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M:\Finance\General\Calender Year End Financial Reports\"/>
    </mc:Choice>
  </mc:AlternateContent>
  <xr:revisionPtr revIDLastSave="0" documentId="8_{5522581C-DBFB-4188-A824-BAFCF7B964A6}" xr6:coauthVersionLast="46" xr6:coauthVersionMax="46" xr10:uidLastSave="{00000000-0000-0000-0000-000000000000}"/>
  <bookViews>
    <workbookView xWindow="630" yWindow="660" windowWidth="24570" windowHeight="14490" tabRatio="829" firstSheet="13" activeTab="13" xr2:uid="{00000000-000D-0000-FFFF-FFFF00000000}"/>
  </bookViews>
  <sheets>
    <sheet name="Sheet1" sheetId="1" state="hidden" r:id="rId1"/>
    <sheet name="Sheet2" sheetId="2" state="hidden" r:id="rId2"/>
    <sheet name="Transactions" sheetId="8" state="hidden" r:id="rId3"/>
    <sheet name="Date_Lup" sheetId="5" state="hidden" r:id="rId4"/>
    <sheet name="GLCat" sheetId="17" state="hidden" r:id="rId5"/>
    <sheet name="GLCatPivot" sheetId="18" state="hidden" r:id="rId6"/>
    <sheet name="Categories" sheetId="19" state="hidden" r:id="rId7"/>
    <sheet name="Lookup" sheetId="4" state="hidden" r:id="rId8"/>
    <sheet name="Ledger Transaction Details" sheetId="9" state="hidden" r:id="rId9"/>
    <sheet name="Instructions" sheetId="22" state="hidden" r:id="rId10"/>
    <sheet name="MENU" sheetId="21" state="hidden" r:id="rId11"/>
    <sheet name="Date_Lup2" sheetId="26" state="hidden" r:id="rId12"/>
    <sheet name="admin exp" sheetId="57" state="hidden" r:id="rId13"/>
    <sheet name="Detail Income" sheetId="79" r:id="rId14"/>
    <sheet name="Summ Income" sheetId="58" r:id="rId15"/>
    <sheet name="BS Acct 01" sheetId="28" state="hidden" r:id="rId16"/>
    <sheet name="01" sheetId="60" state="hidden" r:id="rId17"/>
    <sheet name="02" sheetId="61" state="hidden" r:id="rId18"/>
    <sheet name="03" sheetId="62" state="hidden" r:id="rId19"/>
    <sheet name="04" sheetId="63" state="hidden" r:id="rId20"/>
    <sheet name="05" sheetId="29" state="hidden" r:id="rId21"/>
    <sheet name="06" sheetId="30" state="hidden" r:id="rId22"/>
    <sheet name="07" sheetId="31" state="hidden" r:id="rId23"/>
    <sheet name="08" sheetId="32" state="hidden" r:id="rId24"/>
    <sheet name="09" sheetId="33" state="hidden" r:id="rId25"/>
    <sheet name="10" sheetId="34" state="hidden" r:id="rId26"/>
    <sheet name="11" sheetId="35" state="hidden" r:id="rId27"/>
    <sheet name="12" sheetId="36" state="hidden" r:id="rId28"/>
    <sheet name="13" sheetId="37" state="hidden" r:id="rId29"/>
    <sheet name="14" sheetId="38" state="hidden" r:id="rId30"/>
    <sheet name="15" sheetId="39" state="hidden" r:id="rId31"/>
    <sheet name="16" sheetId="40" state="hidden" r:id="rId32"/>
    <sheet name="17" sheetId="41" state="hidden" r:id="rId33"/>
    <sheet name="18" sheetId="42" state="hidden" r:id="rId34"/>
    <sheet name="19" sheetId="43" state="hidden" r:id="rId35"/>
    <sheet name="20" sheetId="44" state="hidden" r:id="rId36"/>
    <sheet name="21" sheetId="45" state="hidden" r:id="rId37"/>
    <sheet name="22" sheetId="46" state="hidden" r:id="rId38"/>
    <sheet name="23" sheetId="47" state="hidden" r:id="rId39"/>
    <sheet name="24" sheetId="48" state="hidden" r:id="rId40"/>
    <sheet name="25" sheetId="49" state="hidden" r:id="rId41"/>
    <sheet name="26" sheetId="50" state="hidden" r:id="rId42"/>
    <sheet name="27" sheetId="51" state="hidden" r:id="rId43"/>
    <sheet name="28" sheetId="80" state="hidden" r:id="rId44"/>
    <sheet name="30" sheetId="52" state="hidden" r:id="rId45"/>
    <sheet name="31" sheetId="53" state="hidden" r:id="rId46"/>
    <sheet name="32" sheetId="54" state="hidden" r:id="rId47"/>
    <sheet name="Sheet3" sheetId="55" state="hidden" r:id="rId48"/>
    <sheet name="33" sheetId="64" state="hidden" r:id="rId49"/>
    <sheet name="IS Acct 01" sheetId="65" state="hidden" r:id="rId50"/>
    <sheet name="Sheet5" sheetId="75" state="hidden" r:id="rId51"/>
    <sheet name="Sheet6" sheetId="76" state="hidden" r:id="rId52"/>
    <sheet name="Sheet7" sheetId="77" state="hidden" r:id="rId53"/>
    <sheet name="Accpac BS" sheetId="78" r:id="rId54"/>
    <sheet name="Sheet8" sheetId="81" state="hidden" r:id="rId55"/>
    <sheet name="Sheet9" sheetId="82" state="hidden" r:id="rId56"/>
    <sheet name="IS Acct 02" sheetId="83" state="hidden" r:id="rId57"/>
    <sheet name="IS Acct 03" sheetId="84" state="hidden" r:id="rId58"/>
    <sheet name="IS Acct 04" sheetId="85" state="hidden" r:id="rId59"/>
    <sheet name="IS Acct 05" sheetId="86" state="hidden" r:id="rId60"/>
    <sheet name="IS Acct 06" sheetId="87" state="hidden" r:id="rId61"/>
    <sheet name="IS Acct 07" sheetId="88" state="hidden" r:id="rId62"/>
    <sheet name="IS Acct 08" sheetId="89" state="hidden" r:id="rId63"/>
    <sheet name="IS Acct 09" sheetId="90" state="hidden" r:id="rId64"/>
    <sheet name="IS Acct 10" sheetId="91" state="hidden" r:id="rId65"/>
    <sheet name="IS Acct 11" sheetId="92" state="hidden" r:id="rId66"/>
    <sheet name="IS Acct 12" sheetId="93" state="hidden" r:id="rId67"/>
    <sheet name="IS Acct 13" sheetId="94" state="hidden" r:id="rId68"/>
    <sheet name="IS Acct 14" sheetId="95" state="hidden" r:id="rId69"/>
    <sheet name="IS Acct 15" sheetId="96" state="hidden" r:id="rId70"/>
    <sheet name="Sheet18" sheetId="97" state="hidden" r:id="rId71"/>
    <sheet name="IS Acct 16" sheetId="99" state="hidden" r:id="rId72"/>
    <sheet name="Balance Summary" sheetId="98" r:id="rId73"/>
  </sheets>
  <externalReferences>
    <externalReference r:id="rId74"/>
  </externalReferences>
  <definedNames>
    <definedName name="_xlnm._FilterDatabase" localSheetId="16" hidden="1">'01'!$A$2:$B$1400</definedName>
    <definedName name="_xlnm._FilterDatabase" localSheetId="17" hidden="1">'02'!$A$1:$B$1400</definedName>
    <definedName name="_xlnm._FilterDatabase" localSheetId="18" hidden="1">'03'!$A$2:$B$1400</definedName>
    <definedName name="_xlnm._FilterDatabase" localSheetId="19" hidden="1">'04'!$A$2:$B$1400</definedName>
    <definedName name="_xlnm._FilterDatabase" localSheetId="20" hidden="1">'05'!$A$2:$B$1400</definedName>
    <definedName name="_xlnm._FilterDatabase" localSheetId="21" hidden="1">'06'!$A$2:$B$1400</definedName>
    <definedName name="_xlnm._FilterDatabase" localSheetId="22" hidden="1">'07'!$A$2:$B$12</definedName>
    <definedName name="_xlnm._FilterDatabase" localSheetId="23" hidden="1">'08'!$A$1:$B$1400</definedName>
    <definedName name="_xlnm._FilterDatabase" localSheetId="24" hidden="1">'09'!$A$2:$B$1400</definedName>
    <definedName name="_xlnm._FilterDatabase" localSheetId="25" hidden="1">'10'!$A$2:$B$1400</definedName>
    <definedName name="_xlnm._FilterDatabase" localSheetId="26" hidden="1">'11'!$A$2:$B$1400</definedName>
    <definedName name="_xlnm._FilterDatabase" localSheetId="27" hidden="1">'12'!$A$2:$B$1400</definedName>
    <definedName name="_xlnm._FilterDatabase" localSheetId="28" hidden="1">'13'!$A$2:$B$1400</definedName>
    <definedName name="_xlnm._FilterDatabase" localSheetId="29" hidden="1">'14'!$A$2:$B$1400</definedName>
    <definedName name="_xlnm._FilterDatabase" localSheetId="30" hidden="1">'15'!$A$2:$B$1400</definedName>
    <definedName name="_xlnm._FilterDatabase" localSheetId="31" hidden="1">'16'!$A$2:$B$1400</definedName>
    <definedName name="_xlnm._FilterDatabase" localSheetId="32" hidden="1">'17'!$A$2:$B$1400</definedName>
    <definedName name="_xlnm._FilterDatabase" localSheetId="33" hidden="1">'18'!$A$2:$B$1400</definedName>
    <definedName name="_xlnm._FilterDatabase" localSheetId="34" hidden="1">'19'!$A$2:$B$1400</definedName>
    <definedName name="_xlnm._FilterDatabase" localSheetId="35" hidden="1">'20'!$A$2:$B$1400</definedName>
    <definedName name="_xlnm._FilterDatabase" localSheetId="36" hidden="1">'21'!$A$2:$B$1400</definedName>
    <definedName name="_xlnm._FilterDatabase" localSheetId="37" hidden="1">'22'!$A$2:$B$1400</definedName>
    <definedName name="_xlnm._FilterDatabase" localSheetId="38" hidden="1">'23'!$A$2:$B$1400</definedName>
    <definedName name="_xlnm._FilterDatabase" localSheetId="39" hidden="1">'24'!$A$2:$B$1400</definedName>
    <definedName name="_xlnm._FilterDatabase" localSheetId="40" hidden="1">'25'!$A$2:$B$1400</definedName>
    <definedName name="_xlnm._FilterDatabase" localSheetId="41" hidden="1">'26'!$A$2:$B$1400</definedName>
    <definedName name="_xlnm._FilterDatabase" localSheetId="42" hidden="1">'27'!$A$2:$B$1400</definedName>
    <definedName name="_xlnm._FilterDatabase" localSheetId="44" hidden="1">'30'!$A$2:$B$1400</definedName>
    <definedName name="_xlnm._FilterDatabase" localSheetId="45" hidden="1">'31'!$A$2:$B$1400</definedName>
    <definedName name="_xlnm._FilterDatabase" localSheetId="46" hidden="1">'32'!$A$2:$B$1400</definedName>
    <definedName name="_xlnm._FilterDatabase" localSheetId="48" hidden="1">'33'!$A$2:$B$1400</definedName>
    <definedName name="_xlnm._FilterDatabase" localSheetId="7" hidden="1">Lookup!$A$1:$BV$8</definedName>
    <definedName name="_xlnm._FilterDatabase" localSheetId="50" hidden="1">Sheet5!$A$1:$D$1400</definedName>
    <definedName name="ACCOUNTEXSEG" localSheetId="0">Sheet1!$G:$G</definedName>
    <definedName name="ACCOUNTEXSEG" localSheetId="2">Transactions!$B:$B</definedName>
    <definedName name="AccountGroupCode">GLCatPivot!$A:$A</definedName>
    <definedName name="ACCOUNTNAME" localSheetId="0">Sheet1!$B:$B</definedName>
    <definedName name="ACCOUNTNAME" localSheetId="2">Transactions!$C:$C</definedName>
    <definedName name="ACCOUNTNO" localSheetId="0">Sheet1!$A:$A</definedName>
    <definedName name="ACCOUNTNO" localSheetId="2">Transactions!$A:$A</definedName>
    <definedName name="ACCTBAL" localSheetId="0">Sheet1!$R:$R</definedName>
    <definedName name="ACCTDESC" localSheetId="49">'IS Acct 01'!$C:$C</definedName>
    <definedName name="ACCTDESC" localSheetId="50">Sheet5!$C:$C</definedName>
    <definedName name="ACCTFMTTD" localSheetId="49">'IS Acct 01'!$A:$A</definedName>
    <definedName name="ACCTFMTTD" localSheetId="50">Sheet5!$A:$A</definedName>
    <definedName name="ACCTGRPCOD" localSheetId="4">GLCat!$A:$A</definedName>
    <definedName name="ACCTGRPDES" localSheetId="4">GLCat!$B:$B</definedName>
    <definedName name="ACCTID" localSheetId="51">Sheet6!$A:$A</definedName>
    <definedName name="ACCTTYPE" localSheetId="0">Sheet1!$BP:$BP</definedName>
    <definedName name="ACCTTYPE" localSheetId="2">Transactions!$D:$D</definedName>
    <definedName name="Actual_1">Lookup!$U:$U</definedName>
    <definedName name="Actual_10">Lookup!$AV:$AV</definedName>
    <definedName name="Actual_11">Lookup!$AY:$AY</definedName>
    <definedName name="Actual_12">Lookup!$BB:$BB</definedName>
    <definedName name="Actual_2">Lookup!$X:$X</definedName>
    <definedName name="Actual_3">Lookup!$AA:$AA</definedName>
    <definedName name="Actual_4">Lookup!$AD:$AD</definedName>
    <definedName name="Actual_5">Lookup!$AG:$AG</definedName>
    <definedName name="Actual_6">Lookup!$AJ:$AJ</definedName>
    <definedName name="Actual_7">Lookup!$AM:$AM</definedName>
    <definedName name="Actual_8">Lookup!$AP:$AP</definedName>
    <definedName name="Actual_9">Lookup!$AS:$AS</definedName>
    <definedName name="Actual_Mnth">Lookup!$BE:$BE</definedName>
    <definedName name="Actual_Qtr1">Lookup!$BQ:$BQ</definedName>
    <definedName name="Actual_Qtr2">Lookup!$BR:$BR</definedName>
    <definedName name="Actual_Qtr3">Lookup!$BS:$BS</definedName>
    <definedName name="Actual_Qtr4">Lookup!$BT:$BT</definedName>
    <definedName name="Actual_YTD">Lookup!$BH:$BH</definedName>
    <definedName name="ACTUAL01" localSheetId="0">Sheet1!$U:$U</definedName>
    <definedName name="ACTUAL02" localSheetId="0">Sheet1!$V:$V</definedName>
    <definedName name="ACTUAL03" localSheetId="0">Sheet1!$W:$W</definedName>
    <definedName name="ACTUAL04" localSheetId="0">Sheet1!$X:$X</definedName>
    <definedName name="ACTUAL05" localSheetId="0">Sheet1!$Y:$Y</definedName>
    <definedName name="ACTUAL06" localSheetId="0">Sheet1!$Z:$Z</definedName>
    <definedName name="ACTUAL07" localSheetId="0">Sheet1!$AA:$AA</definedName>
    <definedName name="ACTUAL08" localSheetId="0">Sheet1!$AB:$AB</definedName>
    <definedName name="ACTUAL09" localSheetId="0">Sheet1!$AC:$AC</definedName>
    <definedName name="ACTUAL10" localSheetId="0">Sheet1!$AD:$AD</definedName>
    <definedName name="ACTUAL11" localSheetId="0">Sheet1!$AE:$AE</definedName>
    <definedName name="ACTUAL12" localSheetId="0">Sheet1!$AF:$AF</definedName>
    <definedName name="ACTUAL13" localSheetId="0">Sheet1!$AG:$AG</definedName>
    <definedName name="AllocationsRequired">Categories!$H$2</definedName>
    <definedName name="AUDITDATE" localSheetId="2">Transactions!$M:$M</definedName>
    <definedName name="AUDITUSER" localSheetId="2">Transactions!$N:$N</definedName>
    <definedName name="AUDTORG" localSheetId="0">Sheet1!$Q:$Q</definedName>
    <definedName name="Bal" localSheetId="52">Sheet7!$B:$B</definedName>
    <definedName name="BATCHNO" localSheetId="2">Transactions!$L:$L</definedName>
    <definedName name="Budget_1">Lookup!$V:$V</definedName>
    <definedName name="Budget_10">Lookup!$AW:$AW</definedName>
    <definedName name="Budget_11">Lookup!$AZ:$AZ</definedName>
    <definedName name="Budget_12">Lookup!$BC:$BC</definedName>
    <definedName name="Budget_2">Lookup!$Y:$Y</definedName>
    <definedName name="Budget_3">Lookup!$AB:$AB</definedName>
    <definedName name="Budget_4">Lookup!$AE:$AE</definedName>
    <definedName name="Budget_5">Lookup!$AH:$AH</definedName>
    <definedName name="Budget_6">Lookup!$AK:$AK</definedName>
    <definedName name="Budget_7">Lookup!$AN:$AN</definedName>
    <definedName name="Budget_8">Lookup!$AQ:$AQ</definedName>
    <definedName name="Budget_9">Lookup!$AT:$AT</definedName>
    <definedName name="Budget_Mnth">Lookup!$BF:$BF</definedName>
    <definedName name="Budget_YTD">Lookup!$BI:$BI</definedName>
    <definedName name="BUDGET01" localSheetId="0">Sheet1!$AH:$AH</definedName>
    <definedName name="BUDGET02" localSheetId="0">Sheet1!$AI:$AI</definedName>
    <definedName name="BUDGET03" localSheetId="0">Sheet1!$AJ:$AJ</definedName>
    <definedName name="BUDGET04" localSheetId="0">Sheet1!$AK:$AK</definedName>
    <definedName name="BUDGET05" localSheetId="0">Sheet1!$AL:$AL</definedName>
    <definedName name="BUDGET06" localSheetId="0">Sheet1!$AM:$AM</definedName>
    <definedName name="BUDGET07" localSheetId="0">Sheet1!$AN:$AN</definedName>
    <definedName name="BUDGET08" localSheetId="0">Sheet1!$AO:$AO</definedName>
    <definedName name="BUDGET09" localSheetId="0">Sheet1!$AP:$AP</definedName>
    <definedName name="BUDGET10" localSheetId="0">Sheet1!$AQ:$AQ</definedName>
    <definedName name="BUDGET11" localSheetId="0">Sheet1!$AR:$AR</definedName>
    <definedName name="BUDGET12" localSheetId="0">Sheet1!$AS:$AS</definedName>
    <definedName name="BUDGET13" localSheetId="0">Sheet1!$AT:$AT</definedName>
    <definedName name="CLyear" localSheetId="0">Sheet1!$BR:$BR</definedName>
    <definedName name="CLyearB" localSheetId="51">Sheet6!$B:$B</definedName>
    <definedName name="COMPANYNAME" localSheetId="0">Sheet1!$BM:$BM</definedName>
    <definedName name="Consol_YN">Sheet2!$D$6</definedName>
    <definedName name="CREDIT" localSheetId="2">Transactions!$S:$S</definedName>
    <definedName name="_xlnm.Criteria" localSheetId="8">'Ledger Transaction Details'!$C$5:$C$6</definedName>
    <definedName name="CriteriaValue">'Ledger Transaction Details'!$C$6</definedName>
    <definedName name="DATE" localSheetId="2">Transactions!$G:$G</definedName>
    <definedName name="DEBIT" localSheetId="2">Transactions!$R:$R</definedName>
    <definedName name="DESCRIPTION" localSheetId="2">Transactions!$J:$J</definedName>
    <definedName name="ENG_BI_CORE_LOCATION">"C:\Program Files\Accpac\BX66A\"</definedName>
    <definedName name="ENG_BI_EXE_FULL_PATH">"C:\Program Files\Accpac\BX66A\BICORE.EXE"</definedName>
    <definedName name="ENG_BI_EXE_NAME" hidden="1">"BICORE.EXE"</definedName>
    <definedName name="ENG_BI_EXEC_CMD_ARGS" hidden="1">"03304607806909007007804105406903605007512408806908207007809310206807907707006207504805305512513207706608809408107006505312912809512112110611810611710207306608707408209507808206507010010011609710305512513210211311411411909812110107207106707409306508008"</definedName>
    <definedName name="ENG_BI_EXEC_CMD_ARGS_2" hidden="1">"40720620740480530551251321021131141141190981211010720710850920780820650701001001160971031301231041191151051270981171060680700850650920920870830870690620870670860700770670570530550680510530620590600580590650660590540540560600530560600640490630570600490"</definedName>
    <definedName name="ENG_BI_EXEC_CMD_ARGS_3" hidden="1">"63052060059050063054051060068049053061060050055049063054050066066050049059060051054059054055059059061059053054049060054051056064054060066050055065060054056059061061059059059053129128096113121098112110099085072079071076080069074061105115125132104112121"</definedName>
    <definedName name="ENG_BI_EXEC_CMD_ARGS_4" hidden="1">"103109106103065071072080074074069066093090081074061057130123104121117102113106100069067071085065076083080071088079086088069086066069095074078129128080083072069086074068089072083065086084062054125"</definedName>
    <definedName name="ENG_BI_GEN_LIC" hidden="1">"0"</definedName>
    <definedName name="ENG_BI_GEN_LIC_WS" hidden="1">"False"</definedName>
    <definedName name="ENG_BI_LANG_CODE" hidden="1">"en"</definedName>
    <definedName name="ENG_BI_LBI" hidden="1">"JXRLU1PPG6"</definedName>
    <definedName name="ENG_BI_REPOS_FILE" hidden="1">"\\accpac2\Sage 300\SharedData\BXDATA\SQL\alchemex.svd"</definedName>
    <definedName name="ENG_BI_REPOS_PATH" hidden="1">"\\accpac2\Sage 300\SharedData\BXDATA\SQL\"</definedName>
    <definedName name="ENG_BI_TLA" hidden="1">"121;173;156;130;176;204;228;73;123;52;222;69;267;174;83;70;262;247;168;51;241;172;194;47;34;240;233;71;164;53;201;161"</definedName>
    <definedName name="ENG_BI_TLA2" hidden="1">"35;189;8;120;85;187;244;209;220;194;209;222;239;161;171;153;18;251;63;101;92;60;20;87;167;166;129;110;21;174;213;99"</definedName>
    <definedName name="_xlnm.Extract" localSheetId="8">'Ledger Transaction Details'!$A$9:$L$9</definedName>
    <definedName name="FC_AMOUNT" localSheetId="2">Transactions!$P:$P</definedName>
    <definedName name="FC_CODE" localSheetId="2">Transactions!$O:$O</definedName>
    <definedName name="FIRSTPERIOD" localSheetId="0">Sheet1!$BN:$BN</definedName>
    <definedName name="FSCSYR" localSheetId="52">Sheet7!$A:$A</definedName>
    <definedName name="GL_001" localSheetId="10">"GL Transactions||AE-SQL-GL05-2-0||1;Param_Year;SelectedPeriod||ActiveSheet||1"</definedName>
    <definedName name="GL_Account_Description">Lookup!$N:$N</definedName>
    <definedName name="GL_Cat_Code" localSheetId="13">[1]Lookup!$O:$O</definedName>
    <definedName name="GL_Cat_Code">Lookup!$O:$O</definedName>
    <definedName name="GL_Cat_Description">Lookup!$P:$P</definedName>
    <definedName name="GLCATCODE" localSheetId="0">Sheet1!$D:$D</definedName>
    <definedName name="GLCATDESC" localSheetId="0">Sheet1!$E:$E</definedName>
    <definedName name="Group" localSheetId="49">'IS Acct 01'!$B:$B</definedName>
    <definedName name="GROUP" localSheetId="0">Sheet1!$BS:$BS</definedName>
    <definedName name="Group" localSheetId="50">Sheet5!$B:$B</definedName>
    <definedName name="GROUPTYPE" localSheetId="0">Sheet1!$C:$C</definedName>
    <definedName name="HC_CODE" localSheetId="2">Transactions!$Q:$Q</definedName>
    <definedName name="INFO_BI_EXE_NAME" hidden="1">"BICORE.EXE"</definedName>
    <definedName name="INFO_EXE_SERVER_PATH" hidden="1">"C:\Program Files\Accpac\BX66A\BICORE.EXE"</definedName>
    <definedName name="INFO_INSTANCE_ID" localSheetId="9" hidden="1">"0"</definedName>
    <definedName name="INFO_INSTANCE_ID" localSheetId="10" hidden="1">"0"</definedName>
    <definedName name="INFO_INSTANCE_ID" hidden="1">"0"</definedName>
    <definedName name="INFO_INSTANCE_NAME" localSheetId="13" hidden="1">"Calander Year Financial Report F012_20210118_13_59_07_5959.xls"</definedName>
    <definedName name="INFO_INSTANCE_NAME" localSheetId="9" hidden="1">"Calander Year Financial Reports_Detail_20140326_13_57_28_5757.xls"</definedName>
    <definedName name="INFO_INSTANCE_NAME" localSheetId="10" hidden="1">"Calander Year Financial Reports_Detail_20140404_10_59_49_5959.xls"</definedName>
    <definedName name="INFO_INSTANCE_NAME" hidden="1">"Calander Year Financial Report F012_20190129_11_57_21_5757.xls"</definedName>
    <definedName name="INFO_REPORT_CODE" localSheetId="9" hidden="1">"AE-SQL-GL01-3-4-CUST"</definedName>
    <definedName name="INFO_REPORT_CODE" localSheetId="10" hidden="1">"AE-SQL-GL01-3-4-CUST"</definedName>
    <definedName name="INFO_REPORT_CODE" hidden="1">"AE-SQL-GL01-3-4-CUST"</definedName>
    <definedName name="INFO_REPORT_ID" localSheetId="9" hidden="1">"3"</definedName>
    <definedName name="INFO_REPORT_ID" hidden="1">"6"</definedName>
    <definedName name="INFO_REPORT_NAME" localSheetId="9" hidden="1">"Calander Year Financial Reports_Detail"</definedName>
    <definedName name="INFO_REPORT_NAME" localSheetId="10" hidden="1">"Calander Year Financial Reports_Detail"</definedName>
    <definedName name="INFO_REPORT_NAME" hidden="1">"Calander Year Financial Report F012"</definedName>
    <definedName name="INFO_RUN_USER" hidden="1">""</definedName>
    <definedName name="INFO_RUN_WORKSTATION" localSheetId="9" hidden="1">"HP8300-08"</definedName>
    <definedName name="INFO_RUN_WORKSTATION" hidden="1">"HP800G4-02"</definedName>
    <definedName name="LASTYR01" localSheetId="0">Sheet1!$AU:$AU</definedName>
    <definedName name="LASTYR02" localSheetId="0">Sheet1!$AV:$AV</definedName>
    <definedName name="LASTYR03" localSheetId="0">Sheet1!$AW:$AW</definedName>
    <definedName name="LASTYR04" localSheetId="0">Sheet1!$AX:$AX</definedName>
    <definedName name="LASTYR05" localSheetId="0">Sheet1!$AY:$AY</definedName>
    <definedName name="LASTYR06" localSheetId="0">Sheet1!$AZ:$AZ</definedName>
    <definedName name="LASTYR07" localSheetId="0">Sheet1!$BA:$BA</definedName>
    <definedName name="LASTYR08" localSheetId="0">Sheet1!$BB:$BB</definedName>
    <definedName name="LASTYR09" localSheetId="0">Sheet1!$BC:$BC</definedName>
    <definedName name="LASTYR10" localSheetId="0">Sheet1!$BD:$BD</definedName>
    <definedName name="LASTYR11" localSheetId="0">Sheet1!$BE:$BE</definedName>
    <definedName name="LASTYR12" localSheetId="0">Sheet1!$BF:$BF</definedName>
    <definedName name="LASTYR13" localSheetId="0">Sheet1!$BG:$BG</definedName>
    <definedName name="Lookup_Formulae2">Categories!$B$2:$F$2</definedName>
    <definedName name="Lookup_GL_Account">Lookup!$A:$A</definedName>
    <definedName name="LookupFormulae">Lookup!$B$6:$BV$6</definedName>
    <definedName name="Months" localSheetId="11">Date_Lup2!$D$2:$D$13</definedName>
    <definedName name="Months" localSheetId="10">Date_Lup!$D$2:$D$13</definedName>
    <definedName name="Months">Date_Lup!$D$2:$D$13</definedName>
    <definedName name="N_OpenBal" localSheetId="0">Sheet1!$BO:$BO</definedName>
    <definedName name="N_OpenBal" localSheetId="51">Sheet6!$C:$C</definedName>
    <definedName name="OpenBal" localSheetId="0">Sheet1!$S:$S</definedName>
    <definedName name="OPENBAL_LAST" localSheetId="0">Sheet1!$BT:$BT</definedName>
    <definedName name="OPENBAL_THIS" localSheetId="0">Sheet1!$T:$T</definedName>
    <definedName name="OPENBALN" localSheetId="0">Sheet1!$BQ:$BQ</definedName>
    <definedName name="Opening_Bal">Lookup!$T:$T</definedName>
    <definedName name="PARAM_DATA_CATALOG" localSheetId="1">Sheet2!$G$2</definedName>
    <definedName name="PARAM_EXE_PATH" localSheetId="1">Sheet2!$G$7</definedName>
    <definedName name="PARAM_INSTANCE_ID" localSheetId="1">Sheet2!$G$6</definedName>
    <definedName name="PARAM_INSTANCE_NAME" localSheetId="1">Sheet2!$G$5</definedName>
    <definedName name="PARAM_REPORT_ID" localSheetId="1">Sheet2!$G$3</definedName>
    <definedName name="PARAM_REPORT_NAME" localSheetId="1">Sheet2!$G$4</definedName>
    <definedName name="PARAM_RUN_ON" localSheetId="1">Sheet2!$D$2</definedName>
    <definedName name="Param_Year" localSheetId="13">[1]Sheet2!$D$3</definedName>
    <definedName name="Param_Year">Sheet2!$D$3</definedName>
    <definedName name="Period" localSheetId="11">Date_Lup2!$E$2:$E$13</definedName>
    <definedName name="PERIOD" localSheetId="2">Transactions!$F:$F</definedName>
    <definedName name="Period">Date_Lup!$E$2:$E$13</definedName>
    <definedName name="POSTINGSEQ" localSheetId="2">Transactions!$K:$K</definedName>
    <definedName name="_xlnm.Print_Area" localSheetId="53">'Accpac BS'!$A$1:$E$278</definedName>
    <definedName name="_xlnm.Print_Area" localSheetId="9">Instructions!$B$2:$D$166</definedName>
    <definedName name="_xlnm.Print_Titles" localSheetId="9">Instructions!$1:$5</definedName>
    <definedName name="_xlnm.Print_Titles" localSheetId="8">'Ledger Transaction Details'!$1:$9</definedName>
    <definedName name="Prior_1">Lookup!$W:$W</definedName>
    <definedName name="Prior_10">Lookup!$AX:$AX</definedName>
    <definedName name="Prior_11">Lookup!$BA:$BA</definedName>
    <definedName name="Prior_12">Lookup!$BD:$BD</definedName>
    <definedName name="Prior_2">Lookup!$Z:$Z</definedName>
    <definedName name="Prior_3">Lookup!$AC:$AC</definedName>
    <definedName name="Prior_4">Lookup!$AF:$AF</definedName>
    <definedName name="Prior_5">Lookup!$AI:$AI</definedName>
    <definedName name="Prior_6">Lookup!$AL:$AL</definedName>
    <definedName name="Prior_7">Lookup!$AO:$AO</definedName>
    <definedName name="Prior_8">Lookup!$AR:$AR</definedName>
    <definedName name="Prior_9">Lookup!$AU:$AU</definedName>
    <definedName name="Prior_Mnth">Lookup!$BG:$BG</definedName>
    <definedName name="Prior_YTD">Lookup!$BJ:$BJ</definedName>
    <definedName name="RawData" localSheetId="4">GLCat!$A$1:$B$33</definedName>
    <definedName name="RawData" localSheetId="49">'IS Acct 01'!$A$1:$C$1146</definedName>
    <definedName name="RawData" localSheetId="0">Sheet1!$A$1:$BT$203</definedName>
    <definedName name="RawData" localSheetId="50">Sheet5!$A$1:$D$310</definedName>
    <definedName name="RawData" localSheetId="51">Sheet6!$A$1:$C$310</definedName>
    <definedName name="RawData" localSheetId="52">Sheet7!$A$1:$F$9</definedName>
    <definedName name="RawData" localSheetId="2">Transactions!$A$1:$S$5001</definedName>
    <definedName name="RawDataCols" localSheetId="4">GLCat!$A:$B</definedName>
    <definedName name="RawDataCols" localSheetId="49">'IS Acct 01'!$A:$C</definedName>
    <definedName name="RawDataCols" localSheetId="0">Sheet1!$A:$BT</definedName>
    <definedName name="RawDataCols" localSheetId="50">Sheet5!$A:$D</definedName>
    <definedName name="RawDataCols" localSheetId="51">Sheet6!$A:$C</definedName>
    <definedName name="RawDataCols" localSheetId="52">Sheet7!$A:$F</definedName>
    <definedName name="RawDataCols" localSheetId="2">Transactions!$A:$S</definedName>
    <definedName name="REFERENCE" localSheetId="2">Transactions!$I:$I</definedName>
    <definedName name="REP_REPORT_CODE" localSheetId="1">Sheet2!$G$10</definedName>
    <definedName name="REP_SYSTEM_CODE" localSheetId="1">Sheet2!$G$8</definedName>
    <definedName name="REP_SYSTEM_MODULE" localSheetId="1">Sheet2!$G$9</definedName>
    <definedName name="Retained_Earnings" localSheetId="11">Date_Lup2!$D$24</definedName>
    <definedName name="Retained_Earnings">Date_Lup!$D$24</definedName>
    <definedName name="ROW_MASK_FILTER" localSheetId="1">Sheet2!$G$11</definedName>
    <definedName name="SEGMENT01" localSheetId="0">Sheet1!$H:$H</definedName>
    <definedName name="SEGMENT02" localSheetId="0">Sheet1!$I:$I</definedName>
    <definedName name="SEGMENT03" localSheetId="0">Sheet1!$J:$J</definedName>
    <definedName name="SEGMENT04" localSheetId="0">Sheet1!$K:$K</definedName>
    <definedName name="SEGMENT05" localSheetId="0">Sheet1!$L:$L</definedName>
    <definedName name="SEGMENT06" localSheetId="0">Sheet1!$M:$M</definedName>
    <definedName name="SEGMENT07" localSheetId="0">Sheet1!$N:$N</definedName>
    <definedName name="SEGMENT08" localSheetId="0">Sheet1!$O:$O</definedName>
    <definedName name="SEGMENT09" localSheetId="0">Sheet1!$P:$P</definedName>
    <definedName name="SelectedDate" localSheetId="13">[1]Lookup!$A$1</definedName>
    <definedName name="SelectedDate" localSheetId="10">Lookup!$A$1</definedName>
    <definedName name="SelectedDate">Lookup!$A$1</definedName>
    <definedName name="SelectedPeriod">Lookup!$N$1</definedName>
    <definedName name="SignCtrl">Lookup!$R:$R</definedName>
    <definedName name="SRCE_CODE" localSheetId="2">Transactions!$H:$H</definedName>
    <definedName name="Start_Row2">Categories!$4:$4</definedName>
    <definedName name="StartRow">Lookup!$8:$8</definedName>
    <definedName name="SV_AUTO_CONN_CATALOG" hidden="1">"F012"</definedName>
    <definedName name="SV_AUTO_CONN_SERVER" hidden="1">"Accpac2"</definedName>
    <definedName name="SV_DBTYPE">"5"</definedName>
    <definedName name="SV_ENCPT_AUTO_CONN_PASSWORD" hidden="1">"083096084083070118050103114071116053081079061108123"</definedName>
    <definedName name="SV_ENCPT_AUTO_CONN_USER" hidden="1">"095094088070084071100100114097103"</definedName>
    <definedName name="SV_ENCPT_LOGON_PWD" hidden="1">"078104085088070"</definedName>
    <definedName name="SV_ENCPT_LOGON_USER" hidden="1">"095094088070084075087066080"</definedName>
    <definedName name="SV_REPORT_CODE">"AE-SQL-GL01-3-4-CUST"</definedName>
    <definedName name="SV_REPORT_ID">"6"</definedName>
    <definedName name="SV_REPORT_NAME">"Calander Year Financial Report F012"</definedName>
    <definedName name="SV_REPOSCODE">""</definedName>
    <definedName name="SV_SOLUTION_ID">"33"</definedName>
    <definedName name="SV_TENANT_CODE">"F012"</definedName>
    <definedName name="TransactionFilterHeadings">'Ledger Transaction Details'!$A$9:$L$9</definedName>
    <definedName name="TYPE" localSheetId="0">Sheet1!$F:$F</definedName>
    <definedName name="Type">Lookup!$Q:$Q</definedName>
    <definedName name="VarianceSign">Lookup!$S:$S</definedName>
    <definedName name="YEAR" localSheetId="2">Transactions!$E:$E</definedName>
    <definedName name="YTD_1">Lookup!$BL:$BL</definedName>
    <definedName name="YTD_2">Lookup!$BM:$BM</definedName>
    <definedName name="YTD_3">Lookup!$BN:$BN</definedName>
    <definedName name="YTD_4">Lookup!$BO:$BO</definedName>
    <definedName name="YTD_B1">Lookup!$BK:$BK</definedName>
    <definedName name="YTD1YRAGO" localSheetId="0">Sheet1!$BH:$BH</definedName>
    <definedName name="YTD2YRSAGO" localSheetId="0">Sheet1!$BI:$BI</definedName>
    <definedName name="YTD3YRSAGO" localSheetId="0">Sheet1!$BJ:$BJ</definedName>
    <definedName name="YTD4YRSAGO" localSheetId="0">Sheet1!$BK:$BK</definedName>
    <definedName name="YTDBUDGET" localSheetId="0">Sheet1!$BL:$BL</definedName>
  </definedNames>
  <calcPr calcId="181029"/>
  <pivotCaches>
    <pivotCache cacheId="24" r:id="rId75"/>
  </pivotCaches>
</workbook>
</file>

<file path=xl/calcChain.xml><?xml version="1.0" encoding="utf-8"?>
<calcChain xmlns="http://schemas.openxmlformats.org/spreadsheetml/2006/main">
  <c r="BV265" i="4" l="1"/>
  <c r="BU265" i="4"/>
  <c r="B265" i="4"/>
  <c r="C265" i="4" s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E202" i="1"/>
  <c r="E203" i="1"/>
  <c r="D2" i="1"/>
  <c r="E2" i="1" s="1"/>
  <c r="D3" i="1"/>
  <c r="E3" i="1" s="1"/>
  <c r="D4" i="1"/>
  <c r="E4" i="1" s="1"/>
  <c r="D5" i="1"/>
  <c r="E5" i="1" s="1"/>
  <c r="D6" i="1"/>
  <c r="E6" i="1" s="1"/>
  <c r="D7" i="1"/>
  <c r="E7" i="1" s="1"/>
  <c r="D8" i="1"/>
  <c r="E8" i="1" s="1"/>
  <c r="D9" i="1"/>
  <c r="E9" i="1" s="1"/>
  <c r="D10" i="1"/>
  <c r="E10" i="1" s="1"/>
  <c r="D11" i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D62" i="1"/>
  <c r="E62" i="1" s="1"/>
  <c r="D63" i="1"/>
  <c r="E63" i="1" s="1"/>
  <c r="D64" i="1"/>
  <c r="E64" i="1" s="1"/>
  <c r="D65" i="1"/>
  <c r="E65" i="1" s="1"/>
  <c r="D66" i="1"/>
  <c r="E66" i="1" s="1"/>
  <c r="D67" i="1"/>
  <c r="E67" i="1" s="1"/>
  <c r="D68" i="1"/>
  <c r="E68" i="1" s="1"/>
  <c r="D69" i="1"/>
  <c r="E69" i="1" s="1"/>
  <c r="D70" i="1"/>
  <c r="E70" i="1" s="1"/>
  <c r="D71" i="1"/>
  <c r="E71" i="1" s="1"/>
  <c r="D72" i="1"/>
  <c r="E72" i="1" s="1"/>
  <c r="D73" i="1"/>
  <c r="E73" i="1" s="1"/>
  <c r="D74" i="1"/>
  <c r="E74" i="1" s="1"/>
  <c r="D75" i="1"/>
  <c r="E75" i="1" s="1"/>
  <c r="D76" i="1"/>
  <c r="E76" i="1" s="1"/>
  <c r="D77" i="1"/>
  <c r="E77" i="1" s="1"/>
  <c r="D78" i="1"/>
  <c r="E78" i="1" s="1"/>
  <c r="D79" i="1"/>
  <c r="E79" i="1" s="1"/>
  <c r="D80" i="1"/>
  <c r="E80" i="1" s="1"/>
  <c r="D81" i="1"/>
  <c r="E81" i="1" s="1"/>
  <c r="D82" i="1"/>
  <c r="E82" i="1" s="1"/>
  <c r="D83" i="1"/>
  <c r="E83" i="1" s="1"/>
  <c r="D84" i="1"/>
  <c r="E84" i="1" s="1"/>
  <c r="D85" i="1"/>
  <c r="E85" i="1" s="1"/>
  <c r="D86" i="1"/>
  <c r="E86" i="1" s="1"/>
  <c r="D87" i="1"/>
  <c r="E87" i="1" s="1"/>
  <c r="D88" i="1"/>
  <c r="E88" i="1" s="1"/>
  <c r="D89" i="1"/>
  <c r="E89" i="1" s="1"/>
  <c r="D90" i="1"/>
  <c r="E90" i="1" s="1"/>
  <c r="D91" i="1"/>
  <c r="E91" i="1" s="1"/>
  <c r="D92" i="1"/>
  <c r="E92" i="1" s="1"/>
  <c r="D93" i="1"/>
  <c r="E93" i="1" s="1"/>
  <c r="D94" i="1"/>
  <c r="E94" i="1" s="1"/>
  <c r="D95" i="1"/>
  <c r="E95" i="1" s="1"/>
  <c r="D96" i="1"/>
  <c r="E96" i="1" s="1"/>
  <c r="D97" i="1"/>
  <c r="E97" i="1" s="1"/>
  <c r="D98" i="1"/>
  <c r="E98" i="1" s="1"/>
  <c r="D99" i="1"/>
  <c r="E99" i="1" s="1"/>
  <c r="D100" i="1"/>
  <c r="E100" i="1" s="1"/>
  <c r="D101" i="1"/>
  <c r="E101" i="1" s="1"/>
  <c r="D102" i="1"/>
  <c r="E102" i="1" s="1"/>
  <c r="D103" i="1"/>
  <c r="E103" i="1" s="1"/>
  <c r="D104" i="1"/>
  <c r="E104" i="1" s="1"/>
  <c r="D105" i="1"/>
  <c r="E105" i="1" s="1"/>
  <c r="D106" i="1"/>
  <c r="E106" i="1" s="1"/>
  <c r="D107" i="1"/>
  <c r="E107" i="1" s="1"/>
  <c r="D108" i="1"/>
  <c r="E108" i="1" s="1"/>
  <c r="D109" i="1"/>
  <c r="E109" i="1" s="1"/>
  <c r="D110" i="1"/>
  <c r="E110" i="1" s="1"/>
  <c r="D111" i="1"/>
  <c r="E111" i="1" s="1"/>
  <c r="D112" i="1"/>
  <c r="E112" i="1" s="1"/>
  <c r="D113" i="1"/>
  <c r="E113" i="1" s="1"/>
  <c r="D114" i="1"/>
  <c r="E114" i="1" s="1"/>
  <c r="D115" i="1"/>
  <c r="E115" i="1" s="1"/>
  <c r="D116" i="1"/>
  <c r="E116" i="1" s="1"/>
  <c r="D117" i="1"/>
  <c r="E117" i="1" s="1"/>
  <c r="D118" i="1"/>
  <c r="E118" i="1" s="1"/>
  <c r="D119" i="1"/>
  <c r="E119" i="1" s="1"/>
  <c r="D120" i="1"/>
  <c r="E120" i="1" s="1"/>
  <c r="D121" i="1"/>
  <c r="E121" i="1" s="1"/>
  <c r="D122" i="1"/>
  <c r="E122" i="1" s="1"/>
  <c r="D123" i="1"/>
  <c r="E123" i="1" s="1"/>
  <c r="D124" i="1"/>
  <c r="E124" i="1" s="1"/>
  <c r="D125" i="1"/>
  <c r="E125" i="1" s="1"/>
  <c r="D126" i="1"/>
  <c r="E126" i="1" s="1"/>
  <c r="D127" i="1"/>
  <c r="E127" i="1" s="1"/>
  <c r="D128" i="1"/>
  <c r="E128" i="1" s="1"/>
  <c r="D129" i="1"/>
  <c r="E129" i="1" s="1"/>
  <c r="D130" i="1"/>
  <c r="E130" i="1" s="1"/>
  <c r="D131" i="1"/>
  <c r="E131" i="1" s="1"/>
  <c r="D132" i="1"/>
  <c r="E132" i="1" s="1"/>
  <c r="D133" i="1"/>
  <c r="E133" i="1" s="1"/>
  <c r="D134" i="1"/>
  <c r="E134" i="1" s="1"/>
  <c r="D135" i="1"/>
  <c r="E135" i="1" s="1"/>
  <c r="D136" i="1"/>
  <c r="E136" i="1" s="1"/>
  <c r="D137" i="1"/>
  <c r="E137" i="1" s="1"/>
  <c r="D138" i="1"/>
  <c r="E138" i="1" s="1"/>
  <c r="D139" i="1"/>
  <c r="E139" i="1" s="1"/>
  <c r="D140" i="1"/>
  <c r="E140" i="1" s="1"/>
  <c r="D141" i="1"/>
  <c r="E141" i="1" s="1"/>
  <c r="D142" i="1"/>
  <c r="E142" i="1" s="1"/>
  <c r="D143" i="1"/>
  <c r="E143" i="1" s="1"/>
  <c r="D144" i="1"/>
  <c r="E144" i="1" s="1"/>
  <c r="D145" i="1"/>
  <c r="E145" i="1" s="1"/>
  <c r="D146" i="1"/>
  <c r="E146" i="1" s="1"/>
  <c r="D147" i="1"/>
  <c r="E147" i="1" s="1"/>
  <c r="D148" i="1"/>
  <c r="E148" i="1" s="1"/>
  <c r="D149" i="1"/>
  <c r="E149" i="1" s="1"/>
  <c r="D150" i="1"/>
  <c r="E150" i="1" s="1"/>
  <c r="D151" i="1"/>
  <c r="E151" i="1" s="1"/>
  <c r="D152" i="1"/>
  <c r="E152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D159" i="1"/>
  <c r="E159" i="1" s="1"/>
  <c r="D160" i="1"/>
  <c r="E160" i="1" s="1"/>
  <c r="D161" i="1"/>
  <c r="E161" i="1" s="1"/>
  <c r="D162" i="1"/>
  <c r="E162" i="1" s="1"/>
  <c r="D163" i="1"/>
  <c r="E163" i="1" s="1"/>
  <c r="D164" i="1"/>
  <c r="E164" i="1" s="1"/>
  <c r="D165" i="1"/>
  <c r="E165" i="1" s="1"/>
  <c r="D166" i="1"/>
  <c r="E166" i="1" s="1"/>
  <c r="D167" i="1"/>
  <c r="E167" i="1" s="1"/>
  <c r="D168" i="1"/>
  <c r="E168" i="1" s="1"/>
  <c r="D169" i="1"/>
  <c r="E169" i="1" s="1"/>
  <c r="D170" i="1"/>
  <c r="E170" i="1" s="1"/>
  <c r="D171" i="1"/>
  <c r="E171" i="1" s="1"/>
  <c r="D172" i="1"/>
  <c r="E172" i="1" s="1"/>
  <c r="D173" i="1"/>
  <c r="E173" i="1" s="1"/>
  <c r="D174" i="1"/>
  <c r="E174" i="1" s="1"/>
  <c r="D175" i="1"/>
  <c r="E175" i="1" s="1"/>
  <c r="D176" i="1"/>
  <c r="E176" i="1" s="1"/>
  <c r="D177" i="1"/>
  <c r="E177" i="1" s="1"/>
  <c r="D178" i="1"/>
  <c r="E178" i="1" s="1"/>
  <c r="D179" i="1"/>
  <c r="E179" i="1" s="1"/>
  <c r="D180" i="1"/>
  <c r="E180" i="1" s="1"/>
  <c r="D181" i="1"/>
  <c r="E181" i="1" s="1"/>
  <c r="D182" i="1"/>
  <c r="E182" i="1" s="1"/>
  <c r="D183" i="1"/>
  <c r="E183" i="1" s="1"/>
  <c r="D184" i="1"/>
  <c r="E184" i="1" s="1"/>
  <c r="D185" i="1"/>
  <c r="E185" i="1" s="1"/>
  <c r="D186" i="1"/>
  <c r="E186" i="1" s="1"/>
  <c r="D187" i="1"/>
  <c r="E187" i="1" s="1"/>
  <c r="D188" i="1"/>
  <c r="E188" i="1" s="1"/>
  <c r="D189" i="1"/>
  <c r="E189" i="1" s="1"/>
  <c r="D190" i="1"/>
  <c r="E190" i="1" s="1"/>
  <c r="D191" i="1"/>
  <c r="E191" i="1" s="1"/>
  <c r="D192" i="1"/>
  <c r="E192" i="1" s="1"/>
  <c r="D193" i="1"/>
  <c r="E193" i="1" s="1"/>
  <c r="D194" i="1"/>
  <c r="E194" i="1" s="1"/>
  <c r="D195" i="1"/>
  <c r="E195" i="1" s="1"/>
  <c r="D196" i="1"/>
  <c r="E196" i="1" s="1"/>
  <c r="D197" i="1"/>
  <c r="E197" i="1" s="1"/>
  <c r="D198" i="1"/>
  <c r="E198" i="1" s="1"/>
  <c r="D199" i="1"/>
  <c r="E199" i="1" s="1"/>
  <c r="D200" i="1"/>
  <c r="E200" i="1" s="1"/>
  <c r="D201" i="1"/>
  <c r="E201" i="1" s="1"/>
  <c r="D202" i="1"/>
  <c r="D203" i="1"/>
  <c r="BV262" i="4"/>
  <c r="BU262" i="4"/>
  <c r="B262" i="4"/>
  <c r="C262" i="4" s="1"/>
  <c r="BV261" i="4"/>
  <c r="BU261" i="4"/>
  <c r="B261" i="4"/>
  <c r="C261" i="4" s="1"/>
  <c r="BV260" i="4"/>
  <c r="BU260" i="4"/>
  <c r="B260" i="4"/>
  <c r="C260" i="4" s="1"/>
  <c r="BV259" i="4"/>
  <c r="BU259" i="4"/>
  <c r="B259" i="4"/>
  <c r="C259" i="4" s="1"/>
  <c r="BV258" i="4"/>
  <c r="BU258" i="4"/>
  <c r="B258" i="4"/>
  <c r="C258" i="4" s="1"/>
  <c r="N265" i="4" l="1"/>
  <c r="M265" i="4"/>
  <c r="L265" i="4"/>
  <c r="K265" i="4"/>
  <c r="J265" i="4"/>
  <c r="G265" i="4"/>
  <c r="I265" i="4"/>
  <c r="F265" i="4"/>
  <c r="O265" i="4"/>
  <c r="H265" i="4"/>
  <c r="Q265" i="4"/>
  <c r="E265" i="4"/>
  <c r="P265" i="4"/>
  <c r="D265" i="4"/>
  <c r="Q259" i="4"/>
  <c r="N259" i="4"/>
  <c r="M259" i="4"/>
  <c r="P259" i="4"/>
  <c r="L259" i="4"/>
  <c r="K259" i="4"/>
  <c r="J259" i="4"/>
  <c r="E259" i="4"/>
  <c r="I259" i="4"/>
  <c r="H259" i="4"/>
  <c r="G259" i="4"/>
  <c r="F259" i="4"/>
  <c r="D259" i="4"/>
  <c r="O259" i="4"/>
  <c r="P260" i="4"/>
  <c r="D260" i="4"/>
  <c r="N260" i="4"/>
  <c r="M260" i="4"/>
  <c r="L260" i="4"/>
  <c r="K260" i="4"/>
  <c r="O260" i="4"/>
  <c r="J260" i="4"/>
  <c r="I260" i="4"/>
  <c r="H260" i="4"/>
  <c r="G260" i="4"/>
  <c r="F260" i="4"/>
  <c r="Q260" i="4"/>
  <c r="E260" i="4"/>
  <c r="O261" i="4"/>
  <c r="N261" i="4"/>
  <c r="M261" i="4"/>
  <c r="L261" i="4"/>
  <c r="K261" i="4"/>
  <c r="J261" i="4"/>
  <c r="I261" i="4"/>
  <c r="H261" i="4"/>
  <c r="G261" i="4"/>
  <c r="F261" i="4"/>
  <c r="Q261" i="4"/>
  <c r="E261" i="4"/>
  <c r="P261" i="4"/>
  <c r="D261" i="4"/>
  <c r="N262" i="4"/>
  <c r="M262" i="4"/>
  <c r="L262" i="4"/>
  <c r="K262" i="4"/>
  <c r="J262" i="4"/>
  <c r="I262" i="4"/>
  <c r="H262" i="4"/>
  <c r="G262" i="4"/>
  <c r="F262" i="4"/>
  <c r="Q262" i="4"/>
  <c r="E262" i="4"/>
  <c r="P262" i="4"/>
  <c r="D262" i="4"/>
  <c r="O262" i="4"/>
  <c r="P258" i="4"/>
  <c r="H258" i="4"/>
  <c r="E258" i="4"/>
  <c r="F258" i="4"/>
  <c r="I258" i="4"/>
  <c r="J258" i="4"/>
  <c r="Q258" i="4"/>
  <c r="K258" i="4"/>
  <c r="L258" i="4"/>
  <c r="M258" i="4"/>
  <c r="G258" i="4"/>
  <c r="N258" i="4"/>
  <c r="D258" i="4"/>
  <c r="O258" i="4"/>
  <c r="O274" i="79"/>
  <c r="O265" i="79"/>
  <c r="C265" i="79"/>
  <c r="C274" i="79"/>
  <c r="S265" i="4" l="1"/>
  <c r="R265" i="4"/>
  <c r="R258" i="4"/>
  <c r="S258" i="4"/>
  <c r="S261" i="4"/>
  <c r="R261" i="4"/>
  <c r="S260" i="4"/>
  <c r="R260" i="4"/>
  <c r="S262" i="4"/>
  <c r="R262" i="4"/>
  <c r="S259" i="4"/>
  <c r="R259" i="4"/>
  <c r="O284" i="79"/>
  <c r="O276" i="79"/>
  <c r="O277" i="79"/>
  <c r="O278" i="79"/>
  <c r="O279" i="79"/>
  <c r="O280" i="79"/>
  <c r="O281" i="79"/>
  <c r="O275" i="79"/>
  <c r="O271" i="79"/>
  <c r="O267" i="79"/>
  <c r="O266" i="79"/>
  <c r="C276" i="79"/>
  <c r="C277" i="79"/>
  <c r="C278" i="79"/>
  <c r="C279" i="79"/>
  <c r="C280" i="79"/>
  <c r="C281" i="79"/>
  <c r="C275" i="79"/>
  <c r="C271" i="79"/>
  <c r="C261" i="79"/>
  <c r="C267" i="79"/>
  <c r="C266" i="79"/>
  <c r="A244" i="79"/>
  <c r="BO265" i="4" l="1"/>
  <c r="BN265" i="4"/>
  <c r="BL265" i="4"/>
  <c r="BP265" i="4"/>
  <c r="T265" i="4"/>
  <c r="BM265" i="4"/>
  <c r="BK265" i="4"/>
  <c r="BK260" i="4"/>
  <c r="BL260" i="4"/>
  <c r="BN260" i="4"/>
  <c r="BP260" i="4"/>
  <c r="T260" i="4"/>
  <c r="BM260" i="4"/>
  <c r="BO260" i="4"/>
  <c r="BO258" i="4"/>
  <c r="BM258" i="4"/>
  <c r="BK258" i="4"/>
  <c r="BL258" i="4"/>
  <c r="T258" i="4"/>
  <c r="BN258" i="4"/>
  <c r="BP258" i="4"/>
  <c r="BM259" i="4"/>
  <c r="BO259" i="4"/>
  <c r="BK259" i="4"/>
  <c r="BP259" i="4"/>
  <c r="BN259" i="4"/>
  <c r="BL259" i="4"/>
  <c r="T259" i="4"/>
  <c r="BM261" i="4"/>
  <c r="BK261" i="4"/>
  <c r="T261" i="4"/>
  <c r="BO261" i="4"/>
  <c r="BP261" i="4"/>
  <c r="BL261" i="4"/>
  <c r="BN261" i="4"/>
  <c r="BN262" i="4"/>
  <c r="BP262" i="4"/>
  <c r="BM262" i="4"/>
  <c r="T262" i="4"/>
  <c r="BK262" i="4"/>
  <c r="BL262" i="4"/>
  <c r="BO262" i="4"/>
  <c r="D168" i="82"/>
  <c r="E168" i="82"/>
  <c r="D169" i="82"/>
  <c r="E169" i="82"/>
  <c r="D174" i="82"/>
  <c r="E174" i="82"/>
  <c r="D175" i="82"/>
  <c r="E175" i="82"/>
  <c r="D176" i="82"/>
  <c r="E176" i="82"/>
  <c r="D177" i="82"/>
  <c r="E177" i="82"/>
  <c r="D178" i="82"/>
  <c r="E178" i="82"/>
  <c r="D179" i="82"/>
  <c r="E179" i="82"/>
  <c r="D180" i="82"/>
  <c r="E180" i="82"/>
  <c r="D181" i="82"/>
  <c r="E181" i="82"/>
  <c r="D182" i="82"/>
  <c r="E182" i="82"/>
  <c r="D183" i="82"/>
  <c r="E183" i="82"/>
  <c r="D184" i="82"/>
  <c r="E184" i="82"/>
  <c r="D185" i="82"/>
  <c r="E185" i="82"/>
  <c r="D186" i="82"/>
  <c r="E186" i="82"/>
  <c r="D187" i="82"/>
  <c r="E187" i="82"/>
  <c r="D188" i="82"/>
  <c r="E188" i="82"/>
  <c r="D189" i="82"/>
  <c r="E189" i="82"/>
  <c r="D190" i="82"/>
  <c r="E190" i="82"/>
  <c r="BV255" i="4"/>
  <c r="BU255" i="4"/>
  <c r="B255" i="4"/>
  <c r="C255" i="4" s="1"/>
  <c r="BV254" i="4"/>
  <c r="BU254" i="4"/>
  <c r="B254" i="4"/>
  <c r="C254" i="4" s="1"/>
  <c r="L254" i="4" s="1"/>
  <c r="BV253" i="4"/>
  <c r="BU253" i="4"/>
  <c r="B253" i="4"/>
  <c r="C253" i="4" s="1"/>
  <c r="Q253" i="4" s="1"/>
  <c r="BV252" i="4"/>
  <c r="BU252" i="4"/>
  <c r="B252" i="4"/>
  <c r="C252" i="4" s="1"/>
  <c r="L252" i="4" s="1"/>
  <c r="BV251" i="4"/>
  <c r="BU251" i="4"/>
  <c r="B251" i="4"/>
  <c r="C251" i="4" s="1"/>
  <c r="G251" i="4" s="1"/>
  <c r="BV250" i="4"/>
  <c r="BU250" i="4"/>
  <c r="B250" i="4"/>
  <c r="C250" i="4" s="1"/>
  <c r="BV249" i="4"/>
  <c r="BU249" i="4"/>
  <c r="B249" i="4"/>
  <c r="C249" i="4" s="1"/>
  <c r="BV248" i="4"/>
  <c r="BU248" i="4"/>
  <c r="B248" i="4"/>
  <c r="C248" i="4" s="1"/>
  <c r="J248" i="4" s="1"/>
  <c r="BV247" i="4"/>
  <c r="BU247" i="4"/>
  <c r="B247" i="4"/>
  <c r="C247" i="4" s="1"/>
  <c r="BV246" i="4"/>
  <c r="BU246" i="4"/>
  <c r="B246" i="4"/>
  <c r="C246" i="4" s="1"/>
  <c r="K246" i="4" s="1"/>
  <c r="BV245" i="4"/>
  <c r="BU245" i="4"/>
  <c r="B245" i="4"/>
  <c r="C245" i="4" s="1"/>
  <c r="P245" i="4" s="1"/>
  <c r="BV244" i="4"/>
  <c r="BU244" i="4"/>
  <c r="B244" i="4"/>
  <c r="C244" i="4" s="1"/>
  <c r="P244" i="4" s="1"/>
  <c r="BV243" i="4"/>
  <c r="BU243" i="4"/>
  <c r="B243" i="4"/>
  <c r="C243" i="4" s="1"/>
  <c r="I243" i="4" s="1"/>
  <c r="BV242" i="4"/>
  <c r="BU242" i="4"/>
  <c r="B242" i="4"/>
  <c r="C242" i="4" s="1"/>
  <c r="N242" i="4" s="1"/>
  <c r="BV241" i="4"/>
  <c r="BU241" i="4"/>
  <c r="B241" i="4"/>
  <c r="C241" i="4" s="1"/>
  <c r="BV240" i="4"/>
  <c r="BU240" i="4"/>
  <c r="B240" i="4"/>
  <c r="C240" i="4" s="1"/>
  <c r="Q240" i="4" s="1"/>
  <c r="BV239" i="4"/>
  <c r="BU239" i="4"/>
  <c r="B239" i="4"/>
  <c r="C239" i="4" s="1"/>
  <c r="O239" i="4" s="1"/>
  <c r="BV238" i="4"/>
  <c r="BU238" i="4"/>
  <c r="B238" i="4"/>
  <c r="C238" i="4" s="1"/>
  <c r="P238" i="4" s="1"/>
  <c r="BV237" i="4"/>
  <c r="BU237" i="4"/>
  <c r="B237" i="4"/>
  <c r="C237" i="4" s="1"/>
  <c r="BV236" i="4"/>
  <c r="BU236" i="4"/>
  <c r="B236" i="4"/>
  <c r="C236" i="4" s="1"/>
  <c r="J236" i="4" s="1"/>
  <c r="BV235" i="4"/>
  <c r="BU235" i="4"/>
  <c r="B235" i="4"/>
  <c r="C235" i="4" s="1"/>
  <c r="I235" i="4" s="1"/>
  <c r="BV234" i="4"/>
  <c r="BU234" i="4"/>
  <c r="B234" i="4"/>
  <c r="C234" i="4" s="1"/>
  <c r="P234" i="4" s="1"/>
  <c r="BV233" i="4"/>
  <c r="BU233" i="4"/>
  <c r="B233" i="4"/>
  <c r="C233" i="4" s="1"/>
  <c r="BV232" i="4"/>
  <c r="BU232" i="4"/>
  <c r="B232" i="4"/>
  <c r="C232" i="4" s="1"/>
  <c r="J232" i="4" s="1"/>
  <c r="BV231" i="4"/>
  <c r="BU231" i="4"/>
  <c r="B231" i="4"/>
  <c r="C231" i="4" s="1"/>
  <c r="BV230" i="4"/>
  <c r="BU230" i="4"/>
  <c r="B230" i="4"/>
  <c r="C230" i="4" s="1"/>
  <c r="BV229" i="4"/>
  <c r="BU229" i="4"/>
  <c r="B229" i="4"/>
  <c r="C229" i="4" s="1"/>
  <c r="BV228" i="4"/>
  <c r="BU228" i="4"/>
  <c r="B228" i="4"/>
  <c r="C228" i="4" s="1"/>
  <c r="L228" i="4" s="1"/>
  <c r="BV227" i="4"/>
  <c r="BU227" i="4"/>
  <c r="B227" i="4"/>
  <c r="C227" i="4" s="1"/>
  <c r="BV226" i="4"/>
  <c r="BU226" i="4"/>
  <c r="B226" i="4"/>
  <c r="C226" i="4" s="1"/>
  <c r="BV225" i="4"/>
  <c r="BU225" i="4"/>
  <c r="B225" i="4"/>
  <c r="C225" i="4" s="1"/>
  <c r="BV224" i="4"/>
  <c r="BU224" i="4"/>
  <c r="B224" i="4"/>
  <c r="C224" i="4" s="1"/>
  <c r="P224" i="4" s="1"/>
  <c r="BV223" i="4"/>
  <c r="BU223" i="4"/>
  <c r="B223" i="4"/>
  <c r="C223" i="4" s="1"/>
  <c r="J223" i="4" s="1"/>
  <c r="BV222" i="4"/>
  <c r="BU222" i="4"/>
  <c r="B222" i="4"/>
  <c r="C222" i="4" s="1"/>
  <c r="BV221" i="4"/>
  <c r="BU221" i="4"/>
  <c r="B221" i="4"/>
  <c r="C221" i="4" s="1"/>
  <c r="L221" i="4" s="1"/>
  <c r="BV220" i="4"/>
  <c r="BU220" i="4"/>
  <c r="B220" i="4"/>
  <c r="C220" i="4" s="1"/>
  <c r="BV217" i="4"/>
  <c r="BU217" i="4"/>
  <c r="B217" i="4"/>
  <c r="C217" i="4" s="1"/>
  <c r="BV216" i="4"/>
  <c r="BU216" i="4"/>
  <c r="B216" i="4"/>
  <c r="C216" i="4" s="1"/>
  <c r="BV215" i="4"/>
  <c r="BU215" i="4"/>
  <c r="B215" i="4"/>
  <c r="C215" i="4" s="1"/>
  <c r="BV214" i="4"/>
  <c r="BU214" i="4"/>
  <c r="B214" i="4"/>
  <c r="C214" i="4" s="1"/>
  <c r="BV213" i="4"/>
  <c r="BU213" i="4"/>
  <c r="B213" i="4"/>
  <c r="C213" i="4" s="1"/>
  <c r="BV212" i="4"/>
  <c r="BU212" i="4"/>
  <c r="B212" i="4"/>
  <c r="C212" i="4" s="1"/>
  <c r="A255" i="79"/>
  <c r="O255" i="79" s="1"/>
  <c r="A256" i="79"/>
  <c r="A257" i="79"/>
  <c r="O257" i="79" s="1"/>
  <c r="A254" i="79"/>
  <c r="BV209" i="4"/>
  <c r="BU209" i="4"/>
  <c r="B209" i="4"/>
  <c r="C209" i="4" s="1"/>
  <c r="BV208" i="4"/>
  <c r="BU208" i="4"/>
  <c r="B208" i="4"/>
  <c r="C208" i="4" s="1"/>
  <c r="BV207" i="4"/>
  <c r="BU207" i="4"/>
  <c r="B207" i="4"/>
  <c r="C207" i="4" s="1"/>
  <c r="BV206" i="4"/>
  <c r="BU206" i="4"/>
  <c r="B206" i="4"/>
  <c r="C206" i="4" s="1"/>
  <c r="BV205" i="4"/>
  <c r="BU205" i="4"/>
  <c r="B205" i="4"/>
  <c r="C205" i="4" s="1"/>
  <c r="BV204" i="4"/>
  <c r="BU204" i="4"/>
  <c r="B204" i="4"/>
  <c r="C204" i="4" s="1"/>
  <c r="BV203" i="4"/>
  <c r="BU203" i="4"/>
  <c r="B203" i="4"/>
  <c r="C203" i="4" s="1"/>
  <c r="BV202" i="4"/>
  <c r="BU202" i="4"/>
  <c r="B202" i="4"/>
  <c r="C202" i="4" s="1"/>
  <c r="L202" i="4" s="1"/>
  <c r="BV201" i="4"/>
  <c r="BU201" i="4"/>
  <c r="B201" i="4"/>
  <c r="C201" i="4" s="1"/>
  <c r="BV200" i="4"/>
  <c r="BU200" i="4"/>
  <c r="B200" i="4"/>
  <c r="C200" i="4" s="1"/>
  <c r="N200" i="4" s="1"/>
  <c r="BV199" i="4"/>
  <c r="BU199" i="4"/>
  <c r="B199" i="4"/>
  <c r="C199" i="4" s="1"/>
  <c r="BV198" i="4"/>
  <c r="BU198" i="4"/>
  <c r="B198" i="4"/>
  <c r="C198" i="4" s="1"/>
  <c r="BV197" i="4"/>
  <c r="BU197" i="4"/>
  <c r="B197" i="4"/>
  <c r="C197" i="4" s="1"/>
  <c r="I197" i="4" s="1"/>
  <c r="BV196" i="4"/>
  <c r="BU196" i="4"/>
  <c r="B196" i="4"/>
  <c r="C196" i="4" s="1"/>
  <c r="I196" i="4" s="1"/>
  <c r="BV195" i="4"/>
  <c r="BU195" i="4"/>
  <c r="B195" i="4"/>
  <c r="C195" i="4" s="1"/>
  <c r="I195" i="4" s="1"/>
  <c r="BV194" i="4"/>
  <c r="BU194" i="4"/>
  <c r="B194" i="4"/>
  <c r="C194" i="4" s="1"/>
  <c r="BV193" i="4"/>
  <c r="BU193" i="4"/>
  <c r="B193" i="4"/>
  <c r="C193" i="4" s="1"/>
  <c r="BV192" i="4"/>
  <c r="BU192" i="4"/>
  <c r="B192" i="4"/>
  <c r="C192" i="4" s="1"/>
  <c r="BV191" i="4"/>
  <c r="BU191" i="4"/>
  <c r="B191" i="4"/>
  <c r="C191" i="4" s="1"/>
  <c r="BV190" i="4"/>
  <c r="BU190" i="4"/>
  <c r="B190" i="4"/>
  <c r="C190" i="4" s="1"/>
  <c r="BV189" i="4"/>
  <c r="BU189" i="4"/>
  <c r="B189" i="4"/>
  <c r="C189" i="4" s="1"/>
  <c r="K189" i="4" s="1"/>
  <c r="BV188" i="4"/>
  <c r="BU188" i="4"/>
  <c r="B188" i="4"/>
  <c r="C188" i="4" s="1"/>
  <c r="D188" i="4" s="1"/>
  <c r="BV187" i="4"/>
  <c r="BU187" i="4"/>
  <c r="B187" i="4"/>
  <c r="C187" i="4" s="1"/>
  <c r="BV186" i="4"/>
  <c r="BU186" i="4"/>
  <c r="B186" i="4"/>
  <c r="C186" i="4" s="1"/>
  <c r="BV185" i="4"/>
  <c r="BU185" i="4"/>
  <c r="B185" i="4"/>
  <c r="C185" i="4" s="1"/>
  <c r="I185" i="4" s="1"/>
  <c r="BV184" i="4"/>
  <c r="BU184" i="4"/>
  <c r="B184" i="4"/>
  <c r="C184" i="4" s="1"/>
  <c r="F184" i="4" s="1"/>
  <c r="BV183" i="4"/>
  <c r="BU183" i="4"/>
  <c r="B183" i="4"/>
  <c r="C183" i="4" s="1"/>
  <c r="Q183" i="4" s="1"/>
  <c r="BV182" i="4"/>
  <c r="BU182" i="4"/>
  <c r="B182" i="4"/>
  <c r="C182" i="4" s="1"/>
  <c r="BV181" i="4"/>
  <c r="BU181" i="4"/>
  <c r="B181" i="4"/>
  <c r="C181" i="4" s="1"/>
  <c r="BV180" i="4"/>
  <c r="BU180" i="4"/>
  <c r="B180" i="4"/>
  <c r="C180" i="4" s="1"/>
  <c r="BV177" i="4"/>
  <c r="BU177" i="4"/>
  <c r="B177" i="4"/>
  <c r="C177" i="4" s="1"/>
  <c r="A3" i="78"/>
  <c r="D4" i="79"/>
  <c r="A300" i="79"/>
  <c r="O300" i="79" s="1"/>
  <c r="A301" i="79"/>
  <c r="O301" i="79" s="1"/>
  <c r="A302" i="79"/>
  <c r="O302" i="79" s="1"/>
  <c r="A303" i="79"/>
  <c r="O303" i="79" s="1"/>
  <c r="A304" i="79"/>
  <c r="O304" i="79" s="1"/>
  <c r="A305" i="79"/>
  <c r="O305" i="79" s="1"/>
  <c r="A299" i="79"/>
  <c r="O299" i="79" s="1"/>
  <c r="A245" i="79"/>
  <c r="O245" i="79" s="1"/>
  <c r="A246" i="79"/>
  <c r="I246" i="79" s="1"/>
  <c r="A247" i="79"/>
  <c r="O247" i="79" s="1"/>
  <c r="A248" i="79"/>
  <c r="I248" i="79" s="1"/>
  <c r="A249" i="79"/>
  <c r="K249" i="79" s="1"/>
  <c r="A250" i="79"/>
  <c r="K250" i="79" s="1"/>
  <c r="C244" i="79"/>
  <c r="A227" i="79"/>
  <c r="A228" i="79"/>
  <c r="A229" i="79"/>
  <c r="A230" i="79"/>
  <c r="A231" i="79"/>
  <c r="A232" i="79"/>
  <c r="A233" i="79"/>
  <c r="A234" i="79"/>
  <c r="A235" i="79"/>
  <c r="A236" i="79"/>
  <c r="A237" i="79"/>
  <c r="J237" i="79" s="1"/>
  <c r="A238" i="79"/>
  <c r="J238" i="79" s="1"/>
  <c r="A239" i="79"/>
  <c r="J239" i="79" s="1"/>
  <c r="A226" i="79"/>
  <c r="A219" i="79"/>
  <c r="K219" i="79" s="1"/>
  <c r="A220" i="79"/>
  <c r="K220" i="79" s="1"/>
  <c r="A221" i="79"/>
  <c r="K221" i="79" s="1"/>
  <c r="A222" i="79"/>
  <c r="K222" i="79" s="1"/>
  <c r="A223" i="79"/>
  <c r="K223" i="79" s="1"/>
  <c r="A218" i="79"/>
  <c r="O218" i="79" s="1"/>
  <c r="A201" i="79"/>
  <c r="A202" i="79"/>
  <c r="A203" i="79"/>
  <c r="A204" i="79"/>
  <c r="J204" i="79" s="1"/>
  <c r="A205" i="79"/>
  <c r="A206" i="79"/>
  <c r="A207" i="79"/>
  <c r="A208" i="79"/>
  <c r="J208" i="79" s="1"/>
  <c r="A209" i="79"/>
  <c r="J209" i="79" s="1"/>
  <c r="A210" i="79"/>
  <c r="J210" i="79" s="1"/>
  <c r="A211" i="79"/>
  <c r="J211" i="79" s="1"/>
  <c r="A212" i="79"/>
  <c r="J212" i="79" s="1"/>
  <c r="A213" i="79"/>
  <c r="J213" i="79" s="1"/>
  <c r="A200" i="79"/>
  <c r="J200" i="79" s="1"/>
  <c r="A192" i="79"/>
  <c r="J192" i="79" s="1"/>
  <c r="A193" i="79"/>
  <c r="J193" i="79" s="1"/>
  <c r="A194" i="79"/>
  <c r="J194" i="79" s="1"/>
  <c r="A195" i="79"/>
  <c r="J195" i="79" s="1"/>
  <c r="A196" i="79"/>
  <c r="J196" i="79" s="1"/>
  <c r="A197" i="79"/>
  <c r="J197" i="79" s="1"/>
  <c r="A191" i="79"/>
  <c r="A174" i="79"/>
  <c r="A175" i="79"/>
  <c r="J175" i="79" s="1"/>
  <c r="A176" i="79"/>
  <c r="A177" i="79"/>
  <c r="A178" i="79"/>
  <c r="A179" i="79"/>
  <c r="A180" i="79"/>
  <c r="A181" i="79"/>
  <c r="A182" i="79"/>
  <c r="A183" i="79"/>
  <c r="J183" i="79" s="1"/>
  <c r="A184" i="79"/>
  <c r="J184" i="79" s="1"/>
  <c r="A185" i="79"/>
  <c r="J185" i="79" s="1"/>
  <c r="A186" i="79"/>
  <c r="J186" i="79" s="1"/>
  <c r="A173" i="79"/>
  <c r="A165" i="79"/>
  <c r="J165" i="79" s="1"/>
  <c r="A166" i="79"/>
  <c r="J166" i="79" s="1"/>
  <c r="A167" i="79"/>
  <c r="J167" i="79" s="1"/>
  <c r="A168" i="79"/>
  <c r="J168" i="79" s="1"/>
  <c r="A169" i="79"/>
  <c r="J169" i="79" s="1"/>
  <c r="A170" i="79"/>
  <c r="J170" i="79" s="1"/>
  <c r="A164" i="79"/>
  <c r="A156" i="79"/>
  <c r="C156" i="79" s="1"/>
  <c r="A157" i="79"/>
  <c r="A158" i="79"/>
  <c r="C158" i="79" s="1"/>
  <c r="A159" i="79"/>
  <c r="C159" i="79" s="1"/>
  <c r="A160" i="79"/>
  <c r="O160" i="79" s="1"/>
  <c r="A153" i="79"/>
  <c r="C153" i="79" s="1"/>
  <c r="A154" i="79"/>
  <c r="C154" i="79" s="1"/>
  <c r="A155" i="79"/>
  <c r="O155" i="79" s="1"/>
  <c r="A148" i="79"/>
  <c r="O148" i="79" s="1"/>
  <c r="A149" i="79"/>
  <c r="O149" i="79" s="1"/>
  <c r="A150" i="79"/>
  <c r="O150" i="79" s="1"/>
  <c r="A151" i="79"/>
  <c r="O151" i="79" s="1"/>
  <c r="A152" i="79"/>
  <c r="O152" i="79" s="1"/>
  <c r="A147" i="79"/>
  <c r="O147" i="79" s="1"/>
  <c r="D2" i="75"/>
  <c r="D3" i="75"/>
  <c r="D4" i="75"/>
  <c r="D5" i="75"/>
  <c r="D6" i="75"/>
  <c r="D7" i="75"/>
  <c r="D8" i="75"/>
  <c r="D9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114" i="75"/>
  <c r="D115" i="75"/>
  <c r="D116" i="75"/>
  <c r="D117" i="75"/>
  <c r="D118" i="75"/>
  <c r="D119" i="75"/>
  <c r="D120" i="75"/>
  <c r="D121" i="75"/>
  <c r="D122" i="75"/>
  <c r="D123" i="75"/>
  <c r="D124" i="75"/>
  <c r="D125" i="75"/>
  <c r="D126" i="75"/>
  <c r="D127" i="75"/>
  <c r="D128" i="75"/>
  <c r="D129" i="75"/>
  <c r="D130" i="75"/>
  <c r="D131" i="75"/>
  <c r="D132" i="75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148" i="75"/>
  <c r="D149" i="75"/>
  <c r="D150" i="75"/>
  <c r="D151" i="75"/>
  <c r="D152" i="75"/>
  <c r="D153" i="75"/>
  <c r="D154" i="75"/>
  <c r="D155" i="75"/>
  <c r="D156" i="75"/>
  <c r="D157" i="75"/>
  <c r="D158" i="75"/>
  <c r="D159" i="75"/>
  <c r="D160" i="75"/>
  <c r="D161" i="75"/>
  <c r="D162" i="75"/>
  <c r="D163" i="75"/>
  <c r="D164" i="75"/>
  <c r="D165" i="75"/>
  <c r="D166" i="75"/>
  <c r="D167" i="75"/>
  <c r="D168" i="75"/>
  <c r="D169" i="75"/>
  <c r="D170" i="75"/>
  <c r="D171" i="75"/>
  <c r="D172" i="75"/>
  <c r="D173" i="75"/>
  <c r="D174" i="75"/>
  <c r="D175" i="75"/>
  <c r="D176" i="75"/>
  <c r="D177" i="75"/>
  <c r="D178" i="75"/>
  <c r="D179" i="75"/>
  <c r="D180" i="75"/>
  <c r="D181" i="75"/>
  <c r="D182" i="75"/>
  <c r="D183" i="75"/>
  <c r="D184" i="75"/>
  <c r="D185" i="75"/>
  <c r="D186" i="75"/>
  <c r="D187" i="75"/>
  <c r="D188" i="75"/>
  <c r="D189" i="75"/>
  <c r="D190" i="75"/>
  <c r="D191" i="75"/>
  <c r="D192" i="75"/>
  <c r="D193" i="75"/>
  <c r="D194" i="75"/>
  <c r="D195" i="75"/>
  <c r="D196" i="75"/>
  <c r="D197" i="75"/>
  <c r="D198" i="75"/>
  <c r="D199" i="75"/>
  <c r="D200" i="75"/>
  <c r="D201" i="75"/>
  <c r="D202" i="75"/>
  <c r="D203" i="75"/>
  <c r="D204" i="75"/>
  <c r="D205" i="75"/>
  <c r="D206" i="75"/>
  <c r="D207" i="75"/>
  <c r="D208" i="75"/>
  <c r="D209" i="75"/>
  <c r="D210" i="75"/>
  <c r="D211" i="75"/>
  <c r="D212" i="75"/>
  <c r="D213" i="75"/>
  <c r="D214" i="75"/>
  <c r="D215" i="75"/>
  <c r="D216" i="75"/>
  <c r="D217" i="75"/>
  <c r="D218" i="75"/>
  <c r="D219" i="75"/>
  <c r="D220" i="75"/>
  <c r="D221" i="75"/>
  <c r="D222" i="75"/>
  <c r="D223" i="75"/>
  <c r="D224" i="75"/>
  <c r="D225" i="75"/>
  <c r="D226" i="75"/>
  <c r="D227" i="75"/>
  <c r="D228" i="75"/>
  <c r="D229" i="75"/>
  <c r="D230" i="75"/>
  <c r="D231" i="75"/>
  <c r="D232" i="75"/>
  <c r="D233" i="75"/>
  <c r="D234" i="75"/>
  <c r="D235" i="75"/>
  <c r="D236" i="75"/>
  <c r="D237" i="75"/>
  <c r="D238" i="75"/>
  <c r="D239" i="75"/>
  <c r="D240" i="75"/>
  <c r="D241" i="75"/>
  <c r="D242" i="75"/>
  <c r="D243" i="75"/>
  <c r="D244" i="75"/>
  <c r="D245" i="75"/>
  <c r="D246" i="75"/>
  <c r="D247" i="75"/>
  <c r="D248" i="75"/>
  <c r="D249" i="75"/>
  <c r="D250" i="75"/>
  <c r="D251" i="75"/>
  <c r="D252" i="75"/>
  <c r="D253" i="75"/>
  <c r="D254" i="75"/>
  <c r="D255" i="75"/>
  <c r="D256" i="75"/>
  <c r="D257" i="75"/>
  <c r="D258" i="75"/>
  <c r="D259" i="75"/>
  <c r="BV174" i="4"/>
  <c r="BU174" i="4"/>
  <c r="B174" i="4"/>
  <c r="C174" i="4" s="1"/>
  <c r="BV173" i="4"/>
  <c r="BU173" i="4"/>
  <c r="B173" i="4"/>
  <c r="C173" i="4" s="1"/>
  <c r="BV172" i="4"/>
  <c r="BU172" i="4"/>
  <c r="B172" i="4"/>
  <c r="C172" i="4" s="1"/>
  <c r="BV168" i="4"/>
  <c r="BU168" i="4"/>
  <c r="B168" i="4"/>
  <c r="C168" i="4" s="1"/>
  <c r="BV165" i="4"/>
  <c r="BU165" i="4"/>
  <c r="B165" i="4"/>
  <c r="C165" i="4" s="1"/>
  <c r="BV164" i="4"/>
  <c r="BU164" i="4"/>
  <c r="B164" i="4"/>
  <c r="C164" i="4" s="1"/>
  <c r="BV163" i="4"/>
  <c r="BU163" i="4"/>
  <c r="B163" i="4"/>
  <c r="C163" i="4" s="1"/>
  <c r="BV162" i="4"/>
  <c r="BU162" i="4"/>
  <c r="B162" i="4"/>
  <c r="C162" i="4" s="1"/>
  <c r="BV161" i="4"/>
  <c r="BU161" i="4"/>
  <c r="B161" i="4"/>
  <c r="C161" i="4" s="1"/>
  <c r="BV160" i="4"/>
  <c r="BU160" i="4"/>
  <c r="B160" i="4"/>
  <c r="C160" i="4" s="1"/>
  <c r="BV159" i="4"/>
  <c r="BU159" i="4"/>
  <c r="B159" i="4"/>
  <c r="C159" i="4" s="1"/>
  <c r="BV158" i="4"/>
  <c r="BU158" i="4"/>
  <c r="B158" i="4"/>
  <c r="C158" i="4" s="1"/>
  <c r="BV157" i="4"/>
  <c r="BU157" i="4"/>
  <c r="B157" i="4"/>
  <c r="C157" i="4" s="1"/>
  <c r="BV156" i="4"/>
  <c r="BU156" i="4"/>
  <c r="B156" i="4"/>
  <c r="C156" i="4" s="1"/>
  <c r="H156" i="4" s="1"/>
  <c r="BV155" i="4"/>
  <c r="BU155" i="4"/>
  <c r="B155" i="4"/>
  <c r="C155" i="4" s="1"/>
  <c r="BV154" i="4"/>
  <c r="BU154" i="4"/>
  <c r="B154" i="4"/>
  <c r="C154" i="4" s="1"/>
  <c r="BV153" i="4"/>
  <c r="BU153" i="4"/>
  <c r="B153" i="4"/>
  <c r="C153" i="4" s="1"/>
  <c r="BV152" i="4"/>
  <c r="BU152" i="4"/>
  <c r="B152" i="4"/>
  <c r="C152" i="4" s="1"/>
  <c r="BV151" i="4"/>
  <c r="BU151" i="4"/>
  <c r="B151" i="4"/>
  <c r="C151" i="4" s="1"/>
  <c r="BV150" i="4"/>
  <c r="BU150" i="4"/>
  <c r="B150" i="4"/>
  <c r="C150" i="4" s="1"/>
  <c r="BV149" i="4"/>
  <c r="BU149" i="4"/>
  <c r="B149" i="4"/>
  <c r="C149" i="4" s="1"/>
  <c r="BV148" i="4"/>
  <c r="BU148" i="4"/>
  <c r="B148" i="4"/>
  <c r="C148" i="4" s="1"/>
  <c r="BV146" i="4"/>
  <c r="BU146" i="4"/>
  <c r="B146" i="4"/>
  <c r="C146" i="4" s="1"/>
  <c r="BV144" i="4"/>
  <c r="BU144" i="4"/>
  <c r="B144" i="4"/>
  <c r="C144" i="4" s="1"/>
  <c r="BV141" i="4"/>
  <c r="BU141" i="4"/>
  <c r="B141" i="4"/>
  <c r="C141" i="4" s="1"/>
  <c r="BV140" i="4"/>
  <c r="BU140" i="4"/>
  <c r="B140" i="4"/>
  <c r="C140" i="4" s="1"/>
  <c r="BV139" i="4"/>
  <c r="BU139" i="4"/>
  <c r="B139" i="4"/>
  <c r="C139" i="4" s="1"/>
  <c r="BV138" i="4"/>
  <c r="BU138" i="4"/>
  <c r="B138" i="4"/>
  <c r="C138" i="4" s="1"/>
  <c r="BV137" i="4"/>
  <c r="BU137" i="4"/>
  <c r="B137" i="4"/>
  <c r="C137" i="4" s="1"/>
  <c r="BV136" i="4"/>
  <c r="BU136" i="4"/>
  <c r="B136" i="4"/>
  <c r="C136" i="4" s="1"/>
  <c r="BV135" i="4"/>
  <c r="BU135" i="4"/>
  <c r="B135" i="4"/>
  <c r="C135" i="4" s="1"/>
  <c r="BV134" i="4"/>
  <c r="BU134" i="4"/>
  <c r="B134" i="4"/>
  <c r="C134" i="4" s="1"/>
  <c r="BV133" i="4"/>
  <c r="BU133" i="4"/>
  <c r="B133" i="4"/>
  <c r="C133" i="4" s="1"/>
  <c r="BV132" i="4"/>
  <c r="BU132" i="4"/>
  <c r="B132" i="4"/>
  <c r="C132" i="4" s="1"/>
  <c r="BV131" i="4"/>
  <c r="BU131" i="4"/>
  <c r="B131" i="4"/>
  <c r="C131" i="4" s="1"/>
  <c r="BV130" i="4"/>
  <c r="BU130" i="4"/>
  <c r="B130" i="4"/>
  <c r="C130" i="4" s="1"/>
  <c r="BV125" i="4"/>
  <c r="BU125" i="4"/>
  <c r="B125" i="4"/>
  <c r="C125" i="4" s="1"/>
  <c r="BV124" i="4"/>
  <c r="BU124" i="4"/>
  <c r="B124" i="4"/>
  <c r="C124" i="4" s="1"/>
  <c r="BV123" i="4"/>
  <c r="BU123" i="4"/>
  <c r="B123" i="4"/>
  <c r="C123" i="4" s="1"/>
  <c r="BV122" i="4"/>
  <c r="BU122" i="4"/>
  <c r="B122" i="4"/>
  <c r="C122" i="4" s="1"/>
  <c r="BV121" i="4"/>
  <c r="BU121" i="4"/>
  <c r="B121" i="4"/>
  <c r="C121" i="4" s="1"/>
  <c r="BV120" i="4"/>
  <c r="BU120" i="4"/>
  <c r="B120" i="4"/>
  <c r="C120" i="4" s="1"/>
  <c r="BV119" i="4"/>
  <c r="BU119" i="4"/>
  <c r="B119" i="4"/>
  <c r="C119" i="4" s="1"/>
  <c r="BV118" i="4"/>
  <c r="BU118" i="4"/>
  <c r="B118" i="4"/>
  <c r="C118" i="4" s="1"/>
  <c r="M118" i="4" s="1"/>
  <c r="BV117" i="4"/>
  <c r="BU117" i="4"/>
  <c r="B117" i="4"/>
  <c r="C117" i="4" s="1"/>
  <c r="BV116" i="4"/>
  <c r="BU116" i="4"/>
  <c r="B116" i="4"/>
  <c r="C116" i="4" s="1"/>
  <c r="BV115" i="4"/>
  <c r="BU115" i="4"/>
  <c r="B115" i="4"/>
  <c r="C115" i="4" s="1"/>
  <c r="BV114" i="4"/>
  <c r="BU114" i="4"/>
  <c r="B114" i="4"/>
  <c r="C114" i="4" s="1"/>
  <c r="BV113" i="4"/>
  <c r="BU113" i="4"/>
  <c r="B113" i="4"/>
  <c r="C113" i="4" s="1"/>
  <c r="BV112" i="4"/>
  <c r="BU112" i="4"/>
  <c r="B112" i="4"/>
  <c r="C112" i="4" s="1"/>
  <c r="BV111" i="4"/>
  <c r="BU111" i="4"/>
  <c r="B111" i="4"/>
  <c r="C111" i="4" s="1"/>
  <c r="BV110" i="4"/>
  <c r="BU110" i="4"/>
  <c r="B110" i="4"/>
  <c r="C110" i="4" s="1"/>
  <c r="BV109" i="4"/>
  <c r="BU109" i="4"/>
  <c r="B109" i="4"/>
  <c r="C109" i="4" s="1"/>
  <c r="BV108" i="4"/>
  <c r="BU108" i="4"/>
  <c r="B108" i="4"/>
  <c r="C108" i="4" s="1"/>
  <c r="BV107" i="4"/>
  <c r="BU107" i="4"/>
  <c r="B107" i="4"/>
  <c r="C107" i="4" s="1"/>
  <c r="BV106" i="4"/>
  <c r="BU106" i="4"/>
  <c r="B106" i="4"/>
  <c r="C106" i="4" s="1"/>
  <c r="BV105" i="4"/>
  <c r="BU105" i="4"/>
  <c r="B105" i="4"/>
  <c r="C105" i="4" s="1"/>
  <c r="BV104" i="4"/>
  <c r="BU104" i="4"/>
  <c r="B104" i="4"/>
  <c r="C104" i="4" s="1"/>
  <c r="BV103" i="4"/>
  <c r="BU103" i="4"/>
  <c r="B103" i="4"/>
  <c r="C103" i="4" s="1"/>
  <c r="BV102" i="4"/>
  <c r="BU102" i="4"/>
  <c r="B102" i="4"/>
  <c r="C102" i="4" s="1"/>
  <c r="BV101" i="4"/>
  <c r="BU101" i="4"/>
  <c r="B101" i="4"/>
  <c r="C101" i="4" s="1"/>
  <c r="BV100" i="4"/>
  <c r="BU100" i="4"/>
  <c r="B100" i="4"/>
  <c r="C100" i="4" s="1"/>
  <c r="BV99" i="4"/>
  <c r="BU99" i="4"/>
  <c r="B99" i="4"/>
  <c r="C99" i="4" s="1"/>
  <c r="BV98" i="4"/>
  <c r="BU98" i="4"/>
  <c r="B98" i="4"/>
  <c r="C98" i="4" s="1"/>
  <c r="BV97" i="4"/>
  <c r="BU97" i="4"/>
  <c r="B97" i="4"/>
  <c r="C97" i="4" s="1"/>
  <c r="BV96" i="4"/>
  <c r="BU96" i="4"/>
  <c r="B96" i="4"/>
  <c r="C96" i="4" s="1"/>
  <c r="BV95" i="4"/>
  <c r="BU95" i="4"/>
  <c r="B95" i="4"/>
  <c r="C95" i="4" s="1"/>
  <c r="BV94" i="4"/>
  <c r="BU94" i="4"/>
  <c r="B94" i="4"/>
  <c r="C94" i="4" s="1"/>
  <c r="BV93" i="4"/>
  <c r="BU93" i="4"/>
  <c r="B93" i="4"/>
  <c r="C93" i="4" s="1"/>
  <c r="BV92" i="4"/>
  <c r="BU92" i="4"/>
  <c r="B92" i="4"/>
  <c r="C92" i="4" s="1"/>
  <c r="BV91" i="4"/>
  <c r="BU91" i="4"/>
  <c r="B91" i="4"/>
  <c r="C91" i="4" s="1"/>
  <c r="BV90" i="4"/>
  <c r="BU90" i="4"/>
  <c r="B90" i="4"/>
  <c r="C90" i="4" s="1"/>
  <c r="BV89" i="4"/>
  <c r="BU89" i="4"/>
  <c r="B89" i="4"/>
  <c r="C89" i="4" s="1"/>
  <c r="BV88" i="4"/>
  <c r="BU88" i="4"/>
  <c r="B88" i="4"/>
  <c r="C88" i="4" s="1"/>
  <c r="BV87" i="4"/>
  <c r="BU87" i="4"/>
  <c r="B87" i="4"/>
  <c r="C87" i="4" s="1"/>
  <c r="BV86" i="4"/>
  <c r="BU86" i="4"/>
  <c r="B86" i="4"/>
  <c r="C86" i="4" s="1"/>
  <c r="BV85" i="4"/>
  <c r="BU85" i="4"/>
  <c r="B85" i="4"/>
  <c r="C85" i="4" s="1"/>
  <c r="BV84" i="4"/>
  <c r="BU84" i="4"/>
  <c r="B84" i="4"/>
  <c r="C84" i="4" s="1"/>
  <c r="BV83" i="4"/>
  <c r="BU83" i="4"/>
  <c r="B83" i="4"/>
  <c r="C83" i="4" s="1"/>
  <c r="BV82" i="4"/>
  <c r="BU82" i="4"/>
  <c r="B82" i="4"/>
  <c r="C82" i="4" s="1"/>
  <c r="BV81" i="4"/>
  <c r="BU81" i="4"/>
  <c r="B81" i="4"/>
  <c r="C81" i="4" s="1"/>
  <c r="BV80" i="4"/>
  <c r="BU80" i="4"/>
  <c r="B80" i="4"/>
  <c r="C80" i="4" s="1"/>
  <c r="BV79" i="4"/>
  <c r="BU79" i="4"/>
  <c r="B79" i="4"/>
  <c r="C79" i="4" s="1"/>
  <c r="BV78" i="4"/>
  <c r="BU78" i="4"/>
  <c r="B78" i="4"/>
  <c r="C78" i="4" s="1"/>
  <c r="BV77" i="4"/>
  <c r="BU77" i="4"/>
  <c r="B77" i="4"/>
  <c r="C77" i="4" s="1"/>
  <c r="BV76" i="4"/>
  <c r="BU76" i="4"/>
  <c r="B76" i="4"/>
  <c r="C76" i="4" s="1"/>
  <c r="BV75" i="4"/>
  <c r="BU75" i="4"/>
  <c r="B75" i="4"/>
  <c r="C75" i="4" s="1"/>
  <c r="BV74" i="4"/>
  <c r="BU74" i="4"/>
  <c r="B74" i="4"/>
  <c r="C74" i="4" s="1"/>
  <c r="BV73" i="4"/>
  <c r="BU73" i="4"/>
  <c r="B73" i="4"/>
  <c r="C73" i="4" s="1"/>
  <c r="BV72" i="4"/>
  <c r="BU72" i="4"/>
  <c r="B72" i="4"/>
  <c r="C72" i="4" s="1"/>
  <c r="BV71" i="4"/>
  <c r="BU71" i="4"/>
  <c r="B71" i="4"/>
  <c r="C71" i="4" s="1"/>
  <c r="BV70" i="4"/>
  <c r="BU70" i="4"/>
  <c r="B70" i="4"/>
  <c r="C70" i="4" s="1"/>
  <c r="BV69" i="4"/>
  <c r="BU69" i="4"/>
  <c r="B69" i="4"/>
  <c r="C69" i="4" s="1"/>
  <c r="BV68" i="4"/>
  <c r="BU68" i="4"/>
  <c r="B68" i="4"/>
  <c r="C68" i="4" s="1"/>
  <c r="BV67" i="4"/>
  <c r="BU67" i="4"/>
  <c r="B67" i="4"/>
  <c r="C67" i="4" s="1"/>
  <c r="BV66" i="4"/>
  <c r="BU66" i="4"/>
  <c r="B66" i="4"/>
  <c r="C66" i="4" s="1"/>
  <c r="BV65" i="4"/>
  <c r="BU65" i="4"/>
  <c r="B65" i="4"/>
  <c r="C65" i="4" s="1"/>
  <c r="BV64" i="4"/>
  <c r="BU64" i="4"/>
  <c r="B64" i="4"/>
  <c r="C64" i="4" s="1"/>
  <c r="BV63" i="4"/>
  <c r="BU63" i="4"/>
  <c r="B63" i="4"/>
  <c r="C63" i="4" s="1"/>
  <c r="BV62" i="4"/>
  <c r="BU62" i="4"/>
  <c r="B62" i="4"/>
  <c r="C62" i="4" s="1"/>
  <c r="BV61" i="4"/>
  <c r="BU61" i="4"/>
  <c r="B61" i="4"/>
  <c r="C61" i="4" s="1"/>
  <c r="BV60" i="4"/>
  <c r="BU60" i="4"/>
  <c r="B60" i="4"/>
  <c r="C60" i="4" s="1"/>
  <c r="BV59" i="4"/>
  <c r="BU59" i="4"/>
  <c r="B59" i="4"/>
  <c r="C59" i="4" s="1"/>
  <c r="BV58" i="4"/>
  <c r="BU58" i="4"/>
  <c r="B58" i="4"/>
  <c r="C58" i="4" s="1"/>
  <c r="BV57" i="4"/>
  <c r="BU57" i="4"/>
  <c r="B57" i="4"/>
  <c r="C57" i="4" s="1"/>
  <c r="BV56" i="4"/>
  <c r="BU56" i="4"/>
  <c r="B56" i="4"/>
  <c r="C56" i="4" s="1"/>
  <c r="BV55" i="4"/>
  <c r="BU55" i="4"/>
  <c r="B55" i="4"/>
  <c r="C55" i="4" s="1"/>
  <c r="BV54" i="4"/>
  <c r="BU54" i="4"/>
  <c r="B54" i="4"/>
  <c r="C54" i="4" s="1"/>
  <c r="BV53" i="4"/>
  <c r="BU53" i="4"/>
  <c r="B53" i="4"/>
  <c r="C53" i="4" s="1"/>
  <c r="BV52" i="4"/>
  <c r="BU52" i="4"/>
  <c r="B52" i="4"/>
  <c r="C52" i="4" s="1"/>
  <c r="BV51" i="4"/>
  <c r="BU51" i="4"/>
  <c r="B51" i="4"/>
  <c r="C51" i="4" s="1"/>
  <c r="BV50" i="4"/>
  <c r="BU50" i="4"/>
  <c r="B50" i="4"/>
  <c r="C50" i="4" s="1"/>
  <c r="BV49" i="4"/>
  <c r="BU49" i="4"/>
  <c r="B49" i="4"/>
  <c r="C49" i="4" s="1"/>
  <c r="BV48" i="4"/>
  <c r="BU48" i="4"/>
  <c r="B48" i="4"/>
  <c r="C48" i="4" s="1"/>
  <c r="BV47" i="4"/>
  <c r="BU47" i="4"/>
  <c r="B47" i="4"/>
  <c r="C47" i="4" s="1"/>
  <c r="BV46" i="4"/>
  <c r="BU46" i="4"/>
  <c r="B46" i="4"/>
  <c r="C46" i="4" s="1"/>
  <c r="BV45" i="4"/>
  <c r="BU45" i="4"/>
  <c r="B45" i="4"/>
  <c r="C45" i="4" s="1"/>
  <c r="BV44" i="4"/>
  <c r="BU44" i="4"/>
  <c r="B44" i="4"/>
  <c r="C44" i="4" s="1"/>
  <c r="BV43" i="4"/>
  <c r="BU43" i="4"/>
  <c r="B43" i="4"/>
  <c r="C43" i="4" s="1"/>
  <c r="BV42" i="4"/>
  <c r="BU42" i="4"/>
  <c r="B42" i="4"/>
  <c r="C42" i="4" s="1"/>
  <c r="BV41" i="4"/>
  <c r="BU41" i="4"/>
  <c r="B41" i="4"/>
  <c r="C41" i="4" s="1"/>
  <c r="BV40" i="4"/>
  <c r="BU40" i="4"/>
  <c r="B40" i="4"/>
  <c r="C40" i="4" s="1"/>
  <c r="BV39" i="4"/>
  <c r="BU39" i="4"/>
  <c r="B39" i="4"/>
  <c r="C39" i="4" s="1"/>
  <c r="BV38" i="4"/>
  <c r="BU38" i="4"/>
  <c r="B38" i="4"/>
  <c r="C38" i="4" s="1"/>
  <c r="BV37" i="4"/>
  <c r="BU37" i="4"/>
  <c r="B37" i="4"/>
  <c r="C37" i="4" s="1"/>
  <c r="BV36" i="4"/>
  <c r="BU36" i="4"/>
  <c r="B36" i="4"/>
  <c r="C36" i="4" s="1"/>
  <c r="BV35" i="4"/>
  <c r="BU35" i="4"/>
  <c r="B35" i="4"/>
  <c r="C35" i="4" s="1"/>
  <c r="BV34" i="4"/>
  <c r="BU34" i="4"/>
  <c r="B34" i="4"/>
  <c r="C34" i="4" s="1"/>
  <c r="BV33" i="4"/>
  <c r="BU33" i="4"/>
  <c r="B33" i="4"/>
  <c r="C33" i="4" s="1"/>
  <c r="BV32" i="4"/>
  <c r="BU32" i="4"/>
  <c r="B32" i="4"/>
  <c r="C32" i="4" s="1"/>
  <c r="BV31" i="4"/>
  <c r="BU31" i="4"/>
  <c r="B31" i="4"/>
  <c r="C31" i="4" s="1"/>
  <c r="BV30" i="4"/>
  <c r="BU30" i="4"/>
  <c r="B30" i="4"/>
  <c r="C30" i="4" s="1"/>
  <c r="BV29" i="4"/>
  <c r="BU29" i="4"/>
  <c r="B29" i="4"/>
  <c r="C29" i="4" s="1"/>
  <c r="BV28" i="4"/>
  <c r="BU28" i="4"/>
  <c r="B28" i="4"/>
  <c r="C28" i="4" s="1"/>
  <c r="BV27" i="4"/>
  <c r="BU27" i="4"/>
  <c r="B27" i="4"/>
  <c r="C27" i="4" s="1"/>
  <c r="BV26" i="4"/>
  <c r="BU26" i="4"/>
  <c r="B26" i="4"/>
  <c r="C26" i="4" s="1"/>
  <c r="BV25" i="4"/>
  <c r="BU25" i="4"/>
  <c r="B25" i="4"/>
  <c r="C25" i="4" s="1"/>
  <c r="BV24" i="4"/>
  <c r="BU24" i="4"/>
  <c r="B24" i="4"/>
  <c r="C24" i="4" s="1"/>
  <c r="BV23" i="4"/>
  <c r="BU23" i="4"/>
  <c r="B23" i="4"/>
  <c r="C23" i="4" s="1"/>
  <c r="BV22" i="4"/>
  <c r="BU22" i="4"/>
  <c r="B22" i="4"/>
  <c r="C22" i="4" s="1"/>
  <c r="BV21" i="4"/>
  <c r="BU21" i="4"/>
  <c r="B21" i="4"/>
  <c r="C21" i="4" s="1"/>
  <c r="BV20" i="4"/>
  <c r="BU20" i="4"/>
  <c r="B20" i="4"/>
  <c r="C20" i="4" s="1"/>
  <c r="BV19" i="4"/>
  <c r="BU19" i="4"/>
  <c r="B19" i="4"/>
  <c r="C19" i="4" s="1"/>
  <c r="BV18" i="4"/>
  <c r="BU18" i="4"/>
  <c r="B18" i="4"/>
  <c r="C18" i="4" s="1"/>
  <c r="BV17" i="4"/>
  <c r="BU17" i="4"/>
  <c r="B17" i="4"/>
  <c r="C17" i="4" s="1"/>
  <c r="BV16" i="4"/>
  <c r="BU16" i="4"/>
  <c r="B16" i="4"/>
  <c r="C16" i="4" s="1"/>
  <c r="BV15" i="4"/>
  <c r="BU15" i="4"/>
  <c r="B15" i="4"/>
  <c r="C15" i="4" s="1"/>
  <c r="BV14" i="4"/>
  <c r="BU14" i="4"/>
  <c r="B14" i="4"/>
  <c r="C14" i="4" s="1"/>
  <c r="BV13" i="4"/>
  <c r="BU13" i="4"/>
  <c r="B13" i="4"/>
  <c r="C13" i="4" s="1"/>
  <c r="BV12" i="4"/>
  <c r="BU12" i="4"/>
  <c r="B12" i="4"/>
  <c r="C12" i="4" s="1"/>
  <c r="BV11" i="4"/>
  <c r="BU11" i="4"/>
  <c r="B11" i="4"/>
  <c r="C11" i="4" s="1"/>
  <c r="BV10" i="4"/>
  <c r="BU10" i="4"/>
  <c r="B10" i="4"/>
  <c r="C10" i="4" s="1"/>
  <c r="BV9" i="4"/>
  <c r="BU9" i="4"/>
  <c r="B9" i="4"/>
  <c r="C9" i="4" s="1"/>
  <c r="A792" i="79"/>
  <c r="A793" i="79"/>
  <c r="A794" i="79"/>
  <c r="A783" i="79"/>
  <c r="A784" i="79"/>
  <c r="A785" i="79"/>
  <c r="A786" i="79"/>
  <c r="A787" i="79"/>
  <c r="A788" i="79"/>
  <c r="A789" i="79"/>
  <c r="A790" i="79"/>
  <c r="A791" i="79"/>
  <c r="A782" i="79"/>
  <c r="A773" i="79"/>
  <c r="A774" i="79"/>
  <c r="A775" i="79"/>
  <c r="A776" i="79"/>
  <c r="A777" i="79"/>
  <c r="A778" i="79"/>
  <c r="A779" i="79"/>
  <c r="A772" i="79"/>
  <c r="A762" i="79"/>
  <c r="A763" i="79"/>
  <c r="A764" i="79"/>
  <c r="A765" i="79"/>
  <c r="A766" i="79"/>
  <c r="A767" i="79"/>
  <c r="A768" i="79"/>
  <c r="A769" i="79"/>
  <c r="A746" i="79"/>
  <c r="A747" i="79"/>
  <c r="A748" i="79"/>
  <c r="A749" i="79"/>
  <c r="A750" i="79"/>
  <c r="A751" i="79"/>
  <c r="A752" i="79"/>
  <c r="A753" i="79"/>
  <c r="A754" i="79"/>
  <c r="A755" i="79"/>
  <c r="A756" i="79"/>
  <c r="A757" i="79"/>
  <c r="A758" i="79"/>
  <c r="A759" i="79"/>
  <c r="A760" i="79"/>
  <c r="A761" i="79"/>
  <c r="A745" i="79"/>
  <c r="A719" i="79"/>
  <c r="A720" i="79"/>
  <c r="A721" i="79"/>
  <c r="A722" i="79"/>
  <c r="A723" i="79"/>
  <c r="A724" i="79"/>
  <c r="A725" i="79"/>
  <c r="A726" i="79"/>
  <c r="A727" i="79"/>
  <c r="A728" i="79"/>
  <c r="A729" i="79"/>
  <c r="A730" i="79"/>
  <c r="A731" i="79"/>
  <c r="A732" i="79"/>
  <c r="A733" i="79"/>
  <c r="A734" i="79"/>
  <c r="A735" i="79"/>
  <c r="A736" i="79"/>
  <c r="A737" i="79"/>
  <c r="A738" i="79"/>
  <c r="A739" i="79"/>
  <c r="A740" i="79"/>
  <c r="A741" i="79"/>
  <c r="A718" i="79"/>
  <c r="A693" i="79"/>
  <c r="A694" i="79"/>
  <c r="A695" i="79"/>
  <c r="A696" i="79"/>
  <c r="A697" i="79"/>
  <c r="A698" i="79"/>
  <c r="A699" i="79"/>
  <c r="A700" i="79"/>
  <c r="A701" i="79"/>
  <c r="A702" i="79"/>
  <c r="A703" i="79"/>
  <c r="A704" i="79"/>
  <c r="A705" i="79"/>
  <c r="A706" i="79"/>
  <c r="A707" i="79"/>
  <c r="A708" i="79"/>
  <c r="A709" i="79"/>
  <c r="A710" i="79"/>
  <c r="A711" i="79"/>
  <c r="A712" i="79"/>
  <c r="A713" i="79"/>
  <c r="A714" i="79"/>
  <c r="A715" i="79"/>
  <c r="A692" i="79"/>
  <c r="A689" i="79"/>
  <c r="A677" i="79"/>
  <c r="C677" i="79" s="1"/>
  <c r="A678" i="79"/>
  <c r="D678" i="79" s="1"/>
  <c r="A679" i="79"/>
  <c r="D679" i="79" s="1"/>
  <c r="A680" i="79"/>
  <c r="C680" i="79" s="1"/>
  <c r="A681" i="79"/>
  <c r="C681" i="79" s="1"/>
  <c r="A682" i="79"/>
  <c r="D682" i="79" s="1"/>
  <c r="A683" i="79"/>
  <c r="D683" i="79" s="1"/>
  <c r="A684" i="79"/>
  <c r="C684" i="79" s="1"/>
  <c r="A685" i="79"/>
  <c r="C685" i="79" s="1"/>
  <c r="A686" i="79"/>
  <c r="D686" i="79" s="1"/>
  <c r="A687" i="79"/>
  <c r="D687" i="79" s="1"/>
  <c r="A688" i="79"/>
  <c r="C688" i="79" s="1"/>
  <c r="A673" i="79"/>
  <c r="A674" i="79"/>
  <c r="A675" i="79"/>
  <c r="A676" i="79"/>
  <c r="A657" i="79"/>
  <c r="A658" i="79"/>
  <c r="A659" i="79"/>
  <c r="A660" i="79"/>
  <c r="A661" i="79"/>
  <c r="A662" i="79"/>
  <c r="A663" i="79"/>
  <c r="A664" i="79"/>
  <c r="A665" i="79"/>
  <c r="A666" i="79"/>
  <c r="A667" i="79"/>
  <c r="A668" i="79"/>
  <c r="A669" i="79"/>
  <c r="A670" i="79"/>
  <c r="A671" i="79"/>
  <c r="A672" i="79"/>
  <c r="A656" i="79"/>
  <c r="A645" i="79"/>
  <c r="A646" i="79"/>
  <c r="A647" i="79"/>
  <c r="A648" i="79"/>
  <c r="A649" i="79"/>
  <c r="A650" i="79"/>
  <c r="A651" i="79"/>
  <c r="A652" i="79"/>
  <c r="A644" i="79"/>
  <c r="A331" i="79"/>
  <c r="C331" i="79" s="1"/>
  <c r="A332" i="79"/>
  <c r="C332" i="79" s="1"/>
  <c r="A311" i="79"/>
  <c r="A312" i="79"/>
  <c r="A313" i="79"/>
  <c r="A314" i="79"/>
  <c r="A315" i="79"/>
  <c r="A316" i="79"/>
  <c r="A317" i="79"/>
  <c r="A318" i="79"/>
  <c r="A319" i="79"/>
  <c r="A320" i="79"/>
  <c r="A321" i="79"/>
  <c r="A322" i="79"/>
  <c r="A323" i="79"/>
  <c r="A324" i="79"/>
  <c r="A325" i="79"/>
  <c r="A326" i="79"/>
  <c r="A327" i="79"/>
  <c r="A328" i="79"/>
  <c r="A329" i="79"/>
  <c r="A330" i="79"/>
  <c r="A139" i="79"/>
  <c r="A140" i="79"/>
  <c r="A141" i="79"/>
  <c r="A142" i="79"/>
  <c r="A143" i="79"/>
  <c r="A144" i="79"/>
  <c r="A138" i="79"/>
  <c r="A128" i="79"/>
  <c r="D128" i="79" s="1"/>
  <c r="A129" i="79"/>
  <c r="C129" i="79" s="1"/>
  <c r="A130" i="79"/>
  <c r="C130" i="79" s="1"/>
  <c r="A131" i="79"/>
  <c r="C131" i="79" s="1"/>
  <c r="A132" i="79"/>
  <c r="C132" i="79" s="1"/>
  <c r="A133" i="79"/>
  <c r="C133" i="79" s="1"/>
  <c r="A118" i="79"/>
  <c r="A119" i="79"/>
  <c r="D119" i="79" s="1"/>
  <c r="A120" i="79"/>
  <c r="D120" i="79" s="1"/>
  <c r="A121" i="79"/>
  <c r="C121" i="79" s="1"/>
  <c r="A122" i="79"/>
  <c r="C122" i="79" s="1"/>
  <c r="A123" i="79"/>
  <c r="D123" i="79" s="1"/>
  <c r="A124" i="79"/>
  <c r="D124" i="79" s="1"/>
  <c r="A125" i="79"/>
  <c r="C125" i="79" s="1"/>
  <c r="A126" i="79"/>
  <c r="C126" i="79" s="1"/>
  <c r="A127" i="79"/>
  <c r="D127" i="79" s="1"/>
  <c r="A105" i="79"/>
  <c r="A106" i="79"/>
  <c r="A107" i="79"/>
  <c r="A108" i="79"/>
  <c r="A109" i="79"/>
  <c r="A110" i="79"/>
  <c r="A111" i="79"/>
  <c r="A112" i="79"/>
  <c r="A113" i="79"/>
  <c r="A114" i="79"/>
  <c r="A115" i="79"/>
  <c r="A116" i="79"/>
  <c r="A117" i="79"/>
  <c r="A93" i="79"/>
  <c r="A94" i="79"/>
  <c r="A95" i="79"/>
  <c r="A96" i="79"/>
  <c r="A97" i="79"/>
  <c r="A98" i="79"/>
  <c r="A99" i="79"/>
  <c r="A100" i="79"/>
  <c r="A101" i="79"/>
  <c r="A67" i="79"/>
  <c r="A68" i="79"/>
  <c r="A69" i="79"/>
  <c r="A70" i="79"/>
  <c r="A71" i="79"/>
  <c r="A72" i="79"/>
  <c r="A73" i="79"/>
  <c r="A74" i="79"/>
  <c r="A75" i="79"/>
  <c r="A76" i="79"/>
  <c r="A77" i="79"/>
  <c r="A78" i="79"/>
  <c r="A79" i="79"/>
  <c r="A80" i="79"/>
  <c r="A81" i="79"/>
  <c r="A82" i="79"/>
  <c r="C82" i="79" s="1"/>
  <c r="A83" i="79"/>
  <c r="A84" i="79"/>
  <c r="C84" i="79" s="1"/>
  <c r="A85" i="79"/>
  <c r="A86" i="79"/>
  <c r="D86" i="79" s="1"/>
  <c r="A87" i="79"/>
  <c r="D87" i="79" s="1"/>
  <c r="A88" i="79"/>
  <c r="D88" i="79" s="1"/>
  <c r="A89" i="79"/>
  <c r="D89" i="79" s="1"/>
  <c r="A66" i="79"/>
  <c r="A51" i="79"/>
  <c r="A52" i="79"/>
  <c r="A53" i="79"/>
  <c r="A54" i="79"/>
  <c r="A55" i="79"/>
  <c r="A56" i="79"/>
  <c r="A57" i="79"/>
  <c r="A58" i="79"/>
  <c r="A59" i="79"/>
  <c r="A60" i="79"/>
  <c r="A61" i="79"/>
  <c r="A23" i="79"/>
  <c r="A24" i="79"/>
  <c r="A25" i="79"/>
  <c r="A26" i="79"/>
  <c r="A27" i="79"/>
  <c r="A28" i="79"/>
  <c r="A29" i="79"/>
  <c r="A30" i="79"/>
  <c r="A31" i="79"/>
  <c r="A32" i="79"/>
  <c r="A33" i="79"/>
  <c r="A34" i="79"/>
  <c r="A35" i="79"/>
  <c r="A36" i="79"/>
  <c r="A37" i="79"/>
  <c r="A38" i="79"/>
  <c r="A39" i="79"/>
  <c r="A40" i="79"/>
  <c r="A41" i="79"/>
  <c r="A42" i="79"/>
  <c r="A43" i="79"/>
  <c r="A44" i="79"/>
  <c r="A45" i="79"/>
  <c r="A46" i="79"/>
  <c r="A11" i="79"/>
  <c r="A12" i="79"/>
  <c r="A13" i="79"/>
  <c r="A14" i="79"/>
  <c r="A15" i="79"/>
  <c r="A16" i="79"/>
  <c r="A17" i="79"/>
  <c r="A18" i="79"/>
  <c r="A19" i="79"/>
  <c r="D147" i="82"/>
  <c r="E147" i="82"/>
  <c r="D150" i="82"/>
  <c r="E150" i="82"/>
  <c r="D152" i="82"/>
  <c r="E152" i="82"/>
  <c r="D23" i="81"/>
  <c r="E23" i="81"/>
  <c r="D24" i="81"/>
  <c r="E24" i="81"/>
  <c r="D25" i="81"/>
  <c r="E25" i="81"/>
  <c r="D26" i="81"/>
  <c r="E26" i="81"/>
  <c r="D27" i="81"/>
  <c r="E27" i="81"/>
  <c r="D28" i="81"/>
  <c r="E28" i="81"/>
  <c r="D29" i="81"/>
  <c r="E29" i="81"/>
  <c r="D30" i="81"/>
  <c r="E30" i="81"/>
  <c r="D31" i="81"/>
  <c r="E31" i="81"/>
  <c r="D32" i="81"/>
  <c r="E32" i="81"/>
  <c r="D33" i="81"/>
  <c r="E33" i="81"/>
  <c r="D34" i="81"/>
  <c r="E34" i="81"/>
  <c r="D2" i="43"/>
  <c r="D234" i="4" l="1"/>
  <c r="P252" i="4"/>
  <c r="E252" i="4"/>
  <c r="F252" i="4"/>
  <c r="C256" i="79"/>
  <c r="O256" i="79"/>
  <c r="I254" i="79"/>
  <c r="O254" i="79"/>
  <c r="Q234" i="4"/>
  <c r="E240" i="4"/>
  <c r="M240" i="4"/>
  <c r="P225" i="4"/>
  <c r="E225" i="4"/>
  <c r="N233" i="4"/>
  <c r="E233" i="4"/>
  <c r="E224" i="4"/>
  <c r="E228" i="4"/>
  <c r="I240" i="4"/>
  <c r="D244" i="4"/>
  <c r="Q244" i="4"/>
  <c r="Q237" i="4"/>
  <c r="I237" i="4"/>
  <c r="E237" i="4"/>
  <c r="O250" i="4"/>
  <c r="R250" i="4" s="1"/>
  <c r="D250" i="4"/>
  <c r="N223" i="4"/>
  <c r="L234" i="4"/>
  <c r="L244" i="4"/>
  <c r="Q245" i="4"/>
  <c r="O248" i="79"/>
  <c r="F223" i="4"/>
  <c r="K225" i="4"/>
  <c r="M228" i="4"/>
  <c r="E234" i="4"/>
  <c r="D235" i="4"/>
  <c r="E244" i="4"/>
  <c r="D245" i="4"/>
  <c r="J234" i="4"/>
  <c r="K235" i="4"/>
  <c r="J244" i="4"/>
  <c r="K245" i="4"/>
  <c r="Q252" i="4"/>
  <c r="H254" i="4"/>
  <c r="G222" i="4"/>
  <c r="O222" i="4"/>
  <c r="R222" i="4" s="1"/>
  <c r="K222" i="4"/>
  <c r="N247" i="4"/>
  <c r="F247" i="4"/>
  <c r="E220" i="4"/>
  <c r="Q220" i="4"/>
  <c r="M220" i="4"/>
  <c r="I220" i="4"/>
  <c r="P226" i="4"/>
  <c r="K226" i="4"/>
  <c r="F226" i="4"/>
  <c r="Q229" i="4"/>
  <c r="L229" i="4"/>
  <c r="G229" i="4"/>
  <c r="L241" i="4"/>
  <c r="H241" i="4"/>
  <c r="G241" i="4"/>
  <c r="Q241" i="4"/>
  <c r="J224" i="4"/>
  <c r="F228" i="4"/>
  <c r="P228" i="4"/>
  <c r="G233" i="4"/>
  <c r="F234" i="4"/>
  <c r="N234" i="4"/>
  <c r="E235" i="4"/>
  <c r="M235" i="4"/>
  <c r="F238" i="4"/>
  <c r="G239" i="4"/>
  <c r="F244" i="4"/>
  <c r="N244" i="4"/>
  <c r="E245" i="4"/>
  <c r="L245" i="4"/>
  <c r="G250" i="4"/>
  <c r="J252" i="4"/>
  <c r="E253" i="4"/>
  <c r="H228" i="4"/>
  <c r="M233" i="4"/>
  <c r="I234" i="4"/>
  <c r="G235" i="4"/>
  <c r="Q235" i="4"/>
  <c r="H238" i="4"/>
  <c r="I244" i="4"/>
  <c r="G245" i="4"/>
  <c r="O245" i="4"/>
  <c r="R245" i="4" s="1"/>
  <c r="L250" i="4"/>
  <c r="I253" i="4"/>
  <c r="N238" i="4"/>
  <c r="I245" i="4"/>
  <c r="M253" i="4"/>
  <c r="J248" i="79"/>
  <c r="K245" i="79"/>
  <c r="J245" i="79"/>
  <c r="I245" i="79"/>
  <c r="J246" i="79"/>
  <c r="O246" i="79"/>
  <c r="D221" i="4"/>
  <c r="H221" i="4"/>
  <c r="N222" i="4"/>
  <c r="J222" i="4"/>
  <c r="F222" i="4"/>
  <c r="Q222" i="4"/>
  <c r="M222" i="4"/>
  <c r="I222" i="4"/>
  <c r="E222" i="4"/>
  <c r="P222" i="4"/>
  <c r="L222" i="4"/>
  <c r="H222" i="4"/>
  <c r="D222" i="4"/>
  <c r="Q223" i="4"/>
  <c r="M223" i="4"/>
  <c r="I223" i="4"/>
  <c r="E223" i="4"/>
  <c r="P223" i="4"/>
  <c r="L223" i="4"/>
  <c r="H223" i="4"/>
  <c r="D223" i="4"/>
  <c r="O223" i="4"/>
  <c r="K223" i="4"/>
  <c r="G223" i="4"/>
  <c r="Q227" i="4"/>
  <c r="O221" i="4"/>
  <c r="K221" i="4"/>
  <c r="G221" i="4"/>
  <c r="N221" i="4"/>
  <c r="J221" i="4"/>
  <c r="F221" i="4"/>
  <c r="Q221" i="4"/>
  <c r="M221" i="4"/>
  <c r="I221" i="4"/>
  <c r="E221" i="4"/>
  <c r="P221" i="4"/>
  <c r="P227" i="4"/>
  <c r="L227" i="4"/>
  <c r="H227" i="4"/>
  <c r="D227" i="4"/>
  <c r="M227" i="4"/>
  <c r="G227" i="4"/>
  <c r="O227" i="4"/>
  <c r="I227" i="4"/>
  <c r="N227" i="4"/>
  <c r="F227" i="4"/>
  <c r="K227" i="4"/>
  <c r="E227" i="4"/>
  <c r="P231" i="4"/>
  <c r="L231" i="4"/>
  <c r="H231" i="4"/>
  <c r="D231" i="4"/>
  <c r="Q231" i="4"/>
  <c r="K231" i="4"/>
  <c r="F231" i="4"/>
  <c r="O231" i="4"/>
  <c r="J231" i="4"/>
  <c r="E231" i="4"/>
  <c r="N231" i="4"/>
  <c r="M231" i="4"/>
  <c r="I231" i="4"/>
  <c r="G231" i="4"/>
  <c r="J227" i="4"/>
  <c r="Q230" i="4"/>
  <c r="M230" i="4"/>
  <c r="I230" i="4"/>
  <c r="E230" i="4"/>
  <c r="P230" i="4"/>
  <c r="K230" i="4"/>
  <c r="F230" i="4"/>
  <c r="O230" i="4"/>
  <c r="J230" i="4"/>
  <c r="D230" i="4"/>
  <c r="H230" i="4"/>
  <c r="G230" i="4"/>
  <c r="N230" i="4"/>
  <c r="L230" i="4"/>
  <c r="F220" i="4"/>
  <c r="J220" i="4"/>
  <c r="N220" i="4"/>
  <c r="F224" i="4"/>
  <c r="L224" i="4"/>
  <c r="Q224" i="4"/>
  <c r="G225" i="4"/>
  <c r="L225" i="4"/>
  <c r="Q225" i="4"/>
  <c r="G226" i="4"/>
  <c r="L226" i="4"/>
  <c r="O228" i="4"/>
  <c r="K228" i="4"/>
  <c r="G228" i="4"/>
  <c r="N228" i="4"/>
  <c r="I228" i="4"/>
  <c r="D228" i="4"/>
  <c r="J228" i="4"/>
  <c r="Q228" i="4"/>
  <c r="H229" i="4"/>
  <c r="L232" i="4"/>
  <c r="G220" i="4"/>
  <c r="K220" i="4"/>
  <c r="O220" i="4"/>
  <c r="O224" i="4"/>
  <c r="K224" i="4"/>
  <c r="G224" i="4"/>
  <c r="H224" i="4"/>
  <c r="M224" i="4"/>
  <c r="N225" i="4"/>
  <c r="J225" i="4"/>
  <c r="F225" i="4"/>
  <c r="H225" i="4"/>
  <c r="M225" i="4"/>
  <c r="Q226" i="4"/>
  <c r="M226" i="4"/>
  <c r="I226" i="4"/>
  <c r="E226" i="4"/>
  <c r="H226" i="4"/>
  <c r="N226" i="4"/>
  <c r="Q232" i="4"/>
  <c r="M232" i="4"/>
  <c r="I232" i="4"/>
  <c r="E232" i="4"/>
  <c r="P232" i="4"/>
  <c r="K232" i="4"/>
  <c r="F232" i="4"/>
  <c r="O232" i="4"/>
  <c r="H232" i="4"/>
  <c r="N232" i="4"/>
  <c r="G232" i="4"/>
  <c r="D220" i="4"/>
  <c r="H220" i="4"/>
  <c r="L220" i="4"/>
  <c r="P220" i="4"/>
  <c r="D224" i="4"/>
  <c r="I224" i="4"/>
  <c r="N224" i="4"/>
  <c r="D225" i="4"/>
  <c r="I225" i="4"/>
  <c r="O225" i="4"/>
  <c r="D226" i="4"/>
  <c r="J226" i="4"/>
  <c r="O226" i="4"/>
  <c r="N229" i="4"/>
  <c r="J229" i="4"/>
  <c r="F229" i="4"/>
  <c r="P229" i="4"/>
  <c r="K229" i="4"/>
  <c r="E229" i="4"/>
  <c r="O229" i="4"/>
  <c r="I229" i="4"/>
  <c r="D229" i="4"/>
  <c r="M229" i="4"/>
  <c r="D232" i="4"/>
  <c r="O236" i="4"/>
  <c r="K236" i="4"/>
  <c r="G236" i="4"/>
  <c r="Q236" i="4"/>
  <c r="M236" i="4"/>
  <c r="I236" i="4"/>
  <c r="E236" i="4"/>
  <c r="L236" i="4"/>
  <c r="D236" i="4"/>
  <c r="N236" i="4"/>
  <c r="S239" i="4"/>
  <c r="R239" i="4"/>
  <c r="I233" i="4"/>
  <c r="O233" i="4"/>
  <c r="F236" i="4"/>
  <c r="P236" i="4"/>
  <c r="K237" i="4"/>
  <c r="P233" i="4"/>
  <c r="L233" i="4"/>
  <c r="H233" i="4"/>
  <c r="D233" i="4"/>
  <c r="Q233" i="4"/>
  <c r="K233" i="4"/>
  <c r="F233" i="4"/>
  <c r="J233" i="4"/>
  <c r="H236" i="4"/>
  <c r="N237" i="4"/>
  <c r="J237" i="4"/>
  <c r="F237" i="4"/>
  <c r="P237" i="4"/>
  <c r="L237" i="4"/>
  <c r="H237" i="4"/>
  <c r="D237" i="4"/>
  <c r="O237" i="4"/>
  <c r="G237" i="4"/>
  <c r="M237" i="4"/>
  <c r="O234" i="4"/>
  <c r="K234" i="4"/>
  <c r="G234" i="4"/>
  <c r="H234" i="4"/>
  <c r="M234" i="4"/>
  <c r="P235" i="4"/>
  <c r="L235" i="4"/>
  <c r="N235" i="4"/>
  <c r="J235" i="4"/>
  <c r="F235" i="4"/>
  <c r="H235" i="4"/>
  <c r="O235" i="4"/>
  <c r="D238" i="4"/>
  <c r="L238" i="4"/>
  <c r="Q238" i="4"/>
  <c r="M238" i="4"/>
  <c r="I238" i="4"/>
  <c r="E238" i="4"/>
  <c r="O238" i="4"/>
  <c r="K238" i="4"/>
  <c r="G238" i="4"/>
  <c r="J238" i="4"/>
  <c r="J239" i="4"/>
  <c r="F240" i="4"/>
  <c r="N240" i="4"/>
  <c r="N241" i="4"/>
  <c r="J241" i="4"/>
  <c r="F241" i="4"/>
  <c r="P241" i="4"/>
  <c r="K241" i="4"/>
  <c r="E241" i="4"/>
  <c r="O241" i="4"/>
  <c r="I241" i="4"/>
  <c r="D241" i="4"/>
  <c r="M241" i="4"/>
  <c r="N243" i="4"/>
  <c r="Q239" i="4"/>
  <c r="M239" i="4"/>
  <c r="I239" i="4"/>
  <c r="E239" i="4"/>
  <c r="P239" i="4"/>
  <c r="L239" i="4"/>
  <c r="H239" i="4"/>
  <c r="D239" i="4"/>
  <c r="K239" i="4"/>
  <c r="Q242" i="4"/>
  <c r="M242" i="4"/>
  <c r="I242" i="4"/>
  <c r="E242" i="4"/>
  <c r="P242" i="4"/>
  <c r="K242" i="4"/>
  <c r="F242" i="4"/>
  <c r="O242" i="4"/>
  <c r="J242" i="4"/>
  <c r="D242" i="4"/>
  <c r="L242" i="4"/>
  <c r="G242" i="4"/>
  <c r="N249" i="4"/>
  <c r="J249" i="4"/>
  <c r="F249" i="4"/>
  <c r="P249" i="4"/>
  <c r="K249" i="4"/>
  <c r="E249" i="4"/>
  <c r="O249" i="4"/>
  <c r="I249" i="4"/>
  <c r="D249" i="4"/>
  <c r="H249" i="4"/>
  <c r="Q249" i="4"/>
  <c r="G249" i="4"/>
  <c r="L249" i="4"/>
  <c r="F239" i="4"/>
  <c r="N239" i="4"/>
  <c r="P240" i="4"/>
  <c r="L240" i="4"/>
  <c r="H240" i="4"/>
  <c r="D240" i="4"/>
  <c r="O240" i="4"/>
  <c r="K240" i="4"/>
  <c r="G240" i="4"/>
  <c r="J240" i="4"/>
  <c r="H242" i="4"/>
  <c r="P243" i="4"/>
  <c r="L243" i="4"/>
  <c r="H243" i="4"/>
  <c r="D243" i="4"/>
  <c r="Q243" i="4"/>
  <c r="K243" i="4"/>
  <c r="F243" i="4"/>
  <c r="O243" i="4"/>
  <c r="J243" i="4"/>
  <c r="E243" i="4"/>
  <c r="M243" i="4"/>
  <c r="G243" i="4"/>
  <c r="N246" i="4"/>
  <c r="J246" i="4"/>
  <c r="F246" i="4"/>
  <c r="Q246" i="4"/>
  <c r="M246" i="4"/>
  <c r="I246" i="4"/>
  <c r="E246" i="4"/>
  <c r="O246" i="4"/>
  <c r="G246" i="4"/>
  <c r="L246" i="4"/>
  <c r="D246" i="4"/>
  <c r="P246" i="4"/>
  <c r="H246" i="4"/>
  <c r="P248" i="4"/>
  <c r="L248" i="4"/>
  <c r="H248" i="4"/>
  <c r="D248" i="4"/>
  <c r="O248" i="4"/>
  <c r="K248" i="4"/>
  <c r="G248" i="4"/>
  <c r="N248" i="4"/>
  <c r="F248" i="4"/>
  <c r="M248" i="4"/>
  <c r="E248" i="4"/>
  <c r="Q248" i="4"/>
  <c r="I248" i="4"/>
  <c r="M249" i="4"/>
  <c r="T245" i="4"/>
  <c r="Q247" i="4"/>
  <c r="M247" i="4"/>
  <c r="I247" i="4"/>
  <c r="E247" i="4"/>
  <c r="P247" i="4"/>
  <c r="L247" i="4"/>
  <c r="H247" i="4"/>
  <c r="D247" i="4"/>
  <c r="K247" i="4"/>
  <c r="P251" i="4"/>
  <c r="M251" i="4"/>
  <c r="I251" i="4"/>
  <c r="E251" i="4"/>
  <c r="Q251" i="4"/>
  <c r="L251" i="4"/>
  <c r="H251" i="4"/>
  <c r="D251" i="4"/>
  <c r="N251" i="4"/>
  <c r="F251" i="4"/>
  <c r="K251" i="4"/>
  <c r="G247" i="4"/>
  <c r="O247" i="4"/>
  <c r="J251" i="4"/>
  <c r="O244" i="4"/>
  <c r="K244" i="4"/>
  <c r="G244" i="4"/>
  <c r="H244" i="4"/>
  <c r="M244" i="4"/>
  <c r="N245" i="4"/>
  <c r="J245" i="4"/>
  <c r="F245" i="4"/>
  <c r="H245" i="4"/>
  <c r="M245" i="4"/>
  <c r="J247" i="4"/>
  <c r="O251" i="4"/>
  <c r="N255" i="4"/>
  <c r="J255" i="4"/>
  <c r="F255" i="4"/>
  <c r="Q255" i="4"/>
  <c r="M255" i="4"/>
  <c r="I255" i="4"/>
  <c r="E255" i="4"/>
  <c r="P255" i="4"/>
  <c r="L255" i="4"/>
  <c r="H255" i="4"/>
  <c r="D255" i="4"/>
  <c r="O255" i="4"/>
  <c r="K255" i="4"/>
  <c r="G255" i="4"/>
  <c r="H250" i="4"/>
  <c r="P250" i="4"/>
  <c r="N250" i="4"/>
  <c r="J250" i="4"/>
  <c r="F250" i="4"/>
  <c r="Q250" i="4"/>
  <c r="M250" i="4"/>
  <c r="I250" i="4"/>
  <c r="E250" i="4"/>
  <c r="K250" i="4"/>
  <c r="O252" i="4"/>
  <c r="K252" i="4"/>
  <c r="G252" i="4"/>
  <c r="H252" i="4"/>
  <c r="M252" i="4"/>
  <c r="O254" i="4"/>
  <c r="K254" i="4"/>
  <c r="G254" i="4"/>
  <c r="N254" i="4"/>
  <c r="J254" i="4"/>
  <c r="F254" i="4"/>
  <c r="Q254" i="4"/>
  <c r="M254" i="4"/>
  <c r="I254" i="4"/>
  <c r="E254" i="4"/>
  <c r="P254" i="4"/>
  <c r="D252" i="4"/>
  <c r="I252" i="4"/>
  <c r="N252" i="4"/>
  <c r="D254" i="4"/>
  <c r="F253" i="4"/>
  <c r="J253" i="4"/>
  <c r="N253" i="4"/>
  <c r="G253" i="4"/>
  <c r="K253" i="4"/>
  <c r="O253" i="4"/>
  <c r="D253" i="4"/>
  <c r="H253" i="4"/>
  <c r="L253" i="4"/>
  <c r="P253" i="4"/>
  <c r="E245" i="79"/>
  <c r="C246" i="79"/>
  <c r="J247" i="79"/>
  <c r="K246" i="79"/>
  <c r="E248" i="79"/>
  <c r="Q213" i="4"/>
  <c r="E213" i="4"/>
  <c r="I213" i="4"/>
  <c r="M213" i="4"/>
  <c r="P212" i="4"/>
  <c r="L212" i="4"/>
  <c r="H212" i="4"/>
  <c r="D212" i="4"/>
  <c r="Q212" i="4"/>
  <c r="M212" i="4"/>
  <c r="I212" i="4"/>
  <c r="E212" i="4"/>
  <c r="N212" i="4"/>
  <c r="J212" i="4"/>
  <c r="F212" i="4"/>
  <c r="O212" i="4"/>
  <c r="K212" i="4"/>
  <c r="G212" i="4"/>
  <c r="N214" i="4"/>
  <c r="J214" i="4"/>
  <c r="F214" i="4"/>
  <c r="O214" i="4"/>
  <c r="K214" i="4"/>
  <c r="G214" i="4"/>
  <c r="P214" i="4"/>
  <c r="L214" i="4"/>
  <c r="H214" i="4"/>
  <c r="D214" i="4"/>
  <c r="Q214" i="4"/>
  <c r="M214" i="4"/>
  <c r="I214" i="4"/>
  <c r="E214" i="4"/>
  <c r="P216" i="4"/>
  <c r="L216" i="4"/>
  <c r="H216" i="4"/>
  <c r="D216" i="4"/>
  <c r="Q216" i="4"/>
  <c r="M216" i="4"/>
  <c r="I216" i="4"/>
  <c r="E216" i="4"/>
  <c r="N216" i="4"/>
  <c r="J216" i="4"/>
  <c r="F216" i="4"/>
  <c r="O216" i="4"/>
  <c r="K216" i="4"/>
  <c r="G216" i="4"/>
  <c r="O217" i="4"/>
  <c r="K217" i="4"/>
  <c r="G217" i="4"/>
  <c r="P217" i="4"/>
  <c r="L217" i="4"/>
  <c r="H217" i="4"/>
  <c r="D217" i="4"/>
  <c r="Q217" i="4"/>
  <c r="M217" i="4"/>
  <c r="I217" i="4"/>
  <c r="E217" i="4"/>
  <c r="N217" i="4"/>
  <c r="J217" i="4"/>
  <c r="F217" i="4"/>
  <c r="F213" i="4"/>
  <c r="J213" i="4"/>
  <c r="N213" i="4"/>
  <c r="D215" i="4"/>
  <c r="H215" i="4"/>
  <c r="L215" i="4"/>
  <c r="P215" i="4"/>
  <c r="G215" i="4"/>
  <c r="K215" i="4"/>
  <c r="O215" i="4"/>
  <c r="D213" i="4"/>
  <c r="H213" i="4"/>
  <c r="L213" i="4"/>
  <c r="P213" i="4"/>
  <c r="F215" i="4"/>
  <c r="J215" i="4"/>
  <c r="N215" i="4"/>
  <c r="G213" i="4"/>
  <c r="K213" i="4"/>
  <c r="O213" i="4"/>
  <c r="E215" i="4"/>
  <c r="I215" i="4"/>
  <c r="M215" i="4"/>
  <c r="Q215" i="4"/>
  <c r="E247" i="79"/>
  <c r="C248" i="79"/>
  <c r="K247" i="79"/>
  <c r="I247" i="79"/>
  <c r="E246" i="79"/>
  <c r="C247" i="79"/>
  <c r="K248" i="79"/>
  <c r="E196" i="4"/>
  <c r="L188" i="4"/>
  <c r="F200" i="4"/>
  <c r="Q191" i="4"/>
  <c r="E191" i="4"/>
  <c r="I191" i="4"/>
  <c r="M187" i="4"/>
  <c r="E187" i="4"/>
  <c r="C249" i="79"/>
  <c r="N184" i="4"/>
  <c r="N196" i="4"/>
  <c r="D202" i="4"/>
  <c r="D254" i="79"/>
  <c r="K254" i="79"/>
  <c r="J254" i="79"/>
  <c r="F254" i="79"/>
  <c r="E254" i="79"/>
  <c r="C255" i="79"/>
  <c r="C257" i="79"/>
  <c r="C245" i="79"/>
  <c r="C254" i="79"/>
  <c r="D198" i="4"/>
  <c r="H198" i="4"/>
  <c r="L198" i="4"/>
  <c r="P198" i="4"/>
  <c r="G199" i="4"/>
  <c r="O199" i="4"/>
  <c r="R199" i="4" s="1"/>
  <c r="D206" i="4"/>
  <c r="H206" i="4"/>
  <c r="L206" i="4"/>
  <c r="P206" i="4"/>
  <c r="E183" i="4"/>
  <c r="O183" i="4"/>
  <c r="R183" i="4" s="1"/>
  <c r="E185" i="4"/>
  <c r="I187" i="4"/>
  <c r="G189" i="4"/>
  <c r="M191" i="4"/>
  <c r="E195" i="4"/>
  <c r="F196" i="4"/>
  <c r="Q196" i="4"/>
  <c r="H202" i="4"/>
  <c r="M183" i="4"/>
  <c r="Q185" i="4"/>
  <c r="Q195" i="4"/>
  <c r="I183" i="4"/>
  <c r="M185" i="4"/>
  <c r="Q187" i="4"/>
  <c r="O189" i="4"/>
  <c r="R189" i="4" s="1"/>
  <c r="T189" i="4" s="1"/>
  <c r="M195" i="4"/>
  <c r="M196" i="4"/>
  <c r="P202" i="4"/>
  <c r="G183" i="4"/>
  <c r="E249" i="79"/>
  <c r="Q182" i="4"/>
  <c r="M182" i="4"/>
  <c r="I182" i="4"/>
  <c r="E182" i="4"/>
  <c r="O182" i="4"/>
  <c r="J182" i="4"/>
  <c r="D182" i="4"/>
  <c r="P182" i="4"/>
  <c r="K182" i="4"/>
  <c r="F182" i="4"/>
  <c r="L182" i="4"/>
  <c r="G182" i="4"/>
  <c r="N182" i="4"/>
  <c r="H182" i="4"/>
  <c r="N180" i="4"/>
  <c r="J180" i="4"/>
  <c r="F180" i="4"/>
  <c r="O180" i="4"/>
  <c r="K180" i="4"/>
  <c r="G180" i="4"/>
  <c r="P180" i="4"/>
  <c r="L180" i="4"/>
  <c r="H180" i="4"/>
  <c r="D180" i="4"/>
  <c r="Q180" i="4"/>
  <c r="M180" i="4"/>
  <c r="I180" i="4"/>
  <c r="E180" i="4"/>
  <c r="N183" i="4"/>
  <c r="J183" i="4"/>
  <c r="F183" i="4"/>
  <c r="P183" i="4"/>
  <c r="L183" i="4"/>
  <c r="H183" i="4"/>
  <c r="D183" i="4"/>
  <c r="P185" i="4"/>
  <c r="L185" i="4"/>
  <c r="H185" i="4"/>
  <c r="D185" i="4"/>
  <c r="N185" i="4"/>
  <c r="J185" i="4"/>
  <c r="F185" i="4"/>
  <c r="P189" i="4"/>
  <c r="L189" i="4"/>
  <c r="H189" i="4"/>
  <c r="D189" i="4"/>
  <c r="Q189" i="4"/>
  <c r="M189" i="4"/>
  <c r="I189" i="4"/>
  <c r="E189" i="4"/>
  <c r="N189" i="4"/>
  <c r="J189" i="4"/>
  <c r="F189" i="4"/>
  <c r="N190" i="4"/>
  <c r="J190" i="4"/>
  <c r="F190" i="4"/>
  <c r="O190" i="4"/>
  <c r="K190" i="4"/>
  <c r="G190" i="4"/>
  <c r="P190" i="4"/>
  <c r="L190" i="4"/>
  <c r="H190" i="4"/>
  <c r="D190" i="4"/>
  <c r="Q190" i="4"/>
  <c r="M190" i="4"/>
  <c r="I190" i="4"/>
  <c r="E190" i="4"/>
  <c r="D181" i="4"/>
  <c r="H181" i="4"/>
  <c r="L181" i="4"/>
  <c r="P181" i="4"/>
  <c r="K183" i="4"/>
  <c r="H184" i="4"/>
  <c r="P184" i="4"/>
  <c r="K185" i="4"/>
  <c r="H186" i="4"/>
  <c r="P186" i="4"/>
  <c r="H188" i="4"/>
  <c r="P192" i="4"/>
  <c r="L192" i="4"/>
  <c r="H192" i="4"/>
  <c r="D192" i="4"/>
  <c r="Q192" i="4"/>
  <c r="M192" i="4"/>
  <c r="I192" i="4"/>
  <c r="E192" i="4"/>
  <c r="N192" i="4"/>
  <c r="J192" i="4"/>
  <c r="F192" i="4"/>
  <c r="O192" i="4"/>
  <c r="K192" i="4"/>
  <c r="G192" i="4"/>
  <c r="G181" i="4"/>
  <c r="K181" i="4"/>
  <c r="O181" i="4"/>
  <c r="F186" i="4"/>
  <c r="N186" i="4"/>
  <c r="Q188" i="4"/>
  <c r="M188" i="4"/>
  <c r="I188" i="4"/>
  <c r="E188" i="4"/>
  <c r="N188" i="4"/>
  <c r="J188" i="4"/>
  <c r="F188" i="4"/>
  <c r="O188" i="4"/>
  <c r="K188" i="4"/>
  <c r="G188" i="4"/>
  <c r="N194" i="4"/>
  <c r="J194" i="4"/>
  <c r="F194" i="4"/>
  <c r="O194" i="4"/>
  <c r="K194" i="4"/>
  <c r="G194" i="4"/>
  <c r="P194" i="4"/>
  <c r="L194" i="4"/>
  <c r="H194" i="4"/>
  <c r="D194" i="4"/>
  <c r="Q194" i="4"/>
  <c r="M194" i="4"/>
  <c r="I194" i="4"/>
  <c r="E194" i="4"/>
  <c r="F181" i="4"/>
  <c r="J181" i="4"/>
  <c r="N181" i="4"/>
  <c r="D184" i="4"/>
  <c r="L184" i="4"/>
  <c r="G185" i="4"/>
  <c r="O185" i="4"/>
  <c r="D186" i="4"/>
  <c r="L186" i="4"/>
  <c r="P188" i="4"/>
  <c r="Q184" i="4"/>
  <c r="M184" i="4"/>
  <c r="I184" i="4"/>
  <c r="E184" i="4"/>
  <c r="O184" i="4"/>
  <c r="K184" i="4"/>
  <c r="G184" i="4"/>
  <c r="O186" i="4"/>
  <c r="K186" i="4"/>
  <c r="G186" i="4"/>
  <c r="Q186" i="4"/>
  <c r="M186" i="4"/>
  <c r="I186" i="4"/>
  <c r="E186" i="4"/>
  <c r="E181" i="4"/>
  <c r="I181" i="4"/>
  <c r="M181" i="4"/>
  <c r="Q181" i="4"/>
  <c r="J184" i="4"/>
  <c r="J186" i="4"/>
  <c r="P196" i="4"/>
  <c r="L196" i="4"/>
  <c r="H196" i="4"/>
  <c r="D196" i="4"/>
  <c r="O196" i="4"/>
  <c r="K196" i="4"/>
  <c r="G196" i="4"/>
  <c r="O205" i="4"/>
  <c r="K205" i="4"/>
  <c r="G205" i="4"/>
  <c r="P205" i="4"/>
  <c r="L205" i="4"/>
  <c r="H205" i="4"/>
  <c r="D205" i="4"/>
  <c r="Q205" i="4"/>
  <c r="M205" i="4"/>
  <c r="I205" i="4"/>
  <c r="E205" i="4"/>
  <c r="N205" i="4"/>
  <c r="J205" i="4"/>
  <c r="F205" i="4"/>
  <c r="D187" i="4"/>
  <c r="H187" i="4"/>
  <c r="L187" i="4"/>
  <c r="P187" i="4"/>
  <c r="D191" i="4"/>
  <c r="H191" i="4"/>
  <c r="L191" i="4"/>
  <c r="P191" i="4"/>
  <c r="F193" i="4"/>
  <c r="J193" i="4"/>
  <c r="N193" i="4"/>
  <c r="D195" i="4"/>
  <c r="H195" i="4"/>
  <c r="L195" i="4"/>
  <c r="P195" i="4"/>
  <c r="J196" i="4"/>
  <c r="E197" i="4"/>
  <c r="K199" i="4"/>
  <c r="J200" i="4"/>
  <c r="O197" i="4"/>
  <c r="K197" i="4"/>
  <c r="G197" i="4"/>
  <c r="P197" i="4"/>
  <c r="L197" i="4"/>
  <c r="H197" i="4"/>
  <c r="D197" i="4"/>
  <c r="N197" i="4"/>
  <c r="J197" i="4"/>
  <c r="F197" i="4"/>
  <c r="P208" i="4"/>
  <c r="L208" i="4"/>
  <c r="H208" i="4"/>
  <c r="D208" i="4"/>
  <c r="Q208" i="4"/>
  <c r="M208" i="4"/>
  <c r="I208" i="4"/>
  <c r="E208" i="4"/>
  <c r="N208" i="4"/>
  <c r="J208" i="4"/>
  <c r="F208" i="4"/>
  <c r="O208" i="4"/>
  <c r="K208" i="4"/>
  <c r="G208" i="4"/>
  <c r="G187" i="4"/>
  <c r="K187" i="4"/>
  <c r="O187" i="4"/>
  <c r="G191" i="4"/>
  <c r="K191" i="4"/>
  <c r="O191" i="4"/>
  <c r="E193" i="4"/>
  <c r="I193" i="4"/>
  <c r="M193" i="4"/>
  <c r="Q193" i="4"/>
  <c r="G195" i="4"/>
  <c r="K195" i="4"/>
  <c r="O195" i="4"/>
  <c r="Q197" i="4"/>
  <c r="Q199" i="4"/>
  <c r="M199" i="4"/>
  <c r="I199" i="4"/>
  <c r="E199" i="4"/>
  <c r="N199" i="4"/>
  <c r="J199" i="4"/>
  <c r="F199" i="4"/>
  <c r="P199" i="4"/>
  <c r="L199" i="4"/>
  <c r="H199" i="4"/>
  <c r="D199" i="4"/>
  <c r="P200" i="4"/>
  <c r="L200" i="4"/>
  <c r="H200" i="4"/>
  <c r="D200" i="4"/>
  <c r="Q200" i="4"/>
  <c r="M200" i="4"/>
  <c r="I200" i="4"/>
  <c r="E200" i="4"/>
  <c r="O200" i="4"/>
  <c r="K200" i="4"/>
  <c r="G200" i="4"/>
  <c r="O201" i="4"/>
  <c r="K201" i="4"/>
  <c r="G201" i="4"/>
  <c r="P201" i="4"/>
  <c r="L201" i="4"/>
  <c r="H201" i="4"/>
  <c r="D201" i="4"/>
  <c r="Q201" i="4"/>
  <c r="M201" i="4"/>
  <c r="I201" i="4"/>
  <c r="E201" i="4"/>
  <c r="N201" i="4"/>
  <c r="J201" i="4"/>
  <c r="F201" i="4"/>
  <c r="O209" i="4"/>
  <c r="K209" i="4"/>
  <c r="G209" i="4"/>
  <c r="P209" i="4"/>
  <c r="L209" i="4"/>
  <c r="H209" i="4"/>
  <c r="D209" i="4"/>
  <c r="Q209" i="4"/>
  <c r="M209" i="4"/>
  <c r="I209" i="4"/>
  <c r="E209" i="4"/>
  <c r="N209" i="4"/>
  <c r="J209" i="4"/>
  <c r="F209" i="4"/>
  <c r="F187" i="4"/>
  <c r="J187" i="4"/>
  <c r="N187" i="4"/>
  <c r="F191" i="4"/>
  <c r="J191" i="4"/>
  <c r="N191" i="4"/>
  <c r="D193" i="4"/>
  <c r="H193" i="4"/>
  <c r="L193" i="4"/>
  <c r="P193" i="4"/>
  <c r="F195" i="4"/>
  <c r="J195" i="4"/>
  <c r="N195" i="4"/>
  <c r="M197" i="4"/>
  <c r="P204" i="4"/>
  <c r="L204" i="4"/>
  <c r="H204" i="4"/>
  <c r="D204" i="4"/>
  <c r="Q204" i="4"/>
  <c r="M204" i="4"/>
  <c r="I204" i="4"/>
  <c r="E204" i="4"/>
  <c r="N204" i="4"/>
  <c r="J204" i="4"/>
  <c r="F204" i="4"/>
  <c r="O204" i="4"/>
  <c r="K204" i="4"/>
  <c r="G204" i="4"/>
  <c r="G193" i="4"/>
  <c r="K193" i="4"/>
  <c r="O193" i="4"/>
  <c r="E198" i="4"/>
  <c r="I198" i="4"/>
  <c r="M198" i="4"/>
  <c r="Q198" i="4"/>
  <c r="E202" i="4"/>
  <c r="I202" i="4"/>
  <c r="M202" i="4"/>
  <c r="Q202" i="4"/>
  <c r="D203" i="4"/>
  <c r="H203" i="4"/>
  <c r="L203" i="4"/>
  <c r="P203" i="4"/>
  <c r="E206" i="4"/>
  <c r="I206" i="4"/>
  <c r="M206" i="4"/>
  <c r="Q206" i="4"/>
  <c r="D207" i="4"/>
  <c r="H207" i="4"/>
  <c r="L207" i="4"/>
  <c r="P207" i="4"/>
  <c r="G203" i="4"/>
  <c r="K203" i="4"/>
  <c r="O203" i="4"/>
  <c r="G207" i="4"/>
  <c r="K207" i="4"/>
  <c r="O207" i="4"/>
  <c r="G198" i="4"/>
  <c r="K198" i="4"/>
  <c r="O198" i="4"/>
  <c r="G202" i="4"/>
  <c r="K202" i="4"/>
  <c r="O202" i="4"/>
  <c r="F203" i="4"/>
  <c r="J203" i="4"/>
  <c r="N203" i="4"/>
  <c r="G206" i="4"/>
  <c r="K206" i="4"/>
  <c r="O206" i="4"/>
  <c r="F207" i="4"/>
  <c r="J207" i="4"/>
  <c r="N207" i="4"/>
  <c r="F198" i="4"/>
  <c r="J198" i="4"/>
  <c r="N198" i="4"/>
  <c r="F202" i="4"/>
  <c r="J202" i="4"/>
  <c r="N202" i="4"/>
  <c r="E203" i="4"/>
  <c r="I203" i="4"/>
  <c r="M203" i="4"/>
  <c r="Q203" i="4"/>
  <c r="F206" i="4"/>
  <c r="J206" i="4"/>
  <c r="N206" i="4"/>
  <c r="E207" i="4"/>
  <c r="I207" i="4"/>
  <c r="M207" i="4"/>
  <c r="Q207" i="4"/>
  <c r="I249" i="79"/>
  <c r="J249" i="79"/>
  <c r="L249" i="79" s="1"/>
  <c r="O249" i="79"/>
  <c r="O177" i="4"/>
  <c r="K177" i="4"/>
  <c r="G177" i="4"/>
  <c r="P177" i="4"/>
  <c r="L177" i="4"/>
  <c r="H177" i="4"/>
  <c r="D177" i="4"/>
  <c r="Q177" i="4"/>
  <c r="M177" i="4"/>
  <c r="I177" i="4"/>
  <c r="E177" i="4"/>
  <c r="N177" i="4"/>
  <c r="J177" i="4"/>
  <c r="F177" i="4"/>
  <c r="C85" i="79"/>
  <c r="O250" i="79"/>
  <c r="C222" i="79"/>
  <c r="I219" i="79"/>
  <c r="I220" i="79"/>
  <c r="O222" i="79"/>
  <c r="O244" i="79"/>
  <c r="C220" i="79"/>
  <c r="O220" i="79"/>
  <c r="I222" i="79"/>
  <c r="J220" i="79"/>
  <c r="L220" i="79" s="1"/>
  <c r="E220" i="79"/>
  <c r="J222" i="79"/>
  <c r="L222" i="79" s="1"/>
  <c r="E222" i="79"/>
  <c r="O221" i="79"/>
  <c r="D301" i="79"/>
  <c r="F301" i="79"/>
  <c r="J301" i="79"/>
  <c r="D302" i="79"/>
  <c r="F302" i="79"/>
  <c r="J302" i="79"/>
  <c r="D303" i="79"/>
  <c r="F303" i="79"/>
  <c r="J303" i="79"/>
  <c r="D304" i="79"/>
  <c r="F304" i="79"/>
  <c r="J304" i="79"/>
  <c r="D305" i="79"/>
  <c r="F305" i="79"/>
  <c r="J305" i="79"/>
  <c r="C221" i="79"/>
  <c r="O223" i="79"/>
  <c r="C250" i="79"/>
  <c r="C299" i="79"/>
  <c r="C300" i="79"/>
  <c r="C301" i="79"/>
  <c r="E301" i="79"/>
  <c r="I301" i="79"/>
  <c r="K301" i="79"/>
  <c r="C302" i="79"/>
  <c r="E302" i="79"/>
  <c r="I302" i="79"/>
  <c r="K302" i="79"/>
  <c r="C303" i="79"/>
  <c r="E303" i="79"/>
  <c r="I303" i="79"/>
  <c r="K303" i="79"/>
  <c r="C304" i="79"/>
  <c r="E304" i="79"/>
  <c r="I304" i="79"/>
  <c r="K304" i="79"/>
  <c r="L304" i="79" s="1"/>
  <c r="C305" i="79"/>
  <c r="E305" i="79"/>
  <c r="I305" i="79"/>
  <c r="K305" i="79"/>
  <c r="I250" i="79"/>
  <c r="C219" i="79"/>
  <c r="O219" i="79"/>
  <c r="I221" i="79"/>
  <c r="C223" i="79"/>
  <c r="I223" i="79"/>
  <c r="J250" i="79"/>
  <c r="E250" i="79"/>
  <c r="J219" i="79"/>
  <c r="L219" i="79" s="1"/>
  <c r="E219" i="79"/>
  <c r="J221" i="79"/>
  <c r="L221" i="79" s="1"/>
  <c r="E221" i="79"/>
  <c r="J223" i="79"/>
  <c r="L223" i="79" s="1"/>
  <c r="E223" i="79"/>
  <c r="D245" i="79"/>
  <c r="F245" i="79"/>
  <c r="D246" i="79"/>
  <c r="F246" i="79"/>
  <c r="D247" i="79"/>
  <c r="F247" i="79"/>
  <c r="D248" i="79"/>
  <c r="F248" i="79"/>
  <c r="D249" i="79"/>
  <c r="F249" i="79"/>
  <c r="D250" i="79"/>
  <c r="F250" i="79"/>
  <c r="C218" i="79"/>
  <c r="D219" i="79"/>
  <c r="F219" i="79"/>
  <c r="D220" i="79"/>
  <c r="F220" i="79"/>
  <c r="D221" i="79"/>
  <c r="F221" i="79"/>
  <c r="D222" i="79"/>
  <c r="F222" i="79"/>
  <c r="D223" i="79"/>
  <c r="F223" i="79"/>
  <c r="C226" i="79"/>
  <c r="O226" i="79"/>
  <c r="C227" i="79"/>
  <c r="O227" i="79"/>
  <c r="C228" i="79"/>
  <c r="O228" i="79"/>
  <c r="C229" i="79"/>
  <c r="O229" i="79"/>
  <c r="C230" i="79"/>
  <c r="O230" i="79"/>
  <c r="C231" i="79"/>
  <c r="O231" i="79"/>
  <c r="C232" i="79"/>
  <c r="O232" i="79"/>
  <c r="C233" i="79"/>
  <c r="O233" i="79"/>
  <c r="C234" i="79"/>
  <c r="O234" i="79"/>
  <c r="C235" i="79"/>
  <c r="O235" i="79"/>
  <c r="C236" i="79"/>
  <c r="O236" i="79"/>
  <c r="C237" i="79"/>
  <c r="E237" i="79"/>
  <c r="I237" i="79"/>
  <c r="K237" i="79"/>
  <c r="L237" i="79" s="1"/>
  <c r="O237" i="79"/>
  <c r="C238" i="79"/>
  <c r="E238" i="79"/>
  <c r="I238" i="79"/>
  <c r="K238" i="79"/>
  <c r="L238" i="79" s="1"/>
  <c r="O238" i="79"/>
  <c r="C239" i="79"/>
  <c r="E239" i="79"/>
  <c r="I239" i="79"/>
  <c r="K239" i="79"/>
  <c r="L239" i="79" s="1"/>
  <c r="O239" i="79"/>
  <c r="D237" i="79"/>
  <c r="F237" i="79"/>
  <c r="D238" i="79"/>
  <c r="F238" i="79"/>
  <c r="D239" i="79"/>
  <c r="F239" i="79"/>
  <c r="C191" i="79"/>
  <c r="O191" i="79"/>
  <c r="C192" i="79"/>
  <c r="I192" i="79"/>
  <c r="O192" i="79"/>
  <c r="C193" i="79"/>
  <c r="I193" i="79"/>
  <c r="O193" i="79"/>
  <c r="C194" i="79"/>
  <c r="I194" i="79"/>
  <c r="O194" i="79"/>
  <c r="C195" i="79"/>
  <c r="I195" i="79"/>
  <c r="O195" i="79"/>
  <c r="C196" i="79"/>
  <c r="I196" i="79"/>
  <c r="O196" i="79"/>
  <c r="C197" i="79"/>
  <c r="I197" i="79"/>
  <c r="O197" i="79"/>
  <c r="E192" i="79"/>
  <c r="K192" i="79"/>
  <c r="L192" i="79" s="1"/>
  <c r="E193" i="79"/>
  <c r="K193" i="79"/>
  <c r="L193" i="79" s="1"/>
  <c r="E194" i="79"/>
  <c r="K194" i="79"/>
  <c r="L194" i="79" s="1"/>
  <c r="E195" i="79"/>
  <c r="K195" i="79"/>
  <c r="L195" i="79" s="1"/>
  <c r="E196" i="79"/>
  <c r="K196" i="79"/>
  <c r="L196" i="79" s="1"/>
  <c r="E197" i="79"/>
  <c r="K197" i="79"/>
  <c r="L197" i="79" s="1"/>
  <c r="C157" i="79"/>
  <c r="D192" i="79"/>
  <c r="F192" i="79"/>
  <c r="D193" i="79"/>
  <c r="F193" i="79"/>
  <c r="D194" i="79"/>
  <c r="F194" i="79"/>
  <c r="D195" i="79"/>
  <c r="F195" i="79"/>
  <c r="D196" i="79"/>
  <c r="F196" i="79"/>
  <c r="D197" i="79"/>
  <c r="F197" i="79"/>
  <c r="C200" i="79"/>
  <c r="E200" i="79"/>
  <c r="I200" i="79"/>
  <c r="K200" i="79"/>
  <c r="O200" i="79"/>
  <c r="C201" i="79"/>
  <c r="O201" i="79"/>
  <c r="C202" i="79"/>
  <c r="O202" i="79"/>
  <c r="C203" i="79"/>
  <c r="O203" i="79"/>
  <c r="C204" i="79"/>
  <c r="E204" i="79"/>
  <c r="I204" i="79"/>
  <c r="K204" i="79"/>
  <c r="L204" i="79" s="1"/>
  <c r="O204" i="79"/>
  <c r="C205" i="79"/>
  <c r="O205" i="79"/>
  <c r="C206" i="79"/>
  <c r="O206" i="79"/>
  <c r="C207" i="79"/>
  <c r="O207" i="79"/>
  <c r="C208" i="79"/>
  <c r="E208" i="79"/>
  <c r="I208" i="79"/>
  <c r="K208" i="79"/>
  <c r="L208" i="79" s="1"/>
  <c r="O208" i="79"/>
  <c r="C209" i="79"/>
  <c r="E209" i="79"/>
  <c r="I209" i="79"/>
  <c r="K209" i="79"/>
  <c r="L209" i="79" s="1"/>
  <c r="O209" i="79"/>
  <c r="C210" i="79"/>
  <c r="E210" i="79"/>
  <c r="I210" i="79"/>
  <c r="K210" i="79"/>
  <c r="L210" i="79" s="1"/>
  <c r="O210" i="79"/>
  <c r="C211" i="79"/>
  <c r="E211" i="79"/>
  <c r="I211" i="79"/>
  <c r="K211" i="79"/>
  <c r="L211" i="79" s="1"/>
  <c r="O211" i="79"/>
  <c r="C212" i="79"/>
  <c r="E212" i="79"/>
  <c r="I212" i="79"/>
  <c r="K212" i="79"/>
  <c r="L212" i="79" s="1"/>
  <c r="O212" i="79"/>
  <c r="C213" i="79"/>
  <c r="E213" i="79"/>
  <c r="I213" i="79"/>
  <c r="K213" i="79"/>
  <c r="L213" i="79" s="1"/>
  <c r="O213" i="79"/>
  <c r="O157" i="79"/>
  <c r="D200" i="79"/>
  <c r="F200" i="79"/>
  <c r="D204" i="79"/>
  <c r="F204" i="79"/>
  <c r="D208" i="79"/>
  <c r="F208" i="79"/>
  <c r="D209" i="79"/>
  <c r="F209" i="79"/>
  <c r="D210" i="79"/>
  <c r="F210" i="79"/>
  <c r="D211" i="79"/>
  <c r="F211" i="79"/>
  <c r="D212" i="79"/>
  <c r="F212" i="79"/>
  <c r="D213" i="79"/>
  <c r="F213" i="79"/>
  <c r="K89" i="79"/>
  <c r="C155" i="79"/>
  <c r="C173" i="79"/>
  <c r="O173" i="79"/>
  <c r="C174" i="79"/>
  <c r="O174" i="79"/>
  <c r="C175" i="79"/>
  <c r="I175" i="79"/>
  <c r="O175" i="79"/>
  <c r="C176" i="79"/>
  <c r="O176" i="79"/>
  <c r="C177" i="79"/>
  <c r="O177" i="79"/>
  <c r="C178" i="79"/>
  <c r="O178" i="79"/>
  <c r="C179" i="79"/>
  <c r="O179" i="79"/>
  <c r="C180" i="79"/>
  <c r="O180" i="79"/>
  <c r="C181" i="79"/>
  <c r="O181" i="79"/>
  <c r="C182" i="79"/>
  <c r="O182" i="79"/>
  <c r="C183" i="79"/>
  <c r="I183" i="79"/>
  <c r="O183" i="79"/>
  <c r="C184" i="79"/>
  <c r="I184" i="79"/>
  <c r="O184" i="79"/>
  <c r="C185" i="79"/>
  <c r="I185" i="79"/>
  <c r="O185" i="79"/>
  <c r="C186" i="79"/>
  <c r="I186" i="79"/>
  <c r="O186" i="79"/>
  <c r="E175" i="79"/>
  <c r="K175" i="79"/>
  <c r="L175" i="79" s="1"/>
  <c r="E183" i="79"/>
  <c r="K183" i="79"/>
  <c r="L183" i="79" s="1"/>
  <c r="E184" i="79"/>
  <c r="K184" i="79"/>
  <c r="L184" i="79" s="1"/>
  <c r="E185" i="79"/>
  <c r="K185" i="79"/>
  <c r="L185" i="79" s="1"/>
  <c r="E186" i="79"/>
  <c r="K186" i="79"/>
  <c r="L186" i="79" s="1"/>
  <c r="O158" i="79"/>
  <c r="O159" i="79"/>
  <c r="O156" i="79"/>
  <c r="C164" i="79"/>
  <c r="O164" i="79"/>
  <c r="C165" i="79"/>
  <c r="E165" i="79"/>
  <c r="I165" i="79"/>
  <c r="K165" i="79"/>
  <c r="L165" i="79" s="1"/>
  <c r="O165" i="79"/>
  <c r="C166" i="79"/>
  <c r="E166" i="79"/>
  <c r="I166" i="79"/>
  <c r="K166" i="79"/>
  <c r="L166" i="79" s="1"/>
  <c r="O166" i="79"/>
  <c r="C167" i="79"/>
  <c r="E167" i="79"/>
  <c r="I167" i="79"/>
  <c r="K167" i="79"/>
  <c r="L167" i="79" s="1"/>
  <c r="O167" i="79"/>
  <c r="C168" i="79"/>
  <c r="E168" i="79"/>
  <c r="I168" i="79"/>
  <c r="K168" i="79"/>
  <c r="L168" i="79" s="1"/>
  <c r="O168" i="79"/>
  <c r="C169" i="79"/>
  <c r="E169" i="79"/>
  <c r="I169" i="79"/>
  <c r="K169" i="79"/>
  <c r="L169" i="79" s="1"/>
  <c r="O169" i="79"/>
  <c r="C170" i="79"/>
  <c r="E170" i="79"/>
  <c r="I170" i="79"/>
  <c r="K170" i="79"/>
  <c r="L170" i="79" s="1"/>
  <c r="O170" i="79"/>
  <c r="D175" i="79"/>
  <c r="F175" i="79"/>
  <c r="D183" i="79"/>
  <c r="F183" i="79"/>
  <c r="D184" i="79"/>
  <c r="F184" i="79"/>
  <c r="D185" i="79"/>
  <c r="F185" i="79"/>
  <c r="D186" i="79"/>
  <c r="F186" i="79"/>
  <c r="D165" i="79"/>
  <c r="F165" i="79"/>
  <c r="D166" i="79"/>
  <c r="F166" i="79"/>
  <c r="D167" i="79"/>
  <c r="F167" i="79"/>
  <c r="D168" i="79"/>
  <c r="F168" i="79"/>
  <c r="D169" i="79"/>
  <c r="F169" i="79"/>
  <c r="D170" i="79"/>
  <c r="F170" i="79"/>
  <c r="O154" i="79"/>
  <c r="O153" i="79"/>
  <c r="K87" i="79"/>
  <c r="C147" i="79"/>
  <c r="C148" i="79"/>
  <c r="C149" i="79"/>
  <c r="C150" i="79"/>
  <c r="C151" i="79"/>
  <c r="C152" i="79"/>
  <c r="C160" i="79"/>
  <c r="P58" i="4"/>
  <c r="P60" i="4"/>
  <c r="D60" i="4"/>
  <c r="L60" i="4"/>
  <c r="D58" i="4"/>
  <c r="L58" i="4"/>
  <c r="H60" i="4"/>
  <c r="I118" i="4"/>
  <c r="Q118" i="4"/>
  <c r="H58" i="4"/>
  <c r="E118" i="4"/>
  <c r="Q10" i="4"/>
  <c r="O10" i="4"/>
  <c r="M10" i="4"/>
  <c r="K10" i="4"/>
  <c r="I10" i="4"/>
  <c r="G10" i="4"/>
  <c r="E10" i="4"/>
  <c r="P10" i="4"/>
  <c r="N10" i="4"/>
  <c r="L10" i="4"/>
  <c r="J10" i="4"/>
  <c r="H10" i="4"/>
  <c r="F10" i="4"/>
  <c r="D10" i="4"/>
  <c r="Q12" i="4"/>
  <c r="O12" i="4"/>
  <c r="M12" i="4"/>
  <c r="K12" i="4"/>
  <c r="I12" i="4"/>
  <c r="G12" i="4"/>
  <c r="E12" i="4"/>
  <c r="P12" i="4"/>
  <c r="N12" i="4"/>
  <c r="L12" i="4"/>
  <c r="J12" i="4"/>
  <c r="H12" i="4"/>
  <c r="F12" i="4"/>
  <c r="D12" i="4"/>
  <c r="Q14" i="4"/>
  <c r="O14" i="4"/>
  <c r="M14" i="4"/>
  <c r="K14" i="4"/>
  <c r="I14" i="4"/>
  <c r="G14" i="4"/>
  <c r="E14" i="4"/>
  <c r="P14" i="4"/>
  <c r="N14" i="4"/>
  <c r="L14" i="4"/>
  <c r="J14" i="4"/>
  <c r="H14" i="4"/>
  <c r="F14" i="4"/>
  <c r="D14" i="4"/>
  <c r="Q16" i="4"/>
  <c r="O16" i="4"/>
  <c r="M16" i="4"/>
  <c r="K16" i="4"/>
  <c r="I16" i="4"/>
  <c r="G16" i="4"/>
  <c r="E16" i="4"/>
  <c r="P16" i="4"/>
  <c r="N16" i="4"/>
  <c r="L16" i="4"/>
  <c r="J16" i="4"/>
  <c r="H16" i="4"/>
  <c r="F16" i="4"/>
  <c r="D16" i="4"/>
  <c r="Q18" i="4"/>
  <c r="O18" i="4"/>
  <c r="M18" i="4"/>
  <c r="K18" i="4"/>
  <c r="I18" i="4"/>
  <c r="G18" i="4"/>
  <c r="E18" i="4"/>
  <c r="P18" i="4"/>
  <c r="N18" i="4"/>
  <c r="L18" i="4"/>
  <c r="J18" i="4"/>
  <c r="H18" i="4"/>
  <c r="F18" i="4"/>
  <c r="D18" i="4"/>
  <c r="Q22" i="4"/>
  <c r="O22" i="4"/>
  <c r="M22" i="4"/>
  <c r="K22" i="4"/>
  <c r="I22" i="4"/>
  <c r="G22" i="4"/>
  <c r="E22" i="4"/>
  <c r="P22" i="4"/>
  <c r="N22" i="4"/>
  <c r="L22" i="4"/>
  <c r="J22" i="4"/>
  <c r="H22" i="4"/>
  <c r="F22" i="4"/>
  <c r="D22" i="4"/>
  <c r="P25" i="4"/>
  <c r="N25" i="4"/>
  <c r="L25" i="4"/>
  <c r="J25" i="4"/>
  <c r="H25" i="4"/>
  <c r="F25" i="4"/>
  <c r="D25" i="4"/>
  <c r="Q25" i="4"/>
  <c r="O25" i="4"/>
  <c r="M25" i="4"/>
  <c r="K25" i="4"/>
  <c r="I25" i="4"/>
  <c r="G25" i="4"/>
  <c r="E25" i="4"/>
  <c r="P29" i="4"/>
  <c r="N29" i="4"/>
  <c r="L29" i="4"/>
  <c r="J29" i="4"/>
  <c r="H29" i="4"/>
  <c r="F29" i="4"/>
  <c r="D29" i="4"/>
  <c r="Q29" i="4"/>
  <c r="O29" i="4"/>
  <c r="M29" i="4"/>
  <c r="K29" i="4"/>
  <c r="I29" i="4"/>
  <c r="G29" i="4"/>
  <c r="E29" i="4"/>
  <c r="P31" i="4"/>
  <c r="N31" i="4"/>
  <c r="L31" i="4"/>
  <c r="J31" i="4"/>
  <c r="H31" i="4"/>
  <c r="F31" i="4"/>
  <c r="D31" i="4"/>
  <c r="Q31" i="4"/>
  <c r="O31" i="4"/>
  <c r="M31" i="4"/>
  <c r="K31" i="4"/>
  <c r="I31" i="4"/>
  <c r="G31" i="4"/>
  <c r="E31" i="4"/>
  <c r="P33" i="4"/>
  <c r="N33" i="4"/>
  <c r="L33" i="4"/>
  <c r="J33" i="4"/>
  <c r="H33" i="4"/>
  <c r="F33" i="4"/>
  <c r="D33" i="4"/>
  <c r="Q33" i="4"/>
  <c r="O33" i="4"/>
  <c r="M33" i="4"/>
  <c r="K33" i="4"/>
  <c r="I33" i="4"/>
  <c r="G33" i="4"/>
  <c r="E33" i="4"/>
  <c r="P35" i="4"/>
  <c r="N35" i="4"/>
  <c r="L35" i="4"/>
  <c r="J35" i="4"/>
  <c r="H35" i="4"/>
  <c r="F35" i="4"/>
  <c r="D35" i="4"/>
  <c r="Q35" i="4"/>
  <c r="O35" i="4"/>
  <c r="M35" i="4"/>
  <c r="K35" i="4"/>
  <c r="I35" i="4"/>
  <c r="G35" i="4"/>
  <c r="E35" i="4"/>
  <c r="P37" i="4"/>
  <c r="N37" i="4"/>
  <c r="L37" i="4"/>
  <c r="J37" i="4"/>
  <c r="H37" i="4"/>
  <c r="F37" i="4"/>
  <c r="D37" i="4"/>
  <c r="Q37" i="4"/>
  <c r="O37" i="4"/>
  <c r="M37" i="4"/>
  <c r="K37" i="4"/>
  <c r="I37" i="4"/>
  <c r="G37" i="4"/>
  <c r="E37" i="4"/>
  <c r="P39" i="4"/>
  <c r="N39" i="4"/>
  <c r="L39" i="4"/>
  <c r="J39" i="4"/>
  <c r="H39" i="4"/>
  <c r="F39" i="4"/>
  <c r="D39" i="4"/>
  <c r="Q39" i="4"/>
  <c r="O39" i="4"/>
  <c r="M39" i="4"/>
  <c r="K39" i="4"/>
  <c r="I39" i="4"/>
  <c r="G39" i="4"/>
  <c r="E39" i="4"/>
  <c r="P41" i="4"/>
  <c r="N41" i="4"/>
  <c r="L41" i="4"/>
  <c r="J41" i="4"/>
  <c r="H41" i="4"/>
  <c r="F41" i="4"/>
  <c r="D41" i="4"/>
  <c r="Q41" i="4"/>
  <c r="O41" i="4"/>
  <c r="M41" i="4"/>
  <c r="K41" i="4"/>
  <c r="I41" i="4"/>
  <c r="G41" i="4"/>
  <c r="E41" i="4"/>
  <c r="P45" i="4"/>
  <c r="N45" i="4"/>
  <c r="L45" i="4"/>
  <c r="J45" i="4"/>
  <c r="H45" i="4"/>
  <c r="F45" i="4"/>
  <c r="D45" i="4"/>
  <c r="Q45" i="4"/>
  <c r="O45" i="4"/>
  <c r="M45" i="4"/>
  <c r="K45" i="4"/>
  <c r="I45" i="4"/>
  <c r="G45" i="4"/>
  <c r="E45" i="4"/>
  <c r="P49" i="4"/>
  <c r="N49" i="4"/>
  <c r="L49" i="4"/>
  <c r="J49" i="4"/>
  <c r="H49" i="4"/>
  <c r="F49" i="4"/>
  <c r="D49" i="4"/>
  <c r="Q49" i="4"/>
  <c r="O49" i="4"/>
  <c r="M49" i="4"/>
  <c r="K49" i="4"/>
  <c r="I49" i="4"/>
  <c r="G49" i="4"/>
  <c r="E49" i="4"/>
  <c r="P53" i="4"/>
  <c r="N53" i="4"/>
  <c r="L53" i="4"/>
  <c r="J53" i="4"/>
  <c r="H53" i="4"/>
  <c r="F53" i="4"/>
  <c r="D53" i="4"/>
  <c r="Q53" i="4"/>
  <c r="O53" i="4"/>
  <c r="M53" i="4"/>
  <c r="K53" i="4"/>
  <c r="I53" i="4"/>
  <c r="G53" i="4"/>
  <c r="E53" i="4"/>
  <c r="P57" i="4"/>
  <c r="N57" i="4"/>
  <c r="L57" i="4"/>
  <c r="J57" i="4"/>
  <c r="H57" i="4"/>
  <c r="F57" i="4"/>
  <c r="D57" i="4"/>
  <c r="Q57" i="4"/>
  <c r="O57" i="4"/>
  <c r="M57" i="4"/>
  <c r="K57" i="4"/>
  <c r="I57" i="4"/>
  <c r="G57" i="4"/>
  <c r="E57" i="4"/>
  <c r="P9" i="4"/>
  <c r="N9" i="4"/>
  <c r="L9" i="4"/>
  <c r="J9" i="4"/>
  <c r="H9" i="4"/>
  <c r="F9" i="4"/>
  <c r="D9" i="4"/>
  <c r="Q9" i="4"/>
  <c r="O9" i="4"/>
  <c r="M9" i="4"/>
  <c r="K9" i="4"/>
  <c r="I9" i="4"/>
  <c r="G9" i="4"/>
  <c r="E9" i="4"/>
  <c r="P11" i="4"/>
  <c r="N11" i="4"/>
  <c r="L11" i="4"/>
  <c r="J11" i="4"/>
  <c r="H11" i="4"/>
  <c r="F11" i="4"/>
  <c r="D11" i="4"/>
  <c r="Q11" i="4"/>
  <c r="O11" i="4"/>
  <c r="M11" i="4"/>
  <c r="K11" i="4"/>
  <c r="I11" i="4"/>
  <c r="G11" i="4"/>
  <c r="E11" i="4"/>
  <c r="P13" i="4"/>
  <c r="N13" i="4"/>
  <c r="L13" i="4"/>
  <c r="J13" i="4"/>
  <c r="H13" i="4"/>
  <c r="F13" i="4"/>
  <c r="D13" i="4"/>
  <c r="Q13" i="4"/>
  <c r="O13" i="4"/>
  <c r="M13" i="4"/>
  <c r="K13" i="4"/>
  <c r="I13" i="4"/>
  <c r="G13" i="4"/>
  <c r="E13" i="4"/>
  <c r="P15" i="4"/>
  <c r="N15" i="4"/>
  <c r="L15" i="4"/>
  <c r="J15" i="4"/>
  <c r="H15" i="4"/>
  <c r="F15" i="4"/>
  <c r="D15" i="4"/>
  <c r="Q15" i="4"/>
  <c r="O15" i="4"/>
  <c r="M15" i="4"/>
  <c r="K15" i="4"/>
  <c r="I15" i="4"/>
  <c r="G15" i="4"/>
  <c r="E15" i="4"/>
  <c r="P17" i="4"/>
  <c r="N17" i="4"/>
  <c r="L17" i="4"/>
  <c r="J17" i="4"/>
  <c r="H17" i="4"/>
  <c r="F17" i="4"/>
  <c r="D17" i="4"/>
  <c r="Q17" i="4"/>
  <c r="O17" i="4"/>
  <c r="M17" i="4"/>
  <c r="K17" i="4"/>
  <c r="I17" i="4"/>
  <c r="G17" i="4"/>
  <c r="E17" i="4"/>
  <c r="Q20" i="4"/>
  <c r="O20" i="4"/>
  <c r="M20" i="4"/>
  <c r="K20" i="4"/>
  <c r="I20" i="4"/>
  <c r="G20" i="4"/>
  <c r="E20" i="4"/>
  <c r="P20" i="4"/>
  <c r="N20" i="4"/>
  <c r="L20" i="4"/>
  <c r="J20" i="4"/>
  <c r="H20" i="4"/>
  <c r="F20" i="4"/>
  <c r="D20" i="4"/>
  <c r="Q24" i="4"/>
  <c r="O24" i="4"/>
  <c r="M24" i="4"/>
  <c r="K24" i="4"/>
  <c r="I24" i="4"/>
  <c r="G24" i="4"/>
  <c r="E24" i="4"/>
  <c r="P24" i="4"/>
  <c r="N24" i="4"/>
  <c r="L24" i="4"/>
  <c r="J24" i="4"/>
  <c r="H24" i="4"/>
  <c r="F24" i="4"/>
  <c r="D24" i="4"/>
  <c r="P27" i="4"/>
  <c r="N27" i="4"/>
  <c r="L27" i="4"/>
  <c r="J27" i="4"/>
  <c r="H27" i="4"/>
  <c r="F27" i="4"/>
  <c r="D27" i="4"/>
  <c r="Q27" i="4"/>
  <c r="O27" i="4"/>
  <c r="M27" i="4"/>
  <c r="K27" i="4"/>
  <c r="I27" i="4"/>
  <c r="G27" i="4"/>
  <c r="E27" i="4"/>
  <c r="Q30" i="4"/>
  <c r="O30" i="4"/>
  <c r="M30" i="4"/>
  <c r="K30" i="4"/>
  <c r="I30" i="4"/>
  <c r="G30" i="4"/>
  <c r="E30" i="4"/>
  <c r="P30" i="4"/>
  <c r="N30" i="4"/>
  <c r="L30" i="4"/>
  <c r="J30" i="4"/>
  <c r="H30" i="4"/>
  <c r="F30" i="4"/>
  <c r="D30" i="4"/>
  <c r="Q32" i="4"/>
  <c r="O32" i="4"/>
  <c r="M32" i="4"/>
  <c r="K32" i="4"/>
  <c r="I32" i="4"/>
  <c r="G32" i="4"/>
  <c r="E32" i="4"/>
  <c r="P32" i="4"/>
  <c r="N32" i="4"/>
  <c r="L32" i="4"/>
  <c r="J32" i="4"/>
  <c r="H32" i="4"/>
  <c r="F32" i="4"/>
  <c r="D32" i="4"/>
  <c r="Q34" i="4"/>
  <c r="O34" i="4"/>
  <c r="M34" i="4"/>
  <c r="K34" i="4"/>
  <c r="I34" i="4"/>
  <c r="G34" i="4"/>
  <c r="E34" i="4"/>
  <c r="P34" i="4"/>
  <c r="N34" i="4"/>
  <c r="L34" i="4"/>
  <c r="J34" i="4"/>
  <c r="H34" i="4"/>
  <c r="F34" i="4"/>
  <c r="D34" i="4"/>
  <c r="Q36" i="4"/>
  <c r="O36" i="4"/>
  <c r="M36" i="4"/>
  <c r="K36" i="4"/>
  <c r="I36" i="4"/>
  <c r="G36" i="4"/>
  <c r="E36" i="4"/>
  <c r="P36" i="4"/>
  <c r="N36" i="4"/>
  <c r="L36" i="4"/>
  <c r="J36" i="4"/>
  <c r="H36" i="4"/>
  <c r="F36" i="4"/>
  <c r="D36" i="4"/>
  <c r="Q38" i="4"/>
  <c r="O38" i="4"/>
  <c r="M38" i="4"/>
  <c r="K38" i="4"/>
  <c r="I38" i="4"/>
  <c r="G38" i="4"/>
  <c r="E38" i="4"/>
  <c r="P38" i="4"/>
  <c r="N38" i="4"/>
  <c r="L38" i="4"/>
  <c r="J38" i="4"/>
  <c r="H38" i="4"/>
  <c r="F38" i="4"/>
  <c r="D38" i="4"/>
  <c r="Q40" i="4"/>
  <c r="O40" i="4"/>
  <c r="M40" i="4"/>
  <c r="K40" i="4"/>
  <c r="I40" i="4"/>
  <c r="G40" i="4"/>
  <c r="E40" i="4"/>
  <c r="P40" i="4"/>
  <c r="N40" i="4"/>
  <c r="L40" i="4"/>
  <c r="J40" i="4"/>
  <c r="H40" i="4"/>
  <c r="F40" i="4"/>
  <c r="D40" i="4"/>
  <c r="P43" i="4"/>
  <c r="N43" i="4"/>
  <c r="L43" i="4"/>
  <c r="J43" i="4"/>
  <c r="H43" i="4"/>
  <c r="F43" i="4"/>
  <c r="D43" i="4"/>
  <c r="Q43" i="4"/>
  <c r="O43" i="4"/>
  <c r="M43" i="4"/>
  <c r="K43" i="4"/>
  <c r="I43" i="4"/>
  <c r="G43" i="4"/>
  <c r="E43" i="4"/>
  <c r="P47" i="4"/>
  <c r="N47" i="4"/>
  <c r="L47" i="4"/>
  <c r="J47" i="4"/>
  <c r="H47" i="4"/>
  <c r="F47" i="4"/>
  <c r="D47" i="4"/>
  <c r="Q47" i="4"/>
  <c r="O47" i="4"/>
  <c r="M47" i="4"/>
  <c r="K47" i="4"/>
  <c r="I47" i="4"/>
  <c r="G47" i="4"/>
  <c r="E47" i="4"/>
  <c r="P51" i="4"/>
  <c r="N51" i="4"/>
  <c r="L51" i="4"/>
  <c r="J51" i="4"/>
  <c r="H51" i="4"/>
  <c r="F51" i="4"/>
  <c r="D51" i="4"/>
  <c r="Q51" i="4"/>
  <c r="O51" i="4"/>
  <c r="M51" i="4"/>
  <c r="K51" i="4"/>
  <c r="I51" i="4"/>
  <c r="G51" i="4"/>
  <c r="E51" i="4"/>
  <c r="P55" i="4"/>
  <c r="N55" i="4"/>
  <c r="L55" i="4"/>
  <c r="J55" i="4"/>
  <c r="H55" i="4"/>
  <c r="F55" i="4"/>
  <c r="D55" i="4"/>
  <c r="Q55" i="4"/>
  <c r="O55" i="4"/>
  <c r="M55" i="4"/>
  <c r="K55" i="4"/>
  <c r="I55" i="4"/>
  <c r="G55" i="4"/>
  <c r="E55" i="4"/>
  <c r="Q58" i="4"/>
  <c r="O58" i="4"/>
  <c r="M58" i="4"/>
  <c r="K58" i="4"/>
  <c r="I58" i="4"/>
  <c r="G58" i="4"/>
  <c r="E58" i="4"/>
  <c r="Q60" i="4"/>
  <c r="O60" i="4"/>
  <c r="M60" i="4"/>
  <c r="K60" i="4"/>
  <c r="I60" i="4"/>
  <c r="G60" i="4"/>
  <c r="E60" i="4"/>
  <c r="P64" i="4"/>
  <c r="N64" i="4"/>
  <c r="L64" i="4"/>
  <c r="J64" i="4"/>
  <c r="H64" i="4"/>
  <c r="F64" i="4"/>
  <c r="D64" i="4"/>
  <c r="Q64" i="4"/>
  <c r="O64" i="4"/>
  <c r="M64" i="4"/>
  <c r="K64" i="4"/>
  <c r="I64" i="4"/>
  <c r="G64" i="4"/>
  <c r="E64" i="4"/>
  <c r="P68" i="4"/>
  <c r="N68" i="4"/>
  <c r="L68" i="4"/>
  <c r="J68" i="4"/>
  <c r="H68" i="4"/>
  <c r="F68" i="4"/>
  <c r="D68" i="4"/>
  <c r="Q68" i="4"/>
  <c r="O68" i="4"/>
  <c r="M68" i="4"/>
  <c r="K68" i="4"/>
  <c r="I68" i="4"/>
  <c r="G68" i="4"/>
  <c r="E68" i="4"/>
  <c r="P72" i="4"/>
  <c r="N72" i="4"/>
  <c r="L72" i="4"/>
  <c r="J72" i="4"/>
  <c r="H72" i="4"/>
  <c r="F72" i="4"/>
  <c r="D72" i="4"/>
  <c r="Q72" i="4"/>
  <c r="O72" i="4"/>
  <c r="M72" i="4"/>
  <c r="K72" i="4"/>
  <c r="I72" i="4"/>
  <c r="G72" i="4"/>
  <c r="E72" i="4"/>
  <c r="Q75" i="4"/>
  <c r="O75" i="4"/>
  <c r="M75" i="4"/>
  <c r="K75" i="4"/>
  <c r="I75" i="4"/>
  <c r="G75" i="4"/>
  <c r="E75" i="4"/>
  <c r="P75" i="4"/>
  <c r="N75" i="4"/>
  <c r="L75" i="4"/>
  <c r="J75" i="4"/>
  <c r="H75" i="4"/>
  <c r="F75" i="4"/>
  <c r="D75" i="4"/>
  <c r="Q77" i="4"/>
  <c r="O77" i="4"/>
  <c r="M77" i="4"/>
  <c r="K77" i="4"/>
  <c r="I77" i="4"/>
  <c r="G77" i="4"/>
  <c r="E77" i="4"/>
  <c r="P77" i="4"/>
  <c r="N77" i="4"/>
  <c r="L77" i="4"/>
  <c r="J77" i="4"/>
  <c r="H77" i="4"/>
  <c r="F77" i="4"/>
  <c r="D77" i="4"/>
  <c r="Q79" i="4"/>
  <c r="O79" i="4"/>
  <c r="M79" i="4"/>
  <c r="K79" i="4"/>
  <c r="I79" i="4"/>
  <c r="G79" i="4"/>
  <c r="E79" i="4"/>
  <c r="P79" i="4"/>
  <c r="N79" i="4"/>
  <c r="L79" i="4"/>
  <c r="J79" i="4"/>
  <c r="H79" i="4"/>
  <c r="F79" i="4"/>
  <c r="D79" i="4"/>
  <c r="Q81" i="4"/>
  <c r="O81" i="4"/>
  <c r="M81" i="4"/>
  <c r="K81" i="4"/>
  <c r="I81" i="4"/>
  <c r="G81" i="4"/>
  <c r="E81" i="4"/>
  <c r="P81" i="4"/>
  <c r="N81" i="4"/>
  <c r="L81" i="4"/>
  <c r="J81" i="4"/>
  <c r="H81" i="4"/>
  <c r="F81" i="4"/>
  <c r="D81" i="4"/>
  <c r="Q83" i="4"/>
  <c r="O83" i="4"/>
  <c r="M83" i="4"/>
  <c r="K83" i="4"/>
  <c r="I83" i="4"/>
  <c r="G83" i="4"/>
  <c r="E83" i="4"/>
  <c r="P83" i="4"/>
  <c r="N83" i="4"/>
  <c r="L83" i="4"/>
  <c r="J83" i="4"/>
  <c r="H83" i="4"/>
  <c r="F83" i="4"/>
  <c r="D83" i="4"/>
  <c r="Q85" i="4"/>
  <c r="O85" i="4"/>
  <c r="M85" i="4"/>
  <c r="K85" i="4"/>
  <c r="I85" i="4"/>
  <c r="G85" i="4"/>
  <c r="E85" i="4"/>
  <c r="P85" i="4"/>
  <c r="N85" i="4"/>
  <c r="L85" i="4"/>
  <c r="J85" i="4"/>
  <c r="H85" i="4"/>
  <c r="F85" i="4"/>
  <c r="D85" i="4"/>
  <c r="Q87" i="4"/>
  <c r="O87" i="4"/>
  <c r="M87" i="4"/>
  <c r="K87" i="4"/>
  <c r="I87" i="4"/>
  <c r="G87" i="4"/>
  <c r="E87" i="4"/>
  <c r="P87" i="4"/>
  <c r="N87" i="4"/>
  <c r="L87" i="4"/>
  <c r="J87" i="4"/>
  <c r="H87" i="4"/>
  <c r="F87" i="4"/>
  <c r="D87" i="4"/>
  <c r="Q89" i="4"/>
  <c r="O89" i="4"/>
  <c r="M89" i="4"/>
  <c r="K89" i="4"/>
  <c r="I89" i="4"/>
  <c r="G89" i="4"/>
  <c r="E89" i="4"/>
  <c r="P89" i="4"/>
  <c r="N89" i="4"/>
  <c r="L89" i="4"/>
  <c r="J89" i="4"/>
  <c r="H89" i="4"/>
  <c r="F89" i="4"/>
  <c r="D89" i="4"/>
  <c r="E19" i="4"/>
  <c r="G19" i="4"/>
  <c r="I19" i="4"/>
  <c r="K19" i="4"/>
  <c r="M19" i="4"/>
  <c r="O19" i="4"/>
  <c r="Q19" i="4"/>
  <c r="E21" i="4"/>
  <c r="G21" i="4"/>
  <c r="I21" i="4"/>
  <c r="K21" i="4"/>
  <c r="M21" i="4"/>
  <c r="O21" i="4"/>
  <c r="Q21" i="4"/>
  <c r="E23" i="4"/>
  <c r="G23" i="4"/>
  <c r="I23" i="4"/>
  <c r="K23" i="4"/>
  <c r="M23" i="4"/>
  <c r="O23" i="4"/>
  <c r="Q23" i="4"/>
  <c r="D26" i="4"/>
  <c r="F26" i="4"/>
  <c r="H26" i="4"/>
  <c r="J26" i="4"/>
  <c r="L26" i="4"/>
  <c r="N26" i="4"/>
  <c r="P26" i="4"/>
  <c r="D28" i="4"/>
  <c r="F28" i="4"/>
  <c r="H28" i="4"/>
  <c r="J28" i="4"/>
  <c r="L28" i="4"/>
  <c r="N28" i="4"/>
  <c r="P28" i="4"/>
  <c r="D42" i="4"/>
  <c r="F42" i="4"/>
  <c r="H42" i="4"/>
  <c r="J42" i="4"/>
  <c r="L42" i="4"/>
  <c r="N42" i="4"/>
  <c r="P42" i="4"/>
  <c r="D44" i="4"/>
  <c r="F44" i="4"/>
  <c r="H44" i="4"/>
  <c r="J44" i="4"/>
  <c r="L44" i="4"/>
  <c r="N44" i="4"/>
  <c r="P44" i="4"/>
  <c r="D46" i="4"/>
  <c r="F46" i="4"/>
  <c r="H46" i="4"/>
  <c r="J46" i="4"/>
  <c r="L46" i="4"/>
  <c r="N46" i="4"/>
  <c r="P46" i="4"/>
  <c r="D48" i="4"/>
  <c r="F48" i="4"/>
  <c r="H48" i="4"/>
  <c r="J48" i="4"/>
  <c r="L48" i="4"/>
  <c r="N48" i="4"/>
  <c r="P48" i="4"/>
  <c r="D50" i="4"/>
  <c r="F50" i="4"/>
  <c r="H50" i="4"/>
  <c r="J50" i="4"/>
  <c r="L50" i="4"/>
  <c r="N50" i="4"/>
  <c r="P50" i="4"/>
  <c r="D52" i="4"/>
  <c r="F52" i="4"/>
  <c r="H52" i="4"/>
  <c r="J52" i="4"/>
  <c r="L52" i="4"/>
  <c r="N52" i="4"/>
  <c r="P52" i="4"/>
  <c r="D54" i="4"/>
  <c r="F54" i="4"/>
  <c r="H54" i="4"/>
  <c r="J54" i="4"/>
  <c r="L54" i="4"/>
  <c r="N54" i="4"/>
  <c r="P54" i="4"/>
  <c r="D56" i="4"/>
  <c r="F56" i="4"/>
  <c r="H56" i="4"/>
  <c r="J56" i="4"/>
  <c r="L56" i="4"/>
  <c r="N56" i="4"/>
  <c r="P56" i="4"/>
  <c r="F58" i="4"/>
  <c r="J58" i="4"/>
  <c r="N58" i="4"/>
  <c r="E59" i="4"/>
  <c r="I59" i="4"/>
  <c r="M59" i="4"/>
  <c r="Q59" i="4"/>
  <c r="F60" i="4"/>
  <c r="J60" i="4"/>
  <c r="N60" i="4"/>
  <c r="P59" i="4"/>
  <c r="N59" i="4"/>
  <c r="L59" i="4"/>
  <c r="J59" i="4"/>
  <c r="H59" i="4"/>
  <c r="F59" i="4"/>
  <c r="D59" i="4"/>
  <c r="P62" i="4"/>
  <c r="N62" i="4"/>
  <c r="L62" i="4"/>
  <c r="J62" i="4"/>
  <c r="H62" i="4"/>
  <c r="F62" i="4"/>
  <c r="D62" i="4"/>
  <c r="Q62" i="4"/>
  <c r="O62" i="4"/>
  <c r="M62" i="4"/>
  <c r="K62" i="4"/>
  <c r="I62" i="4"/>
  <c r="G62" i="4"/>
  <c r="E62" i="4"/>
  <c r="P66" i="4"/>
  <c r="N66" i="4"/>
  <c r="L66" i="4"/>
  <c r="J66" i="4"/>
  <c r="H66" i="4"/>
  <c r="F66" i="4"/>
  <c r="D66" i="4"/>
  <c r="Q66" i="4"/>
  <c r="O66" i="4"/>
  <c r="M66" i="4"/>
  <c r="K66" i="4"/>
  <c r="I66" i="4"/>
  <c r="G66" i="4"/>
  <c r="E66" i="4"/>
  <c r="P70" i="4"/>
  <c r="N70" i="4"/>
  <c r="L70" i="4"/>
  <c r="J70" i="4"/>
  <c r="H70" i="4"/>
  <c r="F70" i="4"/>
  <c r="D70" i="4"/>
  <c r="Q70" i="4"/>
  <c r="O70" i="4"/>
  <c r="M70" i="4"/>
  <c r="K70" i="4"/>
  <c r="I70" i="4"/>
  <c r="G70" i="4"/>
  <c r="E70" i="4"/>
  <c r="P74" i="4"/>
  <c r="N74" i="4"/>
  <c r="L74" i="4"/>
  <c r="J74" i="4"/>
  <c r="H74" i="4"/>
  <c r="F74" i="4"/>
  <c r="D74" i="4"/>
  <c r="Q74" i="4"/>
  <c r="O74" i="4"/>
  <c r="M74" i="4"/>
  <c r="K74" i="4"/>
  <c r="I74" i="4"/>
  <c r="G74" i="4"/>
  <c r="E74" i="4"/>
  <c r="P76" i="4"/>
  <c r="N76" i="4"/>
  <c r="L76" i="4"/>
  <c r="J76" i="4"/>
  <c r="H76" i="4"/>
  <c r="F76" i="4"/>
  <c r="D76" i="4"/>
  <c r="Q76" i="4"/>
  <c r="O76" i="4"/>
  <c r="M76" i="4"/>
  <c r="K76" i="4"/>
  <c r="I76" i="4"/>
  <c r="G76" i="4"/>
  <c r="E76" i="4"/>
  <c r="P78" i="4"/>
  <c r="N78" i="4"/>
  <c r="L78" i="4"/>
  <c r="J78" i="4"/>
  <c r="H78" i="4"/>
  <c r="F78" i="4"/>
  <c r="D78" i="4"/>
  <c r="Q78" i="4"/>
  <c r="O78" i="4"/>
  <c r="M78" i="4"/>
  <c r="K78" i="4"/>
  <c r="I78" i="4"/>
  <c r="G78" i="4"/>
  <c r="E78" i="4"/>
  <c r="P80" i="4"/>
  <c r="N80" i="4"/>
  <c r="L80" i="4"/>
  <c r="J80" i="4"/>
  <c r="H80" i="4"/>
  <c r="F80" i="4"/>
  <c r="D80" i="4"/>
  <c r="Q80" i="4"/>
  <c r="O80" i="4"/>
  <c r="M80" i="4"/>
  <c r="K80" i="4"/>
  <c r="I80" i="4"/>
  <c r="G80" i="4"/>
  <c r="E80" i="4"/>
  <c r="P82" i="4"/>
  <c r="N82" i="4"/>
  <c r="L82" i="4"/>
  <c r="J82" i="4"/>
  <c r="H82" i="4"/>
  <c r="F82" i="4"/>
  <c r="D82" i="4"/>
  <c r="Q82" i="4"/>
  <c r="O82" i="4"/>
  <c r="M82" i="4"/>
  <c r="K82" i="4"/>
  <c r="I82" i="4"/>
  <c r="G82" i="4"/>
  <c r="E82" i="4"/>
  <c r="P84" i="4"/>
  <c r="N84" i="4"/>
  <c r="L84" i="4"/>
  <c r="J84" i="4"/>
  <c r="H84" i="4"/>
  <c r="F84" i="4"/>
  <c r="D84" i="4"/>
  <c r="Q84" i="4"/>
  <c r="O84" i="4"/>
  <c r="M84" i="4"/>
  <c r="K84" i="4"/>
  <c r="I84" i="4"/>
  <c r="G84" i="4"/>
  <c r="E84" i="4"/>
  <c r="P86" i="4"/>
  <c r="N86" i="4"/>
  <c r="L86" i="4"/>
  <c r="J86" i="4"/>
  <c r="H86" i="4"/>
  <c r="F86" i="4"/>
  <c r="D86" i="4"/>
  <c r="Q86" i="4"/>
  <c r="O86" i="4"/>
  <c r="M86" i="4"/>
  <c r="K86" i="4"/>
  <c r="I86" i="4"/>
  <c r="G86" i="4"/>
  <c r="E86" i="4"/>
  <c r="P88" i="4"/>
  <c r="N88" i="4"/>
  <c r="L88" i="4"/>
  <c r="J88" i="4"/>
  <c r="H88" i="4"/>
  <c r="F88" i="4"/>
  <c r="D88" i="4"/>
  <c r="Q88" i="4"/>
  <c r="O88" i="4"/>
  <c r="M88" i="4"/>
  <c r="K88" i="4"/>
  <c r="I88" i="4"/>
  <c r="G88" i="4"/>
  <c r="E88" i="4"/>
  <c r="D19" i="4"/>
  <c r="F19" i="4"/>
  <c r="H19" i="4"/>
  <c r="J19" i="4"/>
  <c r="L19" i="4"/>
  <c r="N19" i="4"/>
  <c r="P19" i="4"/>
  <c r="D21" i="4"/>
  <c r="F21" i="4"/>
  <c r="H21" i="4"/>
  <c r="J21" i="4"/>
  <c r="L21" i="4"/>
  <c r="N21" i="4"/>
  <c r="P21" i="4"/>
  <c r="D23" i="4"/>
  <c r="F23" i="4"/>
  <c r="H23" i="4"/>
  <c r="J23" i="4"/>
  <c r="L23" i="4"/>
  <c r="N23" i="4"/>
  <c r="P23" i="4"/>
  <c r="E26" i="4"/>
  <c r="G26" i="4"/>
  <c r="I26" i="4"/>
  <c r="K26" i="4"/>
  <c r="M26" i="4"/>
  <c r="O26" i="4"/>
  <c r="Q26" i="4"/>
  <c r="E28" i="4"/>
  <c r="G28" i="4"/>
  <c r="I28" i="4"/>
  <c r="K28" i="4"/>
  <c r="M28" i="4"/>
  <c r="O28" i="4"/>
  <c r="Q28" i="4"/>
  <c r="E42" i="4"/>
  <c r="G42" i="4"/>
  <c r="I42" i="4"/>
  <c r="K42" i="4"/>
  <c r="M42" i="4"/>
  <c r="O42" i="4"/>
  <c r="Q42" i="4"/>
  <c r="E44" i="4"/>
  <c r="G44" i="4"/>
  <c r="I44" i="4"/>
  <c r="K44" i="4"/>
  <c r="M44" i="4"/>
  <c r="O44" i="4"/>
  <c r="Q44" i="4"/>
  <c r="E46" i="4"/>
  <c r="G46" i="4"/>
  <c r="I46" i="4"/>
  <c r="K46" i="4"/>
  <c r="M46" i="4"/>
  <c r="O46" i="4"/>
  <c r="Q46" i="4"/>
  <c r="E48" i="4"/>
  <c r="G48" i="4"/>
  <c r="I48" i="4"/>
  <c r="K48" i="4"/>
  <c r="M48" i="4"/>
  <c r="O48" i="4"/>
  <c r="Q48" i="4"/>
  <c r="E50" i="4"/>
  <c r="G50" i="4"/>
  <c r="I50" i="4"/>
  <c r="K50" i="4"/>
  <c r="M50" i="4"/>
  <c r="O50" i="4"/>
  <c r="Q50" i="4"/>
  <c r="E52" i="4"/>
  <c r="G52" i="4"/>
  <c r="I52" i="4"/>
  <c r="K52" i="4"/>
  <c r="M52" i="4"/>
  <c r="O52" i="4"/>
  <c r="Q52" i="4"/>
  <c r="E54" i="4"/>
  <c r="G54" i="4"/>
  <c r="I54" i="4"/>
  <c r="K54" i="4"/>
  <c r="M54" i="4"/>
  <c r="O54" i="4"/>
  <c r="Q54" i="4"/>
  <c r="E56" i="4"/>
  <c r="G56" i="4"/>
  <c r="I56" i="4"/>
  <c r="K56" i="4"/>
  <c r="M56" i="4"/>
  <c r="O56" i="4"/>
  <c r="Q56" i="4"/>
  <c r="G59" i="4"/>
  <c r="K59" i="4"/>
  <c r="O59" i="4"/>
  <c r="P92" i="4"/>
  <c r="N92" i="4"/>
  <c r="L92" i="4"/>
  <c r="J92" i="4"/>
  <c r="H92" i="4"/>
  <c r="F92" i="4"/>
  <c r="D92" i="4"/>
  <c r="Q92" i="4"/>
  <c r="O92" i="4"/>
  <c r="M92" i="4"/>
  <c r="K92" i="4"/>
  <c r="I92" i="4"/>
  <c r="G92" i="4"/>
  <c r="E92" i="4"/>
  <c r="Q95" i="4"/>
  <c r="O95" i="4"/>
  <c r="M95" i="4"/>
  <c r="K95" i="4"/>
  <c r="I95" i="4"/>
  <c r="G95" i="4"/>
  <c r="E95" i="4"/>
  <c r="P95" i="4"/>
  <c r="N95" i="4"/>
  <c r="L95" i="4"/>
  <c r="J95" i="4"/>
  <c r="H95" i="4"/>
  <c r="F95" i="4"/>
  <c r="D95" i="4"/>
  <c r="Q97" i="4"/>
  <c r="O97" i="4"/>
  <c r="M97" i="4"/>
  <c r="K97" i="4"/>
  <c r="I97" i="4"/>
  <c r="G97" i="4"/>
  <c r="E97" i="4"/>
  <c r="P97" i="4"/>
  <c r="N97" i="4"/>
  <c r="L97" i="4"/>
  <c r="J97" i="4"/>
  <c r="H97" i="4"/>
  <c r="F97" i="4"/>
  <c r="D97" i="4"/>
  <c r="Q99" i="4"/>
  <c r="O99" i="4"/>
  <c r="M99" i="4"/>
  <c r="K99" i="4"/>
  <c r="I99" i="4"/>
  <c r="G99" i="4"/>
  <c r="E99" i="4"/>
  <c r="P99" i="4"/>
  <c r="N99" i="4"/>
  <c r="L99" i="4"/>
  <c r="J99" i="4"/>
  <c r="H99" i="4"/>
  <c r="F99" i="4"/>
  <c r="D99" i="4"/>
  <c r="Q101" i="4"/>
  <c r="O101" i="4"/>
  <c r="M101" i="4"/>
  <c r="K101" i="4"/>
  <c r="I101" i="4"/>
  <c r="G101" i="4"/>
  <c r="E101" i="4"/>
  <c r="P101" i="4"/>
  <c r="N101" i="4"/>
  <c r="L101" i="4"/>
  <c r="J101" i="4"/>
  <c r="H101" i="4"/>
  <c r="F101" i="4"/>
  <c r="D101" i="4"/>
  <c r="Q103" i="4"/>
  <c r="O103" i="4"/>
  <c r="M103" i="4"/>
  <c r="K103" i="4"/>
  <c r="I103" i="4"/>
  <c r="G103" i="4"/>
  <c r="E103" i="4"/>
  <c r="P103" i="4"/>
  <c r="N103" i="4"/>
  <c r="L103" i="4"/>
  <c r="J103" i="4"/>
  <c r="H103" i="4"/>
  <c r="F103" i="4"/>
  <c r="D103" i="4"/>
  <c r="Q105" i="4"/>
  <c r="O105" i="4"/>
  <c r="M105" i="4"/>
  <c r="K105" i="4"/>
  <c r="I105" i="4"/>
  <c r="G105" i="4"/>
  <c r="E105" i="4"/>
  <c r="P105" i="4"/>
  <c r="N105" i="4"/>
  <c r="L105" i="4"/>
  <c r="J105" i="4"/>
  <c r="H105" i="4"/>
  <c r="F105" i="4"/>
  <c r="D105" i="4"/>
  <c r="Q107" i="4"/>
  <c r="O107" i="4"/>
  <c r="M107" i="4"/>
  <c r="K107" i="4"/>
  <c r="I107" i="4"/>
  <c r="G107" i="4"/>
  <c r="E107" i="4"/>
  <c r="P107" i="4"/>
  <c r="N107" i="4"/>
  <c r="L107" i="4"/>
  <c r="J107" i="4"/>
  <c r="H107" i="4"/>
  <c r="F107" i="4"/>
  <c r="D107" i="4"/>
  <c r="Q109" i="4"/>
  <c r="O109" i="4"/>
  <c r="M109" i="4"/>
  <c r="K109" i="4"/>
  <c r="I109" i="4"/>
  <c r="G109" i="4"/>
  <c r="E109" i="4"/>
  <c r="P109" i="4"/>
  <c r="N109" i="4"/>
  <c r="L109" i="4"/>
  <c r="J109" i="4"/>
  <c r="H109" i="4"/>
  <c r="F109" i="4"/>
  <c r="D109" i="4"/>
  <c r="Q111" i="4"/>
  <c r="O111" i="4"/>
  <c r="M111" i="4"/>
  <c r="K111" i="4"/>
  <c r="I111" i="4"/>
  <c r="G111" i="4"/>
  <c r="E111" i="4"/>
  <c r="P111" i="4"/>
  <c r="N111" i="4"/>
  <c r="L111" i="4"/>
  <c r="J111" i="4"/>
  <c r="H111" i="4"/>
  <c r="F111" i="4"/>
  <c r="D111" i="4"/>
  <c r="Q113" i="4"/>
  <c r="O113" i="4"/>
  <c r="M113" i="4"/>
  <c r="K113" i="4"/>
  <c r="I113" i="4"/>
  <c r="G113" i="4"/>
  <c r="E113" i="4"/>
  <c r="P113" i="4"/>
  <c r="N113" i="4"/>
  <c r="L113" i="4"/>
  <c r="J113" i="4"/>
  <c r="H113" i="4"/>
  <c r="F113" i="4"/>
  <c r="D113" i="4"/>
  <c r="P116" i="4"/>
  <c r="N116" i="4"/>
  <c r="L116" i="4"/>
  <c r="J116" i="4"/>
  <c r="H116" i="4"/>
  <c r="F116" i="4"/>
  <c r="D116" i="4"/>
  <c r="Q116" i="4"/>
  <c r="O116" i="4"/>
  <c r="M116" i="4"/>
  <c r="K116" i="4"/>
  <c r="I116" i="4"/>
  <c r="G116" i="4"/>
  <c r="E116" i="4"/>
  <c r="D61" i="4"/>
  <c r="F61" i="4"/>
  <c r="H61" i="4"/>
  <c r="J61" i="4"/>
  <c r="L61" i="4"/>
  <c r="N61" i="4"/>
  <c r="P61" i="4"/>
  <c r="D63" i="4"/>
  <c r="F63" i="4"/>
  <c r="H63" i="4"/>
  <c r="J63" i="4"/>
  <c r="L63" i="4"/>
  <c r="N63" i="4"/>
  <c r="P63" i="4"/>
  <c r="D65" i="4"/>
  <c r="F65" i="4"/>
  <c r="H65" i="4"/>
  <c r="J65" i="4"/>
  <c r="L65" i="4"/>
  <c r="N65" i="4"/>
  <c r="P65" i="4"/>
  <c r="D67" i="4"/>
  <c r="F67" i="4"/>
  <c r="H67" i="4"/>
  <c r="J67" i="4"/>
  <c r="L67" i="4"/>
  <c r="N67" i="4"/>
  <c r="P67" i="4"/>
  <c r="D69" i="4"/>
  <c r="F69" i="4"/>
  <c r="H69" i="4"/>
  <c r="J69" i="4"/>
  <c r="L69" i="4"/>
  <c r="N69" i="4"/>
  <c r="P69" i="4"/>
  <c r="D71" i="4"/>
  <c r="F71" i="4"/>
  <c r="H71" i="4"/>
  <c r="J71" i="4"/>
  <c r="L71" i="4"/>
  <c r="N71" i="4"/>
  <c r="P71" i="4"/>
  <c r="D73" i="4"/>
  <c r="F73" i="4"/>
  <c r="H73" i="4"/>
  <c r="J73" i="4"/>
  <c r="L73" i="4"/>
  <c r="N73" i="4"/>
  <c r="P73" i="4"/>
  <c r="P90" i="4"/>
  <c r="N90" i="4"/>
  <c r="L90" i="4"/>
  <c r="J90" i="4"/>
  <c r="H90" i="4"/>
  <c r="F90" i="4"/>
  <c r="D90" i="4"/>
  <c r="Q90" i="4"/>
  <c r="O90" i="4"/>
  <c r="M90" i="4"/>
  <c r="K90" i="4"/>
  <c r="I90" i="4"/>
  <c r="G90" i="4"/>
  <c r="E90" i="4"/>
  <c r="P94" i="4"/>
  <c r="N94" i="4"/>
  <c r="L94" i="4"/>
  <c r="J94" i="4"/>
  <c r="H94" i="4"/>
  <c r="F94" i="4"/>
  <c r="D94" i="4"/>
  <c r="Q94" i="4"/>
  <c r="O94" i="4"/>
  <c r="M94" i="4"/>
  <c r="K94" i="4"/>
  <c r="I94" i="4"/>
  <c r="G94" i="4"/>
  <c r="E94" i="4"/>
  <c r="P96" i="4"/>
  <c r="N96" i="4"/>
  <c r="L96" i="4"/>
  <c r="J96" i="4"/>
  <c r="H96" i="4"/>
  <c r="F96" i="4"/>
  <c r="D96" i="4"/>
  <c r="Q96" i="4"/>
  <c r="O96" i="4"/>
  <c r="M96" i="4"/>
  <c r="K96" i="4"/>
  <c r="I96" i="4"/>
  <c r="G96" i="4"/>
  <c r="E96" i="4"/>
  <c r="P98" i="4"/>
  <c r="N98" i="4"/>
  <c r="L98" i="4"/>
  <c r="J98" i="4"/>
  <c r="H98" i="4"/>
  <c r="F98" i="4"/>
  <c r="D98" i="4"/>
  <c r="Q98" i="4"/>
  <c r="O98" i="4"/>
  <c r="M98" i="4"/>
  <c r="K98" i="4"/>
  <c r="I98" i="4"/>
  <c r="G98" i="4"/>
  <c r="E98" i="4"/>
  <c r="P100" i="4"/>
  <c r="N100" i="4"/>
  <c r="L100" i="4"/>
  <c r="J100" i="4"/>
  <c r="H100" i="4"/>
  <c r="F100" i="4"/>
  <c r="D100" i="4"/>
  <c r="Q100" i="4"/>
  <c r="O100" i="4"/>
  <c r="M100" i="4"/>
  <c r="K100" i="4"/>
  <c r="I100" i="4"/>
  <c r="G100" i="4"/>
  <c r="E100" i="4"/>
  <c r="P102" i="4"/>
  <c r="N102" i="4"/>
  <c r="L102" i="4"/>
  <c r="J102" i="4"/>
  <c r="H102" i="4"/>
  <c r="F102" i="4"/>
  <c r="D102" i="4"/>
  <c r="Q102" i="4"/>
  <c r="O102" i="4"/>
  <c r="M102" i="4"/>
  <c r="K102" i="4"/>
  <c r="I102" i="4"/>
  <c r="G102" i="4"/>
  <c r="E102" i="4"/>
  <c r="P104" i="4"/>
  <c r="N104" i="4"/>
  <c r="L104" i="4"/>
  <c r="J104" i="4"/>
  <c r="H104" i="4"/>
  <c r="F104" i="4"/>
  <c r="D104" i="4"/>
  <c r="Q104" i="4"/>
  <c r="O104" i="4"/>
  <c r="M104" i="4"/>
  <c r="K104" i="4"/>
  <c r="I104" i="4"/>
  <c r="G104" i="4"/>
  <c r="E104" i="4"/>
  <c r="P106" i="4"/>
  <c r="N106" i="4"/>
  <c r="L106" i="4"/>
  <c r="J106" i="4"/>
  <c r="H106" i="4"/>
  <c r="F106" i="4"/>
  <c r="D106" i="4"/>
  <c r="Q106" i="4"/>
  <c r="O106" i="4"/>
  <c r="M106" i="4"/>
  <c r="K106" i="4"/>
  <c r="I106" i="4"/>
  <c r="G106" i="4"/>
  <c r="E106" i="4"/>
  <c r="P108" i="4"/>
  <c r="N108" i="4"/>
  <c r="L108" i="4"/>
  <c r="J108" i="4"/>
  <c r="H108" i="4"/>
  <c r="F108" i="4"/>
  <c r="D108" i="4"/>
  <c r="Q108" i="4"/>
  <c r="O108" i="4"/>
  <c r="M108" i="4"/>
  <c r="K108" i="4"/>
  <c r="I108" i="4"/>
  <c r="G108" i="4"/>
  <c r="E108" i="4"/>
  <c r="P110" i="4"/>
  <c r="N110" i="4"/>
  <c r="L110" i="4"/>
  <c r="J110" i="4"/>
  <c r="H110" i="4"/>
  <c r="F110" i="4"/>
  <c r="D110" i="4"/>
  <c r="Q110" i="4"/>
  <c r="O110" i="4"/>
  <c r="M110" i="4"/>
  <c r="K110" i="4"/>
  <c r="I110" i="4"/>
  <c r="G110" i="4"/>
  <c r="E110" i="4"/>
  <c r="P112" i="4"/>
  <c r="N112" i="4"/>
  <c r="L112" i="4"/>
  <c r="J112" i="4"/>
  <c r="H112" i="4"/>
  <c r="F112" i="4"/>
  <c r="D112" i="4"/>
  <c r="Q112" i="4"/>
  <c r="O112" i="4"/>
  <c r="M112" i="4"/>
  <c r="K112" i="4"/>
  <c r="I112" i="4"/>
  <c r="G112" i="4"/>
  <c r="E112" i="4"/>
  <c r="P114" i="4"/>
  <c r="N114" i="4"/>
  <c r="L114" i="4"/>
  <c r="J114" i="4"/>
  <c r="H114" i="4"/>
  <c r="F114" i="4"/>
  <c r="D114" i="4"/>
  <c r="Q114" i="4"/>
  <c r="O114" i="4"/>
  <c r="M114" i="4"/>
  <c r="K114" i="4"/>
  <c r="I114" i="4"/>
  <c r="G114" i="4"/>
  <c r="E114" i="4"/>
  <c r="E61" i="4"/>
  <c r="G61" i="4"/>
  <c r="I61" i="4"/>
  <c r="K61" i="4"/>
  <c r="M61" i="4"/>
  <c r="O61" i="4"/>
  <c r="Q61" i="4"/>
  <c r="E63" i="4"/>
  <c r="G63" i="4"/>
  <c r="I63" i="4"/>
  <c r="K63" i="4"/>
  <c r="M63" i="4"/>
  <c r="O63" i="4"/>
  <c r="Q63" i="4"/>
  <c r="E65" i="4"/>
  <c r="G65" i="4"/>
  <c r="I65" i="4"/>
  <c r="K65" i="4"/>
  <c r="M65" i="4"/>
  <c r="O65" i="4"/>
  <c r="Q65" i="4"/>
  <c r="E67" i="4"/>
  <c r="G67" i="4"/>
  <c r="I67" i="4"/>
  <c r="K67" i="4"/>
  <c r="M67" i="4"/>
  <c r="O67" i="4"/>
  <c r="Q67" i="4"/>
  <c r="E69" i="4"/>
  <c r="G69" i="4"/>
  <c r="I69" i="4"/>
  <c r="K69" i="4"/>
  <c r="M69" i="4"/>
  <c r="O69" i="4"/>
  <c r="Q69" i="4"/>
  <c r="E71" i="4"/>
  <c r="G71" i="4"/>
  <c r="I71" i="4"/>
  <c r="K71" i="4"/>
  <c r="M71" i="4"/>
  <c r="O71" i="4"/>
  <c r="Q71" i="4"/>
  <c r="E73" i="4"/>
  <c r="G73" i="4"/>
  <c r="I73" i="4"/>
  <c r="K73" i="4"/>
  <c r="M73" i="4"/>
  <c r="O73" i="4"/>
  <c r="Q73" i="4"/>
  <c r="P118" i="4"/>
  <c r="N118" i="4"/>
  <c r="L118" i="4"/>
  <c r="J118" i="4"/>
  <c r="H118" i="4"/>
  <c r="F118" i="4"/>
  <c r="D118" i="4"/>
  <c r="P121" i="4"/>
  <c r="N121" i="4"/>
  <c r="L121" i="4"/>
  <c r="J121" i="4"/>
  <c r="H121" i="4"/>
  <c r="F121" i="4"/>
  <c r="D121" i="4"/>
  <c r="Q121" i="4"/>
  <c r="O121" i="4"/>
  <c r="M121" i="4"/>
  <c r="K121" i="4"/>
  <c r="I121" i="4"/>
  <c r="G121" i="4"/>
  <c r="E121" i="4"/>
  <c r="P125" i="4"/>
  <c r="N125" i="4"/>
  <c r="L125" i="4"/>
  <c r="J125" i="4"/>
  <c r="H125" i="4"/>
  <c r="F125" i="4"/>
  <c r="D125" i="4"/>
  <c r="Q125" i="4"/>
  <c r="O125" i="4"/>
  <c r="M125" i="4"/>
  <c r="K125" i="4"/>
  <c r="I125" i="4"/>
  <c r="G125" i="4"/>
  <c r="E125" i="4"/>
  <c r="P133" i="4"/>
  <c r="N133" i="4"/>
  <c r="L133" i="4"/>
  <c r="J133" i="4"/>
  <c r="H133" i="4"/>
  <c r="F133" i="4"/>
  <c r="D133" i="4"/>
  <c r="Q133" i="4"/>
  <c r="O133" i="4"/>
  <c r="M133" i="4"/>
  <c r="K133" i="4"/>
  <c r="I133" i="4"/>
  <c r="G133" i="4"/>
  <c r="E133" i="4"/>
  <c r="P137" i="4"/>
  <c r="N137" i="4"/>
  <c r="L137" i="4"/>
  <c r="J137" i="4"/>
  <c r="H137" i="4"/>
  <c r="F137" i="4"/>
  <c r="D137" i="4"/>
  <c r="Q137" i="4"/>
  <c r="O137" i="4"/>
  <c r="M137" i="4"/>
  <c r="K137" i="4"/>
  <c r="I137" i="4"/>
  <c r="G137" i="4"/>
  <c r="E137" i="4"/>
  <c r="D91" i="4"/>
  <c r="F91" i="4"/>
  <c r="H91" i="4"/>
  <c r="J91" i="4"/>
  <c r="L91" i="4"/>
  <c r="N91" i="4"/>
  <c r="P91" i="4"/>
  <c r="D93" i="4"/>
  <c r="F93" i="4"/>
  <c r="H93" i="4"/>
  <c r="J93" i="4"/>
  <c r="L93" i="4"/>
  <c r="N93" i="4"/>
  <c r="P93" i="4"/>
  <c r="D115" i="4"/>
  <c r="F115" i="4"/>
  <c r="H115" i="4"/>
  <c r="J115" i="4"/>
  <c r="L115" i="4"/>
  <c r="N115" i="4"/>
  <c r="P115" i="4"/>
  <c r="D117" i="4"/>
  <c r="F117" i="4"/>
  <c r="H117" i="4"/>
  <c r="J117" i="4"/>
  <c r="L117" i="4"/>
  <c r="N117" i="4"/>
  <c r="P117" i="4"/>
  <c r="G118" i="4"/>
  <c r="K118" i="4"/>
  <c r="O118" i="4"/>
  <c r="P119" i="4"/>
  <c r="N119" i="4"/>
  <c r="L119" i="4"/>
  <c r="J119" i="4"/>
  <c r="H119" i="4"/>
  <c r="F119" i="4"/>
  <c r="D119" i="4"/>
  <c r="Q119" i="4"/>
  <c r="O119" i="4"/>
  <c r="M119" i="4"/>
  <c r="K119" i="4"/>
  <c r="I119" i="4"/>
  <c r="G119" i="4"/>
  <c r="E119" i="4"/>
  <c r="P123" i="4"/>
  <c r="N123" i="4"/>
  <c r="L123" i="4"/>
  <c r="J123" i="4"/>
  <c r="H123" i="4"/>
  <c r="F123" i="4"/>
  <c r="D123" i="4"/>
  <c r="Q123" i="4"/>
  <c r="O123" i="4"/>
  <c r="M123" i="4"/>
  <c r="K123" i="4"/>
  <c r="I123" i="4"/>
  <c r="G123" i="4"/>
  <c r="E123" i="4"/>
  <c r="P131" i="4"/>
  <c r="N131" i="4"/>
  <c r="L131" i="4"/>
  <c r="J131" i="4"/>
  <c r="H131" i="4"/>
  <c r="F131" i="4"/>
  <c r="D131" i="4"/>
  <c r="Q131" i="4"/>
  <c r="O131" i="4"/>
  <c r="M131" i="4"/>
  <c r="K131" i="4"/>
  <c r="I131" i="4"/>
  <c r="G131" i="4"/>
  <c r="E131" i="4"/>
  <c r="P135" i="4"/>
  <c r="N135" i="4"/>
  <c r="L135" i="4"/>
  <c r="J135" i="4"/>
  <c r="H135" i="4"/>
  <c r="F135" i="4"/>
  <c r="D135" i="4"/>
  <c r="Q135" i="4"/>
  <c r="O135" i="4"/>
  <c r="M135" i="4"/>
  <c r="K135" i="4"/>
  <c r="I135" i="4"/>
  <c r="G135" i="4"/>
  <c r="E135" i="4"/>
  <c r="E91" i="4"/>
  <c r="G91" i="4"/>
  <c r="I91" i="4"/>
  <c r="K91" i="4"/>
  <c r="M91" i="4"/>
  <c r="O91" i="4"/>
  <c r="Q91" i="4"/>
  <c r="E93" i="4"/>
  <c r="G93" i="4"/>
  <c r="I93" i="4"/>
  <c r="K93" i="4"/>
  <c r="M93" i="4"/>
  <c r="O93" i="4"/>
  <c r="Q93" i="4"/>
  <c r="E115" i="4"/>
  <c r="G115" i="4"/>
  <c r="I115" i="4"/>
  <c r="K115" i="4"/>
  <c r="M115" i="4"/>
  <c r="O115" i="4"/>
  <c r="Q115" i="4"/>
  <c r="E117" i="4"/>
  <c r="G117" i="4"/>
  <c r="I117" i="4"/>
  <c r="K117" i="4"/>
  <c r="M117" i="4"/>
  <c r="O117" i="4"/>
  <c r="Q117" i="4"/>
  <c r="P140" i="4"/>
  <c r="N140" i="4"/>
  <c r="L140" i="4"/>
  <c r="J140" i="4"/>
  <c r="H140" i="4"/>
  <c r="F140" i="4"/>
  <c r="D140" i="4"/>
  <c r="Q140" i="4"/>
  <c r="O140" i="4"/>
  <c r="M140" i="4"/>
  <c r="K140" i="4"/>
  <c r="I140" i="4"/>
  <c r="G140" i="4"/>
  <c r="E140" i="4"/>
  <c r="P148" i="4"/>
  <c r="N148" i="4"/>
  <c r="L148" i="4"/>
  <c r="J148" i="4"/>
  <c r="H148" i="4"/>
  <c r="F148" i="4"/>
  <c r="D148" i="4"/>
  <c r="Q148" i="4"/>
  <c r="O148" i="4"/>
  <c r="M148" i="4"/>
  <c r="K148" i="4"/>
  <c r="I148" i="4"/>
  <c r="G148" i="4"/>
  <c r="E148" i="4"/>
  <c r="P152" i="4"/>
  <c r="N152" i="4"/>
  <c r="L152" i="4"/>
  <c r="J152" i="4"/>
  <c r="H152" i="4"/>
  <c r="F152" i="4"/>
  <c r="D152" i="4"/>
  <c r="Q152" i="4"/>
  <c r="O152" i="4"/>
  <c r="M152" i="4"/>
  <c r="K152" i="4"/>
  <c r="I152" i="4"/>
  <c r="G152" i="4"/>
  <c r="E152" i="4"/>
  <c r="D120" i="4"/>
  <c r="F120" i="4"/>
  <c r="H120" i="4"/>
  <c r="J120" i="4"/>
  <c r="L120" i="4"/>
  <c r="N120" i="4"/>
  <c r="P120" i="4"/>
  <c r="D122" i="4"/>
  <c r="F122" i="4"/>
  <c r="H122" i="4"/>
  <c r="J122" i="4"/>
  <c r="L122" i="4"/>
  <c r="N122" i="4"/>
  <c r="P122" i="4"/>
  <c r="D124" i="4"/>
  <c r="F124" i="4"/>
  <c r="H124" i="4"/>
  <c r="J124" i="4"/>
  <c r="L124" i="4"/>
  <c r="N124" i="4"/>
  <c r="P124" i="4"/>
  <c r="D130" i="4"/>
  <c r="F130" i="4"/>
  <c r="H130" i="4"/>
  <c r="J130" i="4"/>
  <c r="L130" i="4"/>
  <c r="N130" i="4"/>
  <c r="P130" i="4"/>
  <c r="D132" i="4"/>
  <c r="F132" i="4"/>
  <c r="H132" i="4"/>
  <c r="J132" i="4"/>
  <c r="L132" i="4"/>
  <c r="N132" i="4"/>
  <c r="P132" i="4"/>
  <c r="D134" i="4"/>
  <c r="F134" i="4"/>
  <c r="H134" i="4"/>
  <c r="J134" i="4"/>
  <c r="L134" i="4"/>
  <c r="N134" i="4"/>
  <c r="P134" i="4"/>
  <c r="D136" i="4"/>
  <c r="F136" i="4"/>
  <c r="H136" i="4"/>
  <c r="J136" i="4"/>
  <c r="L136" i="4"/>
  <c r="N136" i="4"/>
  <c r="P136" i="4"/>
  <c r="P138" i="4"/>
  <c r="N138" i="4"/>
  <c r="L138" i="4"/>
  <c r="J138" i="4"/>
  <c r="H138" i="4"/>
  <c r="F138" i="4"/>
  <c r="D138" i="4"/>
  <c r="Q138" i="4"/>
  <c r="O138" i="4"/>
  <c r="M138" i="4"/>
  <c r="K138" i="4"/>
  <c r="I138" i="4"/>
  <c r="G138" i="4"/>
  <c r="E138" i="4"/>
  <c r="P144" i="4"/>
  <c r="N144" i="4"/>
  <c r="L144" i="4"/>
  <c r="J144" i="4"/>
  <c r="H144" i="4"/>
  <c r="F144" i="4"/>
  <c r="D144" i="4"/>
  <c r="Q144" i="4"/>
  <c r="O144" i="4"/>
  <c r="M144" i="4"/>
  <c r="K144" i="4"/>
  <c r="I144" i="4"/>
  <c r="G144" i="4"/>
  <c r="E144" i="4"/>
  <c r="P150" i="4"/>
  <c r="N150" i="4"/>
  <c r="L150" i="4"/>
  <c r="J150" i="4"/>
  <c r="H150" i="4"/>
  <c r="F150" i="4"/>
  <c r="D150" i="4"/>
  <c r="Q150" i="4"/>
  <c r="O150" i="4"/>
  <c r="M150" i="4"/>
  <c r="K150" i="4"/>
  <c r="I150" i="4"/>
  <c r="G150" i="4"/>
  <c r="E150" i="4"/>
  <c r="P154" i="4"/>
  <c r="N154" i="4"/>
  <c r="L154" i="4"/>
  <c r="J154" i="4"/>
  <c r="H154" i="4"/>
  <c r="F154" i="4"/>
  <c r="D154" i="4"/>
  <c r="Q154" i="4"/>
  <c r="O154" i="4"/>
  <c r="M154" i="4"/>
  <c r="K154" i="4"/>
  <c r="I154" i="4"/>
  <c r="G154" i="4"/>
  <c r="E154" i="4"/>
  <c r="E120" i="4"/>
  <c r="G120" i="4"/>
  <c r="I120" i="4"/>
  <c r="K120" i="4"/>
  <c r="M120" i="4"/>
  <c r="O120" i="4"/>
  <c r="Q120" i="4"/>
  <c r="E122" i="4"/>
  <c r="G122" i="4"/>
  <c r="I122" i="4"/>
  <c r="K122" i="4"/>
  <c r="M122" i="4"/>
  <c r="O122" i="4"/>
  <c r="Q122" i="4"/>
  <c r="E124" i="4"/>
  <c r="G124" i="4"/>
  <c r="I124" i="4"/>
  <c r="K124" i="4"/>
  <c r="M124" i="4"/>
  <c r="O124" i="4"/>
  <c r="Q124" i="4"/>
  <c r="E130" i="4"/>
  <c r="G130" i="4"/>
  <c r="I130" i="4"/>
  <c r="K130" i="4"/>
  <c r="M130" i="4"/>
  <c r="O130" i="4"/>
  <c r="Q130" i="4"/>
  <c r="E132" i="4"/>
  <c r="G132" i="4"/>
  <c r="I132" i="4"/>
  <c r="K132" i="4"/>
  <c r="M132" i="4"/>
  <c r="O132" i="4"/>
  <c r="Q132" i="4"/>
  <c r="E134" i="4"/>
  <c r="G134" i="4"/>
  <c r="I134" i="4"/>
  <c r="K134" i="4"/>
  <c r="M134" i="4"/>
  <c r="O134" i="4"/>
  <c r="Q134" i="4"/>
  <c r="E136" i="4"/>
  <c r="G136" i="4"/>
  <c r="I136" i="4"/>
  <c r="K136" i="4"/>
  <c r="M136" i="4"/>
  <c r="O136" i="4"/>
  <c r="Q136" i="4"/>
  <c r="P160" i="4"/>
  <c r="N160" i="4"/>
  <c r="L160" i="4"/>
  <c r="J160" i="4"/>
  <c r="H160" i="4"/>
  <c r="F160" i="4"/>
  <c r="D160" i="4"/>
  <c r="Q160" i="4"/>
  <c r="O160" i="4"/>
  <c r="M160" i="4"/>
  <c r="K160" i="4"/>
  <c r="I160" i="4"/>
  <c r="G160" i="4"/>
  <c r="E160" i="4"/>
  <c r="D139" i="4"/>
  <c r="F139" i="4"/>
  <c r="H139" i="4"/>
  <c r="J139" i="4"/>
  <c r="L139" i="4"/>
  <c r="N139" i="4"/>
  <c r="P139" i="4"/>
  <c r="D141" i="4"/>
  <c r="F141" i="4"/>
  <c r="H141" i="4"/>
  <c r="J141" i="4"/>
  <c r="L141" i="4"/>
  <c r="N141" i="4"/>
  <c r="P141" i="4"/>
  <c r="D146" i="4"/>
  <c r="F146" i="4"/>
  <c r="H146" i="4"/>
  <c r="J146" i="4"/>
  <c r="L146" i="4"/>
  <c r="N146" i="4"/>
  <c r="P146" i="4"/>
  <c r="D149" i="4"/>
  <c r="F149" i="4"/>
  <c r="H149" i="4"/>
  <c r="J149" i="4"/>
  <c r="L149" i="4"/>
  <c r="N149" i="4"/>
  <c r="P149" i="4"/>
  <c r="D151" i="4"/>
  <c r="F151" i="4"/>
  <c r="H151" i="4"/>
  <c r="J151" i="4"/>
  <c r="L151" i="4"/>
  <c r="N151" i="4"/>
  <c r="P151" i="4"/>
  <c r="D153" i="4"/>
  <c r="F153" i="4"/>
  <c r="H153" i="4"/>
  <c r="J153" i="4"/>
  <c r="L153" i="4"/>
  <c r="N153" i="4"/>
  <c r="P153" i="4"/>
  <c r="D155" i="4"/>
  <c r="F155" i="4"/>
  <c r="H155" i="4"/>
  <c r="J155" i="4"/>
  <c r="L155" i="4"/>
  <c r="N155" i="4"/>
  <c r="P155" i="4"/>
  <c r="D156" i="4"/>
  <c r="P156" i="4"/>
  <c r="N156" i="4"/>
  <c r="L156" i="4"/>
  <c r="J156" i="4"/>
  <c r="Q156" i="4"/>
  <c r="O156" i="4"/>
  <c r="M156" i="4"/>
  <c r="K156" i="4"/>
  <c r="I156" i="4"/>
  <c r="G156" i="4"/>
  <c r="E156" i="4"/>
  <c r="P158" i="4"/>
  <c r="N158" i="4"/>
  <c r="L158" i="4"/>
  <c r="J158" i="4"/>
  <c r="H158" i="4"/>
  <c r="F158" i="4"/>
  <c r="D158" i="4"/>
  <c r="Q158" i="4"/>
  <c r="O158" i="4"/>
  <c r="M158" i="4"/>
  <c r="K158" i="4"/>
  <c r="I158" i="4"/>
  <c r="G158" i="4"/>
  <c r="E158" i="4"/>
  <c r="P162" i="4"/>
  <c r="N162" i="4"/>
  <c r="L162" i="4"/>
  <c r="J162" i="4"/>
  <c r="H162" i="4"/>
  <c r="F162" i="4"/>
  <c r="D162" i="4"/>
  <c r="Q162" i="4"/>
  <c r="O162" i="4"/>
  <c r="M162" i="4"/>
  <c r="K162" i="4"/>
  <c r="I162" i="4"/>
  <c r="G162" i="4"/>
  <c r="E162" i="4"/>
  <c r="E139" i="4"/>
  <c r="G139" i="4"/>
  <c r="I139" i="4"/>
  <c r="K139" i="4"/>
  <c r="M139" i="4"/>
  <c r="O139" i="4"/>
  <c r="Q139" i="4"/>
  <c r="E141" i="4"/>
  <c r="G141" i="4"/>
  <c r="I141" i="4"/>
  <c r="K141" i="4"/>
  <c r="M141" i="4"/>
  <c r="O141" i="4"/>
  <c r="Q141" i="4"/>
  <c r="E146" i="4"/>
  <c r="G146" i="4"/>
  <c r="I146" i="4"/>
  <c r="K146" i="4"/>
  <c r="M146" i="4"/>
  <c r="O146" i="4"/>
  <c r="Q146" i="4"/>
  <c r="E149" i="4"/>
  <c r="G149" i="4"/>
  <c r="I149" i="4"/>
  <c r="K149" i="4"/>
  <c r="M149" i="4"/>
  <c r="O149" i="4"/>
  <c r="Q149" i="4"/>
  <c r="E151" i="4"/>
  <c r="G151" i="4"/>
  <c r="I151" i="4"/>
  <c r="K151" i="4"/>
  <c r="M151" i="4"/>
  <c r="O151" i="4"/>
  <c r="Q151" i="4"/>
  <c r="E153" i="4"/>
  <c r="G153" i="4"/>
  <c r="I153" i="4"/>
  <c r="K153" i="4"/>
  <c r="M153" i="4"/>
  <c r="O153" i="4"/>
  <c r="Q153" i="4"/>
  <c r="E155" i="4"/>
  <c r="G155" i="4"/>
  <c r="I155" i="4"/>
  <c r="K155" i="4"/>
  <c r="M155" i="4"/>
  <c r="O155" i="4"/>
  <c r="Q155" i="4"/>
  <c r="F156" i="4"/>
  <c r="Q163" i="4"/>
  <c r="O163" i="4"/>
  <c r="M163" i="4"/>
  <c r="K163" i="4"/>
  <c r="I163" i="4"/>
  <c r="G163" i="4"/>
  <c r="E163" i="4"/>
  <c r="P163" i="4"/>
  <c r="N163" i="4"/>
  <c r="L163" i="4"/>
  <c r="J163" i="4"/>
  <c r="H163" i="4"/>
  <c r="F163" i="4"/>
  <c r="D163" i="4"/>
  <c r="Q165" i="4"/>
  <c r="O165" i="4"/>
  <c r="M165" i="4"/>
  <c r="K165" i="4"/>
  <c r="I165" i="4"/>
  <c r="G165" i="4"/>
  <c r="E165" i="4"/>
  <c r="P165" i="4"/>
  <c r="N165" i="4"/>
  <c r="L165" i="4"/>
  <c r="J165" i="4"/>
  <c r="H165" i="4"/>
  <c r="F165" i="4"/>
  <c r="D165" i="4"/>
  <c r="Q174" i="4"/>
  <c r="O174" i="4"/>
  <c r="M174" i="4"/>
  <c r="K174" i="4"/>
  <c r="I174" i="4"/>
  <c r="G174" i="4"/>
  <c r="E174" i="4"/>
  <c r="P174" i="4"/>
  <c r="N174" i="4"/>
  <c r="L174" i="4"/>
  <c r="J174" i="4"/>
  <c r="H174" i="4"/>
  <c r="F174" i="4"/>
  <c r="D174" i="4"/>
  <c r="D157" i="4"/>
  <c r="F157" i="4"/>
  <c r="H157" i="4"/>
  <c r="J157" i="4"/>
  <c r="L157" i="4"/>
  <c r="N157" i="4"/>
  <c r="P157" i="4"/>
  <c r="D159" i="4"/>
  <c r="F159" i="4"/>
  <c r="H159" i="4"/>
  <c r="J159" i="4"/>
  <c r="L159" i="4"/>
  <c r="N159" i="4"/>
  <c r="P159" i="4"/>
  <c r="D161" i="4"/>
  <c r="F161" i="4"/>
  <c r="H161" i="4"/>
  <c r="J161" i="4"/>
  <c r="L161" i="4"/>
  <c r="N161" i="4"/>
  <c r="P161" i="4"/>
  <c r="P164" i="4"/>
  <c r="N164" i="4"/>
  <c r="L164" i="4"/>
  <c r="J164" i="4"/>
  <c r="H164" i="4"/>
  <c r="F164" i="4"/>
  <c r="D164" i="4"/>
  <c r="Q164" i="4"/>
  <c r="O164" i="4"/>
  <c r="M164" i="4"/>
  <c r="K164" i="4"/>
  <c r="I164" i="4"/>
  <c r="G164" i="4"/>
  <c r="E164" i="4"/>
  <c r="Q172" i="4"/>
  <c r="O172" i="4"/>
  <c r="M172" i="4"/>
  <c r="K172" i="4"/>
  <c r="I172" i="4"/>
  <c r="G172" i="4"/>
  <c r="E172" i="4"/>
  <c r="P172" i="4"/>
  <c r="N172" i="4"/>
  <c r="L172" i="4"/>
  <c r="J172" i="4"/>
  <c r="H172" i="4"/>
  <c r="F172" i="4"/>
  <c r="D172" i="4"/>
  <c r="E157" i="4"/>
  <c r="G157" i="4"/>
  <c r="I157" i="4"/>
  <c r="K157" i="4"/>
  <c r="M157" i="4"/>
  <c r="O157" i="4"/>
  <c r="Q157" i="4"/>
  <c r="E159" i="4"/>
  <c r="G159" i="4"/>
  <c r="I159" i="4"/>
  <c r="K159" i="4"/>
  <c r="M159" i="4"/>
  <c r="O159" i="4"/>
  <c r="Q159" i="4"/>
  <c r="E161" i="4"/>
  <c r="G161" i="4"/>
  <c r="I161" i="4"/>
  <c r="K161" i="4"/>
  <c r="M161" i="4"/>
  <c r="O161" i="4"/>
  <c r="Q161" i="4"/>
  <c r="E168" i="4"/>
  <c r="G168" i="4"/>
  <c r="I168" i="4"/>
  <c r="K168" i="4"/>
  <c r="M168" i="4"/>
  <c r="O168" i="4"/>
  <c r="Q168" i="4"/>
  <c r="E173" i="4"/>
  <c r="G173" i="4"/>
  <c r="I173" i="4"/>
  <c r="K173" i="4"/>
  <c r="M173" i="4"/>
  <c r="O173" i="4"/>
  <c r="Q173" i="4"/>
  <c r="D168" i="4"/>
  <c r="F168" i="4"/>
  <c r="H168" i="4"/>
  <c r="J168" i="4"/>
  <c r="L168" i="4"/>
  <c r="N168" i="4"/>
  <c r="P168" i="4"/>
  <c r="D173" i="4"/>
  <c r="F173" i="4"/>
  <c r="H173" i="4"/>
  <c r="J173" i="4"/>
  <c r="L173" i="4"/>
  <c r="N173" i="4"/>
  <c r="P173" i="4"/>
  <c r="O331" i="79"/>
  <c r="O332" i="79"/>
  <c r="E89" i="79"/>
  <c r="E87" i="79"/>
  <c r="I89" i="79"/>
  <c r="C89" i="79"/>
  <c r="I87" i="79"/>
  <c r="C87" i="79"/>
  <c r="O89" i="79"/>
  <c r="J89" i="79"/>
  <c r="F89" i="79"/>
  <c r="O87" i="79"/>
  <c r="J87" i="79"/>
  <c r="F87" i="79"/>
  <c r="O85" i="79"/>
  <c r="O688" i="79"/>
  <c r="O686" i="79"/>
  <c r="C686" i="79"/>
  <c r="O682" i="79"/>
  <c r="C682" i="79"/>
  <c r="O678" i="79"/>
  <c r="C678" i="79"/>
  <c r="F688" i="79"/>
  <c r="I686" i="79"/>
  <c r="F684" i="79"/>
  <c r="I682" i="79"/>
  <c r="F680" i="79"/>
  <c r="I678" i="79"/>
  <c r="K88" i="79"/>
  <c r="J688" i="79"/>
  <c r="D688" i="79"/>
  <c r="K686" i="79"/>
  <c r="E686" i="79"/>
  <c r="J684" i="79"/>
  <c r="D684" i="79"/>
  <c r="K682" i="79"/>
  <c r="E682" i="79"/>
  <c r="J680" i="79"/>
  <c r="D680" i="79"/>
  <c r="K678" i="79"/>
  <c r="E678" i="79"/>
  <c r="C86" i="79"/>
  <c r="K688" i="79"/>
  <c r="I688" i="79"/>
  <c r="E688" i="79"/>
  <c r="K687" i="79"/>
  <c r="I687" i="79"/>
  <c r="E687" i="79"/>
  <c r="C687" i="79"/>
  <c r="J686" i="79"/>
  <c r="F686" i="79"/>
  <c r="O685" i="79"/>
  <c r="J685" i="79"/>
  <c r="F685" i="79"/>
  <c r="D685" i="79"/>
  <c r="O684" i="79"/>
  <c r="K684" i="79"/>
  <c r="I684" i="79"/>
  <c r="E684" i="79"/>
  <c r="K683" i="79"/>
  <c r="I683" i="79"/>
  <c r="E683" i="79"/>
  <c r="C683" i="79"/>
  <c r="J682" i="79"/>
  <c r="F682" i="79"/>
  <c r="O681" i="79"/>
  <c r="J681" i="79"/>
  <c r="F681" i="79"/>
  <c r="D681" i="79"/>
  <c r="O680" i="79"/>
  <c r="K680" i="79"/>
  <c r="I680" i="79"/>
  <c r="E680" i="79"/>
  <c r="K679" i="79"/>
  <c r="I679" i="79"/>
  <c r="E679" i="79"/>
  <c r="C679" i="79"/>
  <c r="J678" i="79"/>
  <c r="F678" i="79"/>
  <c r="O677" i="79"/>
  <c r="O687" i="79"/>
  <c r="J687" i="79"/>
  <c r="F687" i="79"/>
  <c r="K685" i="79"/>
  <c r="I685" i="79"/>
  <c r="E685" i="79"/>
  <c r="O683" i="79"/>
  <c r="J683" i="79"/>
  <c r="F683" i="79"/>
  <c r="K681" i="79"/>
  <c r="I681" i="79"/>
  <c r="E681" i="79"/>
  <c r="O679" i="79"/>
  <c r="J679" i="79"/>
  <c r="F679" i="79"/>
  <c r="F331" i="79"/>
  <c r="E88" i="79"/>
  <c r="F332" i="79"/>
  <c r="J331" i="79"/>
  <c r="D331" i="79"/>
  <c r="O88" i="79"/>
  <c r="I88" i="79"/>
  <c r="C88" i="79"/>
  <c r="O86" i="79"/>
  <c r="J332" i="79"/>
  <c r="D332" i="79"/>
  <c r="K331" i="79"/>
  <c r="I331" i="79"/>
  <c r="E331" i="79"/>
  <c r="K332" i="79"/>
  <c r="I332" i="79"/>
  <c r="E332" i="79"/>
  <c r="I86" i="79"/>
  <c r="K86" i="79"/>
  <c r="E86" i="79"/>
  <c r="O133" i="79"/>
  <c r="J133" i="79"/>
  <c r="F133" i="79"/>
  <c r="D133" i="79"/>
  <c r="O132" i="79"/>
  <c r="J132" i="79"/>
  <c r="F132" i="79"/>
  <c r="D132" i="79"/>
  <c r="O131" i="79"/>
  <c r="J131" i="79"/>
  <c r="F131" i="79"/>
  <c r="D131" i="79"/>
  <c r="O130" i="79"/>
  <c r="J130" i="79"/>
  <c r="F130" i="79"/>
  <c r="D130" i="79"/>
  <c r="O129" i="79"/>
  <c r="J129" i="79"/>
  <c r="F129" i="79"/>
  <c r="D129" i="79"/>
  <c r="O128" i="79"/>
  <c r="K128" i="79"/>
  <c r="I128" i="79"/>
  <c r="E128" i="79"/>
  <c r="C128" i="79"/>
  <c r="K127" i="79"/>
  <c r="I127" i="79"/>
  <c r="E127" i="79"/>
  <c r="C127" i="79"/>
  <c r="J126" i="79"/>
  <c r="F126" i="79"/>
  <c r="D126" i="79"/>
  <c r="O125" i="79"/>
  <c r="J125" i="79"/>
  <c r="F125" i="79"/>
  <c r="D125" i="79"/>
  <c r="O124" i="79"/>
  <c r="K124" i="79"/>
  <c r="I124" i="79"/>
  <c r="E124" i="79"/>
  <c r="C124" i="79"/>
  <c r="K123" i="79"/>
  <c r="I123" i="79"/>
  <c r="E123" i="79"/>
  <c r="C123" i="79"/>
  <c r="J122" i="79"/>
  <c r="F122" i="79"/>
  <c r="D122" i="79"/>
  <c r="O121" i="79"/>
  <c r="J121" i="79"/>
  <c r="F121" i="79"/>
  <c r="D121" i="79"/>
  <c r="O120" i="79"/>
  <c r="K120" i="79"/>
  <c r="I120" i="79"/>
  <c r="E120" i="79"/>
  <c r="C120" i="79"/>
  <c r="K119" i="79"/>
  <c r="I119" i="79"/>
  <c r="E119" i="79"/>
  <c r="C119" i="79"/>
  <c r="C118" i="79"/>
  <c r="C117" i="79"/>
  <c r="K133" i="79"/>
  <c r="I133" i="79"/>
  <c r="E133" i="79"/>
  <c r="K132" i="79"/>
  <c r="I132" i="79"/>
  <c r="E132" i="79"/>
  <c r="K131" i="79"/>
  <c r="I131" i="79"/>
  <c r="E131" i="79"/>
  <c r="K130" i="79"/>
  <c r="I130" i="79"/>
  <c r="E130" i="79"/>
  <c r="K129" i="79"/>
  <c r="I129" i="79"/>
  <c r="E129" i="79"/>
  <c r="J128" i="79"/>
  <c r="F128" i="79"/>
  <c r="O127" i="79"/>
  <c r="J127" i="79"/>
  <c r="F127" i="79"/>
  <c r="O126" i="79"/>
  <c r="K126" i="79"/>
  <c r="I126" i="79"/>
  <c r="E126" i="79"/>
  <c r="K125" i="79"/>
  <c r="I125" i="79"/>
  <c r="E125" i="79"/>
  <c r="J124" i="79"/>
  <c r="F124" i="79"/>
  <c r="O123" i="79"/>
  <c r="J123" i="79"/>
  <c r="F123" i="79"/>
  <c r="O122" i="79"/>
  <c r="K122" i="79"/>
  <c r="I122" i="79"/>
  <c r="E122" i="79"/>
  <c r="K121" i="79"/>
  <c r="I121" i="79"/>
  <c r="E121" i="79"/>
  <c r="J120" i="79"/>
  <c r="F120" i="79"/>
  <c r="O119" i="79"/>
  <c r="J119" i="79"/>
  <c r="F119" i="79"/>
  <c r="O118" i="79"/>
  <c r="O117" i="79"/>
  <c r="J88" i="79"/>
  <c r="F88" i="79"/>
  <c r="J86" i="79"/>
  <c r="F86" i="79"/>
  <c r="O83" i="79"/>
  <c r="C83" i="79"/>
  <c r="O84" i="79"/>
  <c r="O82" i="79"/>
  <c r="BV171" i="4"/>
  <c r="BU171" i="4"/>
  <c r="B171" i="4"/>
  <c r="C171" i="4" s="1"/>
  <c r="BV129" i="4"/>
  <c r="BU129" i="4"/>
  <c r="B129" i="4"/>
  <c r="C129" i="4" s="1"/>
  <c r="E2" i="77"/>
  <c r="L331" i="79" l="1"/>
  <c r="S199" i="4"/>
  <c r="S245" i="4"/>
  <c r="S250" i="4"/>
  <c r="L131" i="79"/>
  <c r="S222" i="4"/>
  <c r="T222" i="4"/>
  <c r="L248" i="79"/>
  <c r="E3" i="77"/>
  <c r="F3" i="77" s="1"/>
  <c r="F2" i="77"/>
  <c r="L245" i="79"/>
  <c r="L246" i="79"/>
  <c r="R243" i="4"/>
  <c r="S243" i="4"/>
  <c r="R241" i="4"/>
  <c r="S241" i="4"/>
  <c r="T239" i="4"/>
  <c r="S221" i="4"/>
  <c r="R221" i="4"/>
  <c r="R242" i="4"/>
  <c r="S242" i="4"/>
  <c r="R229" i="4"/>
  <c r="S229" i="4"/>
  <c r="R233" i="4"/>
  <c r="S233" i="4"/>
  <c r="S230" i="4"/>
  <c r="R230" i="4"/>
  <c r="R251" i="4"/>
  <c r="S251" i="4"/>
  <c r="S244" i="4"/>
  <c r="R244" i="4"/>
  <c r="R246" i="4"/>
  <c r="S246" i="4"/>
  <c r="S220" i="4"/>
  <c r="R220" i="4"/>
  <c r="R249" i="4"/>
  <c r="S249" i="4"/>
  <c r="R235" i="4"/>
  <c r="S235" i="4"/>
  <c r="S253" i="4"/>
  <c r="R253" i="4"/>
  <c r="S254" i="4"/>
  <c r="R254" i="4"/>
  <c r="S252" i="4"/>
  <c r="R252" i="4"/>
  <c r="R255" i="4"/>
  <c r="S255" i="4"/>
  <c r="T250" i="4"/>
  <c r="R247" i="4"/>
  <c r="S247" i="4"/>
  <c r="S248" i="4"/>
  <c r="R248" i="4"/>
  <c r="S240" i="4"/>
  <c r="R240" i="4"/>
  <c r="S238" i="4"/>
  <c r="R238" i="4"/>
  <c r="S226" i="4"/>
  <c r="R226" i="4"/>
  <c r="S232" i="4"/>
  <c r="R232" i="4"/>
  <c r="S228" i="4"/>
  <c r="R228" i="4"/>
  <c r="S223" i="4"/>
  <c r="R223" i="4"/>
  <c r="S234" i="4"/>
  <c r="R234" i="4"/>
  <c r="R237" i="4"/>
  <c r="S237" i="4"/>
  <c r="S236" i="4"/>
  <c r="R236" i="4"/>
  <c r="R225" i="4"/>
  <c r="S225" i="4"/>
  <c r="S224" i="4"/>
  <c r="R224" i="4"/>
  <c r="R231" i="4"/>
  <c r="S231" i="4"/>
  <c r="R227" i="4"/>
  <c r="S227" i="4"/>
  <c r="L87" i="79"/>
  <c r="L247" i="79"/>
  <c r="T199" i="4"/>
  <c r="S183" i="4"/>
  <c r="S217" i="4"/>
  <c r="R217" i="4"/>
  <c r="R216" i="4"/>
  <c r="S216" i="4"/>
  <c r="S213" i="4"/>
  <c r="R213" i="4"/>
  <c r="R212" i="4"/>
  <c r="S212" i="4"/>
  <c r="R215" i="4"/>
  <c r="S215" i="4"/>
  <c r="R214" i="4"/>
  <c r="S214" i="4"/>
  <c r="S189" i="4"/>
  <c r="T183" i="4"/>
  <c r="L254" i="79"/>
  <c r="R206" i="4"/>
  <c r="S206" i="4"/>
  <c r="R198" i="4"/>
  <c r="S198" i="4"/>
  <c r="R203" i="4"/>
  <c r="S203" i="4"/>
  <c r="S193" i="4"/>
  <c r="R193" i="4"/>
  <c r="R207" i="4"/>
  <c r="S207" i="4"/>
  <c r="R204" i="4"/>
  <c r="S204" i="4"/>
  <c r="S209" i="4"/>
  <c r="R209" i="4"/>
  <c r="S201" i="4"/>
  <c r="R201" i="4"/>
  <c r="R187" i="4"/>
  <c r="S187" i="4"/>
  <c r="S205" i="4"/>
  <c r="R205" i="4"/>
  <c r="S186" i="4"/>
  <c r="R186" i="4"/>
  <c r="R194" i="4"/>
  <c r="S194" i="4"/>
  <c r="R192" i="4"/>
  <c r="S192" i="4"/>
  <c r="R180" i="4"/>
  <c r="S180" i="4"/>
  <c r="S200" i="4"/>
  <c r="R200" i="4"/>
  <c r="S197" i="4"/>
  <c r="R197" i="4"/>
  <c r="S196" i="4"/>
  <c r="R196" i="4"/>
  <c r="S184" i="4"/>
  <c r="R184" i="4"/>
  <c r="R181" i="4"/>
  <c r="S181" i="4"/>
  <c r="R202" i="4"/>
  <c r="S202" i="4"/>
  <c r="R195" i="4"/>
  <c r="S195" i="4"/>
  <c r="R185" i="4"/>
  <c r="S185" i="4"/>
  <c r="R182" i="4"/>
  <c r="S182" i="4"/>
  <c r="R191" i="4"/>
  <c r="S191" i="4"/>
  <c r="R208" i="4"/>
  <c r="S208" i="4"/>
  <c r="R188" i="4"/>
  <c r="S188" i="4"/>
  <c r="R190" i="4"/>
  <c r="S190" i="4"/>
  <c r="S177" i="4"/>
  <c r="R177" i="4"/>
  <c r="L133" i="79"/>
  <c r="L125" i="79"/>
  <c r="L129" i="79"/>
  <c r="L302" i="79"/>
  <c r="L121" i="79"/>
  <c r="L678" i="79"/>
  <c r="L686" i="79"/>
  <c r="L305" i="79"/>
  <c r="L303" i="79"/>
  <c r="L301" i="79"/>
  <c r="L89" i="79"/>
  <c r="L250" i="79"/>
  <c r="L200" i="79"/>
  <c r="L88" i="79"/>
  <c r="L685" i="79"/>
  <c r="L682" i="79"/>
  <c r="S159" i="4"/>
  <c r="R159" i="4"/>
  <c r="S172" i="4"/>
  <c r="R172" i="4"/>
  <c r="R164" i="4"/>
  <c r="S164" i="4"/>
  <c r="S155" i="4"/>
  <c r="R155" i="4"/>
  <c r="S151" i="4"/>
  <c r="R151" i="4"/>
  <c r="S146" i="4"/>
  <c r="R146" i="4"/>
  <c r="S139" i="4"/>
  <c r="R139" i="4"/>
  <c r="R160" i="4"/>
  <c r="S160" i="4"/>
  <c r="S136" i="4"/>
  <c r="R136" i="4"/>
  <c r="S132" i="4"/>
  <c r="R132" i="4"/>
  <c r="S124" i="4"/>
  <c r="R124" i="4"/>
  <c r="S120" i="4"/>
  <c r="R120" i="4"/>
  <c r="R152" i="4"/>
  <c r="S152" i="4"/>
  <c r="R148" i="4"/>
  <c r="S148" i="4"/>
  <c r="R140" i="4"/>
  <c r="S140" i="4"/>
  <c r="S115" i="4"/>
  <c r="R115" i="4"/>
  <c r="S91" i="4"/>
  <c r="R91" i="4"/>
  <c r="S71" i="4"/>
  <c r="R71" i="4"/>
  <c r="S67" i="4"/>
  <c r="R67" i="4"/>
  <c r="S63" i="4"/>
  <c r="R63" i="4"/>
  <c r="R114" i="4"/>
  <c r="S114" i="4"/>
  <c r="R112" i="4"/>
  <c r="S112" i="4"/>
  <c r="R110" i="4"/>
  <c r="S110" i="4"/>
  <c r="R108" i="4"/>
  <c r="S108" i="4"/>
  <c r="R106" i="4"/>
  <c r="S106" i="4"/>
  <c r="R104" i="4"/>
  <c r="S104" i="4"/>
  <c r="R102" i="4"/>
  <c r="S102" i="4"/>
  <c r="R100" i="4"/>
  <c r="S100" i="4"/>
  <c r="R98" i="4"/>
  <c r="S98" i="4"/>
  <c r="R96" i="4"/>
  <c r="S96" i="4"/>
  <c r="R94" i="4"/>
  <c r="S94" i="4"/>
  <c r="R90" i="4"/>
  <c r="S90" i="4"/>
  <c r="R173" i="4"/>
  <c r="S173" i="4"/>
  <c r="R168" i="4"/>
  <c r="S168" i="4"/>
  <c r="S161" i="4"/>
  <c r="R161" i="4"/>
  <c r="S157" i="4"/>
  <c r="R157" i="4"/>
  <c r="S174" i="4"/>
  <c r="R174" i="4"/>
  <c r="S165" i="4"/>
  <c r="R165" i="4"/>
  <c r="S163" i="4"/>
  <c r="R163" i="4"/>
  <c r="S153" i="4"/>
  <c r="R153" i="4"/>
  <c r="S149" i="4"/>
  <c r="R149" i="4"/>
  <c r="S141" i="4"/>
  <c r="R141" i="4"/>
  <c r="R162" i="4"/>
  <c r="S162" i="4"/>
  <c r="R158" i="4"/>
  <c r="S158" i="4"/>
  <c r="R156" i="4"/>
  <c r="S156" i="4"/>
  <c r="S134" i="4"/>
  <c r="R134" i="4"/>
  <c r="S130" i="4"/>
  <c r="R130" i="4"/>
  <c r="S122" i="4"/>
  <c r="R122" i="4"/>
  <c r="R154" i="4"/>
  <c r="S154" i="4"/>
  <c r="R150" i="4"/>
  <c r="S150" i="4"/>
  <c r="R144" i="4"/>
  <c r="S144" i="4"/>
  <c r="R138" i="4"/>
  <c r="S138" i="4"/>
  <c r="S117" i="4"/>
  <c r="R117" i="4"/>
  <c r="S93" i="4"/>
  <c r="R93" i="4"/>
  <c r="R135" i="4"/>
  <c r="S135" i="4"/>
  <c r="R131" i="4"/>
  <c r="S131" i="4"/>
  <c r="R123" i="4"/>
  <c r="S123" i="4"/>
  <c r="R119" i="4"/>
  <c r="S119" i="4"/>
  <c r="R118" i="4"/>
  <c r="S118" i="4"/>
  <c r="R137" i="4"/>
  <c r="S137" i="4"/>
  <c r="R133" i="4"/>
  <c r="S133" i="4"/>
  <c r="R125" i="4"/>
  <c r="S125" i="4"/>
  <c r="R121" i="4"/>
  <c r="S121" i="4"/>
  <c r="S73" i="4"/>
  <c r="R73" i="4"/>
  <c r="S69" i="4"/>
  <c r="R69" i="4"/>
  <c r="S65" i="4"/>
  <c r="R65" i="4"/>
  <c r="S61" i="4"/>
  <c r="R61" i="4"/>
  <c r="S54" i="4"/>
  <c r="R54" i="4"/>
  <c r="S50" i="4"/>
  <c r="R50" i="4"/>
  <c r="S46" i="4"/>
  <c r="R46" i="4"/>
  <c r="S42" i="4"/>
  <c r="R42" i="4"/>
  <c r="S26" i="4"/>
  <c r="R26" i="4"/>
  <c r="R88" i="4"/>
  <c r="S88" i="4"/>
  <c r="R86" i="4"/>
  <c r="S86" i="4"/>
  <c r="R84" i="4"/>
  <c r="S84" i="4"/>
  <c r="R82" i="4"/>
  <c r="S82" i="4"/>
  <c r="R80" i="4"/>
  <c r="S80" i="4"/>
  <c r="R78" i="4"/>
  <c r="S78" i="4"/>
  <c r="R76" i="4"/>
  <c r="S76" i="4"/>
  <c r="R74" i="4"/>
  <c r="S74" i="4"/>
  <c r="R70" i="4"/>
  <c r="S70" i="4"/>
  <c r="R66" i="4"/>
  <c r="S66" i="4"/>
  <c r="R62" i="4"/>
  <c r="S62" i="4"/>
  <c r="R23" i="4"/>
  <c r="S23" i="4"/>
  <c r="R21" i="4"/>
  <c r="S21" i="4"/>
  <c r="R19" i="4"/>
  <c r="S19" i="4"/>
  <c r="S58" i="4"/>
  <c r="R58" i="4"/>
  <c r="R57" i="4"/>
  <c r="S57" i="4"/>
  <c r="R53" i="4"/>
  <c r="S53" i="4"/>
  <c r="R49" i="4"/>
  <c r="S49" i="4"/>
  <c r="R45" i="4"/>
  <c r="S45" i="4"/>
  <c r="R41" i="4"/>
  <c r="S41" i="4"/>
  <c r="R39" i="4"/>
  <c r="S39" i="4"/>
  <c r="R37" i="4"/>
  <c r="S37" i="4"/>
  <c r="R35" i="4"/>
  <c r="S35" i="4"/>
  <c r="R33" i="4"/>
  <c r="S33" i="4"/>
  <c r="R31" i="4"/>
  <c r="S31" i="4"/>
  <c r="R29" i="4"/>
  <c r="S29" i="4"/>
  <c r="R25" i="4"/>
  <c r="S25" i="4"/>
  <c r="S22" i="4"/>
  <c r="R22" i="4"/>
  <c r="S18" i="4"/>
  <c r="R18" i="4"/>
  <c r="S16" i="4"/>
  <c r="R16" i="4"/>
  <c r="S14" i="4"/>
  <c r="R14" i="4"/>
  <c r="S12" i="4"/>
  <c r="R12" i="4"/>
  <c r="S10" i="4"/>
  <c r="R10" i="4"/>
  <c r="R116" i="4"/>
  <c r="S116" i="4"/>
  <c r="S113" i="4"/>
  <c r="R113" i="4"/>
  <c r="S111" i="4"/>
  <c r="R111" i="4"/>
  <c r="S109" i="4"/>
  <c r="R109" i="4"/>
  <c r="S107" i="4"/>
  <c r="R107" i="4"/>
  <c r="S105" i="4"/>
  <c r="R105" i="4"/>
  <c r="S103" i="4"/>
  <c r="R103" i="4"/>
  <c r="S101" i="4"/>
  <c r="R101" i="4"/>
  <c r="S99" i="4"/>
  <c r="R99" i="4"/>
  <c r="S97" i="4"/>
  <c r="R97" i="4"/>
  <c r="S95" i="4"/>
  <c r="R95" i="4"/>
  <c r="R92" i="4"/>
  <c r="S92" i="4"/>
  <c r="R59" i="4"/>
  <c r="S59" i="4"/>
  <c r="S56" i="4"/>
  <c r="R56" i="4"/>
  <c r="S52" i="4"/>
  <c r="R52" i="4"/>
  <c r="S48" i="4"/>
  <c r="R48" i="4"/>
  <c r="S44" i="4"/>
  <c r="R44" i="4"/>
  <c r="S28" i="4"/>
  <c r="R28" i="4"/>
  <c r="S89" i="4"/>
  <c r="R89" i="4"/>
  <c r="S87" i="4"/>
  <c r="R87" i="4"/>
  <c r="S85" i="4"/>
  <c r="R85" i="4"/>
  <c r="S83" i="4"/>
  <c r="R83" i="4"/>
  <c r="S81" i="4"/>
  <c r="R81" i="4"/>
  <c r="S79" i="4"/>
  <c r="R79" i="4"/>
  <c r="S77" i="4"/>
  <c r="R77" i="4"/>
  <c r="S75" i="4"/>
  <c r="R75" i="4"/>
  <c r="R72" i="4"/>
  <c r="S72" i="4"/>
  <c r="R68" i="4"/>
  <c r="S68" i="4"/>
  <c r="R64" i="4"/>
  <c r="S64" i="4"/>
  <c r="S60" i="4"/>
  <c r="R60" i="4"/>
  <c r="R55" i="4"/>
  <c r="S55" i="4"/>
  <c r="R51" i="4"/>
  <c r="S51" i="4"/>
  <c r="R47" i="4"/>
  <c r="S47" i="4"/>
  <c r="R43" i="4"/>
  <c r="S43" i="4"/>
  <c r="S40" i="4"/>
  <c r="R40" i="4"/>
  <c r="S38" i="4"/>
  <c r="R38" i="4"/>
  <c r="S36" i="4"/>
  <c r="R36" i="4"/>
  <c r="S34" i="4"/>
  <c r="R34" i="4"/>
  <c r="S32" i="4"/>
  <c r="R32" i="4"/>
  <c r="S30" i="4"/>
  <c r="R30" i="4"/>
  <c r="R27" i="4"/>
  <c r="S27" i="4"/>
  <c r="S24" i="4"/>
  <c r="R24" i="4"/>
  <c r="S20" i="4"/>
  <c r="R20" i="4"/>
  <c r="R17" i="4"/>
  <c r="S17" i="4"/>
  <c r="R15" i="4"/>
  <c r="S15" i="4"/>
  <c r="R13" i="4"/>
  <c r="S13" i="4"/>
  <c r="R11" i="4"/>
  <c r="S11" i="4"/>
  <c r="R9" i="4"/>
  <c r="S9" i="4"/>
  <c r="L681" i="79"/>
  <c r="L680" i="79"/>
  <c r="L688" i="79"/>
  <c r="L684" i="79"/>
  <c r="L132" i="79"/>
  <c r="L679" i="79"/>
  <c r="L683" i="79"/>
  <c r="L687" i="79"/>
  <c r="L86" i="79"/>
  <c r="L332" i="79"/>
  <c r="L122" i="79"/>
  <c r="L126" i="79"/>
  <c r="L130" i="79"/>
  <c r="L119" i="79"/>
  <c r="L120" i="79"/>
  <c r="L123" i="79"/>
  <c r="L124" i="79"/>
  <c r="L127" i="79"/>
  <c r="L128" i="79"/>
  <c r="Q129" i="4"/>
  <c r="O129" i="4"/>
  <c r="M129" i="4"/>
  <c r="K129" i="4"/>
  <c r="I129" i="4"/>
  <c r="G129" i="4"/>
  <c r="E129" i="4"/>
  <c r="P129" i="4"/>
  <c r="N129" i="4"/>
  <c r="L129" i="4"/>
  <c r="J129" i="4"/>
  <c r="H129" i="4"/>
  <c r="F129" i="4"/>
  <c r="D129" i="4"/>
  <c r="P171" i="4"/>
  <c r="N171" i="4"/>
  <c r="L171" i="4"/>
  <c r="J171" i="4"/>
  <c r="H171" i="4"/>
  <c r="F171" i="4"/>
  <c r="D171" i="4"/>
  <c r="Q171" i="4"/>
  <c r="O171" i="4"/>
  <c r="M171" i="4"/>
  <c r="K171" i="4"/>
  <c r="I171" i="4"/>
  <c r="G171" i="4"/>
  <c r="E171" i="4"/>
  <c r="T240" i="4" l="1"/>
  <c r="T249" i="4"/>
  <c r="T229" i="4"/>
  <c r="T221" i="4"/>
  <c r="T241" i="4"/>
  <c r="T236" i="4"/>
  <c r="T237" i="4"/>
  <c r="T255" i="4"/>
  <c r="T254" i="4"/>
  <c r="T235" i="4"/>
  <c r="T227" i="4"/>
  <c r="T226" i="4"/>
  <c r="T238" i="4"/>
  <c r="T244" i="4"/>
  <c r="T242" i="4"/>
  <c r="T223" i="4"/>
  <c r="T228" i="4"/>
  <c r="T246" i="4"/>
  <c r="T251" i="4"/>
  <c r="T231" i="4"/>
  <c r="T234" i="4"/>
  <c r="T232" i="4"/>
  <c r="T248" i="4"/>
  <c r="T220" i="4"/>
  <c r="T224" i="4"/>
  <c r="T225" i="4"/>
  <c r="T247" i="4"/>
  <c r="T252" i="4"/>
  <c r="T253" i="4"/>
  <c r="T230" i="4"/>
  <c r="T233" i="4"/>
  <c r="T243" i="4"/>
  <c r="T217" i="4"/>
  <c r="T214" i="4"/>
  <c r="T215" i="4"/>
  <c r="T213" i="4"/>
  <c r="T216" i="4"/>
  <c r="T212" i="4"/>
  <c r="T188" i="4"/>
  <c r="T191" i="4"/>
  <c r="T192" i="4"/>
  <c r="T187" i="4"/>
  <c r="T204" i="4"/>
  <c r="T193" i="4"/>
  <c r="T206" i="4"/>
  <c r="T202" i="4"/>
  <c r="T181" i="4"/>
  <c r="T196" i="4"/>
  <c r="T186" i="4"/>
  <c r="T201" i="4"/>
  <c r="T203" i="4"/>
  <c r="T190" i="4"/>
  <c r="T208" i="4"/>
  <c r="T182" i="4"/>
  <c r="T184" i="4"/>
  <c r="T180" i="4"/>
  <c r="T194" i="4"/>
  <c r="T198" i="4"/>
  <c r="T185" i="4"/>
  <c r="T195" i="4"/>
  <c r="T197" i="4"/>
  <c r="T200" i="4"/>
  <c r="T205" i="4"/>
  <c r="T209" i="4"/>
  <c r="T207" i="4"/>
  <c r="T177" i="4"/>
  <c r="T9" i="4"/>
  <c r="T11" i="4"/>
  <c r="T13" i="4"/>
  <c r="T15" i="4"/>
  <c r="T17" i="4"/>
  <c r="T27" i="4"/>
  <c r="T43" i="4"/>
  <c r="T47" i="4"/>
  <c r="T51" i="4"/>
  <c r="T55" i="4"/>
  <c r="T60" i="4"/>
  <c r="T75" i="4"/>
  <c r="T77" i="4"/>
  <c r="T79" i="4"/>
  <c r="T81" i="4"/>
  <c r="T83" i="4"/>
  <c r="T85" i="4"/>
  <c r="T87" i="4"/>
  <c r="T89" i="4"/>
  <c r="T44" i="4"/>
  <c r="T52" i="4"/>
  <c r="T59" i="4"/>
  <c r="T92" i="4"/>
  <c r="T116" i="4"/>
  <c r="T10" i="4"/>
  <c r="T12" i="4"/>
  <c r="T14" i="4"/>
  <c r="T16" i="4"/>
  <c r="T18" i="4"/>
  <c r="T22" i="4"/>
  <c r="T58" i="4"/>
  <c r="T62" i="4"/>
  <c r="T66" i="4"/>
  <c r="T70" i="4"/>
  <c r="T74" i="4"/>
  <c r="T76" i="4"/>
  <c r="T78" i="4"/>
  <c r="T80" i="4"/>
  <c r="T82" i="4"/>
  <c r="T84" i="4"/>
  <c r="T86" i="4"/>
  <c r="T88" i="4"/>
  <c r="T42" i="4"/>
  <c r="T50" i="4"/>
  <c r="T65" i="4"/>
  <c r="T73" i="4"/>
  <c r="T117" i="4"/>
  <c r="T138" i="4"/>
  <c r="T144" i="4"/>
  <c r="T150" i="4"/>
  <c r="T154" i="4"/>
  <c r="T122" i="4"/>
  <c r="T134" i="4"/>
  <c r="T149" i="4"/>
  <c r="T163" i="4"/>
  <c r="T165" i="4"/>
  <c r="T174" i="4"/>
  <c r="T157" i="4"/>
  <c r="T168" i="4"/>
  <c r="T173" i="4"/>
  <c r="T90" i="4"/>
  <c r="T94" i="4"/>
  <c r="T96" i="4"/>
  <c r="T98" i="4"/>
  <c r="T100" i="4"/>
  <c r="T102" i="4"/>
  <c r="T104" i="4"/>
  <c r="T106" i="4"/>
  <c r="T108" i="4"/>
  <c r="T110" i="4"/>
  <c r="T112" i="4"/>
  <c r="T114" i="4"/>
  <c r="T63" i="4"/>
  <c r="T71" i="4"/>
  <c r="T115" i="4"/>
  <c r="T140" i="4"/>
  <c r="T148" i="4"/>
  <c r="T152" i="4"/>
  <c r="T124" i="4"/>
  <c r="T136" i="4"/>
  <c r="T146" i="4"/>
  <c r="T155" i="4"/>
  <c r="T164" i="4"/>
  <c r="T159" i="4"/>
  <c r="T20" i="4"/>
  <c r="T24" i="4"/>
  <c r="T30" i="4"/>
  <c r="T32" i="4"/>
  <c r="T34" i="4"/>
  <c r="T36" i="4"/>
  <c r="T38" i="4"/>
  <c r="T40" i="4"/>
  <c r="T64" i="4"/>
  <c r="T68" i="4"/>
  <c r="T72" i="4"/>
  <c r="T28" i="4"/>
  <c r="T48" i="4"/>
  <c r="T56" i="4"/>
  <c r="T95" i="4"/>
  <c r="T97" i="4"/>
  <c r="T99" i="4"/>
  <c r="T101" i="4"/>
  <c r="T103" i="4"/>
  <c r="T105" i="4"/>
  <c r="T107" i="4"/>
  <c r="T109" i="4"/>
  <c r="T111" i="4"/>
  <c r="T113" i="4"/>
  <c r="T25" i="4"/>
  <c r="T29" i="4"/>
  <c r="T31" i="4"/>
  <c r="T33" i="4"/>
  <c r="T35" i="4"/>
  <c r="T37" i="4"/>
  <c r="T39" i="4"/>
  <c r="T41" i="4"/>
  <c r="T45" i="4"/>
  <c r="T49" i="4"/>
  <c r="T53" i="4"/>
  <c r="T57" i="4"/>
  <c r="T19" i="4"/>
  <c r="T21" i="4"/>
  <c r="T23" i="4"/>
  <c r="T26" i="4"/>
  <c r="T46" i="4"/>
  <c r="T54" i="4"/>
  <c r="T61" i="4"/>
  <c r="T69" i="4"/>
  <c r="T121" i="4"/>
  <c r="T125" i="4"/>
  <c r="T133" i="4"/>
  <c r="T137" i="4"/>
  <c r="T118" i="4"/>
  <c r="T119" i="4"/>
  <c r="T123" i="4"/>
  <c r="T131" i="4"/>
  <c r="T135" i="4"/>
  <c r="T93" i="4"/>
  <c r="T130" i="4"/>
  <c r="T156" i="4"/>
  <c r="T158" i="4"/>
  <c r="T162" i="4"/>
  <c r="T141" i="4"/>
  <c r="T153" i="4"/>
  <c r="T161" i="4"/>
  <c r="T67" i="4"/>
  <c r="T91" i="4"/>
  <c r="T120" i="4"/>
  <c r="T132" i="4"/>
  <c r="T160" i="4"/>
  <c r="T139" i="4"/>
  <c r="T151" i="4"/>
  <c r="T172" i="4"/>
  <c r="R171" i="4"/>
  <c r="S171" i="4"/>
  <c r="S129" i="4"/>
  <c r="R129" i="4"/>
  <c r="A261" i="78"/>
  <c r="A262" i="78"/>
  <c r="A263" i="78"/>
  <c r="A264" i="78"/>
  <c r="A265" i="78"/>
  <c r="A266" i="78"/>
  <c r="A267" i="78"/>
  <c r="A268" i="78"/>
  <c r="A269" i="78"/>
  <c r="A270" i="78"/>
  <c r="A271" i="78"/>
  <c r="A272" i="78"/>
  <c r="A273" i="78"/>
  <c r="A274" i="78"/>
  <c r="A275" i="78"/>
  <c r="B275" i="78" s="1"/>
  <c r="A260" i="78"/>
  <c r="O260" i="78" s="1"/>
  <c r="O158" i="78"/>
  <c r="A143" i="78"/>
  <c r="A144" i="78"/>
  <c r="B144" i="78" s="1"/>
  <c r="A145" i="78"/>
  <c r="B145" i="78" s="1"/>
  <c r="A146" i="78"/>
  <c r="B146" i="78" s="1"/>
  <c r="A147" i="78"/>
  <c r="B147" i="78" s="1"/>
  <c r="A148" i="78"/>
  <c r="A149" i="78"/>
  <c r="B149" i="78" s="1"/>
  <c r="A150" i="78"/>
  <c r="B150" i="78" s="1"/>
  <c r="A151" i="78"/>
  <c r="B151" i="78" s="1"/>
  <c r="A152" i="78"/>
  <c r="B152" i="78" s="1"/>
  <c r="A153" i="78"/>
  <c r="B153" i="78" s="1"/>
  <c r="A154" i="78"/>
  <c r="B154" i="78" s="1"/>
  <c r="A155" i="78"/>
  <c r="B155" i="78" s="1"/>
  <c r="A156" i="78"/>
  <c r="A157" i="78"/>
  <c r="B157" i="78" s="1"/>
  <c r="A142" i="78"/>
  <c r="O142" i="78" s="1"/>
  <c r="B143" i="78"/>
  <c r="B148" i="78"/>
  <c r="BV167" i="4"/>
  <c r="BU167" i="4"/>
  <c r="B167" i="4"/>
  <c r="C167" i="4" s="1"/>
  <c r="BV142" i="4"/>
  <c r="BU142" i="4"/>
  <c r="B142" i="4"/>
  <c r="C142" i="4" s="1"/>
  <c r="A327" i="78"/>
  <c r="B5" i="78"/>
  <c r="A325" i="78"/>
  <c r="A326" i="78"/>
  <c r="B326" i="78" s="1"/>
  <c r="A357" i="78"/>
  <c r="A328" i="78"/>
  <c r="A329" i="78"/>
  <c r="A330" i="78"/>
  <c r="A331" i="78"/>
  <c r="A332" i="78"/>
  <c r="A333" i="78"/>
  <c r="A334" i="78"/>
  <c r="A335" i="78"/>
  <c r="A336" i="78"/>
  <c r="A337" i="78"/>
  <c r="A338" i="78"/>
  <c r="A339" i="78"/>
  <c r="A340" i="78"/>
  <c r="A341" i="78"/>
  <c r="A342" i="78"/>
  <c r="A343" i="78"/>
  <c r="A344" i="78"/>
  <c r="A345" i="78"/>
  <c r="A346" i="78"/>
  <c r="A347" i="78"/>
  <c r="A348" i="78"/>
  <c r="A349" i="78"/>
  <c r="A350" i="78"/>
  <c r="A351" i="78"/>
  <c r="A352" i="78"/>
  <c r="A353" i="78"/>
  <c r="A311" i="78"/>
  <c r="A312" i="78"/>
  <c r="A313" i="78"/>
  <c r="A314" i="78"/>
  <c r="A315" i="78"/>
  <c r="A316" i="78"/>
  <c r="A290" i="78"/>
  <c r="A291" i="78"/>
  <c r="B291" i="78" s="1"/>
  <c r="A292" i="78"/>
  <c r="A293" i="78"/>
  <c r="A294" i="78"/>
  <c r="B294" i="78" s="1"/>
  <c r="A295" i="78"/>
  <c r="A296" i="78"/>
  <c r="B296" i="78" s="1"/>
  <c r="A297" i="78"/>
  <c r="A298" i="78"/>
  <c r="B298" i="78" s="1"/>
  <c r="A299" i="78"/>
  <c r="A300" i="78"/>
  <c r="B300" i="78" s="1"/>
  <c r="A301" i="78"/>
  <c r="A302" i="78"/>
  <c r="B302" i="78" s="1"/>
  <c r="A303" i="78"/>
  <c r="B303" i="78" s="1"/>
  <c r="A304" i="78"/>
  <c r="A305" i="78"/>
  <c r="A306" i="78"/>
  <c r="A307" i="78"/>
  <c r="A308" i="78"/>
  <c r="A278" i="78"/>
  <c r="O278" i="78" s="1"/>
  <c r="A279" i="78"/>
  <c r="B279" i="78" s="1"/>
  <c r="A280" i="78"/>
  <c r="A281" i="78"/>
  <c r="A282" i="78"/>
  <c r="A283" i="78"/>
  <c r="A284" i="78"/>
  <c r="A285" i="78"/>
  <c r="A286" i="78"/>
  <c r="BV126" i="4"/>
  <c r="BV127" i="4"/>
  <c r="BV128" i="4"/>
  <c r="BV143" i="4"/>
  <c r="BV145" i="4"/>
  <c r="BV147" i="4"/>
  <c r="BV166" i="4"/>
  <c r="BV169" i="4"/>
  <c r="BV170" i="4"/>
  <c r="BV6" i="4"/>
  <c r="BU126" i="4"/>
  <c r="BU127" i="4"/>
  <c r="BU128" i="4"/>
  <c r="BU143" i="4"/>
  <c r="BU145" i="4"/>
  <c r="BU147" i="4"/>
  <c r="BU166" i="4"/>
  <c r="BU169" i="4"/>
  <c r="BU170" i="4"/>
  <c r="BU6" i="4"/>
  <c r="A251" i="78"/>
  <c r="O251" i="78" s="1"/>
  <c r="A252" i="78"/>
  <c r="B252" i="78" s="1"/>
  <c r="A253" i="78"/>
  <c r="B253" i="78" s="1"/>
  <c r="A254" i="78"/>
  <c r="B254" i="78" s="1"/>
  <c r="A255" i="78"/>
  <c r="B255" i="78" s="1"/>
  <c r="A256" i="78"/>
  <c r="B256" i="78" s="1"/>
  <c r="A257" i="78"/>
  <c r="B257" i="78" s="1"/>
  <c r="A258" i="78"/>
  <c r="B258" i="78" s="1"/>
  <c r="A259" i="78"/>
  <c r="B259" i="78" s="1"/>
  <c r="A245" i="78"/>
  <c r="O245" i="78" s="1"/>
  <c r="A246" i="78"/>
  <c r="A247" i="78"/>
  <c r="A248" i="78"/>
  <c r="A185" i="78"/>
  <c r="B185" i="78" s="1"/>
  <c r="A186" i="78"/>
  <c r="A187" i="78"/>
  <c r="B187" i="78" s="1"/>
  <c r="A188" i="78"/>
  <c r="A189" i="78"/>
  <c r="A190" i="78"/>
  <c r="A191" i="78"/>
  <c r="A192" i="78"/>
  <c r="A193" i="78"/>
  <c r="A194" i="78"/>
  <c r="A195" i="78"/>
  <c r="A196" i="78"/>
  <c r="A197" i="78"/>
  <c r="A198" i="78"/>
  <c r="A199" i="78"/>
  <c r="A200" i="78"/>
  <c r="A201" i="78"/>
  <c r="A202" i="78"/>
  <c r="A203" i="78"/>
  <c r="A204" i="78"/>
  <c r="A205" i="78"/>
  <c r="A206" i="78"/>
  <c r="A207" i="78"/>
  <c r="A208" i="78"/>
  <c r="A209" i="78"/>
  <c r="A210" i="78"/>
  <c r="A211" i="78"/>
  <c r="A212" i="78"/>
  <c r="A213" i="78"/>
  <c r="A214" i="78"/>
  <c r="A215" i="78"/>
  <c r="A216" i="78"/>
  <c r="A217" i="78"/>
  <c r="A218" i="78"/>
  <c r="A219" i="78"/>
  <c r="A220" i="78"/>
  <c r="A221" i="78"/>
  <c r="A222" i="78"/>
  <c r="A223" i="78"/>
  <c r="A224" i="78"/>
  <c r="A225" i="78"/>
  <c r="A226" i="78"/>
  <c r="A227" i="78"/>
  <c r="A228" i="78"/>
  <c r="A229" i="78"/>
  <c r="A230" i="78"/>
  <c r="A231" i="78"/>
  <c r="A232" i="78"/>
  <c r="A233" i="78"/>
  <c r="A234" i="78"/>
  <c r="A235" i="78"/>
  <c r="A236" i="78"/>
  <c r="A237" i="78"/>
  <c r="A238" i="78"/>
  <c r="A239" i="78"/>
  <c r="A240" i="78"/>
  <c r="A184" i="78"/>
  <c r="A161" i="78"/>
  <c r="A162" i="78"/>
  <c r="A163" i="78"/>
  <c r="A164" i="78"/>
  <c r="A165" i="78"/>
  <c r="O165" i="78" s="1"/>
  <c r="A166" i="78"/>
  <c r="B166" i="78" s="1"/>
  <c r="A167" i="78"/>
  <c r="A168" i="78"/>
  <c r="A169" i="78"/>
  <c r="O169" i="78" s="1"/>
  <c r="A170" i="78"/>
  <c r="A171" i="78"/>
  <c r="O171" i="78" s="1"/>
  <c r="A172" i="78"/>
  <c r="A173" i="78"/>
  <c r="A174" i="78"/>
  <c r="B174" i="78" s="1"/>
  <c r="A175" i="78"/>
  <c r="A176" i="78"/>
  <c r="A177" i="78"/>
  <c r="A178" i="78"/>
  <c r="A179" i="78"/>
  <c r="A180" i="78"/>
  <c r="A181" i="78"/>
  <c r="E141" i="78"/>
  <c r="A33" i="78"/>
  <c r="O33" i="78" s="1"/>
  <c r="A34" i="78"/>
  <c r="O34" i="78" s="1"/>
  <c r="A35" i="78"/>
  <c r="B35" i="78" s="1"/>
  <c r="A36" i="78"/>
  <c r="O36" i="78" s="1"/>
  <c r="A37" i="78"/>
  <c r="A38" i="78"/>
  <c r="O38" i="78" s="1"/>
  <c r="A39" i="78"/>
  <c r="B39" i="78" s="1"/>
  <c r="A40" i="78"/>
  <c r="O40" i="78" s="1"/>
  <c r="A41" i="78"/>
  <c r="B41" i="78" s="1"/>
  <c r="A42" i="78"/>
  <c r="O42" i="78" s="1"/>
  <c r="A43" i="78"/>
  <c r="B43" i="78" s="1"/>
  <c r="A44" i="78"/>
  <c r="A45" i="78"/>
  <c r="A46" i="78"/>
  <c r="A47" i="78"/>
  <c r="A48" i="78"/>
  <c r="A49" i="78"/>
  <c r="A50" i="78"/>
  <c r="A51" i="78"/>
  <c r="A52" i="78"/>
  <c r="A53" i="78"/>
  <c r="A54" i="78"/>
  <c r="A55" i="78"/>
  <c r="A56" i="78"/>
  <c r="A57" i="78"/>
  <c r="A58" i="78"/>
  <c r="A59" i="78"/>
  <c r="A60" i="78"/>
  <c r="A61" i="78"/>
  <c r="A62" i="78"/>
  <c r="A63" i="78"/>
  <c r="A64" i="78"/>
  <c r="A65" i="78"/>
  <c r="A66" i="78"/>
  <c r="A67" i="78"/>
  <c r="A68" i="78"/>
  <c r="A69" i="78"/>
  <c r="A70" i="78"/>
  <c r="A71" i="78"/>
  <c r="A72" i="78"/>
  <c r="A73" i="78"/>
  <c r="A74" i="78"/>
  <c r="A75" i="78"/>
  <c r="A76" i="78"/>
  <c r="A77" i="78"/>
  <c r="A78" i="78"/>
  <c r="A79" i="78"/>
  <c r="A80" i="78"/>
  <c r="A81" i="78"/>
  <c r="A82" i="78"/>
  <c r="A83" i="78"/>
  <c r="A84" i="78"/>
  <c r="A85" i="78"/>
  <c r="A86" i="78"/>
  <c r="A87" i="78"/>
  <c r="A88" i="78"/>
  <c r="A89" i="78"/>
  <c r="A90" i="78"/>
  <c r="A91" i="78"/>
  <c r="A92" i="78"/>
  <c r="A93" i="78"/>
  <c r="A94" i="78"/>
  <c r="A95" i="78"/>
  <c r="A96" i="78"/>
  <c r="A97" i="78"/>
  <c r="A98" i="78"/>
  <c r="A99" i="78"/>
  <c r="A100" i="78"/>
  <c r="A101" i="78"/>
  <c r="A102" i="78"/>
  <c r="A103" i="78"/>
  <c r="A104" i="78"/>
  <c r="A105" i="78"/>
  <c r="A106" i="78"/>
  <c r="A107" i="78"/>
  <c r="A108" i="78"/>
  <c r="A109" i="78"/>
  <c r="A110" i="78"/>
  <c r="A111" i="78"/>
  <c r="A112" i="78"/>
  <c r="A113" i="78"/>
  <c r="A114" i="78"/>
  <c r="A115" i="78"/>
  <c r="A116" i="78"/>
  <c r="A117" i="78"/>
  <c r="A118" i="78"/>
  <c r="A119" i="78"/>
  <c r="A120" i="78"/>
  <c r="A121" i="78"/>
  <c r="A122" i="78"/>
  <c r="A123" i="78"/>
  <c r="A124" i="78"/>
  <c r="A125" i="78"/>
  <c r="A126" i="78"/>
  <c r="A127" i="78"/>
  <c r="A128" i="78"/>
  <c r="A129" i="78"/>
  <c r="A130" i="78"/>
  <c r="A131" i="78"/>
  <c r="A132" i="78"/>
  <c r="A133" i="78"/>
  <c r="A134" i="78"/>
  <c r="A135" i="78"/>
  <c r="A136" i="78"/>
  <c r="A137" i="78"/>
  <c r="A138" i="78"/>
  <c r="A27" i="78"/>
  <c r="B27" i="78" s="1"/>
  <c r="A28" i="78"/>
  <c r="A29" i="78"/>
  <c r="A30" i="78"/>
  <c r="A871" i="79"/>
  <c r="O871" i="79" s="1"/>
  <c r="A870" i="79"/>
  <c r="A869" i="79"/>
  <c r="O869" i="79" s="1"/>
  <c r="A868" i="79"/>
  <c r="A867" i="79"/>
  <c r="O867" i="79" s="1"/>
  <c r="A866" i="79"/>
  <c r="A865" i="79"/>
  <c r="O865" i="79" s="1"/>
  <c r="A864" i="79"/>
  <c r="A863" i="79"/>
  <c r="O863" i="79" s="1"/>
  <c r="A862" i="79"/>
  <c r="A861" i="79"/>
  <c r="O861" i="79" s="1"/>
  <c r="A856" i="79"/>
  <c r="O856" i="79" s="1"/>
  <c r="A855" i="79"/>
  <c r="O855" i="79" s="1"/>
  <c r="A854" i="79"/>
  <c r="O854" i="79" s="1"/>
  <c r="A853" i="79"/>
  <c r="O853" i="79" s="1"/>
  <c r="A852" i="79"/>
  <c r="O852" i="79" s="1"/>
  <c r="A851" i="79"/>
  <c r="O851" i="79" s="1"/>
  <c r="A850" i="79"/>
  <c r="O850" i="79" s="1"/>
  <c r="A849" i="79"/>
  <c r="O849" i="79" s="1"/>
  <c r="A848" i="79"/>
  <c r="O848" i="79" s="1"/>
  <c r="A847" i="79"/>
  <c r="O847" i="79" s="1"/>
  <c r="A846" i="79"/>
  <c r="O846" i="79" s="1"/>
  <c r="A845" i="79"/>
  <c r="O845" i="79" s="1"/>
  <c r="A841" i="79"/>
  <c r="A840" i="79"/>
  <c r="O840" i="79" s="1"/>
  <c r="A839" i="79"/>
  <c r="A838" i="79"/>
  <c r="O838" i="79" s="1"/>
  <c r="A837" i="79"/>
  <c r="A836" i="79"/>
  <c r="O836" i="79" s="1"/>
  <c r="A835" i="79"/>
  <c r="A834" i="79"/>
  <c r="O834" i="79" s="1"/>
  <c r="A833" i="79"/>
  <c r="A832" i="79"/>
  <c r="O832" i="79" s="1"/>
  <c r="A831" i="79"/>
  <c r="A827" i="79"/>
  <c r="O827" i="79" s="1"/>
  <c r="A826" i="79"/>
  <c r="A825" i="79"/>
  <c r="O825" i="79" s="1"/>
  <c r="A824" i="79"/>
  <c r="A823" i="79"/>
  <c r="O823" i="79" s="1"/>
  <c r="A822" i="79"/>
  <c r="A821" i="79"/>
  <c r="O821" i="79" s="1"/>
  <c r="A820" i="79"/>
  <c r="A819" i="79"/>
  <c r="O819" i="79" s="1"/>
  <c r="A818" i="79"/>
  <c r="A817" i="79"/>
  <c r="O817" i="79" s="1"/>
  <c r="A816" i="79"/>
  <c r="A810" i="79"/>
  <c r="O810" i="79" s="1"/>
  <c r="A809" i="79"/>
  <c r="O809" i="79" s="1"/>
  <c r="A808" i="79"/>
  <c r="O808" i="79" s="1"/>
  <c r="A807" i="79"/>
  <c r="O807" i="79" s="1"/>
  <c r="A806" i="79"/>
  <c r="O806" i="79" s="1"/>
  <c r="A805" i="79"/>
  <c r="O805" i="79" s="1"/>
  <c r="A804" i="79"/>
  <c r="O804" i="79" s="1"/>
  <c r="A803" i="79"/>
  <c r="O803" i="79" s="1"/>
  <c r="A802" i="79"/>
  <c r="O802" i="79" s="1"/>
  <c r="A801" i="79"/>
  <c r="O801" i="79" s="1"/>
  <c r="A800" i="79"/>
  <c r="O800" i="79" s="1"/>
  <c r="O793" i="79"/>
  <c r="O789" i="79"/>
  <c r="O787" i="79"/>
  <c r="O785" i="79"/>
  <c r="O783" i="79"/>
  <c r="O779" i="79"/>
  <c r="O777" i="79"/>
  <c r="O775" i="79"/>
  <c r="O773" i="79"/>
  <c r="O769" i="79"/>
  <c r="O767" i="79"/>
  <c r="O765" i="79"/>
  <c r="O763" i="79"/>
  <c r="O761" i="79"/>
  <c r="O759" i="79"/>
  <c r="O757" i="79"/>
  <c r="O755" i="79"/>
  <c r="O753" i="79"/>
  <c r="O751" i="79"/>
  <c r="O749" i="79"/>
  <c r="O747" i="79"/>
  <c r="O746" i="79"/>
  <c r="O745" i="79"/>
  <c r="D740" i="79"/>
  <c r="D738" i="79"/>
  <c r="D736" i="79"/>
  <c r="D734" i="79"/>
  <c r="D732" i="79"/>
  <c r="D730" i="79"/>
  <c r="D728" i="79"/>
  <c r="D726" i="79"/>
  <c r="D724" i="79"/>
  <c r="D722" i="79"/>
  <c r="O719" i="79"/>
  <c r="O718" i="79"/>
  <c r="D714" i="79"/>
  <c r="D712" i="79"/>
  <c r="D710" i="79"/>
  <c r="D708" i="79"/>
  <c r="D706" i="79"/>
  <c r="D704" i="79"/>
  <c r="D702" i="79"/>
  <c r="O696" i="79"/>
  <c r="O695" i="79"/>
  <c r="O694" i="79"/>
  <c r="O661" i="79"/>
  <c r="O645" i="79"/>
  <c r="A641" i="79"/>
  <c r="O641" i="79" s="1"/>
  <c r="A640" i="79"/>
  <c r="A639" i="79"/>
  <c r="O639" i="79" s="1"/>
  <c r="A638" i="79"/>
  <c r="A637" i="79"/>
  <c r="O637" i="79" s="1"/>
  <c r="A636" i="79"/>
  <c r="A635" i="79"/>
  <c r="O635" i="79" s="1"/>
  <c r="A634" i="79"/>
  <c r="A633" i="79"/>
  <c r="O633" i="79" s="1"/>
  <c r="A632" i="79"/>
  <c r="A631" i="79"/>
  <c r="O631" i="79" s="1"/>
  <c r="A630" i="79"/>
  <c r="A629" i="79"/>
  <c r="O629" i="79" s="1"/>
  <c r="A628" i="79"/>
  <c r="A627" i="79"/>
  <c r="O627" i="79" s="1"/>
  <c r="A626" i="79"/>
  <c r="A625" i="79"/>
  <c r="O625" i="79" s="1"/>
  <c r="A624" i="79"/>
  <c r="A623" i="79"/>
  <c r="O623" i="79" s="1"/>
  <c r="A622" i="79"/>
  <c r="A621" i="79"/>
  <c r="O621" i="79" s="1"/>
  <c r="A620" i="79"/>
  <c r="A619" i="79"/>
  <c r="A618" i="79"/>
  <c r="A617" i="79"/>
  <c r="A616" i="79"/>
  <c r="A615" i="79"/>
  <c r="A614" i="79"/>
  <c r="O614" i="79" s="1"/>
  <c r="A613" i="79"/>
  <c r="A612" i="79"/>
  <c r="A611" i="79"/>
  <c r="A610" i="79"/>
  <c r="A609" i="79"/>
  <c r="A608" i="79"/>
  <c r="A607" i="79"/>
  <c r="A606" i="79"/>
  <c r="O606" i="79" s="1"/>
  <c r="A605" i="79"/>
  <c r="A604" i="79"/>
  <c r="A603" i="79"/>
  <c r="A602" i="79"/>
  <c r="O602" i="79" s="1"/>
  <c r="A601" i="79"/>
  <c r="A600" i="79"/>
  <c r="A599" i="79"/>
  <c r="A598" i="79"/>
  <c r="O598" i="79" s="1"/>
  <c r="A597" i="79"/>
  <c r="A596" i="79"/>
  <c r="A595" i="79"/>
  <c r="A594" i="79"/>
  <c r="O594" i="79" s="1"/>
  <c r="A593" i="79"/>
  <c r="A592" i="79"/>
  <c r="A591" i="79"/>
  <c r="A590" i="79"/>
  <c r="O590" i="79" s="1"/>
  <c r="A589" i="79"/>
  <c r="A588" i="79"/>
  <c r="A587" i="79"/>
  <c r="A586" i="79"/>
  <c r="O586" i="79" s="1"/>
  <c r="A585" i="79"/>
  <c r="A584" i="79"/>
  <c r="A583" i="79"/>
  <c r="A582" i="79"/>
  <c r="O582" i="79" s="1"/>
  <c r="A581" i="79"/>
  <c r="A580" i="79"/>
  <c r="A579" i="79"/>
  <c r="A578" i="79"/>
  <c r="A577" i="79"/>
  <c r="A576" i="79"/>
  <c r="A575" i="79"/>
  <c r="A574" i="79"/>
  <c r="A573" i="79"/>
  <c r="A572" i="79"/>
  <c r="A571" i="79"/>
  <c r="A570" i="79"/>
  <c r="O570" i="79" s="1"/>
  <c r="A569" i="79"/>
  <c r="A568" i="79"/>
  <c r="A567" i="79"/>
  <c r="A566" i="79"/>
  <c r="A565" i="79"/>
  <c r="A564" i="79"/>
  <c r="A563" i="79"/>
  <c r="A562" i="79"/>
  <c r="O562" i="79" s="1"/>
  <c r="A561" i="79"/>
  <c r="A560" i="79"/>
  <c r="A559" i="79"/>
  <c r="A558" i="79"/>
  <c r="O558" i="79" s="1"/>
  <c r="A557" i="79"/>
  <c r="A556" i="79"/>
  <c r="A555" i="79"/>
  <c r="A554" i="79"/>
  <c r="O554" i="79" s="1"/>
  <c r="A553" i="79"/>
  <c r="A552" i="79"/>
  <c r="A551" i="79"/>
  <c r="A550" i="79"/>
  <c r="O550" i="79" s="1"/>
  <c r="A549" i="79"/>
  <c r="A548" i="79"/>
  <c r="A547" i="79"/>
  <c r="A546" i="79"/>
  <c r="A545" i="79"/>
  <c r="A544" i="79"/>
  <c r="A543" i="79"/>
  <c r="A542" i="79"/>
  <c r="A541" i="79"/>
  <c r="A540" i="79"/>
  <c r="A539" i="79"/>
  <c r="A538" i="79"/>
  <c r="A537" i="79"/>
  <c r="A536" i="79"/>
  <c r="A535" i="79"/>
  <c r="A534" i="79"/>
  <c r="O534" i="79" s="1"/>
  <c r="A533" i="79"/>
  <c r="A532" i="79"/>
  <c r="A531" i="79"/>
  <c r="A530" i="79"/>
  <c r="A529" i="79"/>
  <c r="A528" i="79"/>
  <c r="A527" i="79"/>
  <c r="A526" i="79"/>
  <c r="A525" i="79"/>
  <c r="A524" i="79"/>
  <c r="A523" i="79"/>
  <c r="A522" i="79"/>
  <c r="A521" i="79"/>
  <c r="A520" i="79"/>
  <c r="A519" i="79"/>
  <c r="A518" i="79"/>
  <c r="O518" i="79" s="1"/>
  <c r="A517" i="79"/>
  <c r="A516" i="79"/>
  <c r="A515" i="79"/>
  <c r="A514" i="79"/>
  <c r="A513" i="79"/>
  <c r="A512" i="79"/>
  <c r="A511" i="79"/>
  <c r="A510" i="79"/>
  <c r="A509" i="79"/>
  <c r="A508" i="79"/>
  <c r="A507" i="79"/>
  <c r="A506" i="79"/>
  <c r="A505" i="79"/>
  <c r="A504" i="79"/>
  <c r="A503" i="79"/>
  <c r="A502" i="79"/>
  <c r="A501" i="79"/>
  <c r="A500" i="79"/>
  <c r="A499" i="79"/>
  <c r="A498" i="79"/>
  <c r="A497" i="79"/>
  <c r="A496" i="79"/>
  <c r="A495" i="79"/>
  <c r="A494" i="79"/>
  <c r="A493" i="79"/>
  <c r="A492" i="79"/>
  <c r="A491" i="79"/>
  <c r="A490" i="79"/>
  <c r="A489" i="79"/>
  <c r="A488" i="79"/>
  <c r="A487" i="79"/>
  <c r="A486" i="79"/>
  <c r="A485" i="79"/>
  <c r="A484" i="79"/>
  <c r="A483" i="79"/>
  <c r="A482" i="79"/>
  <c r="A481" i="79"/>
  <c r="A480" i="79"/>
  <c r="A479" i="79"/>
  <c r="A478" i="79"/>
  <c r="A477" i="79"/>
  <c r="A476" i="79"/>
  <c r="A475" i="79"/>
  <c r="A474" i="79"/>
  <c r="A473" i="79"/>
  <c r="A472" i="79"/>
  <c r="A471" i="79"/>
  <c r="A470" i="79"/>
  <c r="A469" i="79"/>
  <c r="A468" i="79"/>
  <c r="A467" i="79"/>
  <c r="A466" i="79"/>
  <c r="A465" i="79"/>
  <c r="A464" i="79"/>
  <c r="A463" i="79"/>
  <c r="A462" i="79"/>
  <c r="A461" i="79"/>
  <c r="A460" i="79"/>
  <c r="A459" i="79"/>
  <c r="A458" i="79"/>
  <c r="A457" i="79"/>
  <c r="A456" i="79"/>
  <c r="A455" i="79"/>
  <c r="A454" i="79"/>
  <c r="A453" i="79"/>
  <c r="A452" i="79"/>
  <c r="A451" i="79"/>
  <c r="A450" i="79"/>
  <c r="A449" i="79"/>
  <c r="A448" i="79"/>
  <c r="A447" i="79"/>
  <c r="A446" i="79"/>
  <c r="A445" i="79"/>
  <c r="A444" i="79"/>
  <c r="A443" i="79"/>
  <c r="A442" i="79"/>
  <c r="A441" i="79"/>
  <c r="A440" i="79"/>
  <c r="A439" i="79"/>
  <c r="A438" i="79"/>
  <c r="A437" i="79"/>
  <c r="A436" i="79"/>
  <c r="A435" i="79"/>
  <c r="A434" i="79"/>
  <c r="A433" i="79"/>
  <c r="A432" i="79"/>
  <c r="A431" i="79"/>
  <c r="A430" i="79"/>
  <c r="A429" i="79"/>
  <c r="A428" i="79"/>
  <c r="A427" i="79"/>
  <c r="A426" i="79"/>
  <c r="A425" i="79"/>
  <c r="A424" i="79"/>
  <c r="A423" i="79"/>
  <c r="A422" i="79"/>
  <c r="A421" i="79"/>
  <c r="A420" i="79"/>
  <c r="A419" i="79"/>
  <c r="A418" i="79"/>
  <c r="A417" i="79"/>
  <c r="A416" i="79"/>
  <c r="A415" i="79"/>
  <c r="A414" i="79"/>
  <c r="A413" i="79"/>
  <c r="A412" i="79"/>
  <c r="A411" i="79"/>
  <c r="A410" i="79"/>
  <c r="A409" i="79"/>
  <c r="A408" i="79"/>
  <c r="A407" i="79"/>
  <c r="A406" i="79"/>
  <c r="A405" i="79"/>
  <c r="A404" i="79"/>
  <c r="A403" i="79"/>
  <c r="O403" i="79" s="1"/>
  <c r="A402" i="79"/>
  <c r="A401" i="79"/>
  <c r="A400" i="79"/>
  <c r="A399" i="79"/>
  <c r="A398" i="79"/>
  <c r="A397" i="79"/>
  <c r="A396" i="79"/>
  <c r="A395" i="79"/>
  <c r="O395" i="79" s="1"/>
  <c r="A394" i="79"/>
  <c r="A393" i="79"/>
  <c r="A392" i="79"/>
  <c r="A391" i="79"/>
  <c r="A390" i="79"/>
  <c r="A389" i="79"/>
  <c r="A388" i="79"/>
  <c r="A387" i="79"/>
  <c r="O387" i="79" s="1"/>
  <c r="A386" i="79"/>
  <c r="A385" i="79"/>
  <c r="A384" i="79"/>
  <c r="A383" i="79"/>
  <c r="A382" i="79"/>
  <c r="A381" i="79"/>
  <c r="A380" i="79"/>
  <c r="A379" i="79"/>
  <c r="O379" i="79" s="1"/>
  <c r="A378" i="79"/>
  <c r="A377" i="79"/>
  <c r="A376" i="79"/>
  <c r="A375" i="79"/>
  <c r="A374" i="79"/>
  <c r="A373" i="79"/>
  <c r="A372" i="79"/>
  <c r="A371" i="79"/>
  <c r="O371" i="79" s="1"/>
  <c r="A370" i="79"/>
  <c r="A369" i="79"/>
  <c r="A368" i="79"/>
  <c r="A367" i="79"/>
  <c r="A366" i="79"/>
  <c r="A365" i="79"/>
  <c r="A364" i="79"/>
  <c r="A363" i="79"/>
  <c r="O363" i="79" s="1"/>
  <c r="A362" i="79"/>
  <c r="A361" i="79"/>
  <c r="A360" i="79"/>
  <c r="A359" i="79"/>
  <c r="A358" i="79"/>
  <c r="A357" i="79"/>
  <c r="A356" i="79"/>
  <c r="A355" i="79"/>
  <c r="O355" i="79" s="1"/>
  <c r="A354" i="79"/>
  <c r="A353" i="79"/>
  <c r="A352" i="79"/>
  <c r="A351" i="79"/>
  <c r="A350" i="79"/>
  <c r="A349" i="79"/>
  <c r="A348" i="79"/>
  <c r="A347" i="79"/>
  <c r="O347" i="79" s="1"/>
  <c r="A346" i="79"/>
  <c r="A345" i="79"/>
  <c r="A344" i="79"/>
  <c r="A343" i="79"/>
  <c r="A342" i="79"/>
  <c r="A341" i="79"/>
  <c r="A340" i="79"/>
  <c r="A339" i="79"/>
  <c r="O339" i="79" s="1"/>
  <c r="A338" i="79"/>
  <c r="A337" i="79"/>
  <c r="A336" i="79"/>
  <c r="A335" i="79"/>
  <c r="A334" i="79"/>
  <c r="A333" i="79"/>
  <c r="O330" i="79"/>
  <c r="O329" i="79"/>
  <c r="O328" i="79"/>
  <c r="O326" i="79"/>
  <c r="O325" i="79"/>
  <c r="O324" i="79"/>
  <c r="O323" i="79"/>
  <c r="O322" i="79"/>
  <c r="O321" i="79"/>
  <c r="O320" i="79"/>
  <c r="O319" i="79"/>
  <c r="O318" i="79"/>
  <c r="O316" i="79"/>
  <c r="O315" i="79"/>
  <c r="O313" i="79"/>
  <c r="O312" i="79"/>
  <c r="O311" i="79"/>
  <c r="O144" i="79"/>
  <c r="O143" i="79"/>
  <c r="O141" i="79"/>
  <c r="O140" i="79"/>
  <c r="O139" i="79"/>
  <c r="O111" i="79"/>
  <c r="O107" i="79"/>
  <c r="O97" i="79"/>
  <c r="O96" i="79"/>
  <c r="O95" i="79"/>
  <c r="O94" i="79"/>
  <c r="O93" i="79"/>
  <c r="O46" i="79"/>
  <c r="O44" i="79"/>
  <c r="O42" i="79"/>
  <c r="O40" i="79"/>
  <c r="O38" i="79"/>
  <c r="O36" i="79"/>
  <c r="O34" i="79"/>
  <c r="O32" i="79"/>
  <c r="O30" i="79"/>
  <c r="O28" i="79"/>
  <c r="O26" i="79"/>
  <c r="O24" i="79"/>
  <c r="O11" i="79"/>
  <c r="D6" i="79"/>
  <c r="O52" i="79"/>
  <c r="O62" i="79"/>
  <c r="O73" i="79"/>
  <c r="O115" i="79"/>
  <c r="O653" i="79"/>
  <c r="O659" i="79"/>
  <c r="O663" i="79"/>
  <c r="O667" i="79"/>
  <c r="O671" i="79"/>
  <c r="O675" i="79"/>
  <c r="O705" i="79"/>
  <c r="O707" i="79"/>
  <c r="O709" i="79"/>
  <c r="O711" i="79"/>
  <c r="O713" i="79"/>
  <c r="O715" i="79"/>
  <c r="O733" i="79"/>
  <c r="O791" i="79"/>
  <c r="O811" i="79"/>
  <c r="O842" i="79"/>
  <c r="O857" i="79"/>
  <c r="B327" i="78" l="1"/>
  <c r="C357" i="78"/>
  <c r="B357" i="78"/>
  <c r="D30" i="78"/>
  <c r="C30" i="78"/>
  <c r="D28" i="78"/>
  <c r="C28" i="78"/>
  <c r="D138" i="78"/>
  <c r="C138" i="78"/>
  <c r="D136" i="78"/>
  <c r="C136" i="78"/>
  <c r="D134" i="78"/>
  <c r="C134" i="78"/>
  <c r="D132" i="78"/>
  <c r="C132" i="78"/>
  <c r="D130" i="78"/>
  <c r="C130" i="78"/>
  <c r="D128" i="78"/>
  <c r="C128" i="78"/>
  <c r="D126" i="78"/>
  <c r="C126" i="78"/>
  <c r="D124" i="78"/>
  <c r="C124" i="78"/>
  <c r="O122" i="78"/>
  <c r="D122" i="78"/>
  <c r="C122" i="78"/>
  <c r="O120" i="78"/>
  <c r="D120" i="78"/>
  <c r="C120" i="78"/>
  <c r="D118" i="78"/>
  <c r="C118" i="78"/>
  <c r="D116" i="78"/>
  <c r="C116" i="78"/>
  <c r="D114" i="78"/>
  <c r="C114" i="78"/>
  <c r="O112" i="78"/>
  <c r="D112" i="78"/>
  <c r="C112" i="78"/>
  <c r="D110" i="78"/>
  <c r="C110" i="78"/>
  <c r="O108" i="78"/>
  <c r="D108" i="78"/>
  <c r="C108" i="78"/>
  <c r="O106" i="78"/>
  <c r="D106" i="78"/>
  <c r="C106" i="78"/>
  <c r="O104" i="78"/>
  <c r="D104" i="78"/>
  <c r="C104" i="78"/>
  <c r="O102" i="78"/>
  <c r="D102" i="78"/>
  <c r="C102" i="78"/>
  <c r="O100" i="78"/>
  <c r="D100" i="78"/>
  <c r="C100" i="78"/>
  <c r="O98" i="78"/>
  <c r="D98" i="78"/>
  <c r="C98" i="78"/>
  <c r="O96" i="78"/>
  <c r="D96" i="78"/>
  <c r="C96" i="78"/>
  <c r="O94" i="78"/>
  <c r="D94" i="78"/>
  <c r="C94" i="78"/>
  <c r="O92" i="78"/>
  <c r="D92" i="78"/>
  <c r="C92" i="78"/>
  <c r="O90" i="78"/>
  <c r="D90" i="78"/>
  <c r="C90" i="78"/>
  <c r="O88" i="78"/>
  <c r="D88" i="78"/>
  <c r="C88" i="78"/>
  <c r="O86" i="78"/>
  <c r="D86" i="78"/>
  <c r="C86" i="78"/>
  <c r="O84" i="78"/>
  <c r="D84" i="78"/>
  <c r="C84" i="78"/>
  <c r="O82" i="78"/>
  <c r="D82" i="78"/>
  <c r="C82" i="78"/>
  <c r="O80" i="78"/>
  <c r="D80" i="78"/>
  <c r="C80" i="78"/>
  <c r="O78" i="78"/>
  <c r="D78" i="78"/>
  <c r="C78" i="78"/>
  <c r="O76" i="78"/>
  <c r="D76" i="78"/>
  <c r="C76" i="78"/>
  <c r="O74" i="78"/>
  <c r="D74" i="78"/>
  <c r="C74" i="78"/>
  <c r="O72" i="78"/>
  <c r="D72" i="78"/>
  <c r="C72" i="78"/>
  <c r="O70" i="78"/>
  <c r="D70" i="78"/>
  <c r="C70" i="78"/>
  <c r="O68" i="78"/>
  <c r="D68" i="78"/>
  <c r="C68" i="78"/>
  <c r="O66" i="78"/>
  <c r="D66" i="78"/>
  <c r="C66" i="78"/>
  <c r="O64" i="78"/>
  <c r="D64" i="78"/>
  <c r="C64" i="78"/>
  <c r="O62" i="78"/>
  <c r="D62" i="78"/>
  <c r="C62" i="78"/>
  <c r="O60" i="78"/>
  <c r="D60" i="78"/>
  <c r="C60" i="78"/>
  <c r="O58" i="78"/>
  <c r="D58" i="78"/>
  <c r="C58" i="78"/>
  <c r="O56" i="78"/>
  <c r="D56" i="78"/>
  <c r="C56" i="78"/>
  <c r="O54" i="78"/>
  <c r="D54" i="78"/>
  <c r="C54" i="78"/>
  <c r="O52" i="78"/>
  <c r="D52" i="78"/>
  <c r="C52" i="78"/>
  <c r="O50" i="78"/>
  <c r="D50" i="78"/>
  <c r="C50" i="78"/>
  <c r="O48" i="78"/>
  <c r="D48" i="78"/>
  <c r="C48" i="78"/>
  <c r="O46" i="78"/>
  <c r="D46" i="78"/>
  <c r="C46" i="78"/>
  <c r="O44" i="78"/>
  <c r="D44" i="78"/>
  <c r="C44" i="78"/>
  <c r="D181" i="78"/>
  <c r="C181" i="78"/>
  <c r="D179" i="78"/>
  <c r="C179" i="78"/>
  <c r="D177" i="78"/>
  <c r="C177" i="78"/>
  <c r="D175" i="78"/>
  <c r="C175" i="78"/>
  <c r="O173" i="78"/>
  <c r="O167" i="78"/>
  <c r="O161" i="78"/>
  <c r="D161" i="78"/>
  <c r="C161" i="78"/>
  <c r="D240" i="78"/>
  <c r="C240" i="78"/>
  <c r="D238" i="78"/>
  <c r="C238" i="78"/>
  <c r="D236" i="78"/>
  <c r="C236" i="78"/>
  <c r="D234" i="78"/>
  <c r="C234" i="78"/>
  <c r="D232" i="78"/>
  <c r="C232" i="78"/>
  <c r="D230" i="78"/>
  <c r="C230" i="78"/>
  <c r="D228" i="78"/>
  <c r="C228" i="78"/>
  <c r="D226" i="78"/>
  <c r="C226" i="78"/>
  <c r="D224" i="78"/>
  <c r="C224" i="78"/>
  <c r="D222" i="78"/>
  <c r="C222" i="78"/>
  <c r="D220" i="78"/>
  <c r="C220" i="78"/>
  <c r="D218" i="78"/>
  <c r="C218" i="78"/>
  <c r="D216" i="78"/>
  <c r="C216" i="78"/>
  <c r="D214" i="78"/>
  <c r="C214" i="78"/>
  <c r="D212" i="78"/>
  <c r="C212" i="78"/>
  <c r="O210" i="78"/>
  <c r="D210" i="78"/>
  <c r="C210" i="78"/>
  <c r="D208" i="78"/>
  <c r="C208" i="78"/>
  <c r="D206" i="78"/>
  <c r="C206" i="78"/>
  <c r="D204" i="78"/>
  <c r="C204" i="78"/>
  <c r="D202" i="78"/>
  <c r="C202" i="78"/>
  <c r="D196" i="78"/>
  <c r="C196" i="78"/>
  <c r="D194" i="78"/>
  <c r="C194" i="78"/>
  <c r="D192" i="78"/>
  <c r="C192" i="78"/>
  <c r="D190" i="78"/>
  <c r="C190" i="78"/>
  <c r="D188" i="78"/>
  <c r="C188" i="78"/>
  <c r="D186" i="78"/>
  <c r="C186" i="78"/>
  <c r="D248" i="78"/>
  <c r="C248" i="78"/>
  <c r="D246" i="78"/>
  <c r="C246" i="78"/>
  <c r="B285" i="78"/>
  <c r="C285" i="78"/>
  <c r="D285" i="78"/>
  <c r="B283" i="78"/>
  <c r="C283" i="78"/>
  <c r="D283" i="78"/>
  <c r="B281" i="78"/>
  <c r="C281" i="78"/>
  <c r="D281" i="78"/>
  <c r="B308" i="78"/>
  <c r="C308" i="78"/>
  <c r="D308" i="78"/>
  <c r="B306" i="78"/>
  <c r="C306" i="78"/>
  <c r="D306" i="78"/>
  <c r="B304" i="78"/>
  <c r="C304" i="78"/>
  <c r="D304" i="78"/>
  <c r="B292" i="78"/>
  <c r="C292" i="78"/>
  <c r="D292" i="78"/>
  <c r="O290" i="78"/>
  <c r="C290" i="78"/>
  <c r="D290" i="78"/>
  <c r="C315" i="78"/>
  <c r="D315" i="78"/>
  <c r="C313" i="78"/>
  <c r="D313" i="78"/>
  <c r="C311" i="78"/>
  <c r="D311" i="78"/>
  <c r="C352" i="78"/>
  <c r="D352" i="78"/>
  <c r="C350" i="78"/>
  <c r="D350" i="78"/>
  <c r="C348" i="78"/>
  <c r="D348" i="78"/>
  <c r="C346" i="78"/>
  <c r="D346" i="78"/>
  <c r="C344" i="78"/>
  <c r="D344" i="78"/>
  <c r="B342" i="78"/>
  <c r="C342" i="78"/>
  <c r="D342" i="78"/>
  <c r="B340" i="78"/>
  <c r="C340" i="78"/>
  <c r="D340" i="78"/>
  <c r="B338" i="78"/>
  <c r="C338" i="78"/>
  <c r="D338" i="78"/>
  <c r="B336" i="78"/>
  <c r="C336" i="78"/>
  <c r="D336" i="78"/>
  <c r="B334" i="78"/>
  <c r="C334" i="78"/>
  <c r="D334" i="78"/>
  <c r="B332" i="78"/>
  <c r="C332" i="78"/>
  <c r="D332" i="78"/>
  <c r="B330" i="78"/>
  <c r="C330" i="78"/>
  <c r="D330" i="78"/>
  <c r="B328" i="78"/>
  <c r="D157" i="78"/>
  <c r="C157" i="78"/>
  <c r="D145" i="78"/>
  <c r="C145" i="78"/>
  <c r="D275" i="78"/>
  <c r="E275" i="78"/>
  <c r="C275" i="78"/>
  <c r="O273" i="78"/>
  <c r="D273" i="78"/>
  <c r="C273" i="78"/>
  <c r="O271" i="78"/>
  <c r="D271" i="78"/>
  <c r="C271" i="78"/>
  <c r="O269" i="78"/>
  <c r="D269" i="78"/>
  <c r="C269" i="78"/>
  <c r="O267" i="78"/>
  <c r="D267" i="78"/>
  <c r="C267" i="78"/>
  <c r="O265" i="78"/>
  <c r="D265" i="78"/>
  <c r="C265" i="78"/>
  <c r="O263" i="78"/>
  <c r="D263" i="78"/>
  <c r="C263" i="78"/>
  <c r="O261" i="78"/>
  <c r="B29" i="78"/>
  <c r="D29" i="78"/>
  <c r="C29" i="78"/>
  <c r="B137" i="78"/>
  <c r="D137" i="78"/>
  <c r="C137" i="78"/>
  <c r="B135" i="78"/>
  <c r="D135" i="78"/>
  <c r="C135" i="78"/>
  <c r="B133" i="78"/>
  <c r="D133" i="78"/>
  <c r="C133" i="78"/>
  <c r="B131" i="78"/>
  <c r="D131" i="78"/>
  <c r="C131" i="78"/>
  <c r="B129" i="78"/>
  <c r="D129" i="78"/>
  <c r="C129" i="78"/>
  <c r="B127" i="78"/>
  <c r="D127" i="78"/>
  <c r="C127" i="78"/>
  <c r="B125" i="78"/>
  <c r="D125" i="78"/>
  <c r="C125" i="78"/>
  <c r="B123" i="78"/>
  <c r="D123" i="78"/>
  <c r="C123" i="78"/>
  <c r="B121" i="78"/>
  <c r="D121" i="78"/>
  <c r="C121" i="78"/>
  <c r="B119" i="78"/>
  <c r="D119" i="78"/>
  <c r="C119" i="78"/>
  <c r="B117" i="78"/>
  <c r="D117" i="78"/>
  <c r="C117" i="78"/>
  <c r="B115" i="78"/>
  <c r="D115" i="78"/>
  <c r="C115" i="78"/>
  <c r="B113" i="78"/>
  <c r="D113" i="78"/>
  <c r="C113" i="78"/>
  <c r="B111" i="78"/>
  <c r="D111" i="78"/>
  <c r="C111" i="78"/>
  <c r="B109" i="78"/>
  <c r="D109" i="78"/>
  <c r="C109" i="78"/>
  <c r="B107" i="78"/>
  <c r="D107" i="78"/>
  <c r="C107" i="78"/>
  <c r="B105" i="78"/>
  <c r="D105" i="78"/>
  <c r="C105" i="78"/>
  <c r="B103" i="78"/>
  <c r="D103" i="78"/>
  <c r="C103" i="78"/>
  <c r="B101" i="78"/>
  <c r="D101" i="78"/>
  <c r="C101" i="78"/>
  <c r="B99" i="78"/>
  <c r="D99" i="78"/>
  <c r="C99" i="78"/>
  <c r="B97" i="78"/>
  <c r="D97" i="78"/>
  <c r="C97" i="78"/>
  <c r="B95" i="78"/>
  <c r="D95" i="78"/>
  <c r="C95" i="78"/>
  <c r="B93" i="78"/>
  <c r="D93" i="78"/>
  <c r="C93" i="78"/>
  <c r="B91" i="78"/>
  <c r="D91" i="78"/>
  <c r="C91" i="78"/>
  <c r="B89" i="78"/>
  <c r="D89" i="78"/>
  <c r="C89" i="78"/>
  <c r="B87" i="78"/>
  <c r="D87" i="78"/>
  <c r="C87" i="78"/>
  <c r="B85" i="78"/>
  <c r="D85" i="78"/>
  <c r="C85" i="78"/>
  <c r="B83" i="78"/>
  <c r="D83" i="78"/>
  <c r="C83" i="78"/>
  <c r="B81" i="78"/>
  <c r="D81" i="78"/>
  <c r="C81" i="78"/>
  <c r="B79" i="78"/>
  <c r="D79" i="78"/>
  <c r="C79" i="78"/>
  <c r="B77" i="78"/>
  <c r="D77" i="78"/>
  <c r="C77" i="78"/>
  <c r="B75" i="78"/>
  <c r="D75" i="78"/>
  <c r="C75" i="78"/>
  <c r="B73" i="78"/>
  <c r="D73" i="78"/>
  <c r="C73" i="78"/>
  <c r="B71" i="78"/>
  <c r="D71" i="78"/>
  <c r="C71" i="78"/>
  <c r="B69" i="78"/>
  <c r="D69" i="78"/>
  <c r="C69" i="78"/>
  <c r="B67" i="78"/>
  <c r="D67" i="78"/>
  <c r="C67" i="78"/>
  <c r="B65" i="78"/>
  <c r="D65" i="78"/>
  <c r="C65" i="78"/>
  <c r="B63" i="78"/>
  <c r="D63" i="78"/>
  <c r="C63" i="78"/>
  <c r="B61" i="78"/>
  <c r="D61" i="78"/>
  <c r="C61" i="78"/>
  <c r="B59" i="78"/>
  <c r="D59" i="78"/>
  <c r="C59" i="78"/>
  <c r="B57" i="78"/>
  <c r="D57" i="78"/>
  <c r="C57" i="78"/>
  <c r="B55" i="78"/>
  <c r="D55" i="78"/>
  <c r="C55" i="78"/>
  <c r="B53" i="78"/>
  <c r="D53" i="78"/>
  <c r="C53" i="78"/>
  <c r="B51" i="78"/>
  <c r="D51" i="78"/>
  <c r="C51" i="78"/>
  <c r="B49" i="78"/>
  <c r="D49" i="78"/>
  <c r="C49" i="78"/>
  <c r="B47" i="78"/>
  <c r="D47" i="78"/>
  <c r="C47" i="78"/>
  <c r="B45" i="78"/>
  <c r="D45" i="78"/>
  <c r="C45" i="78"/>
  <c r="B37" i="78"/>
  <c r="B180" i="78"/>
  <c r="D180" i="78"/>
  <c r="C180" i="78"/>
  <c r="B178" i="78"/>
  <c r="D178" i="78"/>
  <c r="C178" i="78"/>
  <c r="B176" i="78"/>
  <c r="D176" i="78"/>
  <c r="C176" i="78"/>
  <c r="B172" i="78"/>
  <c r="B170" i="78"/>
  <c r="B168" i="78"/>
  <c r="B164" i="78"/>
  <c r="D164" i="78"/>
  <c r="C164" i="78"/>
  <c r="B162" i="78"/>
  <c r="B239" i="78"/>
  <c r="D239" i="78"/>
  <c r="C239" i="78"/>
  <c r="B237" i="78"/>
  <c r="D237" i="78"/>
  <c r="C237" i="78"/>
  <c r="B235" i="78"/>
  <c r="D235" i="78"/>
  <c r="C235" i="78"/>
  <c r="B233" i="78"/>
  <c r="D233" i="78"/>
  <c r="C233" i="78"/>
  <c r="B231" i="78"/>
  <c r="D231" i="78"/>
  <c r="C231" i="78"/>
  <c r="B229" i="78"/>
  <c r="D229" i="78"/>
  <c r="C229" i="78"/>
  <c r="B227" i="78"/>
  <c r="D227" i="78"/>
  <c r="C227" i="78"/>
  <c r="B225" i="78"/>
  <c r="D225" i="78"/>
  <c r="C225" i="78"/>
  <c r="B223" i="78"/>
  <c r="D223" i="78"/>
  <c r="C223" i="78"/>
  <c r="B221" i="78"/>
  <c r="D221" i="78"/>
  <c r="C221" i="78"/>
  <c r="B219" i="78"/>
  <c r="D219" i="78"/>
  <c r="C219" i="78"/>
  <c r="B217" i="78"/>
  <c r="D217" i="78"/>
  <c r="C217" i="78"/>
  <c r="B215" i="78"/>
  <c r="D215" i="78"/>
  <c r="C215" i="78"/>
  <c r="B213" i="78"/>
  <c r="D213" i="78"/>
  <c r="C213" i="78"/>
  <c r="B211" i="78"/>
  <c r="D211" i="78"/>
  <c r="C211" i="78"/>
  <c r="B209" i="78"/>
  <c r="D209" i="78"/>
  <c r="C209" i="78"/>
  <c r="B207" i="78"/>
  <c r="D207" i="78"/>
  <c r="C207" i="78"/>
  <c r="B205" i="78"/>
  <c r="D205" i="78"/>
  <c r="C205" i="78"/>
  <c r="B203" i="78"/>
  <c r="D203" i="78"/>
  <c r="C203" i="78"/>
  <c r="B201" i="78"/>
  <c r="B199" i="78"/>
  <c r="B197" i="78"/>
  <c r="D197" i="78"/>
  <c r="C197" i="78"/>
  <c r="B195" i="78"/>
  <c r="D195" i="78"/>
  <c r="C195" i="78"/>
  <c r="B193" i="78"/>
  <c r="D193" i="78"/>
  <c r="C193" i="78"/>
  <c r="B191" i="78"/>
  <c r="D191" i="78"/>
  <c r="C191" i="78"/>
  <c r="B189" i="78"/>
  <c r="D189" i="78"/>
  <c r="C189" i="78"/>
  <c r="D247" i="78"/>
  <c r="C247" i="78"/>
  <c r="C286" i="78"/>
  <c r="D286" i="78"/>
  <c r="C284" i="78"/>
  <c r="D284" i="78"/>
  <c r="C282" i="78"/>
  <c r="D282" i="78"/>
  <c r="O280" i="78"/>
  <c r="C280" i="78"/>
  <c r="D280" i="78"/>
  <c r="B307" i="78"/>
  <c r="C307" i="78"/>
  <c r="D307" i="78"/>
  <c r="B305" i="78"/>
  <c r="C305" i="78"/>
  <c r="D305" i="78"/>
  <c r="B301" i="78"/>
  <c r="B299" i="78"/>
  <c r="B297" i="78"/>
  <c r="B295" i="78"/>
  <c r="C295" i="78"/>
  <c r="D295" i="78"/>
  <c r="B293" i="78"/>
  <c r="C293" i="78"/>
  <c r="D293" i="78"/>
  <c r="B316" i="78"/>
  <c r="C316" i="78"/>
  <c r="D316" i="78"/>
  <c r="B314" i="78"/>
  <c r="C314" i="78"/>
  <c r="D314" i="78"/>
  <c r="B312" i="78"/>
  <c r="C312" i="78"/>
  <c r="D312" i="78"/>
  <c r="C353" i="78"/>
  <c r="D353" i="78"/>
  <c r="C351" i="78"/>
  <c r="D351" i="78"/>
  <c r="C349" i="78"/>
  <c r="D349" i="78"/>
  <c r="C347" i="78"/>
  <c r="D347" i="78"/>
  <c r="C345" i="78"/>
  <c r="D345" i="78"/>
  <c r="B343" i="78"/>
  <c r="C343" i="78"/>
  <c r="D343" i="78"/>
  <c r="B341" i="78"/>
  <c r="C341" i="78"/>
  <c r="D341" i="78"/>
  <c r="B339" i="78"/>
  <c r="C339" i="78"/>
  <c r="D339" i="78"/>
  <c r="B337" i="78"/>
  <c r="C337" i="78"/>
  <c r="D337" i="78"/>
  <c r="B335" i="78"/>
  <c r="C335" i="78"/>
  <c r="D335" i="78"/>
  <c r="B333" i="78"/>
  <c r="C333" i="78"/>
  <c r="D333" i="78"/>
  <c r="B331" i="78"/>
  <c r="C331" i="78"/>
  <c r="D331" i="78"/>
  <c r="B329" i="78"/>
  <c r="C329" i="78"/>
  <c r="D329" i="78"/>
  <c r="B274" i="78"/>
  <c r="D274" i="78"/>
  <c r="C274" i="78"/>
  <c r="B272" i="78"/>
  <c r="D272" i="78"/>
  <c r="C272" i="78"/>
  <c r="B270" i="78"/>
  <c r="D270" i="78"/>
  <c r="C270" i="78"/>
  <c r="B268" i="78"/>
  <c r="D268" i="78"/>
  <c r="C268" i="78"/>
  <c r="B266" i="78"/>
  <c r="D266" i="78"/>
  <c r="C266" i="78"/>
  <c r="B264" i="78"/>
  <c r="D264" i="78"/>
  <c r="C264" i="78"/>
  <c r="B262" i="78"/>
  <c r="B325" i="78"/>
  <c r="T171" i="4"/>
  <c r="T129" i="4"/>
  <c r="B156" i="78"/>
  <c r="B273" i="78"/>
  <c r="B271" i="78"/>
  <c r="B269" i="78"/>
  <c r="B267" i="78"/>
  <c r="B265" i="78"/>
  <c r="B263" i="78"/>
  <c r="B261" i="78"/>
  <c r="O274" i="78"/>
  <c r="O272" i="78"/>
  <c r="O270" i="78"/>
  <c r="O268" i="78"/>
  <c r="O266" i="78"/>
  <c r="O264" i="78"/>
  <c r="O262" i="78"/>
  <c r="O275" i="78"/>
  <c r="O157" i="78"/>
  <c r="O153" i="78"/>
  <c r="O149" i="78"/>
  <c r="O145" i="78"/>
  <c r="B260" i="78"/>
  <c r="O155" i="78"/>
  <c r="O151" i="78"/>
  <c r="O147" i="78"/>
  <c r="O143" i="78"/>
  <c r="O156" i="78"/>
  <c r="O154" i="78"/>
  <c r="O152" i="78"/>
  <c r="O150" i="78"/>
  <c r="O148" i="78"/>
  <c r="O146" i="78"/>
  <c r="O144" i="78"/>
  <c r="O714" i="79"/>
  <c r="O700" i="79"/>
  <c r="O712" i="79"/>
  <c r="O710" i="79"/>
  <c r="O708" i="79"/>
  <c r="O706" i="79"/>
  <c r="O704" i="79"/>
  <c r="O138" i="79"/>
  <c r="O702" i="79"/>
  <c r="O142" i="79"/>
  <c r="O23" i="79"/>
  <c r="O27" i="79"/>
  <c r="O31" i="79"/>
  <c r="O35" i="79"/>
  <c r="K35" i="79"/>
  <c r="J35" i="79"/>
  <c r="F35" i="79"/>
  <c r="I35" i="79"/>
  <c r="D35" i="79"/>
  <c r="E35" i="79"/>
  <c r="O39" i="79"/>
  <c r="K39" i="79"/>
  <c r="J39" i="79"/>
  <c r="F39" i="79"/>
  <c r="I39" i="79"/>
  <c r="D39" i="79"/>
  <c r="E39" i="79"/>
  <c r="O43" i="79"/>
  <c r="K43" i="79"/>
  <c r="J43" i="79"/>
  <c r="F43" i="79"/>
  <c r="I43" i="79"/>
  <c r="D43" i="79"/>
  <c r="E43" i="79"/>
  <c r="K56" i="79"/>
  <c r="J56" i="79"/>
  <c r="F56" i="79"/>
  <c r="I56" i="79"/>
  <c r="D56" i="79"/>
  <c r="E56" i="79"/>
  <c r="O58" i="79"/>
  <c r="K58" i="79"/>
  <c r="J58" i="79"/>
  <c r="F58" i="79"/>
  <c r="I58" i="79"/>
  <c r="D58" i="79"/>
  <c r="E58" i="79"/>
  <c r="O67" i="79"/>
  <c r="O71" i="79"/>
  <c r="O75" i="79"/>
  <c r="K98" i="79"/>
  <c r="J98" i="79"/>
  <c r="I98" i="79"/>
  <c r="F98" i="79"/>
  <c r="E98" i="79"/>
  <c r="D98" i="79"/>
  <c r="O314" i="79"/>
  <c r="O336" i="79"/>
  <c r="K336" i="79"/>
  <c r="J336" i="79"/>
  <c r="I336" i="79"/>
  <c r="F336" i="79"/>
  <c r="E336" i="79"/>
  <c r="D336" i="79"/>
  <c r="O340" i="79"/>
  <c r="K340" i="79"/>
  <c r="J340" i="79"/>
  <c r="I340" i="79"/>
  <c r="F340" i="79"/>
  <c r="E340" i="79"/>
  <c r="D340" i="79"/>
  <c r="O344" i="79"/>
  <c r="K344" i="79"/>
  <c r="J344" i="79"/>
  <c r="I344" i="79"/>
  <c r="F344" i="79"/>
  <c r="E344" i="79"/>
  <c r="D344" i="79"/>
  <c r="O348" i="79"/>
  <c r="K348" i="79"/>
  <c r="J348" i="79"/>
  <c r="I348" i="79"/>
  <c r="F348" i="79"/>
  <c r="E348" i="79"/>
  <c r="D348" i="79"/>
  <c r="O352" i="79"/>
  <c r="K352" i="79"/>
  <c r="J352" i="79"/>
  <c r="I352" i="79"/>
  <c r="F352" i="79"/>
  <c r="E352" i="79"/>
  <c r="D352" i="79"/>
  <c r="O356" i="79"/>
  <c r="K356" i="79"/>
  <c r="J356" i="79"/>
  <c r="I356" i="79"/>
  <c r="F356" i="79"/>
  <c r="E356" i="79"/>
  <c r="D356" i="79"/>
  <c r="O362" i="79"/>
  <c r="K362" i="79"/>
  <c r="J362" i="79"/>
  <c r="I362" i="79"/>
  <c r="F362" i="79"/>
  <c r="E362" i="79"/>
  <c r="D362" i="79"/>
  <c r="O366" i="79"/>
  <c r="K366" i="79"/>
  <c r="J366" i="79"/>
  <c r="I366" i="79"/>
  <c r="F366" i="79"/>
  <c r="E366" i="79"/>
  <c r="D366" i="79"/>
  <c r="O370" i="79"/>
  <c r="K370" i="79"/>
  <c r="J370" i="79"/>
  <c r="I370" i="79"/>
  <c r="F370" i="79"/>
  <c r="E370" i="79"/>
  <c r="D370" i="79"/>
  <c r="O374" i="79"/>
  <c r="K374" i="79"/>
  <c r="J374" i="79"/>
  <c r="I374" i="79"/>
  <c r="F374" i="79"/>
  <c r="E374" i="79"/>
  <c r="D374" i="79"/>
  <c r="O378" i="79"/>
  <c r="K378" i="79"/>
  <c r="J378" i="79"/>
  <c r="I378" i="79"/>
  <c r="F378" i="79"/>
  <c r="E378" i="79"/>
  <c r="D378" i="79"/>
  <c r="O384" i="79"/>
  <c r="K384" i="79"/>
  <c r="J384" i="79"/>
  <c r="I384" i="79"/>
  <c r="F384" i="79"/>
  <c r="E384" i="79"/>
  <c r="D384" i="79"/>
  <c r="O388" i="79"/>
  <c r="K388" i="79"/>
  <c r="J388" i="79"/>
  <c r="I388" i="79"/>
  <c r="F388" i="79"/>
  <c r="E388" i="79"/>
  <c r="D388" i="79"/>
  <c r="O390" i="79"/>
  <c r="K390" i="79"/>
  <c r="J390" i="79"/>
  <c r="I390" i="79"/>
  <c r="F390" i="79"/>
  <c r="E390" i="79"/>
  <c r="D390" i="79"/>
  <c r="O394" i="79"/>
  <c r="K394" i="79"/>
  <c r="J394" i="79"/>
  <c r="I394" i="79"/>
  <c r="F394" i="79"/>
  <c r="E394" i="79"/>
  <c r="D394" i="79"/>
  <c r="O398" i="79"/>
  <c r="K398" i="79"/>
  <c r="J398" i="79"/>
  <c r="I398" i="79"/>
  <c r="F398" i="79"/>
  <c r="E398" i="79"/>
  <c r="D398" i="79"/>
  <c r="O402" i="79"/>
  <c r="K402" i="79"/>
  <c r="J402" i="79"/>
  <c r="I402" i="79"/>
  <c r="F402" i="79"/>
  <c r="E402" i="79"/>
  <c r="D402" i="79"/>
  <c r="O406" i="79"/>
  <c r="K406" i="79"/>
  <c r="J406" i="79"/>
  <c r="I406" i="79"/>
  <c r="F406" i="79"/>
  <c r="E406" i="79"/>
  <c r="D406" i="79"/>
  <c r="O408" i="79"/>
  <c r="K408" i="79"/>
  <c r="J408" i="79"/>
  <c r="I408" i="79"/>
  <c r="F408" i="79"/>
  <c r="E408" i="79"/>
  <c r="D408" i="79"/>
  <c r="O412" i="79"/>
  <c r="K412" i="79"/>
  <c r="J412" i="79"/>
  <c r="I412" i="79"/>
  <c r="F412" i="79"/>
  <c r="E412" i="79"/>
  <c r="D412" i="79"/>
  <c r="O414" i="79"/>
  <c r="K414" i="79"/>
  <c r="J414" i="79"/>
  <c r="I414" i="79"/>
  <c r="F414" i="79"/>
  <c r="E414" i="79"/>
  <c r="D414" i="79"/>
  <c r="O418" i="79"/>
  <c r="K418" i="79"/>
  <c r="J418" i="79"/>
  <c r="I418" i="79"/>
  <c r="F418" i="79"/>
  <c r="E418" i="79"/>
  <c r="D418" i="79"/>
  <c r="O422" i="79"/>
  <c r="K422" i="79"/>
  <c r="J422" i="79"/>
  <c r="I422" i="79"/>
  <c r="F422" i="79"/>
  <c r="E422" i="79"/>
  <c r="D422" i="79"/>
  <c r="O426" i="79"/>
  <c r="K426" i="79"/>
  <c r="J426" i="79"/>
  <c r="I426" i="79"/>
  <c r="F426" i="79"/>
  <c r="E426" i="79"/>
  <c r="D426" i="79"/>
  <c r="O430" i="79"/>
  <c r="K430" i="79"/>
  <c r="J430" i="79"/>
  <c r="I430" i="79"/>
  <c r="F430" i="79"/>
  <c r="E430" i="79"/>
  <c r="D430" i="79"/>
  <c r="O434" i="79"/>
  <c r="K434" i="79"/>
  <c r="J434" i="79"/>
  <c r="I434" i="79"/>
  <c r="F434" i="79"/>
  <c r="E434" i="79"/>
  <c r="D434" i="79"/>
  <c r="O438" i="79"/>
  <c r="K438" i="79"/>
  <c r="J438" i="79"/>
  <c r="I438" i="79"/>
  <c r="F438" i="79"/>
  <c r="E438" i="79"/>
  <c r="D438" i="79"/>
  <c r="O442" i="79"/>
  <c r="K442" i="79"/>
  <c r="J442" i="79"/>
  <c r="I442" i="79"/>
  <c r="F442" i="79"/>
  <c r="E442" i="79"/>
  <c r="D442" i="79"/>
  <c r="O444" i="79"/>
  <c r="K444" i="79"/>
  <c r="J444" i="79"/>
  <c r="I444" i="79"/>
  <c r="F444" i="79"/>
  <c r="E444" i="79"/>
  <c r="D444" i="79"/>
  <c r="O450" i="79"/>
  <c r="K450" i="79"/>
  <c r="J450" i="79"/>
  <c r="I450" i="79"/>
  <c r="F450" i="79"/>
  <c r="E450" i="79"/>
  <c r="D450" i="79"/>
  <c r="O454" i="79"/>
  <c r="K454" i="79"/>
  <c r="J454" i="79"/>
  <c r="I454" i="79"/>
  <c r="F454" i="79"/>
  <c r="E454" i="79"/>
  <c r="D454" i="79"/>
  <c r="O456" i="79"/>
  <c r="K456" i="79"/>
  <c r="J456" i="79"/>
  <c r="I456" i="79"/>
  <c r="F456" i="79"/>
  <c r="E456" i="79"/>
  <c r="D456" i="79"/>
  <c r="O460" i="79"/>
  <c r="K460" i="79"/>
  <c r="J460" i="79"/>
  <c r="I460" i="79"/>
  <c r="F460" i="79"/>
  <c r="E460" i="79"/>
  <c r="D460" i="79"/>
  <c r="O464" i="79"/>
  <c r="K464" i="79"/>
  <c r="J464" i="79"/>
  <c r="I464" i="79"/>
  <c r="F464" i="79"/>
  <c r="E464" i="79"/>
  <c r="D464" i="79"/>
  <c r="O466" i="79"/>
  <c r="K466" i="79"/>
  <c r="J466" i="79"/>
  <c r="I466" i="79"/>
  <c r="F466" i="79"/>
  <c r="E466" i="79"/>
  <c r="D466" i="79"/>
  <c r="O470" i="79"/>
  <c r="K470" i="79"/>
  <c r="J470" i="79"/>
  <c r="I470" i="79"/>
  <c r="F470" i="79"/>
  <c r="E470" i="79"/>
  <c r="D470" i="79"/>
  <c r="O472" i="79"/>
  <c r="K472" i="79"/>
  <c r="J472" i="79"/>
  <c r="I472" i="79"/>
  <c r="F472" i="79"/>
  <c r="E472" i="79"/>
  <c r="D472" i="79"/>
  <c r="O476" i="79"/>
  <c r="K476" i="79"/>
  <c r="J476" i="79"/>
  <c r="I476" i="79"/>
  <c r="F476" i="79"/>
  <c r="E476" i="79"/>
  <c r="D476" i="79"/>
  <c r="O478" i="79"/>
  <c r="K478" i="79"/>
  <c r="J478" i="79"/>
  <c r="I478" i="79"/>
  <c r="F478" i="79"/>
  <c r="E478" i="79"/>
  <c r="D478" i="79"/>
  <c r="O482" i="79"/>
  <c r="K482" i="79"/>
  <c r="J482" i="79"/>
  <c r="I482" i="79"/>
  <c r="F482" i="79"/>
  <c r="E482" i="79"/>
  <c r="D482" i="79"/>
  <c r="O486" i="79"/>
  <c r="K486" i="79"/>
  <c r="J486" i="79"/>
  <c r="I486" i="79"/>
  <c r="F486" i="79"/>
  <c r="E486" i="79"/>
  <c r="D486" i="79"/>
  <c r="O490" i="79"/>
  <c r="K490" i="79"/>
  <c r="J490" i="79"/>
  <c r="I490" i="79"/>
  <c r="F490" i="79"/>
  <c r="E490" i="79"/>
  <c r="D490" i="79"/>
  <c r="O494" i="79"/>
  <c r="K494" i="79"/>
  <c r="J494" i="79"/>
  <c r="I494" i="79"/>
  <c r="F494" i="79"/>
  <c r="E494" i="79"/>
  <c r="D494" i="79"/>
  <c r="O496" i="79"/>
  <c r="K496" i="79"/>
  <c r="J496" i="79"/>
  <c r="I496" i="79"/>
  <c r="F496" i="79"/>
  <c r="E496" i="79"/>
  <c r="D496" i="79"/>
  <c r="O500" i="79"/>
  <c r="K500" i="79"/>
  <c r="J500" i="79"/>
  <c r="I500" i="79"/>
  <c r="F500" i="79"/>
  <c r="E500" i="79"/>
  <c r="D500" i="79"/>
  <c r="O502" i="79"/>
  <c r="K502" i="79"/>
  <c r="J502" i="79"/>
  <c r="I502" i="79"/>
  <c r="F502" i="79"/>
  <c r="E502" i="79"/>
  <c r="D502" i="79"/>
  <c r="O506" i="79"/>
  <c r="K506" i="79"/>
  <c r="J506" i="79"/>
  <c r="I506" i="79"/>
  <c r="F506" i="79"/>
  <c r="E506" i="79"/>
  <c r="D506" i="79"/>
  <c r="O510" i="79"/>
  <c r="K510" i="79"/>
  <c r="J510" i="79"/>
  <c r="I510" i="79"/>
  <c r="E510" i="79"/>
  <c r="F510" i="79"/>
  <c r="D510" i="79"/>
  <c r="O512" i="79"/>
  <c r="K512" i="79"/>
  <c r="J512" i="79"/>
  <c r="I512" i="79"/>
  <c r="E512" i="79"/>
  <c r="F512" i="79"/>
  <c r="D512" i="79"/>
  <c r="O516" i="79"/>
  <c r="K516" i="79"/>
  <c r="J516" i="79"/>
  <c r="I516" i="79"/>
  <c r="E516" i="79"/>
  <c r="F516" i="79"/>
  <c r="D516" i="79"/>
  <c r="K520" i="79"/>
  <c r="J520" i="79"/>
  <c r="I520" i="79"/>
  <c r="E520" i="79"/>
  <c r="F520" i="79"/>
  <c r="D520" i="79"/>
  <c r="K524" i="79"/>
  <c r="J524" i="79"/>
  <c r="I524" i="79"/>
  <c r="E524" i="79"/>
  <c r="F524" i="79"/>
  <c r="D524" i="79"/>
  <c r="K528" i="79"/>
  <c r="J528" i="79"/>
  <c r="I528" i="79"/>
  <c r="E528" i="79"/>
  <c r="F528" i="79"/>
  <c r="D528" i="79"/>
  <c r="K530" i="79"/>
  <c r="J530" i="79"/>
  <c r="I530" i="79"/>
  <c r="E530" i="79"/>
  <c r="F530" i="79"/>
  <c r="D530" i="79"/>
  <c r="K534" i="79"/>
  <c r="J534" i="79"/>
  <c r="I534" i="79"/>
  <c r="E534" i="79"/>
  <c r="F534" i="79"/>
  <c r="D534" i="79"/>
  <c r="K538" i="79"/>
  <c r="J538" i="79"/>
  <c r="I538" i="79"/>
  <c r="E538" i="79"/>
  <c r="F538" i="79"/>
  <c r="D538" i="79"/>
  <c r="K542" i="79"/>
  <c r="J542" i="79"/>
  <c r="I542" i="79"/>
  <c r="E542" i="79"/>
  <c r="F542" i="79"/>
  <c r="D542" i="79"/>
  <c r="K546" i="79"/>
  <c r="J546" i="79"/>
  <c r="I546" i="79"/>
  <c r="E546" i="79"/>
  <c r="F546" i="79"/>
  <c r="D546" i="79"/>
  <c r="O552" i="79"/>
  <c r="K552" i="79"/>
  <c r="J552" i="79"/>
  <c r="I552" i="79"/>
  <c r="E552" i="79"/>
  <c r="F552" i="79"/>
  <c r="D552" i="79"/>
  <c r="O556" i="79"/>
  <c r="K556" i="79"/>
  <c r="J556" i="79"/>
  <c r="I556" i="79"/>
  <c r="E556" i="79"/>
  <c r="F556" i="79"/>
  <c r="D556" i="79"/>
  <c r="K560" i="79"/>
  <c r="J560" i="79"/>
  <c r="I560" i="79"/>
  <c r="E560" i="79"/>
  <c r="F560" i="79"/>
  <c r="D560" i="79"/>
  <c r="K564" i="79"/>
  <c r="J564" i="79"/>
  <c r="I564" i="79"/>
  <c r="E564" i="79"/>
  <c r="F564" i="79"/>
  <c r="D564" i="79"/>
  <c r="K568" i="79"/>
  <c r="J568" i="79"/>
  <c r="I568" i="79"/>
  <c r="E568" i="79"/>
  <c r="F568" i="79"/>
  <c r="D568" i="79"/>
  <c r="O572" i="79"/>
  <c r="K572" i="79"/>
  <c r="J572" i="79"/>
  <c r="I572" i="79"/>
  <c r="E572" i="79"/>
  <c r="F572" i="79"/>
  <c r="D572" i="79"/>
  <c r="K576" i="79"/>
  <c r="J576" i="79"/>
  <c r="I576" i="79"/>
  <c r="E576" i="79"/>
  <c r="F576" i="79"/>
  <c r="D576" i="79"/>
  <c r="K580" i="79"/>
  <c r="J580" i="79"/>
  <c r="I580" i="79"/>
  <c r="E580" i="79"/>
  <c r="F580" i="79"/>
  <c r="D580" i="79"/>
  <c r="K584" i="79"/>
  <c r="J584" i="79"/>
  <c r="I584" i="79"/>
  <c r="E584" i="79"/>
  <c r="F584" i="79"/>
  <c r="D584" i="79"/>
  <c r="K588" i="79"/>
  <c r="J588" i="79"/>
  <c r="I588" i="79"/>
  <c r="E588" i="79"/>
  <c r="F588" i="79"/>
  <c r="D588" i="79"/>
  <c r="K592" i="79"/>
  <c r="J592" i="79"/>
  <c r="I592" i="79"/>
  <c r="E592" i="79"/>
  <c r="F592" i="79"/>
  <c r="D592" i="79"/>
  <c r="O596" i="79"/>
  <c r="K596" i="79"/>
  <c r="J596" i="79"/>
  <c r="I596" i="79"/>
  <c r="E596" i="79"/>
  <c r="F596" i="79"/>
  <c r="D596" i="79"/>
  <c r="O600" i="79"/>
  <c r="K600" i="79"/>
  <c r="J600" i="79"/>
  <c r="I600" i="79"/>
  <c r="E600" i="79"/>
  <c r="F600" i="79"/>
  <c r="D600" i="79"/>
  <c r="O604" i="79"/>
  <c r="K604" i="79"/>
  <c r="J604" i="79"/>
  <c r="I604" i="79"/>
  <c r="E604" i="79"/>
  <c r="F604" i="79"/>
  <c r="D604" i="79"/>
  <c r="K606" i="79"/>
  <c r="J606" i="79"/>
  <c r="I606" i="79"/>
  <c r="E606" i="79"/>
  <c r="F606" i="79"/>
  <c r="D606" i="79"/>
  <c r="K610" i="79"/>
  <c r="J610" i="79"/>
  <c r="I610" i="79"/>
  <c r="E610" i="79"/>
  <c r="F610" i="79"/>
  <c r="D610" i="79"/>
  <c r="K614" i="79"/>
  <c r="J614" i="79"/>
  <c r="I614" i="79"/>
  <c r="E614" i="79"/>
  <c r="F614" i="79"/>
  <c r="D614" i="79"/>
  <c r="K618" i="79"/>
  <c r="J618" i="79"/>
  <c r="I618" i="79"/>
  <c r="E618" i="79"/>
  <c r="F618" i="79"/>
  <c r="D618" i="79"/>
  <c r="K622" i="79"/>
  <c r="J622" i="79"/>
  <c r="I622" i="79"/>
  <c r="E622" i="79"/>
  <c r="F622" i="79"/>
  <c r="D622" i="79"/>
  <c r="K624" i="79"/>
  <c r="J624" i="79"/>
  <c r="I624" i="79"/>
  <c r="E624" i="79"/>
  <c r="F624" i="79"/>
  <c r="D624" i="79"/>
  <c r="K628" i="79"/>
  <c r="J628" i="79"/>
  <c r="I628" i="79"/>
  <c r="E628" i="79"/>
  <c r="F628" i="79"/>
  <c r="D628" i="79"/>
  <c r="K632" i="79"/>
  <c r="J632" i="79"/>
  <c r="I632" i="79"/>
  <c r="E632" i="79"/>
  <c r="F632" i="79"/>
  <c r="D632" i="79"/>
  <c r="K636" i="79"/>
  <c r="J636" i="79"/>
  <c r="I636" i="79"/>
  <c r="E636" i="79"/>
  <c r="F636" i="79"/>
  <c r="D636" i="79"/>
  <c r="K640" i="79"/>
  <c r="J640" i="79"/>
  <c r="I640" i="79"/>
  <c r="E640" i="79"/>
  <c r="F640" i="79"/>
  <c r="D640" i="79"/>
  <c r="K657" i="79"/>
  <c r="J657" i="79"/>
  <c r="I657" i="79"/>
  <c r="F657" i="79"/>
  <c r="E657" i="79"/>
  <c r="D657" i="79"/>
  <c r="K689" i="79"/>
  <c r="J689" i="79"/>
  <c r="I689" i="79"/>
  <c r="F689" i="79"/>
  <c r="E689" i="79"/>
  <c r="D689" i="79"/>
  <c r="O697" i="79"/>
  <c r="O701" i="79"/>
  <c r="K705" i="79"/>
  <c r="J705" i="79"/>
  <c r="I705" i="79"/>
  <c r="F705" i="79"/>
  <c r="E705" i="79"/>
  <c r="D705" i="79"/>
  <c r="K709" i="79"/>
  <c r="J709" i="79"/>
  <c r="I709" i="79"/>
  <c r="F709" i="79"/>
  <c r="E709" i="79"/>
  <c r="D709" i="79"/>
  <c r="K713" i="79"/>
  <c r="J713" i="79"/>
  <c r="I713" i="79"/>
  <c r="F713" i="79"/>
  <c r="E713" i="79"/>
  <c r="D713" i="79"/>
  <c r="O723" i="79"/>
  <c r="O727" i="79"/>
  <c r="K727" i="79"/>
  <c r="J727" i="79"/>
  <c r="I727" i="79"/>
  <c r="F727" i="79"/>
  <c r="E727" i="79"/>
  <c r="D727" i="79"/>
  <c r="O729" i="79"/>
  <c r="K729" i="79"/>
  <c r="J729" i="79"/>
  <c r="I729" i="79"/>
  <c r="F729" i="79"/>
  <c r="E729" i="79"/>
  <c r="D729" i="79"/>
  <c r="K733" i="79"/>
  <c r="J733" i="79"/>
  <c r="I733" i="79"/>
  <c r="F733" i="79"/>
  <c r="E733" i="79"/>
  <c r="D733" i="79"/>
  <c r="O737" i="79"/>
  <c r="K737" i="79"/>
  <c r="J737" i="79"/>
  <c r="I737" i="79"/>
  <c r="F737" i="79"/>
  <c r="E737" i="79"/>
  <c r="D737" i="79"/>
  <c r="K741" i="79"/>
  <c r="J741" i="79"/>
  <c r="I741" i="79"/>
  <c r="F741" i="79"/>
  <c r="E741" i="79"/>
  <c r="D741" i="79"/>
  <c r="O748" i="79"/>
  <c r="O750" i="79"/>
  <c r="O754" i="79"/>
  <c r="K754" i="79"/>
  <c r="J754" i="79"/>
  <c r="I754" i="79"/>
  <c r="E754" i="79"/>
  <c r="F754" i="79"/>
  <c r="D754" i="79"/>
  <c r="K756" i="79"/>
  <c r="J756" i="79"/>
  <c r="I756" i="79"/>
  <c r="E756" i="79"/>
  <c r="F756" i="79"/>
  <c r="D756" i="79"/>
  <c r="K758" i="79"/>
  <c r="J758" i="79"/>
  <c r="I758" i="79"/>
  <c r="E758" i="79"/>
  <c r="F758" i="79"/>
  <c r="D758" i="79"/>
  <c r="K760" i="79"/>
  <c r="J760" i="79"/>
  <c r="I760" i="79"/>
  <c r="E760" i="79"/>
  <c r="F760" i="79"/>
  <c r="D760" i="79"/>
  <c r="O762" i="79"/>
  <c r="K762" i="79"/>
  <c r="J762" i="79"/>
  <c r="I762" i="79"/>
  <c r="E762" i="79"/>
  <c r="F762" i="79"/>
  <c r="D762" i="79"/>
  <c r="K764" i="79"/>
  <c r="J764" i="79"/>
  <c r="I764" i="79"/>
  <c r="E764" i="79"/>
  <c r="F764" i="79"/>
  <c r="D764" i="79"/>
  <c r="K766" i="79"/>
  <c r="J766" i="79"/>
  <c r="I766" i="79"/>
  <c r="E766" i="79"/>
  <c r="F766" i="79"/>
  <c r="D766" i="79"/>
  <c r="K768" i="79"/>
  <c r="J768" i="79"/>
  <c r="I768" i="79"/>
  <c r="E768" i="79"/>
  <c r="F768" i="79"/>
  <c r="D768" i="79"/>
  <c r="K776" i="79"/>
  <c r="J776" i="79"/>
  <c r="I776" i="79"/>
  <c r="E776" i="79"/>
  <c r="F776" i="79"/>
  <c r="D776" i="79"/>
  <c r="K778" i="79"/>
  <c r="J778" i="79"/>
  <c r="I778" i="79"/>
  <c r="E778" i="79"/>
  <c r="F778" i="79"/>
  <c r="D778" i="79"/>
  <c r="K786" i="79"/>
  <c r="J786" i="79"/>
  <c r="I786" i="79"/>
  <c r="E786" i="79"/>
  <c r="F786" i="79"/>
  <c r="D786" i="79"/>
  <c r="K788" i="79"/>
  <c r="J788" i="79"/>
  <c r="I788" i="79"/>
  <c r="E788" i="79"/>
  <c r="F788" i="79"/>
  <c r="D788" i="79"/>
  <c r="K790" i="79"/>
  <c r="J790" i="79"/>
  <c r="I790" i="79"/>
  <c r="E790" i="79"/>
  <c r="F790" i="79"/>
  <c r="D790" i="79"/>
  <c r="K792" i="79"/>
  <c r="J792" i="79"/>
  <c r="I792" i="79"/>
  <c r="E792" i="79"/>
  <c r="F792" i="79"/>
  <c r="D792" i="79"/>
  <c r="K794" i="79"/>
  <c r="J794" i="79"/>
  <c r="I794" i="79"/>
  <c r="E794" i="79"/>
  <c r="F794" i="79"/>
  <c r="D794" i="79"/>
  <c r="K805" i="79"/>
  <c r="J805" i="79"/>
  <c r="I805" i="79"/>
  <c r="E805" i="79"/>
  <c r="F805" i="79"/>
  <c r="D805" i="79"/>
  <c r="K807" i="79"/>
  <c r="J807" i="79"/>
  <c r="I807" i="79"/>
  <c r="E807" i="79"/>
  <c r="F807" i="79"/>
  <c r="D807" i="79"/>
  <c r="K809" i="79"/>
  <c r="J809" i="79"/>
  <c r="I809" i="79"/>
  <c r="E809" i="79"/>
  <c r="F809" i="79"/>
  <c r="D809" i="79"/>
  <c r="K816" i="79"/>
  <c r="J816" i="79"/>
  <c r="I816" i="79"/>
  <c r="E816" i="79"/>
  <c r="F816" i="79"/>
  <c r="D816" i="79"/>
  <c r="K818" i="79"/>
  <c r="J818" i="79"/>
  <c r="I818" i="79"/>
  <c r="E818" i="79"/>
  <c r="F818" i="79"/>
  <c r="D818" i="79"/>
  <c r="K820" i="79"/>
  <c r="J820" i="79"/>
  <c r="I820" i="79"/>
  <c r="E820" i="79"/>
  <c r="F820" i="79"/>
  <c r="D820" i="79"/>
  <c r="K822" i="79"/>
  <c r="J822" i="79"/>
  <c r="I822" i="79"/>
  <c r="E822" i="79"/>
  <c r="F822" i="79"/>
  <c r="D822" i="79"/>
  <c r="K824" i="79"/>
  <c r="J824" i="79"/>
  <c r="I824" i="79"/>
  <c r="E824" i="79"/>
  <c r="F824" i="79"/>
  <c r="D824" i="79"/>
  <c r="K826" i="79"/>
  <c r="J826" i="79"/>
  <c r="I826" i="79"/>
  <c r="E826" i="79"/>
  <c r="F826" i="79"/>
  <c r="D826" i="79"/>
  <c r="K833" i="79"/>
  <c r="J833" i="79"/>
  <c r="I833" i="79"/>
  <c r="E833" i="79"/>
  <c r="F833" i="79"/>
  <c r="D833" i="79"/>
  <c r="K835" i="79"/>
  <c r="J835" i="79"/>
  <c r="I835" i="79"/>
  <c r="E835" i="79"/>
  <c r="F835" i="79"/>
  <c r="D835" i="79"/>
  <c r="K837" i="79"/>
  <c r="J837" i="79"/>
  <c r="I837" i="79"/>
  <c r="E837" i="79"/>
  <c r="F837" i="79"/>
  <c r="D837" i="79"/>
  <c r="K839" i="79"/>
  <c r="J839" i="79"/>
  <c r="I839" i="79"/>
  <c r="E839" i="79"/>
  <c r="F839" i="79"/>
  <c r="D839" i="79"/>
  <c r="K841" i="79"/>
  <c r="J841" i="79"/>
  <c r="I841" i="79"/>
  <c r="E841" i="79"/>
  <c r="F841" i="79"/>
  <c r="D841" i="79"/>
  <c r="K846" i="79"/>
  <c r="J846" i="79"/>
  <c r="I846" i="79"/>
  <c r="E846" i="79"/>
  <c r="F846" i="79"/>
  <c r="D846" i="79"/>
  <c r="K848" i="79"/>
  <c r="J848" i="79"/>
  <c r="I848" i="79"/>
  <c r="E848" i="79"/>
  <c r="F848" i="79"/>
  <c r="D848" i="79"/>
  <c r="K850" i="79"/>
  <c r="J850" i="79"/>
  <c r="I850" i="79"/>
  <c r="E850" i="79"/>
  <c r="F850" i="79"/>
  <c r="D850" i="79"/>
  <c r="K852" i="79"/>
  <c r="J852" i="79"/>
  <c r="I852" i="79"/>
  <c r="E852" i="79"/>
  <c r="F852" i="79"/>
  <c r="D852" i="79"/>
  <c r="K854" i="79"/>
  <c r="J854" i="79"/>
  <c r="I854" i="79"/>
  <c r="E854" i="79"/>
  <c r="F854" i="79"/>
  <c r="D854" i="79"/>
  <c r="K856" i="79"/>
  <c r="J856" i="79"/>
  <c r="I856" i="79"/>
  <c r="E856" i="79"/>
  <c r="F856" i="79"/>
  <c r="D856" i="79"/>
  <c r="K862" i="79"/>
  <c r="J862" i="79"/>
  <c r="I862" i="79"/>
  <c r="E862" i="79"/>
  <c r="F862" i="79"/>
  <c r="D862" i="79"/>
  <c r="K864" i="79"/>
  <c r="J864" i="79"/>
  <c r="I864" i="79"/>
  <c r="E864" i="79"/>
  <c r="F864" i="79"/>
  <c r="D864" i="79"/>
  <c r="K866" i="79"/>
  <c r="J866" i="79"/>
  <c r="I866" i="79"/>
  <c r="E866" i="79"/>
  <c r="F866" i="79"/>
  <c r="D866" i="79"/>
  <c r="K868" i="79"/>
  <c r="J868" i="79"/>
  <c r="I868" i="79"/>
  <c r="E868" i="79"/>
  <c r="F868" i="79"/>
  <c r="D868" i="79"/>
  <c r="K870" i="79"/>
  <c r="J870" i="79"/>
  <c r="I870" i="79"/>
  <c r="E870" i="79"/>
  <c r="F870" i="79"/>
  <c r="D870" i="79"/>
  <c r="C12" i="79"/>
  <c r="C14" i="79"/>
  <c r="C16" i="79"/>
  <c r="O18" i="79"/>
  <c r="K18" i="79"/>
  <c r="J18" i="79"/>
  <c r="I18" i="79"/>
  <c r="F18" i="79"/>
  <c r="E18" i="79"/>
  <c r="D18" i="79"/>
  <c r="O870" i="79"/>
  <c r="O868" i="79"/>
  <c r="O866" i="79"/>
  <c r="O864" i="79"/>
  <c r="O862" i="79"/>
  <c r="O841" i="79"/>
  <c r="O839" i="79"/>
  <c r="O837" i="79"/>
  <c r="O835" i="79"/>
  <c r="O833" i="79"/>
  <c r="O831" i="79"/>
  <c r="O826" i="79"/>
  <c r="O824" i="79"/>
  <c r="O822" i="79"/>
  <c r="O820" i="79"/>
  <c r="O818" i="79"/>
  <c r="O816" i="79"/>
  <c r="O794" i="79"/>
  <c r="O792" i="79"/>
  <c r="O790" i="79"/>
  <c r="O788" i="79"/>
  <c r="O786" i="79"/>
  <c r="O784" i="79"/>
  <c r="O782" i="79"/>
  <c r="O778" i="79"/>
  <c r="O776" i="79"/>
  <c r="O774" i="79"/>
  <c r="O772" i="79"/>
  <c r="O768" i="79"/>
  <c r="O766" i="79"/>
  <c r="O764" i="79"/>
  <c r="O741" i="79"/>
  <c r="O689" i="79"/>
  <c r="O673" i="79"/>
  <c r="O669" i="79"/>
  <c r="O665" i="79"/>
  <c r="O657" i="79"/>
  <c r="O618" i="79"/>
  <c r="O610" i="79"/>
  <c r="O576" i="79"/>
  <c r="O546" i="79"/>
  <c r="O530" i="79"/>
  <c r="O98" i="79"/>
  <c r="K17" i="79"/>
  <c r="J17" i="79"/>
  <c r="F17" i="79"/>
  <c r="I17" i="79"/>
  <c r="D17" i="79"/>
  <c r="E17" i="79"/>
  <c r="O25" i="79"/>
  <c r="O29" i="79"/>
  <c r="O33" i="79"/>
  <c r="K33" i="79"/>
  <c r="J33" i="79"/>
  <c r="F33" i="79"/>
  <c r="I33" i="79"/>
  <c r="D33" i="79"/>
  <c r="E33" i="79"/>
  <c r="O37" i="79"/>
  <c r="K37" i="79"/>
  <c r="J37" i="79"/>
  <c r="F37" i="79"/>
  <c r="I37" i="79"/>
  <c r="D37" i="79"/>
  <c r="E37" i="79"/>
  <c r="O41" i="79"/>
  <c r="K41" i="79"/>
  <c r="J41" i="79"/>
  <c r="F41" i="79"/>
  <c r="I41" i="79"/>
  <c r="D41" i="79"/>
  <c r="E41" i="79"/>
  <c r="O45" i="79"/>
  <c r="K45" i="79"/>
  <c r="J45" i="79"/>
  <c r="F45" i="79"/>
  <c r="I45" i="79"/>
  <c r="D45" i="79"/>
  <c r="E45" i="79"/>
  <c r="O54" i="79"/>
  <c r="K54" i="79"/>
  <c r="J54" i="79"/>
  <c r="F54" i="79"/>
  <c r="I54" i="79"/>
  <c r="D54" i="79"/>
  <c r="E54" i="79"/>
  <c r="K60" i="79"/>
  <c r="J60" i="79"/>
  <c r="F60" i="79"/>
  <c r="I60" i="79"/>
  <c r="D60" i="79"/>
  <c r="E60" i="79"/>
  <c r="O79" i="79"/>
  <c r="O100" i="79"/>
  <c r="K100" i="79"/>
  <c r="J100" i="79"/>
  <c r="I100" i="79"/>
  <c r="F100" i="79"/>
  <c r="E100" i="79"/>
  <c r="D100" i="79"/>
  <c r="O334" i="79"/>
  <c r="K334" i="79"/>
  <c r="J334" i="79"/>
  <c r="I334" i="79"/>
  <c r="F334" i="79"/>
  <c r="E334" i="79"/>
  <c r="D334" i="79"/>
  <c r="O338" i="79"/>
  <c r="K338" i="79"/>
  <c r="J338" i="79"/>
  <c r="I338" i="79"/>
  <c r="F338" i="79"/>
  <c r="E338" i="79"/>
  <c r="D338" i="79"/>
  <c r="O342" i="79"/>
  <c r="K342" i="79"/>
  <c r="J342" i="79"/>
  <c r="I342" i="79"/>
  <c r="F342" i="79"/>
  <c r="E342" i="79"/>
  <c r="D342" i="79"/>
  <c r="O346" i="79"/>
  <c r="K346" i="79"/>
  <c r="J346" i="79"/>
  <c r="I346" i="79"/>
  <c r="F346" i="79"/>
  <c r="E346" i="79"/>
  <c r="D346" i="79"/>
  <c r="O350" i="79"/>
  <c r="K350" i="79"/>
  <c r="J350" i="79"/>
  <c r="I350" i="79"/>
  <c r="F350" i="79"/>
  <c r="E350" i="79"/>
  <c r="D350" i="79"/>
  <c r="O354" i="79"/>
  <c r="K354" i="79"/>
  <c r="J354" i="79"/>
  <c r="I354" i="79"/>
  <c r="F354" i="79"/>
  <c r="E354" i="79"/>
  <c r="D354" i="79"/>
  <c r="O358" i="79"/>
  <c r="K358" i="79"/>
  <c r="J358" i="79"/>
  <c r="I358" i="79"/>
  <c r="F358" i="79"/>
  <c r="E358" i="79"/>
  <c r="D358" i="79"/>
  <c r="O360" i="79"/>
  <c r="K360" i="79"/>
  <c r="J360" i="79"/>
  <c r="I360" i="79"/>
  <c r="F360" i="79"/>
  <c r="E360" i="79"/>
  <c r="D360" i="79"/>
  <c r="O364" i="79"/>
  <c r="K364" i="79"/>
  <c r="J364" i="79"/>
  <c r="I364" i="79"/>
  <c r="F364" i="79"/>
  <c r="E364" i="79"/>
  <c r="D364" i="79"/>
  <c r="O368" i="79"/>
  <c r="K368" i="79"/>
  <c r="J368" i="79"/>
  <c r="I368" i="79"/>
  <c r="F368" i="79"/>
  <c r="E368" i="79"/>
  <c r="D368" i="79"/>
  <c r="O372" i="79"/>
  <c r="K372" i="79"/>
  <c r="J372" i="79"/>
  <c r="I372" i="79"/>
  <c r="F372" i="79"/>
  <c r="E372" i="79"/>
  <c r="D372" i="79"/>
  <c r="O376" i="79"/>
  <c r="K376" i="79"/>
  <c r="J376" i="79"/>
  <c r="I376" i="79"/>
  <c r="F376" i="79"/>
  <c r="E376" i="79"/>
  <c r="D376" i="79"/>
  <c r="O380" i="79"/>
  <c r="K380" i="79"/>
  <c r="J380" i="79"/>
  <c r="I380" i="79"/>
  <c r="F380" i="79"/>
  <c r="E380" i="79"/>
  <c r="D380" i="79"/>
  <c r="O382" i="79"/>
  <c r="K382" i="79"/>
  <c r="J382" i="79"/>
  <c r="I382" i="79"/>
  <c r="F382" i="79"/>
  <c r="E382" i="79"/>
  <c r="D382" i="79"/>
  <c r="O386" i="79"/>
  <c r="K386" i="79"/>
  <c r="J386" i="79"/>
  <c r="I386" i="79"/>
  <c r="F386" i="79"/>
  <c r="E386" i="79"/>
  <c r="D386" i="79"/>
  <c r="O392" i="79"/>
  <c r="K392" i="79"/>
  <c r="J392" i="79"/>
  <c r="I392" i="79"/>
  <c r="F392" i="79"/>
  <c r="E392" i="79"/>
  <c r="D392" i="79"/>
  <c r="O396" i="79"/>
  <c r="K396" i="79"/>
  <c r="J396" i="79"/>
  <c r="I396" i="79"/>
  <c r="F396" i="79"/>
  <c r="E396" i="79"/>
  <c r="D396" i="79"/>
  <c r="O400" i="79"/>
  <c r="K400" i="79"/>
  <c r="J400" i="79"/>
  <c r="I400" i="79"/>
  <c r="F400" i="79"/>
  <c r="E400" i="79"/>
  <c r="D400" i="79"/>
  <c r="O404" i="79"/>
  <c r="K404" i="79"/>
  <c r="J404" i="79"/>
  <c r="I404" i="79"/>
  <c r="F404" i="79"/>
  <c r="E404" i="79"/>
  <c r="D404" i="79"/>
  <c r="K410" i="79"/>
  <c r="J410" i="79"/>
  <c r="I410" i="79"/>
  <c r="F410" i="79"/>
  <c r="E410" i="79"/>
  <c r="D410" i="79"/>
  <c r="O416" i="79"/>
  <c r="K416" i="79"/>
  <c r="J416" i="79"/>
  <c r="I416" i="79"/>
  <c r="F416" i="79"/>
  <c r="E416" i="79"/>
  <c r="D416" i="79"/>
  <c r="O420" i="79"/>
  <c r="K420" i="79"/>
  <c r="J420" i="79"/>
  <c r="I420" i="79"/>
  <c r="F420" i="79"/>
  <c r="E420" i="79"/>
  <c r="D420" i="79"/>
  <c r="O424" i="79"/>
  <c r="K424" i="79"/>
  <c r="J424" i="79"/>
  <c r="I424" i="79"/>
  <c r="F424" i="79"/>
  <c r="E424" i="79"/>
  <c r="D424" i="79"/>
  <c r="O428" i="79"/>
  <c r="K428" i="79"/>
  <c r="J428" i="79"/>
  <c r="I428" i="79"/>
  <c r="F428" i="79"/>
  <c r="E428" i="79"/>
  <c r="D428" i="79"/>
  <c r="O432" i="79"/>
  <c r="K432" i="79"/>
  <c r="J432" i="79"/>
  <c r="I432" i="79"/>
  <c r="F432" i="79"/>
  <c r="E432" i="79"/>
  <c r="D432" i="79"/>
  <c r="O436" i="79"/>
  <c r="K436" i="79"/>
  <c r="J436" i="79"/>
  <c r="I436" i="79"/>
  <c r="F436" i="79"/>
  <c r="E436" i="79"/>
  <c r="D436" i="79"/>
  <c r="O440" i="79"/>
  <c r="K440" i="79"/>
  <c r="J440" i="79"/>
  <c r="I440" i="79"/>
  <c r="F440" i="79"/>
  <c r="E440" i="79"/>
  <c r="D440" i="79"/>
  <c r="O446" i="79"/>
  <c r="K446" i="79"/>
  <c r="J446" i="79"/>
  <c r="I446" i="79"/>
  <c r="F446" i="79"/>
  <c r="E446" i="79"/>
  <c r="D446" i="79"/>
  <c r="O448" i="79"/>
  <c r="K448" i="79"/>
  <c r="J448" i="79"/>
  <c r="I448" i="79"/>
  <c r="F448" i="79"/>
  <c r="E448" i="79"/>
  <c r="D448" i="79"/>
  <c r="O452" i="79"/>
  <c r="K452" i="79"/>
  <c r="J452" i="79"/>
  <c r="I452" i="79"/>
  <c r="F452" i="79"/>
  <c r="E452" i="79"/>
  <c r="D452" i="79"/>
  <c r="O458" i="79"/>
  <c r="K458" i="79"/>
  <c r="J458" i="79"/>
  <c r="I458" i="79"/>
  <c r="F458" i="79"/>
  <c r="E458" i="79"/>
  <c r="D458" i="79"/>
  <c r="O462" i="79"/>
  <c r="K462" i="79"/>
  <c r="J462" i="79"/>
  <c r="I462" i="79"/>
  <c r="F462" i="79"/>
  <c r="E462" i="79"/>
  <c r="D462" i="79"/>
  <c r="O468" i="79"/>
  <c r="K468" i="79"/>
  <c r="J468" i="79"/>
  <c r="I468" i="79"/>
  <c r="F468" i="79"/>
  <c r="E468" i="79"/>
  <c r="D468" i="79"/>
  <c r="O474" i="79"/>
  <c r="K474" i="79"/>
  <c r="J474" i="79"/>
  <c r="I474" i="79"/>
  <c r="F474" i="79"/>
  <c r="E474" i="79"/>
  <c r="D474" i="79"/>
  <c r="O480" i="79"/>
  <c r="K480" i="79"/>
  <c r="J480" i="79"/>
  <c r="I480" i="79"/>
  <c r="F480" i="79"/>
  <c r="E480" i="79"/>
  <c r="D480" i="79"/>
  <c r="O484" i="79"/>
  <c r="K484" i="79"/>
  <c r="J484" i="79"/>
  <c r="I484" i="79"/>
  <c r="F484" i="79"/>
  <c r="E484" i="79"/>
  <c r="D484" i="79"/>
  <c r="O488" i="79"/>
  <c r="K488" i="79"/>
  <c r="J488" i="79"/>
  <c r="I488" i="79"/>
  <c r="F488" i="79"/>
  <c r="E488" i="79"/>
  <c r="D488" i="79"/>
  <c r="O492" i="79"/>
  <c r="K492" i="79"/>
  <c r="J492" i="79"/>
  <c r="I492" i="79"/>
  <c r="F492" i="79"/>
  <c r="E492" i="79"/>
  <c r="D492" i="79"/>
  <c r="O498" i="79"/>
  <c r="K498" i="79"/>
  <c r="J498" i="79"/>
  <c r="I498" i="79"/>
  <c r="F498" i="79"/>
  <c r="E498" i="79"/>
  <c r="D498" i="79"/>
  <c r="O504" i="79"/>
  <c r="K504" i="79"/>
  <c r="J504" i="79"/>
  <c r="I504" i="79"/>
  <c r="F504" i="79"/>
  <c r="E504" i="79"/>
  <c r="D504" i="79"/>
  <c r="O508" i="79"/>
  <c r="K508" i="79"/>
  <c r="J508" i="79"/>
  <c r="I508" i="79"/>
  <c r="F508" i="79"/>
  <c r="E508" i="79"/>
  <c r="D508" i="79"/>
  <c r="O514" i="79"/>
  <c r="K514" i="79"/>
  <c r="J514" i="79"/>
  <c r="I514" i="79"/>
  <c r="E514" i="79"/>
  <c r="F514" i="79"/>
  <c r="D514" i="79"/>
  <c r="K518" i="79"/>
  <c r="J518" i="79"/>
  <c r="I518" i="79"/>
  <c r="E518" i="79"/>
  <c r="F518" i="79"/>
  <c r="D518" i="79"/>
  <c r="K522" i="79"/>
  <c r="J522" i="79"/>
  <c r="I522" i="79"/>
  <c r="E522" i="79"/>
  <c r="F522" i="79"/>
  <c r="D522" i="79"/>
  <c r="K526" i="79"/>
  <c r="J526" i="79"/>
  <c r="I526" i="79"/>
  <c r="E526" i="79"/>
  <c r="F526" i="79"/>
  <c r="D526" i="79"/>
  <c r="K532" i="79"/>
  <c r="J532" i="79"/>
  <c r="I532" i="79"/>
  <c r="E532" i="79"/>
  <c r="F532" i="79"/>
  <c r="D532" i="79"/>
  <c r="O536" i="79"/>
  <c r="K536" i="79"/>
  <c r="J536" i="79"/>
  <c r="I536" i="79"/>
  <c r="E536" i="79"/>
  <c r="F536" i="79"/>
  <c r="D536" i="79"/>
  <c r="K540" i="79"/>
  <c r="J540" i="79"/>
  <c r="I540" i="79"/>
  <c r="E540" i="79"/>
  <c r="F540" i="79"/>
  <c r="D540" i="79"/>
  <c r="K544" i="79"/>
  <c r="J544" i="79"/>
  <c r="I544" i="79"/>
  <c r="E544" i="79"/>
  <c r="F544" i="79"/>
  <c r="D544" i="79"/>
  <c r="O548" i="79"/>
  <c r="K548" i="79"/>
  <c r="J548" i="79"/>
  <c r="I548" i="79"/>
  <c r="E548" i="79"/>
  <c r="F548" i="79"/>
  <c r="D548" i="79"/>
  <c r="K550" i="79"/>
  <c r="J550" i="79"/>
  <c r="I550" i="79"/>
  <c r="E550" i="79"/>
  <c r="F550" i="79"/>
  <c r="D550" i="79"/>
  <c r="K554" i="79"/>
  <c r="J554" i="79"/>
  <c r="I554" i="79"/>
  <c r="E554" i="79"/>
  <c r="F554" i="79"/>
  <c r="D554" i="79"/>
  <c r="K558" i="79"/>
  <c r="J558" i="79"/>
  <c r="I558" i="79"/>
  <c r="E558" i="79"/>
  <c r="F558" i="79"/>
  <c r="D558" i="79"/>
  <c r="K562" i="79"/>
  <c r="J562" i="79"/>
  <c r="I562" i="79"/>
  <c r="E562" i="79"/>
  <c r="F562" i="79"/>
  <c r="D562" i="79"/>
  <c r="O566" i="79"/>
  <c r="K566" i="79"/>
  <c r="J566" i="79"/>
  <c r="I566" i="79"/>
  <c r="E566" i="79"/>
  <c r="F566" i="79"/>
  <c r="D566" i="79"/>
  <c r="K570" i="79"/>
  <c r="J570" i="79"/>
  <c r="I570" i="79"/>
  <c r="E570" i="79"/>
  <c r="F570" i="79"/>
  <c r="D570" i="79"/>
  <c r="K574" i="79"/>
  <c r="J574" i="79"/>
  <c r="I574" i="79"/>
  <c r="E574" i="79"/>
  <c r="F574" i="79"/>
  <c r="D574" i="79"/>
  <c r="K578" i="79"/>
  <c r="J578" i="79"/>
  <c r="I578" i="79"/>
  <c r="E578" i="79"/>
  <c r="F578" i="79"/>
  <c r="D578" i="79"/>
  <c r="K582" i="79"/>
  <c r="J582" i="79"/>
  <c r="I582" i="79"/>
  <c r="E582" i="79"/>
  <c r="F582" i="79"/>
  <c r="D582" i="79"/>
  <c r="K586" i="79"/>
  <c r="J586" i="79"/>
  <c r="I586" i="79"/>
  <c r="E586" i="79"/>
  <c r="F586" i="79"/>
  <c r="D586" i="79"/>
  <c r="K590" i="79"/>
  <c r="J590" i="79"/>
  <c r="I590" i="79"/>
  <c r="E590" i="79"/>
  <c r="F590" i="79"/>
  <c r="D590" i="79"/>
  <c r="K594" i="79"/>
  <c r="J594" i="79"/>
  <c r="I594" i="79"/>
  <c r="E594" i="79"/>
  <c r="F594" i="79"/>
  <c r="D594" i="79"/>
  <c r="K598" i="79"/>
  <c r="J598" i="79"/>
  <c r="I598" i="79"/>
  <c r="E598" i="79"/>
  <c r="F598" i="79"/>
  <c r="D598" i="79"/>
  <c r="K602" i="79"/>
  <c r="J602" i="79"/>
  <c r="I602" i="79"/>
  <c r="E602" i="79"/>
  <c r="F602" i="79"/>
  <c r="D602" i="79"/>
  <c r="K608" i="79"/>
  <c r="J608" i="79"/>
  <c r="I608" i="79"/>
  <c r="E608" i="79"/>
  <c r="F608" i="79"/>
  <c r="D608" i="79"/>
  <c r="K612" i="79"/>
  <c r="J612" i="79"/>
  <c r="I612" i="79"/>
  <c r="E612" i="79"/>
  <c r="F612" i="79"/>
  <c r="D612" i="79"/>
  <c r="K616" i="79"/>
  <c r="J616" i="79"/>
  <c r="I616" i="79"/>
  <c r="E616" i="79"/>
  <c r="F616" i="79"/>
  <c r="D616" i="79"/>
  <c r="K620" i="79"/>
  <c r="J620" i="79"/>
  <c r="I620" i="79"/>
  <c r="E620" i="79"/>
  <c r="F620" i="79"/>
  <c r="D620" i="79"/>
  <c r="K626" i="79"/>
  <c r="J626" i="79"/>
  <c r="I626" i="79"/>
  <c r="E626" i="79"/>
  <c r="F626" i="79"/>
  <c r="D626" i="79"/>
  <c r="K630" i="79"/>
  <c r="J630" i="79"/>
  <c r="I630" i="79"/>
  <c r="E630" i="79"/>
  <c r="F630" i="79"/>
  <c r="D630" i="79"/>
  <c r="K634" i="79"/>
  <c r="J634" i="79"/>
  <c r="I634" i="79"/>
  <c r="E634" i="79"/>
  <c r="F634" i="79"/>
  <c r="D634" i="79"/>
  <c r="K638" i="79"/>
  <c r="J638" i="79"/>
  <c r="I638" i="79"/>
  <c r="E638" i="79"/>
  <c r="F638" i="79"/>
  <c r="D638" i="79"/>
  <c r="K703" i="79"/>
  <c r="J703" i="79"/>
  <c r="I703" i="79"/>
  <c r="F703" i="79"/>
  <c r="E703" i="79"/>
  <c r="D703" i="79"/>
  <c r="K707" i="79"/>
  <c r="J707" i="79"/>
  <c r="I707" i="79"/>
  <c r="F707" i="79"/>
  <c r="E707" i="79"/>
  <c r="D707" i="79"/>
  <c r="K711" i="79"/>
  <c r="J711" i="79"/>
  <c r="I711" i="79"/>
  <c r="F711" i="79"/>
  <c r="E711" i="79"/>
  <c r="D711" i="79"/>
  <c r="K715" i="79"/>
  <c r="J715" i="79"/>
  <c r="I715" i="79"/>
  <c r="F715" i="79"/>
  <c r="E715" i="79"/>
  <c r="D715" i="79"/>
  <c r="O721" i="79"/>
  <c r="K731" i="79"/>
  <c r="J731" i="79"/>
  <c r="I731" i="79"/>
  <c r="F731" i="79"/>
  <c r="E731" i="79"/>
  <c r="D731" i="79"/>
  <c r="O735" i="79"/>
  <c r="K735" i="79"/>
  <c r="J735" i="79"/>
  <c r="I735" i="79"/>
  <c r="F735" i="79"/>
  <c r="E735" i="79"/>
  <c r="D735" i="79"/>
  <c r="O739" i="79"/>
  <c r="K739" i="79"/>
  <c r="J739" i="79"/>
  <c r="I739" i="79"/>
  <c r="F739" i="79"/>
  <c r="E739" i="79"/>
  <c r="D739" i="79"/>
  <c r="K32" i="79"/>
  <c r="J32" i="79"/>
  <c r="I32" i="79"/>
  <c r="F32" i="79"/>
  <c r="E32" i="79"/>
  <c r="D32" i="79"/>
  <c r="K34" i="79"/>
  <c r="J34" i="79"/>
  <c r="I34" i="79"/>
  <c r="F34" i="79"/>
  <c r="E34" i="79"/>
  <c r="D34" i="79"/>
  <c r="K36" i="79"/>
  <c r="J36" i="79"/>
  <c r="I36" i="79"/>
  <c r="F36" i="79"/>
  <c r="E36" i="79"/>
  <c r="D36" i="79"/>
  <c r="K38" i="79"/>
  <c r="J38" i="79"/>
  <c r="I38" i="79"/>
  <c r="F38" i="79"/>
  <c r="E38" i="79"/>
  <c r="D38" i="79"/>
  <c r="K40" i="79"/>
  <c r="J40" i="79"/>
  <c r="I40" i="79"/>
  <c r="F40" i="79"/>
  <c r="E40" i="79"/>
  <c r="D40" i="79"/>
  <c r="K42" i="79"/>
  <c r="J42" i="79"/>
  <c r="I42" i="79"/>
  <c r="F42" i="79"/>
  <c r="E42" i="79"/>
  <c r="D42" i="79"/>
  <c r="K44" i="79"/>
  <c r="J44" i="79"/>
  <c r="I44" i="79"/>
  <c r="F44" i="79"/>
  <c r="E44" i="79"/>
  <c r="D44" i="79"/>
  <c r="K46" i="79"/>
  <c r="J46" i="79"/>
  <c r="I46" i="79"/>
  <c r="F46" i="79"/>
  <c r="E46" i="79"/>
  <c r="D46" i="79"/>
  <c r="O51" i="79"/>
  <c r="O53" i="79"/>
  <c r="O55" i="79"/>
  <c r="K55" i="79"/>
  <c r="J55" i="79"/>
  <c r="I55" i="79"/>
  <c r="F55" i="79"/>
  <c r="E55" i="79"/>
  <c r="D55" i="79"/>
  <c r="O57" i="79"/>
  <c r="K57" i="79"/>
  <c r="J57" i="79"/>
  <c r="I57" i="79"/>
  <c r="F57" i="79"/>
  <c r="E57" i="79"/>
  <c r="D57" i="79"/>
  <c r="O59" i="79"/>
  <c r="K59" i="79"/>
  <c r="J59" i="79"/>
  <c r="I59" i="79"/>
  <c r="F59" i="79"/>
  <c r="E59" i="79"/>
  <c r="D59" i="79"/>
  <c r="O61" i="79"/>
  <c r="K61" i="79"/>
  <c r="J61" i="79"/>
  <c r="I61" i="79"/>
  <c r="F61" i="79"/>
  <c r="E61" i="79"/>
  <c r="D61" i="79"/>
  <c r="O66" i="79"/>
  <c r="O68" i="79"/>
  <c r="O70" i="79"/>
  <c r="O72" i="79"/>
  <c r="O74" i="79"/>
  <c r="O76" i="79"/>
  <c r="O78" i="79"/>
  <c r="O80" i="79"/>
  <c r="O99" i="79"/>
  <c r="K99" i="79"/>
  <c r="J99" i="79"/>
  <c r="F99" i="79"/>
  <c r="I99" i="79"/>
  <c r="D99" i="79"/>
  <c r="E99" i="79"/>
  <c r="O101" i="79"/>
  <c r="K101" i="79"/>
  <c r="J101" i="79"/>
  <c r="F101" i="79"/>
  <c r="I101" i="79"/>
  <c r="D101" i="79"/>
  <c r="E101" i="79"/>
  <c r="O317" i="79"/>
  <c r="O327" i="79"/>
  <c r="O333" i="79"/>
  <c r="K333" i="79"/>
  <c r="J333" i="79"/>
  <c r="F333" i="79"/>
  <c r="I333" i="79"/>
  <c r="D333" i="79"/>
  <c r="E333" i="79"/>
  <c r="O335" i="79"/>
  <c r="K335" i="79"/>
  <c r="J335" i="79"/>
  <c r="F335" i="79"/>
  <c r="I335" i="79"/>
  <c r="D335" i="79"/>
  <c r="E335" i="79"/>
  <c r="O337" i="79"/>
  <c r="K337" i="79"/>
  <c r="J337" i="79"/>
  <c r="F337" i="79"/>
  <c r="I337" i="79"/>
  <c r="D337" i="79"/>
  <c r="E337" i="79"/>
  <c r="K339" i="79"/>
  <c r="J339" i="79"/>
  <c r="F339" i="79"/>
  <c r="I339" i="79"/>
  <c r="D339" i="79"/>
  <c r="E339" i="79"/>
  <c r="O341" i="79"/>
  <c r="K341" i="79"/>
  <c r="J341" i="79"/>
  <c r="F341" i="79"/>
  <c r="I341" i="79"/>
  <c r="D341" i="79"/>
  <c r="E341" i="79"/>
  <c r="O343" i="79"/>
  <c r="K343" i="79"/>
  <c r="J343" i="79"/>
  <c r="F343" i="79"/>
  <c r="I343" i="79"/>
  <c r="D343" i="79"/>
  <c r="E343" i="79"/>
  <c r="O345" i="79"/>
  <c r="K345" i="79"/>
  <c r="J345" i="79"/>
  <c r="F345" i="79"/>
  <c r="I345" i="79"/>
  <c r="D345" i="79"/>
  <c r="E345" i="79"/>
  <c r="K347" i="79"/>
  <c r="J347" i="79"/>
  <c r="F347" i="79"/>
  <c r="I347" i="79"/>
  <c r="D347" i="79"/>
  <c r="E347" i="79"/>
  <c r="O349" i="79"/>
  <c r="K349" i="79"/>
  <c r="J349" i="79"/>
  <c r="F349" i="79"/>
  <c r="I349" i="79"/>
  <c r="D349" i="79"/>
  <c r="E349" i="79"/>
  <c r="O351" i="79"/>
  <c r="K351" i="79"/>
  <c r="J351" i="79"/>
  <c r="F351" i="79"/>
  <c r="I351" i="79"/>
  <c r="D351" i="79"/>
  <c r="E351" i="79"/>
  <c r="O353" i="79"/>
  <c r="K353" i="79"/>
  <c r="J353" i="79"/>
  <c r="F353" i="79"/>
  <c r="I353" i="79"/>
  <c r="D353" i="79"/>
  <c r="E353" i="79"/>
  <c r="K355" i="79"/>
  <c r="J355" i="79"/>
  <c r="F355" i="79"/>
  <c r="I355" i="79"/>
  <c r="D355" i="79"/>
  <c r="E355" i="79"/>
  <c r="O357" i="79"/>
  <c r="K357" i="79"/>
  <c r="J357" i="79"/>
  <c r="F357" i="79"/>
  <c r="I357" i="79"/>
  <c r="D357" i="79"/>
  <c r="E357" i="79"/>
  <c r="O359" i="79"/>
  <c r="K359" i="79"/>
  <c r="J359" i="79"/>
  <c r="F359" i="79"/>
  <c r="I359" i="79"/>
  <c r="D359" i="79"/>
  <c r="E359" i="79"/>
  <c r="O361" i="79"/>
  <c r="K361" i="79"/>
  <c r="J361" i="79"/>
  <c r="F361" i="79"/>
  <c r="I361" i="79"/>
  <c r="D361" i="79"/>
  <c r="E361" i="79"/>
  <c r="K363" i="79"/>
  <c r="J363" i="79"/>
  <c r="F363" i="79"/>
  <c r="I363" i="79"/>
  <c r="D363" i="79"/>
  <c r="E363" i="79"/>
  <c r="O365" i="79"/>
  <c r="K365" i="79"/>
  <c r="J365" i="79"/>
  <c r="F365" i="79"/>
  <c r="I365" i="79"/>
  <c r="D365" i="79"/>
  <c r="E365" i="79"/>
  <c r="O367" i="79"/>
  <c r="K367" i="79"/>
  <c r="J367" i="79"/>
  <c r="F367" i="79"/>
  <c r="I367" i="79"/>
  <c r="D367" i="79"/>
  <c r="E367" i="79"/>
  <c r="O369" i="79"/>
  <c r="K369" i="79"/>
  <c r="J369" i="79"/>
  <c r="F369" i="79"/>
  <c r="I369" i="79"/>
  <c r="D369" i="79"/>
  <c r="E369" i="79"/>
  <c r="K371" i="79"/>
  <c r="J371" i="79"/>
  <c r="F371" i="79"/>
  <c r="I371" i="79"/>
  <c r="D371" i="79"/>
  <c r="E371" i="79"/>
  <c r="O373" i="79"/>
  <c r="K373" i="79"/>
  <c r="J373" i="79"/>
  <c r="F373" i="79"/>
  <c r="I373" i="79"/>
  <c r="D373" i="79"/>
  <c r="E373" i="79"/>
  <c r="O375" i="79"/>
  <c r="K375" i="79"/>
  <c r="J375" i="79"/>
  <c r="F375" i="79"/>
  <c r="I375" i="79"/>
  <c r="D375" i="79"/>
  <c r="E375" i="79"/>
  <c r="O377" i="79"/>
  <c r="K377" i="79"/>
  <c r="J377" i="79"/>
  <c r="F377" i="79"/>
  <c r="I377" i="79"/>
  <c r="D377" i="79"/>
  <c r="E377" i="79"/>
  <c r="K379" i="79"/>
  <c r="J379" i="79"/>
  <c r="F379" i="79"/>
  <c r="I379" i="79"/>
  <c r="D379" i="79"/>
  <c r="E379" i="79"/>
  <c r="O381" i="79"/>
  <c r="K381" i="79"/>
  <c r="J381" i="79"/>
  <c r="I381" i="79"/>
  <c r="F381" i="79"/>
  <c r="D381" i="79"/>
  <c r="E381" i="79"/>
  <c r="O383" i="79"/>
  <c r="K383" i="79"/>
  <c r="J383" i="79"/>
  <c r="I383" i="79"/>
  <c r="F383" i="79"/>
  <c r="D383" i="79"/>
  <c r="E383" i="79"/>
  <c r="O385" i="79"/>
  <c r="K385" i="79"/>
  <c r="J385" i="79"/>
  <c r="I385" i="79"/>
  <c r="F385" i="79"/>
  <c r="D385" i="79"/>
  <c r="E385" i="79"/>
  <c r="K387" i="79"/>
  <c r="J387" i="79"/>
  <c r="I387" i="79"/>
  <c r="F387" i="79"/>
  <c r="D387" i="79"/>
  <c r="E387" i="79"/>
  <c r="O389" i="79"/>
  <c r="K389" i="79"/>
  <c r="J389" i="79"/>
  <c r="I389" i="79"/>
  <c r="F389" i="79"/>
  <c r="D389" i="79"/>
  <c r="E389" i="79"/>
  <c r="O391" i="79"/>
  <c r="K391" i="79"/>
  <c r="J391" i="79"/>
  <c r="I391" i="79"/>
  <c r="F391" i="79"/>
  <c r="D391" i="79"/>
  <c r="E391" i="79"/>
  <c r="O393" i="79"/>
  <c r="K393" i="79"/>
  <c r="J393" i="79"/>
  <c r="I393" i="79"/>
  <c r="F393" i="79"/>
  <c r="D393" i="79"/>
  <c r="E393" i="79"/>
  <c r="K395" i="79"/>
  <c r="J395" i="79"/>
  <c r="I395" i="79"/>
  <c r="F395" i="79"/>
  <c r="D395" i="79"/>
  <c r="E395" i="79"/>
  <c r="O397" i="79"/>
  <c r="K397" i="79"/>
  <c r="J397" i="79"/>
  <c r="I397" i="79"/>
  <c r="F397" i="79"/>
  <c r="D397" i="79"/>
  <c r="E397" i="79"/>
  <c r="O399" i="79"/>
  <c r="K399" i="79"/>
  <c r="J399" i="79"/>
  <c r="I399" i="79"/>
  <c r="F399" i="79"/>
  <c r="D399" i="79"/>
  <c r="E399" i="79"/>
  <c r="O401" i="79"/>
  <c r="K401" i="79"/>
  <c r="J401" i="79"/>
  <c r="I401" i="79"/>
  <c r="F401" i="79"/>
  <c r="D401" i="79"/>
  <c r="E401" i="79"/>
  <c r="K403" i="79"/>
  <c r="J403" i="79"/>
  <c r="I403" i="79"/>
  <c r="F403" i="79"/>
  <c r="D403" i="79"/>
  <c r="E403" i="79"/>
  <c r="O405" i="79"/>
  <c r="K405" i="79"/>
  <c r="J405" i="79"/>
  <c r="I405" i="79"/>
  <c r="F405" i="79"/>
  <c r="D405" i="79"/>
  <c r="E405" i="79"/>
  <c r="O407" i="79"/>
  <c r="K407" i="79"/>
  <c r="J407" i="79"/>
  <c r="I407" i="79"/>
  <c r="F407" i="79"/>
  <c r="D407" i="79"/>
  <c r="E407" i="79"/>
  <c r="O409" i="79"/>
  <c r="K409" i="79"/>
  <c r="J409" i="79"/>
  <c r="I409" i="79"/>
  <c r="F409" i="79"/>
  <c r="D409" i="79"/>
  <c r="E409" i="79"/>
  <c r="O411" i="79"/>
  <c r="K411" i="79"/>
  <c r="J411" i="79"/>
  <c r="I411" i="79"/>
  <c r="F411" i="79"/>
  <c r="D411" i="79"/>
  <c r="E411" i="79"/>
  <c r="O413" i="79"/>
  <c r="K413" i="79"/>
  <c r="J413" i="79"/>
  <c r="I413" i="79"/>
  <c r="F413" i="79"/>
  <c r="D413" i="79"/>
  <c r="E413" i="79"/>
  <c r="O415" i="79"/>
  <c r="K415" i="79"/>
  <c r="J415" i="79"/>
  <c r="I415" i="79"/>
  <c r="F415" i="79"/>
  <c r="D415" i="79"/>
  <c r="E415" i="79"/>
  <c r="O417" i="79"/>
  <c r="K417" i="79"/>
  <c r="J417" i="79"/>
  <c r="I417" i="79"/>
  <c r="F417" i="79"/>
  <c r="D417" i="79"/>
  <c r="E417" i="79"/>
  <c r="O419" i="79"/>
  <c r="K419" i="79"/>
  <c r="J419" i="79"/>
  <c r="I419" i="79"/>
  <c r="F419" i="79"/>
  <c r="D419" i="79"/>
  <c r="E419" i="79"/>
  <c r="O421" i="79"/>
  <c r="K421" i="79"/>
  <c r="J421" i="79"/>
  <c r="I421" i="79"/>
  <c r="F421" i="79"/>
  <c r="D421" i="79"/>
  <c r="E421" i="79"/>
  <c r="O423" i="79"/>
  <c r="K423" i="79"/>
  <c r="J423" i="79"/>
  <c r="I423" i="79"/>
  <c r="F423" i="79"/>
  <c r="D423" i="79"/>
  <c r="E423" i="79"/>
  <c r="O425" i="79"/>
  <c r="K425" i="79"/>
  <c r="J425" i="79"/>
  <c r="I425" i="79"/>
  <c r="F425" i="79"/>
  <c r="D425" i="79"/>
  <c r="E425" i="79"/>
  <c r="O427" i="79"/>
  <c r="K427" i="79"/>
  <c r="J427" i="79"/>
  <c r="I427" i="79"/>
  <c r="F427" i="79"/>
  <c r="D427" i="79"/>
  <c r="E427" i="79"/>
  <c r="O429" i="79"/>
  <c r="K429" i="79"/>
  <c r="J429" i="79"/>
  <c r="I429" i="79"/>
  <c r="F429" i="79"/>
  <c r="D429" i="79"/>
  <c r="E429" i="79"/>
  <c r="O431" i="79"/>
  <c r="K431" i="79"/>
  <c r="J431" i="79"/>
  <c r="I431" i="79"/>
  <c r="F431" i="79"/>
  <c r="D431" i="79"/>
  <c r="E431" i="79"/>
  <c r="O433" i="79"/>
  <c r="K433" i="79"/>
  <c r="J433" i="79"/>
  <c r="I433" i="79"/>
  <c r="F433" i="79"/>
  <c r="D433" i="79"/>
  <c r="E433" i="79"/>
  <c r="O435" i="79"/>
  <c r="K435" i="79"/>
  <c r="J435" i="79"/>
  <c r="I435" i="79"/>
  <c r="F435" i="79"/>
  <c r="D435" i="79"/>
  <c r="E435" i="79"/>
  <c r="O437" i="79"/>
  <c r="K437" i="79"/>
  <c r="J437" i="79"/>
  <c r="I437" i="79"/>
  <c r="F437" i="79"/>
  <c r="D437" i="79"/>
  <c r="E437" i="79"/>
  <c r="O439" i="79"/>
  <c r="K439" i="79"/>
  <c r="J439" i="79"/>
  <c r="I439" i="79"/>
  <c r="F439" i="79"/>
  <c r="D439" i="79"/>
  <c r="E439" i="79"/>
  <c r="O441" i="79"/>
  <c r="K441" i="79"/>
  <c r="J441" i="79"/>
  <c r="I441" i="79"/>
  <c r="F441" i="79"/>
  <c r="D441" i="79"/>
  <c r="E441" i="79"/>
  <c r="O443" i="79"/>
  <c r="K443" i="79"/>
  <c r="J443" i="79"/>
  <c r="I443" i="79"/>
  <c r="F443" i="79"/>
  <c r="D443" i="79"/>
  <c r="E443" i="79"/>
  <c r="O445" i="79"/>
  <c r="K445" i="79"/>
  <c r="J445" i="79"/>
  <c r="I445" i="79"/>
  <c r="F445" i="79"/>
  <c r="D445" i="79"/>
  <c r="E445" i="79"/>
  <c r="O447" i="79"/>
  <c r="K447" i="79"/>
  <c r="J447" i="79"/>
  <c r="I447" i="79"/>
  <c r="F447" i="79"/>
  <c r="D447" i="79"/>
  <c r="E447" i="79"/>
  <c r="O449" i="79"/>
  <c r="K449" i="79"/>
  <c r="J449" i="79"/>
  <c r="I449" i="79"/>
  <c r="F449" i="79"/>
  <c r="D449" i="79"/>
  <c r="E449" i="79"/>
  <c r="O451" i="79"/>
  <c r="K451" i="79"/>
  <c r="J451" i="79"/>
  <c r="I451" i="79"/>
  <c r="F451" i="79"/>
  <c r="D451" i="79"/>
  <c r="E451" i="79"/>
  <c r="O453" i="79"/>
  <c r="K453" i="79"/>
  <c r="J453" i="79"/>
  <c r="I453" i="79"/>
  <c r="F453" i="79"/>
  <c r="D453" i="79"/>
  <c r="E453" i="79"/>
  <c r="O455" i="79"/>
  <c r="K455" i="79"/>
  <c r="J455" i="79"/>
  <c r="I455" i="79"/>
  <c r="F455" i="79"/>
  <c r="D455" i="79"/>
  <c r="E455" i="79"/>
  <c r="O457" i="79"/>
  <c r="K457" i="79"/>
  <c r="J457" i="79"/>
  <c r="I457" i="79"/>
  <c r="F457" i="79"/>
  <c r="D457" i="79"/>
  <c r="E457" i="79"/>
  <c r="O459" i="79"/>
  <c r="K459" i="79"/>
  <c r="J459" i="79"/>
  <c r="I459" i="79"/>
  <c r="F459" i="79"/>
  <c r="D459" i="79"/>
  <c r="E459" i="79"/>
  <c r="O461" i="79"/>
  <c r="K461" i="79"/>
  <c r="J461" i="79"/>
  <c r="I461" i="79"/>
  <c r="F461" i="79"/>
  <c r="D461" i="79"/>
  <c r="E461" i="79"/>
  <c r="O463" i="79"/>
  <c r="K463" i="79"/>
  <c r="J463" i="79"/>
  <c r="I463" i="79"/>
  <c r="F463" i="79"/>
  <c r="D463" i="79"/>
  <c r="E463" i="79"/>
  <c r="O465" i="79"/>
  <c r="K465" i="79"/>
  <c r="J465" i="79"/>
  <c r="I465" i="79"/>
  <c r="F465" i="79"/>
  <c r="D465" i="79"/>
  <c r="E465" i="79"/>
  <c r="O467" i="79"/>
  <c r="K467" i="79"/>
  <c r="J467" i="79"/>
  <c r="I467" i="79"/>
  <c r="F467" i="79"/>
  <c r="D467" i="79"/>
  <c r="E467" i="79"/>
  <c r="O469" i="79"/>
  <c r="K469" i="79"/>
  <c r="J469" i="79"/>
  <c r="I469" i="79"/>
  <c r="F469" i="79"/>
  <c r="D469" i="79"/>
  <c r="E469" i="79"/>
  <c r="O471" i="79"/>
  <c r="K471" i="79"/>
  <c r="J471" i="79"/>
  <c r="I471" i="79"/>
  <c r="F471" i="79"/>
  <c r="D471" i="79"/>
  <c r="E471" i="79"/>
  <c r="O473" i="79"/>
  <c r="K473" i="79"/>
  <c r="J473" i="79"/>
  <c r="I473" i="79"/>
  <c r="F473" i="79"/>
  <c r="D473" i="79"/>
  <c r="E473" i="79"/>
  <c r="O475" i="79"/>
  <c r="K475" i="79"/>
  <c r="J475" i="79"/>
  <c r="I475" i="79"/>
  <c r="F475" i="79"/>
  <c r="D475" i="79"/>
  <c r="E475" i="79"/>
  <c r="O477" i="79"/>
  <c r="K477" i="79"/>
  <c r="J477" i="79"/>
  <c r="I477" i="79"/>
  <c r="F477" i="79"/>
  <c r="D477" i="79"/>
  <c r="E477" i="79"/>
  <c r="O479" i="79"/>
  <c r="K479" i="79"/>
  <c r="J479" i="79"/>
  <c r="I479" i="79"/>
  <c r="F479" i="79"/>
  <c r="D479" i="79"/>
  <c r="E479" i="79"/>
  <c r="O481" i="79"/>
  <c r="K481" i="79"/>
  <c r="J481" i="79"/>
  <c r="I481" i="79"/>
  <c r="F481" i="79"/>
  <c r="D481" i="79"/>
  <c r="E481" i="79"/>
  <c r="O483" i="79"/>
  <c r="K483" i="79"/>
  <c r="J483" i="79"/>
  <c r="I483" i="79"/>
  <c r="F483" i="79"/>
  <c r="D483" i="79"/>
  <c r="E483" i="79"/>
  <c r="O485" i="79"/>
  <c r="K485" i="79"/>
  <c r="J485" i="79"/>
  <c r="I485" i="79"/>
  <c r="F485" i="79"/>
  <c r="D485" i="79"/>
  <c r="E485" i="79"/>
  <c r="O487" i="79"/>
  <c r="K487" i="79"/>
  <c r="J487" i="79"/>
  <c r="I487" i="79"/>
  <c r="F487" i="79"/>
  <c r="D487" i="79"/>
  <c r="E487" i="79"/>
  <c r="O489" i="79"/>
  <c r="K489" i="79"/>
  <c r="J489" i="79"/>
  <c r="I489" i="79"/>
  <c r="F489" i="79"/>
  <c r="D489" i="79"/>
  <c r="E489" i="79"/>
  <c r="K491" i="79"/>
  <c r="J491" i="79"/>
  <c r="I491" i="79"/>
  <c r="F491" i="79"/>
  <c r="D491" i="79"/>
  <c r="E491" i="79"/>
  <c r="K493" i="79"/>
  <c r="J493" i="79"/>
  <c r="I493" i="79"/>
  <c r="F493" i="79"/>
  <c r="D493" i="79"/>
  <c r="E493" i="79"/>
  <c r="K495" i="79"/>
  <c r="J495" i="79"/>
  <c r="I495" i="79"/>
  <c r="F495" i="79"/>
  <c r="D495" i="79"/>
  <c r="E495" i="79"/>
  <c r="K497" i="79"/>
  <c r="J497" i="79"/>
  <c r="I497" i="79"/>
  <c r="F497" i="79"/>
  <c r="D497" i="79"/>
  <c r="E497" i="79"/>
  <c r="K499" i="79"/>
  <c r="J499" i="79"/>
  <c r="I499" i="79"/>
  <c r="F499" i="79"/>
  <c r="D499" i="79"/>
  <c r="E499" i="79"/>
  <c r="K501" i="79"/>
  <c r="J501" i="79"/>
  <c r="I501" i="79"/>
  <c r="F501" i="79"/>
  <c r="D501" i="79"/>
  <c r="E501" i="79"/>
  <c r="K503" i="79"/>
  <c r="J503" i="79"/>
  <c r="I503" i="79"/>
  <c r="F503" i="79"/>
  <c r="E503" i="79"/>
  <c r="D503" i="79"/>
  <c r="K505" i="79"/>
  <c r="J505" i="79"/>
  <c r="I505" i="79"/>
  <c r="F505" i="79"/>
  <c r="E505" i="79"/>
  <c r="D505" i="79"/>
  <c r="K507" i="79"/>
  <c r="J507" i="79"/>
  <c r="I507" i="79"/>
  <c r="F507" i="79"/>
  <c r="E507" i="79"/>
  <c r="D507" i="79"/>
  <c r="K509" i="79"/>
  <c r="J509" i="79"/>
  <c r="I509" i="79"/>
  <c r="F509" i="79"/>
  <c r="E509" i="79"/>
  <c r="D509" i="79"/>
  <c r="K511" i="79"/>
  <c r="J511" i="79"/>
  <c r="I511" i="79"/>
  <c r="F511" i="79"/>
  <c r="E511" i="79"/>
  <c r="D511" i="79"/>
  <c r="K513" i="79"/>
  <c r="J513" i="79"/>
  <c r="I513" i="79"/>
  <c r="F513" i="79"/>
  <c r="E513" i="79"/>
  <c r="D513" i="79"/>
  <c r="K515" i="79"/>
  <c r="J515" i="79"/>
  <c r="I515" i="79"/>
  <c r="F515" i="79"/>
  <c r="E515" i="79"/>
  <c r="D515" i="79"/>
  <c r="K517" i="79"/>
  <c r="J517" i="79"/>
  <c r="I517" i="79"/>
  <c r="F517" i="79"/>
  <c r="E517" i="79"/>
  <c r="D517" i="79"/>
  <c r="K519" i="79"/>
  <c r="J519" i="79"/>
  <c r="I519" i="79"/>
  <c r="F519" i="79"/>
  <c r="E519" i="79"/>
  <c r="D519" i="79"/>
  <c r="K521" i="79"/>
  <c r="J521" i="79"/>
  <c r="I521" i="79"/>
  <c r="F521" i="79"/>
  <c r="E521" i="79"/>
  <c r="D521" i="79"/>
  <c r="K523" i="79"/>
  <c r="J523" i="79"/>
  <c r="I523" i="79"/>
  <c r="F523" i="79"/>
  <c r="E523" i="79"/>
  <c r="D523" i="79"/>
  <c r="K525" i="79"/>
  <c r="J525" i="79"/>
  <c r="I525" i="79"/>
  <c r="F525" i="79"/>
  <c r="E525" i="79"/>
  <c r="D525" i="79"/>
  <c r="K527" i="79"/>
  <c r="J527" i="79"/>
  <c r="I527" i="79"/>
  <c r="F527" i="79"/>
  <c r="E527" i="79"/>
  <c r="D527" i="79"/>
  <c r="K529" i="79"/>
  <c r="J529" i="79"/>
  <c r="I529" i="79"/>
  <c r="F529" i="79"/>
  <c r="E529" i="79"/>
  <c r="D529" i="79"/>
  <c r="K531" i="79"/>
  <c r="J531" i="79"/>
  <c r="I531" i="79"/>
  <c r="F531" i="79"/>
  <c r="E531" i="79"/>
  <c r="D531" i="79"/>
  <c r="K533" i="79"/>
  <c r="J533" i="79"/>
  <c r="I533" i="79"/>
  <c r="F533" i="79"/>
  <c r="E533" i="79"/>
  <c r="D533" i="79"/>
  <c r="K535" i="79"/>
  <c r="J535" i="79"/>
  <c r="I535" i="79"/>
  <c r="F535" i="79"/>
  <c r="E535" i="79"/>
  <c r="D535" i="79"/>
  <c r="K537" i="79"/>
  <c r="J537" i="79"/>
  <c r="I537" i="79"/>
  <c r="F537" i="79"/>
  <c r="E537" i="79"/>
  <c r="D537" i="79"/>
  <c r="K539" i="79"/>
  <c r="J539" i="79"/>
  <c r="I539" i="79"/>
  <c r="F539" i="79"/>
  <c r="E539" i="79"/>
  <c r="D539" i="79"/>
  <c r="K541" i="79"/>
  <c r="J541" i="79"/>
  <c r="I541" i="79"/>
  <c r="F541" i="79"/>
  <c r="E541" i="79"/>
  <c r="D541" i="79"/>
  <c r="K543" i="79"/>
  <c r="J543" i="79"/>
  <c r="I543" i="79"/>
  <c r="F543" i="79"/>
  <c r="E543" i="79"/>
  <c r="D543" i="79"/>
  <c r="K545" i="79"/>
  <c r="J545" i="79"/>
  <c r="I545" i="79"/>
  <c r="F545" i="79"/>
  <c r="E545" i="79"/>
  <c r="D545" i="79"/>
  <c r="K547" i="79"/>
  <c r="J547" i="79"/>
  <c r="I547" i="79"/>
  <c r="F547" i="79"/>
  <c r="E547" i="79"/>
  <c r="D547" i="79"/>
  <c r="K549" i="79"/>
  <c r="J549" i="79"/>
  <c r="I549" i="79"/>
  <c r="F549" i="79"/>
  <c r="E549" i="79"/>
  <c r="D549" i="79"/>
  <c r="K551" i="79"/>
  <c r="J551" i="79"/>
  <c r="I551" i="79"/>
  <c r="F551" i="79"/>
  <c r="E551" i="79"/>
  <c r="D551" i="79"/>
  <c r="K553" i="79"/>
  <c r="J553" i="79"/>
  <c r="I553" i="79"/>
  <c r="F553" i="79"/>
  <c r="E553" i="79"/>
  <c r="D553" i="79"/>
  <c r="K555" i="79"/>
  <c r="J555" i="79"/>
  <c r="I555" i="79"/>
  <c r="F555" i="79"/>
  <c r="E555" i="79"/>
  <c r="D555" i="79"/>
  <c r="K557" i="79"/>
  <c r="J557" i="79"/>
  <c r="I557" i="79"/>
  <c r="F557" i="79"/>
  <c r="E557" i="79"/>
  <c r="D557" i="79"/>
  <c r="K559" i="79"/>
  <c r="J559" i="79"/>
  <c r="I559" i="79"/>
  <c r="F559" i="79"/>
  <c r="E559" i="79"/>
  <c r="D559" i="79"/>
  <c r="K561" i="79"/>
  <c r="J561" i="79"/>
  <c r="I561" i="79"/>
  <c r="F561" i="79"/>
  <c r="E561" i="79"/>
  <c r="D561" i="79"/>
  <c r="K563" i="79"/>
  <c r="J563" i="79"/>
  <c r="I563" i="79"/>
  <c r="F563" i="79"/>
  <c r="E563" i="79"/>
  <c r="D563" i="79"/>
  <c r="K565" i="79"/>
  <c r="J565" i="79"/>
  <c r="I565" i="79"/>
  <c r="F565" i="79"/>
  <c r="E565" i="79"/>
  <c r="D565" i="79"/>
  <c r="K567" i="79"/>
  <c r="J567" i="79"/>
  <c r="I567" i="79"/>
  <c r="F567" i="79"/>
  <c r="E567" i="79"/>
  <c r="D567" i="79"/>
  <c r="K569" i="79"/>
  <c r="J569" i="79"/>
  <c r="I569" i="79"/>
  <c r="F569" i="79"/>
  <c r="E569" i="79"/>
  <c r="D569" i="79"/>
  <c r="K571" i="79"/>
  <c r="J571" i="79"/>
  <c r="I571" i="79"/>
  <c r="F571" i="79"/>
  <c r="E571" i="79"/>
  <c r="D571" i="79"/>
  <c r="K573" i="79"/>
  <c r="J573" i="79"/>
  <c r="I573" i="79"/>
  <c r="F573" i="79"/>
  <c r="E573" i="79"/>
  <c r="D573" i="79"/>
  <c r="K575" i="79"/>
  <c r="J575" i="79"/>
  <c r="I575" i="79"/>
  <c r="F575" i="79"/>
  <c r="E575" i="79"/>
  <c r="D575" i="79"/>
  <c r="K577" i="79"/>
  <c r="J577" i="79"/>
  <c r="I577" i="79"/>
  <c r="F577" i="79"/>
  <c r="E577" i="79"/>
  <c r="D577" i="79"/>
  <c r="K579" i="79"/>
  <c r="J579" i="79"/>
  <c r="I579" i="79"/>
  <c r="F579" i="79"/>
  <c r="E579" i="79"/>
  <c r="D579" i="79"/>
  <c r="K581" i="79"/>
  <c r="J581" i="79"/>
  <c r="I581" i="79"/>
  <c r="F581" i="79"/>
  <c r="E581" i="79"/>
  <c r="D581" i="79"/>
  <c r="K583" i="79"/>
  <c r="J583" i="79"/>
  <c r="I583" i="79"/>
  <c r="F583" i="79"/>
  <c r="E583" i="79"/>
  <c r="D583" i="79"/>
  <c r="K585" i="79"/>
  <c r="J585" i="79"/>
  <c r="I585" i="79"/>
  <c r="F585" i="79"/>
  <c r="E585" i="79"/>
  <c r="D585" i="79"/>
  <c r="K587" i="79"/>
  <c r="J587" i="79"/>
  <c r="I587" i="79"/>
  <c r="F587" i="79"/>
  <c r="E587" i="79"/>
  <c r="D587" i="79"/>
  <c r="K589" i="79"/>
  <c r="J589" i="79"/>
  <c r="I589" i="79"/>
  <c r="F589" i="79"/>
  <c r="E589" i="79"/>
  <c r="D589" i="79"/>
  <c r="K591" i="79"/>
  <c r="J591" i="79"/>
  <c r="I591" i="79"/>
  <c r="F591" i="79"/>
  <c r="E591" i="79"/>
  <c r="D591" i="79"/>
  <c r="K593" i="79"/>
  <c r="J593" i="79"/>
  <c r="I593" i="79"/>
  <c r="F593" i="79"/>
  <c r="E593" i="79"/>
  <c r="D593" i="79"/>
  <c r="K595" i="79"/>
  <c r="J595" i="79"/>
  <c r="I595" i="79"/>
  <c r="F595" i="79"/>
  <c r="E595" i="79"/>
  <c r="D595" i="79"/>
  <c r="K597" i="79"/>
  <c r="J597" i="79"/>
  <c r="I597" i="79"/>
  <c r="F597" i="79"/>
  <c r="E597" i="79"/>
  <c r="D597" i="79"/>
  <c r="K599" i="79"/>
  <c r="J599" i="79"/>
  <c r="I599" i="79"/>
  <c r="F599" i="79"/>
  <c r="E599" i="79"/>
  <c r="D599" i="79"/>
  <c r="K601" i="79"/>
  <c r="J601" i="79"/>
  <c r="I601" i="79"/>
  <c r="F601" i="79"/>
  <c r="E601" i="79"/>
  <c r="D601" i="79"/>
  <c r="K603" i="79"/>
  <c r="J603" i="79"/>
  <c r="I603" i="79"/>
  <c r="F603" i="79"/>
  <c r="E603" i="79"/>
  <c r="D603" i="79"/>
  <c r="K605" i="79"/>
  <c r="J605" i="79"/>
  <c r="I605" i="79"/>
  <c r="F605" i="79"/>
  <c r="E605" i="79"/>
  <c r="D605" i="79"/>
  <c r="K607" i="79"/>
  <c r="J607" i="79"/>
  <c r="I607" i="79"/>
  <c r="F607" i="79"/>
  <c r="E607" i="79"/>
  <c r="D607" i="79"/>
  <c r="K609" i="79"/>
  <c r="J609" i="79"/>
  <c r="I609" i="79"/>
  <c r="F609" i="79"/>
  <c r="E609" i="79"/>
  <c r="D609" i="79"/>
  <c r="K611" i="79"/>
  <c r="J611" i="79"/>
  <c r="I611" i="79"/>
  <c r="F611" i="79"/>
  <c r="E611" i="79"/>
  <c r="D611" i="79"/>
  <c r="K613" i="79"/>
  <c r="J613" i="79"/>
  <c r="I613" i="79"/>
  <c r="F613" i="79"/>
  <c r="E613" i="79"/>
  <c r="D613" i="79"/>
  <c r="K615" i="79"/>
  <c r="J615" i="79"/>
  <c r="I615" i="79"/>
  <c r="F615" i="79"/>
  <c r="E615" i="79"/>
  <c r="D615" i="79"/>
  <c r="K617" i="79"/>
  <c r="J617" i="79"/>
  <c r="I617" i="79"/>
  <c r="F617" i="79"/>
  <c r="E617" i="79"/>
  <c r="D617" i="79"/>
  <c r="K619" i="79"/>
  <c r="J619" i="79"/>
  <c r="I619" i="79"/>
  <c r="F619" i="79"/>
  <c r="E619" i="79"/>
  <c r="D619" i="79"/>
  <c r="K621" i="79"/>
  <c r="J621" i="79"/>
  <c r="I621" i="79"/>
  <c r="F621" i="79"/>
  <c r="E621" i="79"/>
  <c r="D621" i="79"/>
  <c r="K623" i="79"/>
  <c r="J623" i="79"/>
  <c r="I623" i="79"/>
  <c r="F623" i="79"/>
  <c r="E623" i="79"/>
  <c r="D623" i="79"/>
  <c r="K625" i="79"/>
  <c r="J625" i="79"/>
  <c r="I625" i="79"/>
  <c r="F625" i="79"/>
  <c r="E625" i="79"/>
  <c r="D625" i="79"/>
  <c r="K627" i="79"/>
  <c r="J627" i="79"/>
  <c r="I627" i="79"/>
  <c r="F627" i="79"/>
  <c r="E627" i="79"/>
  <c r="D627" i="79"/>
  <c r="K629" i="79"/>
  <c r="J629" i="79"/>
  <c r="I629" i="79"/>
  <c r="F629" i="79"/>
  <c r="E629" i="79"/>
  <c r="D629" i="79"/>
  <c r="K631" i="79"/>
  <c r="J631" i="79"/>
  <c r="I631" i="79"/>
  <c r="F631" i="79"/>
  <c r="E631" i="79"/>
  <c r="D631" i="79"/>
  <c r="K633" i="79"/>
  <c r="J633" i="79"/>
  <c r="I633" i="79"/>
  <c r="F633" i="79"/>
  <c r="E633" i="79"/>
  <c r="D633" i="79"/>
  <c r="K635" i="79"/>
  <c r="J635" i="79"/>
  <c r="I635" i="79"/>
  <c r="F635" i="79"/>
  <c r="E635" i="79"/>
  <c r="D635" i="79"/>
  <c r="K637" i="79"/>
  <c r="J637" i="79"/>
  <c r="I637" i="79"/>
  <c r="F637" i="79"/>
  <c r="E637" i="79"/>
  <c r="D637" i="79"/>
  <c r="K639" i="79"/>
  <c r="J639" i="79"/>
  <c r="I639" i="79"/>
  <c r="F639" i="79"/>
  <c r="E639" i="79"/>
  <c r="D639" i="79"/>
  <c r="K641" i="79"/>
  <c r="J641" i="79"/>
  <c r="I641" i="79"/>
  <c r="F641" i="79"/>
  <c r="E641" i="79"/>
  <c r="D641" i="79"/>
  <c r="K649" i="79"/>
  <c r="J649" i="79"/>
  <c r="I649" i="79"/>
  <c r="E649" i="79"/>
  <c r="F649" i="79"/>
  <c r="D649" i="79"/>
  <c r="O692" i="79"/>
  <c r="O698" i="79"/>
  <c r="K702" i="79"/>
  <c r="J702" i="79"/>
  <c r="I702" i="79"/>
  <c r="E702" i="79"/>
  <c r="F702" i="79"/>
  <c r="K704" i="79"/>
  <c r="J704" i="79"/>
  <c r="I704" i="79"/>
  <c r="E704" i="79"/>
  <c r="F704" i="79"/>
  <c r="K706" i="79"/>
  <c r="J706" i="79"/>
  <c r="I706" i="79"/>
  <c r="E706" i="79"/>
  <c r="F706" i="79"/>
  <c r="K708" i="79"/>
  <c r="J708" i="79"/>
  <c r="I708" i="79"/>
  <c r="E708" i="79"/>
  <c r="F708" i="79"/>
  <c r="K710" i="79"/>
  <c r="J710" i="79"/>
  <c r="I710" i="79"/>
  <c r="E710" i="79"/>
  <c r="F710" i="79"/>
  <c r="K712" i="79"/>
  <c r="J712" i="79"/>
  <c r="I712" i="79"/>
  <c r="E712" i="79"/>
  <c r="F712" i="79"/>
  <c r="K714" i="79"/>
  <c r="J714" i="79"/>
  <c r="I714" i="79"/>
  <c r="E714" i="79"/>
  <c r="F714" i="79"/>
  <c r="K722" i="79"/>
  <c r="J722" i="79"/>
  <c r="I722" i="79"/>
  <c r="E722" i="79"/>
  <c r="F722" i="79"/>
  <c r="K724" i="79"/>
  <c r="J724" i="79"/>
  <c r="I724" i="79"/>
  <c r="E724" i="79"/>
  <c r="F724" i="79"/>
  <c r="K726" i="79"/>
  <c r="J726" i="79"/>
  <c r="I726" i="79"/>
  <c r="E726" i="79"/>
  <c r="F726" i="79"/>
  <c r="K728" i="79"/>
  <c r="J728" i="79"/>
  <c r="I728" i="79"/>
  <c r="E728" i="79"/>
  <c r="F728" i="79"/>
  <c r="O730" i="79"/>
  <c r="K730" i="79"/>
  <c r="J730" i="79"/>
  <c r="I730" i="79"/>
  <c r="E730" i="79"/>
  <c r="F730" i="79"/>
  <c r="K732" i="79"/>
  <c r="J732" i="79"/>
  <c r="I732" i="79"/>
  <c r="E732" i="79"/>
  <c r="F732" i="79"/>
  <c r="O734" i="79"/>
  <c r="K734" i="79"/>
  <c r="J734" i="79"/>
  <c r="I734" i="79"/>
  <c r="E734" i="79"/>
  <c r="F734" i="79"/>
  <c r="K736" i="79"/>
  <c r="J736" i="79"/>
  <c r="I736" i="79"/>
  <c r="E736" i="79"/>
  <c r="F736" i="79"/>
  <c r="K738" i="79"/>
  <c r="J738" i="79"/>
  <c r="I738" i="79"/>
  <c r="E738" i="79"/>
  <c r="F738" i="79"/>
  <c r="K740" i="79"/>
  <c r="J740" i="79"/>
  <c r="I740" i="79"/>
  <c r="E740" i="79"/>
  <c r="F740" i="79"/>
  <c r="K755" i="79"/>
  <c r="J755" i="79"/>
  <c r="I755" i="79"/>
  <c r="F755" i="79"/>
  <c r="E755" i="79"/>
  <c r="K757" i="79"/>
  <c r="J757" i="79"/>
  <c r="I757" i="79"/>
  <c r="F757" i="79"/>
  <c r="E757" i="79"/>
  <c r="K759" i="79"/>
  <c r="J759" i="79"/>
  <c r="I759" i="79"/>
  <c r="F759" i="79"/>
  <c r="E759" i="79"/>
  <c r="K761" i="79"/>
  <c r="J761" i="79"/>
  <c r="I761" i="79"/>
  <c r="F761" i="79"/>
  <c r="E761" i="79"/>
  <c r="K763" i="79"/>
  <c r="J763" i="79"/>
  <c r="I763" i="79"/>
  <c r="F763" i="79"/>
  <c r="E763" i="79"/>
  <c r="K765" i="79"/>
  <c r="J765" i="79"/>
  <c r="I765" i="79"/>
  <c r="F765" i="79"/>
  <c r="E765" i="79"/>
  <c r="K767" i="79"/>
  <c r="J767" i="79"/>
  <c r="I767" i="79"/>
  <c r="F767" i="79"/>
  <c r="E767" i="79"/>
  <c r="K769" i="79"/>
  <c r="J769" i="79"/>
  <c r="I769" i="79"/>
  <c r="F769" i="79"/>
  <c r="E769" i="79"/>
  <c r="K775" i="79"/>
  <c r="J775" i="79"/>
  <c r="I775" i="79"/>
  <c r="F775" i="79"/>
  <c r="E775" i="79"/>
  <c r="K777" i="79"/>
  <c r="J777" i="79"/>
  <c r="I777" i="79"/>
  <c r="F777" i="79"/>
  <c r="E777" i="79"/>
  <c r="K779" i="79"/>
  <c r="J779" i="79"/>
  <c r="I779" i="79"/>
  <c r="F779" i="79"/>
  <c r="E779" i="79"/>
  <c r="K787" i="79"/>
  <c r="J787" i="79"/>
  <c r="I787" i="79"/>
  <c r="F787" i="79"/>
  <c r="E787" i="79"/>
  <c r="K789" i="79"/>
  <c r="J789" i="79"/>
  <c r="I789" i="79"/>
  <c r="F789" i="79"/>
  <c r="E789" i="79"/>
  <c r="K791" i="79"/>
  <c r="J791" i="79"/>
  <c r="I791" i="79"/>
  <c r="F791" i="79"/>
  <c r="E791" i="79"/>
  <c r="K793" i="79"/>
  <c r="J793" i="79"/>
  <c r="I793" i="79"/>
  <c r="F793" i="79"/>
  <c r="E793" i="79"/>
  <c r="K806" i="79"/>
  <c r="J806" i="79"/>
  <c r="I806" i="79"/>
  <c r="F806" i="79"/>
  <c r="E806" i="79"/>
  <c r="K808" i="79"/>
  <c r="J808" i="79"/>
  <c r="I808" i="79"/>
  <c r="F808" i="79"/>
  <c r="E808" i="79"/>
  <c r="K810" i="79"/>
  <c r="J810" i="79"/>
  <c r="I810" i="79"/>
  <c r="F810" i="79"/>
  <c r="E810" i="79"/>
  <c r="K817" i="79"/>
  <c r="J817" i="79"/>
  <c r="I817" i="79"/>
  <c r="F817" i="79"/>
  <c r="E817" i="79"/>
  <c r="K819" i="79"/>
  <c r="J819" i="79"/>
  <c r="I819" i="79"/>
  <c r="F819" i="79"/>
  <c r="E819" i="79"/>
  <c r="K821" i="79"/>
  <c r="J821" i="79"/>
  <c r="I821" i="79"/>
  <c r="F821" i="79"/>
  <c r="E821" i="79"/>
  <c r="K823" i="79"/>
  <c r="J823" i="79"/>
  <c r="I823" i="79"/>
  <c r="F823" i="79"/>
  <c r="E823" i="79"/>
  <c r="K825" i="79"/>
  <c r="J825" i="79"/>
  <c r="I825" i="79"/>
  <c r="F825" i="79"/>
  <c r="E825" i="79"/>
  <c r="K827" i="79"/>
  <c r="J827" i="79"/>
  <c r="I827" i="79"/>
  <c r="F827" i="79"/>
  <c r="E827" i="79"/>
  <c r="K832" i="79"/>
  <c r="J832" i="79"/>
  <c r="I832" i="79"/>
  <c r="F832" i="79"/>
  <c r="E832" i="79"/>
  <c r="K834" i="79"/>
  <c r="J834" i="79"/>
  <c r="I834" i="79"/>
  <c r="F834" i="79"/>
  <c r="E834" i="79"/>
  <c r="K836" i="79"/>
  <c r="J836" i="79"/>
  <c r="I836" i="79"/>
  <c r="F836" i="79"/>
  <c r="E836" i="79"/>
  <c r="K838" i="79"/>
  <c r="J838" i="79"/>
  <c r="I838" i="79"/>
  <c r="F838" i="79"/>
  <c r="E838" i="79"/>
  <c r="K840" i="79"/>
  <c r="J840" i="79"/>
  <c r="I840" i="79"/>
  <c r="F840" i="79"/>
  <c r="E840" i="79"/>
  <c r="K845" i="79"/>
  <c r="J845" i="79"/>
  <c r="I845" i="79"/>
  <c r="F845" i="79"/>
  <c r="E845" i="79"/>
  <c r="K847" i="79"/>
  <c r="J847" i="79"/>
  <c r="I847" i="79"/>
  <c r="F847" i="79"/>
  <c r="E847" i="79"/>
  <c r="K849" i="79"/>
  <c r="J849" i="79"/>
  <c r="I849" i="79"/>
  <c r="F849" i="79"/>
  <c r="E849" i="79"/>
  <c r="K851" i="79"/>
  <c r="J851" i="79"/>
  <c r="I851" i="79"/>
  <c r="F851" i="79"/>
  <c r="E851" i="79"/>
  <c r="K853" i="79"/>
  <c r="J853" i="79"/>
  <c r="I853" i="79"/>
  <c r="F853" i="79"/>
  <c r="E853" i="79"/>
  <c r="K855" i="79"/>
  <c r="J855" i="79"/>
  <c r="I855" i="79"/>
  <c r="F855" i="79"/>
  <c r="E855" i="79"/>
  <c r="K861" i="79"/>
  <c r="J861" i="79"/>
  <c r="I861" i="79"/>
  <c r="F861" i="79"/>
  <c r="E861" i="79"/>
  <c r="K863" i="79"/>
  <c r="J863" i="79"/>
  <c r="I863" i="79"/>
  <c r="F863" i="79"/>
  <c r="E863" i="79"/>
  <c r="K865" i="79"/>
  <c r="J865" i="79"/>
  <c r="I865" i="79"/>
  <c r="F865" i="79"/>
  <c r="E865" i="79"/>
  <c r="K867" i="79"/>
  <c r="J867" i="79"/>
  <c r="I867" i="79"/>
  <c r="F867" i="79"/>
  <c r="E867" i="79"/>
  <c r="K869" i="79"/>
  <c r="J869" i="79"/>
  <c r="I869" i="79"/>
  <c r="F869" i="79"/>
  <c r="E869" i="79"/>
  <c r="K871" i="79"/>
  <c r="J871" i="79"/>
  <c r="I871" i="79"/>
  <c r="F871" i="79"/>
  <c r="E871" i="79"/>
  <c r="D755" i="79"/>
  <c r="D757" i="79"/>
  <c r="D759" i="79"/>
  <c r="D761" i="79"/>
  <c r="D763" i="79"/>
  <c r="D765" i="79"/>
  <c r="D767" i="79"/>
  <c r="D769" i="79"/>
  <c r="D775" i="79"/>
  <c r="D777" i="79"/>
  <c r="D779" i="79"/>
  <c r="D787" i="79"/>
  <c r="D789" i="79"/>
  <c r="D791" i="79"/>
  <c r="D793" i="79"/>
  <c r="D806" i="79"/>
  <c r="D808" i="79"/>
  <c r="D810" i="79"/>
  <c r="D817" i="79"/>
  <c r="D819" i="79"/>
  <c r="D821" i="79"/>
  <c r="D823" i="79"/>
  <c r="D825" i="79"/>
  <c r="D827" i="79"/>
  <c r="D832" i="79"/>
  <c r="D834" i="79"/>
  <c r="D836" i="79"/>
  <c r="D838" i="79"/>
  <c r="D840" i="79"/>
  <c r="D845" i="79"/>
  <c r="D847" i="79"/>
  <c r="D849" i="79"/>
  <c r="D851" i="79"/>
  <c r="D853" i="79"/>
  <c r="D855" i="79"/>
  <c r="D861" i="79"/>
  <c r="D863" i="79"/>
  <c r="D865" i="79"/>
  <c r="D867" i="79"/>
  <c r="D869" i="79"/>
  <c r="D871" i="79"/>
  <c r="D140" i="79"/>
  <c r="D144" i="79"/>
  <c r="E140" i="79"/>
  <c r="E144" i="79"/>
  <c r="F140" i="79"/>
  <c r="F144" i="79"/>
  <c r="I140" i="79"/>
  <c r="I144" i="79"/>
  <c r="J140" i="79"/>
  <c r="J144" i="79"/>
  <c r="K140" i="79"/>
  <c r="K144" i="79"/>
  <c r="D143" i="79"/>
  <c r="E143" i="79"/>
  <c r="F143" i="79"/>
  <c r="I143" i="79"/>
  <c r="J143" i="79"/>
  <c r="K143" i="79"/>
  <c r="O81" i="79"/>
  <c r="O60" i="79"/>
  <c r="O656" i="79"/>
  <c r="O77" i="79"/>
  <c r="O69" i="79"/>
  <c r="O56" i="79"/>
  <c r="O12" i="79"/>
  <c r="Q142" i="4"/>
  <c r="O142" i="4"/>
  <c r="M142" i="4"/>
  <c r="K142" i="4"/>
  <c r="I142" i="4"/>
  <c r="G142" i="4"/>
  <c r="E142" i="4"/>
  <c r="P142" i="4"/>
  <c r="N142" i="4"/>
  <c r="L142" i="4"/>
  <c r="J142" i="4"/>
  <c r="H142" i="4"/>
  <c r="F142" i="4"/>
  <c r="D142" i="4"/>
  <c r="P167" i="4"/>
  <c r="N167" i="4"/>
  <c r="L167" i="4"/>
  <c r="J167" i="4"/>
  <c r="H167" i="4"/>
  <c r="F167" i="4"/>
  <c r="D167" i="4"/>
  <c r="Q167" i="4"/>
  <c r="O167" i="4"/>
  <c r="M167" i="4"/>
  <c r="K167" i="4"/>
  <c r="I167" i="4"/>
  <c r="G167" i="4"/>
  <c r="E167" i="4"/>
  <c r="O355" i="78"/>
  <c r="O676" i="79"/>
  <c r="O674" i="79"/>
  <c r="O672" i="79"/>
  <c r="O670" i="79"/>
  <c r="O668" i="79"/>
  <c r="O666" i="79"/>
  <c r="O664" i="79"/>
  <c r="O662" i="79"/>
  <c r="O660" i="79"/>
  <c r="O650" i="79"/>
  <c r="O626" i="79"/>
  <c r="O624" i="79"/>
  <c r="O622" i="79"/>
  <c r="O620" i="79"/>
  <c r="O616" i="79"/>
  <c r="O612" i="79"/>
  <c r="O608" i="79"/>
  <c r="O592" i="79"/>
  <c r="O588" i="79"/>
  <c r="O584" i="79"/>
  <c r="O578" i="79"/>
  <c r="O574" i="79"/>
  <c r="O560" i="79"/>
  <c r="O540" i="79"/>
  <c r="O532" i="79"/>
  <c r="O524" i="79"/>
  <c r="O113" i="79"/>
  <c r="O109" i="79"/>
  <c r="O105" i="79"/>
  <c r="O722" i="79"/>
  <c r="O116" i="79"/>
  <c r="O114" i="79"/>
  <c r="O112" i="79"/>
  <c r="O110" i="79"/>
  <c r="O108" i="79"/>
  <c r="O106" i="79"/>
  <c r="O646" i="79"/>
  <c r="O644" i="79"/>
  <c r="O640" i="79"/>
  <c r="O638" i="79"/>
  <c r="O636" i="79"/>
  <c r="O634" i="79"/>
  <c r="O632" i="79"/>
  <c r="O630" i="79"/>
  <c r="O628" i="79"/>
  <c r="O353" i="78"/>
  <c r="O351" i="78"/>
  <c r="O349" i="78"/>
  <c r="O347" i="78"/>
  <c r="O345" i="78"/>
  <c r="O343" i="78"/>
  <c r="O341" i="78"/>
  <c r="O339" i="78"/>
  <c r="O337" i="78"/>
  <c r="O335" i="78"/>
  <c r="O333" i="78"/>
  <c r="O331" i="78"/>
  <c r="O329" i="78"/>
  <c r="O327" i="78"/>
  <c r="O325" i="78"/>
  <c r="O316" i="78"/>
  <c r="O314" i="78"/>
  <c r="O312" i="78"/>
  <c r="O308" i="78"/>
  <c r="O306" i="78"/>
  <c r="O304" i="78"/>
  <c r="O302" i="78"/>
  <c r="O300" i="78"/>
  <c r="O298" i="78"/>
  <c r="O296" i="78"/>
  <c r="O294" i="78"/>
  <c r="O292" i="78"/>
  <c r="O285" i="78"/>
  <c r="O283" i="78"/>
  <c r="O281" i="78"/>
  <c r="O279" i="78"/>
  <c r="O259" i="78"/>
  <c r="O257" i="78"/>
  <c r="O255" i="78"/>
  <c r="O253" i="78"/>
  <c r="O247" i="78"/>
  <c r="O239" i="78"/>
  <c r="O237" i="78"/>
  <c r="O235" i="78"/>
  <c r="O233" i="78"/>
  <c r="O231" i="78"/>
  <c r="O229" i="78"/>
  <c r="O227" i="78"/>
  <c r="O225" i="78"/>
  <c r="O223" i="78"/>
  <c r="O221" i="78"/>
  <c r="O219" i="78"/>
  <c r="O217" i="78"/>
  <c r="O215" i="78"/>
  <c r="O213" i="78"/>
  <c r="O211" i="78"/>
  <c r="O209" i="78"/>
  <c r="O207" i="78"/>
  <c r="O205" i="78"/>
  <c r="O203" i="78"/>
  <c r="O201" i="78"/>
  <c r="O199" i="78"/>
  <c r="O197" i="78"/>
  <c r="O195" i="78"/>
  <c r="O193" i="78"/>
  <c r="O191" i="78"/>
  <c r="O189" i="78"/>
  <c r="O187" i="78"/>
  <c r="O185" i="78"/>
  <c r="O181" i="78"/>
  <c r="O179" i="78"/>
  <c r="O177" i="78"/>
  <c r="O175" i="78"/>
  <c r="O163" i="78"/>
  <c r="O138" i="78"/>
  <c r="O136" i="78"/>
  <c r="O134" i="78"/>
  <c r="O132" i="78"/>
  <c r="O130" i="78"/>
  <c r="O128" i="78"/>
  <c r="O126" i="78"/>
  <c r="O124" i="78"/>
  <c r="O118" i="78"/>
  <c r="O116" i="78"/>
  <c r="O114" i="78"/>
  <c r="O110" i="78"/>
  <c r="O30" i="78"/>
  <c r="O28" i="78"/>
  <c r="O352" i="78"/>
  <c r="O350" i="78"/>
  <c r="O348" i="78"/>
  <c r="O346" i="78"/>
  <c r="O344" i="78"/>
  <c r="O342" i="78"/>
  <c r="O340" i="78"/>
  <c r="O338" i="78"/>
  <c r="O336" i="78"/>
  <c r="O334" i="78"/>
  <c r="O332" i="78"/>
  <c r="O330" i="78"/>
  <c r="O328" i="78"/>
  <c r="O326" i="78"/>
  <c r="O315" i="78"/>
  <c r="O313" i="78"/>
  <c r="O311" i="78"/>
  <c r="O307" i="78"/>
  <c r="O305" i="78"/>
  <c r="O303" i="78"/>
  <c r="O301" i="78"/>
  <c r="O299" i="78"/>
  <c r="O297" i="78"/>
  <c r="O295" i="78"/>
  <c r="O293" i="78"/>
  <c r="O291" i="78"/>
  <c r="O286" i="78"/>
  <c r="O284" i="78"/>
  <c r="O282" i="78"/>
  <c r="O258" i="78"/>
  <c r="O256" i="78"/>
  <c r="O254" i="78"/>
  <c r="O252" i="78"/>
  <c r="O248" i="78"/>
  <c r="O246" i="78"/>
  <c r="O240" i="78"/>
  <c r="O238" i="78"/>
  <c r="O236" i="78"/>
  <c r="O234" i="78"/>
  <c r="O232" i="78"/>
  <c r="O230" i="78"/>
  <c r="O228" i="78"/>
  <c r="O226" i="78"/>
  <c r="O224" i="78"/>
  <c r="O222" i="78"/>
  <c r="O220" i="78"/>
  <c r="O218" i="78"/>
  <c r="O216" i="78"/>
  <c r="O214" i="78"/>
  <c r="O212" i="78"/>
  <c r="O208" i="78"/>
  <c r="O206" i="78"/>
  <c r="O204" i="78"/>
  <c r="O202" i="78"/>
  <c r="O200" i="78"/>
  <c r="O198" i="78"/>
  <c r="O196" i="78"/>
  <c r="O194" i="78"/>
  <c r="O192" i="78"/>
  <c r="O190" i="78"/>
  <c r="O188" i="78"/>
  <c r="O186" i="78"/>
  <c r="O184" i="78"/>
  <c r="O180" i="78"/>
  <c r="O178" i="78"/>
  <c r="O176" i="78"/>
  <c r="O174" i="78"/>
  <c r="O172" i="78"/>
  <c r="O170" i="78"/>
  <c r="O168" i="78"/>
  <c r="O166" i="78"/>
  <c r="O164" i="78"/>
  <c r="O162" i="78"/>
  <c r="O137" i="78"/>
  <c r="O135" i="78"/>
  <c r="O133" i="78"/>
  <c r="O131" i="78"/>
  <c r="O129" i="78"/>
  <c r="O127" i="78"/>
  <c r="O125" i="78"/>
  <c r="O123" i="78"/>
  <c r="O121" i="78"/>
  <c r="O119" i="78"/>
  <c r="O117" i="78"/>
  <c r="O115" i="78"/>
  <c r="O113" i="78"/>
  <c r="O111" i="78"/>
  <c r="O109" i="78"/>
  <c r="O107" i="78"/>
  <c r="O105" i="78"/>
  <c r="O103" i="78"/>
  <c r="O101" i="78"/>
  <c r="O99" i="78"/>
  <c r="O97" i="78"/>
  <c r="O95" i="78"/>
  <c r="O93" i="78"/>
  <c r="O91" i="78"/>
  <c r="O89" i="78"/>
  <c r="O87" i="78"/>
  <c r="O85" i="78"/>
  <c r="O83" i="78"/>
  <c r="O81" i="78"/>
  <c r="O79" i="78"/>
  <c r="O77" i="78"/>
  <c r="O75" i="78"/>
  <c r="O73" i="78"/>
  <c r="O71" i="78"/>
  <c r="O69" i="78"/>
  <c r="O67" i="78"/>
  <c r="O65" i="78"/>
  <c r="O63" i="78"/>
  <c r="O61" i="78"/>
  <c r="O59" i="78"/>
  <c r="O57" i="78"/>
  <c r="O55" i="78"/>
  <c r="O53" i="78"/>
  <c r="O51" i="78"/>
  <c r="O49" i="78"/>
  <c r="O47" i="78"/>
  <c r="O45" i="78"/>
  <c r="O43" i="78"/>
  <c r="O41" i="78"/>
  <c r="O39" i="78"/>
  <c r="O37" i="78"/>
  <c r="O35" i="78"/>
  <c r="O29" i="78"/>
  <c r="O27" i="78"/>
  <c r="O738" i="79"/>
  <c r="O726" i="79"/>
  <c r="B344" i="78"/>
  <c r="B353" i="78"/>
  <c r="B352" i="78"/>
  <c r="B351" i="78"/>
  <c r="B350" i="78"/>
  <c r="B349" i="78"/>
  <c r="B348" i="78"/>
  <c r="B347" i="78"/>
  <c r="B346" i="78"/>
  <c r="B345" i="78"/>
  <c r="O731" i="79"/>
  <c r="O652" i="79"/>
  <c r="O648" i="79"/>
  <c r="O16" i="79"/>
  <c r="B311" i="78"/>
  <c r="B315" i="78"/>
  <c r="B313" i="78"/>
  <c r="B290" i="78"/>
  <c r="B286" i="78"/>
  <c r="B284" i="78"/>
  <c r="B282" i="78"/>
  <c r="B280" i="78"/>
  <c r="O760" i="79"/>
  <c r="O758" i="79"/>
  <c r="O756" i="79"/>
  <c r="O752" i="79"/>
  <c r="O725" i="79"/>
  <c r="O703" i="79"/>
  <c r="O699" i="79"/>
  <c r="O658" i="79"/>
  <c r="O649" i="79"/>
  <c r="O542" i="79"/>
  <c r="O538" i="79"/>
  <c r="O526" i="79"/>
  <c r="O522" i="79"/>
  <c r="O580" i="79"/>
  <c r="O568" i="79"/>
  <c r="O564" i="79"/>
  <c r="O544" i="79"/>
  <c r="O528" i="79"/>
  <c r="O520" i="79"/>
  <c r="O14" i="79"/>
  <c r="B278" i="78"/>
  <c r="B251" i="78"/>
  <c r="O740" i="79"/>
  <c r="O736" i="79"/>
  <c r="O732" i="79"/>
  <c r="O728" i="79"/>
  <c r="O724" i="79"/>
  <c r="O720" i="79"/>
  <c r="O693" i="79"/>
  <c r="O651" i="79"/>
  <c r="O647" i="79"/>
  <c r="O493" i="79"/>
  <c r="O495" i="79"/>
  <c r="O491" i="79"/>
  <c r="O497" i="79"/>
  <c r="O499" i="79"/>
  <c r="O501" i="79"/>
  <c r="O503" i="79"/>
  <c r="O505" i="79"/>
  <c r="O507" i="79"/>
  <c r="O509" i="79"/>
  <c r="O511" i="79"/>
  <c r="O513" i="79"/>
  <c r="O515" i="79"/>
  <c r="O517" i="79"/>
  <c r="O519" i="79"/>
  <c r="O521" i="79"/>
  <c r="O523" i="79"/>
  <c r="O525" i="79"/>
  <c r="O527" i="79"/>
  <c r="O529" i="79"/>
  <c r="O531" i="79"/>
  <c r="O533" i="79"/>
  <c r="O535" i="79"/>
  <c r="O537" i="79"/>
  <c r="O539" i="79"/>
  <c r="O541" i="79"/>
  <c r="O543" i="79"/>
  <c r="O545" i="79"/>
  <c r="O547" i="79"/>
  <c r="O549" i="79"/>
  <c r="O551" i="79"/>
  <c r="O553" i="79"/>
  <c r="O555" i="79"/>
  <c r="O557" i="79"/>
  <c r="O559" i="79"/>
  <c r="O561" i="79"/>
  <c r="O563" i="79"/>
  <c r="O565" i="79"/>
  <c r="O567" i="79"/>
  <c r="O569" i="79"/>
  <c r="O571" i="79"/>
  <c r="O573" i="79"/>
  <c r="O575" i="79"/>
  <c r="O577" i="79"/>
  <c r="O579" i="79"/>
  <c r="O581" i="79"/>
  <c r="O583" i="79"/>
  <c r="O585" i="79"/>
  <c r="O587" i="79"/>
  <c r="O589" i="79"/>
  <c r="O591" i="79"/>
  <c r="O593" i="79"/>
  <c r="O595" i="79"/>
  <c r="O597" i="79"/>
  <c r="O599" i="79"/>
  <c r="O601" i="79"/>
  <c r="O603" i="79"/>
  <c r="O605" i="79"/>
  <c r="O607" i="79"/>
  <c r="O609" i="79"/>
  <c r="O611" i="79"/>
  <c r="O613" i="79"/>
  <c r="O615" i="79"/>
  <c r="O617" i="79"/>
  <c r="O619" i="79"/>
  <c r="C11" i="79"/>
  <c r="C18" i="79"/>
  <c r="O19" i="79"/>
  <c r="O17" i="79"/>
  <c r="O15" i="79"/>
  <c r="O13" i="79"/>
  <c r="C13" i="79"/>
  <c r="C15" i="79"/>
  <c r="C17" i="79"/>
  <c r="C19" i="79"/>
  <c r="B245" i="78"/>
  <c r="B248" i="78"/>
  <c r="B247" i="78"/>
  <c r="B246" i="78"/>
  <c r="B184" i="78"/>
  <c r="B210" i="78"/>
  <c r="B208" i="78"/>
  <c r="B206" i="78"/>
  <c r="B204" i="78"/>
  <c r="B202" i="78"/>
  <c r="B200" i="78"/>
  <c r="B198" i="78"/>
  <c r="B196" i="78"/>
  <c r="B194" i="78"/>
  <c r="B192" i="78"/>
  <c r="B190" i="78"/>
  <c r="B188" i="78"/>
  <c r="B186" i="78"/>
  <c r="B240" i="78"/>
  <c r="B238" i="78"/>
  <c r="B236" i="78"/>
  <c r="B234" i="78"/>
  <c r="B232" i="78"/>
  <c r="B230" i="78"/>
  <c r="B228" i="78"/>
  <c r="B226" i="78"/>
  <c r="B224" i="78"/>
  <c r="B222" i="78"/>
  <c r="B220" i="78"/>
  <c r="B218" i="78"/>
  <c r="B216" i="78"/>
  <c r="B214" i="78"/>
  <c r="B212" i="78"/>
  <c r="B28" i="78"/>
  <c r="B181" i="78"/>
  <c r="B179" i="78"/>
  <c r="B177" i="78"/>
  <c r="B175" i="78"/>
  <c r="B173" i="78"/>
  <c r="B171" i="78"/>
  <c r="B169" i="78"/>
  <c r="B167" i="78"/>
  <c r="B165" i="78"/>
  <c r="B163" i="78"/>
  <c r="B161" i="78"/>
  <c r="B138" i="78"/>
  <c r="B136" i="78"/>
  <c r="B134" i="78"/>
  <c r="B132" i="78"/>
  <c r="B130" i="78"/>
  <c r="B128" i="78"/>
  <c r="B126" i="78"/>
  <c r="B124" i="78"/>
  <c r="B122" i="78"/>
  <c r="B120" i="78"/>
  <c r="B118" i="78"/>
  <c r="B116" i="78"/>
  <c r="B114" i="78"/>
  <c r="B112" i="78"/>
  <c r="B110" i="78"/>
  <c r="B108" i="78"/>
  <c r="B106" i="78"/>
  <c r="B104" i="78"/>
  <c r="B102" i="78"/>
  <c r="B100" i="78"/>
  <c r="B98" i="78"/>
  <c r="B96" i="78"/>
  <c r="B94" i="78"/>
  <c r="B92" i="78"/>
  <c r="B90" i="78"/>
  <c r="B88" i="78"/>
  <c r="B86" i="78"/>
  <c r="B84" i="78"/>
  <c r="B82" i="78"/>
  <c r="B80" i="78"/>
  <c r="B78" i="78"/>
  <c r="B76" i="78"/>
  <c r="B74" i="78"/>
  <c r="B72" i="78"/>
  <c r="B70" i="78"/>
  <c r="B68" i="78"/>
  <c r="B66" i="78"/>
  <c r="B64" i="78"/>
  <c r="B62" i="78"/>
  <c r="B60" i="78"/>
  <c r="B58" i="78"/>
  <c r="B56" i="78"/>
  <c r="B54" i="78"/>
  <c r="B52" i="78"/>
  <c r="B50" i="78"/>
  <c r="B48" i="78"/>
  <c r="B46" i="78"/>
  <c r="B44" i="78"/>
  <c r="B42" i="78"/>
  <c r="B40" i="78"/>
  <c r="B38" i="78"/>
  <c r="B36" i="78"/>
  <c r="B34" i="78"/>
  <c r="B30" i="78"/>
  <c r="B33" i="78"/>
  <c r="B142" i="78"/>
  <c r="C23" i="79"/>
  <c r="C24" i="79"/>
  <c r="C25" i="79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C41" i="79"/>
  <c r="C42" i="79"/>
  <c r="C43" i="79"/>
  <c r="C44" i="79"/>
  <c r="C45" i="79"/>
  <c r="C46" i="79"/>
  <c r="C51" i="79"/>
  <c r="C52" i="79"/>
  <c r="C53" i="79"/>
  <c r="C54" i="79"/>
  <c r="C55" i="79"/>
  <c r="C56" i="79"/>
  <c r="C57" i="79"/>
  <c r="C58" i="79"/>
  <c r="C59" i="79"/>
  <c r="C60" i="79"/>
  <c r="C61" i="79"/>
  <c r="C66" i="79"/>
  <c r="C67" i="79"/>
  <c r="C68" i="79"/>
  <c r="C69" i="79"/>
  <c r="C70" i="79"/>
  <c r="C71" i="79"/>
  <c r="C72" i="79"/>
  <c r="C73" i="79"/>
  <c r="C74" i="79"/>
  <c r="C75" i="79"/>
  <c r="C76" i="79"/>
  <c r="C77" i="79"/>
  <c r="C78" i="79"/>
  <c r="C79" i="79"/>
  <c r="C80" i="79"/>
  <c r="C81" i="79"/>
  <c r="C93" i="79"/>
  <c r="C94" i="79"/>
  <c r="C95" i="79"/>
  <c r="C96" i="79"/>
  <c r="C97" i="79"/>
  <c r="C98" i="79"/>
  <c r="C99" i="79"/>
  <c r="C100" i="79"/>
  <c r="C101" i="79"/>
  <c r="C311" i="79"/>
  <c r="C312" i="79"/>
  <c r="C313" i="79"/>
  <c r="C314" i="79"/>
  <c r="C315" i="79"/>
  <c r="C316" i="79"/>
  <c r="C317" i="79"/>
  <c r="C318" i="79"/>
  <c r="C319" i="79"/>
  <c r="C320" i="79"/>
  <c r="C321" i="79"/>
  <c r="C322" i="79"/>
  <c r="C323" i="79"/>
  <c r="C324" i="79"/>
  <c r="C325" i="79"/>
  <c r="C326" i="79"/>
  <c r="C327" i="79"/>
  <c r="C328" i="79"/>
  <c r="C329" i="79"/>
  <c r="C330" i="79"/>
  <c r="C333" i="79"/>
  <c r="C334" i="79"/>
  <c r="C335" i="79"/>
  <c r="C336" i="79"/>
  <c r="C337" i="79"/>
  <c r="C338" i="79"/>
  <c r="C339" i="79"/>
  <c r="C340" i="79"/>
  <c r="C341" i="79"/>
  <c r="C342" i="79"/>
  <c r="C343" i="79"/>
  <c r="C344" i="79"/>
  <c r="C345" i="79"/>
  <c r="C346" i="79"/>
  <c r="C347" i="79"/>
  <c r="C348" i="79"/>
  <c r="C349" i="79"/>
  <c r="C350" i="79"/>
  <c r="C351" i="79"/>
  <c r="C352" i="79"/>
  <c r="C353" i="79"/>
  <c r="C354" i="79"/>
  <c r="C355" i="79"/>
  <c r="C356" i="79"/>
  <c r="C357" i="79"/>
  <c r="C358" i="79"/>
  <c r="C359" i="79"/>
  <c r="C360" i="79"/>
  <c r="C361" i="79"/>
  <c r="C362" i="79"/>
  <c r="C363" i="79"/>
  <c r="C364" i="79"/>
  <c r="C365" i="79"/>
  <c r="C366" i="79"/>
  <c r="C367" i="79"/>
  <c r="C368" i="79"/>
  <c r="C369" i="79"/>
  <c r="C370" i="79"/>
  <c r="C371" i="79"/>
  <c r="C372" i="79"/>
  <c r="C373" i="79"/>
  <c r="C374" i="79"/>
  <c r="C375" i="79"/>
  <c r="C376" i="79"/>
  <c r="C377" i="79"/>
  <c r="C378" i="79"/>
  <c r="C379" i="79"/>
  <c r="C380" i="79"/>
  <c r="C381" i="79"/>
  <c r="C382" i="79"/>
  <c r="C383" i="79"/>
  <c r="C384" i="79"/>
  <c r="C385" i="79"/>
  <c r="C386" i="79"/>
  <c r="C387" i="79"/>
  <c r="C388" i="79"/>
  <c r="C389" i="79"/>
  <c r="C390" i="79"/>
  <c r="C391" i="79"/>
  <c r="C392" i="79"/>
  <c r="C393" i="79"/>
  <c r="C394" i="79"/>
  <c r="C395" i="79"/>
  <c r="C396" i="79"/>
  <c r="C397" i="79"/>
  <c r="C398" i="79"/>
  <c r="C399" i="79"/>
  <c r="C400" i="79"/>
  <c r="C401" i="79"/>
  <c r="C402" i="79"/>
  <c r="C403" i="79"/>
  <c r="C404" i="79"/>
  <c r="C405" i="79"/>
  <c r="C406" i="79"/>
  <c r="C407" i="79"/>
  <c r="C408" i="79"/>
  <c r="C409" i="79"/>
  <c r="C410" i="79"/>
  <c r="C411" i="79"/>
  <c r="C412" i="79"/>
  <c r="C413" i="79"/>
  <c r="C414" i="79"/>
  <c r="C415" i="79"/>
  <c r="C416" i="79"/>
  <c r="C417" i="79"/>
  <c r="C418" i="79"/>
  <c r="C419" i="79"/>
  <c r="C420" i="79"/>
  <c r="C421" i="79"/>
  <c r="C422" i="79"/>
  <c r="C423" i="79"/>
  <c r="C424" i="79"/>
  <c r="C425" i="79"/>
  <c r="C426" i="79"/>
  <c r="C427" i="79"/>
  <c r="C428" i="79"/>
  <c r="C429" i="79"/>
  <c r="C430" i="79"/>
  <c r="C431" i="79"/>
  <c r="C432" i="79"/>
  <c r="C433" i="79"/>
  <c r="C434" i="79"/>
  <c r="C435" i="79"/>
  <c r="C436" i="79"/>
  <c r="C437" i="79"/>
  <c r="C438" i="79"/>
  <c r="C439" i="79"/>
  <c r="C440" i="79"/>
  <c r="C441" i="79"/>
  <c r="C442" i="79"/>
  <c r="C443" i="79"/>
  <c r="C444" i="79"/>
  <c r="C445" i="79"/>
  <c r="C446" i="79"/>
  <c r="C447" i="79"/>
  <c r="C448" i="79"/>
  <c r="C449" i="79"/>
  <c r="C450" i="79"/>
  <c r="C451" i="79"/>
  <c r="C452" i="79"/>
  <c r="C453" i="79"/>
  <c r="C454" i="79"/>
  <c r="C455" i="79"/>
  <c r="C456" i="79"/>
  <c r="C457" i="79"/>
  <c r="C458" i="79"/>
  <c r="C459" i="79"/>
  <c r="C460" i="79"/>
  <c r="C461" i="79"/>
  <c r="C462" i="79"/>
  <c r="C463" i="79"/>
  <c r="C464" i="79"/>
  <c r="C465" i="79"/>
  <c r="C466" i="79"/>
  <c r="C467" i="79"/>
  <c r="C468" i="79"/>
  <c r="C469" i="79"/>
  <c r="C470" i="79"/>
  <c r="C471" i="79"/>
  <c r="C472" i="79"/>
  <c r="C473" i="79"/>
  <c r="C474" i="79"/>
  <c r="C475" i="79"/>
  <c r="C476" i="79"/>
  <c r="C477" i="79"/>
  <c r="C478" i="79"/>
  <c r="C479" i="79"/>
  <c r="C480" i="79"/>
  <c r="C481" i="79"/>
  <c r="C482" i="79"/>
  <c r="C483" i="79"/>
  <c r="C484" i="79"/>
  <c r="C485" i="79"/>
  <c r="C486" i="79"/>
  <c r="C487" i="79"/>
  <c r="C488" i="79"/>
  <c r="C489" i="79"/>
  <c r="C490" i="79"/>
  <c r="C105" i="79"/>
  <c r="C106" i="79"/>
  <c r="C107" i="79"/>
  <c r="C108" i="79"/>
  <c r="C109" i="79"/>
  <c r="C110" i="79"/>
  <c r="C111" i="79"/>
  <c r="C112" i="79"/>
  <c r="C113" i="79"/>
  <c r="C114" i="79"/>
  <c r="C115" i="79"/>
  <c r="C116" i="79"/>
  <c r="C138" i="79"/>
  <c r="C139" i="79"/>
  <c r="C140" i="79"/>
  <c r="C141" i="79"/>
  <c r="C142" i="79"/>
  <c r="C143" i="79"/>
  <c r="C144" i="79"/>
  <c r="C491" i="79"/>
  <c r="C492" i="79"/>
  <c r="C493" i="79"/>
  <c r="C494" i="79"/>
  <c r="C495" i="79"/>
  <c r="C496" i="79"/>
  <c r="C497" i="79"/>
  <c r="C498" i="79"/>
  <c r="C499" i="79"/>
  <c r="C500" i="79"/>
  <c r="C501" i="79"/>
  <c r="C502" i="79"/>
  <c r="C503" i="79"/>
  <c r="C504" i="79"/>
  <c r="C505" i="79"/>
  <c r="C506" i="79"/>
  <c r="C507" i="79"/>
  <c r="C508" i="79"/>
  <c r="C509" i="79"/>
  <c r="C510" i="79"/>
  <c r="C511" i="79"/>
  <c r="C512" i="79"/>
  <c r="C513" i="79"/>
  <c r="C514" i="79"/>
  <c r="C515" i="79"/>
  <c r="C516" i="79"/>
  <c r="C517" i="79"/>
  <c r="C518" i="79"/>
  <c r="C519" i="79"/>
  <c r="C520" i="79"/>
  <c r="C521" i="79"/>
  <c r="C522" i="79"/>
  <c r="C523" i="79"/>
  <c r="C524" i="79"/>
  <c r="C525" i="79"/>
  <c r="C526" i="79"/>
  <c r="C527" i="79"/>
  <c r="C528" i="79"/>
  <c r="C529" i="79"/>
  <c r="C530" i="79"/>
  <c r="C531" i="79"/>
  <c r="C532" i="79"/>
  <c r="C533" i="79"/>
  <c r="C534" i="79"/>
  <c r="C535" i="79"/>
  <c r="C536" i="79"/>
  <c r="C537" i="79"/>
  <c r="C538" i="79"/>
  <c r="C539" i="79"/>
  <c r="C540" i="79"/>
  <c r="C541" i="79"/>
  <c r="C542" i="79"/>
  <c r="C543" i="79"/>
  <c r="C544" i="79"/>
  <c r="C545" i="79"/>
  <c r="C546" i="79"/>
  <c r="C547" i="79"/>
  <c r="C548" i="79"/>
  <c r="C549" i="79"/>
  <c r="C550" i="79"/>
  <c r="C551" i="79"/>
  <c r="C552" i="79"/>
  <c r="C553" i="79"/>
  <c r="C554" i="79"/>
  <c r="C555" i="79"/>
  <c r="C556" i="79"/>
  <c r="C557" i="79"/>
  <c r="C558" i="79"/>
  <c r="C559" i="79"/>
  <c r="C560" i="79"/>
  <c r="C561" i="79"/>
  <c r="C562" i="79"/>
  <c r="C563" i="79"/>
  <c r="C564" i="79"/>
  <c r="C565" i="79"/>
  <c r="C566" i="79"/>
  <c r="C567" i="79"/>
  <c r="C568" i="79"/>
  <c r="C569" i="79"/>
  <c r="C570" i="79"/>
  <c r="C571" i="79"/>
  <c r="C572" i="79"/>
  <c r="C573" i="79"/>
  <c r="C574" i="79"/>
  <c r="C575" i="79"/>
  <c r="C576" i="79"/>
  <c r="C577" i="79"/>
  <c r="C578" i="79"/>
  <c r="C579" i="79"/>
  <c r="C580" i="79"/>
  <c r="C581" i="79"/>
  <c r="C582" i="79"/>
  <c r="C583" i="79"/>
  <c r="C584" i="79"/>
  <c r="C585" i="79"/>
  <c r="C586" i="79"/>
  <c r="C587" i="79"/>
  <c r="C588" i="79"/>
  <c r="C589" i="79"/>
  <c r="C590" i="79"/>
  <c r="C591" i="79"/>
  <c r="C592" i="79"/>
  <c r="C593" i="79"/>
  <c r="C594" i="79"/>
  <c r="C595" i="79"/>
  <c r="C596" i="79"/>
  <c r="C597" i="79"/>
  <c r="C598" i="79"/>
  <c r="C599" i="79"/>
  <c r="C600" i="79"/>
  <c r="C601" i="79"/>
  <c r="C602" i="79"/>
  <c r="C603" i="79"/>
  <c r="C604" i="79"/>
  <c r="C605" i="79"/>
  <c r="C606" i="79"/>
  <c r="C607" i="79"/>
  <c r="C608" i="79"/>
  <c r="C609" i="79"/>
  <c r="C610" i="79"/>
  <c r="C611" i="79"/>
  <c r="C612" i="79"/>
  <c r="C613" i="79"/>
  <c r="C614" i="79"/>
  <c r="C615" i="79"/>
  <c r="C616" i="79"/>
  <c r="C617" i="79"/>
  <c r="C618" i="79"/>
  <c r="C619" i="79"/>
  <c r="C620" i="79"/>
  <c r="C621" i="79"/>
  <c r="C622" i="79"/>
  <c r="C623" i="79"/>
  <c r="C624" i="79"/>
  <c r="C625" i="79"/>
  <c r="C626" i="79"/>
  <c r="C627" i="79"/>
  <c r="C628" i="79"/>
  <c r="C629" i="79"/>
  <c r="C630" i="79"/>
  <c r="C631" i="79"/>
  <c r="C632" i="79"/>
  <c r="C633" i="79"/>
  <c r="C634" i="79"/>
  <c r="C635" i="79"/>
  <c r="C636" i="79"/>
  <c r="C637" i="79"/>
  <c r="C638" i="79"/>
  <c r="C639" i="79"/>
  <c r="C640" i="79"/>
  <c r="C641" i="79"/>
  <c r="C644" i="79"/>
  <c r="C645" i="79"/>
  <c r="C646" i="79"/>
  <c r="C647" i="79"/>
  <c r="C648" i="79"/>
  <c r="C649" i="79"/>
  <c r="C650" i="79"/>
  <c r="C651" i="79"/>
  <c r="C652" i="79"/>
  <c r="C656" i="79"/>
  <c r="C657" i="79"/>
  <c r="C658" i="79"/>
  <c r="C659" i="79"/>
  <c r="C660" i="79"/>
  <c r="C661" i="79"/>
  <c r="C662" i="79"/>
  <c r="C663" i="79"/>
  <c r="C664" i="79"/>
  <c r="C665" i="79"/>
  <c r="C666" i="79"/>
  <c r="C667" i="79"/>
  <c r="C668" i="79"/>
  <c r="C669" i="79"/>
  <c r="C670" i="79"/>
  <c r="C671" i="79"/>
  <c r="C672" i="79"/>
  <c r="C673" i="79"/>
  <c r="C674" i="79"/>
  <c r="C675" i="79"/>
  <c r="C676" i="79"/>
  <c r="C689" i="79"/>
  <c r="C692" i="79"/>
  <c r="C693" i="79"/>
  <c r="C694" i="79"/>
  <c r="C695" i="79"/>
  <c r="C696" i="79"/>
  <c r="C697" i="79"/>
  <c r="C698" i="79"/>
  <c r="C699" i="79"/>
  <c r="C700" i="79"/>
  <c r="C701" i="79"/>
  <c r="C702" i="79"/>
  <c r="C703" i="79"/>
  <c r="C704" i="79"/>
  <c r="C705" i="79"/>
  <c r="C706" i="79"/>
  <c r="C707" i="79"/>
  <c r="C708" i="79"/>
  <c r="C709" i="79"/>
  <c r="C710" i="79"/>
  <c r="C711" i="79"/>
  <c r="C712" i="79"/>
  <c r="C713" i="79"/>
  <c r="C714" i="79"/>
  <c r="C715" i="79"/>
  <c r="C718" i="79"/>
  <c r="C719" i="79"/>
  <c r="C720" i="79"/>
  <c r="C721" i="79"/>
  <c r="C722" i="79"/>
  <c r="C723" i="79"/>
  <c r="C724" i="79"/>
  <c r="C725" i="79"/>
  <c r="C726" i="79"/>
  <c r="C727" i="79"/>
  <c r="C728" i="79"/>
  <c r="C729" i="79"/>
  <c r="C730" i="79"/>
  <c r="C731" i="79"/>
  <c r="C732" i="79"/>
  <c r="C733" i="79"/>
  <c r="C734" i="79"/>
  <c r="C735" i="79"/>
  <c r="C736" i="79"/>
  <c r="C737" i="79"/>
  <c r="C738" i="79"/>
  <c r="C739" i="79"/>
  <c r="C740" i="79"/>
  <c r="C741" i="79"/>
  <c r="C745" i="79"/>
  <c r="C746" i="79"/>
  <c r="C747" i="79"/>
  <c r="C748" i="79"/>
  <c r="C749" i="79"/>
  <c r="C750" i="79"/>
  <c r="C751" i="79"/>
  <c r="C752" i="79"/>
  <c r="C753" i="79"/>
  <c r="C754" i="79"/>
  <c r="C755" i="79"/>
  <c r="C756" i="79"/>
  <c r="C757" i="79"/>
  <c r="C758" i="79"/>
  <c r="C759" i="79"/>
  <c r="C760" i="79"/>
  <c r="C761" i="79"/>
  <c r="C762" i="79"/>
  <c r="C763" i="79"/>
  <c r="C764" i="79"/>
  <c r="C765" i="79"/>
  <c r="C766" i="79"/>
  <c r="C767" i="79"/>
  <c r="C768" i="79"/>
  <c r="C769" i="79"/>
  <c r="C772" i="79"/>
  <c r="C773" i="79"/>
  <c r="C774" i="79"/>
  <c r="C775" i="79"/>
  <c r="C776" i="79"/>
  <c r="C777" i="79"/>
  <c r="C778" i="79"/>
  <c r="C779" i="79"/>
  <c r="C782" i="79"/>
  <c r="C783" i="79"/>
  <c r="C784" i="79"/>
  <c r="C785" i="79"/>
  <c r="C786" i="79"/>
  <c r="C787" i="79"/>
  <c r="C788" i="79"/>
  <c r="C789" i="79"/>
  <c r="C790" i="79"/>
  <c r="C791" i="79"/>
  <c r="C792" i="79"/>
  <c r="C793" i="79"/>
  <c r="C794" i="79"/>
  <c r="C800" i="79"/>
  <c r="C801" i="79"/>
  <c r="C802" i="79"/>
  <c r="C803" i="79"/>
  <c r="C804" i="79"/>
  <c r="C805" i="79"/>
  <c r="C806" i="79"/>
  <c r="C807" i="79"/>
  <c r="C808" i="79"/>
  <c r="C809" i="79"/>
  <c r="C810" i="79"/>
  <c r="C816" i="79"/>
  <c r="C817" i="79"/>
  <c r="C818" i="79"/>
  <c r="C819" i="79"/>
  <c r="C820" i="79"/>
  <c r="C821" i="79"/>
  <c r="C822" i="79"/>
  <c r="C823" i="79"/>
  <c r="C824" i="79"/>
  <c r="C825" i="79"/>
  <c r="C826" i="79"/>
  <c r="C827" i="79"/>
  <c r="C831" i="79"/>
  <c r="C832" i="79"/>
  <c r="C833" i="79"/>
  <c r="C834" i="79"/>
  <c r="C835" i="79"/>
  <c r="C836" i="79"/>
  <c r="C837" i="79"/>
  <c r="C838" i="79"/>
  <c r="C839" i="79"/>
  <c r="C840" i="79"/>
  <c r="C841" i="79"/>
  <c r="C845" i="79"/>
  <c r="C846" i="79"/>
  <c r="C847" i="79"/>
  <c r="C848" i="79"/>
  <c r="C849" i="79"/>
  <c r="C850" i="79"/>
  <c r="C851" i="79"/>
  <c r="C852" i="79"/>
  <c r="C853" i="79"/>
  <c r="C854" i="79"/>
  <c r="C855" i="79"/>
  <c r="C856" i="79"/>
  <c r="C861" i="79"/>
  <c r="C862" i="79"/>
  <c r="C863" i="79"/>
  <c r="C864" i="79"/>
  <c r="C865" i="79"/>
  <c r="C866" i="79"/>
  <c r="C867" i="79"/>
  <c r="C868" i="79"/>
  <c r="C869" i="79"/>
  <c r="C870" i="79"/>
  <c r="C871" i="79"/>
  <c r="O410" i="79"/>
  <c r="L580" i="79" l="1"/>
  <c r="E134" i="78"/>
  <c r="E214" i="78"/>
  <c r="E230" i="78"/>
  <c r="E238" i="78"/>
  <c r="E126" i="78"/>
  <c r="L711" i="79"/>
  <c r="L835" i="79"/>
  <c r="L826" i="79"/>
  <c r="L822" i="79"/>
  <c r="L818" i="79"/>
  <c r="L778" i="79"/>
  <c r="L764" i="79"/>
  <c r="L628" i="79"/>
  <c r="L620" i="79"/>
  <c r="L864" i="79"/>
  <c r="L841" i="79"/>
  <c r="E216" i="78"/>
  <c r="L568" i="79"/>
  <c r="L530" i="79"/>
  <c r="L592" i="79"/>
  <c r="E208" i="78"/>
  <c r="L576" i="79"/>
  <c r="L526" i="79"/>
  <c r="L758" i="79"/>
  <c r="L584" i="79"/>
  <c r="E315" i="78"/>
  <c r="E204" i="78"/>
  <c r="E175" i="78"/>
  <c r="E114" i="78"/>
  <c r="E118" i="78"/>
  <c r="L638" i="79"/>
  <c r="L612" i="79"/>
  <c r="L544" i="79"/>
  <c r="L522" i="79"/>
  <c r="L868" i="79"/>
  <c r="L856" i="79"/>
  <c r="L852" i="79"/>
  <c r="L848" i="79"/>
  <c r="L794" i="79"/>
  <c r="L733" i="79"/>
  <c r="L632" i="79"/>
  <c r="L624" i="79"/>
  <c r="L588" i="79"/>
  <c r="L534" i="79"/>
  <c r="E246" i="78"/>
  <c r="E186" i="78"/>
  <c r="E226" i="78"/>
  <c r="E234" i="78"/>
  <c r="E181" i="78"/>
  <c r="E130" i="78"/>
  <c r="E30" i="78"/>
  <c r="L540" i="79"/>
  <c r="L809" i="79"/>
  <c r="E194" i="78"/>
  <c r="E138" i="78"/>
  <c r="E284" i="78"/>
  <c r="L715" i="79"/>
  <c r="L703" i="79"/>
  <c r="L616" i="79"/>
  <c r="L608" i="79"/>
  <c r="E220" i="78"/>
  <c r="E116" i="78"/>
  <c r="E124" i="78"/>
  <c r="E128" i="78"/>
  <c r="E132" i="78"/>
  <c r="E136" i="78"/>
  <c r="E28" i="78"/>
  <c r="L561" i="79"/>
  <c r="L519" i="79"/>
  <c r="L731" i="79"/>
  <c r="L634" i="79"/>
  <c r="L630" i="79"/>
  <c r="L626" i="79"/>
  <c r="L590" i="79"/>
  <c r="L586" i="79"/>
  <c r="L582" i="79"/>
  <c r="L578" i="79"/>
  <c r="L574" i="79"/>
  <c r="L532" i="79"/>
  <c r="L866" i="79"/>
  <c r="L862" i="79"/>
  <c r="L854" i="79"/>
  <c r="L850" i="79"/>
  <c r="L846" i="79"/>
  <c r="L839" i="79"/>
  <c r="L833" i="79"/>
  <c r="L824" i="79"/>
  <c r="L820" i="79"/>
  <c r="L816" i="79"/>
  <c r="L805" i="79"/>
  <c r="L790" i="79"/>
  <c r="L768" i="79"/>
  <c r="L760" i="79"/>
  <c r="L756" i="79"/>
  <c r="L741" i="79"/>
  <c r="L713" i="79"/>
  <c r="L709" i="79"/>
  <c r="L689" i="79"/>
  <c r="L640" i="79"/>
  <c r="L622" i="79"/>
  <c r="L618" i="79"/>
  <c r="L614" i="79"/>
  <c r="L610" i="79"/>
  <c r="L606" i="79"/>
  <c r="L564" i="79"/>
  <c r="L546" i="79"/>
  <c r="L542" i="79"/>
  <c r="L538" i="79"/>
  <c r="L528" i="79"/>
  <c r="L524" i="79"/>
  <c r="L520" i="79"/>
  <c r="E282" i="78"/>
  <c r="E286" i="78"/>
  <c r="E215" i="78"/>
  <c r="E267" i="78"/>
  <c r="E313" i="78"/>
  <c r="E248" i="78"/>
  <c r="E192" i="78"/>
  <c r="E196" i="78"/>
  <c r="E206" i="78"/>
  <c r="E212" i="78"/>
  <c r="E218" i="78"/>
  <c r="E222" i="78"/>
  <c r="E228" i="78"/>
  <c r="E232" i="78"/>
  <c r="E236" i="78"/>
  <c r="E240" i="78"/>
  <c r="E179" i="78"/>
  <c r="E110" i="78"/>
  <c r="L563" i="79"/>
  <c r="L559" i="79"/>
  <c r="L535" i="79"/>
  <c r="L533" i="79"/>
  <c r="L531" i="79"/>
  <c r="L529" i="79"/>
  <c r="L527" i="79"/>
  <c r="L525" i="79"/>
  <c r="L523" i="79"/>
  <c r="L562" i="79"/>
  <c r="L837" i="79"/>
  <c r="L560" i="79"/>
  <c r="L702" i="79"/>
  <c r="E224" i="78"/>
  <c r="L788" i="79"/>
  <c r="L636" i="79"/>
  <c r="L714" i="79"/>
  <c r="L712" i="79"/>
  <c r="L710" i="79"/>
  <c r="L870" i="79"/>
  <c r="E209" i="78"/>
  <c r="L56" i="79"/>
  <c r="L61" i="79"/>
  <c r="L57" i="79"/>
  <c r="L58" i="79"/>
  <c r="L59" i="79"/>
  <c r="L55" i="79"/>
  <c r="L60" i="79"/>
  <c r="L54" i="79"/>
  <c r="L521" i="79"/>
  <c r="L726" i="79"/>
  <c r="L722" i="79"/>
  <c r="E190" i="78"/>
  <c r="L704" i="79"/>
  <c r="L807" i="79"/>
  <c r="E177" i="78"/>
  <c r="L738" i="79"/>
  <c r="L728" i="79"/>
  <c r="E263" i="78"/>
  <c r="E271" i="78"/>
  <c r="E157" i="78"/>
  <c r="L732" i="79"/>
  <c r="L649" i="79"/>
  <c r="E311" i="78"/>
  <c r="L657" i="79"/>
  <c r="E264" i="78"/>
  <c r="E268" i="78"/>
  <c r="E272" i="78"/>
  <c r="E331" i="78"/>
  <c r="E335" i="78"/>
  <c r="E339" i="78"/>
  <c r="E343" i="78"/>
  <c r="E330" i="78"/>
  <c r="E334" i="78"/>
  <c r="E338" i="78"/>
  <c r="E342" i="78"/>
  <c r="E329" i="78"/>
  <c r="E333" i="78"/>
  <c r="E337" i="78"/>
  <c r="E341" i="78"/>
  <c r="E345" i="78"/>
  <c r="E347" i="78"/>
  <c r="E349" i="78"/>
  <c r="E351" i="78"/>
  <c r="E353" i="78"/>
  <c r="E332" i="78"/>
  <c r="E336" i="78"/>
  <c r="E340" i="78"/>
  <c r="E344" i="78"/>
  <c r="E346" i="78"/>
  <c r="E348" i="78"/>
  <c r="E350" i="78"/>
  <c r="E352" i="78"/>
  <c r="I858" i="79"/>
  <c r="K858" i="79"/>
  <c r="J858" i="79"/>
  <c r="I829" i="79"/>
  <c r="K829" i="79"/>
  <c r="J829" i="79"/>
  <c r="L792" i="79"/>
  <c r="L641" i="79"/>
  <c r="L639" i="79"/>
  <c r="L637" i="79"/>
  <c r="L635" i="79"/>
  <c r="L633" i="79"/>
  <c r="L629" i="79"/>
  <c r="L627" i="79"/>
  <c r="L625" i="79"/>
  <c r="L623" i="79"/>
  <c r="L619" i="79"/>
  <c r="L617" i="79"/>
  <c r="L615" i="79"/>
  <c r="L613" i="79"/>
  <c r="L611" i="79"/>
  <c r="L609" i="79"/>
  <c r="L547" i="79"/>
  <c r="L545" i="79"/>
  <c r="L543" i="79"/>
  <c r="L541" i="79"/>
  <c r="L539" i="79"/>
  <c r="L537" i="79"/>
  <c r="L708" i="79"/>
  <c r="L631" i="79"/>
  <c r="L621" i="79"/>
  <c r="L607" i="79"/>
  <c r="L789" i="79"/>
  <c r="L787" i="79"/>
  <c r="L769" i="79"/>
  <c r="L759" i="79"/>
  <c r="L757" i="79"/>
  <c r="L755" i="79"/>
  <c r="L849" i="79"/>
  <c r="L847" i="79"/>
  <c r="L845" i="79"/>
  <c r="L840" i="79"/>
  <c r="L838" i="79"/>
  <c r="L836" i="79"/>
  <c r="L834" i="79"/>
  <c r="L832" i="79"/>
  <c r="L827" i="79"/>
  <c r="L825" i="79"/>
  <c r="L823" i="79"/>
  <c r="L821" i="79"/>
  <c r="L819" i="79"/>
  <c r="L817" i="79"/>
  <c r="L810" i="79"/>
  <c r="L808" i="79"/>
  <c r="L806" i="79"/>
  <c r="L793" i="79"/>
  <c r="E270" i="78"/>
  <c r="E265" i="78"/>
  <c r="E269" i="78"/>
  <c r="E273" i="78"/>
  <c r="L591" i="79"/>
  <c r="L589" i="79"/>
  <c r="L587" i="79"/>
  <c r="L585" i="79"/>
  <c r="L583" i="79"/>
  <c r="L581" i="79"/>
  <c r="L579" i="79"/>
  <c r="L577" i="79"/>
  <c r="L575" i="79"/>
  <c r="L573" i="79"/>
  <c r="L871" i="79"/>
  <c r="L869" i="79"/>
  <c r="L867" i="79"/>
  <c r="L865" i="79"/>
  <c r="L863" i="79"/>
  <c r="L861" i="79"/>
  <c r="L855" i="79"/>
  <c r="L853" i="79"/>
  <c r="L851" i="79"/>
  <c r="E266" i="78"/>
  <c r="E274" i="78"/>
  <c r="E283" i="78"/>
  <c r="J873" i="79"/>
  <c r="E227" i="78"/>
  <c r="E235" i="78"/>
  <c r="E223" i="78"/>
  <c r="E193" i="78"/>
  <c r="E307" i="78"/>
  <c r="E306" i="78"/>
  <c r="E292" i="78"/>
  <c r="E111" i="78"/>
  <c r="E239" i="78"/>
  <c r="E231" i="78"/>
  <c r="E225" i="78"/>
  <c r="E219" i="78"/>
  <c r="E207" i="78"/>
  <c r="E195" i="78"/>
  <c r="E191" i="78"/>
  <c r="E293" i="78"/>
  <c r="E314" i="78"/>
  <c r="E115" i="78"/>
  <c r="E135" i="78"/>
  <c r="E233" i="78"/>
  <c r="E217" i="78"/>
  <c r="E203" i="78"/>
  <c r="E305" i="78"/>
  <c r="R167" i="4"/>
  <c r="S167" i="4"/>
  <c r="S142" i="4"/>
  <c r="R142" i="4"/>
  <c r="L473" i="79"/>
  <c r="L472" i="79"/>
  <c r="L471" i="79"/>
  <c r="L470" i="79"/>
  <c r="L452" i="79"/>
  <c r="L451" i="79"/>
  <c r="L450" i="79"/>
  <c r="L449" i="79"/>
  <c r="L448" i="79"/>
  <c r="L447" i="79"/>
  <c r="L446" i="79"/>
  <c r="L445" i="79"/>
  <c r="L444" i="79"/>
  <c r="L443" i="79"/>
  <c r="L442" i="79"/>
  <c r="L441" i="79"/>
  <c r="L440" i="79"/>
  <c r="L439" i="79"/>
  <c r="L438" i="79"/>
  <c r="L437" i="79"/>
  <c r="L436" i="79"/>
  <c r="L435" i="79"/>
  <c r="L434" i="79"/>
  <c r="L433" i="79"/>
  <c r="L432" i="79"/>
  <c r="L431" i="79"/>
  <c r="L430" i="79"/>
  <c r="L429" i="79"/>
  <c r="L428" i="79"/>
  <c r="L427" i="79"/>
  <c r="L426" i="79"/>
  <c r="L425" i="79"/>
  <c r="L424" i="79"/>
  <c r="L423" i="79"/>
  <c r="L422" i="79"/>
  <c r="L421" i="79"/>
  <c r="L420" i="79"/>
  <c r="L419" i="79"/>
  <c r="L418" i="79"/>
  <c r="L417" i="79"/>
  <c r="L416" i="79"/>
  <c r="L415" i="79"/>
  <c r="L414" i="79"/>
  <c r="L413" i="79"/>
  <c r="L412" i="79"/>
  <c r="L411" i="79"/>
  <c r="L410" i="79"/>
  <c r="L409" i="79"/>
  <c r="L408" i="79"/>
  <c r="L407" i="79"/>
  <c r="L406" i="79"/>
  <c r="L405" i="79"/>
  <c r="L404" i="79"/>
  <c r="L403" i="79"/>
  <c r="L402" i="79"/>
  <c r="L489" i="79"/>
  <c r="L488" i="79"/>
  <c r="L487" i="79"/>
  <c r="L456" i="79"/>
  <c r="L455" i="79"/>
  <c r="L454" i="79"/>
  <c r="L400" i="79"/>
  <c r="L395" i="79"/>
  <c r="L392" i="79"/>
  <c r="L391" i="79"/>
  <c r="L374" i="79"/>
  <c r="L373" i="79"/>
  <c r="L372" i="79"/>
  <c r="L371" i="79"/>
  <c r="L370" i="79"/>
  <c r="L369" i="79"/>
  <c r="L368" i="79"/>
  <c r="L367" i="79"/>
  <c r="L366" i="79"/>
  <c r="L365" i="79"/>
  <c r="L364" i="79"/>
  <c r="L363" i="79"/>
  <c r="L362" i="79"/>
  <c r="L361" i="79"/>
  <c r="L360" i="79"/>
  <c r="L359" i="79"/>
  <c r="L358" i="79"/>
  <c r="L357" i="79"/>
  <c r="L356" i="79"/>
  <c r="L355" i="79"/>
  <c r="L354" i="79"/>
  <c r="L353" i="79"/>
  <c r="L352" i="79"/>
  <c r="L351" i="79"/>
  <c r="L350" i="79"/>
  <c r="L349" i="79"/>
  <c r="L348" i="79"/>
  <c r="L347" i="79"/>
  <c r="L346" i="79"/>
  <c r="L345" i="79"/>
  <c r="L344" i="79"/>
  <c r="L343" i="79"/>
  <c r="L342" i="79"/>
  <c r="L341" i="79"/>
  <c r="L340" i="79"/>
  <c r="L339" i="79"/>
  <c r="L338" i="79"/>
  <c r="L337" i="79"/>
  <c r="L336" i="79"/>
  <c r="L335" i="79"/>
  <c r="L334" i="79"/>
  <c r="L333" i="79"/>
  <c r="L100" i="79"/>
  <c r="L46" i="79"/>
  <c r="L44" i="79"/>
  <c r="L43" i="79"/>
  <c r="L40" i="79"/>
  <c r="L35" i="79"/>
  <c r="L34" i="79"/>
  <c r="L33" i="79"/>
  <c r="L32" i="79"/>
  <c r="E304" i="78"/>
  <c r="E308" i="78"/>
  <c r="E316" i="78"/>
  <c r="E29" i="78"/>
  <c r="E285" i="78"/>
  <c r="I873" i="79"/>
  <c r="E125" i="78"/>
  <c r="E129" i="78"/>
  <c r="E133" i="78"/>
  <c r="E137" i="78"/>
  <c r="E176" i="78"/>
  <c r="E180" i="78"/>
  <c r="E213" i="78"/>
  <c r="E221" i="78"/>
  <c r="E229" i="78"/>
  <c r="E237" i="78"/>
  <c r="E197" i="78"/>
  <c r="E205" i="78"/>
  <c r="E117" i="78"/>
  <c r="K873" i="79"/>
  <c r="E873" i="79"/>
  <c r="E858" i="79"/>
  <c r="E829" i="79"/>
  <c r="E247" i="78"/>
  <c r="E127" i="78"/>
  <c r="E131" i="78"/>
  <c r="E178" i="78"/>
  <c r="F873" i="79"/>
  <c r="F858" i="79"/>
  <c r="F829" i="79"/>
  <c r="D873" i="79"/>
  <c r="D858" i="79"/>
  <c r="D829" i="79"/>
  <c r="L873" i="79" l="1"/>
  <c r="L829" i="79"/>
  <c r="L858" i="79"/>
  <c r="T167" i="4"/>
  <c r="T142" i="4"/>
  <c r="B170" i="4"/>
  <c r="C170" i="4" s="1"/>
  <c r="B169" i="4"/>
  <c r="C169" i="4" s="1"/>
  <c r="B166" i="4"/>
  <c r="C166" i="4" s="1"/>
  <c r="B147" i="4"/>
  <c r="C147" i="4" s="1"/>
  <c r="B145" i="4"/>
  <c r="C145" i="4" s="1"/>
  <c r="B143" i="4"/>
  <c r="C143" i="4" s="1"/>
  <c r="B128" i="4"/>
  <c r="C128" i="4" s="1"/>
  <c r="B127" i="4"/>
  <c r="C127" i="4" s="1"/>
  <c r="B126" i="4"/>
  <c r="C126" i="4" s="1"/>
  <c r="A23" i="78"/>
  <c r="A24" i="78"/>
  <c r="A15" i="78"/>
  <c r="A16" i="78"/>
  <c r="A17" i="78"/>
  <c r="A18" i="78"/>
  <c r="A19" i="78"/>
  <c r="A20" i="78"/>
  <c r="A21" i="78"/>
  <c r="A22" i="78"/>
  <c r="E183" i="78"/>
  <c r="E250" i="78"/>
  <c r="E277" i="78"/>
  <c r="E289" i="78"/>
  <c r="E310" i="78"/>
  <c r="B2" i="57"/>
  <c r="C2" i="57"/>
  <c r="D2" i="57"/>
  <c r="B3" i="57"/>
  <c r="C3" i="57"/>
  <c r="D3" i="57"/>
  <c r="B4" i="57"/>
  <c r="C4" i="57"/>
  <c r="D4" i="57"/>
  <c r="B5" i="57"/>
  <c r="C5" i="57"/>
  <c r="D5" i="57"/>
  <c r="B6" i="57"/>
  <c r="C6" i="57"/>
  <c r="D6" i="57"/>
  <c r="B7" i="57"/>
  <c r="C7" i="57"/>
  <c r="D7" i="57"/>
  <c r="B8" i="57"/>
  <c r="C8" i="57"/>
  <c r="D8" i="57"/>
  <c r="B9" i="57"/>
  <c r="C9" i="57"/>
  <c r="D9" i="57"/>
  <c r="B10" i="57"/>
  <c r="C10" i="57"/>
  <c r="D10" i="57"/>
  <c r="B11" i="57"/>
  <c r="C11" i="57"/>
  <c r="D11" i="57"/>
  <c r="B12" i="57"/>
  <c r="C12" i="57"/>
  <c r="D12" i="57"/>
  <c r="B13" i="57"/>
  <c r="C13" i="57"/>
  <c r="D13" i="57"/>
  <c r="B14" i="57"/>
  <c r="C14" i="57"/>
  <c r="D14" i="57"/>
  <c r="B15" i="57"/>
  <c r="C15" i="57"/>
  <c r="D15" i="57"/>
  <c r="B16" i="57"/>
  <c r="C16" i="57"/>
  <c r="D16" i="57"/>
  <c r="B17" i="57"/>
  <c r="C17" i="57"/>
  <c r="D17" i="57"/>
  <c r="B18" i="57"/>
  <c r="C18" i="57"/>
  <c r="D18" i="57"/>
  <c r="B19" i="57"/>
  <c r="C19" i="57"/>
  <c r="D19" i="57"/>
  <c r="B20" i="57"/>
  <c r="C20" i="57"/>
  <c r="D20" i="57"/>
  <c r="B21" i="57"/>
  <c r="C21" i="57"/>
  <c r="D21" i="57"/>
  <c r="B22" i="57"/>
  <c r="C22" i="57"/>
  <c r="D22" i="57"/>
  <c r="B23" i="57"/>
  <c r="C23" i="57"/>
  <c r="D23" i="57"/>
  <c r="B24" i="57"/>
  <c r="C24" i="57"/>
  <c r="D24" i="57"/>
  <c r="B25" i="57"/>
  <c r="C25" i="57"/>
  <c r="D25" i="57"/>
  <c r="B26" i="57"/>
  <c r="C26" i="57"/>
  <c r="D26" i="57"/>
  <c r="B27" i="57"/>
  <c r="C27" i="57"/>
  <c r="D27" i="57"/>
  <c r="B28" i="57"/>
  <c r="C28" i="57"/>
  <c r="D28" i="57"/>
  <c r="B29" i="57"/>
  <c r="C29" i="57"/>
  <c r="D29" i="57"/>
  <c r="B30" i="57"/>
  <c r="C30" i="57"/>
  <c r="D30" i="57"/>
  <c r="B31" i="57"/>
  <c r="C31" i="57"/>
  <c r="D31" i="57"/>
  <c r="B32" i="57"/>
  <c r="C32" i="57"/>
  <c r="D32" i="57"/>
  <c r="B33" i="57"/>
  <c r="C33" i="57"/>
  <c r="D33" i="57"/>
  <c r="B34" i="57"/>
  <c r="C34" i="57"/>
  <c r="D34" i="57"/>
  <c r="B35" i="57"/>
  <c r="C35" i="57"/>
  <c r="D35" i="57"/>
  <c r="B36" i="57"/>
  <c r="C36" i="57"/>
  <c r="D36" i="57"/>
  <c r="B37" i="57"/>
  <c r="C37" i="57"/>
  <c r="D37" i="57"/>
  <c r="B38" i="57"/>
  <c r="C38" i="57"/>
  <c r="D38" i="57"/>
  <c r="B39" i="57"/>
  <c r="C39" i="57"/>
  <c r="D39" i="57"/>
  <c r="B40" i="57"/>
  <c r="C40" i="57"/>
  <c r="D40" i="57"/>
  <c r="B41" i="57"/>
  <c r="C41" i="57"/>
  <c r="D41" i="57"/>
  <c r="B42" i="57"/>
  <c r="C42" i="57"/>
  <c r="D42" i="57"/>
  <c r="B43" i="57"/>
  <c r="C43" i="57"/>
  <c r="D43" i="57"/>
  <c r="B44" i="57"/>
  <c r="C44" i="57"/>
  <c r="D44" i="57"/>
  <c r="B45" i="57"/>
  <c r="C45" i="57"/>
  <c r="D45" i="57"/>
  <c r="B46" i="57"/>
  <c r="C46" i="57"/>
  <c r="D46" i="57"/>
  <c r="B47" i="57"/>
  <c r="C47" i="57"/>
  <c r="D47" i="57"/>
  <c r="B48" i="57"/>
  <c r="C48" i="57"/>
  <c r="D48" i="57"/>
  <c r="B49" i="57"/>
  <c r="C49" i="57"/>
  <c r="D49" i="57"/>
  <c r="B50" i="57"/>
  <c r="C50" i="57"/>
  <c r="D50" i="57"/>
  <c r="B51" i="57"/>
  <c r="C51" i="57"/>
  <c r="D51" i="57"/>
  <c r="B52" i="57"/>
  <c r="C52" i="57"/>
  <c r="D52" i="57"/>
  <c r="D1" i="57"/>
  <c r="C1" i="57"/>
  <c r="B1" i="57"/>
  <c r="D22" i="78" l="1"/>
  <c r="C22" i="78"/>
  <c r="D20" i="78"/>
  <c r="C20" i="78"/>
  <c r="D24" i="78"/>
  <c r="C24" i="78"/>
  <c r="D21" i="78"/>
  <c r="C21" i="78"/>
  <c r="D17" i="78"/>
  <c r="C17" i="78"/>
  <c r="D23" i="78"/>
  <c r="C23" i="78"/>
  <c r="O21" i="78"/>
  <c r="O19" i="78"/>
  <c r="O17" i="78"/>
  <c r="O15" i="78"/>
  <c r="O23" i="78"/>
  <c r="O22" i="78"/>
  <c r="O20" i="78"/>
  <c r="O18" i="78"/>
  <c r="O16" i="78"/>
  <c r="O24" i="78"/>
  <c r="B21" i="78"/>
  <c r="B19" i="78"/>
  <c r="B17" i="78"/>
  <c r="B15" i="78"/>
  <c r="B23" i="78"/>
  <c r="B22" i="78"/>
  <c r="B20" i="78"/>
  <c r="B18" i="78"/>
  <c r="B16" i="78"/>
  <c r="B24" i="78"/>
  <c r="Q126" i="4"/>
  <c r="O126" i="4"/>
  <c r="M126" i="4"/>
  <c r="K126" i="4"/>
  <c r="I126" i="4"/>
  <c r="G126" i="4"/>
  <c r="E126" i="4"/>
  <c r="P126" i="4"/>
  <c r="N126" i="4"/>
  <c r="L126" i="4"/>
  <c r="J126" i="4"/>
  <c r="H126" i="4"/>
  <c r="F126" i="4"/>
  <c r="D126" i="4"/>
  <c r="Q128" i="4"/>
  <c r="O128" i="4"/>
  <c r="M128" i="4"/>
  <c r="K128" i="4"/>
  <c r="I128" i="4"/>
  <c r="G128" i="4"/>
  <c r="E128" i="4"/>
  <c r="P128" i="4"/>
  <c r="N128" i="4"/>
  <c r="L128" i="4"/>
  <c r="J128" i="4"/>
  <c r="H128" i="4"/>
  <c r="F128" i="4"/>
  <c r="D128" i="4"/>
  <c r="P143" i="4"/>
  <c r="N143" i="4"/>
  <c r="L143" i="4"/>
  <c r="J143" i="4"/>
  <c r="H143" i="4"/>
  <c r="F143" i="4"/>
  <c r="D143" i="4"/>
  <c r="Q143" i="4"/>
  <c r="O143" i="4"/>
  <c r="M143" i="4"/>
  <c r="K143" i="4"/>
  <c r="I143" i="4"/>
  <c r="G143" i="4"/>
  <c r="E143" i="4"/>
  <c r="P127" i="4"/>
  <c r="N127" i="4"/>
  <c r="L127" i="4"/>
  <c r="J127" i="4"/>
  <c r="H127" i="4"/>
  <c r="F127" i="4"/>
  <c r="D127" i="4"/>
  <c r="Q127" i="4"/>
  <c r="O127" i="4"/>
  <c r="M127" i="4"/>
  <c r="K127" i="4"/>
  <c r="I127" i="4"/>
  <c r="G127" i="4"/>
  <c r="E127" i="4"/>
  <c r="E145" i="4"/>
  <c r="I145" i="4"/>
  <c r="M145" i="4"/>
  <c r="Q145" i="4"/>
  <c r="P145" i="4"/>
  <c r="N145" i="4"/>
  <c r="L145" i="4"/>
  <c r="J145" i="4"/>
  <c r="H145" i="4"/>
  <c r="F145" i="4"/>
  <c r="D145" i="4"/>
  <c r="Q147" i="4"/>
  <c r="O147" i="4"/>
  <c r="M147" i="4"/>
  <c r="K147" i="4"/>
  <c r="I147" i="4"/>
  <c r="G147" i="4"/>
  <c r="E147" i="4"/>
  <c r="P147" i="4"/>
  <c r="N147" i="4"/>
  <c r="L147" i="4"/>
  <c r="J147" i="4"/>
  <c r="H147" i="4"/>
  <c r="F147" i="4"/>
  <c r="D147" i="4"/>
  <c r="G145" i="4"/>
  <c r="K145" i="4"/>
  <c r="O145" i="4"/>
  <c r="P169" i="4"/>
  <c r="N169" i="4"/>
  <c r="L169" i="4"/>
  <c r="J169" i="4"/>
  <c r="H169" i="4"/>
  <c r="F169" i="4"/>
  <c r="D169" i="4"/>
  <c r="Q169" i="4"/>
  <c r="O169" i="4"/>
  <c r="M169" i="4"/>
  <c r="K169" i="4"/>
  <c r="I169" i="4"/>
  <c r="G169" i="4"/>
  <c r="E169" i="4"/>
  <c r="P166" i="4"/>
  <c r="N166" i="4"/>
  <c r="L166" i="4"/>
  <c r="J166" i="4"/>
  <c r="H166" i="4"/>
  <c r="F166" i="4"/>
  <c r="D166" i="4"/>
  <c r="Q166" i="4"/>
  <c r="O166" i="4"/>
  <c r="M166" i="4"/>
  <c r="K166" i="4"/>
  <c r="I166" i="4"/>
  <c r="G166" i="4"/>
  <c r="E166" i="4"/>
  <c r="P170" i="4"/>
  <c r="N170" i="4"/>
  <c r="L170" i="4"/>
  <c r="J170" i="4"/>
  <c r="H170" i="4"/>
  <c r="F170" i="4"/>
  <c r="D170" i="4"/>
  <c r="Q170" i="4"/>
  <c r="O170" i="4"/>
  <c r="M170" i="4"/>
  <c r="K170" i="4"/>
  <c r="I170" i="4"/>
  <c r="G170" i="4"/>
  <c r="E170" i="4"/>
  <c r="A3" i="9"/>
  <c r="C3" i="5"/>
  <c r="G3" i="5" s="1"/>
  <c r="C4" i="5"/>
  <c r="F4" i="5" s="1"/>
  <c r="C5" i="5"/>
  <c r="D5" i="5" s="1"/>
  <c r="C6" i="5"/>
  <c r="D6" i="5" s="1"/>
  <c r="C7" i="5"/>
  <c r="D7" i="5" s="1"/>
  <c r="C8" i="5"/>
  <c r="F8" i="5" s="1"/>
  <c r="C9" i="5"/>
  <c r="D9" i="5" s="1"/>
  <c r="C10" i="5"/>
  <c r="F10" i="5" s="1"/>
  <c r="AU1" i="4" s="1"/>
  <c r="C11" i="5"/>
  <c r="F11" i="5" s="1"/>
  <c r="C12" i="5"/>
  <c r="F12" i="5" s="1"/>
  <c r="C13" i="5"/>
  <c r="F13" i="5" s="1"/>
  <c r="C2" i="5"/>
  <c r="F2" i="5" s="1"/>
  <c r="C3" i="26"/>
  <c r="D3" i="26" s="1"/>
  <c r="C4" i="26"/>
  <c r="F4" i="26" s="1"/>
  <c r="C5" i="26"/>
  <c r="F5" i="26" s="1"/>
  <c r="C6" i="26"/>
  <c r="F6" i="26" s="1"/>
  <c r="C7" i="26"/>
  <c r="F7" i="26" s="1"/>
  <c r="C8" i="26"/>
  <c r="G8" i="26" s="1"/>
  <c r="C9" i="26"/>
  <c r="D9" i="26" s="1"/>
  <c r="C10" i="26"/>
  <c r="D10" i="26" s="1"/>
  <c r="C11" i="26"/>
  <c r="D11" i="26" s="1"/>
  <c r="C12" i="26"/>
  <c r="F12" i="26" s="1"/>
  <c r="C13" i="26"/>
  <c r="F13" i="26" s="1"/>
  <c r="C2" i="26"/>
  <c r="F2" i="26" s="1"/>
  <c r="F36" i="19"/>
  <c r="D36" i="19"/>
  <c r="B36" i="19"/>
  <c r="C36" i="19" s="1"/>
  <c r="F35" i="19"/>
  <c r="D35" i="19"/>
  <c r="B35" i="19"/>
  <c r="C35" i="19" s="1"/>
  <c r="F34" i="19"/>
  <c r="D34" i="19"/>
  <c r="B34" i="19"/>
  <c r="C34" i="19" s="1"/>
  <c r="F33" i="19"/>
  <c r="D33" i="19"/>
  <c r="B33" i="19"/>
  <c r="C33" i="19" s="1"/>
  <c r="F32" i="19"/>
  <c r="D32" i="19"/>
  <c r="B32" i="19"/>
  <c r="C32" i="19" s="1"/>
  <c r="F31" i="19"/>
  <c r="D31" i="19"/>
  <c r="B31" i="19"/>
  <c r="C31" i="19" s="1"/>
  <c r="F30" i="19"/>
  <c r="D30" i="19"/>
  <c r="B30" i="19"/>
  <c r="C30" i="19" s="1"/>
  <c r="F29" i="19"/>
  <c r="D29" i="19"/>
  <c r="B29" i="19"/>
  <c r="C29" i="19" s="1"/>
  <c r="F28" i="19"/>
  <c r="D28" i="19"/>
  <c r="B28" i="19"/>
  <c r="C28" i="19" s="1"/>
  <c r="F27" i="19"/>
  <c r="D27" i="19"/>
  <c r="B27" i="19"/>
  <c r="C27" i="19" s="1"/>
  <c r="F26" i="19"/>
  <c r="D26" i="19"/>
  <c r="B26" i="19"/>
  <c r="C26" i="19" s="1"/>
  <c r="F25" i="19"/>
  <c r="D25" i="19"/>
  <c r="B25" i="19"/>
  <c r="C25" i="19" s="1"/>
  <c r="F24" i="19"/>
  <c r="D24" i="19"/>
  <c r="B24" i="19"/>
  <c r="C24" i="19" s="1"/>
  <c r="F23" i="19"/>
  <c r="D23" i="19"/>
  <c r="B23" i="19"/>
  <c r="C23" i="19" s="1"/>
  <c r="F22" i="19"/>
  <c r="D22" i="19"/>
  <c r="B22" i="19"/>
  <c r="C22" i="19" s="1"/>
  <c r="F21" i="19"/>
  <c r="D21" i="19"/>
  <c r="B21" i="19"/>
  <c r="C21" i="19" s="1"/>
  <c r="F20" i="19"/>
  <c r="D20" i="19"/>
  <c r="B20" i="19"/>
  <c r="C20" i="19" s="1"/>
  <c r="F19" i="19"/>
  <c r="D19" i="19"/>
  <c r="B19" i="19"/>
  <c r="C19" i="19" s="1"/>
  <c r="F18" i="19"/>
  <c r="D18" i="19"/>
  <c r="B18" i="19"/>
  <c r="C18" i="19" s="1"/>
  <c r="F17" i="19"/>
  <c r="D17" i="19"/>
  <c r="B17" i="19"/>
  <c r="C17" i="19" s="1"/>
  <c r="F16" i="19"/>
  <c r="D16" i="19"/>
  <c r="B16" i="19"/>
  <c r="C16" i="19" s="1"/>
  <c r="F15" i="19"/>
  <c r="D15" i="19"/>
  <c r="B15" i="19"/>
  <c r="C15" i="19" s="1"/>
  <c r="F14" i="19"/>
  <c r="D14" i="19"/>
  <c r="B14" i="19"/>
  <c r="C14" i="19" s="1"/>
  <c r="F13" i="19"/>
  <c r="D13" i="19"/>
  <c r="B13" i="19"/>
  <c r="C13" i="19" s="1"/>
  <c r="F12" i="19"/>
  <c r="D12" i="19"/>
  <c r="B12" i="19"/>
  <c r="C12" i="19" s="1"/>
  <c r="F11" i="19"/>
  <c r="D11" i="19"/>
  <c r="B11" i="19"/>
  <c r="C11" i="19" s="1"/>
  <c r="F10" i="19"/>
  <c r="D10" i="19"/>
  <c r="B10" i="19"/>
  <c r="C10" i="19" s="1"/>
  <c r="F9" i="19"/>
  <c r="D9" i="19"/>
  <c r="B9" i="19"/>
  <c r="C9" i="19" s="1"/>
  <c r="F8" i="19"/>
  <c r="D8" i="19"/>
  <c r="B8" i="19"/>
  <c r="C8" i="19" s="1"/>
  <c r="F7" i="19"/>
  <c r="D7" i="19"/>
  <c r="B7" i="19"/>
  <c r="C7" i="19" s="1"/>
  <c r="F6" i="19"/>
  <c r="D6" i="19"/>
  <c r="B6" i="19"/>
  <c r="C6" i="19" s="1"/>
  <c r="F5" i="19"/>
  <c r="D5" i="19"/>
  <c r="B5" i="19"/>
  <c r="C5" i="19" s="1"/>
  <c r="E7" i="9"/>
  <c r="E6" i="9"/>
  <c r="F5" i="5"/>
  <c r="AE1" i="4" s="1"/>
  <c r="C4" i="21"/>
  <c r="A1" i="9" s="1"/>
  <c r="B2" i="19"/>
  <c r="C2" i="19" s="1"/>
  <c r="D2" i="19"/>
  <c r="F2" i="19"/>
  <c r="X5" i="4"/>
  <c r="AA5" i="4" s="1"/>
  <c r="AD5" i="4" s="1"/>
  <c r="AG5" i="4" s="1"/>
  <c r="AJ5" i="4" s="1"/>
  <c r="AM5" i="4" s="1"/>
  <c r="AP5" i="4" s="1"/>
  <c r="AS5" i="4" s="1"/>
  <c r="AV5" i="4" s="1"/>
  <c r="AY5" i="4" s="1"/>
  <c r="BB5" i="4" s="1"/>
  <c r="B6" i="4"/>
  <c r="C6" i="4" s="1"/>
  <c r="C7" i="9"/>
  <c r="E4" i="9"/>
  <c r="E3" i="9"/>
  <c r="E2" i="9"/>
  <c r="M10" i="9"/>
  <c r="BP5" i="4"/>
  <c r="Z5" i="4"/>
  <c r="AC5" i="4" s="1"/>
  <c r="AF5" i="4" s="1"/>
  <c r="AI5" i="4" s="1"/>
  <c r="AL5" i="4" s="1"/>
  <c r="AO5" i="4" s="1"/>
  <c r="AR5" i="4" s="1"/>
  <c r="AU5" i="4" s="1"/>
  <c r="AX5" i="4" s="1"/>
  <c r="BA5" i="4" s="1"/>
  <c r="BD5" i="4" s="1"/>
  <c r="Y5" i="4"/>
  <c r="AB5" i="4" s="1"/>
  <c r="AE5" i="4" s="1"/>
  <c r="AH5" i="4" s="1"/>
  <c r="AK5" i="4" s="1"/>
  <c r="AN5" i="4" s="1"/>
  <c r="AQ5" i="4" s="1"/>
  <c r="AT5" i="4" s="1"/>
  <c r="AW5" i="4" s="1"/>
  <c r="AZ5" i="4" s="1"/>
  <c r="BC5" i="4" s="1"/>
  <c r="BP222" i="4" l="1"/>
  <c r="BP245" i="4"/>
  <c r="BP250" i="4"/>
  <c r="BP239" i="4"/>
  <c r="BP254" i="4"/>
  <c r="BP225" i="4"/>
  <c r="BP233" i="4"/>
  <c r="BP238" i="4"/>
  <c r="BP246" i="4"/>
  <c r="BP230" i="4"/>
  <c r="BP236" i="4"/>
  <c r="BP231" i="4"/>
  <c r="BP252" i="4"/>
  <c r="BP243" i="4"/>
  <c r="BP240" i="4"/>
  <c r="BP242" i="4"/>
  <c r="BP229" i="4"/>
  <c r="BP227" i="4"/>
  <c r="BP232" i="4"/>
  <c r="BP224" i="4"/>
  <c r="BP253" i="4"/>
  <c r="BP241" i="4"/>
  <c r="BP255" i="4"/>
  <c r="BP228" i="4"/>
  <c r="BP235" i="4"/>
  <c r="BP244" i="4"/>
  <c r="BP251" i="4"/>
  <c r="BP247" i="4"/>
  <c r="BP237" i="4"/>
  <c r="BP226" i="4"/>
  <c r="BP220" i="4"/>
  <c r="BP249" i="4"/>
  <c r="BP234" i="4"/>
  <c r="BP221" i="4"/>
  <c r="BP223" i="4"/>
  <c r="BP248" i="4"/>
  <c r="BP199" i="4"/>
  <c r="BP183" i="4"/>
  <c r="BP189" i="4"/>
  <c r="BP217" i="4"/>
  <c r="BP215" i="4"/>
  <c r="BP216" i="4"/>
  <c r="BP212" i="4"/>
  <c r="BP192" i="4"/>
  <c r="BP187" i="4"/>
  <c r="BP193" i="4"/>
  <c r="BP206" i="4"/>
  <c r="BP186" i="4"/>
  <c r="BP182" i="4"/>
  <c r="BP194" i="4"/>
  <c r="BP185" i="4"/>
  <c r="BP200" i="4"/>
  <c r="BP207" i="4"/>
  <c r="BP181" i="4"/>
  <c r="BP180" i="4"/>
  <c r="BP195" i="4"/>
  <c r="BP197" i="4"/>
  <c r="BP209" i="4"/>
  <c r="BP214" i="4"/>
  <c r="BP188" i="4"/>
  <c r="BP191" i="4"/>
  <c r="BP204" i="4"/>
  <c r="BP196" i="4"/>
  <c r="BP208" i="4"/>
  <c r="BP205" i="4"/>
  <c r="BP213" i="4"/>
  <c r="BP202" i="4"/>
  <c r="BP201" i="4"/>
  <c r="BP203" i="4"/>
  <c r="BP190" i="4"/>
  <c r="BP184" i="4"/>
  <c r="BP198" i="4"/>
  <c r="BP177" i="4"/>
  <c r="BP11" i="4"/>
  <c r="BP15" i="4"/>
  <c r="BP9" i="4"/>
  <c r="BP13" i="4"/>
  <c r="BP17" i="4"/>
  <c r="BP27" i="4"/>
  <c r="BP47" i="4"/>
  <c r="BP55" i="4"/>
  <c r="BP60" i="4"/>
  <c r="BP75" i="4"/>
  <c r="BP79" i="4"/>
  <c r="BP83" i="4"/>
  <c r="BP87" i="4"/>
  <c r="BP52" i="4"/>
  <c r="BP116" i="4"/>
  <c r="BP12" i="4"/>
  <c r="BP16" i="4"/>
  <c r="BP22" i="4"/>
  <c r="BP62" i="4"/>
  <c r="BP70" i="4"/>
  <c r="BP76" i="4"/>
  <c r="BP80" i="4"/>
  <c r="BP84" i="4"/>
  <c r="BP88" i="4"/>
  <c r="BP42" i="4"/>
  <c r="BP117" i="4"/>
  <c r="BP138" i="4"/>
  <c r="BP150" i="4"/>
  <c r="BP134" i="4"/>
  <c r="BP165" i="4"/>
  <c r="BP173" i="4"/>
  <c r="BP94" i="4"/>
  <c r="BP98" i="4"/>
  <c r="BP102" i="4"/>
  <c r="BP106" i="4"/>
  <c r="BP110" i="4"/>
  <c r="BP114" i="4"/>
  <c r="BP63" i="4"/>
  <c r="BP115" i="4"/>
  <c r="BP140" i="4"/>
  <c r="BP152" i="4"/>
  <c r="BP124" i="4"/>
  <c r="BP146" i="4"/>
  <c r="BP155" i="4"/>
  <c r="BP24" i="4"/>
  <c r="BP32" i="4"/>
  <c r="BP36" i="4"/>
  <c r="BP43" i="4"/>
  <c r="BP51" i="4"/>
  <c r="BP77" i="4"/>
  <c r="BP81" i="4"/>
  <c r="BP85" i="4"/>
  <c r="BP89" i="4"/>
  <c r="BP44" i="4"/>
  <c r="BP59" i="4"/>
  <c r="BP92" i="4"/>
  <c r="BP10" i="4"/>
  <c r="BP14" i="4"/>
  <c r="BP18" i="4"/>
  <c r="BP58" i="4"/>
  <c r="BP66" i="4"/>
  <c r="BP74" i="4"/>
  <c r="BP78" i="4"/>
  <c r="BP82" i="4"/>
  <c r="BP86" i="4"/>
  <c r="BP50" i="4"/>
  <c r="BP65" i="4"/>
  <c r="BP73" i="4"/>
  <c r="BP144" i="4"/>
  <c r="BP154" i="4"/>
  <c r="BP122" i="4"/>
  <c r="BP149" i="4"/>
  <c r="BP163" i="4"/>
  <c r="BP174" i="4"/>
  <c r="BP157" i="4"/>
  <c r="BP168" i="4"/>
  <c r="BP90" i="4"/>
  <c r="BP96" i="4"/>
  <c r="BP100" i="4"/>
  <c r="BP104" i="4"/>
  <c r="BP108" i="4"/>
  <c r="BP112" i="4"/>
  <c r="BP71" i="4"/>
  <c r="BP148" i="4"/>
  <c r="BP136" i="4"/>
  <c r="BP164" i="4"/>
  <c r="BP159" i="4"/>
  <c r="BP20" i="4"/>
  <c r="BP30" i="4"/>
  <c r="BP34" i="4"/>
  <c r="BP38" i="4"/>
  <c r="BP40" i="4"/>
  <c r="BP68" i="4"/>
  <c r="BP48" i="4"/>
  <c r="BP97" i="4"/>
  <c r="BP101" i="4"/>
  <c r="BP105" i="4"/>
  <c r="BP109" i="4"/>
  <c r="BP113" i="4"/>
  <c r="BP29" i="4"/>
  <c r="BP33" i="4"/>
  <c r="BP37" i="4"/>
  <c r="BP41" i="4"/>
  <c r="BP49" i="4"/>
  <c r="BP57" i="4"/>
  <c r="BP19" i="4"/>
  <c r="BP21" i="4"/>
  <c r="BP46" i="4"/>
  <c r="BP125" i="4"/>
  <c r="BP137" i="4"/>
  <c r="BP118" i="4"/>
  <c r="BP119" i="4"/>
  <c r="BP131" i="4"/>
  <c r="BP162" i="4"/>
  <c r="BP153" i="4"/>
  <c r="BP161" i="4"/>
  <c r="BP91" i="4"/>
  <c r="BP120" i="4"/>
  <c r="BP160" i="4"/>
  <c r="BP151" i="4"/>
  <c r="BP64" i="4"/>
  <c r="BP72" i="4"/>
  <c r="BP28" i="4"/>
  <c r="BP56" i="4"/>
  <c r="BP95" i="4"/>
  <c r="BP99" i="4"/>
  <c r="BP103" i="4"/>
  <c r="BP107" i="4"/>
  <c r="BP111" i="4"/>
  <c r="BP25" i="4"/>
  <c r="BP31" i="4"/>
  <c r="BP35" i="4"/>
  <c r="BP39" i="4"/>
  <c r="BP45" i="4"/>
  <c r="BP53" i="4"/>
  <c r="BP23" i="4"/>
  <c r="BP26" i="4"/>
  <c r="BP54" i="4"/>
  <c r="BP61" i="4"/>
  <c r="BP69" i="4"/>
  <c r="BP121" i="4"/>
  <c r="BP133" i="4"/>
  <c r="BP123" i="4"/>
  <c r="BP135" i="4"/>
  <c r="BP93" i="4"/>
  <c r="BP130" i="4"/>
  <c r="BP156" i="4"/>
  <c r="BP158" i="4"/>
  <c r="BP141" i="4"/>
  <c r="BP67" i="4"/>
  <c r="BP132" i="4"/>
  <c r="BP139" i="4"/>
  <c r="BP172" i="4"/>
  <c r="BP171" i="4"/>
  <c r="BP129" i="4"/>
  <c r="BP167" i="4"/>
  <c r="BP142" i="4"/>
  <c r="E17" i="78"/>
  <c r="E21" i="78"/>
  <c r="E24" i="78"/>
  <c r="E20" i="78"/>
  <c r="E22" i="78"/>
  <c r="E23" i="78"/>
  <c r="R127" i="4"/>
  <c r="S127" i="4"/>
  <c r="R170" i="4"/>
  <c r="S170" i="4"/>
  <c r="R166" i="4"/>
  <c r="S166" i="4"/>
  <c r="R169" i="4"/>
  <c r="S169" i="4"/>
  <c r="R145" i="4"/>
  <c r="S145" i="4"/>
  <c r="S147" i="4"/>
  <c r="R147" i="4"/>
  <c r="R143" i="4"/>
  <c r="S143" i="4"/>
  <c r="S128" i="4"/>
  <c r="R128" i="4"/>
  <c r="S126" i="4"/>
  <c r="R126" i="4"/>
  <c r="G6" i="5"/>
  <c r="G2" i="5"/>
  <c r="H2" i="5" s="1"/>
  <c r="G10" i="5"/>
  <c r="H10" i="5" s="1"/>
  <c r="F6" i="5"/>
  <c r="AH1" i="4" s="1"/>
  <c r="D2" i="5"/>
  <c r="G6" i="26"/>
  <c r="H6" i="26" s="1"/>
  <c r="D10" i="5"/>
  <c r="G2" i="26"/>
  <c r="H2" i="26" s="1"/>
  <c r="D6" i="26"/>
  <c r="D13" i="5"/>
  <c r="G13" i="26"/>
  <c r="I13" i="26" s="1"/>
  <c r="J13" i="26" s="1"/>
  <c r="K13" i="26" s="1"/>
  <c r="D12" i="26"/>
  <c r="D12" i="5"/>
  <c r="D8" i="26"/>
  <c r="G4" i="26"/>
  <c r="H4" i="26" s="1"/>
  <c r="D4" i="26"/>
  <c r="G12" i="5"/>
  <c r="H12" i="5" s="1"/>
  <c r="G12" i="26"/>
  <c r="H12" i="26" s="1"/>
  <c r="G4" i="5"/>
  <c r="H4" i="5" s="1"/>
  <c r="F8" i="26"/>
  <c r="H8" i="26" s="1"/>
  <c r="D4" i="5"/>
  <c r="F9" i="26"/>
  <c r="G5" i="26"/>
  <c r="H5" i="26" s="1"/>
  <c r="G9" i="26"/>
  <c r="G5" i="5"/>
  <c r="H5" i="5" s="1"/>
  <c r="F9" i="5"/>
  <c r="AQ1" i="4" s="1"/>
  <c r="D5" i="26"/>
  <c r="F10" i="26"/>
  <c r="D2" i="26"/>
  <c r="G10" i="26"/>
  <c r="G3" i="26"/>
  <c r="G7" i="5"/>
  <c r="D11" i="5"/>
  <c r="G7" i="26"/>
  <c r="H7" i="26" s="1"/>
  <c r="AT1" i="4"/>
  <c r="BK5" i="4"/>
  <c r="BL5" i="4"/>
  <c r="AV1" i="4"/>
  <c r="AX1" i="4"/>
  <c r="AW1" i="4"/>
  <c r="AO1" i="4"/>
  <c r="AM1" i="4"/>
  <c r="AN1" i="4"/>
  <c r="AF1" i="4"/>
  <c r="D13" i="26"/>
  <c r="F3" i="26"/>
  <c r="D7" i="26"/>
  <c r="G13" i="5"/>
  <c r="H13" i="5" s="1"/>
  <c r="G9" i="5"/>
  <c r="G11" i="5"/>
  <c r="H11" i="5" s="1"/>
  <c r="F11" i="26"/>
  <c r="G11" i="26"/>
  <c r="AD1" i="4"/>
  <c r="G8" i="5"/>
  <c r="H8" i="5" s="1"/>
  <c r="D8" i="5"/>
  <c r="D3" i="5"/>
  <c r="F7" i="5"/>
  <c r="F3" i="5"/>
  <c r="H3" i="5" s="1"/>
  <c r="H2" i="19"/>
  <c r="U1" i="4"/>
  <c r="T1" i="4"/>
  <c r="W1" i="4"/>
  <c r="V1" i="4"/>
  <c r="AY1" i="4"/>
  <c r="AZ1" i="4"/>
  <c r="BA1" i="4"/>
  <c r="AB1" i="4"/>
  <c r="AC1" i="4"/>
  <c r="AA1" i="4"/>
  <c r="BD1" i="4"/>
  <c r="BB1" i="4"/>
  <c r="BC1" i="4"/>
  <c r="Q6" i="4"/>
  <c r="O6" i="4"/>
  <c r="J6" i="4"/>
  <c r="L6" i="4"/>
  <c r="P6" i="4"/>
  <c r="H6" i="4"/>
  <c r="K6" i="4"/>
  <c r="D6" i="4"/>
  <c r="N6" i="4"/>
  <c r="I6" i="4"/>
  <c r="M6" i="4"/>
  <c r="G6" i="4"/>
  <c r="E6" i="4"/>
  <c r="F6" i="4"/>
  <c r="AS1" i="4"/>
  <c r="BL250" i="4" l="1"/>
  <c r="BL239" i="4"/>
  <c r="BL245" i="4"/>
  <c r="BL222" i="4"/>
  <c r="BL237" i="4"/>
  <c r="BL224" i="4"/>
  <c r="BL230" i="4"/>
  <c r="BL252" i="4"/>
  <c r="BL221" i="4"/>
  <c r="BL254" i="4"/>
  <c r="BL242" i="4"/>
  <c r="BL246" i="4"/>
  <c r="BL229" i="4"/>
  <c r="BL238" i="4"/>
  <c r="BL223" i="4"/>
  <c r="BL247" i="4"/>
  <c r="BL240" i="4"/>
  <c r="BL248" i="4"/>
  <c r="BL241" i="4"/>
  <c r="BL226" i="4"/>
  <c r="BL228" i="4"/>
  <c r="BL231" i="4"/>
  <c r="BL232" i="4"/>
  <c r="BL220" i="4"/>
  <c r="BL249" i="4"/>
  <c r="BL255" i="4"/>
  <c r="BL225" i="4"/>
  <c r="BL253" i="4"/>
  <c r="BL233" i="4"/>
  <c r="BL243" i="4"/>
  <c r="BL235" i="4"/>
  <c r="BL251" i="4"/>
  <c r="BL234" i="4"/>
  <c r="BL244" i="4"/>
  <c r="BL227" i="4"/>
  <c r="BL236" i="4"/>
  <c r="BK222" i="4"/>
  <c r="BK239" i="4"/>
  <c r="BK250" i="4"/>
  <c r="BK245" i="4"/>
  <c r="BK223" i="4"/>
  <c r="BK246" i="4"/>
  <c r="BK251" i="4"/>
  <c r="BK252" i="4"/>
  <c r="BK236" i="4"/>
  <c r="BK234" i="4"/>
  <c r="BK227" i="4"/>
  <c r="BK231" i="4"/>
  <c r="BK224" i="4"/>
  <c r="BK230" i="4"/>
  <c r="BK255" i="4"/>
  <c r="BK243" i="4"/>
  <c r="BK240" i="4"/>
  <c r="BK229" i="4"/>
  <c r="BK238" i="4"/>
  <c r="BK242" i="4"/>
  <c r="BK235" i="4"/>
  <c r="BK247" i="4"/>
  <c r="BK233" i="4"/>
  <c r="BK241" i="4"/>
  <c r="BK220" i="4"/>
  <c r="BK221" i="4"/>
  <c r="BK228" i="4"/>
  <c r="BK232" i="4"/>
  <c r="BK237" i="4"/>
  <c r="BK254" i="4"/>
  <c r="BK244" i="4"/>
  <c r="BK248" i="4"/>
  <c r="BK253" i="4"/>
  <c r="BK249" i="4"/>
  <c r="BK226" i="4"/>
  <c r="BK225" i="4"/>
  <c r="AG1" i="4"/>
  <c r="BL199" i="4"/>
  <c r="BL189" i="4"/>
  <c r="BL183" i="4"/>
  <c r="BL191" i="4"/>
  <c r="BL202" i="4"/>
  <c r="BL196" i="4"/>
  <c r="BL208" i="4"/>
  <c r="BL182" i="4"/>
  <c r="BL205" i="4"/>
  <c r="BL214" i="4"/>
  <c r="BL213" i="4"/>
  <c r="BL216" i="4"/>
  <c r="BL192" i="4"/>
  <c r="BL206" i="4"/>
  <c r="BL186" i="4"/>
  <c r="BL201" i="4"/>
  <c r="BL184" i="4"/>
  <c r="BL198" i="4"/>
  <c r="BL177" i="4"/>
  <c r="BL217" i="4"/>
  <c r="BL215" i="4"/>
  <c r="BL212" i="4"/>
  <c r="BL188" i="4"/>
  <c r="BL204" i="4"/>
  <c r="BL193" i="4"/>
  <c r="BL190" i="4"/>
  <c r="BL194" i="4"/>
  <c r="BL195" i="4"/>
  <c r="BL187" i="4"/>
  <c r="BL181" i="4"/>
  <c r="BL203" i="4"/>
  <c r="BL180" i="4"/>
  <c r="BL185" i="4"/>
  <c r="BL197" i="4"/>
  <c r="BL200" i="4"/>
  <c r="BL209" i="4"/>
  <c r="BL207" i="4"/>
  <c r="BK199" i="4"/>
  <c r="BK183" i="4"/>
  <c r="BK189" i="4"/>
  <c r="BK217" i="4"/>
  <c r="BK216" i="4"/>
  <c r="BK188" i="4"/>
  <c r="BK192" i="4"/>
  <c r="BK204" i="4"/>
  <c r="BK181" i="4"/>
  <c r="BK184" i="4"/>
  <c r="BK194" i="4"/>
  <c r="BK185" i="4"/>
  <c r="BK212" i="4"/>
  <c r="BK191" i="4"/>
  <c r="BK187" i="4"/>
  <c r="BK202" i="4"/>
  <c r="BK203" i="4"/>
  <c r="BK180" i="4"/>
  <c r="BK197" i="4"/>
  <c r="BK209" i="4"/>
  <c r="BK207" i="4"/>
  <c r="BK206" i="4"/>
  <c r="BK208" i="4"/>
  <c r="BK182" i="4"/>
  <c r="BK198" i="4"/>
  <c r="BK200" i="4"/>
  <c r="BK205" i="4"/>
  <c r="BK214" i="4"/>
  <c r="BK215" i="4"/>
  <c r="BK213" i="4"/>
  <c r="BK193" i="4"/>
  <c r="BK196" i="4"/>
  <c r="BK186" i="4"/>
  <c r="BK201" i="4"/>
  <c r="BK190" i="4"/>
  <c r="BK195" i="4"/>
  <c r="BK177" i="4"/>
  <c r="BK11" i="4"/>
  <c r="BK15" i="4"/>
  <c r="BK9" i="4"/>
  <c r="BK13" i="4"/>
  <c r="BK27" i="4"/>
  <c r="BK47" i="4"/>
  <c r="BK55" i="4"/>
  <c r="BK77" i="4"/>
  <c r="BK81" i="4"/>
  <c r="BK85" i="4"/>
  <c r="BK44" i="4"/>
  <c r="BK59" i="4"/>
  <c r="BK116" i="4"/>
  <c r="BK10" i="4"/>
  <c r="BK14" i="4"/>
  <c r="BK18" i="4"/>
  <c r="BK58" i="4"/>
  <c r="BK62" i="4"/>
  <c r="BK70" i="4"/>
  <c r="BK76" i="4"/>
  <c r="BK80" i="4"/>
  <c r="BK84" i="4"/>
  <c r="BK88" i="4"/>
  <c r="BK50" i="4"/>
  <c r="BK65" i="4"/>
  <c r="BK73" i="4"/>
  <c r="BK138" i="4"/>
  <c r="BK150" i="4"/>
  <c r="BK122" i="4"/>
  <c r="BK149" i="4"/>
  <c r="BK163" i="4"/>
  <c r="BK174" i="4"/>
  <c r="BK168" i="4"/>
  <c r="BK94" i="4"/>
  <c r="BK98" i="4"/>
  <c r="BK102" i="4"/>
  <c r="BK106" i="4"/>
  <c r="BK110" i="4"/>
  <c r="BK114" i="4"/>
  <c r="BK71" i="4"/>
  <c r="BK140" i="4"/>
  <c r="BK152" i="4"/>
  <c r="BK136" i="4"/>
  <c r="BK159" i="4"/>
  <c r="BK20" i="4"/>
  <c r="BK30" i="4"/>
  <c r="BK34" i="4"/>
  <c r="BK38" i="4"/>
  <c r="BK17" i="4"/>
  <c r="BK43" i="4"/>
  <c r="BK51" i="4"/>
  <c r="BK60" i="4"/>
  <c r="BK75" i="4"/>
  <c r="BK79" i="4"/>
  <c r="BK83" i="4"/>
  <c r="BK87" i="4"/>
  <c r="BK89" i="4"/>
  <c r="BK52" i="4"/>
  <c r="BK92" i="4"/>
  <c r="BK12" i="4"/>
  <c r="BK16" i="4"/>
  <c r="BK22" i="4"/>
  <c r="BK66" i="4"/>
  <c r="BK74" i="4"/>
  <c r="BK78" i="4"/>
  <c r="BK82" i="4"/>
  <c r="BK86" i="4"/>
  <c r="BK42" i="4"/>
  <c r="BK117" i="4"/>
  <c r="BK144" i="4"/>
  <c r="BK154" i="4"/>
  <c r="BK134" i="4"/>
  <c r="BK165" i="4"/>
  <c r="BK157" i="4"/>
  <c r="BK173" i="4"/>
  <c r="BK90" i="4"/>
  <c r="BK96" i="4"/>
  <c r="BK100" i="4"/>
  <c r="BK104" i="4"/>
  <c r="BK108" i="4"/>
  <c r="BK112" i="4"/>
  <c r="BK63" i="4"/>
  <c r="BK115" i="4"/>
  <c r="BK148" i="4"/>
  <c r="BK124" i="4"/>
  <c r="BK146" i="4"/>
  <c r="BK155" i="4"/>
  <c r="BK164" i="4"/>
  <c r="BK24" i="4"/>
  <c r="BK32" i="4"/>
  <c r="BK36" i="4"/>
  <c r="BK68" i="4"/>
  <c r="BK48" i="4"/>
  <c r="BK95" i="4"/>
  <c r="BK99" i="4"/>
  <c r="BK103" i="4"/>
  <c r="BK107" i="4"/>
  <c r="BK111" i="4"/>
  <c r="BK29" i="4"/>
  <c r="BK33" i="4"/>
  <c r="BK37" i="4"/>
  <c r="BK41" i="4"/>
  <c r="BK49" i="4"/>
  <c r="BK57" i="4"/>
  <c r="BK26" i="4"/>
  <c r="BK54" i="4"/>
  <c r="BK61" i="4"/>
  <c r="BK69" i="4"/>
  <c r="BK125" i="4"/>
  <c r="BK119" i="4"/>
  <c r="BK131" i="4"/>
  <c r="BK130" i="4"/>
  <c r="BK156" i="4"/>
  <c r="BK141" i="4"/>
  <c r="BK67" i="4"/>
  <c r="BK120" i="4"/>
  <c r="BK160" i="4"/>
  <c r="BK151" i="4"/>
  <c r="BK172" i="4"/>
  <c r="BK40" i="4"/>
  <c r="BK64" i="4"/>
  <c r="BK72" i="4"/>
  <c r="BK28" i="4"/>
  <c r="BK56" i="4"/>
  <c r="BK97" i="4"/>
  <c r="BK101" i="4"/>
  <c r="BK105" i="4"/>
  <c r="BK109" i="4"/>
  <c r="BK113" i="4"/>
  <c r="BK25" i="4"/>
  <c r="BK31" i="4"/>
  <c r="BK35" i="4"/>
  <c r="BK39" i="4"/>
  <c r="BK45" i="4"/>
  <c r="BK53" i="4"/>
  <c r="BK19" i="4"/>
  <c r="BK21" i="4"/>
  <c r="BK23" i="4"/>
  <c r="BK46" i="4"/>
  <c r="BK121" i="4"/>
  <c r="BK133" i="4"/>
  <c r="BK137" i="4"/>
  <c r="BK118" i="4"/>
  <c r="BK123" i="4"/>
  <c r="BK135" i="4"/>
  <c r="BK93" i="4"/>
  <c r="BK158" i="4"/>
  <c r="BK162" i="4"/>
  <c r="BK153" i="4"/>
  <c r="BK161" i="4"/>
  <c r="BK91" i="4"/>
  <c r="BK132" i="4"/>
  <c r="BK139" i="4"/>
  <c r="BL9" i="4"/>
  <c r="BL13" i="4"/>
  <c r="BL17" i="4"/>
  <c r="BL11" i="4"/>
  <c r="BL15" i="4"/>
  <c r="BL43" i="4"/>
  <c r="BL51" i="4"/>
  <c r="BL77" i="4"/>
  <c r="BL81" i="4"/>
  <c r="BL85" i="4"/>
  <c r="BL89" i="4"/>
  <c r="BL44" i="4"/>
  <c r="BL59" i="4"/>
  <c r="BL92" i="4"/>
  <c r="BL10" i="4"/>
  <c r="BL14" i="4"/>
  <c r="BL18" i="4"/>
  <c r="BL58" i="4"/>
  <c r="BL66" i="4"/>
  <c r="BL74" i="4"/>
  <c r="BL78" i="4"/>
  <c r="BL82" i="4"/>
  <c r="BL86" i="4"/>
  <c r="BL50" i="4"/>
  <c r="BL65" i="4"/>
  <c r="BL73" i="4"/>
  <c r="BL144" i="4"/>
  <c r="BL154" i="4"/>
  <c r="BL122" i="4"/>
  <c r="BL149" i="4"/>
  <c r="BL163" i="4"/>
  <c r="BL174" i="4"/>
  <c r="BL157" i="4"/>
  <c r="BL173" i="4"/>
  <c r="BL90" i="4"/>
  <c r="BL96" i="4"/>
  <c r="BL100" i="4"/>
  <c r="BL104" i="4"/>
  <c r="BL108" i="4"/>
  <c r="BL112" i="4"/>
  <c r="BL63" i="4"/>
  <c r="BL71" i="4"/>
  <c r="BL148" i="4"/>
  <c r="BL136" i="4"/>
  <c r="BL164" i="4"/>
  <c r="BL159" i="4"/>
  <c r="BL20" i="4"/>
  <c r="BL30" i="4"/>
  <c r="BL34" i="4"/>
  <c r="BL38" i="4"/>
  <c r="BL27" i="4"/>
  <c r="BL47" i="4"/>
  <c r="BL55" i="4"/>
  <c r="BL60" i="4"/>
  <c r="BL75" i="4"/>
  <c r="BL79" i="4"/>
  <c r="BL83" i="4"/>
  <c r="BL87" i="4"/>
  <c r="BL52" i="4"/>
  <c r="BL116" i="4"/>
  <c r="BL12" i="4"/>
  <c r="BL16" i="4"/>
  <c r="BL22" i="4"/>
  <c r="BL62" i="4"/>
  <c r="BL70" i="4"/>
  <c r="BL76" i="4"/>
  <c r="BL80" i="4"/>
  <c r="BL84" i="4"/>
  <c r="BL88" i="4"/>
  <c r="BL42" i="4"/>
  <c r="BL117" i="4"/>
  <c r="BL138" i="4"/>
  <c r="BL150" i="4"/>
  <c r="BL134" i="4"/>
  <c r="BL165" i="4"/>
  <c r="BL168" i="4"/>
  <c r="BL94" i="4"/>
  <c r="BL98" i="4"/>
  <c r="BL102" i="4"/>
  <c r="BL106" i="4"/>
  <c r="BL110" i="4"/>
  <c r="BL114" i="4"/>
  <c r="BL115" i="4"/>
  <c r="BL140" i="4"/>
  <c r="BL152" i="4"/>
  <c r="BL124" i="4"/>
  <c r="BL146" i="4"/>
  <c r="BL155" i="4"/>
  <c r="BL24" i="4"/>
  <c r="BL32" i="4"/>
  <c r="BL36" i="4"/>
  <c r="BL64" i="4"/>
  <c r="BL72" i="4"/>
  <c r="BL28" i="4"/>
  <c r="BL56" i="4"/>
  <c r="BL95" i="4"/>
  <c r="BL99" i="4"/>
  <c r="BL103" i="4"/>
  <c r="BL107" i="4"/>
  <c r="BL111" i="4"/>
  <c r="BL25" i="4"/>
  <c r="BL31" i="4"/>
  <c r="BL35" i="4"/>
  <c r="BL39" i="4"/>
  <c r="BL45" i="4"/>
  <c r="BL53" i="4"/>
  <c r="BL21" i="4"/>
  <c r="BL23" i="4"/>
  <c r="BL26" i="4"/>
  <c r="BL54" i="4"/>
  <c r="BL61" i="4"/>
  <c r="BL69" i="4"/>
  <c r="BL121" i="4"/>
  <c r="BL133" i="4"/>
  <c r="BL123" i="4"/>
  <c r="BL135" i="4"/>
  <c r="BL93" i="4"/>
  <c r="BL130" i="4"/>
  <c r="BL156" i="4"/>
  <c r="BL158" i="4"/>
  <c r="BL141" i="4"/>
  <c r="BL67" i="4"/>
  <c r="BL132" i="4"/>
  <c r="BL139" i="4"/>
  <c r="BL172" i="4"/>
  <c r="BL40" i="4"/>
  <c r="BL68" i="4"/>
  <c r="BL48" i="4"/>
  <c r="BL97" i="4"/>
  <c r="BL101" i="4"/>
  <c r="BL105" i="4"/>
  <c r="BL109" i="4"/>
  <c r="BL113" i="4"/>
  <c r="BL29" i="4"/>
  <c r="BL33" i="4"/>
  <c r="BL37" i="4"/>
  <c r="BL41" i="4"/>
  <c r="BL49" i="4"/>
  <c r="BL57" i="4"/>
  <c r="BL19" i="4"/>
  <c r="BL46" i="4"/>
  <c r="BL125" i="4"/>
  <c r="BL137" i="4"/>
  <c r="BL118" i="4"/>
  <c r="BL119" i="4"/>
  <c r="BL131" i="4"/>
  <c r="BL162" i="4"/>
  <c r="BL153" i="4"/>
  <c r="BL161" i="4"/>
  <c r="BL91" i="4"/>
  <c r="BL120" i="4"/>
  <c r="BL160" i="4"/>
  <c r="BL151" i="4"/>
  <c r="BK171" i="4"/>
  <c r="BK129" i="4"/>
  <c r="BK167" i="4"/>
  <c r="BK142" i="4"/>
  <c r="BM5" i="4"/>
  <c r="BL171" i="4"/>
  <c r="BL129" i="4"/>
  <c r="BL167" i="4"/>
  <c r="BL142" i="4"/>
  <c r="BK126" i="4"/>
  <c r="BP126" i="4"/>
  <c r="BL126" i="4"/>
  <c r="T126" i="4"/>
  <c r="BK128" i="4"/>
  <c r="BP128" i="4"/>
  <c r="BL128" i="4"/>
  <c r="T128" i="4"/>
  <c r="BK147" i="4"/>
  <c r="BP147" i="4"/>
  <c r="BL147" i="4"/>
  <c r="T147" i="4"/>
  <c r="BP127" i="4"/>
  <c r="BL127" i="4"/>
  <c r="T127" i="4"/>
  <c r="BK127" i="4"/>
  <c r="BP143" i="4"/>
  <c r="BL143" i="4"/>
  <c r="T143" i="4"/>
  <c r="BK143" i="4"/>
  <c r="BP145" i="4"/>
  <c r="BL145" i="4"/>
  <c r="T145" i="4"/>
  <c r="BK145" i="4"/>
  <c r="BP169" i="4"/>
  <c r="BL169" i="4"/>
  <c r="T169" i="4"/>
  <c r="BK169" i="4"/>
  <c r="BP166" i="4"/>
  <c r="BL166" i="4"/>
  <c r="T166" i="4"/>
  <c r="BK166" i="4"/>
  <c r="BP170" i="4"/>
  <c r="BL170" i="4"/>
  <c r="T170" i="4"/>
  <c r="BK170" i="4"/>
  <c r="H6" i="5"/>
  <c r="AI1" i="4"/>
  <c r="H9" i="5"/>
  <c r="H13" i="26"/>
  <c r="N2" i="4"/>
  <c r="BA3" i="4" s="1"/>
  <c r="BA265" i="4" s="1"/>
  <c r="H9" i="26"/>
  <c r="H3" i="26"/>
  <c r="AR1" i="4"/>
  <c r="AP1" i="4"/>
  <c r="H10" i="26"/>
  <c r="H11" i="26"/>
  <c r="X1" i="4"/>
  <c r="Z1" i="4"/>
  <c r="Y1" i="4"/>
  <c r="BL1" i="4"/>
  <c r="I13" i="5"/>
  <c r="AJ1" i="4"/>
  <c r="H7" i="5"/>
  <c r="AK1" i="4"/>
  <c r="AL1" i="4"/>
  <c r="S6" i="4"/>
  <c r="R6" i="4"/>
  <c r="BA258" i="4" l="1"/>
  <c r="BA260" i="4"/>
  <c r="BA261" i="4"/>
  <c r="BA259" i="4"/>
  <c r="BA262" i="4"/>
  <c r="BM128" i="4"/>
  <c r="BM250" i="4"/>
  <c r="BM239" i="4"/>
  <c r="BM222" i="4"/>
  <c r="BM245" i="4"/>
  <c r="BM240" i="4"/>
  <c r="BM249" i="4"/>
  <c r="BM254" i="4"/>
  <c r="BM225" i="4"/>
  <c r="BM229" i="4"/>
  <c r="BM238" i="4"/>
  <c r="BM223" i="4"/>
  <c r="BM247" i="4"/>
  <c r="BM230" i="4"/>
  <c r="BM236" i="4"/>
  <c r="BM246" i="4"/>
  <c r="BM248" i="4"/>
  <c r="BM243" i="4"/>
  <c r="BM241" i="4"/>
  <c r="BM235" i="4"/>
  <c r="BM242" i="4"/>
  <c r="BM228" i="4"/>
  <c r="BM253" i="4"/>
  <c r="BM255" i="4"/>
  <c r="BM220" i="4"/>
  <c r="BM237" i="4"/>
  <c r="BM226" i="4"/>
  <c r="BM224" i="4"/>
  <c r="BM231" i="4"/>
  <c r="BM232" i="4"/>
  <c r="BM251" i="4"/>
  <c r="BM221" i="4"/>
  <c r="BM252" i="4"/>
  <c r="BM227" i="4"/>
  <c r="BM244" i="4"/>
  <c r="BM234" i="4"/>
  <c r="BM233" i="4"/>
  <c r="BM145" i="4"/>
  <c r="BA245" i="4"/>
  <c r="BA222" i="4"/>
  <c r="BA250" i="4"/>
  <c r="BA239" i="4"/>
  <c r="BA240" i="4"/>
  <c r="BA229" i="4"/>
  <c r="BA241" i="4"/>
  <c r="BA237" i="4"/>
  <c r="BA249" i="4"/>
  <c r="BA236" i="4"/>
  <c r="BA255" i="4"/>
  <c r="BA227" i="4"/>
  <c r="BA242" i="4"/>
  <c r="BA254" i="4"/>
  <c r="BA235" i="4"/>
  <c r="BA226" i="4"/>
  <c r="BA238" i="4"/>
  <c r="BA244" i="4"/>
  <c r="BA231" i="4"/>
  <c r="BA230" i="4"/>
  <c r="BA223" i="4"/>
  <c r="BA251" i="4"/>
  <c r="BA234" i="4"/>
  <c r="BA232" i="4"/>
  <c r="BA220" i="4"/>
  <c r="BA247" i="4"/>
  <c r="BA225" i="4"/>
  <c r="BA253" i="4"/>
  <c r="BA248" i="4"/>
  <c r="BA252" i="4"/>
  <c r="BA221" i="4"/>
  <c r="BA224" i="4"/>
  <c r="BA233" i="4"/>
  <c r="BA243" i="4"/>
  <c r="BA246" i="4"/>
  <c r="BA228" i="4"/>
  <c r="BM126" i="4"/>
  <c r="BM199" i="4"/>
  <c r="BM189" i="4"/>
  <c r="BM183" i="4"/>
  <c r="BM201" i="4"/>
  <c r="BM190" i="4"/>
  <c r="BM198" i="4"/>
  <c r="BM197" i="4"/>
  <c r="BM177" i="4"/>
  <c r="BM217" i="4"/>
  <c r="BM213" i="4"/>
  <c r="BM216" i="4"/>
  <c r="BM212" i="4"/>
  <c r="BM188" i="4"/>
  <c r="BM191" i="4"/>
  <c r="BM192" i="4"/>
  <c r="BM193" i="4"/>
  <c r="BM186" i="4"/>
  <c r="BM194" i="4"/>
  <c r="BM195" i="4"/>
  <c r="BM200" i="4"/>
  <c r="BM207" i="4"/>
  <c r="BM203" i="4"/>
  <c r="BM180" i="4"/>
  <c r="BM185" i="4"/>
  <c r="BM209" i="4"/>
  <c r="BM214" i="4"/>
  <c r="BM215" i="4"/>
  <c r="BM187" i="4"/>
  <c r="BM204" i="4"/>
  <c r="BM206" i="4"/>
  <c r="BM202" i="4"/>
  <c r="BM181" i="4"/>
  <c r="BM196" i="4"/>
  <c r="BM208" i="4"/>
  <c r="BM182" i="4"/>
  <c r="BM184" i="4"/>
  <c r="BM205" i="4"/>
  <c r="BA214" i="4"/>
  <c r="BA215" i="4"/>
  <c r="BA216" i="4"/>
  <c r="BA217" i="4"/>
  <c r="BA213" i="4"/>
  <c r="BA212" i="4"/>
  <c r="BA177" i="4"/>
  <c r="BA183" i="4"/>
  <c r="BA189" i="4"/>
  <c r="BA199" i="4"/>
  <c r="BA187" i="4"/>
  <c r="BA193" i="4"/>
  <c r="BA201" i="4"/>
  <c r="BA184" i="4"/>
  <c r="BA194" i="4"/>
  <c r="BA192" i="4"/>
  <c r="BA204" i="4"/>
  <c r="BA206" i="4"/>
  <c r="BA202" i="4"/>
  <c r="BA196" i="4"/>
  <c r="BA186" i="4"/>
  <c r="BA208" i="4"/>
  <c r="BA182" i="4"/>
  <c r="BA197" i="4"/>
  <c r="BA188" i="4"/>
  <c r="BA190" i="4"/>
  <c r="BA180" i="4"/>
  <c r="BA198" i="4"/>
  <c r="BA200" i="4"/>
  <c r="BA205" i="4"/>
  <c r="BA191" i="4"/>
  <c r="BA181" i="4"/>
  <c r="BA203" i="4"/>
  <c r="BA185" i="4"/>
  <c r="BA207" i="4"/>
  <c r="BA195" i="4"/>
  <c r="BA209" i="4"/>
  <c r="BM166" i="4"/>
  <c r="BM127" i="4"/>
  <c r="BM170" i="4"/>
  <c r="BM169" i="4"/>
  <c r="BM143" i="4"/>
  <c r="BM147" i="4"/>
  <c r="BM11" i="4"/>
  <c r="BM15" i="4"/>
  <c r="BM9" i="4"/>
  <c r="BM13" i="4"/>
  <c r="BM27" i="4"/>
  <c r="BM47" i="4"/>
  <c r="BM55" i="4"/>
  <c r="BM77" i="4"/>
  <c r="BM81" i="4"/>
  <c r="BM85" i="4"/>
  <c r="BM44" i="4"/>
  <c r="BM59" i="4"/>
  <c r="BM116" i="4"/>
  <c r="BM12" i="4"/>
  <c r="BM16" i="4"/>
  <c r="BM22" i="4"/>
  <c r="BM58" i="4"/>
  <c r="BM66" i="4"/>
  <c r="BM74" i="4"/>
  <c r="BM78" i="4"/>
  <c r="BM82" i="4"/>
  <c r="BM86" i="4"/>
  <c r="BM50" i="4"/>
  <c r="BM73" i="4"/>
  <c r="BM138" i="4"/>
  <c r="BM150" i="4"/>
  <c r="BM122" i="4"/>
  <c r="BM149" i="4"/>
  <c r="BM163" i="4"/>
  <c r="BM174" i="4"/>
  <c r="BM157" i="4"/>
  <c r="BM168" i="4"/>
  <c r="BM173" i="4"/>
  <c r="BM90" i="4"/>
  <c r="BM96" i="4"/>
  <c r="BM100" i="4"/>
  <c r="BM104" i="4"/>
  <c r="BM108" i="4"/>
  <c r="BM112" i="4"/>
  <c r="BM71" i="4"/>
  <c r="BM115" i="4"/>
  <c r="BM148" i="4"/>
  <c r="BM136" i="4"/>
  <c r="BM155" i="4"/>
  <c r="BM164" i="4"/>
  <c r="BM20" i="4"/>
  <c r="BM30" i="4"/>
  <c r="BM34" i="4"/>
  <c r="BM17" i="4"/>
  <c r="BM43" i="4"/>
  <c r="BM51" i="4"/>
  <c r="BM60" i="4"/>
  <c r="BM75" i="4"/>
  <c r="BM79" i="4"/>
  <c r="BM83" i="4"/>
  <c r="BM87" i="4"/>
  <c r="BM89" i="4"/>
  <c r="BM52" i="4"/>
  <c r="BM92" i="4"/>
  <c r="BM10" i="4"/>
  <c r="BM14" i="4"/>
  <c r="BM18" i="4"/>
  <c r="BM62" i="4"/>
  <c r="BM70" i="4"/>
  <c r="BM76" i="4"/>
  <c r="BM80" i="4"/>
  <c r="BM84" i="4"/>
  <c r="BM88" i="4"/>
  <c r="BM42" i="4"/>
  <c r="BM65" i="4"/>
  <c r="BM117" i="4"/>
  <c r="BM144" i="4"/>
  <c r="BM154" i="4"/>
  <c r="BM134" i="4"/>
  <c r="BM165" i="4"/>
  <c r="BM94" i="4"/>
  <c r="BM98" i="4"/>
  <c r="BM102" i="4"/>
  <c r="BM106" i="4"/>
  <c r="BM110" i="4"/>
  <c r="BM114" i="4"/>
  <c r="BM63" i="4"/>
  <c r="BM140" i="4"/>
  <c r="BM152" i="4"/>
  <c r="BM124" i="4"/>
  <c r="BM146" i="4"/>
  <c r="BM159" i="4"/>
  <c r="BM24" i="4"/>
  <c r="BM32" i="4"/>
  <c r="BM36" i="4"/>
  <c r="BM38" i="4"/>
  <c r="BM68" i="4"/>
  <c r="BM28" i="4"/>
  <c r="BM56" i="4"/>
  <c r="BM95" i="4"/>
  <c r="BM99" i="4"/>
  <c r="BM103" i="4"/>
  <c r="BM107" i="4"/>
  <c r="BM111" i="4"/>
  <c r="BM25" i="4"/>
  <c r="BM31" i="4"/>
  <c r="BM35" i="4"/>
  <c r="BM39" i="4"/>
  <c r="BM45" i="4"/>
  <c r="BM53" i="4"/>
  <c r="BM23" i="4"/>
  <c r="BM46" i="4"/>
  <c r="BM69" i="4"/>
  <c r="BM125" i="4"/>
  <c r="BM119" i="4"/>
  <c r="BM131" i="4"/>
  <c r="BM93" i="4"/>
  <c r="BM156" i="4"/>
  <c r="BM162" i="4"/>
  <c r="BM153" i="4"/>
  <c r="BM67" i="4"/>
  <c r="BM132" i="4"/>
  <c r="BM139" i="4"/>
  <c r="BM40" i="4"/>
  <c r="BM64" i="4"/>
  <c r="BM72" i="4"/>
  <c r="BM48" i="4"/>
  <c r="BM97" i="4"/>
  <c r="BM101" i="4"/>
  <c r="BM105" i="4"/>
  <c r="BM109" i="4"/>
  <c r="BM113" i="4"/>
  <c r="BM29" i="4"/>
  <c r="BM33" i="4"/>
  <c r="BM37" i="4"/>
  <c r="BM41" i="4"/>
  <c r="BM49" i="4"/>
  <c r="BM57" i="4"/>
  <c r="BM19" i="4"/>
  <c r="BM21" i="4"/>
  <c r="BM26" i="4"/>
  <c r="BM54" i="4"/>
  <c r="BM61" i="4"/>
  <c r="BM121" i="4"/>
  <c r="BM133" i="4"/>
  <c r="BM137" i="4"/>
  <c r="BM118" i="4"/>
  <c r="BM123" i="4"/>
  <c r="BM135" i="4"/>
  <c r="BM130" i="4"/>
  <c r="BM158" i="4"/>
  <c r="BM141" i="4"/>
  <c r="BM161" i="4"/>
  <c r="BM91" i="4"/>
  <c r="BM120" i="4"/>
  <c r="BM160" i="4"/>
  <c r="BM151" i="4"/>
  <c r="BM172" i="4"/>
  <c r="BA9" i="4"/>
  <c r="BA11" i="4"/>
  <c r="BA13" i="4"/>
  <c r="BA15" i="4"/>
  <c r="BA17" i="4"/>
  <c r="BA27" i="4"/>
  <c r="BA43" i="4"/>
  <c r="BA47" i="4"/>
  <c r="BA51" i="4"/>
  <c r="BA55" i="4"/>
  <c r="BA75" i="4"/>
  <c r="BA77" i="4"/>
  <c r="BA60" i="4"/>
  <c r="BA79" i="4"/>
  <c r="BA81" i="4"/>
  <c r="BA83" i="4"/>
  <c r="BA85" i="4"/>
  <c r="BA87" i="4"/>
  <c r="BA59" i="4"/>
  <c r="BA92" i="4"/>
  <c r="BA116" i="4"/>
  <c r="BA10" i="4"/>
  <c r="BA12" i="4"/>
  <c r="BA89" i="4"/>
  <c r="BA44" i="4"/>
  <c r="BA52" i="4"/>
  <c r="BA14" i="4"/>
  <c r="BA16" i="4"/>
  <c r="BA18" i="4"/>
  <c r="BA22" i="4"/>
  <c r="BA58" i="4"/>
  <c r="BA62" i="4"/>
  <c r="BA66" i="4"/>
  <c r="BA70" i="4"/>
  <c r="BA74" i="4"/>
  <c r="BA76" i="4"/>
  <c r="BA78" i="4"/>
  <c r="BA80" i="4"/>
  <c r="BA82" i="4"/>
  <c r="BA84" i="4"/>
  <c r="BA86" i="4"/>
  <c r="BA88" i="4"/>
  <c r="BA42" i="4"/>
  <c r="BA50" i="4"/>
  <c r="BA65" i="4"/>
  <c r="BA73" i="4"/>
  <c r="BA138" i="4"/>
  <c r="BA144" i="4"/>
  <c r="BA150" i="4"/>
  <c r="BA154" i="4"/>
  <c r="BA122" i="4"/>
  <c r="BA134" i="4"/>
  <c r="BA149" i="4"/>
  <c r="BA117" i="4"/>
  <c r="BA163" i="4"/>
  <c r="BA165" i="4"/>
  <c r="BA174" i="4"/>
  <c r="BA157" i="4"/>
  <c r="BA168" i="4"/>
  <c r="BA173" i="4"/>
  <c r="BA90" i="4"/>
  <c r="BA94" i="4"/>
  <c r="BA96" i="4"/>
  <c r="BA98" i="4"/>
  <c r="BA100" i="4"/>
  <c r="BA102" i="4"/>
  <c r="BA104" i="4"/>
  <c r="BA106" i="4"/>
  <c r="BA108" i="4"/>
  <c r="BA110" i="4"/>
  <c r="BA112" i="4"/>
  <c r="BA114" i="4"/>
  <c r="BA63" i="4"/>
  <c r="BA71" i="4"/>
  <c r="BA115" i="4"/>
  <c r="BA140" i="4"/>
  <c r="BA148" i="4"/>
  <c r="BA152" i="4"/>
  <c r="BA124" i="4"/>
  <c r="BA136" i="4"/>
  <c r="BA146" i="4"/>
  <c r="BA155" i="4"/>
  <c r="BA164" i="4"/>
  <c r="BA159" i="4"/>
  <c r="BA20" i="4"/>
  <c r="BA24" i="4"/>
  <c r="BA30" i="4"/>
  <c r="BA32" i="4"/>
  <c r="BA34" i="4"/>
  <c r="BA36" i="4"/>
  <c r="BA38" i="4"/>
  <c r="BA40" i="4"/>
  <c r="BA64" i="4"/>
  <c r="BA68" i="4"/>
  <c r="BA72" i="4"/>
  <c r="BA28" i="4"/>
  <c r="BA48" i="4"/>
  <c r="BA56" i="4"/>
  <c r="BA95" i="4"/>
  <c r="BA97" i="4"/>
  <c r="BA99" i="4"/>
  <c r="BA101" i="4"/>
  <c r="BA103" i="4"/>
  <c r="BA105" i="4"/>
  <c r="BA107" i="4"/>
  <c r="BA109" i="4"/>
  <c r="BA111" i="4"/>
  <c r="BA113" i="4"/>
  <c r="BA25" i="4"/>
  <c r="BA29" i="4"/>
  <c r="BA31" i="4"/>
  <c r="BA33" i="4"/>
  <c r="BA35" i="4"/>
  <c r="BA37" i="4"/>
  <c r="BA39" i="4"/>
  <c r="BA41" i="4"/>
  <c r="BA45" i="4"/>
  <c r="BA49" i="4"/>
  <c r="BA53" i="4"/>
  <c r="BA57" i="4"/>
  <c r="BA19" i="4"/>
  <c r="BA21" i="4"/>
  <c r="BA23" i="4"/>
  <c r="BA26" i="4"/>
  <c r="BA46" i="4"/>
  <c r="BA54" i="4"/>
  <c r="BA69" i="4"/>
  <c r="BA121" i="4"/>
  <c r="BA125" i="4"/>
  <c r="BA133" i="4"/>
  <c r="BA137" i="4"/>
  <c r="BA118" i="4"/>
  <c r="BA61" i="4"/>
  <c r="BA119" i="4"/>
  <c r="BA123" i="4"/>
  <c r="BA131" i="4"/>
  <c r="BA135" i="4"/>
  <c r="BA93" i="4"/>
  <c r="BA158" i="4"/>
  <c r="BA67" i="4"/>
  <c r="BA91" i="4"/>
  <c r="BA120" i="4"/>
  <c r="BA132" i="4"/>
  <c r="BA160" i="4"/>
  <c r="BA139" i="4"/>
  <c r="BA151" i="4"/>
  <c r="BA172" i="4"/>
  <c r="BA130" i="4"/>
  <c r="BA156" i="4"/>
  <c r="BA162" i="4"/>
  <c r="BA141" i="4"/>
  <c r="BA153" i="4"/>
  <c r="BA161" i="4"/>
  <c r="BN5" i="4"/>
  <c r="BM171" i="4"/>
  <c r="BM129" i="4"/>
  <c r="BM167" i="4"/>
  <c r="BM142" i="4"/>
  <c r="BA171" i="4"/>
  <c r="BA129" i="4"/>
  <c r="BA167" i="4"/>
  <c r="BA142" i="4"/>
  <c r="BA126" i="4"/>
  <c r="BA128" i="4"/>
  <c r="BA147" i="4"/>
  <c r="BA127" i="4"/>
  <c r="BA145" i="4"/>
  <c r="BA143" i="4"/>
  <c r="BA169" i="4"/>
  <c r="BA166" i="4"/>
  <c r="BA170" i="4"/>
  <c r="BD3" i="4"/>
  <c r="BD265" i="4" s="1"/>
  <c r="AD3" i="4"/>
  <c r="AD265" i="4" s="1"/>
  <c r="BB3" i="4"/>
  <c r="BB265" i="4" s="1"/>
  <c r="BF4" i="4"/>
  <c r="AG3" i="4"/>
  <c r="AG265" i="4" s="1"/>
  <c r="AO3" i="4"/>
  <c r="AO265" i="4" s="1"/>
  <c r="BC3" i="4"/>
  <c r="BC265" i="4" s="1"/>
  <c r="AT3" i="4"/>
  <c r="AT265" i="4" s="1"/>
  <c r="AW3" i="4"/>
  <c r="AW265" i="4" s="1"/>
  <c r="AC3" i="4"/>
  <c r="AC265" i="4" s="1"/>
  <c r="AX3" i="4"/>
  <c r="AX265" i="4" s="1"/>
  <c r="AU3" i="4"/>
  <c r="AU265" i="4" s="1"/>
  <c r="U3" i="4"/>
  <c r="U265" i="4" s="1"/>
  <c r="AH3" i="4"/>
  <c r="AH265" i="4" s="1"/>
  <c r="AQ3" i="4"/>
  <c r="AQ265" i="4" s="1"/>
  <c r="W3" i="4"/>
  <c r="W265" i="4" s="1"/>
  <c r="AA3" i="4"/>
  <c r="AA265" i="4" s="1"/>
  <c r="AS3" i="4"/>
  <c r="AS265" i="4" s="1"/>
  <c r="V3" i="4"/>
  <c r="V265" i="4" s="1"/>
  <c r="BI265" i="4" s="1"/>
  <c r="J289" i="79" s="1"/>
  <c r="AR3" i="4"/>
  <c r="AR265" i="4" s="1"/>
  <c r="AE3" i="4"/>
  <c r="AE265" i="4" s="1"/>
  <c r="AL3" i="4"/>
  <c r="AL265" i="4" s="1"/>
  <c r="AF3" i="4"/>
  <c r="AF265" i="4" s="1"/>
  <c r="AP3" i="4"/>
  <c r="AP265" i="4" s="1"/>
  <c r="AN3" i="4"/>
  <c r="AN265" i="4" s="1"/>
  <c r="AY3" i="4"/>
  <c r="AY265" i="4" s="1"/>
  <c r="AI3" i="4"/>
  <c r="AI265" i="4" s="1"/>
  <c r="N1" i="4"/>
  <c r="BE4" i="4"/>
  <c r="BE5" i="4" s="1"/>
  <c r="BE265" i="4" s="1"/>
  <c r="F289" i="79" s="1"/>
  <c r="X3" i="4"/>
  <c r="X265" i="4" s="1"/>
  <c r="AB3" i="4"/>
  <c r="AB265" i="4" s="1"/>
  <c r="AM3" i="4"/>
  <c r="AM265" i="4" s="1"/>
  <c r="BG4" i="4"/>
  <c r="AV3" i="4"/>
  <c r="AV265" i="4" s="1"/>
  <c r="AZ3" i="4"/>
  <c r="AZ265" i="4" s="1"/>
  <c r="Z3" i="4"/>
  <c r="Z265" i="4" s="1"/>
  <c r="AJ3" i="4"/>
  <c r="AJ265" i="4" s="1"/>
  <c r="AK3" i="4"/>
  <c r="AK265" i="4" s="1"/>
  <c r="Y3" i="4"/>
  <c r="Y265" i="4" s="1"/>
  <c r="J13" i="5"/>
  <c r="BM1" i="4"/>
  <c r="BK6" i="4"/>
  <c r="BP6" i="4"/>
  <c r="T6" i="4"/>
  <c r="BL6" i="4"/>
  <c r="BM6" i="4"/>
  <c r="BA6" i="4"/>
  <c r="BQ265" i="4" l="1"/>
  <c r="BH265" i="4"/>
  <c r="BS265" i="4"/>
  <c r="BT265" i="4" s="1"/>
  <c r="BJ265" i="4"/>
  <c r="BR265" i="4"/>
  <c r="AV261" i="4"/>
  <c r="AV262" i="4"/>
  <c r="AV260" i="4"/>
  <c r="AV259" i="4"/>
  <c r="AV258" i="4"/>
  <c r="AL259" i="4"/>
  <c r="AL261" i="4"/>
  <c r="AL260" i="4"/>
  <c r="AL258" i="4"/>
  <c r="AL262" i="4"/>
  <c r="AW260" i="4"/>
  <c r="AW258" i="4"/>
  <c r="AW259" i="4"/>
  <c r="AW261" i="4"/>
  <c r="AW262" i="4"/>
  <c r="AM259" i="4"/>
  <c r="AM258" i="4"/>
  <c r="AM261" i="4"/>
  <c r="AM260" i="4"/>
  <c r="AM262" i="4"/>
  <c r="AR261" i="4"/>
  <c r="AR262" i="4"/>
  <c r="AR259" i="4"/>
  <c r="AR260" i="4"/>
  <c r="AR258" i="4"/>
  <c r="AT258" i="4"/>
  <c r="AT260" i="4"/>
  <c r="AT261" i="4"/>
  <c r="AT259" i="4"/>
  <c r="AT262" i="4"/>
  <c r="AB258" i="4"/>
  <c r="AB259" i="4"/>
  <c r="AB260" i="4"/>
  <c r="AB261" i="4"/>
  <c r="AB262" i="4"/>
  <c r="V260" i="4"/>
  <c r="V262" i="4"/>
  <c r="V261" i="4"/>
  <c r="V258" i="4"/>
  <c r="V259" i="4"/>
  <c r="BC262" i="4"/>
  <c r="BC260" i="4"/>
  <c r="BC258" i="4"/>
  <c r="BC259" i="4"/>
  <c r="BC261" i="4"/>
  <c r="AS261" i="4"/>
  <c r="AS258" i="4"/>
  <c r="AS262" i="4"/>
  <c r="AS260" i="4"/>
  <c r="AS259" i="4"/>
  <c r="X258" i="4"/>
  <c r="X259" i="4"/>
  <c r="X261" i="4"/>
  <c r="X260" i="4"/>
  <c r="X262" i="4"/>
  <c r="AG258" i="4"/>
  <c r="AG259" i="4"/>
  <c r="AG261" i="4"/>
  <c r="AG260" i="4"/>
  <c r="AG262" i="4"/>
  <c r="BE260" i="4"/>
  <c r="F291" i="79" s="1"/>
  <c r="BE258" i="4"/>
  <c r="F287" i="79" s="1"/>
  <c r="F288" i="79" s="1"/>
  <c r="BE259" i="4"/>
  <c r="F290" i="79" s="1"/>
  <c r="BE262" i="4"/>
  <c r="F292" i="79" s="1"/>
  <c r="BE261" i="4"/>
  <c r="F158" i="79" s="1"/>
  <c r="AQ261" i="4"/>
  <c r="AQ262" i="4"/>
  <c r="AQ260" i="4"/>
  <c r="AQ258" i="4"/>
  <c r="AQ259" i="4"/>
  <c r="AO258" i="4"/>
  <c r="AO261" i="4"/>
  <c r="AO262" i="4"/>
  <c r="AO260" i="4"/>
  <c r="AO259" i="4"/>
  <c r="AA262" i="4"/>
  <c r="AA260" i="4"/>
  <c r="AA259" i="4"/>
  <c r="AA258" i="4"/>
  <c r="AA261" i="4"/>
  <c r="W260" i="4"/>
  <c r="W259" i="4"/>
  <c r="W262" i="4"/>
  <c r="W258" i="4"/>
  <c r="W261" i="4"/>
  <c r="Y259" i="4"/>
  <c r="Y261" i="4"/>
  <c r="Y260" i="4"/>
  <c r="Y258" i="4"/>
  <c r="Y262" i="4"/>
  <c r="AI261" i="4"/>
  <c r="AI258" i="4"/>
  <c r="AI262" i="4"/>
  <c r="AI260" i="4"/>
  <c r="AI259" i="4"/>
  <c r="BB261" i="4"/>
  <c r="BB259" i="4"/>
  <c r="BB262" i="4"/>
  <c r="BB258" i="4"/>
  <c r="BB260" i="4"/>
  <c r="AK259" i="4"/>
  <c r="AK261" i="4"/>
  <c r="AK262" i="4"/>
  <c r="AK260" i="4"/>
  <c r="AK258" i="4"/>
  <c r="AY259" i="4"/>
  <c r="AY261" i="4"/>
  <c r="AY258" i="4"/>
  <c r="AY262" i="4"/>
  <c r="AY260" i="4"/>
  <c r="AH262" i="4"/>
  <c r="AH259" i="4"/>
  <c r="AH258" i="4"/>
  <c r="AH260" i="4"/>
  <c r="AH261" i="4"/>
  <c r="AD261" i="4"/>
  <c r="AD262" i="4"/>
  <c r="AD260" i="4"/>
  <c r="AD258" i="4"/>
  <c r="AD259" i="4"/>
  <c r="AJ259" i="4"/>
  <c r="AJ258" i="4"/>
  <c r="AJ262" i="4"/>
  <c r="AJ261" i="4"/>
  <c r="AJ260" i="4"/>
  <c r="AN259" i="4"/>
  <c r="AN262" i="4"/>
  <c r="AN261" i="4"/>
  <c r="AN258" i="4"/>
  <c r="AN260" i="4"/>
  <c r="U262" i="4"/>
  <c r="U260" i="4"/>
  <c r="U258" i="4"/>
  <c r="U259" i="4"/>
  <c r="U261" i="4"/>
  <c r="BD260" i="4"/>
  <c r="BD258" i="4"/>
  <c r="BD259" i="4"/>
  <c r="BD261" i="4"/>
  <c r="BD262" i="4"/>
  <c r="AP258" i="4"/>
  <c r="AP260" i="4"/>
  <c r="AP259" i="4"/>
  <c r="AP261" i="4"/>
  <c r="AP262" i="4"/>
  <c r="AF258" i="4"/>
  <c r="AF261" i="4"/>
  <c r="AF260" i="4"/>
  <c r="AF259" i="4"/>
  <c r="AF262" i="4"/>
  <c r="AU262" i="4"/>
  <c r="AU260" i="4"/>
  <c r="AU259" i="4"/>
  <c r="AU258" i="4"/>
  <c r="AU261" i="4"/>
  <c r="AZ261" i="4"/>
  <c r="AZ260" i="4"/>
  <c r="AZ262" i="4"/>
  <c r="AZ258" i="4"/>
  <c r="AZ259" i="4"/>
  <c r="AX258" i="4"/>
  <c r="AX260" i="4"/>
  <c r="AX261" i="4"/>
  <c r="AX259" i="4"/>
  <c r="AX262" i="4"/>
  <c r="AC259" i="4"/>
  <c r="AC261" i="4"/>
  <c r="AC260" i="4"/>
  <c r="AC262" i="4"/>
  <c r="AC258" i="4"/>
  <c r="Z259" i="4"/>
  <c r="Z261" i="4"/>
  <c r="Z262" i="4"/>
  <c r="Z260" i="4"/>
  <c r="Z258" i="4"/>
  <c r="AE259" i="4"/>
  <c r="AE258" i="4"/>
  <c r="AE261" i="4"/>
  <c r="AE262" i="4"/>
  <c r="AE260" i="4"/>
  <c r="BN6" i="4"/>
  <c r="BN250" i="4"/>
  <c r="BN222" i="4"/>
  <c r="BN245" i="4"/>
  <c r="BN239" i="4"/>
  <c r="BN249" i="4"/>
  <c r="BN238" i="4"/>
  <c r="BN244" i="4"/>
  <c r="BN221" i="4"/>
  <c r="BN234" i="4"/>
  <c r="BN248" i="4"/>
  <c r="BN255" i="4"/>
  <c r="BN227" i="4"/>
  <c r="BN224" i="4"/>
  <c r="BN231" i="4"/>
  <c r="BN236" i="4"/>
  <c r="BN243" i="4"/>
  <c r="BN240" i="4"/>
  <c r="BN229" i="4"/>
  <c r="BN237" i="4"/>
  <c r="BN242" i="4"/>
  <c r="BN232" i="4"/>
  <c r="BN247" i="4"/>
  <c r="BN226" i="4"/>
  <c r="BN220" i="4"/>
  <c r="BN235" i="4"/>
  <c r="BN223" i="4"/>
  <c r="BN225" i="4"/>
  <c r="BN252" i="4"/>
  <c r="BN253" i="4"/>
  <c r="BN233" i="4"/>
  <c r="BN241" i="4"/>
  <c r="BN228" i="4"/>
  <c r="BN254" i="4"/>
  <c r="BN246" i="4"/>
  <c r="BN251" i="4"/>
  <c r="BN230" i="4"/>
  <c r="AK245" i="4"/>
  <c r="AK222" i="4"/>
  <c r="AK250" i="4"/>
  <c r="AK239" i="4"/>
  <c r="AK249" i="4"/>
  <c r="AK241" i="4"/>
  <c r="AK236" i="4"/>
  <c r="AK255" i="4"/>
  <c r="AK221" i="4"/>
  <c r="AK240" i="4"/>
  <c r="AK229" i="4"/>
  <c r="AK227" i="4"/>
  <c r="AK238" i="4"/>
  <c r="AK254" i="4"/>
  <c r="AK244" i="4"/>
  <c r="AK237" i="4"/>
  <c r="AK235" i="4"/>
  <c r="AK226" i="4"/>
  <c r="AK223" i="4"/>
  <c r="AK232" i="4"/>
  <c r="AK220" i="4"/>
  <c r="AK225" i="4"/>
  <c r="AK242" i="4"/>
  <c r="AK248" i="4"/>
  <c r="AK246" i="4"/>
  <c r="AK251" i="4"/>
  <c r="AK234" i="4"/>
  <c r="AK247" i="4"/>
  <c r="AK228" i="4"/>
  <c r="AK231" i="4"/>
  <c r="AK230" i="4"/>
  <c r="AK252" i="4"/>
  <c r="AK253" i="4"/>
  <c r="AK243" i="4"/>
  <c r="AK224" i="4"/>
  <c r="AK233" i="4"/>
  <c r="AV245" i="4"/>
  <c r="AV222" i="4"/>
  <c r="AV250" i="4"/>
  <c r="AV239" i="4"/>
  <c r="AV229" i="4"/>
  <c r="AV255" i="4"/>
  <c r="AV249" i="4"/>
  <c r="AV241" i="4"/>
  <c r="AV236" i="4"/>
  <c r="AV237" i="4"/>
  <c r="AV240" i="4"/>
  <c r="AV254" i="4"/>
  <c r="AV235" i="4"/>
  <c r="AV227" i="4"/>
  <c r="AV226" i="4"/>
  <c r="AV238" i="4"/>
  <c r="AV242" i="4"/>
  <c r="AV221" i="4"/>
  <c r="AV246" i="4"/>
  <c r="AV248" i="4"/>
  <c r="AV224" i="4"/>
  <c r="AV247" i="4"/>
  <c r="AV252" i="4"/>
  <c r="AV223" i="4"/>
  <c r="AV228" i="4"/>
  <c r="AV251" i="4"/>
  <c r="AV244" i="4"/>
  <c r="AV232" i="4"/>
  <c r="AV253" i="4"/>
  <c r="AV233" i="4"/>
  <c r="AV234" i="4"/>
  <c r="AV243" i="4"/>
  <c r="AV230" i="4"/>
  <c r="AV231" i="4"/>
  <c r="AV220" i="4"/>
  <c r="AV225" i="4"/>
  <c r="AY245" i="4"/>
  <c r="AY250" i="4"/>
  <c r="AY222" i="4"/>
  <c r="AY239" i="4"/>
  <c r="AY240" i="4"/>
  <c r="AY241" i="4"/>
  <c r="AY236" i="4"/>
  <c r="AY229" i="4"/>
  <c r="AY254" i="4"/>
  <c r="AY249" i="4"/>
  <c r="AY255" i="4"/>
  <c r="AY227" i="4"/>
  <c r="AY237" i="4"/>
  <c r="AY235" i="4"/>
  <c r="AY226" i="4"/>
  <c r="AY238" i="4"/>
  <c r="AY242" i="4"/>
  <c r="AY244" i="4"/>
  <c r="AY246" i="4"/>
  <c r="AY231" i="4"/>
  <c r="AY234" i="4"/>
  <c r="AY247" i="4"/>
  <c r="AY252" i="4"/>
  <c r="AY223" i="4"/>
  <c r="AY228" i="4"/>
  <c r="AY248" i="4"/>
  <c r="AY225" i="4"/>
  <c r="AY221" i="4"/>
  <c r="AY251" i="4"/>
  <c r="AY253" i="4"/>
  <c r="AY224" i="4"/>
  <c r="AY243" i="4"/>
  <c r="AY230" i="4"/>
  <c r="AY233" i="4"/>
  <c r="AY232" i="4"/>
  <c r="AY220" i="4"/>
  <c r="AL222" i="4"/>
  <c r="AL250" i="4"/>
  <c r="AL245" i="4"/>
  <c r="AL239" i="4"/>
  <c r="AL241" i="4"/>
  <c r="AL237" i="4"/>
  <c r="AL221" i="4"/>
  <c r="AL236" i="4"/>
  <c r="AL255" i="4"/>
  <c r="AL240" i="4"/>
  <c r="AL229" i="4"/>
  <c r="AL238" i="4"/>
  <c r="AL244" i="4"/>
  <c r="AL249" i="4"/>
  <c r="AL254" i="4"/>
  <c r="AL227" i="4"/>
  <c r="AL226" i="4"/>
  <c r="AL246" i="4"/>
  <c r="AL231" i="4"/>
  <c r="AL248" i="4"/>
  <c r="AL228" i="4"/>
  <c r="AL220" i="4"/>
  <c r="AL252" i="4"/>
  <c r="AL235" i="4"/>
  <c r="AL232" i="4"/>
  <c r="AL224" i="4"/>
  <c r="AL223" i="4"/>
  <c r="AL251" i="4"/>
  <c r="AL247" i="4"/>
  <c r="AL234" i="4"/>
  <c r="AL253" i="4"/>
  <c r="AL230" i="4"/>
  <c r="AL243" i="4"/>
  <c r="AL242" i="4"/>
  <c r="AL225" i="4"/>
  <c r="AL233" i="4"/>
  <c r="AS222" i="4"/>
  <c r="AS250" i="4"/>
  <c r="AS245" i="4"/>
  <c r="AS239" i="4"/>
  <c r="AS241" i="4"/>
  <c r="AS236" i="4"/>
  <c r="AS240" i="4"/>
  <c r="AS229" i="4"/>
  <c r="AS255" i="4"/>
  <c r="AS242" i="4"/>
  <c r="AS249" i="4"/>
  <c r="AS237" i="4"/>
  <c r="AS227" i="4"/>
  <c r="AS238" i="4"/>
  <c r="AS244" i="4"/>
  <c r="AS223" i="4"/>
  <c r="AS251" i="4"/>
  <c r="AS234" i="4"/>
  <c r="AS253" i="4"/>
  <c r="AS226" i="4"/>
  <c r="AS246" i="4"/>
  <c r="AS232" i="4"/>
  <c r="AS247" i="4"/>
  <c r="AS231" i="4"/>
  <c r="AS235" i="4"/>
  <c r="AS252" i="4"/>
  <c r="AS221" i="4"/>
  <c r="AS254" i="4"/>
  <c r="AS233" i="4"/>
  <c r="AS243" i="4"/>
  <c r="AS228" i="4"/>
  <c r="AS220" i="4"/>
  <c r="AS224" i="4"/>
  <c r="AS225" i="4"/>
  <c r="AS230" i="4"/>
  <c r="AS248" i="4"/>
  <c r="AH245" i="4"/>
  <c r="AH222" i="4"/>
  <c r="AH250" i="4"/>
  <c r="AH239" i="4"/>
  <c r="AH240" i="4"/>
  <c r="AH237" i="4"/>
  <c r="AH241" i="4"/>
  <c r="AH236" i="4"/>
  <c r="AH255" i="4"/>
  <c r="AH226" i="4"/>
  <c r="AH254" i="4"/>
  <c r="AH249" i="4"/>
  <c r="AH221" i="4"/>
  <c r="AH235" i="4"/>
  <c r="AH227" i="4"/>
  <c r="AH229" i="4"/>
  <c r="AH238" i="4"/>
  <c r="AH223" i="4"/>
  <c r="AH228" i="4"/>
  <c r="AH246" i="4"/>
  <c r="AH232" i="4"/>
  <c r="AH247" i="4"/>
  <c r="AH253" i="4"/>
  <c r="AH231" i="4"/>
  <c r="AH252" i="4"/>
  <c r="AH244" i="4"/>
  <c r="AH242" i="4"/>
  <c r="AH251" i="4"/>
  <c r="AH220" i="4"/>
  <c r="AH230" i="4"/>
  <c r="AH233" i="4"/>
  <c r="AH243" i="4"/>
  <c r="AH248" i="4"/>
  <c r="AH234" i="4"/>
  <c r="AH225" i="4"/>
  <c r="AH224" i="4"/>
  <c r="AO239" i="4"/>
  <c r="AO222" i="4"/>
  <c r="AO250" i="4"/>
  <c r="AO245" i="4"/>
  <c r="AO249" i="4"/>
  <c r="AO241" i="4"/>
  <c r="AO237" i="4"/>
  <c r="AO240" i="4"/>
  <c r="AO221" i="4"/>
  <c r="AO236" i="4"/>
  <c r="AO254" i="4"/>
  <c r="AO244" i="4"/>
  <c r="AO229" i="4"/>
  <c r="AO255" i="4"/>
  <c r="AO238" i="4"/>
  <c r="AO251" i="4"/>
  <c r="AO247" i="4"/>
  <c r="AO235" i="4"/>
  <c r="AO228" i="4"/>
  <c r="AO220" i="4"/>
  <c r="AO224" i="4"/>
  <c r="AO225" i="4"/>
  <c r="AO242" i="4"/>
  <c r="AO246" i="4"/>
  <c r="AO231" i="4"/>
  <c r="AO248" i="4"/>
  <c r="AO223" i="4"/>
  <c r="AO234" i="4"/>
  <c r="AO253" i="4"/>
  <c r="AO252" i="4"/>
  <c r="AO232" i="4"/>
  <c r="AO227" i="4"/>
  <c r="AO226" i="4"/>
  <c r="AO230" i="4"/>
  <c r="AO233" i="4"/>
  <c r="AO243" i="4"/>
  <c r="AD245" i="4"/>
  <c r="AD222" i="4"/>
  <c r="AD250" i="4"/>
  <c r="AD239" i="4"/>
  <c r="AD221" i="4"/>
  <c r="AD255" i="4"/>
  <c r="AD240" i="4"/>
  <c r="AD229" i="4"/>
  <c r="AD237" i="4"/>
  <c r="AD249" i="4"/>
  <c r="AD235" i="4"/>
  <c r="AD227" i="4"/>
  <c r="AD238" i="4"/>
  <c r="AD241" i="4"/>
  <c r="AD236" i="4"/>
  <c r="AD254" i="4"/>
  <c r="AD244" i="4"/>
  <c r="AD242" i="4"/>
  <c r="AD223" i="4"/>
  <c r="AD228" i="4"/>
  <c r="AD246" i="4"/>
  <c r="AD232" i="4"/>
  <c r="AD220" i="4"/>
  <c r="AD225" i="4"/>
  <c r="AD226" i="4"/>
  <c r="AD248" i="4"/>
  <c r="AD224" i="4"/>
  <c r="AD247" i="4"/>
  <c r="AD252" i="4"/>
  <c r="AD231" i="4"/>
  <c r="AD243" i="4"/>
  <c r="AD234" i="4"/>
  <c r="AD230" i="4"/>
  <c r="AD233" i="4"/>
  <c r="AD253" i="4"/>
  <c r="AD251" i="4"/>
  <c r="AJ245" i="4"/>
  <c r="AJ222" i="4"/>
  <c r="AJ239" i="4"/>
  <c r="AJ250" i="4"/>
  <c r="AJ249" i="4"/>
  <c r="AJ229" i="4"/>
  <c r="AJ236" i="4"/>
  <c r="AJ237" i="4"/>
  <c r="AJ241" i="4"/>
  <c r="AJ255" i="4"/>
  <c r="AJ240" i="4"/>
  <c r="AJ254" i="4"/>
  <c r="AJ235" i="4"/>
  <c r="AJ238" i="4"/>
  <c r="AJ221" i="4"/>
  <c r="AJ244" i="4"/>
  <c r="AJ228" i="4"/>
  <c r="AJ232" i="4"/>
  <c r="AJ220" i="4"/>
  <c r="AJ227" i="4"/>
  <c r="AJ226" i="4"/>
  <c r="AJ247" i="4"/>
  <c r="AJ251" i="4"/>
  <c r="AJ234" i="4"/>
  <c r="AJ224" i="4"/>
  <c r="AJ225" i="4"/>
  <c r="AJ253" i="4"/>
  <c r="AJ233" i="4"/>
  <c r="AJ252" i="4"/>
  <c r="AJ242" i="4"/>
  <c r="AJ223" i="4"/>
  <c r="AJ246" i="4"/>
  <c r="AJ231" i="4"/>
  <c r="AJ248" i="4"/>
  <c r="AJ230" i="4"/>
  <c r="AJ243" i="4"/>
  <c r="AN250" i="4"/>
  <c r="AN245" i="4"/>
  <c r="AN222" i="4"/>
  <c r="AN239" i="4"/>
  <c r="AN240" i="4"/>
  <c r="AN255" i="4"/>
  <c r="AN254" i="4"/>
  <c r="AN249" i="4"/>
  <c r="AN236" i="4"/>
  <c r="AN244" i="4"/>
  <c r="AN241" i="4"/>
  <c r="AN237" i="4"/>
  <c r="AN235" i="4"/>
  <c r="AN238" i="4"/>
  <c r="AN227" i="4"/>
  <c r="AN226" i="4"/>
  <c r="AN231" i="4"/>
  <c r="AN248" i="4"/>
  <c r="AN220" i="4"/>
  <c r="AN223" i="4"/>
  <c r="AN251" i="4"/>
  <c r="AN232" i="4"/>
  <c r="AN224" i="4"/>
  <c r="AN225" i="4"/>
  <c r="AN247" i="4"/>
  <c r="AN221" i="4"/>
  <c r="AN242" i="4"/>
  <c r="AN246" i="4"/>
  <c r="AN234" i="4"/>
  <c r="AN252" i="4"/>
  <c r="AN230" i="4"/>
  <c r="AN233" i="4"/>
  <c r="AN243" i="4"/>
  <c r="AN228" i="4"/>
  <c r="AN229" i="4"/>
  <c r="AN253" i="4"/>
  <c r="AE222" i="4"/>
  <c r="AE245" i="4"/>
  <c r="AE239" i="4"/>
  <c r="AE250" i="4"/>
  <c r="AE221" i="4"/>
  <c r="AE249" i="4"/>
  <c r="AE236" i="4"/>
  <c r="AE237" i="4"/>
  <c r="AE240" i="4"/>
  <c r="AE229" i="4"/>
  <c r="AE227" i="4"/>
  <c r="AE238" i="4"/>
  <c r="AE255" i="4"/>
  <c r="AE254" i="4"/>
  <c r="AE235" i="4"/>
  <c r="AE241" i="4"/>
  <c r="AE244" i="4"/>
  <c r="AE242" i="4"/>
  <c r="AE228" i="4"/>
  <c r="AE225" i="4"/>
  <c r="AE252" i="4"/>
  <c r="AE253" i="4"/>
  <c r="AE224" i="4"/>
  <c r="AE247" i="4"/>
  <c r="AE220" i="4"/>
  <c r="AE246" i="4"/>
  <c r="AE251" i="4"/>
  <c r="AE230" i="4"/>
  <c r="AE233" i="4"/>
  <c r="AE223" i="4"/>
  <c r="AE231" i="4"/>
  <c r="AE248" i="4"/>
  <c r="AE243" i="4"/>
  <c r="AE226" i="4"/>
  <c r="AE234" i="4"/>
  <c r="AE232" i="4"/>
  <c r="AA245" i="4"/>
  <c r="AA222" i="4"/>
  <c r="AA250" i="4"/>
  <c r="AA239" i="4"/>
  <c r="AA236" i="4"/>
  <c r="AA240" i="4"/>
  <c r="AA249" i="4"/>
  <c r="AA221" i="4"/>
  <c r="AA241" i="4"/>
  <c r="AA237" i="4"/>
  <c r="AA255" i="4"/>
  <c r="AA254" i="4"/>
  <c r="AA235" i="4"/>
  <c r="AA238" i="4"/>
  <c r="AA242" i="4"/>
  <c r="AA227" i="4"/>
  <c r="AA229" i="4"/>
  <c r="AA244" i="4"/>
  <c r="AA223" i="4"/>
  <c r="AA246" i="4"/>
  <c r="AA224" i="4"/>
  <c r="AA247" i="4"/>
  <c r="AA253" i="4"/>
  <c r="AA230" i="4"/>
  <c r="AA226" i="4"/>
  <c r="AA234" i="4"/>
  <c r="AA232" i="4"/>
  <c r="AA225" i="4"/>
  <c r="AA252" i="4"/>
  <c r="AA251" i="4"/>
  <c r="AA233" i="4"/>
  <c r="AA231" i="4"/>
  <c r="AA248" i="4"/>
  <c r="AA220" i="4"/>
  <c r="AA243" i="4"/>
  <c r="AA228" i="4"/>
  <c r="AW222" i="4"/>
  <c r="AW250" i="4"/>
  <c r="AW245" i="4"/>
  <c r="AW239" i="4"/>
  <c r="AW221" i="4"/>
  <c r="AW237" i="4"/>
  <c r="AW240" i="4"/>
  <c r="AW249" i="4"/>
  <c r="AW229" i="4"/>
  <c r="AW241" i="4"/>
  <c r="AW255" i="4"/>
  <c r="AW254" i="4"/>
  <c r="AW227" i="4"/>
  <c r="AW236" i="4"/>
  <c r="AW235" i="4"/>
  <c r="AW244" i="4"/>
  <c r="AW242" i="4"/>
  <c r="AW234" i="4"/>
  <c r="AW248" i="4"/>
  <c r="AW220" i="4"/>
  <c r="AW224" i="4"/>
  <c r="AW238" i="4"/>
  <c r="AW223" i="4"/>
  <c r="AW246" i="4"/>
  <c r="AW232" i="4"/>
  <c r="AW247" i="4"/>
  <c r="AW252" i="4"/>
  <c r="AW226" i="4"/>
  <c r="AW231" i="4"/>
  <c r="AW225" i="4"/>
  <c r="AW243" i="4"/>
  <c r="AW251" i="4"/>
  <c r="AW230" i="4"/>
  <c r="AW228" i="4"/>
  <c r="AW253" i="4"/>
  <c r="AW233" i="4"/>
  <c r="AG222" i="4"/>
  <c r="AG245" i="4"/>
  <c r="AG250" i="4"/>
  <c r="AG239" i="4"/>
  <c r="AG240" i="4"/>
  <c r="AG237" i="4"/>
  <c r="AG255" i="4"/>
  <c r="AG254" i="4"/>
  <c r="AG221" i="4"/>
  <c r="AG236" i="4"/>
  <c r="AG249" i="4"/>
  <c r="AG229" i="4"/>
  <c r="AG241" i="4"/>
  <c r="AG235" i="4"/>
  <c r="AG226" i="4"/>
  <c r="AG238" i="4"/>
  <c r="AG242" i="4"/>
  <c r="AG227" i="4"/>
  <c r="AG228" i="4"/>
  <c r="AG251" i="4"/>
  <c r="AG220" i="4"/>
  <c r="AG252" i="4"/>
  <c r="AG244" i="4"/>
  <c r="AG223" i="4"/>
  <c r="AG246" i="4"/>
  <c r="AG231" i="4"/>
  <c r="AG234" i="4"/>
  <c r="AG232" i="4"/>
  <c r="AG224" i="4"/>
  <c r="AG248" i="4"/>
  <c r="AG253" i="4"/>
  <c r="AG225" i="4"/>
  <c r="AG247" i="4"/>
  <c r="AG230" i="4"/>
  <c r="AG233" i="4"/>
  <c r="AG243" i="4"/>
  <c r="BD245" i="4"/>
  <c r="BD222" i="4"/>
  <c r="BD250" i="4"/>
  <c r="BD239" i="4"/>
  <c r="BD221" i="4"/>
  <c r="BD241" i="4"/>
  <c r="BD237" i="4"/>
  <c r="BD254" i="4"/>
  <c r="BD249" i="4"/>
  <c r="BD240" i="4"/>
  <c r="BD229" i="4"/>
  <c r="BD236" i="4"/>
  <c r="BD244" i="4"/>
  <c r="BD235" i="4"/>
  <c r="BD227" i="4"/>
  <c r="BD226" i="4"/>
  <c r="BD255" i="4"/>
  <c r="BD253" i="4"/>
  <c r="BD234" i="4"/>
  <c r="BD232" i="4"/>
  <c r="BD225" i="4"/>
  <c r="BD246" i="4"/>
  <c r="BD251" i="4"/>
  <c r="BD248" i="4"/>
  <c r="BD223" i="4"/>
  <c r="BD231" i="4"/>
  <c r="BD242" i="4"/>
  <c r="BD247" i="4"/>
  <c r="BD238" i="4"/>
  <c r="BD228" i="4"/>
  <c r="BD220" i="4"/>
  <c r="BD224" i="4"/>
  <c r="BD230" i="4"/>
  <c r="BD252" i="4"/>
  <c r="BD233" i="4"/>
  <c r="BD243" i="4"/>
  <c r="Y245" i="4"/>
  <c r="Y222" i="4"/>
  <c r="Y250" i="4"/>
  <c r="Y239" i="4"/>
  <c r="Y221" i="4"/>
  <c r="Y236" i="4"/>
  <c r="Y249" i="4"/>
  <c r="Y229" i="4"/>
  <c r="Y241" i="4"/>
  <c r="Y237" i="4"/>
  <c r="Y255" i="4"/>
  <c r="Y238" i="4"/>
  <c r="Y235" i="4"/>
  <c r="Y227" i="4"/>
  <c r="Y240" i="4"/>
  <c r="Y242" i="4"/>
  <c r="Y228" i="4"/>
  <c r="Y248" i="4"/>
  <c r="Y220" i="4"/>
  <c r="Y225" i="4"/>
  <c r="Y223" i="4"/>
  <c r="Y231" i="4"/>
  <c r="Y234" i="4"/>
  <c r="Y224" i="4"/>
  <c r="Y252" i="4"/>
  <c r="Y226" i="4"/>
  <c r="Y244" i="4"/>
  <c r="Y232" i="4"/>
  <c r="Y247" i="4"/>
  <c r="Y254" i="4"/>
  <c r="Y246" i="4"/>
  <c r="Y243" i="4"/>
  <c r="Y253" i="4"/>
  <c r="Y251" i="4"/>
  <c r="Y230" i="4"/>
  <c r="Y233" i="4"/>
  <c r="AZ222" i="4"/>
  <c r="AZ245" i="4"/>
  <c r="AZ250" i="4"/>
  <c r="AZ239" i="4"/>
  <c r="AZ240" i="4"/>
  <c r="AZ241" i="4"/>
  <c r="AZ229" i="4"/>
  <c r="AZ255" i="4"/>
  <c r="AZ221" i="4"/>
  <c r="AZ236" i="4"/>
  <c r="AZ226" i="4"/>
  <c r="AZ249" i="4"/>
  <c r="AZ227" i="4"/>
  <c r="AZ244" i="4"/>
  <c r="AZ223" i="4"/>
  <c r="AZ251" i="4"/>
  <c r="AZ231" i="4"/>
  <c r="AZ232" i="4"/>
  <c r="AZ225" i="4"/>
  <c r="AZ228" i="4"/>
  <c r="AZ246" i="4"/>
  <c r="AZ234" i="4"/>
  <c r="AZ220" i="4"/>
  <c r="AZ254" i="4"/>
  <c r="AZ235" i="4"/>
  <c r="AZ238" i="4"/>
  <c r="AZ252" i="4"/>
  <c r="AZ237" i="4"/>
  <c r="AZ233" i="4"/>
  <c r="AZ242" i="4"/>
  <c r="AZ248" i="4"/>
  <c r="AZ224" i="4"/>
  <c r="AZ247" i="4"/>
  <c r="AZ253" i="4"/>
  <c r="AZ243" i="4"/>
  <c r="AZ230" i="4"/>
  <c r="AB222" i="4"/>
  <c r="AB245" i="4"/>
  <c r="AB239" i="4"/>
  <c r="AB250" i="4"/>
  <c r="AB240" i="4"/>
  <c r="AB236" i="4"/>
  <c r="AB255" i="4"/>
  <c r="AB221" i="4"/>
  <c r="AB249" i="4"/>
  <c r="AB229" i="4"/>
  <c r="AB237" i="4"/>
  <c r="AB235" i="4"/>
  <c r="AB227" i="4"/>
  <c r="AB242" i="4"/>
  <c r="AB241" i="4"/>
  <c r="AB254" i="4"/>
  <c r="AB238" i="4"/>
  <c r="AB244" i="4"/>
  <c r="AB228" i="4"/>
  <c r="AB251" i="4"/>
  <c r="AB232" i="4"/>
  <c r="AB220" i="4"/>
  <c r="AB226" i="4"/>
  <c r="AB246" i="4"/>
  <c r="AB247" i="4"/>
  <c r="AB234" i="4"/>
  <c r="AB248" i="4"/>
  <c r="AB224" i="4"/>
  <c r="AB225" i="4"/>
  <c r="AB231" i="4"/>
  <c r="AB252" i="4"/>
  <c r="AB233" i="4"/>
  <c r="AB223" i="4"/>
  <c r="AB253" i="4"/>
  <c r="AB230" i="4"/>
  <c r="AB243" i="4"/>
  <c r="AI245" i="4"/>
  <c r="AI222" i="4"/>
  <c r="AI250" i="4"/>
  <c r="AI239" i="4"/>
  <c r="AI249" i="4"/>
  <c r="AI229" i="4"/>
  <c r="AI237" i="4"/>
  <c r="AI241" i="4"/>
  <c r="AI221" i="4"/>
  <c r="AI254" i="4"/>
  <c r="AI236" i="4"/>
  <c r="AI235" i="4"/>
  <c r="AI240" i="4"/>
  <c r="AI227" i="4"/>
  <c r="AI242" i="4"/>
  <c r="AI223" i="4"/>
  <c r="AI228" i="4"/>
  <c r="AI244" i="4"/>
  <c r="AI231" i="4"/>
  <c r="AI225" i="4"/>
  <c r="AI226" i="4"/>
  <c r="AI234" i="4"/>
  <c r="AI252" i="4"/>
  <c r="AI255" i="4"/>
  <c r="AI238" i="4"/>
  <c r="AI246" i="4"/>
  <c r="AI247" i="4"/>
  <c r="AI232" i="4"/>
  <c r="AI220" i="4"/>
  <c r="AI253" i="4"/>
  <c r="AI230" i="4"/>
  <c r="AI233" i="4"/>
  <c r="AI243" i="4"/>
  <c r="AI251" i="4"/>
  <c r="AI248" i="4"/>
  <c r="AI224" i="4"/>
  <c r="AF245" i="4"/>
  <c r="AF222" i="4"/>
  <c r="AF250" i="4"/>
  <c r="AF239" i="4"/>
  <c r="AF229" i="4"/>
  <c r="AF241" i="4"/>
  <c r="AF237" i="4"/>
  <c r="AF240" i="4"/>
  <c r="AF255" i="4"/>
  <c r="AF249" i="4"/>
  <c r="AF221" i="4"/>
  <c r="AF236" i="4"/>
  <c r="AF254" i="4"/>
  <c r="AF226" i="4"/>
  <c r="AF244" i="4"/>
  <c r="AF235" i="4"/>
  <c r="AF242" i="4"/>
  <c r="AF232" i="4"/>
  <c r="AF252" i="4"/>
  <c r="AF253" i="4"/>
  <c r="AF227" i="4"/>
  <c r="AF238" i="4"/>
  <c r="AF223" i="4"/>
  <c r="AF251" i="4"/>
  <c r="AF248" i="4"/>
  <c r="AF225" i="4"/>
  <c r="AF247" i="4"/>
  <c r="AF228" i="4"/>
  <c r="AF231" i="4"/>
  <c r="AF234" i="4"/>
  <c r="AF220" i="4"/>
  <c r="AF224" i="4"/>
  <c r="AF246" i="4"/>
  <c r="AF230" i="4"/>
  <c r="AF233" i="4"/>
  <c r="AF243" i="4"/>
  <c r="V222" i="4"/>
  <c r="V250" i="4"/>
  <c r="V245" i="4"/>
  <c r="V239" i="4"/>
  <c r="V229" i="4"/>
  <c r="V249" i="4"/>
  <c r="V236" i="4"/>
  <c r="V221" i="4"/>
  <c r="V255" i="4"/>
  <c r="V235" i="4"/>
  <c r="V237" i="4"/>
  <c r="V254" i="4"/>
  <c r="V227" i="4"/>
  <c r="V244" i="4"/>
  <c r="V251" i="4"/>
  <c r="V231" i="4"/>
  <c r="V234" i="4"/>
  <c r="V225" i="4"/>
  <c r="V241" i="4"/>
  <c r="V248" i="4"/>
  <c r="V224" i="4"/>
  <c r="V247" i="4"/>
  <c r="V242" i="4"/>
  <c r="V220" i="4"/>
  <c r="V252" i="4"/>
  <c r="V238" i="4"/>
  <c r="V228" i="4"/>
  <c r="V240" i="4"/>
  <c r="V226" i="4"/>
  <c r="V246" i="4"/>
  <c r="V232" i="4"/>
  <c r="V233" i="4"/>
  <c r="V243" i="4"/>
  <c r="V223" i="4"/>
  <c r="V253" i="4"/>
  <c r="V230" i="4"/>
  <c r="AQ222" i="4"/>
  <c r="AQ245" i="4"/>
  <c r="AQ250" i="4"/>
  <c r="AQ239" i="4"/>
  <c r="AQ240" i="4"/>
  <c r="AQ249" i="4"/>
  <c r="AQ255" i="4"/>
  <c r="AQ229" i="4"/>
  <c r="AQ221" i="4"/>
  <c r="AQ241" i="4"/>
  <c r="AQ236" i="4"/>
  <c r="AQ237" i="4"/>
  <c r="AQ254" i="4"/>
  <c r="AQ242" i="4"/>
  <c r="AQ248" i="4"/>
  <c r="AQ235" i="4"/>
  <c r="AQ228" i="4"/>
  <c r="AQ231" i="4"/>
  <c r="AQ224" i="4"/>
  <c r="AQ252" i="4"/>
  <c r="AQ232" i="4"/>
  <c r="AQ220" i="4"/>
  <c r="AQ227" i="4"/>
  <c r="AQ238" i="4"/>
  <c r="AQ223" i="4"/>
  <c r="AQ225" i="4"/>
  <c r="AQ246" i="4"/>
  <c r="AQ234" i="4"/>
  <c r="AQ243" i="4"/>
  <c r="AQ251" i="4"/>
  <c r="AQ230" i="4"/>
  <c r="AQ253" i="4"/>
  <c r="AQ226" i="4"/>
  <c r="AQ244" i="4"/>
  <c r="AQ247" i="4"/>
  <c r="AQ233" i="4"/>
  <c r="AX245" i="4"/>
  <c r="AX222" i="4"/>
  <c r="AX250" i="4"/>
  <c r="AX239" i="4"/>
  <c r="AX249" i="4"/>
  <c r="AX229" i="4"/>
  <c r="AX221" i="4"/>
  <c r="AX240" i="4"/>
  <c r="AX255" i="4"/>
  <c r="AX236" i="4"/>
  <c r="AX226" i="4"/>
  <c r="AX244" i="4"/>
  <c r="AX235" i="4"/>
  <c r="AX227" i="4"/>
  <c r="AX241" i="4"/>
  <c r="AX237" i="4"/>
  <c r="AX254" i="4"/>
  <c r="AX238" i="4"/>
  <c r="AX231" i="4"/>
  <c r="AX247" i="4"/>
  <c r="AX252" i="4"/>
  <c r="AX246" i="4"/>
  <c r="AX251" i="4"/>
  <c r="AX220" i="4"/>
  <c r="AX242" i="4"/>
  <c r="AX234" i="4"/>
  <c r="AX225" i="4"/>
  <c r="AX253" i="4"/>
  <c r="AX228" i="4"/>
  <c r="AX223" i="4"/>
  <c r="AX232" i="4"/>
  <c r="AX224" i="4"/>
  <c r="AX230" i="4"/>
  <c r="AX233" i="4"/>
  <c r="AX243" i="4"/>
  <c r="AX248" i="4"/>
  <c r="BC222" i="4"/>
  <c r="BC245" i="4"/>
  <c r="BC250" i="4"/>
  <c r="BC239" i="4"/>
  <c r="BC241" i="4"/>
  <c r="BC255" i="4"/>
  <c r="BC236" i="4"/>
  <c r="BC237" i="4"/>
  <c r="BC240" i="4"/>
  <c r="BC249" i="4"/>
  <c r="BC221" i="4"/>
  <c r="BC244" i="4"/>
  <c r="BC254" i="4"/>
  <c r="BC227" i="4"/>
  <c r="BC229" i="4"/>
  <c r="BC248" i="4"/>
  <c r="BC235" i="4"/>
  <c r="BC226" i="4"/>
  <c r="BC238" i="4"/>
  <c r="BC242" i="4"/>
  <c r="BC225" i="4"/>
  <c r="BC252" i="4"/>
  <c r="BC231" i="4"/>
  <c r="BC232" i="4"/>
  <c r="BC220" i="4"/>
  <c r="BC224" i="4"/>
  <c r="BC247" i="4"/>
  <c r="BC234" i="4"/>
  <c r="BC223" i="4"/>
  <c r="BC228" i="4"/>
  <c r="BC251" i="4"/>
  <c r="BC230" i="4"/>
  <c r="BC243" i="4"/>
  <c r="BC246" i="4"/>
  <c r="BC253" i="4"/>
  <c r="BC233" i="4"/>
  <c r="BB222" i="4"/>
  <c r="BB250" i="4"/>
  <c r="BB245" i="4"/>
  <c r="BB239" i="4"/>
  <c r="BB240" i="4"/>
  <c r="BB249" i="4"/>
  <c r="BB236" i="4"/>
  <c r="BB229" i="4"/>
  <c r="BB241" i="4"/>
  <c r="BB237" i="4"/>
  <c r="BB254" i="4"/>
  <c r="BB221" i="4"/>
  <c r="BB255" i="4"/>
  <c r="BB235" i="4"/>
  <c r="BB227" i="4"/>
  <c r="BB238" i="4"/>
  <c r="BB244" i="4"/>
  <c r="BB223" i="4"/>
  <c r="BB234" i="4"/>
  <c r="BB220" i="4"/>
  <c r="BB224" i="4"/>
  <c r="BB246" i="4"/>
  <c r="BB251" i="4"/>
  <c r="BB231" i="4"/>
  <c r="BB232" i="4"/>
  <c r="BB226" i="4"/>
  <c r="BB228" i="4"/>
  <c r="BB253" i="4"/>
  <c r="BB242" i="4"/>
  <c r="BB248" i="4"/>
  <c r="BB225" i="4"/>
  <c r="BB233" i="4"/>
  <c r="BB243" i="4"/>
  <c r="BB247" i="4"/>
  <c r="BB252" i="4"/>
  <c r="BB230" i="4"/>
  <c r="X222" i="4"/>
  <c r="X239" i="4"/>
  <c r="X245" i="4"/>
  <c r="X250" i="4"/>
  <c r="X240" i="4"/>
  <c r="X255" i="4"/>
  <c r="X249" i="4"/>
  <c r="X229" i="4"/>
  <c r="X221" i="4"/>
  <c r="X237" i="4"/>
  <c r="X236" i="4"/>
  <c r="X254" i="4"/>
  <c r="X227" i="4"/>
  <c r="X226" i="4"/>
  <c r="X241" i="4"/>
  <c r="X235" i="4"/>
  <c r="X223" i="4"/>
  <c r="X251" i="4"/>
  <c r="X248" i="4"/>
  <c r="X224" i="4"/>
  <c r="X225" i="4"/>
  <c r="X247" i="4"/>
  <c r="X242" i="4"/>
  <c r="X231" i="4"/>
  <c r="X234" i="4"/>
  <c r="X220" i="4"/>
  <c r="X244" i="4"/>
  <c r="X252" i="4"/>
  <c r="X238" i="4"/>
  <c r="X232" i="4"/>
  <c r="X253" i="4"/>
  <c r="X228" i="4"/>
  <c r="X246" i="4"/>
  <c r="X230" i="4"/>
  <c r="X233" i="4"/>
  <c r="X243" i="4"/>
  <c r="AC222" i="4"/>
  <c r="AC250" i="4"/>
  <c r="AC245" i="4"/>
  <c r="AC239" i="4"/>
  <c r="AC229" i="4"/>
  <c r="AC255" i="4"/>
  <c r="AC240" i="4"/>
  <c r="AC221" i="4"/>
  <c r="AC241" i="4"/>
  <c r="AC249" i="4"/>
  <c r="AC236" i="4"/>
  <c r="AC237" i="4"/>
  <c r="AC235" i="4"/>
  <c r="AC227" i="4"/>
  <c r="AC226" i="4"/>
  <c r="AC242" i="4"/>
  <c r="AC246" i="4"/>
  <c r="AC251" i="4"/>
  <c r="AC234" i="4"/>
  <c r="AC247" i="4"/>
  <c r="AC252" i="4"/>
  <c r="AC238" i="4"/>
  <c r="AC228" i="4"/>
  <c r="AC231" i="4"/>
  <c r="AC254" i="4"/>
  <c r="AC244" i="4"/>
  <c r="AC232" i="4"/>
  <c r="AC248" i="4"/>
  <c r="AC224" i="4"/>
  <c r="AC223" i="4"/>
  <c r="AC253" i="4"/>
  <c r="AC225" i="4"/>
  <c r="AC233" i="4"/>
  <c r="AC220" i="4"/>
  <c r="AC230" i="4"/>
  <c r="AC243" i="4"/>
  <c r="BE222" i="4"/>
  <c r="F139" i="79" s="1"/>
  <c r="BE250" i="4"/>
  <c r="F160" i="79" s="1"/>
  <c r="BE245" i="4"/>
  <c r="F281" i="79" s="1"/>
  <c r="BE239" i="4"/>
  <c r="F279" i="79" s="1"/>
  <c r="BE221" i="4"/>
  <c r="F271" i="79" s="1"/>
  <c r="F272" i="79" s="1"/>
  <c r="BE236" i="4"/>
  <c r="F278" i="79" s="1"/>
  <c r="BE237" i="4"/>
  <c r="F205" i="79" s="1"/>
  <c r="BE255" i="4"/>
  <c r="F800" i="79" s="1"/>
  <c r="BE249" i="4"/>
  <c r="F236" i="79" s="1"/>
  <c r="BE227" i="4"/>
  <c r="BE240" i="4"/>
  <c r="F232" i="79" s="1"/>
  <c r="BE254" i="4"/>
  <c r="F720" i="79" s="1"/>
  <c r="BE235" i="4"/>
  <c r="F230" i="79" s="1"/>
  <c r="BE238" i="4"/>
  <c r="F231" i="79" s="1"/>
  <c r="BE226" i="4"/>
  <c r="F265" i="79" s="1"/>
  <c r="BE251" i="4"/>
  <c r="BE231" i="4"/>
  <c r="F229" i="79" s="1"/>
  <c r="BE232" i="4"/>
  <c r="F266" i="79" s="1"/>
  <c r="BE248" i="4"/>
  <c r="F159" i="79" s="1"/>
  <c r="BE253" i="4"/>
  <c r="F662" i="79" s="1"/>
  <c r="BE229" i="4"/>
  <c r="F276" i="79" s="1"/>
  <c r="BE242" i="4"/>
  <c r="F156" i="79" s="1"/>
  <c r="BE228" i="4"/>
  <c r="F275" i="79" s="1"/>
  <c r="BE247" i="4"/>
  <c r="F235" i="79" s="1"/>
  <c r="BE220" i="4"/>
  <c r="F261" i="79" s="1"/>
  <c r="F262" i="79" s="1"/>
  <c r="BE225" i="4"/>
  <c r="F227" i="79" s="1"/>
  <c r="BE234" i="4"/>
  <c r="BE224" i="4"/>
  <c r="F274" i="79" s="1"/>
  <c r="BE252" i="4"/>
  <c r="BE241" i="4"/>
  <c r="F280" i="79" s="1"/>
  <c r="BE230" i="4"/>
  <c r="F203" i="79" s="1"/>
  <c r="BE233" i="4"/>
  <c r="F277" i="79" s="1"/>
  <c r="BE223" i="4"/>
  <c r="F226" i="79" s="1"/>
  <c r="BE243" i="4"/>
  <c r="F233" i="79" s="1"/>
  <c r="BE244" i="4"/>
  <c r="F267" i="79" s="1"/>
  <c r="BE246" i="4"/>
  <c r="F234" i="79" s="1"/>
  <c r="U245" i="4"/>
  <c r="U222" i="4"/>
  <c r="U250" i="4"/>
  <c r="U239" i="4"/>
  <c r="U241" i="4"/>
  <c r="U249" i="4"/>
  <c r="U229" i="4"/>
  <c r="U221" i="4"/>
  <c r="U237" i="4"/>
  <c r="U236" i="4"/>
  <c r="U255" i="4"/>
  <c r="U226" i="4"/>
  <c r="U244" i="4"/>
  <c r="U254" i="4"/>
  <c r="U235" i="4"/>
  <c r="U227" i="4"/>
  <c r="U242" i="4"/>
  <c r="U238" i="4"/>
  <c r="U228" i="4"/>
  <c r="U248" i="4"/>
  <c r="U247" i="4"/>
  <c r="U252" i="4"/>
  <c r="U253" i="4"/>
  <c r="U246" i="4"/>
  <c r="U251" i="4"/>
  <c r="U234" i="4"/>
  <c r="U224" i="4"/>
  <c r="U231" i="4"/>
  <c r="U232" i="4"/>
  <c r="U220" i="4"/>
  <c r="U243" i="4"/>
  <c r="U240" i="4"/>
  <c r="U225" i="4"/>
  <c r="U230" i="4"/>
  <c r="U233" i="4"/>
  <c r="U223" i="4"/>
  <c r="Z222" i="4"/>
  <c r="Z250" i="4"/>
  <c r="Z245" i="4"/>
  <c r="Z239" i="4"/>
  <c r="Z237" i="4"/>
  <c r="Z240" i="4"/>
  <c r="Z236" i="4"/>
  <c r="Z255" i="4"/>
  <c r="Z254" i="4"/>
  <c r="Z249" i="4"/>
  <c r="Z229" i="4"/>
  <c r="Z221" i="4"/>
  <c r="Z235" i="4"/>
  <c r="Z226" i="4"/>
  <c r="Z238" i="4"/>
  <c r="Z241" i="4"/>
  <c r="Z244" i="4"/>
  <c r="Z242" i="4"/>
  <c r="Z234" i="4"/>
  <c r="Z232" i="4"/>
  <c r="Z248" i="4"/>
  <c r="Z224" i="4"/>
  <c r="Z227" i="4"/>
  <c r="Z223" i="4"/>
  <c r="Z228" i="4"/>
  <c r="Z220" i="4"/>
  <c r="Z252" i="4"/>
  <c r="Z225" i="4"/>
  <c r="Z247" i="4"/>
  <c r="Z246" i="4"/>
  <c r="Z243" i="4"/>
  <c r="Z251" i="4"/>
  <c r="Z231" i="4"/>
  <c r="Z230" i="4"/>
  <c r="Z233" i="4"/>
  <c r="Z253" i="4"/>
  <c r="AM222" i="4"/>
  <c r="AM245" i="4"/>
  <c r="AM250" i="4"/>
  <c r="AM239" i="4"/>
  <c r="AM240" i="4"/>
  <c r="AM249" i="4"/>
  <c r="AM221" i="4"/>
  <c r="AM241" i="4"/>
  <c r="AM236" i="4"/>
  <c r="AM237" i="4"/>
  <c r="AM229" i="4"/>
  <c r="AM255" i="4"/>
  <c r="AM227" i="4"/>
  <c r="AM238" i="4"/>
  <c r="AM242" i="4"/>
  <c r="AM235" i="4"/>
  <c r="AM244" i="4"/>
  <c r="AM254" i="4"/>
  <c r="AM246" i="4"/>
  <c r="AM251" i="4"/>
  <c r="AM231" i="4"/>
  <c r="AM224" i="4"/>
  <c r="AM225" i="4"/>
  <c r="AM252" i="4"/>
  <c r="AM226" i="4"/>
  <c r="AM223" i="4"/>
  <c r="AM228" i="4"/>
  <c r="AM232" i="4"/>
  <c r="AM248" i="4"/>
  <c r="AM220" i="4"/>
  <c r="AM234" i="4"/>
  <c r="AM253" i="4"/>
  <c r="AM233" i="4"/>
  <c r="AM230" i="4"/>
  <c r="AM243" i="4"/>
  <c r="AM247" i="4"/>
  <c r="AP222" i="4"/>
  <c r="AP250" i="4"/>
  <c r="AP245" i="4"/>
  <c r="AP239" i="4"/>
  <c r="AP249" i="4"/>
  <c r="AP241" i="4"/>
  <c r="AP229" i="4"/>
  <c r="AP236" i="4"/>
  <c r="AP255" i="4"/>
  <c r="AP221" i="4"/>
  <c r="AP237" i="4"/>
  <c r="AP240" i="4"/>
  <c r="AP254" i="4"/>
  <c r="AP227" i="4"/>
  <c r="AP226" i="4"/>
  <c r="AP238" i="4"/>
  <c r="AP246" i="4"/>
  <c r="AP234" i="4"/>
  <c r="AP220" i="4"/>
  <c r="AP225" i="4"/>
  <c r="AP252" i="4"/>
  <c r="AP235" i="4"/>
  <c r="AP242" i="4"/>
  <c r="AP248" i="4"/>
  <c r="AP228" i="4"/>
  <c r="AP231" i="4"/>
  <c r="AP224" i="4"/>
  <c r="AP253" i="4"/>
  <c r="AP244" i="4"/>
  <c r="AP223" i="4"/>
  <c r="AP247" i="4"/>
  <c r="AP233" i="4"/>
  <c r="AP251" i="4"/>
  <c r="AP232" i="4"/>
  <c r="AP230" i="4"/>
  <c r="AP243" i="4"/>
  <c r="AR245" i="4"/>
  <c r="AR222" i="4"/>
  <c r="AR250" i="4"/>
  <c r="AR239" i="4"/>
  <c r="AR249" i="4"/>
  <c r="AR237" i="4"/>
  <c r="AR254" i="4"/>
  <c r="AR229" i="4"/>
  <c r="AR241" i="4"/>
  <c r="AR240" i="4"/>
  <c r="AR221" i="4"/>
  <c r="AR255" i="4"/>
  <c r="AR236" i="4"/>
  <c r="AR235" i="4"/>
  <c r="AR231" i="4"/>
  <c r="AR232" i="4"/>
  <c r="AR225" i="4"/>
  <c r="AR238" i="4"/>
  <c r="AR223" i="4"/>
  <c r="AR248" i="4"/>
  <c r="AR252" i="4"/>
  <c r="AR242" i="4"/>
  <c r="AR226" i="4"/>
  <c r="AR228" i="4"/>
  <c r="AR246" i="4"/>
  <c r="AR251" i="4"/>
  <c r="AR234" i="4"/>
  <c r="AR224" i="4"/>
  <c r="AR253" i="4"/>
  <c r="AR243" i="4"/>
  <c r="AR244" i="4"/>
  <c r="AR230" i="4"/>
  <c r="AR247" i="4"/>
  <c r="AR227" i="4"/>
  <c r="AR220" i="4"/>
  <c r="AR233" i="4"/>
  <c r="W222" i="4"/>
  <c r="W245" i="4"/>
  <c r="W239" i="4"/>
  <c r="W250" i="4"/>
  <c r="W229" i="4"/>
  <c r="W236" i="4"/>
  <c r="W237" i="4"/>
  <c r="W255" i="4"/>
  <c r="W241" i="4"/>
  <c r="W254" i="4"/>
  <c r="W235" i="4"/>
  <c r="W242" i="4"/>
  <c r="W221" i="4"/>
  <c r="W240" i="4"/>
  <c r="W227" i="4"/>
  <c r="W226" i="4"/>
  <c r="W238" i="4"/>
  <c r="W244" i="4"/>
  <c r="W234" i="4"/>
  <c r="W220" i="4"/>
  <c r="W224" i="4"/>
  <c r="W247" i="4"/>
  <c r="W252" i="4"/>
  <c r="W253" i="4"/>
  <c r="W223" i="4"/>
  <c r="W228" i="4"/>
  <c r="W225" i="4"/>
  <c r="W246" i="4"/>
  <c r="W232" i="4"/>
  <c r="W248" i="4"/>
  <c r="W251" i="4"/>
  <c r="W233" i="4"/>
  <c r="W249" i="4"/>
  <c r="W231" i="4"/>
  <c r="W243" i="4"/>
  <c r="W230" i="4"/>
  <c r="AU245" i="4"/>
  <c r="AU222" i="4"/>
  <c r="AU250" i="4"/>
  <c r="AU239" i="4"/>
  <c r="AU240" i="4"/>
  <c r="AU241" i="4"/>
  <c r="AU221" i="4"/>
  <c r="AU237" i="4"/>
  <c r="AU255" i="4"/>
  <c r="AU229" i="4"/>
  <c r="AU226" i="4"/>
  <c r="AU244" i="4"/>
  <c r="AU242" i="4"/>
  <c r="AU246" i="4"/>
  <c r="AU231" i="4"/>
  <c r="AU248" i="4"/>
  <c r="AU249" i="4"/>
  <c r="AU254" i="4"/>
  <c r="AU238" i="4"/>
  <c r="AU228" i="4"/>
  <c r="AU220" i="4"/>
  <c r="AU247" i="4"/>
  <c r="AU236" i="4"/>
  <c r="AU227" i="4"/>
  <c r="AU251" i="4"/>
  <c r="AU234" i="4"/>
  <c r="AU232" i="4"/>
  <c r="AU224" i="4"/>
  <c r="AU235" i="4"/>
  <c r="AU223" i="4"/>
  <c r="AU225" i="4"/>
  <c r="AU252" i="4"/>
  <c r="AU230" i="4"/>
  <c r="AU253" i="4"/>
  <c r="AU233" i="4"/>
  <c r="AU243" i="4"/>
  <c r="AT245" i="4"/>
  <c r="AT222" i="4"/>
  <c r="AT250" i="4"/>
  <c r="AT239" i="4"/>
  <c r="AT249" i="4"/>
  <c r="AT241" i="4"/>
  <c r="AT237" i="4"/>
  <c r="AT221" i="4"/>
  <c r="AT236" i="4"/>
  <c r="AT229" i="4"/>
  <c r="AT254" i="4"/>
  <c r="AT227" i="4"/>
  <c r="AT235" i="4"/>
  <c r="AT226" i="4"/>
  <c r="AT238" i="4"/>
  <c r="AT234" i="4"/>
  <c r="AT224" i="4"/>
  <c r="AT247" i="4"/>
  <c r="AT244" i="4"/>
  <c r="AT223" i="4"/>
  <c r="AT246" i="4"/>
  <c r="AT251" i="4"/>
  <c r="AT232" i="4"/>
  <c r="AT220" i="4"/>
  <c r="AT252" i="4"/>
  <c r="AT228" i="4"/>
  <c r="AT248" i="4"/>
  <c r="AT225" i="4"/>
  <c r="AT255" i="4"/>
  <c r="AT242" i="4"/>
  <c r="AT230" i="4"/>
  <c r="AT240" i="4"/>
  <c r="AT253" i="4"/>
  <c r="AT231" i="4"/>
  <c r="AT233" i="4"/>
  <c r="AT243" i="4"/>
  <c r="BN199" i="4"/>
  <c r="BN189" i="4"/>
  <c r="BN183" i="4"/>
  <c r="BN214" i="4"/>
  <c r="BN215" i="4"/>
  <c r="BN213" i="4"/>
  <c r="BN212" i="4"/>
  <c r="BN206" i="4"/>
  <c r="BN209" i="4"/>
  <c r="BN204" i="4"/>
  <c r="BN193" i="4"/>
  <c r="BN196" i="4"/>
  <c r="BN190" i="4"/>
  <c r="BN208" i="4"/>
  <c r="BN182" i="4"/>
  <c r="BN185" i="4"/>
  <c r="BN200" i="4"/>
  <c r="BN205" i="4"/>
  <c r="BN191" i="4"/>
  <c r="BN187" i="4"/>
  <c r="BN202" i="4"/>
  <c r="BN181" i="4"/>
  <c r="BN186" i="4"/>
  <c r="BN201" i="4"/>
  <c r="BN203" i="4"/>
  <c r="BN184" i="4"/>
  <c r="BN194" i="4"/>
  <c r="BN197" i="4"/>
  <c r="BN207" i="4"/>
  <c r="BN177" i="4"/>
  <c r="BN217" i="4"/>
  <c r="BN216" i="4"/>
  <c r="BN188" i="4"/>
  <c r="BN192" i="4"/>
  <c r="BN180" i="4"/>
  <c r="BN198" i="4"/>
  <c r="BN195" i="4"/>
  <c r="AP215" i="4"/>
  <c r="AP216" i="4"/>
  <c r="AP212" i="4"/>
  <c r="AP217" i="4"/>
  <c r="AP214" i="4"/>
  <c r="AP213" i="4"/>
  <c r="AR216" i="4"/>
  <c r="AR217" i="4"/>
  <c r="AR213" i="4"/>
  <c r="AR215" i="4"/>
  <c r="AR212" i="4"/>
  <c r="AR214" i="4"/>
  <c r="W215" i="4"/>
  <c r="W213" i="4"/>
  <c r="W216" i="4"/>
  <c r="W212" i="4"/>
  <c r="W217" i="4"/>
  <c r="W214" i="4"/>
  <c r="AT213" i="4"/>
  <c r="AT214" i="4"/>
  <c r="AT215" i="4"/>
  <c r="AT216" i="4"/>
  <c r="AT217" i="4"/>
  <c r="AT212" i="4"/>
  <c r="AJ212" i="4"/>
  <c r="AJ215" i="4"/>
  <c r="AJ213" i="4"/>
  <c r="AJ216" i="4"/>
  <c r="AJ217" i="4"/>
  <c r="AJ214" i="4"/>
  <c r="AN217" i="4"/>
  <c r="AN213" i="4"/>
  <c r="AN212" i="4"/>
  <c r="AN214" i="4"/>
  <c r="AN215" i="4"/>
  <c r="AN216" i="4"/>
  <c r="AE215" i="4"/>
  <c r="AE212" i="4"/>
  <c r="AE214" i="4"/>
  <c r="AE217" i="4"/>
  <c r="AE213" i="4"/>
  <c r="AE216" i="4"/>
  <c r="AA213" i="4"/>
  <c r="AA217" i="4"/>
  <c r="AA214" i="4"/>
  <c r="AA215" i="4"/>
  <c r="AA216" i="4"/>
  <c r="AA212" i="4"/>
  <c r="U217" i="4"/>
  <c r="U212" i="4"/>
  <c r="U214" i="4"/>
  <c r="U215" i="4"/>
  <c r="U213" i="4"/>
  <c r="U216" i="4"/>
  <c r="AW216" i="4"/>
  <c r="AW217" i="4"/>
  <c r="AW214" i="4"/>
  <c r="AW215" i="4"/>
  <c r="AW213" i="4"/>
  <c r="AW212" i="4"/>
  <c r="BD214" i="4"/>
  <c r="BD216" i="4"/>
  <c r="BD217" i="4"/>
  <c r="BD215" i="4"/>
  <c r="BD212" i="4"/>
  <c r="BD213" i="4"/>
  <c r="AK214" i="4"/>
  <c r="AK216" i="4"/>
  <c r="AK217" i="4"/>
  <c r="AK215" i="4"/>
  <c r="AK212" i="4"/>
  <c r="AK213" i="4"/>
  <c r="AV215" i="4"/>
  <c r="AV213" i="4"/>
  <c r="AV216" i="4"/>
  <c r="AV212" i="4"/>
  <c r="AV217" i="4"/>
  <c r="AV214" i="4"/>
  <c r="X215" i="4"/>
  <c r="X212" i="4"/>
  <c r="X213" i="4"/>
  <c r="X214" i="4"/>
  <c r="X216" i="4"/>
  <c r="X217" i="4"/>
  <c r="AY217" i="4"/>
  <c r="AY212" i="4"/>
  <c r="AY214" i="4"/>
  <c r="AY213" i="4"/>
  <c r="AY215" i="4"/>
  <c r="AY216" i="4"/>
  <c r="AL215" i="4"/>
  <c r="AL212" i="4"/>
  <c r="AL214" i="4"/>
  <c r="AL213" i="4"/>
  <c r="AL216" i="4"/>
  <c r="AL217" i="4"/>
  <c r="AS217" i="4"/>
  <c r="AS214" i="4"/>
  <c r="AS215" i="4"/>
  <c r="AS213" i="4"/>
  <c r="AS216" i="4"/>
  <c r="AS212" i="4"/>
  <c r="AH214" i="4"/>
  <c r="AH215" i="4"/>
  <c r="AH213" i="4"/>
  <c r="AH216" i="4"/>
  <c r="AH217" i="4"/>
  <c r="AH212" i="4"/>
  <c r="AC213" i="4"/>
  <c r="AC215" i="4"/>
  <c r="AC216" i="4"/>
  <c r="AC212" i="4"/>
  <c r="AC217" i="4"/>
  <c r="AC214" i="4"/>
  <c r="AO214" i="4"/>
  <c r="AO213" i="4"/>
  <c r="AO215" i="4"/>
  <c r="AO216" i="4"/>
  <c r="AO217" i="4"/>
  <c r="AO212" i="4"/>
  <c r="AD214" i="4"/>
  <c r="AD216" i="4"/>
  <c r="AD217" i="4"/>
  <c r="AD213" i="4"/>
  <c r="AD215" i="4"/>
  <c r="AD212" i="4"/>
  <c r="AZ217" i="4"/>
  <c r="AZ214" i="4"/>
  <c r="AZ215" i="4"/>
  <c r="AZ213" i="4"/>
  <c r="AZ212" i="4"/>
  <c r="AZ216" i="4"/>
  <c r="AI215" i="4"/>
  <c r="AI212" i="4"/>
  <c r="AI214" i="4"/>
  <c r="AI216" i="4"/>
  <c r="AI217" i="4"/>
  <c r="AI213" i="4"/>
  <c r="AF216" i="4"/>
  <c r="AF212" i="4"/>
  <c r="AF217" i="4"/>
  <c r="AF214" i="4"/>
  <c r="AF215" i="4"/>
  <c r="AF213" i="4"/>
  <c r="V214" i="4"/>
  <c r="V215" i="4"/>
  <c r="V216" i="4"/>
  <c r="V217" i="4"/>
  <c r="V213" i="4"/>
  <c r="V212" i="4"/>
  <c r="AQ215" i="4"/>
  <c r="AQ212" i="4"/>
  <c r="AQ217" i="4"/>
  <c r="AQ214" i="4"/>
  <c r="AQ216" i="4"/>
  <c r="AQ213" i="4"/>
  <c r="AX215" i="4"/>
  <c r="AX213" i="4"/>
  <c r="AX212" i="4"/>
  <c r="AX214" i="4"/>
  <c r="AX216" i="4"/>
  <c r="AX217" i="4"/>
  <c r="BC215" i="4"/>
  <c r="BC213" i="4"/>
  <c r="BC216" i="4"/>
  <c r="BC212" i="4"/>
  <c r="BC217" i="4"/>
  <c r="BC214" i="4"/>
  <c r="BB217" i="4"/>
  <c r="BB213" i="4"/>
  <c r="BB212" i="4"/>
  <c r="BB214" i="4"/>
  <c r="BB215" i="4"/>
  <c r="BB216" i="4"/>
  <c r="Y213" i="4"/>
  <c r="Y216" i="4"/>
  <c r="Y217" i="4"/>
  <c r="Y215" i="4"/>
  <c r="Y212" i="4"/>
  <c r="Y214" i="4"/>
  <c r="Z217" i="4"/>
  <c r="Z214" i="4"/>
  <c r="Z213" i="4"/>
  <c r="Z215" i="4"/>
  <c r="Z216" i="4"/>
  <c r="Z212" i="4"/>
  <c r="AM216" i="4"/>
  <c r="AM212" i="4"/>
  <c r="AM217" i="4"/>
  <c r="AM214" i="4"/>
  <c r="AM215" i="4"/>
  <c r="AM213" i="4"/>
  <c r="AU213" i="4"/>
  <c r="AU212" i="4"/>
  <c r="AU214" i="4"/>
  <c r="AU217" i="4"/>
  <c r="AU215" i="4"/>
  <c r="AU216" i="4"/>
  <c r="AB217" i="4"/>
  <c r="AB212" i="4"/>
  <c r="AB214" i="4"/>
  <c r="AB213" i="4"/>
  <c r="AB215" i="4"/>
  <c r="AB216" i="4"/>
  <c r="BE215" i="4"/>
  <c r="F179" i="79" s="1"/>
  <c r="BE213" i="4"/>
  <c r="F152" i="79" s="1"/>
  <c r="BE212" i="4"/>
  <c r="F173" i="79" s="1"/>
  <c r="BE214" i="4"/>
  <c r="BE216" i="4"/>
  <c r="BE217" i="4"/>
  <c r="AG217" i="4"/>
  <c r="AG214" i="4"/>
  <c r="AG212" i="4"/>
  <c r="AG213" i="4"/>
  <c r="AG215" i="4"/>
  <c r="AG216" i="4"/>
  <c r="AJ177" i="4"/>
  <c r="AJ189" i="4"/>
  <c r="AJ183" i="4"/>
  <c r="AJ199" i="4"/>
  <c r="AJ206" i="4"/>
  <c r="AJ196" i="4"/>
  <c r="AJ182" i="4"/>
  <c r="AJ194" i="4"/>
  <c r="AJ181" i="4"/>
  <c r="AJ201" i="4"/>
  <c r="AJ185" i="4"/>
  <c r="AJ209" i="4"/>
  <c r="AJ192" i="4"/>
  <c r="AJ204" i="4"/>
  <c r="AJ193" i="4"/>
  <c r="AJ202" i="4"/>
  <c r="AJ186" i="4"/>
  <c r="AJ190" i="4"/>
  <c r="AJ208" i="4"/>
  <c r="AJ180" i="4"/>
  <c r="AJ195" i="4"/>
  <c r="AJ188" i="4"/>
  <c r="AJ191" i="4"/>
  <c r="AJ187" i="4"/>
  <c r="AJ203" i="4"/>
  <c r="AJ184" i="4"/>
  <c r="AJ198" i="4"/>
  <c r="AJ197" i="4"/>
  <c r="AJ205" i="4"/>
  <c r="AJ207" i="4"/>
  <c r="AJ200" i="4"/>
  <c r="AK177" i="4"/>
  <c r="AK183" i="4"/>
  <c r="AK189" i="4"/>
  <c r="AK199" i="4"/>
  <c r="AK192" i="4"/>
  <c r="AK181" i="4"/>
  <c r="AK186" i="4"/>
  <c r="AK203" i="4"/>
  <c r="AK208" i="4"/>
  <c r="AK182" i="4"/>
  <c r="AK188" i="4"/>
  <c r="AK193" i="4"/>
  <c r="AK190" i="4"/>
  <c r="AK180" i="4"/>
  <c r="AK185" i="4"/>
  <c r="AK200" i="4"/>
  <c r="AK205" i="4"/>
  <c r="AK206" i="4"/>
  <c r="AK197" i="4"/>
  <c r="AK191" i="4"/>
  <c r="AK187" i="4"/>
  <c r="AK204" i="4"/>
  <c r="AK202" i="4"/>
  <c r="AK196" i="4"/>
  <c r="AK201" i="4"/>
  <c r="AK184" i="4"/>
  <c r="AK194" i="4"/>
  <c r="AK198" i="4"/>
  <c r="AK209" i="4"/>
  <c r="AK195" i="4"/>
  <c r="AK207" i="4"/>
  <c r="X177" i="4"/>
  <c r="X183" i="4"/>
  <c r="X199" i="4"/>
  <c r="X189" i="4"/>
  <c r="X187" i="4"/>
  <c r="X196" i="4"/>
  <c r="X182" i="4"/>
  <c r="X184" i="4"/>
  <c r="X195" i="4"/>
  <c r="X188" i="4"/>
  <c r="X191" i="4"/>
  <c r="X206" i="4"/>
  <c r="X201" i="4"/>
  <c r="X194" i="4"/>
  <c r="X185" i="4"/>
  <c r="X197" i="4"/>
  <c r="X209" i="4"/>
  <c r="X192" i="4"/>
  <c r="X204" i="4"/>
  <c r="X186" i="4"/>
  <c r="X208" i="4"/>
  <c r="X193" i="4"/>
  <c r="X202" i="4"/>
  <c r="X181" i="4"/>
  <c r="X203" i="4"/>
  <c r="X190" i="4"/>
  <c r="X180" i="4"/>
  <c r="X198" i="4"/>
  <c r="X200" i="4"/>
  <c r="X205" i="4"/>
  <c r="X207" i="4"/>
  <c r="AL177" i="4"/>
  <c r="AL183" i="4"/>
  <c r="AL189" i="4"/>
  <c r="AL199" i="4"/>
  <c r="AL188" i="4"/>
  <c r="AL193" i="4"/>
  <c r="AL202" i="4"/>
  <c r="AL186" i="4"/>
  <c r="AL190" i="4"/>
  <c r="AL208" i="4"/>
  <c r="AL182" i="4"/>
  <c r="AL194" i="4"/>
  <c r="AL191" i="4"/>
  <c r="AL204" i="4"/>
  <c r="AL201" i="4"/>
  <c r="AL184" i="4"/>
  <c r="AL195" i="4"/>
  <c r="AL192" i="4"/>
  <c r="AL196" i="4"/>
  <c r="AL203" i="4"/>
  <c r="AL180" i="4"/>
  <c r="AL200" i="4"/>
  <c r="AL187" i="4"/>
  <c r="AL206" i="4"/>
  <c r="AL181" i="4"/>
  <c r="AL198" i="4"/>
  <c r="AL185" i="4"/>
  <c r="AL197" i="4"/>
  <c r="AL205" i="4"/>
  <c r="AL209" i="4"/>
  <c r="AL207" i="4"/>
  <c r="AH177" i="4"/>
  <c r="AH183" i="4"/>
  <c r="AH189" i="4"/>
  <c r="AH199" i="4"/>
  <c r="AH191" i="4"/>
  <c r="AH204" i="4"/>
  <c r="AH193" i="4"/>
  <c r="AH196" i="4"/>
  <c r="AH201" i="4"/>
  <c r="AH192" i="4"/>
  <c r="AH181" i="4"/>
  <c r="AH190" i="4"/>
  <c r="AH208" i="4"/>
  <c r="AH182" i="4"/>
  <c r="AH180" i="4"/>
  <c r="AH195" i="4"/>
  <c r="AH188" i="4"/>
  <c r="AH187" i="4"/>
  <c r="AH206" i="4"/>
  <c r="AH202" i="4"/>
  <c r="AH186" i="4"/>
  <c r="AH203" i="4"/>
  <c r="AH184" i="4"/>
  <c r="AH185" i="4"/>
  <c r="AH200" i="4"/>
  <c r="AH205" i="4"/>
  <c r="AH194" i="4"/>
  <c r="AH198" i="4"/>
  <c r="AH209" i="4"/>
  <c r="AH207" i="4"/>
  <c r="AH197" i="4"/>
  <c r="AO177" i="4"/>
  <c r="AO183" i="4"/>
  <c r="AO189" i="4"/>
  <c r="AO199" i="4"/>
  <c r="AO191" i="4"/>
  <c r="AO187" i="4"/>
  <c r="AO204" i="4"/>
  <c r="AO202" i="4"/>
  <c r="AO196" i="4"/>
  <c r="AO186" i="4"/>
  <c r="AO201" i="4"/>
  <c r="AO182" i="4"/>
  <c r="AO192" i="4"/>
  <c r="AO193" i="4"/>
  <c r="AO206" i="4"/>
  <c r="AO181" i="4"/>
  <c r="AO180" i="4"/>
  <c r="AO198" i="4"/>
  <c r="AO195" i="4"/>
  <c r="AO197" i="4"/>
  <c r="AO200" i="4"/>
  <c r="AO205" i="4"/>
  <c r="AO188" i="4"/>
  <c r="AO203" i="4"/>
  <c r="AO190" i="4"/>
  <c r="AO208" i="4"/>
  <c r="AO184" i="4"/>
  <c r="AO194" i="4"/>
  <c r="AO185" i="4"/>
  <c r="AO209" i="4"/>
  <c r="AO207" i="4"/>
  <c r="Y177" i="4"/>
  <c r="Y183" i="4"/>
  <c r="Y189" i="4"/>
  <c r="Y199" i="4"/>
  <c r="Y191" i="4"/>
  <c r="Y192" i="4"/>
  <c r="Y203" i="4"/>
  <c r="Y180" i="4"/>
  <c r="Y202" i="4"/>
  <c r="Y198" i="4"/>
  <c r="Y185" i="4"/>
  <c r="Y197" i="4"/>
  <c r="Y200" i="4"/>
  <c r="Y205" i="4"/>
  <c r="Y188" i="4"/>
  <c r="Y193" i="4"/>
  <c r="Y181" i="4"/>
  <c r="Y196" i="4"/>
  <c r="Y190" i="4"/>
  <c r="Y208" i="4"/>
  <c r="Y184" i="4"/>
  <c r="Y194" i="4"/>
  <c r="Y187" i="4"/>
  <c r="Y204" i="4"/>
  <c r="Y206" i="4"/>
  <c r="Y186" i="4"/>
  <c r="Y201" i="4"/>
  <c r="Y182" i="4"/>
  <c r="Y195" i="4"/>
  <c r="Y209" i="4"/>
  <c r="Y207" i="4"/>
  <c r="AB177" i="4"/>
  <c r="AB183" i="4"/>
  <c r="AB199" i="4"/>
  <c r="AB189" i="4"/>
  <c r="AB187" i="4"/>
  <c r="AB202" i="4"/>
  <c r="AB182" i="4"/>
  <c r="AB184" i="4"/>
  <c r="AB196" i="4"/>
  <c r="AB190" i="4"/>
  <c r="AB208" i="4"/>
  <c r="AB194" i="4"/>
  <c r="AB198" i="4"/>
  <c r="AB188" i="4"/>
  <c r="AB191" i="4"/>
  <c r="AB204" i="4"/>
  <c r="AB206" i="4"/>
  <c r="AB186" i="4"/>
  <c r="AB201" i="4"/>
  <c r="AB203" i="4"/>
  <c r="AB185" i="4"/>
  <c r="AB209" i="4"/>
  <c r="AB192" i="4"/>
  <c r="AB193" i="4"/>
  <c r="AB181" i="4"/>
  <c r="AB180" i="4"/>
  <c r="AB195" i="4"/>
  <c r="AB197" i="4"/>
  <c r="AB207" i="4"/>
  <c r="AB200" i="4"/>
  <c r="AB205" i="4"/>
  <c r="AI177" i="4"/>
  <c r="AI199" i="4"/>
  <c r="AI183" i="4"/>
  <c r="AI189" i="4"/>
  <c r="AI188" i="4"/>
  <c r="AI206" i="4"/>
  <c r="AI203" i="4"/>
  <c r="AI190" i="4"/>
  <c r="AI208" i="4"/>
  <c r="AI194" i="4"/>
  <c r="AI198" i="4"/>
  <c r="AI187" i="4"/>
  <c r="AI204" i="4"/>
  <c r="AI193" i="4"/>
  <c r="AI186" i="4"/>
  <c r="AI201" i="4"/>
  <c r="AI185" i="4"/>
  <c r="AI195" i="4"/>
  <c r="AI209" i="4"/>
  <c r="AI192" i="4"/>
  <c r="AI196" i="4"/>
  <c r="AI182" i="4"/>
  <c r="AI180" i="4"/>
  <c r="AI197" i="4"/>
  <c r="AI200" i="4"/>
  <c r="AI191" i="4"/>
  <c r="AI202" i="4"/>
  <c r="AI181" i="4"/>
  <c r="AI184" i="4"/>
  <c r="AI205" i="4"/>
  <c r="AI207" i="4"/>
  <c r="AF177" i="4"/>
  <c r="AF183" i="4"/>
  <c r="AF199" i="4"/>
  <c r="AF189" i="4"/>
  <c r="AF186" i="4"/>
  <c r="AF201" i="4"/>
  <c r="AF185" i="4"/>
  <c r="AF192" i="4"/>
  <c r="AF204" i="4"/>
  <c r="AF202" i="4"/>
  <c r="AF196" i="4"/>
  <c r="AF190" i="4"/>
  <c r="AF208" i="4"/>
  <c r="AF180" i="4"/>
  <c r="AF195" i="4"/>
  <c r="AF200" i="4"/>
  <c r="AF188" i="4"/>
  <c r="AF191" i="4"/>
  <c r="AF187" i="4"/>
  <c r="AF181" i="4"/>
  <c r="AF203" i="4"/>
  <c r="AF184" i="4"/>
  <c r="AF198" i="4"/>
  <c r="AF205" i="4"/>
  <c r="AF193" i="4"/>
  <c r="AF206" i="4"/>
  <c r="AF182" i="4"/>
  <c r="AF194" i="4"/>
  <c r="AF207" i="4"/>
  <c r="AF197" i="4"/>
  <c r="AF209" i="4"/>
  <c r="AQ177" i="4"/>
  <c r="AQ183" i="4"/>
  <c r="AQ199" i="4"/>
  <c r="AQ189" i="4"/>
  <c r="AQ187" i="4"/>
  <c r="AQ201" i="4"/>
  <c r="AQ182" i="4"/>
  <c r="AQ184" i="4"/>
  <c r="AQ198" i="4"/>
  <c r="AQ191" i="4"/>
  <c r="AQ196" i="4"/>
  <c r="AQ186" i="4"/>
  <c r="AQ190" i="4"/>
  <c r="AQ180" i="4"/>
  <c r="AQ185" i="4"/>
  <c r="AQ188" i="4"/>
  <c r="AQ192" i="4"/>
  <c r="AQ204" i="4"/>
  <c r="AQ206" i="4"/>
  <c r="AQ208" i="4"/>
  <c r="AQ197" i="4"/>
  <c r="AQ205" i="4"/>
  <c r="AQ193" i="4"/>
  <c r="AQ202" i="4"/>
  <c r="AQ181" i="4"/>
  <c r="AQ203" i="4"/>
  <c r="AQ194" i="4"/>
  <c r="AQ195" i="4"/>
  <c r="AQ200" i="4"/>
  <c r="AQ209" i="4"/>
  <c r="AQ207" i="4"/>
  <c r="AX177" i="4"/>
  <c r="AX183" i="4"/>
  <c r="AX189" i="4"/>
  <c r="AX199" i="4"/>
  <c r="AX202" i="4"/>
  <c r="AX181" i="4"/>
  <c r="AX196" i="4"/>
  <c r="AX186" i="4"/>
  <c r="AX194" i="4"/>
  <c r="AX187" i="4"/>
  <c r="AX204" i="4"/>
  <c r="AX206" i="4"/>
  <c r="AX201" i="4"/>
  <c r="AX197" i="4"/>
  <c r="AX200" i="4"/>
  <c r="AX209" i="4"/>
  <c r="AX192" i="4"/>
  <c r="AX203" i="4"/>
  <c r="AX190" i="4"/>
  <c r="AX208" i="4"/>
  <c r="AX182" i="4"/>
  <c r="AX184" i="4"/>
  <c r="AX180" i="4"/>
  <c r="AX198" i="4"/>
  <c r="AX188" i="4"/>
  <c r="AX191" i="4"/>
  <c r="AX193" i="4"/>
  <c r="AX185" i="4"/>
  <c r="AX195" i="4"/>
  <c r="AX205" i="4"/>
  <c r="AX207" i="4"/>
  <c r="BC177" i="4"/>
  <c r="BC199" i="4"/>
  <c r="BC189" i="4"/>
  <c r="BC183" i="4"/>
  <c r="BC194" i="4"/>
  <c r="BC198" i="4"/>
  <c r="BC188" i="4"/>
  <c r="BC181" i="4"/>
  <c r="BC186" i="4"/>
  <c r="BC201" i="4"/>
  <c r="BC203" i="4"/>
  <c r="BC182" i="4"/>
  <c r="BC184" i="4"/>
  <c r="BC197" i="4"/>
  <c r="BC209" i="4"/>
  <c r="BC192" i="4"/>
  <c r="BC204" i="4"/>
  <c r="BC193" i="4"/>
  <c r="BC206" i="4"/>
  <c r="BC202" i="4"/>
  <c r="BC190" i="4"/>
  <c r="BC208" i="4"/>
  <c r="BC180" i="4"/>
  <c r="BC191" i="4"/>
  <c r="BC187" i="4"/>
  <c r="BC196" i="4"/>
  <c r="BC185" i="4"/>
  <c r="BC200" i="4"/>
  <c r="BC205" i="4"/>
  <c r="BC195" i="4"/>
  <c r="BC207" i="4"/>
  <c r="BB177" i="4"/>
  <c r="BB183" i="4"/>
  <c r="BB189" i="4"/>
  <c r="BB199" i="4"/>
  <c r="BB191" i="4"/>
  <c r="BB196" i="4"/>
  <c r="BB185" i="4"/>
  <c r="BB188" i="4"/>
  <c r="BB202" i="4"/>
  <c r="BB203" i="4"/>
  <c r="BB190" i="4"/>
  <c r="BB208" i="4"/>
  <c r="BB182" i="4"/>
  <c r="BB194" i="4"/>
  <c r="BB198" i="4"/>
  <c r="BB187" i="4"/>
  <c r="BB204" i="4"/>
  <c r="BB206" i="4"/>
  <c r="BB181" i="4"/>
  <c r="BB201" i="4"/>
  <c r="BB209" i="4"/>
  <c r="BB192" i="4"/>
  <c r="BB193" i="4"/>
  <c r="BB186" i="4"/>
  <c r="BB184" i="4"/>
  <c r="BB180" i="4"/>
  <c r="BB200" i="4"/>
  <c r="BB197" i="4"/>
  <c r="BB207" i="4"/>
  <c r="BB205" i="4"/>
  <c r="BB195" i="4"/>
  <c r="Z177" i="4"/>
  <c r="Z183" i="4"/>
  <c r="Z189" i="4"/>
  <c r="Z199" i="4"/>
  <c r="Z193" i="4"/>
  <c r="Z181" i="4"/>
  <c r="Z184" i="4"/>
  <c r="Z202" i="4"/>
  <c r="Z196" i="4"/>
  <c r="Z186" i="4"/>
  <c r="Z182" i="4"/>
  <c r="Z194" i="4"/>
  <c r="Z198" i="4"/>
  <c r="Z195" i="4"/>
  <c r="Z188" i="4"/>
  <c r="Z187" i="4"/>
  <c r="Z206" i="4"/>
  <c r="Z201" i="4"/>
  <c r="Z209" i="4"/>
  <c r="Z191" i="4"/>
  <c r="Z192" i="4"/>
  <c r="Z204" i="4"/>
  <c r="Z203" i="4"/>
  <c r="Z190" i="4"/>
  <c r="Z208" i="4"/>
  <c r="Z180" i="4"/>
  <c r="Z185" i="4"/>
  <c r="Z197" i="4"/>
  <c r="Z200" i="4"/>
  <c r="Z205" i="4"/>
  <c r="Z207" i="4"/>
  <c r="AM177" i="4"/>
  <c r="AM199" i="4"/>
  <c r="AM183" i="4"/>
  <c r="AM189" i="4"/>
  <c r="AM188" i="4"/>
  <c r="AM191" i="4"/>
  <c r="AM187" i="4"/>
  <c r="AM202" i="4"/>
  <c r="AM186" i="4"/>
  <c r="AM201" i="4"/>
  <c r="AM184" i="4"/>
  <c r="AM185" i="4"/>
  <c r="AM192" i="4"/>
  <c r="AM204" i="4"/>
  <c r="AM190" i="4"/>
  <c r="AM208" i="4"/>
  <c r="AM180" i="4"/>
  <c r="AM198" i="4"/>
  <c r="AM181" i="4"/>
  <c r="AM196" i="4"/>
  <c r="AM203" i="4"/>
  <c r="AM182" i="4"/>
  <c r="AM200" i="4"/>
  <c r="AM205" i="4"/>
  <c r="AM193" i="4"/>
  <c r="AM206" i="4"/>
  <c r="AM194" i="4"/>
  <c r="AM195" i="4"/>
  <c r="AM209" i="4"/>
  <c r="AM197" i="4"/>
  <c r="AM207" i="4"/>
  <c r="AP177" i="4"/>
  <c r="AP183" i="4"/>
  <c r="AP189" i="4"/>
  <c r="AP199" i="4"/>
  <c r="AP192" i="4"/>
  <c r="AP204" i="4"/>
  <c r="AP190" i="4"/>
  <c r="AP208" i="4"/>
  <c r="AP180" i="4"/>
  <c r="AP198" i="4"/>
  <c r="AP185" i="4"/>
  <c r="AP187" i="4"/>
  <c r="AP206" i="4"/>
  <c r="AP186" i="4"/>
  <c r="AP197" i="4"/>
  <c r="AP205" i="4"/>
  <c r="AP191" i="4"/>
  <c r="AP182" i="4"/>
  <c r="AP184" i="4"/>
  <c r="AP194" i="4"/>
  <c r="AP188" i="4"/>
  <c r="AP193" i="4"/>
  <c r="AP202" i="4"/>
  <c r="AP181" i="4"/>
  <c r="AP196" i="4"/>
  <c r="AP201" i="4"/>
  <c r="AP203" i="4"/>
  <c r="AP195" i="4"/>
  <c r="AP200" i="4"/>
  <c r="AP209" i="4"/>
  <c r="AP207" i="4"/>
  <c r="AR177" i="4"/>
  <c r="AR183" i="4"/>
  <c r="AR199" i="4"/>
  <c r="AR189" i="4"/>
  <c r="AR192" i="4"/>
  <c r="AR202" i="4"/>
  <c r="AR180" i="4"/>
  <c r="AR191" i="4"/>
  <c r="AR203" i="4"/>
  <c r="AR184" i="4"/>
  <c r="AR195" i="4"/>
  <c r="AR200" i="4"/>
  <c r="AR205" i="4"/>
  <c r="AR193" i="4"/>
  <c r="AR206" i="4"/>
  <c r="AR181" i="4"/>
  <c r="AR196" i="4"/>
  <c r="AR190" i="4"/>
  <c r="AR208" i="4"/>
  <c r="AR194" i="4"/>
  <c r="AR198" i="4"/>
  <c r="AR188" i="4"/>
  <c r="AR187" i="4"/>
  <c r="AR204" i="4"/>
  <c r="AR186" i="4"/>
  <c r="AR201" i="4"/>
  <c r="AR182" i="4"/>
  <c r="AR185" i="4"/>
  <c r="AR209" i="4"/>
  <c r="AR207" i="4"/>
  <c r="AR197" i="4"/>
  <c r="W177" i="4"/>
  <c r="W199" i="4"/>
  <c r="W183" i="4"/>
  <c r="W189" i="4"/>
  <c r="W192" i="4"/>
  <c r="W204" i="4"/>
  <c r="W193" i="4"/>
  <c r="W206" i="4"/>
  <c r="W190" i="4"/>
  <c r="W208" i="4"/>
  <c r="W180" i="4"/>
  <c r="W185" i="4"/>
  <c r="W195" i="4"/>
  <c r="W191" i="4"/>
  <c r="W187" i="4"/>
  <c r="W196" i="4"/>
  <c r="W200" i="4"/>
  <c r="W205" i="4"/>
  <c r="W182" i="4"/>
  <c r="W194" i="4"/>
  <c r="W198" i="4"/>
  <c r="W188" i="4"/>
  <c r="W202" i="4"/>
  <c r="W181" i="4"/>
  <c r="W186" i="4"/>
  <c r="W201" i="4"/>
  <c r="W203" i="4"/>
  <c r="W184" i="4"/>
  <c r="W197" i="4"/>
  <c r="W209" i="4"/>
  <c r="W207" i="4"/>
  <c r="AU177" i="4"/>
  <c r="AU189" i="4"/>
  <c r="AU183" i="4"/>
  <c r="AU199" i="4"/>
  <c r="AU188" i="4"/>
  <c r="AU206" i="4"/>
  <c r="AU203" i="4"/>
  <c r="AU198" i="4"/>
  <c r="AU201" i="4"/>
  <c r="AU194" i="4"/>
  <c r="AU197" i="4"/>
  <c r="AU209" i="4"/>
  <c r="AU191" i="4"/>
  <c r="AU187" i="4"/>
  <c r="AU204" i="4"/>
  <c r="AU202" i="4"/>
  <c r="AU196" i="4"/>
  <c r="AU186" i="4"/>
  <c r="AU182" i="4"/>
  <c r="AU184" i="4"/>
  <c r="AU195" i="4"/>
  <c r="AU192" i="4"/>
  <c r="AU193" i="4"/>
  <c r="AU181" i="4"/>
  <c r="AU190" i="4"/>
  <c r="AU208" i="4"/>
  <c r="AU180" i="4"/>
  <c r="AU185" i="4"/>
  <c r="AU205" i="4"/>
  <c r="AU200" i="4"/>
  <c r="AU207" i="4"/>
  <c r="AT177" i="4"/>
  <c r="AT183" i="4"/>
  <c r="AT189" i="4"/>
  <c r="AT199" i="4"/>
  <c r="AT193" i="4"/>
  <c r="AT206" i="4"/>
  <c r="AT202" i="4"/>
  <c r="AT181" i="4"/>
  <c r="AT201" i="4"/>
  <c r="AT190" i="4"/>
  <c r="AT180" i="4"/>
  <c r="AT198" i="4"/>
  <c r="AT195" i="4"/>
  <c r="AT188" i="4"/>
  <c r="AT192" i="4"/>
  <c r="AT187" i="4"/>
  <c r="AT204" i="4"/>
  <c r="AT203" i="4"/>
  <c r="AT208" i="4"/>
  <c r="AT200" i="4"/>
  <c r="AT186" i="4"/>
  <c r="AT184" i="4"/>
  <c r="AT194" i="4"/>
  <c r="AT185" i="4"/>
  <c r="AT197" i="4"/>
  <c r="AT205" i="4"/>
  <c r="AT191" i="4"/>
  <c r="AT196" i="4"/>
  <c r="AT182" i="4"/>
  <c r="AT207" i="4"/>
  <c r="AT209" i="4"/>
  <c r="BE177" i="4"/>
  <c r="F669" i="79" s="1"/>
  <c r="BE183" i="4"/>
  <c r="F106" i="79" s="1"/>
  <c r="BE189" i="4"/>
  <c r="F150" i="79" s="1"/>
  <c r="BE199" i="4"/>
  <c r="BE188" i="4"/>
  <c r="F108" i="79" s="1"/>
  <c r="BE191" i="4"/>
  <c r="F255" i="79" s="1"/>
  <c r="BE193" i="4"/>
  <c r="F111" i="79" s="1"/>
  <c r="BE181" i="4"/>
  <c r="F94" i="79" s="1"/>
  <c r="BE190" i="4"/>
  <c r="F109" i="79" s="1"/>
  <c r="BE208" i="4"/>
  <c r="BE184" i="4"/>
  <c r="F174" i="79" s="1"/>
  <c r="BE194" i="4"/>
  <c r="F112" i="79" s="1"/>
  <c r="BE187" i="4"/>
  <c r="F149" i="79" s="1"/>
  <c r="BE204" i="4"/>
  <c r="BE186" i="4"/>
  <c r="F107" i="79" s="1"/>
  <c r="BE201" i="4"/>
  <c r="F80" i="79" s="1"/>
  <c r="BE182" i="4"/>
  <c r="BE185" i="4"/>
  <c r="BE209" i="4"/>
  <c r="BE192" i="4"/>
  <c r="F110" i="79" s="1"/>
  <c r="BE206" i="4"/>
  <c r="F85" i="79" s="1"/>
  <c r="BE196" i="4"/>
  <c r="F181" i="79" s="1"/>
  <c r="BE203" i="4"/>
  <c r="BE180" i="4"/>
  <c r="F53" i="79" s="1"/>
  <c r="BE195" i="4"/>
  <c r="F76" i="79" s="1"/>
  <c r="BE202" i="4"/>
  <c r="F81" i="79" s="1"/>
  <c r="BE198" i="4"/>
  <c r="F182" i="79" s="1"/>
  <c r="BE197" i="4"/>
  <c r="F77" i="79" s="1"/>
  <c r="BE200" i="4"/>
  <c r="BE205" i="4"/>
  <c r="F84" i="79" s="1"/>
  <c r="BE207" i="4"/>
  <c r="AN177" i="4"/>
  <c r="AN183" i="4"/>
  <c r="AN199" i="4"/>
  <c r="AN189" i="4"/>
  <c r="AN191" i="4"/>
  <c r="AN204" i="4"/>
  <c r="AN203" i="4"/>
  <c r="AN190" i="4"/>
  <c r="AN182" i="4"/>
  <c r="AN184" i="4"/>
  <c r="AN180" i="4"/>
  <c r="AN198" i="4"/>
  <c r="AN206" i="4"/>
  <c r="AN196" i="4"/>
  <c r="AN193" i="4"/>
  <c r="AN181" i="4"/>
  <c r="AN201" i="4"/>
  <c r="AN194" i="4"/>
  <c r="AN185" i="4"/>
  <c r="AN197" i="4"/>
  <c r="AN209" i="4"/>
  <c r="AN188" i="4"/>
  <c r="AN192" i="4"/>
  <c r="AN187" i="4"/>
  <c r="AN202" i="4"/>
  <c r="AN186" i="4"/>
  <c r="AN208" i="4"/>
  <c r="AN200" i="4"/>
  <c r="AN205" i="4"/>
  <c r="AN207" i="4"/>
  <c r="AN195" i="4"/>
  <c r="AE177" i="4"/>
  <c r="AE199" i="4"/>
  <c r="AE189" i="4"/>
  <c r="AE183" i="4"/>
  <c r="AE193" i="4"/>
  <c r="AE181" i="4"/>
  <c r="AE201" i="4"/>
  <c r="AE182" i="4"/>
  <c r="AE194" i="4"/>
  <c r="AE196" i="4"/>
  <c r="AE186" i="4"/>
  <c r="AE203" i="4"/>
  <c r="AE184" i="4"/>
  <c r="AE198" i="4"/>
  <c r="AE195" i="4"/>
  <c r="AE192" i="4"/>
  <c r="AE204" i="4"/>
  <c r="AE202" i="4"/>
  <c r="AE190" i="4"/>
  <c r="AE208" i="4"/>
  <c r="AE180" i="4"/>
  <c r="AE205" i="4"/>
  <c r="AE188" i="4"/>
  <c r="AE191" i="4"/>
  <c r="AE187" i="4"/>
  <c r="AE206" i="4"/>
  <c r="AE185" i="4"/>
  <c r="AE200" i="4"/>
  <c r="AE197" i="4"/>
  <c r="AE209" i="4"/>
  <c r="AE207" i="4"/>
  <c r="AA177" i="4"/>
  <c r="AA183" i="4"/>
  <c r="AA199" i="4"/>
  <c r="AA189" i="4"/>
  <c r="AA193" i="4"/>
  <c r="AA202" i="4"/>
  <c r="AA181" i="4"/>
  <c r="AA196" i="4"/>
  <c r="AA186" i="4"/>
  <c r="AA190" i="4"/>
  <c r="AA180" i="4"/>
  <c r="AA188" i="4"/>
  <c r="AA192" i="4"/>
  <c r="AA187" i="4"/>
  <c r="AA204" i="4"/>
  <c r="AA206" i="4"/>
  <c r="AA203" i="4"/>
  <c r="AA208" i="4"/>
  <c r="AA197" i="4"/>
  <c r="AA205" i="4"/>
  <c r="AA191" i="4"/>
  <c r="AA182" i="4"/>
  <c r="AA194" i="4"/>
  <c r="AA185" i="4"/>
  <c r="AA200" i="4"/>
  <c r="AA201" i="4"/>
  <c r="AA184" i="4"/>
  <c r="AA198" i="4"/>
  <c r="AA195" i="4"/>
  <c r="AA209" i="4"/>
  <c r="AA207" i="4"/>
  <c r="U177" i="4"/>
  <c r="U183" i="4"/>
  <c r="U189" i="4"/>
  <c r="U199" i="4"/>
  <c r="U188" i="4"/>
  <c r="U190" i="4"/>
  <c r="U180" i="4"/>
  <c r="U198" i="4"/>
  <c r="U181" i="4"/>
  <c r="U196" i="4"/>
  <c r="U203" i="4"/>
  <c r="U187" i="4"/>
  <c r="U193" i="4"/>
  <c r="U202" i="4"/>
  <c r="U201" i="4"/>
  <c r="U184" i="4"/>
  <c r="U194" i="4"/>
  <c r="U195" i="4"/>
  <c r="U209" i="4"/>
  <c r="U191" i="4"/>
  <c r="U192" i="4"/>
  <c r="U204" i="4"/>
  <c r="U206" i="4"/>
  <c r="U186" i="4"/>
  <c r="U208" i="4"/>
  <c r="U182" i="4"/>
  <c r="U185" i="4"/>
  <c r="U197" i="4"/>
  <c r="U200" i="4"/>
  <c r="U205" i="4"/>
  <c r="U207" i="4"/>
  <c r="AW177" i="4"/>
  <c r="AW183" i="4"/>
  <c r="AW189" i="4"/>
  <c r="AW199" i="4"/>
  <c r="AW188" i="4"/>
  <c r="AW192" i="4"/>
  <c r="AW204" i="4"/>
  <c r="AW193" i="4"/>
  <c r="AW181" i="4"/>
  <c r="AW186" i="4"/>
  <c r="AW190" i="4"/>
  <c r="AW208" i="4"/>
  <c r="AW180" i="4"/>
  <c r="AW185" i="4"/>
  <c r="AW202" i="4"/>
  <c r="AW196" i="4"/>
  <c r="AW203" i="4"/>
  <c r="AW198" i="4"/>
  <c r="AW205" i="4"/>
  <c r="AW191" i="4"/>
  <c r="AW187" i="4"/>
  <c r="AW194" i="4"/>
  <c r="AW195" i="4"/>
  <c r="AW200" i="4"/>
  <c r="AW206" i="4"/>
  <c r="AW201" i="4"/>
  <c r="AW182" i="4"/>
  <c r="AW184" i="4"/>
  <c r="AW209" i="4"/>
  <c r="AW197" i="4"/>
  <c r="AW207" i="4"/>
  <c r="AG177" i="4"/>
  <c r="AG183" i="4"/>
  <c r="AG189" i="4"/>
  <c r="AG199" i="4"/>
  <c r="AG206" i="4"/>
  <c r="AG198" i="4"/>
  <c r="AG187" i="4"/>
  <c r="AG193" i="4"/>
  <c r="AG181" i="4"/>
  <c r="AG194" i="4"/>
  <c r="AG195" i="4"/>
  <c r="AG200" i="4"/>
  <c r="AG191" i="4"/>
  <c r="AG202" i="4"/>
  <c r="AG201" i="4"/>
  <c r="AG203" i="4"/>
  <c r="AG182" i="4"/>
  <c r="AG184" i="4"/>
  <c r="AG185" i="4"/>
  <c r="AG209" i="4"/>
  <c r="AG188" i="4"/>
  <c r="AG192" i="4"/>
  <c r="AG204" i="4"/>
  <c r="AG196" i="4"/>
  <c r="AG186" i="4"/>
  <c r="AG190" i="4"/>
  <c r="AG208" i="4"/>
  <c r="AG180" i="4"/>
  <c r="AG197" i="4"/>
  <c r="AG205" i="4"/>
  <c r="AG207" i="4"/>
  <c r="BD177" i="4"/>
  <c r="BD183" i="4"/>
  <c r="BD199" i="4"/>
  <c r="BD189" i="4"/>
  <c r="BD192" i="4"/>
  <c r="BD204" i="4"/>
  <c r="BD186" i="4"/>
  <c r="BD208" i="4"/>
  <c r="BD188" i="4"/>
  <c r="BD193" i="4"/>
  <c r="BD206" i="4"/>
  <c r="BD181" i="4"/>
  <c r="BD190" i="4"/>
  <c r="BD182" i="4"/>
  <c r="BD180" i="4"/>
  <c r="BD198" i="4"/>
  <c r="BD195" i="4"/>
  <c r="BD200" i="4"/>
  <c r="BD205" i="4"/>
  <c r="BD187" i="4"/>
  <c r="BD196" i="4"/>
  <c r="BD203" i="4"/>
  <c r="BD191" i="4"/>
  <c r="BD202" i="4"/>
  <c r="BD201" i="4"/>
  <c r="BD184" i="4"/>
  <c r="BD194" i="4"/>
  <c r="BD185" i="4"/>
  <c r="BD197" i="4"/>
  <c r="BD209" i="4"/>
  <c r="BD207" i="4"/>
  <c r="AS177" i="4"/>
  <c r="AS183" i="4"/>
  <c r="AS189" i="4"/>
  <c r="AS199" i="4"/>
  <c r="AS202" i="4"/>
  <c r="AS196" i="4"/>
  <c r="AS198" i="4"/>
  <c r="AS191" i="4"/>
  <c r="AS187" i="4"/>
  <c r="AS193" i="4"/>
  <c r="AS184" i="4"/>
  <c r="AS194" i="4"/>
  <c r="AS188" i="4"/>
  <c r="AS206" i="4"/>
  <c r="AS181" i="4"/>
  <c r="AS186" i="4"/>
  <c r="AS201" i="4"/>
  <c r="AS185" i="4"/>
  <c r="AS197" i="4"/>
  <c r="AS209" i="4"/>
  <c r="AS192" i="4"/>
  <c r="AS204" i="4"/>
  <c r="AS203" i="4"/>
  <c r="AS190" i="4"/>
  <c r="AS208" i="4"/>
  <c r="AS182" i="4"/>
  <c r="AS180" i="4"/>
  <c r="AS195" i="4"/>
  <c r="AS200" i="4"/>
  <c r="AS205" i="4"/>
  <c r="AS207" i="4"/>
  <c r="AV177" i="4"/>
  <c r="AV183" i="4"/>
  <c r="AV199" i="4"/>
  <c r="AV189" i="4"/>
  <c r="AV188" i="4"/>
  <c r="AV194" i="4"/>
  <c r="AV191" i="4"/>
  <c r="AV187" i="4"/>
  <c r="AV202" i="4"/>
  <c r="AV181" i="4"/>
  <c r="AV186" i="4"/>
  <c r="AV201" i="4"/>
  <c r="AV182" i="4"/>
  <c r="AV185" i="4"/>
  <c r="AV197" i="4"/>
  <c r="AV209" i="4"/>
  <c r="AV192" i="4"/>
  <c r="AV204" i="4"/>
  <c r="AV193" i="4"/>
  <c r="AV196" i="4"/>
  <c r="AV203" i="4"/>
  <c r="AV190" i="4"/>
  <c r="AV208" i="4"/>
  <c r="AV184" i="4"/>
  <c r="AV180" i="4"/>
  <c r="AV195" i="4"/>
  <c r="AV200" i="4"/>
  <c r="AV206" i="4"/>
  <c r="AV198" i="4"/>
  <c r="AV205" i="4"/>
  <c r="AV207" i="4"/>
  <c r="AY177" i="4"/>
  <c r="AY189" i="4"/>
  <c r="AY183" i="4"/>
  <c r="AY199" i="4"/>
  <c r="AY187" i="4"/>
  <c r="AY193" i="4"/>
  <c r="AY184" i="4"/>
  <c r="AY185" i="4"/>
  <c r="AY188" i="4"/>
  <c r="AY202" i="4"/>
  <c r="AY203" i="4"/>
  <c r="AY190" i="4"/>
  <c r="AY208" i="4"/>
  <c r="AY194" i="4"/>
  <c r="AY191" i="4"/>
  <c r="AY204" i="4"/>
  <c r="AY206" i="4"/>
  <c r="AY181" i="4"/>
  <c r="AY186" i="4"/>
  <c r="AY201" i="4"/>
  <c r="AY182" i="4"/>
  <c r="AY198" i="4"/>
  <c r="AY209" i="4"/>
  <c r="AY192" i="4"/>
  <c r="AY196" i="4"/>
  <c r="AY180" i="4"/>
  <c r="AY197" i="4"/>
  <c r="AY200" i="4"/>
  <c r="AY195" i="4"/>
  <c r="AY205" i="4"/>
  <c r="AY207" i="4"/>
  <c r="AC177" i="4"/>
  <c r="AC183" i="4"/>
  <c r="AC189" i="4"/>
  <c r="AC199" i="4"/>
  <c r="AC187" i="4"/>
  <c r="AC203" i="4"/>
  <c r="AC184" i="4"/>
  <c r="AC194" i="4"/>
  <c r="AC185" i="4"/>
  <c r="AC195" i="4"/>
  <c r="AC188" i="4"/>
  <c r="AC191" i="4"/>
  <c r="AC202" i="4"/>
  <c r="AC186" i="4"/>
  <c r="AC201" i="4"/>
  <c r="AC198" i="4"/>
  <c r="AC209" i="4"/>
  <c r="AC192" i="4"/>
  <c r="AC204" i="4"/>
  <c r="AC193" i="4"/>
  <c r="AC196" i="4"/>
  <c r="AC190" i="4"/>
  <c r="AC208" i="4"/>
  <c r="AC182" i="4"/>
  <c r="AC180" i="4"/>
  <c r="AC200" i="4"/>
  <c r="AC206" i="4"/>
  <c r="AC181" i="4"/>
  <c r="AC197" i="4"/>
  <c r="AC205" i="4"/>
  <c r="AC207" i="4"/>
  <c r="AD177" i="4"/>
  <c r="AD183" i="4"/>
  <c r="AD189" i="4"/>
  <c r="AD199" i="4"/>
  <c r="AD188" i="4"/>
  <c r="AD191" i="4"/>
  <c r="AD192" i="4"/>
  <c r="AD204" i="4"/>
  <c r="AD208" i="4"/>
  <c r="AD182" i="4"/>
  <c r="AD184" i="4"/>
  <c r="AD193" i="4"/>
  <c r="AD206" i="4"/>
  <c r="AD202" i="4"/>
  <c r="AD181" i="4"/>
  <c r="AD196" i="4"/>
  <c r="AD194" i="4"/>
  <c r="AD185" i="4"/>
  <c r="AD195" i="4"/>
  <c r="AD197" i="4"/>
  <c r="AD205" i="4"/>
  <c r="AD187" i="4"/>
  <c r="AD186" i="4"/>
  <c r="AD203" i="4"/>
  <c r="AD198" i="4"/>
  <c r="AD201" i="4"/>
  <c r="AD190" i="4"/>
  <c r="AD180" i="4"/>
  <c r="AD209" i="4"/>
  <c r="AD200" i="4"/>
  <c r="AD207" i="4"/>
  <c r="AZ177" i="4"/>
  <c r="AZ189" i="4"/>
  <c r="AZ183" i="4"/>
  <c r="AZ199" i="4"/>
  <c r="AZ188" i="4"/>
  <c r="AZ206" i="4"/>
  <c r="AZ181" i="4"/>
  <c r="AZ198" i="4"/>
  <c r="AZ193" i="4"/>
  <c r="AZ196" i="4"/>
  <c r="AZ184" i="4"/>
  <c r="AZ194" i="4"/>
  <c r="AZ200" i="4"/>
  <c r="AZ191" i="4"/>
  <c r="AZ187" i="4"/>
  <c r="AZ202" i="4"/>
  <c r="AZ201" i="4"/>
  <c r="AZ203" i="4"/>
  <c r="AZ185" i="4"/>
  <c r="AZ209" i="4"/>
  <c r="AZ192" i="4"/>
  <c r="AZ204" i="4"/>
  <c r="AZ186" i="4"/>
  <c r="AZ190" i="4"/>
  <c r="AZ208" i="4"/>
  <c r="AZ182" i="4"/>
  <c r="AZ180" i="4"/>
  <c r="AZ195" i="4"/>
  <c r="AZ197" i="4"/>
  <c r="AZ205" i="4"/>
  <c r="AZ207" i="4"/>
  <c r="V177" i="4"/>
  <c r="V183" i="4"/>
  <c r="V189" i="4"/>
  <c r="V199" i="4"/>
  <c r="V187" i="4"/>
  <c r="V204" i="4"/>
  <c r="V206" i="4"/>
  <c r="V202" i="4"/>
  <c r="V181" i="4"/>
  <c r="V196" i="4"/>
  <c r="V186" i="4"/>
  <c r="V201" i="4"/>
  <c r="V203" i="4"/>
  <c r="V192" i="4"/>
  <c r="V193" i="4"/>
  <c r="V180" i="4"/>
  <c r="V198" i="4"/>
  <c r="V200" i="4"/>
  <c r="V191" i="4"/>
  <c r="V182" i="4"/>
  <c r="V185" i="4"/>
  <c r="V195" i="4"/>
  <c r="V197" i="4"/>
  <c r="V205" i="4"/>
  <c r="V188" i="4"/>
  <c r="V190" i="4"/>
  <c r="V208" i="4"/>
  <c r="V184" i="4"/>
  <c r="V194" i="4"/>
  <c r="V209" i="4"/>
  <c r="V207" i="4"/>
  <c r="BN9" i="4"/>
  <c r="BN13" i="4"/>
  <c r="BN11" i="4"/>
  <c r="BN15" i="4"/>
  <c r="BN17" i="4"/>
  <c r="BN43" i="4"/>
  <c r="BN51" i="4"/>
  <c r="BN75" i="4"/>
  <c r="BN79" i="4"/>
  <c r="BN83" i="4"/>
  <c r="BN87" i="4"/>
  <c r="BN89" i="4"/>
  <c r="BN52" i="4"/>
  <c r="BN92" i="4"/>
  <c r="BN10" i="4"/>
  <c r="BN14" i="4"/>
  <c r="BN18" i="4"/>
  <c r="BN62" i="4"/>
  <c r="BN70" i="4"/>
  <c r="BN76" i="4"/>
  <c r="BN80" i="4"/>
  <c r="BN84" i="4"/>
  <c r="BN88" i="4"/>
  <c r="BN42" i="4"/>
  <c r="BN65" i="4"/>
  <c r="BN117" i="4"/>
  <c r="BN144" i="4"/>
  <c r="BN154" i="4"/>
  <c r="BN134" i="4"/>
  <c r="BN165" i="4"/>
  <c r="BN157" i="4"/>
  <c r="BN94" i="4"/>
  <c r="BN98" i="4"/>
  <c r="BN102" i="4"/>
  <c r="BN106" i="4"/>
  <c r="BN110" i="4"/>
  <c r="BN114" i="4"/>
  <c r="BN140" i="4"/>
  <c r="BN152" i="4"/>
  <c r="BN124" i="4"/>
  <c r="BN146" i="4"/>
  <c r="BN155" i="4"/>
  <c r="BN159" i="4"/>
  <c r="BN24" i="4"/>
  <c r="BN32" i="4"/>
  <c r="BN36" i="4"/>
  <c r="BN27" i="4"/>
  <c r="BN47" i="4"/>
  <c r="BN55" i="4"/>
  <c r="BN60" i="4"/>
  <c r="BN77" i="4"/>
  <c r="BN81" i="4"/>
  <c r="BN85" i="4"/>
  <c r="BN44" i="4"/>
  <c r="BN59" i="4"/>
  <c r="BN116" i="4"/>
  <c r="BN12" i="4"/>
  <c r="BN16" i="4"/>
  <c r="BN22" i="4"/>
  <c r="BN58" i="4"/>
  <c r="BN66" i="4"/>
  <c r="BN74" i="4"/>
  <c r="BN78" i="4"/>
  <c r="BN82" i="4"/>
  <c r="BN86" i="4"/>
  <c r="BN50" i="4"/>
  <c r="BN73" i="4"/>
  <c r="BN138" i="4"/>
  <c r="BN150" i="4"/>
  <c r="BN122" i="4"/>
  <c r="BN149" i="4"/>
  <c r="BN163" i="4"/>
  <c r="BN174" i="4"/>
  <c r="BN168" i="4"/>
  <c r="BN173" i="4"/>
  <c r="BN90" i="4"/>
  <c r="BN96" i="4"/>
  <c r="BN100" i="4"/>
  <c r="BN104" i="4"/>
  <c r="BN108" i="4"/>
  <c r="BN112" i="4"/>
  <c r="BN63" i="4"/>
  <c r="BN71" i="4"/>
  <c r="BN115" i="4"/>
  <c r="BN148" i="4"/>
  <c r="BN136" i="4"/>
  <c r="BN164" i="4"/>
  <c r="BN20" i="4"/>
  <c r="BN30" i="4"/>
  <c r="BN34" i="4"/>
  <c r="BN40" i="4"/>
  <c r="BN64" i="4"/>
  <c r="BN72" i="4"/>
  <c r="BN28" i="4"/>
  <c r="BN56" i="4"/>
  <c r="BN97" i="4"/>
  <c r="BN101" i="4"/>
  <c r="BN105" i="4"/>
  <c r="BN109" i="4"/>
  <c r="BN113" i="4"/>
  <c r="BN29" i="4"/>
  <c r="BN33" i="4"/>
  <c r="BN37" i="4"/>
  <c r="BN41" i="4"/>
  <c r="BN49" i="4"/>
  <c r="BN57" i="4"/>
  <c r="BN21" i="4"/>
  <c r="BN26" i="4"/>
  <c r="BN54" i="4"/>
  <c r="BN121" i="4"/>
  <c r="BN133" i="4"/>
  <c r="BN137" i="4"/>
  <c r="BN118" i="4"/>
  <c r="BN123" i="4"/>
  <c r="BN135" i="4"/>
  <c r="BN93" i="4"/>
  <c r="BN130" i="4"/>
  <c r="BN156" i="4"/>
  <c r="BN158" i="4"/>
  <c r="BN141" i="4"/>
  <c r="BN161" i="4"/>
  <c r="BN91" i="4"/>
  <c r="BN132" i="4"/>
  <c r="BN160" i="4"/>
  <c r="BN139" i="4"/>
  <c r="BN172" i="4"/>
  <c r="BN38" i="4"/>
  <c r="BN68" i="4"/>
  <c r="BN48" i="4"/>
  <c r="BN95" i="4"/>
  <c r="BN99" i="4"/>
  <c r="BN103" i="4"/>
  <c r="BN107" i="4"/>
  <c r="BN111" i="4"/>
  <c r="BN25" i="4"/>
  <c r="BN31" i="4"/>
  <c r="BN35" i="4"/>
  <c r="BN39" i="4"/>
  <c r="BN45" i="4"/>
  <c r="BN53" i="4"/>
  <c r="BN19" i="4"/>
  <c r="BN23" i="4"/>
  <c r="BN46" i="4"/>
  <c r="BN61" i="4"/>
  <c r="BN69" i="4"/>
  <c r="BN125" i="4"/>
  <c r="BN119" i="4"/>
  <c r="BN131" i="4"/>
  <c r="BN162" i="4"/>
  <c r="BN153" i="4"/>
  <c r="BN67" i="4"/>
  <c r="BN120" i="4"/>
  <c r="BN151" i="4"/>
  <c r="F671" i="79"/>
  <c r="F785" i="79"/>
  <c r="Y60" i="4"/>
  <c r="Y9" i="4"/>
  <c r="Y11" i="4"/>
  <c r="Y13" i="4"/>
  <c r="Y15" i="4"/>
  <c r="Y17" i="4"/>
  <c r="Y27" i="4"/>
  <c r="Y43" i="4"/>
  <c r="Y47" i="4"/>
  <c r="Y51" i="4"/>
  <c r="Y55" i="4"/>
  <c r="Y75" i="4"/>
  <c r="Y77" i="4"/>
  <c r="Y89" i="4"/>
  <c r="Y44" i="4"/>
  <c r="Y52" i="4"/>
  <c r="Y59" i="4"/>
  <c r="Y79" i="4"/>
  <c r="Y81" i="4"/>
  <c r="Y83" i="4"/>
  <c r="Y85" i="4"/>
  <c r="Y87" i="4"/>
  <c r="Y92" i="4"/>
  <c r="Y116" i="4"/>
  <c r="Y10" i="4"/>
  <c r="Y12" i="4"/>
  <c r="Y14" i="4"/>
  <c r="Y16" i="4"/>
  <c r="Y18" i="4"/>
  <c r="Y22" i="4"/>
  <c r="Y117" i="4"/>
  <c r="Y58" i="4"/>
  <c r="Y62" i="4"/>
  <c r="Y66" i="4"/>
  <c r="Y70" i="4"/>
  <c r="Y74" i="4"/>
  <c r="Y76" i="4"/>
  <c r="Y78" i="4"/>
  <c r="Y80" i="4"/>
  <c r="Y82" i="4"/>
  <c r="Y84" i="4"/>
  <c r="Y86" i="4"/>
  <c r="Y88" i="4"/>
  <c r="Y42" i="4"/>
  <c r="Y50" i="4"/>
  <c r="Y65" i="4"/>
  <c r="Y73" i="4"/>
  <c r="Y138" i="4"/>
  <c r="Y144" i="4"/>
  <c r="Y150" i="4"/>
  <c r="Y154" i="4"/>
  <c r="Y122" i="4"/>
  <c r="Y134" i="4"/>
  <c r="Y149" i="4"/>
  <c r="Y163" i="4"/>
  <c r="Y165" i="4"/>
  <c r="Y174" i="4"/>
  <c r="Y157" i="4"/>
  <c r="Y168" i="4"/>
  <c r="Y173" i="4"/>
  <c r="Y90" i="4"/>
  <c r="Y94" i="4"/>
  <c r="Y96" i="4"/>
  <c r="Y98" i="4"/>
  <c r="Y100" i="4"/>
  <c r="Y102" i="4"/>
  <c r="Y104" i="4"/>
  <c r="Y106" i="4"/>
  <c r="Y108" i="4"/>
  <c r="Y110" i="4"/>
  <c r="Y112" i="4"/>
  <c r="Y114" i="4"/>
  <c r="Y63" i="4"/>
  <c r="Y71" i="4"/>
  <c r="Y115" i="4"/>
  <c r="Y140" i="4"/>
  <c r="Y148" i="4"/>
  <c r="Y152" i="4"/>
  <c r="Y124" i="4"/>
  <c r="Y155" i="4"/>
  <c r="Y136" i="4"/>
  <c r="Y61" i="4"/>
  <c r="Y146" i="4"/>
  <c r="Y164" i="4"/>
  <c r="Y159" i="4"/>
  <c r="Y20" i="4"/>
  <c r="Y24" i="4"/>
  <c r="Y30" i="4"/>
  <c r="Y32" i="4"/>
  <c r="Y34" i="4"/>
  <c r="Y36" i="4"/>
  <c r="Y38" i="4"/>
  <c r="Y40" i="4"/>
  <c r="Y64" i="4"/>
  <c r="Y68" i="4"/>
  <c r="Y72" i="4"/>
  <c r="Y28" i="4"/>
  <c r="Y48" i="4"/>
  <c r="Y56" i="4"/>
  <c r="Y95" i="4"/>
  <c r="Y97" i="4"/>
  <c r="Y99" i="4"/>
  <c r="Y101" i="4"/>
  <c r="Y103" i="4"/>
  <c r="Y105" i="4"/>
  <c r="Y107" i="4"/>
  <c r="Y109" i="4"/>
  <c r="Y111" i="4"/>
  <c r="Y113" i="4"/>
  <c r="Y25" i="4"/>
  <c r="Y29" i="4"/>
  <c r="Y31" i="4"/>
  <c r="Y33" i="4"/>
  <c r="Y35" i="4"/>
  <c r="Y37" i="4"/>
  <c r="Y39" i="4"/>
  <c r="Y41" i="4"/>
  <c r="Y45" i="4"/>
  <c r="Y49" i="4"/>
  <c r="Y53" i="4"/>
  <c r="Y57" i="4"/>
  <c r="Y19" i="4"/>
  <c r="Y21" i="4"/>
  <c r="Y23" i="4"/>
  <c r="Y26" i="4"/>
  <c r="Y46" i="4"/>
  <c r="Y54" i="4"/>
  <c r="Y69" i="4"/>
  <c r="Y121" i="4"/>
  <c r="Y125" i="4"/>
  <c r="Y133" i="4"/>
  <c r="Y137" i="4"/>
  <c r="Y118" i="4"/>
  <c r="Y130" i="4"/>
  <c r="Y156" i="4"/>
  <c r="Y162" i="4"/>
  <c r="Y141" i="4"/>
  <c r="Y153" i="4"/>
  <c r="Y161" i="4"/>
  <c r="Y119" i="4"/>
  <c r="Y123" i="4"/>
  <c r="Y131" i="4"/>
  <c r="Y135" i="4"/>
  <c r="Y93" i="4"/>
  <c r="Y158" i="4"/>
  <c r="Y67" i="4"/>
  <c r="Y91" i="4"/>
  <c r="Y120" i="4"/>
  <c r="Y132" i="4"/>
  <c r="Y160" i="4"/>
  <c r="Y139" i="4"/>
  <c r="Y151" i="4"/>
  <c r="Y172" i="4"/>
  <c r="AJ9" i="4"/>
  <c r="AJ11" i="4"/>
  <c r="AJ13" i="4"/>
  <c r="AJ15" i="4"/>
  <c r="AJ17" i="4"/>
  <c r="AJ27" i="4"/>
  <c r="AJ43" i="4"/>
  <c r="AJ47" i="4"/>
  <c r="AJ51" i="4"/>
  <c r="AJ55" i="4"/>
  <c r="AJ75" i="4"/>
  <c r="AJ77" i="4"/>
  <c r="AJ60" i="4"/>
  <c r="AJ79" i="4"/>
  <c r="AJ81" i="4"/>
  <c r="AJ83" i="4"/>
  <c r="AJ85" i="4"/>
  <c r="AJ87" i="4"/>
  <c r="AJ89" i="4"/>
  <c r="AJ44" i="4"/>
  <c r="AJ52" i="4"/>
  <c r="AJ59" i="4"/>
  <c r="AJ92" i="4"/>
  <c r="AJ116" i="4"/>
  <c r="AJ10" i="4"/>
  <c r="AJ12" i="4"/>
  <c r="AJ58" i="4"/>
  <c r="AJ62" i="4"/>
  <c r="AJ66" i="4"/>
  <c r="AJ70" i="4"/>
  <c r="AJ74" i="4"/>
  <c r="AJ76" i="4"/>
  <c r="AJ78" i="4"/>
  <c r="AJ80" i="4"/>
  <c r="AJ82" i="4"/>
  <c r="AJ84" i="4"/>
  <c r="AJ86" i="4"/>
  <c r="AJ88" i="4"/>
  <c r="AJ42" i="4"/>
  <c r="AJ50" i="4"/>
  <c r="AJ73" i="4"/>
  <c r="AJ117" i="4"/>
  <c r="AJ138" i="4"/>
  <c r="AJ144" i="4"/>
  <c r="AJ150" i="4"/>
  <c r="AJ154" i="4"/>
  <c r="AJ122" i="4"/>
  <c r="AJ134" i="4"/>
  <c r="AJ149" i="4"/>
  <c r="AJ14" i="4"/>
  <c r="AJ16" i="4"/>
  <c r="AJ18" i="4"/>
  <c r="AJ22" i="4"/>
  <c r="AJ65" i="4"/>
  <c r="AJ63" i="4"/>
  <c r="AJ163" i="4"/>
  <c r="AJ165" i="4"/>
  <c r="AJ174" i="4"/>
  <c r="AJ157" i="4"/>
  <c r="AJ168" i="4"/>
  <c r="AJ173" i="4"/>
  <c r="AJ90" i="4"/>
  <c r="AJ94" i="4"/>
  <c r="AJ96" i="4"/>
  <c r="AJ98" i="4"/>
  <c r="AJ100" i="4"/>
  <c r="AJ102" i="4"/>
  <c r="AJ104" i="4"/>
  <c r="AJ106" i="4"/>
  <c r="AJ108" i="4"/>
  <c r="AJ110" i="4"/>
  <c r="AJ112" i="4"/>
  <c r="AJ114" i="4"/>
  <c r="AJ71" i="4"/>
  <c r="AJ115" i="4"/>
  <c r="AJ140" i="4"/>
  <c r="AJ148" i="4"/>
  <c r="AJ152" i="4"/>
  <c r="AJ124" i="4"/>
  <c r="AJ136" i="4"/>
  <c r="AJ146" i="4"/>
  <c r="AJ155" i="4"/>
  <c r="AJ164" i="4"/>
  <c r="AJ159" i="4"/>
  <c r="AJ20" i="4"/>
  <c r="AJ24" i="4"/>
  <c r="AJ30" i="4"/>
  <c r="AJ32" i="4"/>
  <c r="AJ34" i="4"/>
  <c r="AJ36" i="4"/>
  <c r="AJ38" i="4"/>
  <c r="AJ40" i="4"/>
  <c r="AJ64" i="4"/>
  <c r="AJ68" i="4"/>
  <c r="AJ72" i="4"/>
  <c r="AJ28" i="4"/>
  <c r="AJ48" i="4"/>
  <c r="AJ56" i="4"/>
  <c r="AJ95" i="4"/>
  <c r="AJ97" i="4"/>
  <c r="AJ99" i="4"/>
  <c r="AJ101" i="4"/>
  <c r="AJ103" i="4"/>
  <c r="AJ105" i="4"/>
  <c r="AJ107" i="4"/>
  <c r="AJ109" i="4"/>
  <c r="AJ111" i="4"/>
  <c r="AJ113" i="4"/>
  <c r="AJ25" i="4"/>
  <c r="AJ29" i="4"/>
  <c r="AJ31" i="4"/>
  <c r="AJ33" i="4"/>
  <c r="AJ35" i="4"/>
  <c r="AJ37" i="4"/>
  <c r="AJ39" i="4"/>
  <c r="AJ41" i="4"/>
  <c r="AJ45" i="4"/>
  <c r="AJ49" i="4"/>
  <c r="AJ53" i="4"/>
  <c r="AJ57" i="4"/>
  <c r="AJ19" i="4"/>
  <c r="AJ21" i="4"/>
  <c r="AJ26" i="4"/>
  <c r="AJ46" i="4"/>
  <c r="AJ54" i="4"/>
  <c r="AJ61" i="4"/>
  <c r="AJ69" i="4"/>
  <c r="AJ121" i="4"/>
  <c r="AJ125" i="4"/>
  <c r="AJ133" i="4"/>
  <c r="AJ137" i="4"/>
  <c r="AJ23" i="4"/>
  <c r="AJ118" i="4"/>
  <c r="AJ119" i="4"/>
  <c r="AJ123" i="4"/>
  <c r="AJ131" i="4"/>
  <c r="AJ135" i="4"/>
  <c r="AJ93" i="4"/>
  <c r="AJ158" i="4"/>
  <c r="AJ161" i="4"/>
  <c r="AJ67" i="4"/>
  <c r="AJ91" i="4"/>
  <c r="AJ160" i="4"/>
  <c r="AJ172" i="4"/>
  <c r="AJ130" i="4"/>
  <c r="AJ156" i="4"/>
  <c r="AJ162" i="4"/>
  <c r="AJ141" i="4"/>
  <c r="AJ153" i="4"/>
  <c r="AJ120" i="4"/>
  <c r="AJ132" i="4"/>
  <c r="AJ139" i="4"/>
  <c r="AJ151" i="4"/>
  <c r="AZ9" i="4"/>
  <c r="AZ11" i="4"/>
  <c r="AZ13" i="4"/>
  <c r="AZ15" i="4"/>
  <c r="AZ17" i="4"/>
  <c r="AZ27" i="4"/>
  <c r="AZ43" i="4"/>
  <c r="AZ47" i="4"/>
  <c r="AZ51" i="4"/>
  <c r="AZ55" i="4"/>
  <c r="AZ75" i="4"/>
  <c r="AZ77" i="4"/>
  <c r="AZ60" i="4"/>
  <c r="AZ79" i="4"/>
  <c r="AZ81" i="4"/>
  <c r="AZ83" i="4"/>
  <c r="AZ85" i="4"/>
  <c r="AZ87" i="4"/>
  <c r="AZ89" i="4"/>
  <c r="AZ44" i="4"/>
  <c r="AZ52" i="4"/>
  <c r="AZ59" i="4"/>
  <c r="AZ92" i="4"/>
  <c r="AZ116" i="4"/>
  <c r="AZ10" i="4"/>
  <c r="AZ12" i="4"/>
  <c r="AZ58" i="4"/>
  <c r="AZ62" i="4"/>
  <c r="AZ66" i="4"/>
  <c r="AZ70" i="4"/>
  <c r="AZ74" i="4"/>
  <c r="AZ76" i="4"/>
  <c r="AZ78" i="4"/>
  <c r="AZ80" i="4"/>
  <c r="AZ82" i="4"/>
  <c r="AZ84" i="4"/>
  <c r="AZ86" i="4"/>
  <c r="AZ88" i="4"/>
  <c r="AZ42" i="4"/>
  <c r="AZ50" i="4"/>
  <c r="AZ73" i="4"/>
  <c r="AZ117" i="4"/>
  <c r="AZ138" i="4"/>
  <c r="AZ144" i="4"/>
  <c r="AZ150" i="4"/>
  <c r="AZ154" i="4"/>
  <c r="AZ122" i="4"/>
  <c r="AZ134" i="4"/>
  <c r="AZ149" i="4"/>
  <c r="AZ14" i="4"/>
  <c r="AZ16" i="4"/>
  <c r="AZ18" i="4"/>
  <c r="AZ22" i="4"/>
  <c r="AZ65" i="4"/>
  <c r="AZ63" i="4"/>
  <c r="AZ163" i="4"/>
  <c r="AZ165" i="4"/>
  <c r="AZ174" i="4"/>
  <c r="AZ157" i="4"/>
  <c r="AZ168" i="4"/>
  <c r="AZ173" i="4"/>
  <c r="AZ90" i="4"/>
  <c r="AZ94" i="4"/>
  <c r="AZ96" i="4"/>
  <c r="AZ98" i="4"/>
  <c r="AZ100" i="4"/>
  <c r="AZ102" i="4"/>
  <c r="AZ104" i="4"/>
  <c r="AZ106" i="4"/>
  <c r="AZ108" i="4"/>
  <c r="AZ110" i="4"/>
  <c r="AZ112" i="4"/>
  <c r="AZ114" i="4"/>
  <c r="AZ71" i="4"/>
  <c r="AZ115" i="4"/>
  <c r="AZ140" i="4"/>
  <c r="AZ148" i="4"/>
  <c r="AZ152" i="4"/>
  <c r="AZ124" i="4"/>
  <c r="AZ136" i="4"/>
  <c r="AZ146" i="4"/>
  <c r="AZ164" i="4"/>
  <c r="AZ159" i="4"/>
  <c r="AZ20" i="4"/>
  <c r="AZ24" i="4"/>
  <c r="AZ30" i="4"/>
  <c r="AZ32" i="4"/>
  <c r="AZ34" i="4"/>
  <c r="AZ36" i="4"/>
  <c r="AZ38" i="4"/>
  <c r="AZ40" i="4"/>
  <c r="AZ64" i="4"/>
  <c r="AZ68" i="4"/>
  <c r="AZ72" i="4"/>
  <c r="AZ28" i="4"/>
  <c r="AZ48" i="4"/>
  <c r="AZ56" i="4"/>
  <c r="AZ95" i="4"/>
  <c r="AZ97" i="4"/>
  <c r="AZ99" i="4"/>
  <c r="AZ101" i="4"/>
  <c r="AZ103" i="4"/>
  <c r="AZ105" i="4"/>
  <c r="AZ107" i="4"/>
  <c r="AZ109" i="4"/>
  <c r="AZ111" i="4"/>
  <c r="AZ113" i="4"/>
  <c r="AZ25" i="4"/>
  <c r="AZ29" i="4"/>
  <c r="AZ31" i="4"/>
  <c r="AZ33" i="4"/>
  <c r="AZ35" i="4"/>
  <c r="AZ37" i="4"/>
  <c r="AZ39" i="4"/>
  <c r="AZ41" i="4"/>
  <c r="AZ45" i="4"/>
  <c r="AZ49" i="4"/>
  <c r="AZ53" i="4"/>
  <c r="AZ57" i="4"/>
  <c r="AZ19" i="4"/>
  <c r="AZ21" i="4"/>
  <c r="AZ26" i="4"/>
  <c r="AZ46" i="4"/>
  <c r="AZ54" i="4"/>
  <c r="AZ61" i="4"/>
  <c r="AZ69" i="4"/>
  <c r="AZ121" i="4"/>
  <c r="AZ125" i="4"/>
  <c r="AZ133" i="4"/>
  <c r="AZ137" i="4"/>
  <c r="AZ155" i="4"/>
  <c r="AZ23" i="4"/>
  <c r="AZ118" i="4"/>
  <c r="AZ119" i="4"/>
  <c r="AZ123" i="4"/>
  <c r="AZ131" i="4"/>
  <c r="AZ135" i="4"/>
  <c r="AZ93" i="4"/>
  <c r="AZ158" i="4"/>
  <c r="AZ162" i="4"/>
  <c r="AZ161" i="4"/>
  <c r="AZ67" i="4"/>
  <c r="AZ91" i="4"/>
  <c r="AZ160" i="4"/>
  <c r="AZ172" i="4"/>
  <c r="AZ130" i="4"/>
  <c r="AZ156" i="4"/>
  <c r="AZ141" i="4"/>
  <c r="AZ153" i="4"/>
  <c r="AZ120" i="4"/>
  <c r="AZ132" i="4"/>
  <c r="AZ139" i="4"/>
  <c r="AZ151" i="4"/>
  <c r="AB9" i="4"/>
  <c r="AB11" i="4"/>
  <c r="AB13" i="4"/>
  <c r="AB15" i="4"/>
  <c r="AB17" i="4"/>
  <c r="AB27" i="4"/>
  <c r="AB43" i="4"/>
  <c r="AB47" i="4"/>
  <c r="AB51" i="4"/>
  <c r="AB55" i="4"/>
  <c r="AB75" i="4"/>
  <c r="AB77" i="4"/>
  <c r="AB60" i="4"/>
  <c r="AB79" i="4"/>
  <c r="AB81" i="4"/>
  <c r="AB83" i="4"/>
  <c r="AB85" i="4"/>
  <c r="AB87" i="4"/>
  <c r="AB89" i="4"/>
  <c r="AB44" i="4"/>
  <c r="AB52" i="4"/>
  <c r="AB59" i="4"/>
  <c r="AB92" i="4"/>
  <c r="AB116" i="4"/>
  <c r="AB10" i="4"/>
  <c r="AB12" i="4"/>
  <c r="AB14" i="4"/>
  <c r="AB16" i="4"/>
  <c r="AB18" i="4"/>
  <c r="AB22" i="4"/>
  <c r="AB62" i="4"/>
  <c r="AB66" i="4"/>
  <c r="AB70" i="4"/>
  <c r="AB74" i="4"/>
  <c r="AB76" i="4"/>
  <c r="AB78" i="4"/>
  <c r="AB80" i="4"/>
  <c r="AB82" i="4"/>
  <c r="AB84" i="4"/>
  <c r="AB86" i="4"/>
  <c r="AB88" i="4"/>
  <c r="AB42" i="4"/>
  <c r="AB50" i="4"/>
  <c r="AB65" i="4"/>
  <c r="AB73" i="4"/>
  <c r="AB117" i="4"/>
  <c r="AB138" i="4"/>
  <c r="AB144" i="4"/>
  <c r="AB150" i="4"/>
  <c r="AB154" i="4"/>
  <c r="AB122" i="4"/>
  <c r="AB134" i="4"/>
  <c r="AB149" i="4"/>
  <c r="AB58" i="4"/>
  <c r="AB163" i="4"/>
  <c r="AB165" i="4"/>
  <c r="AB174" i="4"/>
  <c r="AB157" i="4"/>
  <c r="AB168" i="4"/>
  <c r="AB173" i="4"/>
  <c r="AB90" i="4"/>
  <c r="AB94" i="4"/>
  <c r="AB96" i="4"/>
  <c r="AB98" i="4"/>
  <c r="AB100" i="4"/>
  <c r="AB102" i="4"/>
  <c r="AB104" i="4"/>
  <c r="AB106" i="4"/>
  <c r="AB108" i="4"/>
  <c r="AB110" i="4"/>
  <c r="AB112" i="4"/>
  <c r="AB114" i="4"/>
  <c r="AB63" i="4"/>
  <c r="AB71" i="4"/>
  <c r="AB115" i="4"/>
  <c r="AB140" i="4"/>
  <c r="AB148" i="4"/>
  <c r="AB152" i="4"/>
  <c r="AB124" i="4"/>
  <c r="AB136" i="4"/>
  <c r="AB146" i="4"/>
  <c r="AB155" i="4"/>
  <c r="AB164" i="4"/>
  <c r="AB159" i="4"/>
  <c r="AB20" i="4"/>
  <c r="AB24" i="4"/>
  <c r="AB30" i="4"/>
  <c r="AB32" i="4"/>
  <c r="AB34" i="4"/>
  <c r="AB36" i="4"/>
  <c r="AB38" i="4"/>
  <c r="AB40" i="4"/>
  <c r="AB64" i="4"/>
  <c r="AB68" i="4"/>
  <c r="AB72" i="4"/>
  <c r="AB28" i="4"/>
  <c r="AB48" i="4"/>
  <c r="AB56" i="4"/>
  <c r="AB95" i="4"/>
  <c r="AB97" i="4"/>
  <c r="AB99" i="4"/>
  <c r="AB101" i="4"/>
  <c r="AB103" i="4"/>
  <c r="AB105" i="4"/>
  <c r="AB107" i="4"/>
  <c r="AB109" i="4"/>
  <c r="AB111" i="4"/>
  <c r="AB113" i="4"/>
  <c r="AB25" i="4"/>
  <c r="AB29" i="4"/>
  <c r="AB31" i="4"/>
  <c r="AB33" i="4"/>
  <c r="AB35" i="4"/>
  <c r="AB37" i="4"/>
  <c r="AB39" i="4"/>
  <c r="AB41" i="4"/>
  <c r="AB45" i="4"/>
  <c r="AB49" i="4"/>
  <c r="AB53" i="4"/>
  <c r="AB57" i="4"/>
  <c r="AB19" i="4"/>
  <c r="AB21" i="4"/>
  <c r="AB26" i="4"/>
  <c r="AB46" i="4"/>
  <c r="AB54" i="4"/>
  <c r="AB69" i="4"/>
  <c r="AB121" i="4"/>
  <c r="AB125" i="4"/>
  <c r="AB133" i="4"/>
  <c r="AB137" i="4"/>
  <c r="AB23" i="4"/>
  <c r="AB61" i="4"/>
  <c r="AB118" i="4"/>
  <c r="AB119" i="4"/>
  <c r="AB123" i="4"/>
  <c r="AB131" i="4"/>
  <c r="AB135" i="4"/>
  <c r="AB93" i="4"/>
  <c r="AB158" i="4"/>
  <c r="AB161" i="4"/>
  <c r="AB67" i="4"/>
  <c r="AB91" i="4"/>
  <c r="AB160" i="4"/>
  <c r="AB172" i="4"/>
  <c r="AB130" i="4"/>
  <c r="AB156" i="4"/>
  <c r="AB162" i="4"/>
  <c r="AB141" i="4"/>
  <c r="AB153" i="4"/>
  <c r="AB120" i="4"/>
  <c r="AB132" i="4"/>
  <c r="AB139" i="4"/>
  <c r="AB151" i="4"/>
  <c r="BE60" i="4"/>
  <c r="BE9" i="4"/>
  <c r="F11" i="79" s="1"/>
  <c r="BE11" i="4"/>
  <c r="F93" i="79" s="1"/>
  <c r="BE13" i="4"/>
  <c r="F164" i="79" s="1"/>
  <c r="F171" i="79" s="1"/>
  <c r="BE15" i="4"/>
  <c r="F218" i="79" s="1"/>
  <c r="BE17" i="4"/>
  <c r="BE27" i="4"/>
  <c r="F148" i="79" s="1"/>
  <c r="BE43" i="4"/>
  <c r="BE47" i="4"/>
  <c r="F206" i="79" s="1"/>
  <c r="BE51" i="4"/>
  <c r="BE55" i="4"/>
  <c r="F300" i="79" s="1"/>
  <c r="BE75" i="4"/>
  <c r="F665" i="79" s="1"/>
  <c r="BE77" i="4"/>
  <c r="F667" i="79" s="1"/>
  <c r="BE89" i="4"/>
  <c r="F695" i="79" s="1"/>
  <c r="BE44" i="4"/>
  <c r="F178" i="79" s="1"/>
  <c r="BE52" i="4"/>
  <c r="F180" i="79" s="1"/>
  <c r="BE59" i="4"/>
  <c r="BE79" i="4"/>
  <c r="F670" i="79" s="1"/>
  <c r="BE81" i="4"/>
  <c r="F673" i="79" s="1"/>
  <c r="BE83" i="4"/>
  <c r="F675" i="79" s="1"/>
  <c r="BE85" i="4"/>
  <c r="F677" i="79" s="1"/>
  <c r="BE87" i="4"/>
  <c r="F693" i="79" s="1"/>
  <c r="BE92" i="4"/>
  <c r="BE116" i="4"/>
  <c r="BE10" i="4"/>
  <c r="BE12" i="4"/>
  <c r="BE14" i="4"/>
  <c r="F191" i="79" s="1"/>
  <c r="F198" i="79" s="1"/>
  <c r="BE16" i="4"/>
  <c r="BE18" i="4"/>
  <c r="F13" i="79" s="1"/>
  <c r="BE22" i="4"/>
  <c r="BE117" i="4"/>
  <c r="BE58" i="4"/>
  <c r="BE62" i="4"/>
  <c r="BE66" i="4"/>
  <c r="F323" i="79" s="1"/>
  <c r="BE70" i="4"/>
  <c r="F659" i="79" s="1"/>
  <c r="BE74" i="4"/>
  <c r="F664" i="79" s="1"/>
  <c r="BE76" i="4"/>
  <c r="F666" i="79" s="1"/>
  <c r="BE78" i="4"/>
  <c r="BE80" i="4"/>
  <c r="BE82" i="4"/>
  <c r="BE84" i="4"/>
  <c r="F676" i="79" s="1"/>
  <c r="BE86" i="4"/>
  <c r="BE88" i="4"/>
  <c r="F694" i="79" s="1"/>
  <c r="BE42" i="4"/>
  <c r="BE50" i="4"/>
  <c r="F113" i="79" s="1"/>
  <c r="BE65" i="4"/>
  <c r="F322" i="79" s="1"/>
  <c r="BE73" i="4"/>
  <c r="F663" i="79" s="1"/>
  <c r="BE138" i="4"/>
  <c r="BE144" i="4"/>
  <c r="BE150" i="4"/>
  <c r="BE154" i="4"/>
  <c r="BE122" i="4"/>
  <c r="BE134" i="4"/>
  <c r="BE149" i="4"/>
  <c r="BE163" i="4"/>
  <c r="BE165" i="4"/>
  <c r="BE174" i="4"/>
  <c r="BE157" i="4"/>
  <c r="BE168" i="4"/>
  <c r="BE173" i="4"/>
  <c r="BE90" i="4"/>
  <c r="F696" i="79" s="1"/>
  <c r="BE94" i="4"/>
  <c r="BE96" i="4"/>
  <c r="F718" i="79" s="1"/>
  <c r="BE98" i="4"/>
  <c r="BE100" i="4"/>
  <c r="F745" i="79" s="1"/>
  <c r="BE102" i="4"/>
  <c r="BE104" i="4"/>
  <c r="F749" i="79" s="1"/>
  <c r="BE106" i="4"/>
  <c r="F772" i="79" s="1"/>
  <c r="BE108" i="4"/>
  <c r="F774" i="79" s="1"/>
  <c r="BE110" i="4"/>
  <c r="BE112" i="4"/>
  <c r="F801" i="79" s="1"/>
  <c r="BE114" i="4"/>
  <c r="F803" i="79" s="1"/>
  <c r="BE63" i="4"/>
  <c r="F320" i="79" s="1"/>
  <c r="BE71" i="4"/>
  <c r="F660" i="79" s="1"/>
  <c r="BE115" i="4"/>
  <c r="F831" i="79" s="1"/>
  <c r="F843" i="79" s="1"/>
  <c r="BE140" i="4"/>
  <c r="BE148" i="4"/>
  <c r="BE152" i="4"/>
  <c r="BE124" i="4"/>
  <c r="BE136" i="4"/>
  <c r="BE155" i="4"/>
  <c r="BE61" i="4"/>
  <c r="BE146" i="4"/>
  <c r="BE164" i="4"/>
  <c r="BE159" i="4"/>
  <c r="BE20" i="4"/>
  <c r="BE24" i="4"/>
  <c r="F147" i="79" s="1"/>
  <c r="BE30" i="4"/>
  <c r="BE32" i="4"/>
  <c r="F202" i="79" s="1"/>
  <c r="BE34" i="4"/>
  <c r="BE36" i="4"/>
  <c r="F151" i="79" s="1"/>
  <c r="BE38" i="4"/>
  <c r="BE40" i="4"/>
  <c r="F177" i="79" s="1"/>
  <c r="BE64" i="4"/>
  <c r="F321" i="79" s="1"/>
  <c r="BE68" i="4"/>
  <c r="F645" i="79" s="1"/>
  <c r="BE72" i="4"/>
  <c r="BE28" i="4"/>
  <c r="F201" i="79" s="1"/>
  <c r="BE48" i="4"/>
  <c r="BE56" i="4"/>
  <c r="F311" i="79" s="1"/>
  <c r="BE95" i="4"/>
  <c r="BE97" i="4"/>
  <c r="F721" i="79" s="1"/>
  <c r="BE99" i="4"/>
  <c r="BE101" i="4"/>
  <c r="F746" i="79" s="1"/>
  <c r="BE103" i="4"/>
  <c r="BE105" i="4"/>
  <c r="BE107" i="4"/>
  <c r="F773" i="79" s="1"/>
  <c r="BE109" i="4"/>
  <c r="F782" i="79" s="1"/>
  <c r="BE111" i="4"/>
  <c r="BE113" i="4"/>
  <c r="F802" i="79" s="1"/>
  <c r="BE25" i="4"/>
  <c r="BE29" i="4"/>
  <c r="BE31" i="4"/>
  <c r="BE33" i="4"/>
  <c r="F228" i="79" s="1"/>
  <c r="BE35" i="4"/>
  <c r="BE37" i="4"/>
  <c r="F176" i="79" s="1"/>
  <c r="BE39" i="4"/>
  <c r="BE41" i="4"/>
  <c r="BE45" i="4"/>
  <c r="BE49" i="4"/>
  <c r="F75" i="79" s="1"/>
  <c r="BE53" i="4"/>
  <c r="F207" i="79" s="1"/>
  <c r="BE57" i="4"/>
  <c r="BE19" i="4"/>
  <c r="BE21" i="4"/>
  <c r="F23" i="79" s="1"/>
  <c r="BE23" i="4"/>
  <c r="F105" i="79" s="1"/>
  <c r="BE26" i="4"/>
  <c r="BE46" i="4"/>
  <c r="BE54" i="4"/>
  <c r="F299" i="79" s="1"/>
  <c r="BE69" i="4"/>
  <c r="F658" i="79" s="1"/>
  <c r="BE121" i="4"/>
  <c r="BE125" i="4"/>
  <c r="BE133" i="4"/>
  <c r="BE137" i="4"/>
  <c r="BE118" i="4"/>
  <c r="BE130" i="4"/>
  <c r="BE156" i="4"/>
  <c r="BE162" i="4"/>
  <c r="BE141" i="4"/>
  <c r="BE153" i="4"/>
  <c r="BE161" i="4"/>
  <c r="BE119" i="4"/>
  <c r="BE123" i="4"/>
  <c r="BE131" i="4"/>
  <c r="BE135" i="4"/>
  <c r="BE93" i="4"/>
  <c r="BE158" i="4"/>
  <c r="BE67" i="4"/>
  <c r="F644" i="79" s="1"/>
  <c r="BE91" i="4"/>
  <c r="BE120" i="4"/>
  <c r="BE132" i="4"/>
  <c r="BE160" i="4"/>
  <c r="BE139" i="4"/>
  <c r="BE151" i="4"/>
  <c r="BE172" i="4"/>
  <c r="AI75" i="4"/>
  <c r="AI77" i="4"/>
  <c r="AI9" i="4"/>
  <c r="AI11" i="4"/>
  <c r="AI13" i="4"/>
  <c r="AI15" i="4"/>
  <c r="AI17" i="4"/>
  <c r="AI27" i="4"/>
  <c r="AI43" i="4"/>
  <c r="AI47" i="4"/>
  <c r="AI51" i="4"/>
  <c r="AI55" i="4"/>
  <c r="AI60" i="4"/>
  <c r="AI79" i="4"/>
  <c r="AI81" i="4"/>
  <c r="AI83" i="4"/>
  <c r="AI85" i="4"/>
  <c r="AI87" i="4"/>
  <c r="AI89" i="4"/>
  <c r="AI10" i="4"/>
  <c r="AI12" i="4"/>
  <c r="AI44" i="4"/>
  <c r="AI52" i="4"/>
  <c r="AI59" i="4"/>
  <c r="AI92" i="4"/>
  <c r="AI116" i="4"/>
  <c r="AI14" i="4"/>
  <c r="AI16" i="4"/>
  <c r="AI18" i="4"/>
  <c r="AI22" i="4"/>
  <c r="AI58" i="4"/>
  <c r="AI42" i="4"/>
  <c r="AI50" i="4"/>
  <c r="AI62" i="4"/>
  <c r="AI66" i="4"/>
  <c r="AI70" i="4"/>
  <c r="AI74" i="4"/>
  <c r="AI76" i="4"/>
  <c r="AI78" i="4"/>
  <c r="AI80" i="4"/>
  <c r="AI82" i="4"/>
  <c r="AI84" i="4"/>
  <c r="AI86" i="4"/>
  <c r="AI88" i="4"/>
  <c r="AI65" i="4"/>
  <c r="AI73" i="4"/>
  <c r="AI117" i="4"/>
  <c r="AI138" i="4"/>
  <c r="AI144" i="4"/>
  <c r="AI150" i="4"/>
  <c r="AI154" i="4"/>
  <c r="AI122" i="4"/>
  <c r="AI134" i="4"/>
  <c r="AI149" i="4"/>
  <c r="AI157" i="4"/>
  <c r="AI90" i="4"/>
  <c r="AI94" i="4"/>
  <c r="AI96" i="4"/>
  <c r="AI98" i="4"/>
  <c r="AI100" i="4"/>
  <c r="AI102" i="4"/>
  <c r="AI104" i="4"/>
  <c r="AI106" i="4"/>
  <c r="AI108" i="4"/>
  <c r="AI110" i="4"/>
  <c r="AI112" i="4"/>
  <c r="AI114" i="4"/>
  <c r="AI71" i="4"/>
  <c r="AI115" i="4"/>
  <c r="AI140" i="4"/>
  <c r="AI148" i="4"/>
  <c r="AI152" i="4"/>
  <c r="AI124" i="4"/>
  <c r="AI136" i="4"/>
  <c r="AI163" i="4"/>
  <c r="AI165" i="4"/>
  <c r="AI174" i="4"/>
  <c r="AI168" i="4"/>
  <c r="AI173" i="4"/>
  <c r="AI63" i="4"/>
  <c r="AI155" i="4"/>
  <c r="AI146" i="4"/>
  <c r="AI20" i="4"/>
  <c r="AI24" i="4"/>
  <c r="AI30" i="4"/>
  <c r="AI32" i="4"/>
  <c r="AI34" i="4"/>
  <c r="AI36" i="4"/>
  <c r="AI38" i="4"/>
  <c r="AI40" i="4"/>
  <c r="AI95" i="4"/>
  <c r="AI97" i="4"/>
  <c r="AI99" i="4"/>
  <c r="AI101" i="4"/>
  <c r="AI103" i="4"/>
  <c r="AI105" i="4"/>
  <c r="AI107" i="4"/>
  <c r="AI109" i="4"/>
  <c r="AI111" i="4"/>
  <c r="AI113" i="4"/>
  <c r="AI19" i="4"/>
  <c r="AI164" i="4"/>
  <c r="AI159" i="4"/>
  <c r="AI64" i="4"/>
  <c r="AI68" i="4"/>
  <c r="AI72" i="4"/>
  <c r="AI28" i="4"/>
  <c r="AI48" i="4"/>
  <c r="AI56" i="4"/>
  <c r="AI25" i="4"/>
  <c r="AI29" i="4"/>
  <c r="AI31" i="4"/>
  <c r="AI33" i="4"/>
  <c r="AI35" i="4"/>
  <c r="AI37" i="4"/>
  <c r="AI39" i="4"/>
  <c r="AI41" i="4"/>
  <c r="AI45" i="4"/>
  <c r="AI49" i="4"/>
  <c r="AI53" i="4"/>
  <c r="AI57" i="4"/>
  <c r="AI21" i="4"/>
  <c r="AI23" i="4"/>
  <c r="AI26" i="4"/>
  <c r="AI46" i="4"/>
  <c r="AI54" i="4"/>
  <c r="AI61" i="4"/>
  <c r="AI69" i="4"/>
  <c r="AI121" i="4"/>
  <c r="AI125" i="4"/>
  <c r="AI133" i="4"/>
  <c r="AI137" i="4"/>
  <c r="AI91" i="4"/>
  <c r="AI120" i="4"/>
  <c r="AI132" i="4"/>
  <c r="AI139" i="4"/>
  <c r="AI151" i="4"/>
  <c r="AI172" i="4"/>
  <c r="AI118" i="4"/>
  <c r="AI119" i="4"/>
  <c r="AI123" i="4"/>
  <c r="AI131" i="4"/>
  <c r="AI135" i="4"/>
  <c r="AI93" i="4"/>
  <c r="AI130" i="4"/>
  <c r="AI156" i="4"/>
  <c r="AI158" i="4"/>
  <c r="AI162" i="4"/>
  <c r="AI141" i="4"/>
  <c r="AI153" i="4"/>
  <c r="AI161" i="4"/>
  <c r="AI67" i="4"/>
  <c r="AI160" i="4"/>
  <c r="AN60" i="4"/>
  <c r="AN9" i="4"/>
  <c r="AN11" i="4"/>
  <c r="AN13" i="4"/>
  <c r="AN15" i="4"/>
  <c r="AN17" i="4"/>
  <c r="AN27" i="4"/>
  <c r="AN43" i="4"/>
  <c r="AN47" i="4"/>
  <c r="AN51" i="4"/>
  <c r="AN55" i="4"/>
  <c r="AN75" i="4"/>
  <c r="AN77" i="4"/>
  <c r="AN79" i="4"/>
  <c r="AN81" i="4"/>
  <c r="AN83" i="4"/>
  <c r="AN85" i="4"/>
  <c r="AN87" i="4"/>
  <c r="AN89" i="4"/>
  <c r="AN44" i="4"/>
  <c r="AN52" i="4"/>
  <c r="AN59" i="4"/>
  <c r="AN92" i="4"/>
  <c r="AN116" i="4"/>
  <c r="AN10" i="4"/>
  <c r="AN12" i="4"/>
  <c r="AN14" i="4"/>
  <c r="AN16" i="4"/>
  <c r="AN18" i="4"/>
  <c r="AN22" i="4"/>
  <c r="AN58" i="4"/>
  <c r="AN62" i="4"/>
  <c r="AN66" i="4"/>
  <c r="AN70" i="4"/>
  <c r="AN74" i="4"/>
  <c r="AN76" i="4"/>
  <c r="AN78" i="4"/>
  <c r="AN80" i="4"/>
  <c r="AN82" i="4"/>
  <c r="AN84" i="4"/>
  <c r="AN86" i="4"/>
  <c r="AN88" i="4"/>
  <c r="AN42" i="4"/>
  <c r="AN50" i="4"/>
  <c r="AN65" i="4"/>
  <c r="AN73" i="4"/>
  <c r="AN117" i="4"/>
  <c r="AN138" i="4"/>
  <c r="AN144" i="4"/>
  <c r="AN150" i="4"/>
  <c r="AN154" i="4"/>
  <c r="AN122" i="4"/>
  <c r="AN134" i="4"/>
  <c r="AN149" i="4"/>
  <c r="AN163" i="4"/>
  <c r="AN165" i="4"/>
  <c r="AN174" i="4"/>
  <c r="AN157" i="4"/>
  <c r="AN168" i="4"/>
  <c r="AN173" i="4"/>
  <c r="AN90" i="4"/>
  <c r="AN94" i="4"/>
  <c r="AN96" i="4"/>
  <c r="AN98" i="4"/>
  <c r="AN100" i="4"/>
  <c r="AN102" i="4"/>
  <c r="AN104" i="4"/>
  <c r="AN106" i="4"/>
  <c r="AN108" i="4"/>
  <c r="AN110" i="4"/>
  <c r="AN112" i="4"/>
  <c r="AN114" i="4"/>
  <c r="AN71" i="4"/>
  <c r="AN115" i="4"/>
  <c r="AN140" i="4"/>
  <c r="AN148" i="4"/>
  <c r="AN152" i="4"/>
  <c r="AN124" i="4"/>
  <c r="AN136" i="4"/>
  <c r="AN63" i="4"/>
  <c r="AN155" i="4"/>
  <c r="AN146" i="4"/>
  <c r="AN23" i="4"/>
  <c r="AN118" i="4"/>
  <c r="AN164" i="4"/>
  <c r="AN159" i="4"/>
  <c r="AN20" i="4"/>
  <c r="AN24" i="4"/>
  <c r="AN30" i="4"/>
  <c r="AN32" i="4"/>
  <c r="AN34" i="4"/>
  <c r="AN36" i="4"/>
  <c r="AN38" i="4"/>
  <c r="AN40" i="4"/>
  <c r="AN64" i="4"/>
  <c r="AN68" i="4"/>
  <c r="AN72" i="4"/>
  <c r="AN28" i="4"/>
  <c r="AN48" i="4"/>
  <c r="AN56" i="4"/>
  <c r="AN95" i="4"/>
  <c r="AN97" i="4"/>
  <c r="AN99" i="4"/>
  <c r="AN101" i="4"/>
  <c r="AN103" i="4"/>
  <c r="AN105" i="4"/>
  <c r="AN107" i="4"/>
  <c r="AN109" i="4"/>
  <c r="AN111" i="4"/>
  <c r="AN113" i="4"/>
  <c r="AN25" i="4"/>
  <c r="AN29" i="4"/>
  <c r="AN31" i="4"/>
  <c r="AN33" i="4"/>
  <c r="AN35" i="4"/>
  <c r="AN37" i="4"/>
  <c r="AN39" i="4"/>
  <c r="AN41" i="4"/>
  <c r="AN45" i="4"/>
  <c r="AN49" i="4"/>
  <c r="AN53" i="4"/>
  <c r="AN57" i="4"/>
  <c r="AN19" i="4"/>
  <c r="AN21" i="4"/>
  <c r="AN26" i="4"/>
  <c r="AN46" i="4"/>
  <c r="AN54" i="4"/>
  <c r="AN61" i="4"/>
  <c r="AN69" i="4"/>
  <c r="AN121" i="4"/>
  <c r="AN125" i="4"/>
  <c r="AN133" i="4"/>
  <c r="AN137" i="4"/>
  <c r="AN130" i="4"/>
  <c r="AN156" i="4"/>
  <c r="AN162" i="4"/>
  <c r="AN141" i="4"/>
  <c r="AN153" i="4"/>
  <c r="AN120" i="4"/>
  <c r="AN132" i="4"/>
  <c r="AN139" i="4"/>
  <c r="AN151" i="4"/>
  <c r="AN119" i="4"/>
  <c r="AN123" i="4"/>
  <c r="AN131" i="4"/>
  <c r="AN135" i="4"/>
  <c r="AN93" i="4"/>
  <c r="AN158" i="4"/>
  <c r="AN161" i="4"/>
  <c r="AN67" i="4"/>
  <c r="AN91" i="4"/>
  <c r="AN160" i="4"/>
  <c r="AN172" i="4"/>
  <c r="AF60" i="4"/>
  <c r="AF9" i="4"/>
  <c r="AF11" i="4"/>
  <c r="AF13" i="4"/>
  <c r="AF15" i="4"/>
  <c r="AF17" i="4"/>
  <c r="AF27" i="4"/>
  <c r="AF43" i="4"/>
  <c r="AF47" i="4"/>
  <c r="AF51" i="4"/>
  <c r="AF55" i="4"/>
  <c r="AF75" i="4"/>
  <c r="AF77" i="4"/>
  <c r="AF79" i="4"/>
  <c r="AF81" i="4"/>
  <c r="AF83" i="4"/>
  <c r="AF85" i="4"/>
  <c r="AF87" i="4"/>
  <c r="AF89" i="4"/>
  <c r="AF44" i="4"/>
  <c r="AF52" i="4"/>
  <c r="AF59" i="4"/>
  <c r="AF92" i="4"/>
  <c r="AF116" i="4"/>
  <c r="AF10" i="4"/>
  <c r="AF12" i="4"/>
  <c r="AF14" i="4"/>
  <c r="AF16" i="4"/>
  <c r="AF18" i="4"/>
  <c r="AF22" i="4"/>
  <c r="AF58" i="4"/>
  <c r="AF65" i="4"/>
  <c r="AF62" i="4"/>
  <c r="AF66" i="4"/>
  <c r="AF70" i="4"/>
  <c r="AF74" i="4"/>
  <c r="AF76" i="4"/>
  <c r="AF78" i="4"/>
  <c r="AF80" i="4"/>
  <c r="AF82" i="4"/>
  <c r="AF84" i="4"/>
  <c r="AF86" i="4"/>
  <c r="AF88" i="4"/>
  <c r="AF42" i="4"/>
  <c r="AF50" i="4"/>
  <c r="AF73" i="4"/>
  <c r="AF117" i="4"/>
  <c r="AF138" i="4"/>
  <c r="AF144" i="4"/>
  <c r="AF150" i="4"/>
  <c r="AF154" i="4"/>
  <c r="AF122" i="4"/>
  <c r="AF134" i="4"/>
  <c r="AF149" i="4"/>
  <c r="AF163" i="4"/>
  <c r="AF165" i="4"/>
  <c r="AF174" i="4"/>
  <c r="AF157" i="4"/>
  <c r="AF168" i="4"/>
  <c r="AF173" i="4"/>
  <c r="AF90" i="4"/>
  <c r="AF94" i="4"/>
  <c r="AF96" i="4"/>
  <c r="AF98" i="4"/>
  <c r="AF100" i="4"/>
  <c r="AF102" i="4"/>
  <c r="AF104" i="4"/>
  <c r="AF106" i="4"/>
  <c r="AF108" i="4"/>
  <c r="AF110" i="4"/>
  <c r="AF112" i="4"/>
  <c r="AF114" i="4"/>
  <c r="AF63" i="4"/>
  <c r="AF71" i="4"/>
  <c r="AF115" i="4"/>
  <c r="AF140" i="4"/>
  <c r="AF148" i="4"/>
  <c r="AF152" i="4"/>
  <c r="AF124" i="4"/>
  <c r="AF136" i="4"/>
  <c r="AF155" i="4"/>
  <c r="AF23" i="4"/>
  <c r="AF61" i="4"/>
  <c r="AF118" i="4"/>
  <c r="AF146" i="4"/>
  <c r="AF164" i="4"/>
  <c r="AF159" i="4"/>
  <c r="AF20" i="4"/>
  <c r="AF24" i="4"/>
  <c r="AF30" i="4"/>
  <c r="AF32" i="4"/>
  <c r="AF34" i="4"/>
  <c r="AF36" i="4"/>
  <c r="AF38" i="4"/>
  <c r="AF40" i="4"/>
  <c r="AF64" i="4"/>
  <c r="AF68" i="4"/>
  <c r="AF72" i="4"/>
  <c r="AF28" i="4"/>
  <c r="AF48" i="4"/>
  <c r="AF56" i="4"/>
  <c r="AF95" i="4"/>
  <c r="AF97" i="4"/>
  <c r="AF99" i="4"/>
  <c r="AF101" i="4"/>
  <c r="AF103" i="4"/>
  <c r="AF105" i="4"/>
  <c r="AF107" i="4"/>
  <c r="AF109" i="4"/>
  <c r="AF111" i="4"/>
  <c r="AF113" i="4"/>
  <c r="AF25" i="4"/>
  <c r="AF29" i="4"/>
  <c r="AF31" i="4"/>
  <c r="AF33" i="4"/>
  <c r="AF35" i="4"/>
  <c r="AF37" i="4"/>
  <c r="AF39" i="4"/>
  <c r="AF41" i="4"/>
  <c r="AF45" i="4"/>
  <c r="AF49" i="4"/>
  <c r="AF53" i="4"/>
  <c r="AF57" i="4"/>
  <c r="AF19" i="4"/>
  <c r="AF21" i="4"/>
  <c r="AF26" i="4"/>
  <c r="AF46" i="4"/>
  <c r="AF54" i="4"/>
  <c r="AF69" i="4"/>
  <c r="AF121" i="4"/>
  <c r="AF125" i="4"/>
  <c r="AF133" i="4"/>
  <c r="AF137" i="4"/>
  <c r="AF130" i="4"/>
  <c r="AF156" i="4"/>
  <c r="AF162" i="4"/>
  <c r="AF141" i="4"/>
  <c r="AF153" i="4"/>
  <c r="AF120" i="4"/>
  <c r="AF132" i="4"/>
  <c r="AF139" i="4"/>
  <c r="AF151" i="4"/>
  <c r="AF119" i="4"/>
  <c r="AF123" i="4"/>
  <c r="AF131" i="4"/>
  <c r="AF135" i="4"/>
  <c r="AF93" i="4"/>
  <c r="AF158" i="4"/>
  <c r="AF161" i="4"/>
  <c r="AF67" i="4"/>
  <c r="AF91" i="4"/>
  <c r="AF160" i="4"/>
  <c r="AF172" i="4"/>
  <c r="AE9" i="4"/>
  <c r="AE11" i="4"/>
  <c r="AE13" i="4"/>
  <c r="AE15" i="4"/>
  <c r="AE17" i="4"/>
  <c r="AE27" i="4"/>
  <c r="AE43" i="4"/>
  <c r="AE47" i="4"/>
  <c r="AE51" i="4"/>
  <c r="AE55" i="4"/>
  <c r="AE60" i="4"/>
  <c r="AE75" i="4"/>
  <c r="AE77" i="4"/>
  <c r="AE44" i="4"/>
  <c r="AE52" i="4"/>
  <c r="AE59" i="4"/>
  <c r="AE92" i="4"/>
  <c r="AE79" i="4"/>
  <c r="AE81" i="4"/>
  <c r="AE83" i="4"/>
  <c r="AE85" i="4"/>
  <c r="AE87" i="4"/>
  <c r="AE89" i="4"/>
  <c r="AE116" i="4"/>
  <c r="AE10" i="4"/>
  <c r="AE12" i="4"/>
  <c r="AE14" i="4"/>
  <c r="AE16" i="4"/>
  <c r="AE18" i="4"/>
  <c r="AE22" i="4"/>
  <c r="AE62" i="4"/>
  <c r="AE66" i="4"/>
  <c r="AE70" i="4"/>
  <c r="AE74" i="4"/>
  <c r="AE76" i="4"/>
  <c r="AE78" i="4"/>
  <c r="AE80" i="4"/>
  <c r="AE82" i="4"/>
  <c r="AE84" i="4"/>
  <c r="AE86" i="4"/>
  <c r="AE88" i="4"/>
  <c r="AE65" i="4"/>
  <c r="AE73" i="4"/>
  <c r="AE117" i="4"/>
  <c r="AE138" i="4"/>
  <c r="AE144" i="4"/>
  <c r="AE150" i="4"/>
  <c r="AE154" i="4"/>
  <c r="AE122" i="4"/>
  <c r="AE134" i="4"/>
  <c r="AE58" i="4"/>
  <c r="AE42" i="4"/>
  <c r="AE50" i="4"/>
  <c r="AE163" i="4"/>
  <c r="AE165" i="4"/>
  <c r="AE174" i="4"/>
  <c r="AE168" i="4"/>
  <c r="AE173" i="4"/>
  <c r="AE63" i="4"/>
  <c r="AE149" i="4"/>
  <c r="AE157" i="4"/>
  <c r="AE90" i="4"/>
  <c r="AE94" i="4"/>
  <c r="AE96" i="4"/>
  <c r="AE98" i="4"/>
  <c r="AE100" i="4"/>
  <c r="AE102" i="4"/>
  <c r="AE104" i="4"/>
  <c r="AE106" i="4"/>
  <c r="AE108" i="4"/>
  <c r="AE110" i="4"/>
  <c r="AE112" i="4"/>
  <c r="AE114" i="4"/>
  <c r="AE71" i="4"/>
  <c r="AE115" i="4"/>
  <c r="AE140" i="4"/>
  <c r="AE148" i="4"/>
  <c r="AE152" i="4"/>
  <c r="AE124" i="4"/>
  <c r="AE136" i="4"/>
  <c r="AE146" i="4"/>
  <c r="AE155" i="4"/>
  <c r="AE164" i="4"/>
  <c r="AE159" i="4"/>
  <c r="AE64" i="4"/>
  <c r="AE68" i="4"/>
  <c r="AE72" i="4"/>
  <c r="AE28" i="4"/>
  <c r="AE48" i="4"/>
  <c r="AE56" i="4"/>
  <c r="AE25" i="4"/>
  <c r="AE29" i="4"/>
  <c r="AE31" i="4"/>
  <c r="AE33" i="4"/>
  <c r="AE35" i="4"/>
  <c r="AE37" i="4"/>
  <c r="AE39" i="4"/>
  <c r="AE41" i="4"/>
  <c r="AE45" i="4"/>
  <c r="AE49" i="4"/>
  <c r="AE53" i="4"/>
  <c r="AE57" i="4"/>
  <c r="AE21" i="4"/>
  <c r="AE23" i="4"/>
  <c r="AE26" i="4"/>
  <c r="AE46" i="4"/>
  <c r="AE54" i="4"/>
  <c r="AE61" i="4"/>
  <c r="AE69" i="4"/>
  <c r="AE121" i="4"/>
  <c r="AE125" i="4"/>
  <c r="AE133" i="4"/>
  <c r="AE137" i="4"/>
  <c r="AE20" i="4"/>
  <c r="AE24" i="4"/>
  <c r="AE30" i="4"/>
  <c r="AE32" i="4"/>
  <c r="AE34" i="4"/>
  <c r="AE36" i="4"/>
  <c r="AE38" i="4"/>
  <c r="AE40" i="4"/>
  <c r="AE95" i="4"/>
  <c r="AE97" i="4"/>
  <c r="AE99" i="4"/>
  <c r="AE101" i="4"/>
  <c r="AE103" i="4"/>
  <c r="AE105" i="4"/>
  <c r="AE107" i="4"/>
  <c r="AE109" i="4"/>
  <c r="AE111" i="4"/>
  <c r="AE113" i="4"/>
  <c r="AE19" i="4"/>
  <c r="AE118" i="4"/>
  <c r="AE119" i="4"/>
  <c r="AE123" i="4"/>
  <c r="AE131" i="4"/>
  <c r="AE135" i="4"/>
  <c r="AE93" i="4"/>
  <c r="AE130" i="4"/>
  <c r="AE156" i="4"/>
  <c r="AE158" i="4"/>
  <c r="AE162" i="4"/>
  <c r="AE141" i="4"/>
  <c r="AE153" i="4"/>
  <c r="AE161" i="4"/>
  <c r="AE67" i="4"/>
  <c r="AE160" i="4"/>
  <c r="AE91" i="4"/>
  <c r="AE120" i="4"/>
  <c r="AE132" i="4"/>
  <c r="AE139" i="4"/>
  <c r="AE151" i="4"/>
  <c r="AE172" i="4"/>
  <c r="V75" i="4"/>
  <c r="V9" i="4"/>
  <c r="V11" i="4"/>
  <c r="V13" i="4"/>
  <c r="V15" i="4"/>
  <c r="V17" i="4"/>
  <c r="V27" i="4"/>
  <c r="V43" i="4"/>
  <c r="V47" i="4"/>
  <c r="V51" i="4"/>
  <c r="V55" i="4"/>
  <c r="V60" i="4"/>
  <c r="V77" i="4"/>
  <c r="V79" i="4"/>
  <c r="V81" i="4"/>
  <c r="V83" i="4"/>
  <c r="V85" i="4"/>
  <c r="V87" i="4"/>
  <c r="V44" i="4"/>
  <c r="V52" i="4"/>
  <c r="V116" i="4"/>
  <c r="V10" i="4"/>
  <c r="V12" i="4"/>
  <c r="V89" i="4"/>
  <c r="V59" i="4"/>
  <c r="V92" i="4"/>
  <c r="V42" i="4"/>
  <c r="V50" i="4"/>
  <c r="V65" i="4"/>
  <c r="V117" i="4"/>
  <c r="V14" i="4"/>
  <c r="V16" i="4"/>
  <c r="V18" i="4"/>
  <c r="V22" i="4"/>
  <c r="V58" i="4"/>
  <c r="V62" i="4"/>
  <c r="V66" i="4"/>
  <c r="V70" i="4"/>
  <c r="V74" i="4"/>
  <c r="V76" i="4"/>
  <c r="V78" i="4"/>
  <c r="V80" i="4"/>
  <c r="V82" i="4"/>
  <c r="V84" i="4"/>
  <c r="V86" i="4"/>
  <c r="V88" i="4"/>
  <c r="V73" i="4"/>
  <c r="V138" i="4"/>
  <c r="V144" i="4"/>
  <c r="V150" i="4"/>
  <c r="V154" i="4"/>
  <c r="V122" i="4"/>
  <c r="V134" i="4"/>
  <c r="V149" i="4"/>
  <c r="V157" i="4"/>
  <c r="V90" i="4"/>
  <c r="V94" i="4"/>
  <c r="V96" i="4"/>
  <c r="V98" i="4"/>
  <c r="V100" i="4"/>
  <c r="V102" i="4"/>
  <c r="V104" i="4"/>
  <c r="V106" i="4"/>
  <c r="V108" i="4"/>
  <c r="V110" i="4"/>
  <c r="V112" i="4"/>
  <c r="V114" i="4"/>
  <c r="V63" i="4"/>
  <c r="V71" i="4"/>
  <c r="V115" i="4"/>
  <c r="V140" i="4"/>
  <c r="V148" i="4"/>
  <c r="V152" i="4"/>
  <c r="V124" i="4"/>
  <c r="V163" i="4"/>
  <c r="V165" i="4"/>
  <c r="V174" i="4"/>
  <c r="V168" i="4"/>
  <c r="V173" i="4"/>
  <c r="V155" i="4"/>
  <c r="V136" i="4"/>
  <c r="V20" i="4"/>
  <c r="V24" i="4"/>
  <c r="V30" i="4"/>
  <c r="V32" i="4"/>
  <c r="V34" i="4"/>
  <c r="V36" i="4"/>
  <c r="V38" i="4"/>
  <c r="V40" i="4"/>
  <c r="V95" i="4"/>
  <c r="V97" i="4"/>
  <c r="V99" i="4"/>
  <c r="V103" i="4"/>
  <c r="V105" i="4"/>
  <c r="V107" i="4"/>
  <c r="V109" i="4"/>
  <c r="V111" i="4"/>
  <c r="V113" i="4"/>
  <c r="V19" i="4"/>
  <c r="V23" i="4"/>
  <c r="V137" i="4"/>
  <c r="V146" i="4"/>
  <c r="V164" i="4"/>
  <c r="V159" i="4"/>
  <c r="V64" i="4"/>
  <c r="V68" i="4"/>
  <c r="V72" i="4"/>
  <c r="V28" i="4"/>
  <c r="V48" i="4"/>
  <c r="V56" i="4"/>
  <c r="V101" i="4"/>
  <c r="V25" i="4"/>
  <c r="V29" i="4"/>
  <c r="V31" i="4"/>
  <c r="V33" i="4"/>
  <c r="V35" i="4"/>
  <c r="V37" i="4"/>
  <c r="V39" i="4"/>
  <c r="V41" i="4"/>
  <c r="V45" i="4"/>
  <c r="V49" i="4"/>
  <c r="V53" i="4"/>
  <c r="V57" i="4"/>
  <c r="V21" i="4"/>
  <c r="V26" i="4"/>
  <c r="V46" i="4"/>
  <c r="V54" i="4"/>
  <c r="V61" i="4"/>
  <c r="V69" i="4"/>
  <c r="V121" i="4"/>
  <c r="V125" i="4"/>
  <c r="V133" i="4"/>
  <c r="V118" i="4"/>
  <c r="V162" i="4"/>
  <c r="V161" i="4"/>
  <c r="V91" i="4"/>
  <c r="V172" i="4"/>
  <c r="V119" i="4"/>
  <c r="V123" i="4"/>
  <c r="V131" i="4"/>
  <c r="V135" i="4"/>
  <c r="V93" i="4"/>
  <c r="V130" i="4"/>
  <c r="V156" i="4"/>
  <c r="V158" i="4"/>
  <c r="V141" i="4"/>
  <c r="V153" i="4"/>
  <c r="V67" i="4"/>
  <c r="V120" i="4"/>
  <c r="V132" i="4"/>
  <c r="V160" i="4"/>
  <c r="V139" i="4"/>
  <c r="V151" i="4"/>
  <c r="AA75" i="4"/>
  <c r="AA77" i="4"/>
  <c r="AA9" i="4"/>
  <c r="AA11" i="4"/>
  <c r="AA13" i="4"/>
  <c r="AA15" i="4"/>
  <c r="AA17" i="4"/>
  <c r="AA27" i="4"/>
  <c r="AA43" i="4"/>
  <c r="AA47" i="4"/>
  <c r="AA51" i="4"/>
  <c r="AA55" i="4"/>
  <c r="AA60" i="4"/>
  <c r="AA79" i="4"/>
  <c r="AA81" i="4"/>
  <c r="AA83" i="4"/>
  <c r="AA85" i="4"/>
  <c r="AA87" i="4"/>
  <c r="AA59" i="4"/>
  <c r="AA116" i="4"/>
  <c r="AA10" i="4"/>
  <c r="AA12" i="4"/>
  <c r="AA89" i="4"/>
  <c r="AA44" i="4"/>
  <c r="AA52" i="4"/>
  <c r="AA92" i="4"/>
  <c r="AA58" i="4"/>
  <c r="AA42" i="4"/>
  <c r="AA50" i="4"/>
  <c r="AA14" i="4"/>
  <c r="AA16" i="4"/>
  <c r="AA18" i="4"/>
  <c r="AA22" i="4"/>
  <c r="AA62" i="4"/>
  <c r="AA66" i="4"/>
  <c r="AA70" i="4"/>
  <c r="AA74" i="4"/>
  <c r="AA76" i="4"/>
  <c r="AA78" i="4"/>
  <c r="AA80" i="4"/>
  <c r="AA82" i="4"/>
  <c r="AA84" i="4"/>
  <c r="AA86" i="4"/>
  <c r="AA88" i="4"/>
  <c r="AA65" i="4"/>
  <c r="AA73" i="4"/>
  <c r="AA117" i="4"/>
  <c r="AA138" i="4"/>
  <c r="AA144" i="4"/>
  <c r="AA150" i="4"/>
  <c r="AA154" i="4"/>
  <c r="AA122" i="4"/>
  <c r="AA134" i="4"/>
  <c r="AA149" i="4"/>
  <c r="AA157" i="4"/>
  <c r="AA90" i="4"/>
  <c r="AA94" i="4"/>
  <c r="AA96" i="4"/>
  <c r="AA98" i="4"/>
  <c r="AA100" i="4"/>
  <c r="AA102" i="4"/>
  <c r="AA104" i="4"/>
  <c r="AA106" i="4"/>
  <c r="AA108" i="4"/>
  <c r="AA110" i="4"/>
  <c r="AA112" i="4"/>
  <c r="AA114" i="4"/>
  <c r="AA71" i="4"/>
  <c r="AA115" i="4"/>
  <c r="AA140" i="4"/>
  <c r="AA148" i="4"/>
  <c r="AA152" i="4"/>
  <c r="AA124" i="4"/>
  <c r="AA136" i="4"/>
  <c r="AA163" i="4"/>
  <c r="AA165" i="4"/>
  <c r="AA174" i="4"/>
  <c r="AA168" i="4"/>
  <c r="AA173" i="4"/>
  <c r="AA63" i="4"/>
  <c r="AA155" i="4"/>
  <c r="AA20" i="4"/>
  <c r="AA24" i="4"/>
  <c r="AA30" i="4"/>
  <c r="AA32" i="4"/>
  <c r="AA34" i="4"/>
  <c r="AA36" i="4"/>
  <c r="AA38" i="4"/>
  <c r="AA40" i="4"/>
  <c r="AA95" i="4"/>
  <c r="AA97" i="4"/>
  <c r="AA99" i="4"/>
  <c r="AA101" i="4"/>
  <c r="AA19" i="4"/>
  <c r="AA137" i="4"/>
  <c r="AA146" i="4"/>
  <c r="AA164" i="4"/>
  <c r="AA159" i="4"/>
  <c r="AA64" i="4"/>
  <c r="AA68" i="4"/>
  <c r="AA72" i="4"/>
  <c r="AA28" i="4"/>
  <c r="AA48" i="4"/>
  <c r="AA56" i="4"/>
  <c r="AA103" i="4"/>
  <c r="AA105" i="4"/>
  <c r="AA107" i="4"/>
  <c r="AA109" i="4"/>
  <c r="AA111" i="4"/>
  <c r="AA113" i="4"/>
  <c r="AA25" i="4"/>
  <c r="AA29" i="4"/>
  <c r="AA31" i="4"/>
  <c r="AA33" i="4"/>
  <c r="AA35" i="4"/>
  <c r="AA37" i="4"/>
  <c r="AA39" i="4"/>
  <c r="AA41" i="4"/>
  <c r="AA45" i="4"/>
  <c r="AA49" i="4"/>
  <c r="AA53" i="4"/>
  <c r="AA57" i="4"/>
  <c r="AA21" i="4"/>
  <c r="AA23" i="4"/>
  <c r="AA26" i="4"/>
  <c r="AA46" i="4"/>
  <c r="AA54" i="4"/>
  <c r="AA61" i="4"/>
  <c r="AA69" i="4"/>
  <c r="AA121" i="4"/>
  <c r="AA125" i="4"/>
  <c r="AA133" i="4"/>
  <c r="AA118" i="4"/>
  <c r="AA91" i="4"/>
  <c r="AA120" i="4"/>
  <c r="AA132" i="4"/>
  <c r="AA139" i="4"/>
  <c r="AA151" i="4"/>
  <c r="AA172" i="4"/>
  <c r="AA119" i="4"/>
  <c r="AA123" i="4"/>
  <c r="AA131" i="4"/>
  <c r="AA135" i="4"/>
  <c r="AA93" i="4"/>
  <c r="AA130" i="4"/>
  <c r="AA156" i="4"/>
  <c r="AA158" i="4"/>
  <c r="AA162" i="4"/>
  <c r="AA141" i="4"/>
  <c r="AA153" i="4"/>
  <c r="AA161" i="4"/>
  <c r="AA67" i="4"/>
  <c r="AA160" i="4"/>
  <c r="AQ75" i="4"/>
  <c r="AQ77" i="4"/>
  <c r="AQ9" i="4"/>
  <c r="AQ11" i="4"/>
  <c r="AQ13" i="4"/>
  <c r="AQ15" i="4"/>
  <c r="AQ17" i="4"/>
  <c r="AQ27" i="4"/>
  <c r="AQ43" i="4"/>
  <c r="AQ47" i="4"/>
  <c r="AQ51" i="4"/>
  <c r="AQ55" i="4"/>
  <c r="AQ60" i="4"/>
  <c r="AQ79" i="4"/>
  <c r="AQ81" i="4"/>
  <c r="AQ83" i="4"/>
  <c r="AQ85" i="4"/>
  <c r="AQ87" i="4"/>
  <c r="AQ59" i="4"/>
  <c r="AQ116" i="4"/>
  <c r="AQ10" i="4"/>
  <c r="AQ12" i="4"/>
  <c r="AQ89" i="4"/>
  <c r="AQ44" i="4"/>
  <c r="AQ52" i="4"/>
  <c r="AQ92" i="4"/>
  <c r="AQ58" i="4"/>
  <c r="AQ42" i="4"/>
  <c r="AQ50" i="4"/>
  <c r="AQ14" i="4"/>
  <c r="AQ16" i="4"/>
  <c r="AQ18" i="4"/>
  <c r="AQ22" i="4"/>
  <c r="AQ62" i="4"/>
  <c r="AQ66" i="4"/>
  <c r="AQ70" i="4"/>
  <c r="AQ74" i="4"/>
  <c r="AQ76" i="4"/>
  <c r="AQ78" i="4"/>
  <c r="AQ80" i="4"/>
  <c r="AQ82" i="4"/>
  <c r="AQ84" i="4"/>
  <c r="AQ86" i="4"/>
  <c r="AQ88" i="4"/>
  <c r="AQ65" i="4"/>
  <c r="AQ73" i="4"/>
  <c r="AQ117" i="4"/>
  <c r="AQ138" i="4"/>
  <c r="AQ144" i="4"/>
  <c r="AQ150" i="4"/>
  <c r="AQ154" i="4"/>
  <c r="AQ122" i="4"/>
  <c r="AQ134" i="4"/>
  <c r="AQ149" i="4"/>
  <c r="AQ157" i="4"/>
  <c r="AQ90" i="4"/>
  <c r="AQ94" i="4"/>
  <c r="AQ96" i="4"/>
  <c r="AQ98" i="4"/>
  <c r="AQ100" i="4"/>
  <c r="AQ102" i="4"/>
  <c r="AQ104" i="4"/>
  <c r="AQ106" i="4"/>
  <c r="AQ108" i="4"/>
  <c r="AQ110" i="4"/>
  <c r="AQ112" i="4"/>
  <c r="AQ114" i="4"/>
  <c r="AQ71" i="4"/>
  <c r="AQ115" i="4"/>
  <c r="AQ140" i="4"/>
  <c r="AQ148" i="4"/>
  <c r="AQ152" i="4"/>
  <c r="AQ124" i="4"/>
  <c r="AQ163" i="4"/>
  <c r="AQ165" i="4"/>
  <c r="AQ174" i="4"/>
  <c r="AQ168" i="4"/>
  <c r="AQ173" i="4"/>
  <c r="AQ63" i="4"/>
  <c r="AQ136" i="4"/>
  <c r="AQ20" i="4"/>
  <c r="AQ24" i="4"/>
  <c r="AQ30" i="4"/>
  <c r="AQ32" i="4"/>
  <c r="AQ34" i="4"/>
  <c r="AQ36" i="4"/>
  <c r="AQ38" i="4"/>
  <c r="AQ40" i="4"/>
  <c r="AQ95" i="4"/>
  <c r="AQ97" i="4"/>
  <c r="AQ99" i="4"/>
  <c r="AQ101" i="4"/>
  <c r="AQ19" i="4"/>
  <c r="AQ137" i="4"/>
  <c r="AQ146" i="4"/>
  <c r="AQ155" i="4"/>
  <c r="AQ164" i="4"/>
  <c r="AQ159" i="4"/>
  <c r="AQ64" i="4"/>
  <c r="AQ68" i="4"/>
  <c r="AQ72" i="4"/>
  <c r="AQ28" i="4"/>
  <c r="AQ48" i="4"/>
  <c r="AQ56" i="4"/>
  <c r="AQ103" i="4"/>
  <c r="AQ105" i="4"/>
  <c r="AQ107" i="4"/>
  <c r="AQ109" i="4"/>
  <c r="AQ111" i="4"/>
  <c r="AQ113" i="4"/>
  <c r="AQ25" i="4"/>
  <c r="AQ29" i="4"/>
  <c r="AQ31" i="4"/>
  <c r="AQ33" i="4"/>
  <c r="AQ35" i="4"/>
  <c r="AQ37" i="4"/>
  <c r="AQ39" i="4"/>
  <c r="AQ41" i="4"/>
  <c r="AQ45" i="4"/>
  <c r="AQ49" i="4"/>
  <c r="AQ53" i="4"/>
  <c r="AQ57" i="4"/>
  <c r="AQ21" i="4"/>
  <c r="AQ23" i="4"/>
  <c r="AQ26" i="4"/>
  <c r="AQ46" i="4"/>
  <c r="AQ54" i="4"/>
  <c r="AQ61" i="4"/>
  <c r="AQ69" i="4"/>
  <c r="AQ121" i="4"/>
  <c r="AQ125" i="4"/>
  <c r="AQ133" i="4"/>
  <c r="AQ118" i="4"/>
  <c r="AQ91" i="4"/>
  <c r="AQ120" i="4"/>
  <c r="AQ132" i="4"/>
  <c r="AQ139" i="4"/>
  <c r="AQ151" i="4"/>
  <c r="AQ172" i="4"/>
  <c r="AQ119" i="4"/>
  <c r="AQ123" i="4"/>
  <c r="AQ131" i="4"/>
  <c r="AQ135" i="4"/>
  <c r="AQ93" i="4"/>
  <c r="AQ130" i="4"/>
  <c r="AQ156" i="4"/>
  <c r="AQ158" i="4"/>
  <c r="AQ162" i="4"/>
  <c r="AQ141" i="4"/>
  <c r="AQ153" i="4"/>
  <c r="AQ161" i="4"/>
  <c r="AQ67" i="4"/>
  <c r="AQ160" i="4"/>
  <c r="U9" i="4"/>
  <c r="U11" i="4"/>
  <c r="U13" i="4"/>
  <c r="U15" i="4"/>
  <c r="U17" i="4"/>
  <c r="U27" i="4"/>
  <c r="U43" i="4"/>
  <c r="U47" i="4"/>
  <c r="U51" i="4"/>
  <c r="U55" i="4"/>
  <c r="U75" i="4"/>
  <c r="U77" i="4"/>
  <c r="U60" i="4"/>
  <c r="U79" i="4"/>
  <c r="U81" i="4"/>
  <c r="U83" i="4"/>
  <c r="U85" i="4"/>
  <c r="U87" i="4"/>
  <c r="U59" i="4"/>
  <c r="U92" i="4"/>
  <c r="U116" i="4"/>
  <c r="U10" i="4"/>
  <c r="U12" i="4"/>
  <c r="U89" i="4"/>
  <c r="U44" i="4"/>
  <c r="U52" i="4"/>
  <c r="U14" i="4"/>
  <c r="U16" i="4"/>
  <c r="U18" i="4"/>
  <c r="U22" i="4"/>
  <c r="U58" i="4"/>
  <c r="U62" i="4"/>
  <c r="U66" i="4"/>
  <c r="U70" i="4"/>
  <c r="U74" i="4"/>
  <c r="U76" i="4"/>
  <c r="U78" i="4"/>
  <c r="U80" i="4"/>
  <c r="U82" i="4"/>
  <c r="U84" i="4"/>
  <c r="U86" i="4"/>
  <c r="U88" i="4"/>
  <c r="U42" i="4"/>
  <c r="U50" i="4"/>
  <c r="U65" i="4"/>
  <c r="U73" i="4"/>
  <c r="U138" i="4"/>
  <c r="U144" i="4"/>
  <c r="U150" i="4"/>
  <c r="U154" i="4"/>
  <c r="U122" i="4"/>
  <c r="U134" i="4"/>
  <c r="U149" i="4"/>
  <c r="U117" i="4"/>
  <c r="U163" i="4"/>
  <c r="U165" i="4"/>
  <c r="U174" i="4"/>
  <c r="U157" i="4"/>
  <c r="U168" i="4"/>
  <c r="U173" i="4"/>
  <c r="U90" i="4"/>
  <c r="U94" i="4"/>
  <c r="U96" i="4"/>
  <c r="U98" i="4"/>
  <c r="U100" i="4"/>
  <c r="U102" i="4"/>
  <c r="U104" i="4"/>
  <c r="U106" i="4"/>
  <c r="U108" i="4"/>
  <c r="U110" i="4"/>
  <c r="U112" i="4"/>
  <c r="U114" i="4"/>
  <c r="U63" i="4"/>
  <c r="U71" i="4"/>
  <c r="U115" i="4"/>
  <c r="U140" i="4"/>
  <c r="U148" i="4"/>
  <c r="U152" i="4"/>
  <c r="U124" i="4"/>
  <c r="U136" i="4"/>
  <c r="U146" i="4"/>
  <c r="U164" i="4"/>
  <c r="U159" i="4"/>
  <c r="U20" i="4"/>
  <c r="U24" i="4"/>
  <c r="U30" i="4"/>
  <c r="U32" i="4"/>
  <c r="U34" i="4"/>
  <c r="U36" i="4"/>
  <c r="U38" i="4"/>
  <c r="U40" i="4"/>
  <c r="U64" i="4"/>
  <c r="U68" i="4"/>
  <c r="U72" i="4"/>
  <c r="U28" i="4"/>
  <c r="U48" i="4"/>
  <c r="U56" i="4"/>
  <c r="U95" i="4"/>
  <c r="U97" i="4"/>
  <c r="U99" i="4"/>
  <c r="U101" i="4"/>
  <c r="U103" i="4"/>
  <c r="U105" i="4"/>
  <c r="U107" i="4"/>
  <c r="U109" i="4"/>
  <c r="U111" i="4"/>
  <c r="U113" i="4"/>
  <c r="U25" i="4"/>
  <c r="U29" i="4"/>
  <c r="U31" i="4"/>
  <c r="U33" i="4"/>
  <c r="U35" i="4"/>
  <c r="U37" i="4"/>
  <c r="U39" i="4"/>
  <c r="U41" i="4"/>
  <c r="U45" i="4"/>
  <c r="U49" i="4"/>
  <c r="U53" i="4"/>
  <c r="U57" i="4"/>
  <c r="U19" i="4"/>
  <c r="U21" i="4"/>
  <c r="U23" i="4"/>
  <c r="U26" i="4"/>
  <c r="U46" i="4"/>
  <c r="U54" i="4"/>
  <c r="U69" i="4"/>
  <c r="U121" i="4"/>
  <c r="U125" i="4"/>
  <c r="U133" i="4"/>
  <c r="U137" i="4"/>
  <c r="U118" i="4"/>
  <c r="U155" i="4"/>
  <c r="U61" i="4"/>
  <c r="U119" i="4"/>
  <c r="U123" i="4"/>
  <c r="U131" i="4"/>
  <c r="U135" i="4"/>
  <c r="U93" i="4"/>
  <c r="U158" i="4"/>
  <c r="U67" i="4"/>
  <c r="U91" i="4"/>
  <c r="U120" i="4"/>
  <c r="U132" i="4"/>
  <c r="U160" i="4"/>
  <c r="U139" i="4"/>
  <c r="U151" i="4"/>
  <c r="U172" i="4"/>
  <c r="U130" i="4"/>
  <c r="U156" i="4"/>
  <c r="U162" i="4"/>
  <c r="U141" i="4"/>
  <c r="U153" i="4"/>
  <c r="U161" i="4"/>
  <c r="AX9" i="4"/>
  <c r="AX11" i="4"/>
  <c r="AX13" i="4"/>
  <c r="AX15" i="4"/>
  <c r="AX17" i="4"/>
  <c r="AX27" i="4"/>
  <c r="AX43" i="4"/>
  <c r="AX47" i="4"/>
  <c r="AX51" i="4"/>
  <c r="AX55" i="4"/>
  <c r="AX60" i="4"/>
  <c r="AX75" i="4"/>
  <c r="AX77" i="4"/>
  <c r="AX89" i="4"/>
  <c r="AX59" i="4"/>
  <c r="AX92" i="4"/>
  <c r="AX116" i="4"/>
  <c r="AX79" i="4"/>
  <c r="AX81" i="4"/>
  <c r="AX83" i="4"/>
  <c r="AX85" i="4"/>
  <c r="AX87" i="4"/>
  <c r="AX44" i="4"/>
  <c r="AX52" i="4"/>
  <c r="AX10" i="4"/>
  <c r="AX12" i="4"/>
  <c r="AX14" i="4"/>
  <c r="AX16" i="4"/>
  <c r="AX18" i="4"/>
  <c r="AX22" i="4"/>
  <c r="AX62" i="4"/>
  <c r="AX66" i="4"/>
  <c r="AX70" i="4"/>
  <c r="AX74" i="4"/>
  <c r="AX76" i="4"/>
  <c r="AX78" i="4"/>
  <c r="AX80" i="4"/>
  <c r="AX82" i="4"/>
  <c r="AX84" i="4"/>
  <c r="AX86" i="4"/>
  <c r="AX88" i="4"/>
  <c r="AX73" i="4"/>
  <c r="AX138" i="4"/>
  <c r="AX144" i="4"/>
  <c r="AX150" i="4"/>
  <c r="AX154" i="4"/>
  <c r="AX122" i="4"/>
  <c r="AX134" i="4"/>
  <c r="AX149" i="4"/>
  <c r="AX58" i="4"/>
  <c r="AX42" i="4"/>
  <c r="AX50" i="4"/>
  <c r="AX65" i="4"/>
  <c r="AX117" i="4"/>
  <c r="AX163" i="4"/>
  <c r="AX165" i="4"/>
  <c r="AX174" i="4"/>
  <c r="AX168" i="4"/>
  <c r="AX173" i="4"/>
  <c r="AX157" i="4"/>
  <c r="AX90" i="4"/>
  <c r="AX94" i="4"/>
  <c r="AX96" i="4"/>
  <c r="AX98" i="4"/>
  <c r="AX100" i="4"/>
  <c r="AX102" i="4"/>
  <c r="AX104" i="4"/>
  <c r="AX106" i="4"/>
  <c r="AX108" i="4"/>
  <c r="AX110" i="4"/>
  <c r="AX112" i="4"/>
  <c r="AX114" i="4"/>
  <c r="AX63" i="4"/>
  <c r="AX71" i="4"/>
  <c r="AX115" i="4"/>
  <c r="AX140" i="4"/>
  <c r="AX148" i="4"/>
  <c r="AX152" i="4"/>
  <c r="AX124" i="4"/>
  <c r="AX136" i="4"/>
  <c r="AX146" i="4"/>
  <c r="AX164" i="4"/>
  <c r="AX159" i="4"/>
  <c r="AX64" i="4"/>
  <c r="AX68" i="4"/>
  <c r="AX72" i="4"/>
  <c r="AX28" i="4"/>
  <c r="AX48" i="4"/>
  <c r="AX56" i="4"/>
  <c r="AX25" i="4"/>
  <c r="AX29" i="4"/>
  <c r="AX31" i="4"/>
  <c r="AX33" i="4"/>
  <c r="AX35" i="4"/>
  <c r="AX37" i="4"/>
  <c r="AX39" i="4"/>
  <c r="AX41" i="4"/>
  <c r="AX45" i="4"/>
  <c r="AX49" i="4"/>
  <c r="AX53" i="4"/>
  <c r="AX57" i="4"/>
  <c r="AX21" i="4"/>
  <c r="AX26" i="4"/>
  <c r="AX46" i="4"/>
  <c r="AX54" i="4"/>
  <c r="AX61" i="4"/>
  <c r="AX69" i="4"/>
  <c r="AX121" i="4"/>
  <c r="AX125" i="4"/>
  <c r="AX133" i="4"/>
  <c r="AX155" i="4"/>
  <c r="AX20" i="4"/>
  <c r="AX24" i="4"/>
  <c r="AX30" i="4"/>
  <c r="AX32" i="4"/>
  <c r="AX34" i="4"/>
  <c r="AX36" i="4"/>
  <c r="AX38" i="4"/>
  <c r="AX40" i="4"/>
  <c r="AX95" i="4"/>
  <c r="AX97" i="4"/>
  <c r="AX99" i="4"/>
  <c r="AX101" i="4"/>
  <c r="AX103" i="4"/>
  <c r="AX105" i="4"/>
  <c r="AX107" i="4"/>
  <c r="AX109" i="4"/>
  <c r="AX111" i="4"/>
  <c r="AX113" i="4"/>
  <c r="AX19" i="4"/>
  <c r="AX23" i="4"/>
  <c r="AX137" i="4"/>
  <c r="AX119" i="4"/>
  <c r="AX123" i="4"/>
  <c r="AX131" i="4"/>
  <c r="AX135" i="4"/>
  <c r="AX93" i="4"/>
  <c r="AX130" i="4"/>
  <c r="AX156" i="4"/>
  <c r="AX158" i="4"/>
  <c r="AX141" i="4"/>
  <c r="AX153" i="4"/>
  <c r="AX67" i="4"/>
  <c r="AX120" i="4"/>
  <c r="AX132" i="4"/>
  <c r="AX160" i="4"/>
  <c r="AX139" i="4"/>
  <c r="AX151" i="4"/>
  <c r="AX118" i="4"/>
  <c r="AX162" i="4"/>
  <c r="AX161" i="4"/>
  <c r="AX91" i="4"/>
  <c r="AX172" i="4"/>
  <c r="AW60" i="4"/>
  <c r="AW9" i="4"/>
  <c r="AW11" i="4"/>
  <c r="AW13" i="4"/>
  <c r="AW15" i="4"/>
  <c r="AW17" i="4"/>
  <c r="AW27" i="4"/>
  <c r="AW43" i="4"/>
  <c r="AW47" i="4"/>
  <c r="AW51" i="4"/>
  <c r="AW55" i="4"/>
  <c r="AW75" i="4"/>
  <c r="AW77" i="4"/>
  <c r="AW44" i="4"/>
  <c r="AW52" i="4"/>
  <c r="AW79" i="4"/>
  <c r="AW81" i="4"/>
  <c r="AW83" i="4"/>
  <c r="AW85" i="4"/>
  <c r="AW87" i="4"/>
  <c r="AW89" i="4"/>
  <c r="AW59" i="4"/>
  <c r="AW92" i="4"/>
  <c r="AW116" i="4"/>
  <c r="AW10" i="4"/>
  <c r="AW12" i="4"/>
  <c r="AW14" i="4"/>
  <c r="AW16" i="4"/>
  <c r="AW18" i="4"/>
  <c r="AW22" i="4"/>
  <c r="AW117" i="4"/>
  <c r="AW58" i="4"/>
  <c r="AW62" i="4"/>
  <c r="AW66" i="4"/>
  <c r="AW70" i="4"/>
  <c r="AW74" i="4"/>
  <c r="AW76" i="4"/>
  <c r="AW78" i="4"/>
  <c r="AW80" i="4"/>
  <c r="AW82" i="4"/>
  <c r="AW84" i="4"/>
  <c r="AW86" i="4"/>
  <c r="AW88" i="4"/>
  <c r="AW42" i="4"/>
  <c r="AW50" i="4"/>
  <c r="AW65" i="4"/>
  <c r="AW73" i="4"/>
  <c r="AW138" i="4"/>
  <c r="AW144" i="4"/>
  <c r="AW150" i="4"/>
  <c r="AW154" i="4"/>
  <c r="AW122" i="4"/>
  <c r="AW134" i="4"/>
  <c r="AW149" i="4"/>
  <c r="AW163" i="4"/>
  <c r="AW165" i="4"/>
  <c r="AW174" i="4"/>
  <c r="AW157" i="4"/>
  <c r="AW168" i="4"/>
  <c r="AW173" i="4"/>
  <c r="AW90" i="4"/>
  <c r="AW94" i="4"/>
  <c r="AW96" i="4"/>
  <c r="AW98" i="4"/>
  <c r="AW100" i="4"/>
  <c r="AW102" i="4"/>
  <c r="AW104" i="4"/>
  <c r="AW106" i="4"/>
  <c r="AW108" i="4"/>
  <c r="AW110" i="4"/>
  <c r="AW112" i="4"/>
  <c r="AW114" i="4"/>
  <c r="AW63" i="4"/>
  <c r="AW71" i="4"/>
  <c r="AW115" i="4"/>
  <c r="AW140" i="4"/>
  <c r="AW148" i="4"/>
  <c r="AW152" i="4"/>
  <c r="AW124" i="4"/>
  <c r="AW155" i="4"/>
  <c r="AW146" i="4"/>
  <c r="AW61" i="4"/>
  <c r="AW137" i="4"/>
  <c r="AW136" i="4"/>
  <c r="AW164" i="4"/>
  <c r="AW159" i="4"/>
  <c r="AW20" i="4"/>
  <c r="AW24" i="4"/>
  <c r="AW30" i="4"/>
  <c r="AW32" i="4"/>
  <c r="AW34" i="4"/>
  <c r="AW36" i="4"/>
  <c r="AW38" i="4"/>
  <c r="AW40" i="4"/>
  <c r="AW64" i="4"/>
  <c r="AW68" i="4"/>
  <c r="AW72" i="4"/>
  <c r="AW28" i="4"/>
  <c r="AW48" i="4"/>
  <c r="AW56" i="4"/>
  <c r="AW95" i="4"/>
  <c r="AW97" i="4"/>
  <c r="AW99" i="4"/>
  <c r="AW101" i="4"/>
  <c r="AW103" i="4"/>
  <c r="AW105" i="4"/>
  <c r="AW107" i="4"/>
  <c r="AW109" i="4"/>
  <c r="AW111" i="4"/>
  <c r="AW113" i="4"/>
  <c r="AW25" i="4"/>
  <c r="AW29" i="4"/>
  <c r="AW31" i="4"/>
  <c r="AW33" i="4"/>
  <c r="AW35" i="4"/>
  <c r="AW37" i="4"/>
  <c r="AW39" i="4"/>
  <c r="AW41" i="4"/>
  <c r="AW45" i="4"/>
  <c r="AW49" i="4"/>
  <c r="AW53" i="4"/>
  <c r="AW57" i="4"/>
  <c r="AW19" i="4"/>
  <c r="AW21" i="4"/>
  <c r="AW23" i="4"/>
  <c r="AW26" i="4"/>
  <c r="AW46" i="4"/>
  <c r="AW54" i="4"/>
  <c r="AW69" i="4"/>
  <c r="AW121" i="4"/>
  <c r="AW125" i="4"/>
  <c r="AW133" i="4"/>
  <c r="AW118" i="4"/>
  <c r="AW130" i="4"/>
  <c r="AW156" i="4"/>
  <c r="AW162" i="4"/>
  <c r="AW141" i="4"/>
  <c r="AW153" i="4"/>
  <c r="AW161" i="4"/>
  <c r="AW119" i="4"/>
  <c r="AW123" i="4"/>
  <c r="AW131" i="4"/>
  <c r="AW135" i="4"/>
  <c r="AW93" i="4"/>
  <c r="AW158" i="4"/>
  <c r="AW67" i="4"/>
  <c r="AW91" i="4"/>
  <c r="AW120" i="4"/>
  <c r="AW132" i="4"/>
  <c r="AW160" i="4"/>
  <c r="AW139" i="4"/>
  <c r="AW151" i="4"/>
  <c r="AW172" i="4"/>
  <c r="BC9" i="4"/>
  <c r="BC11" i="4"/>
  <c r="BC13" i="4"/>
  <c r="BC15" i="4"/>
  <c r="BC17" i="4"/>
  <c r="BC27" i="4"/>
  <c r="BC43" i="4"/>
  <c r="BC47" i="4"/>
  <c r="BC51" i="4"/>
  <c r="BC55" i="4"/>
  <c r="BC60" i="4"/>
  <c r="BC75" i="4"/>
  <c r="BC77" i="4"/>
  <c r="BC89" i="4"/>
  <c r="BC44" i="4"/>
  <c r="BC52" i="4"/>
  <c r="BC92" i="4"/>
  <c r="BC116" i="4"/>
  <c r="BC79" i="4"/>
  <c r="BC81" i="4"/>
  <c r="BC83" i="4"/>
  <c r="BC85" i="4"/>
  <c r="BC87" i="4"/>
  <c r="BC59" i="4"/>
  <c r="BC10" i="4"/>
  <c r="BC12" i="4"/>
  <c r="BC14" i="4"/>
  <c r="BC16" i="4"/>
  <c r="BC18" i="4"/>
  <c r="BC22" i="4"/>
  <c r="BC62" i="4"/>
  <c r="BC66" i="4"/>
  <c r="BC70" i="4"/>
  <c r="BC74" i="4"/>
  <c r="BC76" i="4"/>
  <c r="BC78" i="4"/>
  <c r="BC80" i="4"/>
  <c r="BC82" i="4"/>
  <c r="BC84" i="4"/>
  <c r="BC86" i="4"/>
  <c r="BC88" i="4"/>
  <c r="BC65" i="4"/>
  <c r="BC73" i="4"/>
  <c r="BC117" i="4"/>
  <c r="BC138" i="4"/>
  <c r="BC144" i="4"/>
  <c r="BC150" i="4"/>
  <c r="BC154" i="4"/>
  <c r="BC122" i="4"/>
  <c r="BC134" i="4"/>
  <c r="BC58" i="4"/>
  <c r="BC42" i="4"/>
  <c r="BC50" i="4"/>
  <c r="BC163" i="4"/>
  <c r="BC165" i="4"/>
  <c r="BC174" i="4"/>
  <c r="BC168" i="4"/>
  <c r="BC173" i="4"/>
  <c r="BC63" i="4"/>
  <c r="BC149" i="4"/>
  <c r="BC157" i="4"/>
  <c r="BC90" i="4"/>
  <c r="BC94" i="4"/>
  <c r="BC96" i="4"/>
  <c r="BC98" i="4"/>
  <c r="BC100" i="4"/>
  <c r="BC102" i="4"/>
  <c r="BC104" i="4"/>
  <c r="BC106" i="4"/>
  <c r="BC108" i="4"/>
  <c r="BC110" i="4"/>
  <c r="BC112" i="4"/>
  <c r="BC114" i="4"/>
  <c r="BC71" i="4"/>
  <c r="BC115" i="4"/>
  <c r="BC140" i="4"/>
  <c r="BC148" i="4"/>
  <c r="BC152" i="4"/>
  <c r="BC124" i="4"/>
  <c r="BC136" i="4"/>
  <c r="BC146" i="4"/>
  <c r="BC155" i="4"/>
  <c r="BC164" i="4"/>
  <c r="BC159" i="4"/>
  <c r="BC64" i="4"/>
  <c r="BC68" i="4"/>
  <c r="BC72" i="4"/>
  <c r="BC28" i="4"/>
  <c r="BC48" i="4"/>
  <c r="BC56" i="4"/>
  <c r="BC103" i="4"/>
  <c r="BC105" i="4"/>
  <c r="BC107" i="4"/>
  <c r="BC109" i="4"/>
  <c r="BC111" i="4"/>
  <c r="BC113" i="4"/>
  <c r="BC25" i="4"/>
  <c r="BC29" i="4"/>
  <c r="BC31" i="4"/>
  <c r="BC33" i="4"/>
  <c r="BC35" i="4"/>
  <c r="BC37" i="4"/>
  <c r="BC39" i="4"/>
  <c r="BC41" i="4"/>
  <c r="BC45" i="4"/>
  <c r="BC49" i="4"/>
  <c r="BC53" i="4"/>
  <c r="BC57" i="4"/>
  <c r="BC21" i="4"/>
  <c r="BC23" i="4"/>
  <c r="BC26" i="4"/>
  <c r="BC46" i="4"/>
  <c r="BC54" i="4"/>
  <c r="BC61" i="4"/>
  <c r="BC69" i="4"/>
  <c r="BC121" i="4"/>
  <c r="BC125" i="4"/>
  <c r="BC133" i="4"/>
  <c r="BC20" i="4"/>
  <c r="BC24" i="4"/>
  <c r="BC30" i="4"/>
  <c r="BC32" i="4"/>
  <c r="BC34" i="4"/>
  <c r="BC36" i="4"/>
  <c r="BC38" i="4"/>
  <c r="BC40" i="4"/>
  <c r="BC95" i="4"/>
  <c r="BC97" i="4"/>
  <c r="BC99" i="4"/>
  <c r="BC101" i="4"/>
  <c r="BC19" i="4"/>
  <c r="BC137" i="4"/>
  <c r="BC119" i="4"/>
  <c r="BC123" i="4"/>
  <c r="BC131" i="4"/>
  <c r="BC135" i="4"/>
  <c r="BC93" i="4"/>
  <c r="BC130" i="4"/>
  <c r="BC156" i="4"/>
  <c r="BC158" i="4"/>
  <c r="BC141" i="4"/>
  <c r="BC153" i="4"/>
  <c r="BC161" i="4"/>
  <c r="BC67" i="4"/>
  <c r="BC160" i="4"/>
  <c r="BC118" i="4"/>
  <c r="BC162" i="4"/>
  <c r="BC91" i="4"/>
  <c r="BC120" i="4"/>
  <c r="BC132" i="4"/>
  <c r="BC139" i="4"/>
  <c r="BC151" i="4"/>
  <c r="BC172" i="4"/>
  <c r="AG60" i="4"/>
  <c r="AG9" i="4"/>
  <c r="AG11" i="4"/>
  <c r="AG13" i="4"/>
  <c r="AG15" i="4"/>
  <c r="AG17" i="4"/>
  <c r="AG27" i="4"/>
  <c r="AG43" i="4"/>
  <c r="AG47" i="4"/>
  <c r="AG51" i="4"/>
  <c r="AG55" i="4"/>
  <c r="AG75" i="4"/>
  <c r="AG77" i="4"/>
  <c r="AG44" i="4"/>
  <c r="AG52" i="4"/>
  <c r="AG79" i="4"/>
  <c r="AG81" i="4"/>
  <c r="AG83" i="4"/>
  <c r="AG85" i="4"/>
  <c r="AG87" i="4"/>
  <c r="AG89" i="4"/>
  <c r="AG59" i="4"/>
  <c r="AG92" i="4"/>
  <c r="AG116" i="4"/>
  <c r="AG10" i="4"/>
  <c r="AG12" i="4"/>
  <c r="AG14" i="4"/>
  <c r="AG16" i="4"/>
  <c r="AG18" i="4"/>
  <c r="AG22" i="4"/>
  <c r="AG117" i="4"/>
  <c r="AG58" i="4"/>
  <c r="AG62" i="4"/>
  <c r="AG66" i="4"/>
  <c r="AG70" i="4"/>
  <c r="AG74" i="4"/>
  <c r="AG76" i="4"/>
  <c r="AG78" i="4"/>
  <c r="AG80" i="4"/>
  <c r="AG82" i="4"/>
  <c r="AG84" i="4"/>
  <c r="AG86" i="4"/>
  <c r="AG88" i="4"/>
  <c r="AG42" i="4"/>
  <c r="AG50" i="4"/>
  <c r="AG65" i="4"/>
  <c r="AG73" i="4"/>
  <c r="AG138" i="4"/>
  <c r="AG144" i="4"/>
  <c r="AG150" i="4"/>
  <c r="AG154" i="4"/>
  <c r="AG122" i="4"/>
  <c r="AG134" i="4"/>
  <c r="AG149" i="4"/>
  <c r="AG163" i="4"/>
  <c r="AG165" i="4"/>
  <c r="AG174" i="4"/>
  <c r="AG157" i="4"/>
  <c r="AG168" i="4"/>
  <c r="AG173" i="4"/>
  <c r="AG90" i="4"/>
  <c r="AG94" i="4"/>
  <c r="AG96" i="4"/>
  <c r="AG98" i="4"/>
  <c r="AG100" i="4"/>
  <c r="AG102" i="4"/>
  <c r="AG104" i="4"/>
  <c r="AG106" i="4"/>
  <c r="AG108" i="4"/>
  <c r="AG110" i="4"/>
  <c r="AG112" i="4"/>
  <c r="AG114" i="4"/>
  <c r="AG63" i="4"/>
  <c r="AG71" i="4"/>
  <c r="AG115" i="4"/>
  <c r="AG140" i="4"/>
  <c r="AG148" i="4"/>
  <c r="AG152" i="4"/>
  <c r="AG124" i="4"/>
  <c r="AG155" i="4"/>
  <c r="AG146" i="4"/>
  <c r="AG61" i="4"/>
  <c r="AG137" i="4"/>
  <c r="AG136" i="4"/>
  <c r="AG164" i="4"/>
  <c r="AG159" i="4"/>
  <c r="AG20" i="4"/>
  <c r="AG24" i="4"/>
  <c r="AG30" i="4"/>
  <c r="AG32" i="4"/>
  <c r="AG34" i="4"/>
  <c r="AG36" i="4"/>
  <c r="AG38" i="4"/>
  <c r="AG40" i="4"/>
  <c r="AG64" i="4"/>
  <c r="AG68" i="4"/>
  <c r="AG72" i="4"/>
  <c r="AG28" i="4"/>
  <c r="AG48" i="4"/>
  <c r="AG56" i="4"/>
  <c r="AG95" i="4"/>
  <c r="AG97" i="4"/>
  <c r="AG99" i="4"/>
  <c r="AG101" i="4"/>
  <c r="AG103" i="4"/>
  <c r="AG105" i="4"/>
  <c r="AG107" i="4"/>
  <c r="AG109" i="4"/>
  <c r="AG111" i="4"/>
  <c r="AG113" i="4"/>
  <c r="AG25" i="4"/>
  <c r="AG29" i="4"/>
  <c r="AG31" i="4"/>
  <c r="AG33" i="4"/>
  <c r="AG35" i="4"/>
  <c r="AG37" i="4"/>
  <c r="AG39" i="4"/>
  <c r="AG41" i="4"/>
  <c r="AG45" i="4"/>
  <c r="AG49" i="4"/>
  <c r="AG53" i="4"/>
  <c r="AG57" i="4"/>
  <c r="AG19" i="4"/>
  <c r="AG21" i="4"/>
  <c r="AG23" i="4"/>
  <c r="AG26" i="4"/>
  <c r="AG46" i="4"/>
  <c r="AG54" i="4"/>
  <c r="AG69" i="4"/>
  <c r="AG121" i="4"/>
  <c r="AG125" i="4"/>
  <c r="AG133" i="4"/>
  <c r="AG118" i="4"/>
  <c r="AG130" i="4"/>
  <c r="AG156" i="4"/>
  <c r="AG162" i="4"/>
  <c r="AG141" i="4"/>
  <c r="AG153" i="4"/>
  <c r="AG161" i="4"/>
  <c r="AG119" i="4"/>
  <c r="AG123" i="4"/>
  <c r="AG131" i="4"/>
  <c r="AG135" i="4"/>
  <c r="AG93" i="4"/>
  <c r="AG158" i="4"/>
  <c r="AG67" i="4"/>
  <c r="AG91" i="4"/>
  <c r="AG120" i="4"/>
  <c r="AG132" i="4"/>
  <c r="AG160" i="4"/>
  <c r="AG139" i="4"/>
  <c r="AG151" i="4"/>
  <c r="AG172" i="4"/>
  <c r="BB75" i="4"/>
  <c r="BB77" i="4"/>
  <c r="BB9" i="4"/>
  <c r="BB11" i="4"/>
  <c r="BB13" i="4"/>
  <c r="BB15" i="4"/>
  <c r="BB17" i="4"/>
  <c r="BB27" i="4"/>
  <c r="BB43" i="4"/>
  <c r="BB47" i="4"/>
  <c r="BB51" i="4"/>
  <c r="BB55" i="4"/>
  <c r="BB60" i="4"/>
  <c r="BB79" i="4"/>
  <c r="BB81" i="4"/>
  <c r="BB83" i="4"/>
  <c r="BB85" i="4"/>
  <c r="BB87" i="4"/>
  <c r="BB44" i="4"/>
  <c r="BB52" i="4"/>
  <c r="BB116" i="4"/>
  <c r="BB10" i="4"/>
  <c r="BB12" i="4"/>
  <c r="BB89" i="4"/>
  <c r="BB59" i="4"/>
  <c r="BB92" i="4"/>
  <c r="BB42" i="4"/>
  <c r="BB50" i="4"/>
  <c r="BB65" i="4"/>
  <c r="BB117" i="4"/>
  <c r="BB14" i="4"/>
  <c r="BB16" i="4"/>
  <c r="BB18" i="4"/>
  <c r="BB22" i="4"/>
  <c r="BB58" i="4"/>
  <c r="BB62" i="4"/>
  <c r="BB66" i="4"/>
  <c r="BB70" i="4"/>
  <c r="BB74" i="4"/>
  <c r="BB76" i="4"/>
  <c r="BB78" i="4"/>
  <c r="BB80" i="4"/>
  <c r="BB82" i="4"/>
  <c r="BB84" i="4"/>
  <c r="BB86" i="4"/>
  <c r="BB88" i="4"/>
  <c r="BB73" i="4"/>
  <c r="BB138" i="4"/>
  <c r="BB144" i="4"/>
  <c r="BB150" i="4"/>
  <c r="BB154" i="4"/>
  <c r="BB122" i="4"/>
  <c r="BB134" i="4"/>
  <c r="BB149" i="4"/>
  <c r="BB157" i="4"/>
  <c r="BB90" i="4"/>
  <c r="BB94" i="4"/>
  <c r="BB96" i="4"/>
  <c r="BB98" i="4"/>
  <c r="BB100" i="4"/>
  <c r="BB102" i="4"/>
  <c r="BB104" i="4"/>
  <c r="BB106" i="4"/>
  <c r="BB108" i="4"/>
  <c r="BB110" i="4"/>
  <c r="BB112" i="4"/>
  <c r="BB114" i="4"/>
  <c r="BB63" i="4"/>
  <c r="BB71" i="4"/>
  <c r="BB115" i="4"/>
  <c r="BB140" i="4"/>
  <c r="BB148" i="4"/>
  <c r="BB152" i="4"/>
  <c r="BB124" i="4"/>
  <c r="BB163" i="4"/>
  <c r="BB165" i="4"/>
  <c r="BB174" i="4"/>
  <c r="BB168" i="4"/>
  <c r="BB173" i="4"/>
  <c r="BB155" i="4"/>
  <c r="BB136" i="4"/>
  <c r="BB20" i="4"/>
  <c r="BB24" i="4"/>
  <c r="BB30" i="4"/>
  <c r="BB32" i="4"/>
  <c r="BB34" i="4"/>
  <c r="BB36" i="4"/>
  <c r="BB38" i="4"/>
  <c r="BB40" i="4"/>
  <c r="BB95" i="4"/>
  <c r="BB97" i="4"/>
  <c r="BB99" i="4"/>
  <c r="BB103" i="4"/>
  <c r="BB105" i="4"/>
  <c r="BB107" i="4"/>
  <c r="BB109" i="4"/>
  <c r="BB111" i="4"/>
  <c r="BB113" i="4"/>
  <c r="BB19" i="4"/>
  <c r="BB23" i="4"/>
  <c r="BB137" i="4"/>
  <c r="BB146" i="4"/>
  <c r="BB164" i="4"/>
  <c r="BB159" i="4"/>
  <c r="BB64" i="4"/>
  <c r="BB68" i="4"/>
  <c r="BB72" i="4"/>
  <c r="BB28" i="4"/>
  <c r="BB48" i="4"/>
  <c r="BB56" i="4"/>
  <c r="BB101" i="4"/>
  <c r="BB25" i="4"/>
  <c r="BB29" i="4"/>
  <c r="BB31" i="4"/>
  <c r="BB33" i="4"/>
  <c r="BB35" i="4"/>
  <c r="BB37" i="4"/>
  <c r="BB39" i="4"/>
  <c r="BB41" i="4"/>
  <c r="BB45" i="4"/>
  <c r="BB49" i="4"/>
  <c r="BB53" i="4"/>
  <c r="BB57" i="4"/>
  <c r="BB21" i="4"/>
  <c r="BB26" i="4"/>
  <c r="BB46" i="4"/>
  <c r="BB54" i="4"/>
  <c r="BB61" i="4"/>
  <c r="BB69" i="4"/>
  <c r="BB121" i="4"/>
  <c r="BB125" i="4"/>
  <c r="BB133" i="4"/>
  <c r="BB118" i="4"/>
  <c r="BB162" i="4"/>
  <c r="BB161" i="4"/>
  <c r="BB91" i="4"/>
  <c r="BB172" i="4"/>
  <c r="BB119" i="4"/>
  <c r="BB123" i="4"/>
  <c r="BB131" i="4"/>
  <c r="BB135" i="4"/>
  <c r="BB93" i="4"/>
  <c r="BB130" i="4"/>
  <c r="BB156" i="4"/>
  <c r="BB158" i="4"/>
  <c r="BB141" i="4"/>
  <c r="BB153" i="4"/>
  <c r="BB67" i="4"/>
  <c r="BB120" i="4"/>
  <c r="BB132" i="4"/>
  <c r="BB160" i="4"/>
  <c r="BB139" i="4"/>
  <c r="BB151" i="4"/>
  <c r="BD60" i="4"/>
  <c r="BD9" i="4"/>
  <c r="BD11" i="4"/>
  <c r="BD13" i="4"/>
  <c r="BD15" i="4"/>
  <c r="BD17" i="4"/>
  <c r="BD27" i="4"/>
  <c r="BD43" i="4"/>
  <c r="BD47" i="4"/>
  <c r="BD51" i="4"/>
  <c r="BD55" i="4"/>
  <c r="BD75" i="4"/>
  <c r="BD77" i="4"/>
  <c r="BD79" i="4"/>
  <c r="BD81" i="4"/>
  <c r="BD83" i="4"/>
  <c r="BD85" i="4"/>
  <c r="BD87" i="4"/>
  <c r="BD89" i="4"/>
  <c r="BD44" i="4"/>
  <c r="BD52" i="4"/>
  <c r="BD59" i="4"/>
  <c r="BD92" i="4"/>
  <c r="BD116" i="4"/>
  <c r="BD10" i="4"/>
  <c r="BD12" i="4"/>
  <c r="BD14" i="4"/>
  <c r="BD16" i="4"/>
  <c r="BD18" i="4"/>
  <c r="BD22" i="4"/>
  <c r="BD58" i="4"/>
  <c r="BD62" i="4"/>
  <c r="BD66" i="4"/>
  <c r="BD70" i="4"/>
  <c r="BD74" i="4"/>
  <c r="BD76" i="4"/>
  <c r="BD78" i="4"/>
  <c r="BD80" i="4"/>
  <c r="BD82" i="4"/>
  <c r="BD84" i="4"/>
  <c r="BD86" i="4"/>
  <c r="BD88" i="4"/>
  <c r="BD42" i="4"/>
  <c r="BD50" i="4"/>
  <c r="BD65" i="4"/>
  <c r="BD73" i="4"/>
  <c r="BD117" i="4"/>
  <c r="BD138" i="4"/>
  <c r="BD144" i="4"/>
  <c r="BD150" i="4"/>
  <c r="BD154" i="4"/>
  <c r="BD122" i="4"/>
  <c r="BD134" i="4"/>
  <c r="BD149" i="4"/>
  <c r="BD163" i="4"/>
  <c r="BD165" i="4"/>
  <c r="BD174" i="4"/>
  <c r="BD157" i="4"/>
  <c r="BD168" i="4"/>
  <c r="BD173" i="4"/>
  <c r="BD90" i="4"/>
  <c r="BD94" i="4"/>
  <c r="BD96" i="4"/>
  <c r="BD98" i="4"/>
  <c r="BD100" i="4"/>
  <c r="BD102" i="4"/>
  <c r="BD104" i="4"/>
  <c r="BD106" i="4"/>
  <c r="BD108" i="4"/>
  <c r="BD110" i="4"/>
  <c r="BD112" i="4"/>
  <c r="BD114" i="4"/>
  <c r="BD71" i="4"/>
  <c r="BD115" i="4"/>
  <c r="BD140" i="4"/>
  <c r="BD148" i="4"/>
  <c r="BD152" i="4"/>
  <c r="BD124" i="4"/>
  <c r="BD136" i="4"/>
  <c r="BD63" i="4"/>
  <c r="BD155" i="4"/>
  <c r="BD146" i="4"/>
  <c r="BD23" i="4"/>
  <c r="BD118" i="4"/>
  <c r="BD164" i="4"/>
  <c r="BD159" i="4"/>
  <c r="BD20" i="4"/>
  <c r="BD24" i="4"/>
  <c r="BD30" i="4"/>
  <c r="BD32" i="4"/>
  <c r="BD34" i="4"/>
  <c r="BD36" i="4"/>
  <c r="BD38" i="4"/>
  <c r="BD40" i="4"/>
  <c r="BD64" i="4"/>
  <c r="BD68" i="4"/>
  <c r="BD72" i="4"/>
  <c r="BD28" i="4"/>
  <c r="BD48" i="4"/>
  <c r="BD56" i="4"/>
  <c r="BD95" i="4"/>
  <c r="BD97" i="4"/>
  <c r="BD99" i="4"/>
  <c r="BD101" i="4"/>
  <c r="BD103" i="4"/>
  <c r="BD105" i="4"/>
  <c r="BD107" i="4"/>
  <c r="BD109" i="4"/>
  <c r="BD111" i="4"/>
  <c r="BD113" i="4"/>
  <c r="BD25" i="4"/>
  <c r="BD29" i="4"/>
  <c r="BD31" i="4"/>
  <c r="BD33" i="4"/>
  <c r="BD35" i="4"/>
  <c r="BD37" i="4"/>
  <c r="BD39" i="4"/>
  <c r="BD41" i="4"/>
  <c r="BD45" i="4"/>
  <c r="BD49" i="4"/>
  <c r="BD53" i="4"/>
  <c r="BD57" i="4"/>
  <c r="BD19" i="4"/>
  <c r="BD21" i="4"/>
  <c r="BD26" i="4"/>
  <c r="BD46" i="4"/>
  <c r="BD54" i="4"/>
  <c r="BD61" i="4"/>
  <c r="BD69" i="4"/>
  <c r="BD121" i="4"/>
  <c r="BD125" i="4"/>
  <c r="BD133" i="4"/>
  <c r="BD137" i="4"/>
  <c r="BD130" i="4"/>
  <c r="BD156" i="4"/>
  <c r="BD141" i="4"/>
  <c r="BD153" i="4"/>
  <c r="BD120" i="4"/>
  <c r="BD132" i="4"/>
  <c r="BD139" i="4"/>
  <c r="BD151" i="4"/>
  <c r="BD119" i="4"/>
  <c r="BD123" i="4"/>
  <c r="BD131" i="4"/>
  <c r="BD135" i="4"/>
  <c r="BD93" i="4"/>
  <c r="BD158" i="4"/>
  <c r="BD162" i="4"/>
  <c r="BD161" i="4"/>
  <c r="BD67" i="4"/>
  <c r="BD91" i="4"/>
  <c r="BD160" i="4"/>
  <c r="BD172" i="4"/>
  <c r="AK9" i="4"/>
  <c r="AK11" i="4"/>
  <c r="AK13" i="4"/>
  <c r="AK15" i="4"/>
  <c r="AK17" i="4"/>
  <c r="AK27" i="4"/>
  <c r="AK43" i="4"/>
  <c r="AK47" i="4"/>
  <c r="AK51" i="4"/>
  <c r="AK55" i="4"/>
  <c r="AK75" i="4"/>
  <c r="AK77" i="4"/>
  <c r="AK60" i="4"/>
  <c r="AK79" i="4"/>
  <c r="AK81" i="4"/>
  <c r="AK83" i="4"/>
  <c r="AK85" i="4"/>
  <c r="AK87" i="4"/>
  <c r="AK59" i="4"/>
  <c r="AK92" i="4"/>
  <c r="AK116" i="4"/>
  <c r="AK10" i="4"/>
  <c r="AK12" i="4"/>
  <c r="AK89" i="4"/>
  <c r="AK44" i="4"/>
  <c r="AK52" i="4"/>
  <c r="AK14" i="4"/>
  <c r="AK16" i="4"/>
  <c r="AK18" i="4"/>
  <c r="AK22" i="4"/>
  <c r="AK58" i="4"/>
  <c r="AK62" i="4"/>
  <c r="AK66" i="4"/>
  <c r="AK70" i="4"/>
  <c r="AK74" i="4"/>
  <c r="AK76" i="4"/>
  <c r="AK78" i="4"/>
  <c r="AK80" i="4"/>
  <c r="AK82" i="4"/>
  <c r="AK84" i="4"/>
  <c r="AK86" i="4"/>
  <c r="AK88" i="4"/>
  <c r="AK42" i="4"/>
  <c r="AK50" i="4"/>
  <c r="AK65" i="4"/>
  <c r="AK73" i="4"/>
  <c r="AK138" i="4"/>
  <c r="AK144" i="4"/>
  <c r="AK150" i="4"/>
  <c r="AK154" i="4"/>
  <c r="AK122" i="4"/>
  <c r="AK134" i="4"/>
  <c r="AK149" i="4"/>
  <c r="AK117" i="4"/>
  <c r="AK163" i="4"/>
  <c r="AK165" i="4"/>
  <c r="AK174" i="4"/>
  <c r="AK157" i="4"/>
  <c r="AK168" i="4"/>
  <c r="AK173" i="4"/>
  <c r="AK90" i="4"/>
  <c r="AK94" i="4"/>
  <c r="AK96" i="4"/>
  <c r="AK98" i="4"/>
  <c r="AK100" i="4"/>
  <c r="AK102" i="4"/>
  <c r="AK104" i="4"/>
  <c r="AK106" i="4"/>
  <c r="AK108" i="4"/>
  <c r="AK110" i="4"/>
  <c r="AK112" i="4"/>
  <c r="AK114" i="4"/>
  <c r="AK63" i="4"/>
  <c r="AK71" i="4"/>
  <c r="AK115" i="4"/>
  <c r="AK140" i="4"/>
  <c r="AK148" i="4"/>
  <c r="AK152" i="4"/>
  <c r="AK124" i="4"/>
  <c r="AK136" i="4"/>
  <c r="AK146" i="4"/>
  <c r="AK164" i="4"/>
  <c r="AK159" i="4"/>
  <c r="AK20" i="4"/>
  <c r="AK24" i="4"/>
  <c r="AK30" i="4"/>
  <c r="AK32" i="4"/>
  <c r="AK34" i="4"/>
  <c r="AK36" i="4"/>
  <c r="AK38" i="4"/>
  <c r="AK40" i="4"/>
  <c r="AK64" i="4"/>
  <c r="AK68" i="4"/>
  <c r="AK72" i="4"/>
  <c r="AK28" i="4"/>
  <c r="AK48" i="4"/>
  <c r="AK56" i="4"/>
  <c r="AK95" i="4"/>
  <c r="AK97" i="4"/>
  <c r="AK99" i="4"/>
  <c r="AK101" i="4"/>
  <c r="AK103" i="4"/>
  <c r="AK105" i="4"/>
  <c r="AK107" i="4"/>
  <c r="AK109" i="4"/>
  <c r="AK111" i="4"/>
  <c r="AK113" i="4"/>
  <c r="AK25" i="4"/>
  <c r="AK29" i="4"/>
  <c r="AK31" i="4"/>
  <c r="AK33" i="4"/>
  <c r="AK35" i="4"/>
  <c r="AK37" i="4"/>
  <c r="AK39" i="4"/>
  <c r="AK41" i="4"/>
  <c r="AK45" i="4"/>
  <c r="AK49" i="4"/>
  <c r="AK53" i="4"/>
  <c r="AK57" i="4"/>
  <c r="AK19" i="4"/>
  <c r="AK21" i="4"/>
  <c r="AK23" i="4"/>
  <c r="AK26" i="4"/>
  <c r="AK46" i="4"/>
  <c r="AK54" i="4"/>
  <c r="AK69" i="4"/>
  <c r="AK121" i="4"/>
  <c r="AK125" i="4"/>
  <c r="AK133" i="4"/>
  <c r="AK137" i="4"/>
  <c r="AK118" i="4"/>
  <c r="AK155" i="4"/>
  <c r="AK61" i="4"/>
  <c r="AK119" i="4"/>
  <c r="AK123" i="4"/>
  <c r="AK131" i="4"/>
  <c r="AK135" i="4"/>
  <c r="AK93" i="4"/>
  <c r="AK158" i="4"/>
  <c r="AK67" i="4"/>
  <c r="AK91" i="4"/>
  <c r="AK120" i="4"/>
  <c r="AK132" i="4"/>
  <c r="AK160" i="4"/>
  <c r="AK139" i="4"/>
  <c r="AK151" i="4"/>
  <c r="AK172" i="4"/>
  <c r="AK130" i="4"/>
  <c r="AK156" i="4"/>
  <c r="AK162" i="4"/>
  <c r="AK141" i="4"/>
  <c r="AK153" i="4"/>
  <c r="AK161" i="4"/>
  <c r="Z9" i="4"/>
  <c r="Z11" i="4"/>
  <c r="Z13" i="4"/>
  <c r="Z15" i="4"/>
  <c r="Z17" i="4"/>
  <c r="Z27" i="4"/>
  <c r="Z43" i="4"/>
  <c r="Z47" i="4"/>
  <c r="Z51" i="4"/>
  <c r="Z55" i="4"/>
  <c r="Z60" i="4"/>
  <c r="Z75" i="4"/>
  <c r="Z89" i="4"/>
  <c r="Z59" i="4"/>
  <c r="Z92" i="4"/>
  <c r="Z77" i="4"/>
  <c r="Z79" i="4"/>
  <c r="Z81" i="4"/>
  <c r="Z83" i="4"/>
  <c r="Z85" i="4"/>
  <c r="Z87" i="4"/>
  <c r="Z44" i="4"/>
  <c r="Z52" i="4"/>
  <c r="Z116" i="4"/>
  <c r="Z10" i="4"/>
  <c r="Z12" i="4"/>
  <c r="Z14" i="4"/>
  <c r="Z16" i="4"/>
  <c r="Z18" i="4"/>
  <c r="Z22" i="4"/>
  <c r="Z58" i="4"/>
  <c r="Z62" i="4"/>
  <c r="Z66" i="4"/>
  <c r="Z70" i="4"/>
  <c r="Z74" i="4"/>
  <c r="Z76" i="4"/>
  <c r="Z78" i="4"/>
  <c r="Z80" i="4"/>
  <c r="Z82" i="4"/>
  <c r="Z84" i="4"/>
  <c r="Z86" i="4"/>
  <c r="Z88" i="4"/>
  <c r="Z73" i="4"/>
  <c r="Z138" i="4"/>
  <c r="Z144" i="4"/>
  <c r="Z150" i="4"/>
  <c r="Z154" i="4"/>
  <c r="Z122" i="4"/>
  <c r="Z134" i="4"/>
  <c r="Z149" i="4"/>
  <c r="Z42" i="4"/>
  <c r="Z50" i="4"/>
  <c r="Z65" i="4"/>
  <c r="Z117" i="4"/>
  <c r="Z163" i="4"/>
  <c r="Z165" i="4"/>
  <c r="Z174" i="4"/>
  <c r="Z168" i="4"/>
  <c r="Z173" i="4"/>
  <c r="Z157" i="4"/>
  <c r="Z90" i="4"/>
  <c r="Z94" i="4"/>
  <c r="Z96" i="4"/>
  <c r="Z98" i="4"/>
  <c r="Z100" i="4"/>
  <c r="Z102" i="4"/>
  <c r="Z104" i="4"/>
  <c r="Z106" i="4"/>
  <c r="Z108" i="4"/>
  <c r="Z110" i="4"/>
  <c r="Z112" i="4"/>
  <c r="Z114" i="4"/>
  <c r="Z63" i="4"/>
  <c r="Z71" i="4"/>
  <c r="Z115" i="4"/>
  <c r="Z140" i="4"/>
  <c r="Z148" i="4"/>
  <c r="Z152" i="4"/>
  <c r="Z124" i="4"/>
  <c r="Z136" i="4"/>
  <c r="Z146" i="4"/>
  <c r="Z164" i="4"/>
  <c r="Z159" i="4"/>
  <c r="Z64" i="4"/>
  <c r="Z68" i="4"/>
  <c r="Z72" i="4"/>
  <c r="Z28" i="4"/>
  <c r="Z48" i="4"/>
  <c r="Z56" i="4"/>
  <c r="Z101" i="4"/>
  <c r="Z103" i="4"/>
  <c r="Z105" i="4"/>
  <c r="Z107" i="4"/>
  <c r="Z109" i="4"/>
  <c r="Z111" i="4"/>
  <c r="Z113" i="4"/>
  <c r="Z25" i="4"/>
  <c r="Z29" i="4"/>
  <c r="Z31" i="4"/>
  <c r="Z33" i="4"/>
  <c r="Z35" i="4"/>
  <c r="Z37" i="4"/>
  <c r="Z39" i="4"/>
  <c r="Z41" i="4"/>
  <c r="Z45" i="4"/>
  <c r="Z49" i="4"/>
  <c r="Z53" i="4"/>
  <c r="Z57" i="4"/>
  <c r="Z21" i="4"/>
  <c r="Z26" i="4"/>
  <c r="Z46" i="4"/>
  <c r="Z54" i="4"/>
  <c r="Z61" i="4"/>
  <c r="Z69" i="4"/>
  <c r="Z121" i="4"/>
  <c r="Z125" i="4"/>
  <c r="Z133" i="4"/>
  <c r="Z155" i="4"/>
  <c r="Z20" i="4"/>
  <c r="Z24" i="4"/>
  <c r="Z30" i="4"/>
  <c r="Z32" i="4"/>
  <c r="Z34" i="4"/>
  <c r="Z36" i="4"/>
  <c r="Z38" i="4"/>
  <c r="Z40" i="4"/>
  <c r="Z95" i="4"/>
  <c r="Z97" i="4"/>
  <c r="Z99" i="4"/>
  <c r="Z19" i="4"/>
  <c r="Z23" i="4"/>
  <c r="Z137" i="4"/>
  <c r="Z119" i="4"/>
  <c r="Z123" i="4"/>
  <c r="Z131" i="4"/>
  <c r="Z135" i="4"/>
  <c r="Z93" i="4"/>
  <c r="Z130" i="4"/>
  <c r="Z156" i="4"/>
  <c r="Z158" i="4"/>
  <c r="Z141" i="4"/>
  <c r="Z153" i="4"/>
  <c r="Z67" i="4"/>
  <c r="Z120" i="4"/>
  <c r="Z132" i="4"/>
  <c r="Z160" i="4"/>
  <c r="Z139" i="4"/>
  <c r="Z151" i="4"/>
  <c r="Z118" i="4"/>
  <c r="Z162" i="4"/>
  <c r="Z161" i="4"/>
  <c r="Z91" i="4"/>
  <c r="Z172" i="4"/>
  <c r="AV60" i="4"/>
  <c r="AV9" i="4"/>
  <c r="AV11" i="4"/>
  <c r="AV13" i="4"/>
  <c r="AV15" i="4"/>
  <c r="AV17" i="4"/>
  <c r="AV27" i="4"/>
  <c r="AV43" i="4"/>
  <c r="AV47" i="4"/>
  <c r="AV51" i="4"/>
  <c r="AV55" i="4"/>
  <c r="AV75" i="4"/>
  <c r="AV77" i="4"/>
  <c r="AV79" i="4"/>
  <c r="AV81" i="4"/>
  <c r="AV83" i="4"/>
  <c r="AV85" i="4"/>
  <c r="AV87" i="4"/>
  <c r="AV89" i="4"/>
  <c r="AV44" i="4"/>
  <c r="AV52" i="4"/>
  <c r="AV59" i="4"/>
  <c r="AV92" i="4"/>
  <c r="AV116" i="4"/>
  <c r="AV10" i="4"/>
  <c r="AV12" i="4"/>
  <c r="AV14" i="4"/>
  <c r="AV16" i="4"/>
  <c r="AV18" i="4"/>
  <c r="AV22" i="4"/>
  <c r="AV58" i="4"/>
  <c r="AV65" i="4"/>
  <c r="AV62" i="4"/>
  <c r="AV66" i="4"/>
  <c r="AV70" i="4"/>
  <c r="AV74" i="4"/>
  <c r="AV76" i="4"/>
  <c r="AV78" i="4"/>
  <c r="AV80" i="4"/>
  <c r="AV82" i="4"/>
  <c r="AV84" i="4"/>
  <c r="AV86" i="4"/>
  <c r="AV88" i="4"/>
  <c r="AV42" i="4"/>
  <c r="AV50" i="4"/>
  <c r="AV73" i="4"/>
  <c r="AV117" i="4"/>
  <c r="AV138" i="4"/>
  <c r="AV144" i="4"/>
  <c r="AV150" i="4"/>
  <c r="AV154" i="4"/>
  <c r="AV122" i="4"/>
  <c r="AV134" i="4"/>
  <c r="AV149" i="4"/>
  <c r="AV163" i="4"/>
  <c r="AV165" i="4"/>
  <c r="AV174" i="4"/>
  <c r="AV157" i="4"/>
  <c r="AV168" i="4"/>
  <c r="AV173" i="4"/>
  <c r="AV90" i="4"/>
  <c r="AV94" i="4"/>
  <c r="AV96" i="4"/>
  <c r="AV98" i="4"/>
  <c r="AV100" i="4"/>
  <c r="AV102" i="4"/>
  <c r="AV104" i="4"/>
  <c r="AV106" i="4"/>
  <c r="AV108" i="4"/>
  <c r="AV110" i="4"/>
  <c r="AV112" i="4"/>
  <c r="AV114" i="4"/>
  <c r="AV63" i="4"/>
  <c r="AV71" i="4"/>
  <c r="AV115" i="4"/>
  <c r="AV140" i="4"/>
  <c r="AV148" i="4"/>
  <c r="AV152" i="4"/>
  <c r="AV124" i="4"/>
  <c r="AV136" i="4"/>
  <c r="AV155" i="4"/>
  <c r="AV23" i="4"/>
  <c r="AV61" i="4"/>
  <c r="AV118" i="4"/>
  <c r="AV146" i="4"/>
  <c r="AV164" i="4"/>
  <c r="AV159" i="4"/>
  <c r="AV20" i="4"/>
  <c r="AV24" i="4"/>
  <c r="AV30" i="4"/>
  <c r="AV32" i="4"/>
  <c r="AV34" i="4"/>
  <c r="AV36" i="4"/>
  <c r="AV38" i="4"/>
  <c r="AV40" i="4"/>
  <c r="AV64" i="4"/>
  <c r="AV68" i="4"/>
  <c r="AV72" i="4"/>
  <c r="AV28" i="4"/>
  <c r="AV48" i="4"/>
  <c r="AV56" i="4"/>
  <c r="AV95" i="4"/>
  <c r="AV97" i="4"/>
  <c r="AV99" i="4"/>
  <c r="AV101" i="4"/>
  <c r="AV103" i="4"/>
  <c r="AV105" i="4"/>
  <c r="AV107" i="4"/>
  <c r="AV109" i="4"/>
  <c r="AV111" i="4"/>
  <c r="AV113" i="4"/>
  <c r="AV25" i="4"/>
  <c r="AV29" i="4"/>
  <c r="AV31" i="4"/>
  <c r="AV33" i="4"/>
  <c r="AV35" i="4"/>
  <c r="AV37" i="4"/>
  <c r="AV39" i="4"/>
  <c r="AV41" i="4"/>
  <c r="AV45" i="4"/>
  <c r="AV49" i="4"/>
  <c r="AV53" i="4"/>
  <c r="AV57" i="4"/>
  <c r="AV19" i="4"/>
  <c r="AV21" i="4"/>
  <c r="AV26" i="4"/>
  <c r="AV46" i="4"/>
  <c r="AV54" i="4"/>
  <c r="AV69" i="4"/>
  <c r="AV121" i="4"/>
  <c r="AV125" i="4"/>
  <c r="AV133" i="4"/>
  <c r="AV137" i="4"/>
  <c r="AV130" i="4"/>
  <c r="AV156" i="4"/>
  <c r="AV162" i="4"/>
  <c r="AV141" i="4"/>
  <c r="AV153" i="4"/>
  <c r="AV120" i="4"/>
  <c r="AV132" i="4"/>
  <c r="AV139" i="4"/>
  <c r="AV151" i="4"/>
  <c r="AV119" i="4"/>
  <c r="AV123" i="4"/>
  <c r="AV131" i="4"/>
  <c r="AV135" i="4"/>
  <c r="AV93" i="4"/>
  <c r="AV158" i="4"/>
  <c r="AV161" i="4"/>
  <c r="AV67" i="4"/>
  <c r="AV91" i="4"/>
  <c r="AV160" i="4"/>
  <c r="AV172" i="4"/>
  <c r="AM9" i="4"/>
  <c r="AM11" i="4"/>
  <c r="AM13" i="4"/>
  <c r="AM15" i="4"/>
  <c r="AM17" i="4"/>
  <c r="AM27" i="4"/>
  <c r="AM43" i="4"/>
  <c r="AM47" i="4"/>
  <c r="AM51" i="4"/>
  <c r="AM55" i="4"/>
  <c r="AM60" i="4"/>
  <c r="AM75" i="4"/>
  <c r="AM77" i="4"/>
  <c r="AM89" i="4"/>
  <c r="AM44" i="4"/>
  <c r="AM52" i="4"/>
  <c r="AM92" i="4"/>
  <c r="AM116" i="4"/>
  <c r="AM79" i="4"/>
  <c r="AM81" i="4"/>
  <c r="AM83" i="4"/>
  <c r="AM85" i="4"/>
  <c r="AM87" i="4"/>
  <c r="AM59" i="4"/>
  <c r="AM10" i="4"/>
  <c r="AM12" i="4"/>
  <c r="AM14" i="4"/>
  <c r="AM16" i="4"/>
  <c r="AM18" i="4"/>
  <c r="AM22" i="4"/>
  <c r="AM62" i="4"/>
  <c r="AM66" i="4"/>
  <c r="AM70" i="4"/>
  <c r="AM74" i="4"/>
  <c r="AM76" i="4"/>
  <c r="AM78" i="4"/>
  <c r="AM80" i="4"/>
  <c r="AM82" i="4"/>
  <c r="AM84" i="4"/>
  <c r="AM86" i="4"/>
  <c r="AM88" i="4"/>
  <c r="AM65" i="4"/>
  <c r="AM73" i="4"/>
  <c r="AM117" i="4"/>
  <c r="AM138" i="4"/>
  <c r="AM144" i="4"/>
  <c r="AM150" i="4"/>
  <c r="AM154" i="4"/>
  <c r="AM122" i="4"/>
  <c r="AM134" i="4"/>
  <c r="AM58" i="4"/>
  <c r="AM42" i="4"/>
  <c r="AM50" i="4"/>
  <c r="AM163" i="4"/>
  <c r="AM165" i="4"/>
  <c r="AM174" i="4"/>
  <c r="AM168" i="4"/>
  <c r="AM173" i="4"/>
  <c r="AM63" i="4"/>
  <c r="AM149" i="4"/>
  <c r="AM157" i="4"/>
  <c r="AM90" i="4"/>
  <c r="AM94" i="4"/>
  <c r="AM96" i="4"/>
  <c r="AM98" i="4"/>
  <c r="AM100" i="4"/>
  <c r="AM102" i="4"/>
  <c r="AM104" i="4"/>
  <c r="AM106" i="4"/>
  <c r="AM108" i="4"/>
  <c r="AM110" i="4"/>
  <c r="AM112" i="4"/>
  <c r="AM114" i="4"/>
  <c r="AM71" i="4"/>
  <c r="AM115" i="4"/>
  <c r="AM140" i="4"/>
  <c r="AM148" i="4"/>
  <c r="AM152" i="4"/>
  <c r="AM124" i="4"/>
  <c r="AM136" i="4"/>
  <c r="AM146" i="4"/>
  <c r="AM155" i="4"/>
  <c r="AM164" i="4"/>
  <c r="AM159" i="4"/>
  <c r="AM64" i="4"/>
  <c r="AM68" i="4"/>
  <c r="AM72" i="4"/>
  <c r="AM28" i="4"/>
  <c r="AM48" i="4"/>
  <c r="AM56" i="4"/>
  <c r="AM103" i="4"/>
  <c r="AM105" i="4"/>
  <c r="AM107" i="4"/>
  <c r="AM109" i="4"/>
  <c r="AM111" i="4"/>
  <c r="AM113" i="4"/>
  <c r="AM25" i="4"/>
  <c r="AM29" i="4"/>
  <c r="AM31" i="4"/>
  <c r="AM33" i="4"/>
  <c r="AM35" i="4"/>
  <c r="AM37" i="4"/>
  <c r="AM39" i="4"/>
  <c r="AM41" i="4"/>
  <c r="AM45" i="4"/>
  <c r="AM49" i="4"/>
  <c r="AM53" i="4"/>
  <c r="AM57" i="4"/>
  <c r="AM21" i="4"/>
  <c r="AM23" i="4"/>
  <c r="AM26" i="4"/>
  <c r="AM46" i="4"/>
  <c r="AM54" i="4"/>
  <c r="AM61" i="4"/>
  <c r="AM69" i="4"/>
  <c r="AM121" i="4"/>
  <c r="AM125" i="4"/>
  <c r="AM133" i="4"/>
  <c r="AM20" i="4"/>
  <c r="AM24" i="4"/>
  <c r="AM30" i="4"/>
  <c r="AM32" i="4"/>
  <c r="AM34" i="4"/>
  <c r="AM36" i="4"/>
  <c r="AM38" i="4"/>
  <c r="AM40" i="4"/>
  <c r="AM95" i="4"/>
  <c r="AM97" i="4"/>
  <c r="AM99" i="4"/>
  <c r="AM101" i="4"/>
  <c r="AM19" i="4"/>
  <c r="AM137" i="4"/>
  <c r="AM119" i="4"/>
  <c r="AM123" i="4"/>
  <c r="AM131" i="4"/>
  <c r="AM135" i="4"/>
  <c r="AM93" i="4"/>
  <c r="AM130" i="4"/>
  <c r="AM156" i="4"/>
  <c r="AM158" i="4"/>
  <c r="AM162" i="4"/>
  <c r="AM141" i="4"/>
  <c r="AM153" i="4"/>
  <c r="AM161" i="4"/>
  <c r="AM67" i="4"/>
  <c r="AM160" i="4"/>
  <c r="AM118" i="4"/>
  <c r="AM91" i="4"/>
  <c r="AM120" i="4"/>
  <c r="AM132" i="4"/>
  <c r="AM139" i="4"/>
  <c r="AM151" i="4"/>
  <c r="AM172" i="4"/>
  <c r="X60" i="4"/>
  <c r="X9" i="4"/>
  <c r="X11" i="4"/>
  <c r="X13" i="4"/>
  <c r="X15" i="4"/>
  <c r="X17" i="4"/>
  <c r="X27" i="4"/>
  <c r="X43" i="4"/>
  <c r="X47" i="4"/>
  <c r="X51" i="4"/>
  <c r="X55" i="4"/>
  <c r="X75" i="4"/>
  <c r="X77" i="4"/>
  <c r="X79" i="4"/>
  <c r="X81" i="4"/>
  <c r="X83" i="4"/>
  <c r="X85" i="4"/>
  <c r="X87" i="4"/>
  <c r="X89" i="4"/>
  <c r="X44" i="4"/>
  <c r="X52" i="4"/>
  <c r="X59" i="4"/>
  <c r="X92" i="4"/>
  <c r="X116" i="4"/>
  <c r="X10" i="4"/>
  <c r="X12" i="4"/>
  <c r="X14" i="4"/>
  <c r="X16" i="4"/>
  <c r="X18" i="4"/>
  <c r="X22" i="4"/>
  <c r="X58" i="4"/>
  <c r="X62" i="4"/>
  <c r="X66" i="4"/>
  <c r="X70" i="4"/>
  <c r="X74" i="4"/>
  <c r="X76" i="4"/>
  <c r="X78" i="4"/>
  <c r="X80" i="4"/>
  <c r="X82" i="4"/>
  <c r="X84" i="4"/>
  <c r="X86" i="4"/>
  <c r="X88" i="4"/>
  <c r="X42" i="4"/>
  <c r="X50" i="4"/>
  <c r="X65" i="4"/>
  <c r="X73" i="4"/>
  <c r="X117" i="4"/>
  <c r="X138" i="4"/>
  <c r="X144" i="4"/>
  <c r="X150" i="4"/>
  <c r="X154" i="4"/>
  <c r="X122" i="4"/>
  <c r="X134" i="4"/>
  <c r="X149" i="4"/>
  <c r="X163" i="4"/>
  <c r="X165" i="4"/>
  <c r="X174" i="4"/>
  <c r="X157" i="4"/>
  <c r="X168" i="4"/>
  <c r="X173" i="4"/>
  <c r="X90" i="4"/>
  <c r="X94" i="4"/>
  <c r="X96" i="4"/>
  <c r="X98" i="4"/>
  <c r="X100" i="4"/>
  <c r="X102" i="4"/>
  <c r="X104" i="4"/>
  <c r="X106" i="4"/>
  <c r="X108" i="4"/>
  <c r="X110" i="4"/>
  <c r="X112" i="4"/>
  <c r="X114" i="4"/>
  <c r="X71" i="4"/>
  <c r="X115" i="4"/>
  <c r="X140" i="4"/>
  <c r="X148" i="4"/>
  <c r="X152" i="4"/>
  <c r="X124" i="4"/>
  <c r="X136" i="4"/>
  <c r="X63" i="4"/>
  <c r="X146" i="4"/>
  <c r="X23" i="4"/>
  <c r="X118" i="4"/>
  <c r="X155" i="4"/>
  <c r="X164" i="4"/>
  <c r="X159" i="4"/>
  <c r="X20" i="4"/>
  <c r="X24" i="4"/>
  <c r="X30" i="4"/>
  <c r="X32" i="4"/>
  <c r="X34" i="4"/>
  <c r="X36" i="4"/>
  <c r="X38" i="4"/>
  <c r="X40" i="4"/>
  <c r="X64" i="4"/>
  <c r="X68" i="4"/>
  <c r="X72" i="4"/>
  <c r="X28" i="4"/>
  <c r="X48" i="4"/>
  <c r="X56" i="4"/>
  <c r="X95" i="4"/>
  <c r="X97" i="4"/>
  <c r="X99" i="4"/>
  <c r="X101" i="4"/>
  <c r="X103" i="4"/>
  <c r="X105" i="4"/>
  <c r="X107" i="4"/>
  <c r="X109" i="4"/>
  <c r="X111" i="4"/>
  <c r="X113" i="4"/>
  <c r="X25" i="4"/>
  <c r="X29" i="4"/>
  <c r="X31" i="4"/>
  <c r="X33" i="4"/>
  <c r="X35" i="4"/>
  <c r="X37" i="4"/>
  <c r="X39" i="4"/>
  <c r="X41" i="4"/>
  <c r="X45" i="4"/>
  <c r="X49" i="4"/>
  <c r="X53" i="4"/>
  <c r="X57" i="4"/>
  <c r="X19" i="4"/>
  <c r="X21" i="4"/>
  <c r="X26" i="4"/>
  <c r="X46" i="4"/>
  <c r="X54" i="4"/>
  <c r="X61" i="4"/>
  <c r="X69" i="4"/>
  <c r="X121" i="4"/>
  <c r="X125" i="4"/>
  <c r="X133" i="4"/>
  <c r="X137" i="4"/>
  <c r="X130" i="4"/>
  <c r="X156" i="4"/>
  <c r="X162" i="4"/>
  <c r="X141" i="4"/>
  <c r="X153" i="4"/>
  <c r="X120" i="4"/>
  <c r="X132" i="4"/>
  <c r="X139" i="4"/>
  <c r="X151" i="4"/>
  <c r="X119" i="4"/>
  <c r="X123" i="4"/>
  <c r="X131" i="4"/>
  <c r="X135" i="4"/>
  <c r="X93" i="4"/>
  <c r="X158" i="4"/>
  <c r="X161" i="4"/>
  <c r="X67" i="4"/>
  <c r="X91" i="4"/>
  <c r="X160" i="4"/>
  <c r="X172" i="4"/>
  <c r="AY75" i="4"/>
  <c r="AY77" i="4"/>
  <c r="AY9" i="4"/>
  <c r="AY11" i="4"/>
  <c r="AY13" i="4"/>
  <c r="AY15" i="4"/>
  <c r="AY17" i="4"/>
  <c r="AY27" i="4"/>
  <c r="AY43" i="4"/>
  <c r="AY47" i="4"/>
  <c r="AY51" i="4"/>
  <c r="AY55" i="4"/>
  <c r="AY60" i="4"/>
  <c r="AY79" i="4"/>
  <c r="AY81" i="4"/>
  <c r="AY83" i="4"/>
  <c r="AY85" i="4"/>
  <c r="AY87" i="4"/>
  <c r="AY89" i="4"/>
  <c r="AY10" i="4"/>
  <c r="AY12" i="4"/>
  <c r="AY44" i="4"/>
  <c r="AY52" i="4"/>
  <c r="AY59" i="4"/>
  <c r="AY92" i="4"/>
  <c r="AY116" i="4"/>
  <c r="AY14" i="4"/>
  <c r="AY16" i="4"/>
  <c r="AY18" i="4"/>
  <c r="AY22" i="4"/>
  <c r="AY58" i="4"/>
  <c r="AY42" i="4"/>
  <c r="AY50" i="4"/>
  <c r="AY62" i="4"/>
  <c r="AY66" i="4"/>
  <c r="AY70" i="4"/>
  <c r="AY74" i="4"/>
  <c r="AY76" i="4"/>
  <c r="AY78" i="4"/>
  <c r="AY80" i="4"/>
  <c r="AY82" i="4"/>
  <c r="AY84" i="4"/>
  <c r="AY86" i="4"/>
  <c r="AY88" i="4"/>
  <c r="AY65" i="4"/>
  <c r="AY73" i="4"/>
  <c r="AY117" i="4"/>
  <c r="AY138" i="4"/>
  <c r="AY144" i="4"/>
  <c r="AY150" i="4"/>
  <c r="AY154" i="4"/>
  <c r="AY122" i="4"/>
  <c r="AY134" i="4"/>
  <c r="AY149" i="4"/>
  <c r="AY157" i="4"/>
  <c r="AY90" i="4"/>
  <c r="AY94" i="4"/>
  <c r="AY96" i="4"/>
  <c r="AY98" i="4"/>
  <c r="AY100" i="4"/>
  <c r="AY102" i="4"/>
  <c r="AY104" i="4"/>
  <c r="AY106" i="4"/>
  <c r="AY108" i="4"/>
  <c r="AY110" i="4"/>
  <c r="AY112" i="4"/>
  <c r="AY114" i="4"/>
  <c r="AY71" i="4"/>
  <c r="AY115" i="4"/>
  <c r="AY140" i="4"/>
  <c r="AY148" i="4"/>
  <c r="AY152" i="4"/>
  <c r="AY124" i="4"/>
  <c r="AY163" i="4"/>
  <c r="AY165" i="4"/>
  <c r="AY174" i="4"/>
  <c r="AY168" i="4"/>
  <c r="AY173" i="4"/>
  <c r="AY63" i="4"/>
  <c r="AY155" i="4"/>
  <c r="AY146" i="4"/>
  <c r="AY164" i="4"/>
  <c r="AY20" i="4"/>
  <c r="AY24" i="4"/>
  <c r="AY30" i="4"/>
  <c r="AY32" i="4"/>
  <c r="AY34" i="4"/>
  <c r="AY36" i="4"/>
  <c r="AY38" i="4"/>
  <c r="AY40" i="4"/>
  <c r="AY95" i="4"/>
  <c r="AY97" i="4"/>
  <c r="AY99" i="4"/>
  <c r="AY101" i="4"/>
  <c r="AY103" i="4"/>
  <c r="AY105" i="4"/>
  <c r="AY107" i="4"/>
  <c r="AY109" i="4"/>
  <c r="AY111" i="4"/>
  <c r="AY113" i="4"/>
  <c r="AY19" i="4"/>
  <c r="AY136" i="4"/>
  <c r="AY159" i="4"/>
  <c r="AY64" i="4"/>
  <c r="AY68" i="4"/>
  <c r="AY72" i="4"/>
  <c r="AY28" i="4"/>
  <c r="AY48" i="4"/>
  <c r="AY56" i="4"/>
  <c r="AY25" i="4"/>
  <c r="AY29" i="4"/>
  <c r="AY31" i="4"/>
  <c r="AY33" i="4"/>
  <c r="AY35" i="4"/>
  <c r="AY37" i="4"/>
  <c r="AY39" i="4"/>
  <c r="AY41" i="4"/>
  <c r="AY45" i="4"/>
  <c r="AY49" i="4"/>
  <c r="AY53" i="4"/>
  <c r="AY57" i="4"/>
  <c r="AY21" i="4"/>
  <c r="AY23" i="4"/>
  <c r="AY26" i="4"/>
  <c r="AY46" i="4"/>
  <c r="AY54" i="4"/>
  <c r="AY61" i="4"/>
  <c r="AY69" i="4"/>
  <c r="AY121" i="4"/>
  <c r="AY125" i="4"/>
  <c r="AY133" i="4"/>
  <c r="AY137" i="4"/>
  <c r="AY91" i="4"/>
  <c r="AY120" i="4"/>
  <c r="AY132" i="4"/>
  <c r="AY139" i="4"/>
  <c r="AY151" i="4"/>
  <c r="AY172" i="4"/>
  <c r="AY118" i="4"/>
  <c r="AY119" i="4"/>
  <c r="AY123" i="4"/>
  <c r="AY131" i="4"/>
  <c r="AY135" i="4"/>
  <c r="AY93" i="4"/>
  <c r="AY130" i="4"/>
  <c r="AY156" i="4"/>
  <c r="AY158" i="4"/>
  <c r="AY162" i="4"/>
  <c r="AY141" i="4"/>
  <c r="AY153" i="4"/>
  <c r="AY161" i="4"/>
  <c r="AY67" i="4"/>
  <c r="AY160" i="4"/>
  <c r="AP9" i="4"/>
  <c r="AP11" i="4"/>
  <c r="AP13" i="4"/>
  <c r="AP15" i="4"/>
  <c r="AP17" i="4"/>
  <c r="AP27" i="4"/>
  <c r="AP43" i="4"/>
  <c r="AP47" i="4"/>
  <c r="AP51" i="4"/>
  <c r="AP55" i="4"/>
  <c r="AP60" i="4"/>
  <c r="AP75" i="4"/>
  <c r="AP77" i="4"/>
  <c r="AP89" i="4"/>
  <c r="AP59" i="4"/>
  <c r="AP92" i="4"/>
  <c r="AP79" i="4"/>
  <c r="AP81" i="4"/>
  <c r="AP83" i="4"/>
  <c r="AP85" i="4"/>
  <c r="AP87" i="4"/>
  <c r="AP44" i="4"/>
  <c r="AP52" i="4"/>
  <c r="AP116" i="4"/>
  <c r="AP10" i="4"/>
  <c r="AP12" i="4"/>
  <c r="AP14" i="4"/>
  <c r="AP16" i="4"/>
  <c r="AP18" i="4"/>
  <c r="AP22" i="4"/>
  <c r="AP58" i="4"/>
  <c r="AP62" i="4"/>
  <c r="AP66" i="4"/>
  <c r="AP70" i="4"/>
  <c r="AP74" i="4"/>
  <c r="AP76" i="4"/>
  <c r="AP78" i="4"/>
  <c r="AP80" i="4"/>
  <c r="AP82" i="4"/>
  <c r="AP84" i="4"/>
  <c r="AP86" i="4"/>
  <c r="AP88" i="4"/>
  <c r="AP73" i="4"/>
  <c r="AP138" i="4"/>
  <c r="AP144" i="4"/>
  <c r="AP150" i="4"/>
  <c r="AP154" i="4"/>
  <c r="AP122" i="4"/>
  <c r="AP134" i="4"/>
  <c r="AP149" i="4"/>
  <c r="AP42" i="4"/>
  <c r="AP50" i="4"/>
  <c r="AP65" i="4"/>
  <c r="AP117" i="4"/>
  <c r="AP163" i="4"/>
  <c r="AP165" i="4"/>
  <c r="AP174" i="4"/>
  <c r="AP168" i="4"/>
  <c r="AP173" i="4"/>
  <c r="AP157" i="4"/>
  <c r="AP90" i="4"/>
  <c r="AP94" i="4"/>
  <c r="AP96" i="4"/>
  <c r="AP98" i="4"/>
  <c r="AP100" i="4"/>
  <c r="AP102" i="4"/>
  <c r="AP104" i="4"/>
  <c r="AP106" i="4"/>
  <c r="AP108" i="4"/>
  <c r="AP110" i="4"/>
  <c r="AP112" i="4"/>
  <c r="AP114" i="4"/>
  <c r="AP63" i="4"/>
  <c r="AP71" i="4"/>
  <c r="AP115" i="4"/>
  <c r="AP140" i="4"/>
  <c r="AP148" i="4"/>
  <c r="AP152" i="4"/>
  <c r="AP124" i="4"/>
  <c r="AP136" i="4"/>
  <c r="AP146" i="4"/>
  <c r="AP164" i="4"/>
  <c r="AP155" i="4"/>
  <c r="AP159" i="4"/>
  <c r="AP64" i="4"/>
  <c r="AP68" i="4"/>
  <c r="AP72" i="4"/>
  <c r="AP28" i="4"/>
  <c r="AP48" i="4"/>
  <c r="AP56" i="4"/>
  <c r="AP101" i="4"/>
  <c r="AP103" i="4"/>
  <c r="AP105" i="4"/>
  <c r="AP107" i="4"/>
  <c r="AP109" i="4"/>
  <c r="AP111" i="4"/>
  <c r="AP113" i="4"/>
  <c r="AP25" i="4"/>
  <c r="AP29" i="4"/>
  <c r="AP31" i="4"/>
  <c r="AP33" i="4"/>
  <c r="AP35" i="4"/>
  <c r="AP37" i="4"/>
  <c r="AP39" i="4"/>
  <c r="AP41" i="4"/>
  <c r="AP45" i="4"/>
  <c r="AP49" i="4"/>
  <c r="AP53" i="4"/>
  <c r="AP57" i="4"/>
  <c r="AP21" i="4"/>
  <c r="AP26" i="4"/>
  <c r="AP46" i="4"/>
  <c r="AP54" i="4"/>
  <c r="AP61" i="4"/>
  <c r="AP69" i="4"/>
  <c r="AP121" i="4"/>
  <c r="AP125" i="4"/>
  <c r="AP133" i="4"/>
  <c r="AP20" i="4"/>
  <c r="AP24" i="4"/>
  <c r="AP30" i="4"/>
  <c r="AP32" i="4"/>
  <c r="AP34" i="4"/>
  <c r="AP36" i="4"/>
  <c r="AP38" i="4"/>
  <c r="AP40" i="4"/>
  <c r="AP95" i="4"/>
  <c r="AP97" i="4"/>
  <c r="AP99" i="4"/>
  <c r="AP19" i="4"/>
  <c r="AP23" i="4"/>
  <c r="AP137" i="4"/>
  <c r="AP119" i="4"/>
  <c r="AP123" i="4"/>
  <c r="AP131" i="4"/>
  <c r="AP135" i="4"/>
  <c r="AP93" i="4"/>
  <c r="AP130" i="4"/>
  <c r="AP156" i="4"/>
  <c r="AP158" i="4"/>
  <c r="AP141" i="4"/>
  <c r="AP153" i="4"/>
  <c r="AP67" i="4"/>
  <c r="AP120" i="4"/>
  <c r="AP132" i="4"/>
  <c r="AP160" i="4"/>
  <c r="AP139" i="4"/>
  <c r="AP151" i="4"/>
  <c r="AP118" i="4"/>
  <c r="AP162" i="4"/>
  <c r="AP161" i="4"/>
  <c r="AP91" i="4"/>
  <c r="AP172" i="4"/>
  <c r="AL75" i="4"/>
  <c r="AL77" i="4"/>
  <c r="AL9" i="4"/>
  <c r="AL11" i="4"/>
  <c r="AL13" i="4"/>
  <c r="AL15" i="4"/>
  <c r="AL17" i="4"/>
  <c r="AL27" i="4"/>
  <c r="AL43" i="4"/>
  <c r="AL47" i="4"/>
  <c r="AL51" i="4"/>
  <c r="AL55" i="4"/>
  <c r="AL60" i="4"/>
  <c r="AL79" i="4"/>
  <c r="AL81" i="4"/>
  <c r="AL83" i="4"/>
  <c r="AL85" i="4"/>
  <c r="AL87" i="4"/>
  <c r="AL44" i="4"/>
  <c r="AL52" i="4"/>
  <c r="AL116" i="4"/>
  <c r="AL10" i="4"/>
  <c r="AL12" i="4"/>
  <c r="AL89" i="4"/>
  <c r="AL59" i="4"/>
  <c r="AL92" i="4"/>
  <c r="AL42" i="4"/>
  <c r="AL50" i="4"/>
  <c r="AL65" i="4"/>
  <c r="AL117" i="4"/>
  <c r="AL14" i="4"/>
  <c r="AL16" i="4"/>
  <c r="AL18" i="4"/>
  <c r="AL22" i="4"/>
  <c r="AL58" i="4"/>
  <c r="AL62" i="4"/>
  <c r="AL66" i="4"/>
  <c r="AL70" i="4"/>
  <c r="AL74" i="4"/>
  <c r="AL76" i="4"/>
  <c r="AL78" i="4"/>
  <c r="AL80" i="4"/>
  <c r="AL82" i="4"/>
  <c r="AL84" i="4"/>
  <c r="AL86" i="4"/>
  <c r="AL88" i="4"/>
  <c r="AL73" i="4"/>
  <c r="AL138" i="4"/>
  <c r="AL144" i="4"/>
  <c r="AL150" i="4"/>
  <c r="AL154" i="4"/>
  <c r="AL122" i="4"/>
  <c r="AL134" i="4"/>
  <c r="AL149" i="4"/>
  <c r="AL157" i="4"/>
  <c r="AL90" i="4"/>
  <c r="AL94" i="4"/>
  <c r="AL96" i="4"/>
  <c r="AL98" i="4"/>
  <c r="AL100" i="4"/>
  <c r="AL102" i="4"/>
  <c r="AL104" i="4"/>
  <c r="AL106" i="4"/>
  <c r="AL108" i="4"/>
  <c r="AL110" i="4"/>
  <c r="AL112" i="4"/>
  <c r="AL114" i="4"/>
  <c r="AL63" i="4"/>
  <c r="AL71" i="4"/>
  <c r="AL115" i="4"/>
  <c r="AL140" i="4"/>
  <c r="AL148" i="4"/>
  <c r="AL152" i="4"/>
  <c r="AL124" i="4"/>
  <c r="AL163" i="4"/>
  <c r="AL165" i="4"/>
  <c r="AL174" i="4"/>
  <c r="AL168" i="4"/>
  <c r="AL173" i="4"/>
  <c r="AL155" i="4"/>
  <c r="AL136" i="4"/>
  <c r="AL20" i="4"/>
  <c r="AL24" i="4"/>
  <c r="AL30" i="4"/>
  <c r="AL32" i="4"/>
  <c r="AL34" i="4"/>
  <c r="AL36" i="4"/>
  <c r="AL38" i="4"/>
  <c r="AL40" i="4"/>
  <c r="AL95" i="4"/>
  <c r="AL97" i="4"/>
  <c r="AL99" i="4"/>
  <c r="AL103" i="4"/>
  <c r="AL105" i="4"/>
  <c r="AL107" i="4"/>
  <c r="AL109" i="4"/>
  <c r="AL111" i="4"/>
  <c r="AL113" i="4"/>
  <c r="AL19" i="4"/>
  <c r="AL23" i="4"/>
  <c r="AL137" i="4"/>
  <c r="AL146" i="4"/>
  <c r="AL164" i="4"/>
  <c r="AL159" i="4"/>
  <c r="AL64" i="4"/>
  <c r="AL68" i="4"/>
  <c r="AL72" i="4"/>
  <c r="AL28" i="4"/>
  <c r="AL48" i="4"/>
  <c r="AL56" i="4"/>
  <c r="AL101" i="4"/>
  <c r="AL25" i="4"/>
  <c r="AL29" i="4"/>
  <c r="AL31" i="4"/>
  <c r="AL33" i="4"/>
  <c r="AL35" i="4"/>
  <c r="AL37" i="4"/>
  <c r="AL39" i="4"/>
  <c r="AL41" i="4"/>
  <c r="AL45" i="4"/>
  <c r="AL49" i="4"/>
  <c r="AL53" i="4"/>
  <c r="AL57" i="4"/>
  <c r="AL21" i="4"/>
  <c r="AL26" i="4"/>
  <c r="AL46" i="4"/>
  <c r="AL54" i="4"/>
  <c r="AL61" i="4"/>
  <c r="AL69" i="4"/>
  <c r="AL121" i="4"/>
  <c r="AL125" i="4"/>
  <c r="AL133" i="4"/>
  <c r="AL118" i="4"/>
  <c r="AL162" i="4"/>
  <c r="AL161" i="4"/>
  <c r="AL91" i="4"/>
  <c r="AL172" i="4"/>
  <c r="AL119" i="4"/>
  <c r="AL123" i="4"/>
  <c r="AL131" i="4"/>
  <c r="AL135" i="4"/>
  <c r="AL93" i="4"/>
  <c r="AL130" i="4"/>
  <c r="AL156" i="4"/>
  <c r="AL158" i="4"/>
  <c r="AL141" i="4"/>
  <c r="AL153" i="4"/>
  <c r="AL67" i="4"/>
  <c r="AL120" i="4"/>
  <c r="AL132" i="4"/>
  <c r="AL160" i="4"/>
  <c r="AL139" i="4"/>
  <c r="AL151" i="4"/>
  <c r="AR9" i="4"/>
  <c r="AR11" i="4"/>
  <c r="AR13" i="4"/>
  <c r="AR15" i="4"/>
  <c r="AR17" i="4"/>
  <c r="AR27" i="4"/>
  <c r="AR43" i="4"/>
  <c r="AR47" i="4"/>
  <c r="AR51" i="4"/>
  <c r="AR55" i="4"/>
  <c r="AR75" i="4"/>
  <c r="AR77" i="4"/>
  <c r="AR60" i="4"/>
  <c r="AR79" i="4"/>
  <c r="AR81" i="4"/>
  <c r="AR83" i="4"/>
  <c r="AR85" i="4"/>
  <c r="AR87" i="4"/>
  <c r="AR89" i="4"/>
  <c r="AR44" i="4"/>
  <c r="AR52" i="4"/>
  <c r="AR59" i="4"/>
  <c r="AR92" i="4"/>
  <c r="AR116" i="4"/>
  <c r="AR10" i="4"/>
  <c r="AR12" i="4"/>
  <c r="AR14" i="4"/>
  <c r="AR16" i="4"/>
  <c r="AR18" i="4"/>
  <c r="AR22" i="4"/>
  <c r="AR62" i="4"/>
  <c r="AR66" i="4"/>
  <c r="AR70" i="4"/>
  <c r="AR74" i="4"/>
  <c r="AR76" i="4"/>
  <c r="AR78" i="4"/>
  <c r="AR80" i="4"/>
  <c r="AR82" i="4"/>
  <c r="AR84" i="4"/>
  <c r="AR86" i="4"/>
  <c r="AR88" i="4"/>
  <c r="AR42" i="4"/>
  <c r="AR50" i="4"/>
  <c r="AR65" i="4"/>
  <c r="AR73" i="4"/>
  <c r="AR117" i="4"/>
  <c r="AR138" i="4"/>
  <c r="AR144" i="4"/>
  <c r="AR150" i="4"/>
  <c r="AR154" i="4"/>
  <c r="AR122" i="4"/>
  <c r="AR134" i="4"/>
  <c r="AR149" i="4"/>
  <c r="AR58" i="4"/>
  <c r="AR163" i="4"/>
  <c r="AR165" i="4"/>
  <c r="AR174" i="4"/>
  <c r="AR157" i="4"/>
  <c r="AR168" i="4"/>
  <c r="AR173" i="4"/>
  <c r="AR90" i="4"/>
  <c r="AR94" i="4"/>
  <c r="AR96" i="4"/>
  <c r="AR98" i="4"/>
  <c r="AR100" i="4"/>
  <c r="AR102" i="4"/>
  <c r="AR104" i="4"/>
  <c r="AR106" i="4"/>
  <c r="AR108" i="4"/>
  <c r="AR110" i="4"/>
  <c r="AR112" i="4"/>
  <c r="AR114" i="4"/>
  <c r="AR63" i="4"/>
  <c r="AR71" i="4"/>
  <c r="AR115" i="4"/>
  <c r="AR140" i="4"/>
  <c r="AR148" i="4"/>
  <c r="AR152" i="4"/>
  <c r="AR124" i="4"/>
  <c r="AR136" i="4"/>
  <c r="AR146" i="4"/>
  <c r="AR155" i="4"/>
  <c r="AR164" i="4"/>
  <c r="AR159" i="4"/>
  <c r="AR20" i="4"/>
  <c r="AR24" i="4"/>
  <c r="AR30" i="4"/>
  <c r="AR32" i="4"/>
  <c r="AR34" i="4"/>
  <c r="AR36" i="4"/>
  <c r="AR38" i="4"/>
  <c r="AR40" i="4"/>
  <c r="AR64" i="4"/>
  <c r="AR68" i="4"/>
  <c r="AR72" i="4"/>
  <c r="AR28" i="4"/>
  <c r="AR48" i="4"/>
  <c r="AR56" i="4"/>
  <c r="AR95" i="4"/>
  <c r="AR97" i="4"/>
  <c r="AR99" i="4"/>
  <c r="AR101" i="4"/>
  <c r="AR103" i="4"/>
  <c r="AR105" i="4"/>
  <c r="AR107" i="4"/>
  <c r="AR109" i="4"/>
  <c r="AR111" i="4"/>
  <c r="AR113" i="4"/>
  <c r="AR25" i="4"/>
  <c r="AR29" i="4"/>
  <c r="AR31" i="4"/>
  <c r="AR33" i="4"/>
  <c r="AR35" i="4"/>
  <c r="AR37" i="4"/>
  <c r="AR39" i="4"/>
  <c r="AR41" i="4"/>
  <c r="AR45" i="4"/>
  <c r="AR49" i="4"/>
  <c r="AR53" i="4"/>
  <c r="AR57" i="4"/>
  <c r="AR19" i="4"/>
  <c r="AR21" i="4"/>
  <c r="AR26" i="4"/>
  <c r="AR46" i="4"/>
  <c r="AR54" i="4"/>
  <c r="AR69" i="4"/>
  <c r="AR121" i="4"/>
  <c r="AR125" i="4"/>
  <c r="AR133" i="4"/>
  <c r="AR137" i="4"/>
  <c r="AR23" i="4"/>
  <c r="AR61" i="4"/>
  <c r="AR118" i="4"/>
  <c r="AR119" i="4"/>
  <c r="AR123" i="4"/>
  <c r="AR131" i="4"/>
  <c r="AR135" i="4"/>
  <c r="AR93" i="4"/>
  <c r="AR158" i="4"/>
  <c r="AR161" i="4"/>
  <c r="AR67" i="4"/>
  <c r="AR91" i="4"/>
  <c r="AR160" i="4"/>
  <c r="AR172" i="4"/>
  <c r="AR130" i="4"/>
  <c r="AR156" i="4"/>
  <c r="AR162" i="4"/>
  <c r="AR141" i="4"/>
  <c r="AR153" i="4"/>
  <c r="AR120" i="4"/>
  <c r="AR132" i="4"/>
  <c r="AR139" i="4"/>
  <c r="AR151" i="4"/>
  <c r="AS9" i="4"/>
  <c r="AS11" i="4"/>
  <c r="AS13" i="4"/>
  <c r="AS15" i="4"/>
  <c r="AS17" i="4"/>
  <c r="AS27" i="4"/>
  <c r="AS43" i="4"/>
  <c r="AS47" i="4"/>
  <c r="AS51" i="4"/>
  <c r="AS55" i="4"/>
  <c r="AS75" i="4"/>
  <c r="AS77" i="4"/>
  <c r="AS60" i="4"/>
  <c r="AS79" i="4"/>
  <c r="AS81" i="4"/>
  <c r="AS83" i="4"/>
  <c r="AS85" i="4"/>
  <c r="AS87" i="4"/>
  <c r="AS89" i="4"/>
  <c r="AS92" i="4"/>
  <c r="AS116" i="4"/>
  <c r="AS10" i="4"/>
  <c r="AS12" i="4"/>
  <c r="AS44" i="4"/>
  <c r="AS52" i="4"/>
  <c r="AS59" i="4"/>
  <c r="AS58" i="4"/>
  <c r="AS62" i="4"/>
  <c r="AS66" i="4"/>
  <c r="AS70" i="4"/>
  <c r="AS74" i="4"/>
  <c r="AS76" i="4"/>
  <c r="AS78" i="4"/>
  <c r="AS80" i="4"/>
  <c r="AS82" i="4"/>
  <c r="AS84" i="4"/>
  <c r="AS86" i="4"/>
  <c r="AS88" i="4"/>
  <c r="AS42" i="4"/>
  <c r="AS50" i="4"/>
  <c r="AS65" i="4"/>
  <c r="AS73" i="4"/>
  <c r="AS138" i="4"/>
  <c r="AS144" i="4"/>
  <c r="AS150" i="4"/>
  <c r="AS154" i="4"/>
  <c r="AS122" i="4"/>
  <c r="AS134" i="4"/>
  <c r="AS149" i="4"/>
  <c r="AS14" i="4"/>
  <c r="AS16" i="4"/>
  <c r="AS18" i="4"/>
  <c r="AS22" i="4"/>
  <c r="AS117" i="4"/>
  <c r="AS163" i="4"/>
  <c r="AS165" i="4"/>
  <c r="AS174" i="4"/>
  <c r="AS157" i="4"/>
  <c r="AS168" i="4"/>
  <c r="AS173" i="4"/>
  <c r="AS90" i="4"/>
  <c r="AS94" i="4"/>
  <c r="AS96" i="4"/>
  <c r="AS98" i="4"/>
  <c r="AS100" i="4"/>
  <c r="AS102" i="4"/>
  <c r="AS104" i="4"/>
  <c r="AS106" i="4"/>
  <c r="AS108" i="4"/>
  <c r="AS110" i="4"/>
  <c r="AS112" i="4"/>
  <c r="AS114" i="4"/>
  <c r="AS63" i="4"/>
  <c r="AS71" i="4"/>
  <c r="AS115" i="4"/>
  <c r="AS140" i="4"/>
  <c r="AS148" i="4"/>
  <c r="AS152" i="4"/>
  <c r="AS124" i="4"/>
  <c r="AS136" i="4"/>
  <c r="AS146" i="4"/>
  <c r="AS155" i="4"/>
  <c r="AS164" i="4"/>
  <c r="AS159" i="4"/>
  <c r="AS20" i="4"/>
  <c r="AS24" i="4"/>
  <c r="AS30" i="4"/>
  <c r="AS32" i="4"/>
  <c r="AS34" i="4"/>
  <c r="AS36" i="4"/>
  <c r="AS38" i="4"/>
  <c r="AS40" i="4"/>
  <c r="AS64" i="4"/>
  <c r="AS68" i="4"/>
  <c r="AS72" i="4"/>
  <c r="AS28" i="4"/>
  <c r="AS48" i="4"/>
  <c r="AS56" i="4"/>
  <c r="AS95" i="4"/>
  <c r="AS97" i="4"/>
  <c r="AS99" i="4"/>
  <c r="AS101" i="4"/>
  <c r="AS103" i="4"/>
  <c r="AS105" i="4"/>
  <c r="AS107" i="4"/>
  <c r="AS109" i="4"/>
  <c r="AS111" i="4"/>
  <c r="AS113" i="4"/>
  <c r="AS25" i="4"/>
  <c r="AS29" i="4"/>
  <c r="AS31" i="4"/>
  <c r="AS33" i="4"/>
  <c r="AS35" i="4"/>
  <c r="AS37" i="4"/>
  <c r="AS39" i="4"/>
  <c r="AS41" i="4"/>
  <c r="AS45" i="4"/>
  <c r="AS49" i="4"/>
  <c r="AS53" i="4"/>
  <c r="AS57" i="4"/>
  <c r="AS19" i="4"/>
  <c r="AS21" i="4"/>
  <c r="AS23" i="4"/>
  <c r="AS26" i="4"/>
  <c r="AS46" i="4"/>
  <c r="AS54" i="4"/>
  <c r="AS69" i="4"/>
  <c r="AS121" i="4"/>
  <c r="AS125" i="4"/>
  <c r="AS133" i="4"/>
  <c r="AS118" i="4"/>
  <c r="AS61" i="4"/>
  <c r="AS137" i="4"/>
  <c r="AS119" i="4"/>
  <c r="AS123" i="4"/>
  <c r="AS131" i="4"/>
  <c r="AS135" i="4"/>
  <c r="AS93" i="4"/>
  <c r="AS158" i="4"/>
  <c r="AS67" i="4"/>
  <c r="AS91" i="4"/>
  <c r="AS120" i="4"/>
  <c r="AS132" i="4"/>
  <c r="AS160" i="4"/>
  <c r="AS139" i="4"/>
  <c r="AS151" i="4"/>
  <c r="AS172" i="4"/>
  <c r="AS130" i="4"/>
  <c r="AS156" i="4"/>
  <c r="AS162" i="4"/>
  <c r="AS141" i="4"/>
  <c r="AS153" i="4"/>
  <c r="AS161" i="4"/>
  <c r="W9" i="4"/>
  <c r="W11" i="4"/>
  <c r="W13" i="4"/>
  <c r="W15" i="4"/>
  <c r="W17" i="4"/>
  <c r="W27" i="4"/>
  <c r="W43" i="4"/>
  <c r="W47" i="4"/>
  <c r="W51" i="4"/>
  <c r="W55" i="4"/>
  <c r="W60" i="4"/>
  <c r="W75" i="4"/>
  <c r="W77" i="4"/>
  <c r="W89" i="4"/>
  <c r="W44" i="4"/>
  <c r="W52" i="4"/>
  <c r="W92" i="4"/>
  <c r="W116" i="4"/>
  <c r="W79" i="4"/>
  <c r="W81" i="4"/>
  <c r="W83" i="4"/>
  <c r="W85" i="4"/>
  <c r="W87" i="4"/>
  <c r="W59" i="4"/>
  <c r="W10" i="4"/>
  <c r="W12" i="4"/>
  <c r="W14" i="4"/>
  <c r="W16" i="4"/>
  <c r="W18" i="4"/>
  <c r="W22" i="4"/>
  <c r="W62" i="4"/>
  <c r="W66" i="4"/>
  <c r="W70" i="4"/>
  <c r="W74" i="4"/>
  <c r="W76" i="4"/>
  <c r="W78" i="4"/>
  <c r="W80" i="4"/>
  <c r="W82" i="4"/>
  <c r="W84" i="4"/>
  <c r="W86" i="4"/>
  <c r="W88" i="4"/>
  <c r="W65" i="4"/>
  <c r="W73" i="4"/>
  <c r="W117" i="4"/>
  <c r="W138" i="4"/>
  <c r="W144" i="4"/>
  <c r="W150" i="4"/>
  <c r="W154" i="4"/>
  <c r="W122" i="4"/>
  <c r="W134" i="4"/>
  <c r="W149" i="4"/>
  <c r="W58" i="4"/>
  <c r="W42" i="4"/>
  <c r="W50" i="4"/>
  <c r="W163" i="4"/>
  <c r="W165" i="4"/>
  <c r="W174" i="4"/>
  <c r="W168" i="4"/>
  <c r="W173" i="4"/>
  <c r="W63" i="4"/>
  <c r="W157" i="4"/>
  <c r="W90" i="4"/>
  <c r="W94" i="4"/>
  <c r="W96" i="4"/>
  <c r="W98" i="4"/>
  <c r="W100" i="4"/>
  <c r="W102" i="4"/>
  <c r="W104" i="4"/>
  <c r="W106" i="4"/>
  <c r="W108" i="4"/>
  <c r="W110" i="4"/>
  <c r="W112" i="4"/>
  <c r="W114" i="4"/>
  <c r="W71" i="4"/>
  <c r="W115" i="4"/>
  <c r="W140" i="4"/>
  <c r="W148" i="4"/>
  <c r="W152" i="4"/>
  <c r="W124" i="4"/>
  <c r="W136" i="4"/>
  <c r="W146" i="4"/>
  <c r="W164" i="4"/>
  <c r="W159" i="4"/>
  <c r="W64" i="4"/>
  <c r="W68" i="4"/>
  <c r="W72" i="4"/>
  <c r="W28" i="4"/>
  <c r="W48" i="4"/>
  <c r="W56" i="4"/>
  <c r="W103" i="4"/>
  <c r="W105" i="4"/>
  <c r="W107" i="4"/>
  <c r="W109" i="4"/>
  <c r="W111" i="4"/>
  <c r="W113" i="4"/>
  <c r="W25" i="4"/>
  <c r="W29" i="4"/>
  <c r="W31" i="4"/>
  <c r="W33" i="4"/>
  <c r="W35" i="4"/>
  <c r="W37" i="4"/>
  <c r="W39" i="4"/>
  <c r="W41" i="4"/>
  <c r="W45" i="4"/>
  <c r="W49" i="4"/>
  <c r="W53" i="4"/>
  <c r="W57" i="4"/>
  <c r="W21" i="4"/>
  <c r="W23" i="4"/>
  <c r="W26" i="4"/>
  <c r="W46" i="4"/>
  <c r="W54" i="4"/>
  <c r="W61" i="4"/>
  <c r="W69" i="4"/>
  <c r="W121" i="4"/>
  <c r="W125" i="4"/>
  <c r="W133" i="4"/>
  <c r="W155" i="4"/>
  <c r="W20" i="4"/>
  <c r="W24" i="4"/>
  <c r="W30" i="4"/>
  <c r="W32" i="4"/>
  <c r="W34" i="4"/>
  <c r="W36" i="4"/>
  <c r="W38" i="4"/>
  <c r="W40" i="4"/>
  <c r="W95" i="4"/>
  <c r="W97" i="4"/>
  <c r="W99" i="4"/>
  <c r="W101" i="4"/>
  <c r="W19" i="4"/>
  <c r="W137" i="4"/>
  <c r="W119" i="4"/>
  <c r="W123" i="4"/>
  <c r="W131" i="4"/>
  <c r="W135" i="4"/>
  <c r="W93" i="4"/>
  <c r="W130" i="4"/>
  <c r="W156" i="4"/>
  <c r="W158" i="4"/>
  <c r="W162" i="4"/>
  <c r="W141" i="4"/>
  <c r="W153" i="4"/>
  <c r="W161" i="4"/>
  <c r="W67" i="4"/>
  <c r="W160" i="4"/>
  <c r="W118" i="4"/>
  <c r="W91" i="4"/>
  <c r="W120" i="4"/>
  <c r="W132" i="4"/>
  <c r="W139" i="4"/>
  <c r="W151" i="4"/>
  <c r="W172" i="4"/>
  <c r="AH9" i="4"/>
  <c r="AH11" i="4"/>
  <c r="AH13" i="4"/>
  <c r="AH15" i="4"/>
  <c r="AH17" i="4"/>
  <c r="AH27" i="4"/>
  <c r="AH43" i="4"/>
  <c r="AH47" i="4"/>
  <c r="AH51" i="4"/>
  <c r="AH55" i="4"/>
  <c r="AH60" i="4"/>
  <c r="AH75" i="4"/>
  <c r="AH89" i="4"/>
  <c r="AH59" i="4"/>
  <c r="AH92" i="4"/>
  <c r="AH116" i="4"/>
  <c r="AH77" i="4"/>
  <c r="AH79" i="4"/>
  <c r="AH81" i="4"/>
  <c r="AH83" i="4"/>
  <c r="AH85" i="4"/>
  <c r="AH87" i="4"/>
  <c r="AH44" i="4"/>
  <c r="AH52" i="4"/>
  <c r="AH10" i="4"/>
  <c r="AH12" i="4"/>
  <c r="AH14" i="4"/>
  <c r="AH16" i="4"/>
  <c r="AH18" i="4"/>
  <c r="AH22" i="4"/>
  <c r="AH62" i="4"/>
  <c r="AH66" i="4"/>
  <c r="AH70" i="4"/>
  <c r="AH74" i="4"/>
  <c r="AH76" i="4"/>
  <c r="AH78" i="4"/>
  <c r="AH80" i="4"/>
  <c r="AH82" i="4"/>
  <c r="AH84" i="4"/>
  <c r="AH86" i="4"/>
  <c r="AH88" i="4"/>
  <c r="AH73" i="4"/>
  <c r="AH138" i="4"/>
  <c r="AH144" i="4"/>
  <c r="AH150" i="4"/>
  <c r="AH154" i="4"/>
  <c r="AH122" i="4"/>
  <c r="AH134" i="4"/>
  <c r="AH149" i="4"/>
  <c r="AH58" i="4"/>
  <c r="AH42" i="4"/>
  <c r="AH50" i="4"/>
  <c r="AH65" i="4"/>
  <c r="AH117" i="4"/>
  <c r="AH163" i="4"/>
  <c r="AH165" i="4"/>
  <c r="AH174" i="4"/>
  <c r="AH168" i="4"/>
  <c r="AH173" i="4"/>
  <c r="AH157" i="4"/>
  <c r="AH90" i="4"/>
  <c r="AH94" i="4"/>
  <c r="AH96" i="4"/>
  <c r="AH98" i="4"/>
  <c r="AH100" i="4"/>
  <c r="AH102" i="4"/>
  <c r="AH104" i="4"/>
  <c r="AH106" i="4"/>
  <c r="AH108" i="4"/>
  <c r="AH110" i="4"/>
  <c r="AH112" i="4"/>
  <c r="AH114" i="4"/>
  <c r="AH63" i="4"/>
  <c r="AH71" i="4"/>
  <c r="AH115" i="4"/>
  <c r="AH140" i="4"/>
  <c r="AH148" i="4"/>
  <c r="AH152" i="4"/>
  <c r="AH124" i="4"/>
  <c r="AH136" i="4"/>
  <c r="AH146" i="4"/>
  <c r="AH164" i="4"/>
  <c r="AH155" i="4"/>
  <c r="AH159" i="4"/>
  <c r="AH64" i="4"/>
  <c r="AH68" i="4"/>
  <c r="AH72" i="4"/>
  <c r="AH28" i="4"/>
  <c r="AH48" i="4"/>
  <c r="AH56" i="4"/>
  <c r="AH25" i="4"/>
  <c r="AH29" i="4"/>
  <c r="AH31" i="4"/>
  <c r="AH33" i="4"/>
  <c r="AH35" i="4"/>
  <c r="AH37" i="4"/>
  <c r="AH39" i="4"/>
  <c r="AH41" i="4"/>
  <c r="AH45" i="4"/>
  <c r="AH49" i="4"/>
  <c r="AH53" i="4"/>
  <c r="AH57" i="4"/>
  <c r="AH21" i="4"/>
  <c r="AH26" i="4"/>
  <c r="AH46" i="4"/>
  <c r="AH54" i="4"/>
  <c r="AH61" i="4"/>
  <c r="AH69" i="4"/>
  <c r="AH121" i="4"/>
  <c r="AH125" i="4"/>
  <c r="AH133" i="4"/>
  <c r="AH20" i="4"/>
  <c r="AH24" i="4"/>
  <c r="AH30" i="4"/>
  <c r="AH32" i="4"/>
  <c r="AH34" i="4"/>
  <c r="AH36" i="4"/>
  <c r="AH38" i="4"/>
  <c r="AH40" i="4"/>
  <c r="AH95" i="4"/>
  <c r="AH97" i="4"/>
  <c r="AH99" i="4"/>
  <c r="AH101" i="4"/>
  <c r="AH103" i="4"/>
  <c r="AH105" i="4"/>
  <c r="AH107" i="4"/>
  <c r="AH109" i="4"/>
  <c r="AH111" i="4"/>
  <c r="AH113" i="4"/>
  <c r="AH19" i="4"/>
  <c r="AH23" i="4"/>
  <c r="AH137" i="4"/>
  <c r="AH119" i="4"/>
  <c r="AH123" i="4"/>
  <c r="AH131" i="4"/>
  <c r="AH135" i="4"/>
  <c r="AH93" i="4"/>
  <c r="AH130" i="4"/>
  <c r="AH156" i="4"/>
  <c r="AH158" i="4"/>
  <c r="AH141" i="4"/>
  <c r="AH153" i="4"/>
  <c r="AH67" i="4"/>
  <c r="AH120" i="4"/>
  <c r="AH132" i="4"/>
  <c r="AH160" i="4"/>
  <c r="AH139" i="4"/>
  <c r="AH151" i="4"/>
  <c r="AH118" i="4"/>
  <c r="AH162" i="4"/>
  <c r="AH161" i="4"/>
  <c r="AH91" i="4"/>
  <c r="AH172" i="4"/>
  <c r="AU9" i="4"/>
  <c r="AU11" i="4"/>
  <c r="AU13" i="4"/>
  <c r="AU15" i="4"/>
  <c r="AU17" i="4"/>
  <c r="AU27" i="4"/>
  <c r="AU43" i="4"/>
  <c r="AU47" i="4"/>
  <c r="AU51" i="4"/>
  <c r="AU55" i="4"/>
  <c r="AU60" i="4"/>
  <c r="AU75" i="4"/>
  <c r="AU77" i="4"/>
  <c r="AU44" i="4"/>
  <c r="AU52" i="4"/>
  <c r="AU59" i="4"/>
  <c r="AU92" i="4"/>
  <c r="AU79" i="4"/>
  <c r="AU81" i="4"/>
  <c r="AU83" i="4"/>
  <c r="AU85" i="4"/>
  <c r="AU87" i="4"/>
  <c r="AU89" i="4"/>
  <c r="AU116" i="4"/>
  <c r="AU10" i="4"/>
  <c r="AU12" i="4"/>
  <c r="AU14" i="4"/>
  <c r="AU16" i="4"/>
  <c r="AU18" i="4"/>
  <c r="AU22" i="4"/>
  <c r="AU62" i="4"/>
  <c r="AU66" i="4"/>
  <c r="AU70" i="4"/>
  <c r="AU74" i="4"/>
  <c r="AU76" i="4"/>
  <c r="AU78" i="4"/>
  <c r="AU80" i="4"/>
  <c r="AU82" i="4"/>
  <c r="AU84" i="4"/>
  <c r="AU86" i="4"/>
  <c r="AU88" i="4"/>
  <c r="AU65" i="4"/>
  <c r="AU73" i="4"/>
  <c r="AU117" i="4"/>
  <c r="AU138" i="4"/>
  <c r="AU144" i="4"/>
  <c r="AU150" i="4"/>
  <c r="AU154" i="4"/>
  <c r="AU122" i="4"/>
  <c r="AU134" i="4"/>
  <c r="AU58" i="4"/>
  <c r="AU42" i="4"/>
  <c r="AU50" i="4"/>
  <c r="AU163" i="4"/>
  <c r="AU165" i="4"/>
  <c r="AU174" i="4"/>
  <c r="AU168" i="4"/>
  <c r="AU173" i="4"/>
  <c r="AU63" i="4"/>
  <c r="AU149" i="4"/>
  <c r="AU157" i="4"/>
  <c r="AU90" i="4"/>
  <c r="AU94" i="4"/>
  <c r="AU96" i="4"/>
  <c r="AU98" i="4"/>
  <c r="AU100" i="4"/>
  <c r="AU102" i="4"/>
  <c r="AU104" i="4"/>
  <c r="AU106" i="4"/>
  <c r="AU108" i="4"/>
  <c r="AU110" i="4"/>
  <c r="AU112" i="4"/>
  <c r="AU114" i="4"/>
  <c r="AU71" i="4"/>
  <c r="AU115" i="4"/>
  <c r="AU140" i="4"/>
  <c r="AU148" i="4"/>
  <c r="AU152" i="4"/>
  <c r="AU124" i="4"/>
  <c r="AU136" i="4"/>
  <c r="AU146" i="4"/>
  <c r="AU164" i="4"/>
  <c r="AU159" i="4"/>
  <c r="AU64" i="4"/>
  <c r="AU68" i="4"/>
  <c r="AU72" i="4"/>
  <c r="AU28" i="4"/>
  <c r="AU48" i="4"/>
  <c r="AU56" i="4"/>
  <c r="AU25" i="4"/>
  <c r="AU29" i="4"/>
  <c r="AU31" i="4"/>
  <c r="AU33" i="4"/>
  <c r="AU35" i="4"/>
  <c r="AU37" i="4"/>
  <c r="AU39" i="4"/>
  <c r="AU41" i="4"/>
  <c r="AU45" i="4"/>
  <c r="AU49" i="4"/>
  <c r="AU53" i="4"/>
  <c r="AU57" i="4"/>
  <c r="AU21" i="4"/>
  <c r="AU23" i="4"/>
  <c r="AU26" i="4"/>
  <c r="AU46" i="4"/>
  <c r="AU54" i="4"/>
  <c r="AU61" i="4"/>
  <c r="AU69" i="4"/>
  <c r="AU121" i="4"/>
  <c r="AU125" i="4"/>
  <c r="AU133" i="4"/>
  <c r="AU137" i="4"/>
  <c r="AU155" i="4"/>
  <c r="AU20" i="4"/>
  <c r="AU24" i="4"/>
  <c r="AU30" i="4"/>
  <c r="AU32" i="4"/>
  <c r="AU34" i="4"/>
  <c r="AU36" i="4"/>
  <c r="AU38" i="4"/>
  <c r="AU40" i="4"/>
  <c r="AU95" i="4"/>
  <c r="AU97" i="4"/>
  <c r="AU99" i="4"/>
  <c r="AU101" i="4"/>
  <c r="AU103" i="4"/>
  <c r="AU105" i="4"/>
  <c r="AU107" i="4"/>
  <c r="AU109" i="4"/>
  <c r="AU111" i="4"/>
  <c r="AU113" i="4"/>
  <c r="AU19" i="4"/>
  <c r="AU118" i="4"/>
  <c r="AU119" i="4"/>
  <c r="AU123" i="4"/>
  <c r="AU131" i="4"/>
  <c r="AU135" i="4"/>
  <c r="AU93" i="4"/>
  <c r="AU130" i="4"/>
  <c r="AU156" i="4"/>
  <c r="AU158" i="4"/>
  <c r="AU162" i="4"/>
  <c r="AU141" i="4"/>
  <c r="AU153" i="4"/>
  <c r="AU161" i="4"/>
  <c r="AU67" i="4"/>
  <c r="AU160" i="4"/>
  <c r="AU91" i="4"/>
  <c r="AU120" i="4"/>
  <c r="AU132" i="4"/>
  <c r="AU139" i="4"/>
  <c r="AU151" i="4"/>
  <c r="AU172" i="4"/>
  <c r="AC9" i="4"/>
  <c r="AC11" i="4"/>
  <c r="AC13" i="4"/>
  <c r="AC15" i="4"/>
  <c r="AC17" i="4"/>
  <c r="AC27" i="4"/>
  <c r="AC43" i="4"/>
  <c r="AC47" i="4"/>
  <c r="AC51" i="4"/>
  <c r="AC55" i="4"/>
  <c r="AC75" i="4"/>
  <c r="AC77" i="4"/>
  <c r="AC60" i="4"/>
  <c r="AC79" i="4"/>
  <c r="AC81" i="4"/>
  <c r="AC83" i="4"/>
  <c r="AC85" i="4"/>
  <c r="AC87" i="4"/>
  <c r="AC89" i="4"/>
  <c r="AC92" i="4"/>
  <c r="AC116" i="4"/>
  <c r="AC10" i="4"/>
  <c r="AC12" i="4"/>
  <c r="AC44" i="4"/>
  <c r="AC52" i="4"/>
  <c r="AC59" i="4"/>
  <c r="AC58" i="4"/>
  <c r="AC62" i="4"/>
  <c r="AC66" i="4"/>
  <c r="AC70" i="4"/>
  <c r="AC74" i="4"/>
  <c r="AC76" i="4"/>
  <c r="AC78" i="4"/>
  <c r="AC80" i="4"/>
  <c r="AC82" i="4"/>
  <c r="AC84" i="4"/>
  <c r="AC86" i="4"/>
  <c r="AC88" i="4"/>
  <c r="AC42" i="4"/>
  <c r="AC50" i="4"/>
  <c r="AC65" i="4"/>
  <c r="AC73" i="4"/>
  <c r="AC138" i="4"/>
  <c r="AC144" i="4"/>
  <c r="AC150" i="4"/>
  <c r="AC154" i="4"/>
  <c r="AC122" i="4"/>
  <c r="AC134" i="4"/>
  <c r="AC149" i="4"/>
  <c r="AC14" i="4"/>
  <c r="AC16" i="4"/>
  <c r="AC18" i="4"/>
  <c r="AC22" i="4"/>
  <c r="AC117" i="4"/>
  <c r="AC163" i="4"/>
  <c r="AC165" i="4"/>
  <c r="AC174" i="4"/>
  <c r="AC157" i="4"/>
  <c r="AC168" i="4"/>
  <c r="AC173" i="4"/>
  <c r="AC90" i="4"/>
  <c r="AC94" i="4"/>
  <c r="AC96" i="4"/>
  <c r="AC98" i="4"/>
  <c r="AC100" i="4"/>
  <c r="AC102" i="4"/>
  <c r="AC104" i="4"/>
  <c r="AC106" i="4"/>
  <c r="AC108" i="4"/>
  <c r="AC110" i="4"/>
  <c r="AC112" i="4"/>
  <c r="AC114" i="4"/>
  <c r="AC63" i="4"/>
  <c r="AC71" i="4"/>
  <c r="AC115" i="4"/>
  <c r="AC140" i="4"/>
  <c r="AC148" i="4"/>
  <c r="AC152" i="4"/>
  <c r="AC124" i="4"/>
  <c r="AC136" i="4"/>
  <c r="AC146" i="4"/>
  <c r="AC155" i="4"/>
  <c r="AC164" i="4"/>
  <c r="AC159" i="4"/>
  <c r="AC20" i="4"/>
  <c r="AC24" i="4"/>
  <c r="AC30" i="4"/>
  <c r="AC32" i="4"/>
  <c r="AC34" i="4"/>
  <c r="AC36" i="4"/>
  <c r="AC38" i="4"/>
  <c r="AC40" i="4"/>
  <c r="AC64" i="4"/>
  <c r="AC68" i="4"/>
  <c r="AC72" i="4"/>
  <c r="AC28" i="4"/>
  <c r="AC48" i="4"/>
  <c r="AC56" i="4"/>
  <c r="AC95" i="4"/>
  <c r="AC97" i="4"/>
  <c r="AC99" i="4"/>
  <c r="AC101" i="4"/>
  <c r="AC103" i="4"/>
  <c r="AC105" i="4"/>
  <c r="AC107" i="4"/>
  <c r="AC109" i="4"/>
  <c r="AC111" i="4"/>
  <c r="AC113" i="4"/>
  <c r="AC25" i="4"/>
  <c r="AC29" i="4"/>
  <c r="AC31" i="4"/>
  <c r="AC33" i="4"/>
  <c r="AC35" i="4"/>
  <c r="AC37" i="4"/>
  <c r="AC39" i="4"/>
  <c r="AC41" i="4"/>
  <c r="AC45" i="4"/>
  <c r="AC49" i="4"/>
  <c r="AC53" i="4"/>
  <c r="AC57" i="4"/>
  <c r="AC19" i="4"/>
  <c r="AC21" i="4"/>
  <c r="AC23" i="4"/>
  <c r="AC26" i="4"/>
  <c r="AC46" i="4"/>
  <c r="AC54" i="4"/>
  <c r="AC69" i="4"/>
  <c r="AC121" i="4"/>
  <c r="AC125" i="4"/>
  <c r="AC133" i="4"/>
  <c r="AC118" i="4"/>
  <c r="AC61" i="4"/>
  <c r="AC137" i="4"/>
  <c r="AC119" i="4"/>
  <c r="AC123" i="4"/>
  <c r="AC131" i="4"/>
  <c r="AC135" i="4"/>
  <c r="AC93" i="4"/>
  <c r="AC158" i="4"/>
  <c r="AC67" i="4"/>
  <c r="AC91" i="4"/>
  <c r="AC120" i="4"/>
  <c r="AC132" i="4"/>
  <c r="AC160" i="4"/>
  <c r="AC139" i="4"/>
  <c r="AC151" i="4"/>
  <c r="AC172" i="4"/>
  <c r="AC130" i="4"/>
  <c r="AC156" i="4"/>
  <c r="AC162" i="4"/>
  <c r="AC141" i="4"/>
  <c r="AC153" i="4"/>
  <c r="AC161" i="4"/>
  <c r="AT75" i="4"/>
  <c r="AT77" i="4"/>
  <c r="AT9" i="4"/>
  <c r="AT11" i="4"/>
  <c r="AT13" i="4"/>
  <c r="AT15" i="4"/>
  <c r="AT17" i="4"/>
  <c r="AT27" i="4"/>
  <c r="AT43" i="4"/>
  <c r="AT47" i="4"/>
  <c r="AT51" i="4"/>
  <c r="AT55" i="4"/>
  <c r="AT60" i="4"/>
  <c r="AT79" i="4"/>
  <c r="AT81" i="4"/>
  <c r="AT83" i="4"/>
  <c r="AT85" i="4"/>
  <c r="AT87" i="4"/>
  <c r="AT44" i="4"/>
  <c r="AT52" i="4"/>
  <c r="AT10" i="4"/>
  <c r="AT12" i="4"/>
  <c r="AT89" i="4"/>
  <c r="AT59" i="4"/>
  <c r="AT92" i="4"/>
  <c r="AT116" i="4"/>
  <c r="AT14" i="4"/>
  <c r="AT16" i="4"/>
  <c r="AT18" i="4"/>
  <c r="AT22" i="4"/>
  <c r="AT58" i="4"/>
  <c r="AT42" i="4"/>
  <c r="AT50" i="4"/>
  <c r="AT65" i="4"/>
  <c r="AT117" i="4"/>
  <c r="AT62" i="4"/>
  <c r="AT66" i="4"/>
  <c r="AT70" i="4"/>
  <c r="AT74" i="4"/>
  <c r="AT76" i="4"/>
  <c r="AT78" i="4"/>
  <c r="AT80" i="4"/>
  <c r="AT82" i="4"/>
  <c r="AT84" i="4"/>
  <c r="AT86" i="4"/>
  <c r="AT88" i="4"/>
  <c r="AT73" i="4"/>
  <c r="AT138" i="4"/>
  <c r="AT144" i="4"/>
  <c r="AT150" i="4"/>
  <c r="AT154" i="4"/>
  <c r="AT122" i="4"/>
  <c r="AT134" i="4"/>
  <c r="AT157" i="4"/>
  <c r="AT90" i="4"/>
  <c r="AT94" i="4"/>
  <c r="AT96" i="4"/>
  <c r="AT98" i="4"/>
  <c r="AT100" i="4"/>
  <c r="AT102" i="4"/>
  <c r="AT104" i="4"/>
  <c r="AT106" i="4"/>
  <c r="AT108" i="4"/>
  <c r="AT110" i="4"/>
  <c r="AT112" i="4"/>
  <c r="AT114" i="4"/>
  <c r="AT63" i="4"/>
  <c r="AT71" i="4"/>
  <c r="AT115" i="4"/>
  <c r="AT140" i="4"/>
  <c r="AT148" i="4"/>
  <c r="AT152" i="4"/>
  <c r="AT124" i="4"/>
  <c r="AT149" i="4"/>
  <c r="AT163" i="4"/>
  <c r="AT165" i="4"/>
  <c r="AT174" i="4"/>
  <c r="AT168" i="4"/>
  <c r="AT173" i="4"/>
  <c r="AT155" i="4"/>
  <c r="AT146" i="4"/>
  <c r="AT164" i="4"/>
  <c r="AT20" i="4"/>
  <c r="AT24" i="4"/>
  <c r="AT30" i="4"/>
  <c r="AT32" i="4"/>
  <c r="AT34" i="4"/>
  <c r="AT36" i="4"/>
  <c r="AT38" i="4"/>
  <c r="AT40" i="4"/>
  <c r="AT95" i="4"/>
  <c r="AT97" i="4"/>
  <c r="AT99" i="4"/>
  <c r="AT101" i="4"/>
  <c r="AT19" i="4"/>
  <c r="AT23" i="4"/>
  <c r="AT137" i="4"/>
  <c r="AT136" i="4"/>
  <c r="AT159" i="4"/>
  <c r="AT64" i="4"/>
  <c r="AT68" i="4"/>
  <c r="AT72" i="4"/>
  <c r="AT28" i="4"/>
  <c r="AT48" i="4"/>
  <c r="AT56" i="4"/>
  <c r="AT103" i="4"/>
  <c r="AT105" i="4"/>
  <c r="AT107" i="4"/>
  <c r="AT109" i="4"/>
  <c r="AT111" i="4"/>
  <c r="AT113" i="4"/>
  <c r="AT25" i="4"/>
  <c r="AT29" i="4"/>
  <c r="AT31" i="4"/>
  <c r="AT33" i="4"/>
  <c r="AT35" i="4"/>
  <c r="AT37" i="4"/>
  <c r="AT39" i="4"/>
  <c r="AT41" i="4"/>
  <c r="AT45" i="4"/>
  <c r="AT49" i="4"/>
  <c r="AT53" i="4"/>
  <c r="AT57" i="4"/>
  <c r="AT21" i="4"/>
  <c r="AT26" i="4"/>
  <c r="AT46" i="4"/>
  <c r="AT54" i="4"/>
  <c r="AT61" i="4"/>
  <c r="AT69" i="4"/>
  <c r="AT121" i="4"/>
  <c r="AT125" i="4"/>
  <c r="AT133" i="4"/>
  <c r="AT118" i="4"/>
  <c r="AT162" i="4"/>
  <c r="AT161" i="4"/>
  <c r="AT91" i="4"/>
  <c r="AT172" i="4"/>
  <c r="AT119" i="4"/>
  <c r="AT123" i="4"/>
  <c r="AT131" i="4"/>
  <c r="AT135" i="4"/>
  <c r="AT93" i="4"/>
  <c r="AT130" i="4"/>
  <c r="AT156" i="4"/>
  <c r="AT158" i="4"/>
  <c r="AT141" i="4"/>
  <c r="AT153" i="4"/>
  <c r="AT67" i="4"/>
  <c r="AT120" i="4"/>
  <c r="AT132" i="4"/>
  <c r="AT160" i="4"/>
  <c r="AT139" i="4"/>
  <c r="AT151" i="4"/>
  <c r="AO60" i="4"/>
  <c r="AO9" i="4"/>
  <c r="AO11" i="4"/>
  <c r="AO13" i="4"/>
  <c r="AO15" i="4"/>
  <c r="AO17" i="4"/>
  <c r="AO27" i="4"/>
  <c r="AO43" i="4"/>
  <c r="AO47" i="4"/>
  <c r="AO51" i="4"/>
  <c r="AO55" i="4"/>
  <c r="AO75" i="4"/>
  <c r="AO77" i="4"/>
  <c r="AO89" i="4"/>
  <c r="AO44" i="4"/>
  <c r="AO52" i="4"/>
  <c r="AO59" i="4"/>
  <c r="AO79" i="4"/>
  <c r="AO81" i="4"/>
  <c r="AO83" i="4"/>
  <c r="AO85" i="4"/>
  <c r="AO87" i="4"/>
  <c r="AO92" i="4"/>
  <c r="AO116" i="4"/>
  <c r="AO10" i="4"/>
  <c r="AO12" i="4"/>
  <c r="AO14" i="4"/>
  <c r="AO16" i="4"/>
  <c r="AO18" i="4"/>
  <c r="AO22" i="4"/>
  <c r="AO117" i="4"/>
  <c r="AO58" i="4"/>
  <c r="AO62" i="4"/>
  <c r="AO66" i="4"/>
  <c r="AO70" i="4"/>
  <c r="AO74" i="4"/>
  <c r="AO76" i="4"/>
  <c r="AO78" i="4"/>
  <c r="AO80" i="4"/>
  <c r="AO82" i="4"/>
  <c r="AO84" i="4"/>
  <c r="AO86" i="4"/>
  <c r="AO88" i="4"/>
  <c r="AO42" i="4"/>
  <c r="AO50" i="4"/>
  <c r="AO65" i="4"/>
  <c r="AO73" i="4"/>
  <c r="AO138" i="4"/>
  <c r="AO144" i="4"/>
  <c r="AO150" i="4"/>
  <c r="AO154" i="4"/>
  <c r="AO122" i="4"/>
  <c r="AO134" i="4"/>
  <c r="AO149" i="4"/>
  <c r="AO163" i="4"/>
  <c r="AO165" i="4"/>
  <c r="AO174" i="4"/>
  <c r="AO157" i="4"/>
  <c r="AO168" i="4"/>
  <c r="AO173" i="4"/>
  <c r="AO90" i="4"/>
  <c r="AO94" i="4"/>
  <c r="AO96" i="4"/>
  <c r="AO98" i="4"/>
  <c r="AO100" i="4"/>
  <c r="AO102" i="4"/>
  <c r="AO104" i="4"/>
  <c r="AO106" i="4"/>
  <c r="AO108" i="4"/>
  <c r="AO110" i="4"/>
  <c r="AO112" i="4"/>
  <c r="AO114" i="4"/>
  <c r="AO63" i="4"/>
  <c r="AO71" i="4"/>
  <c r="AO115" i="4"/>
  <c r="AO140" i="4"/>
  <c r="AO148" i="4"/>
  <c r="AO152" i="4"/>
  <c r="AO124" i="4"/>
  <c r="AO136" i="4"/>
  <c r="AO61" i="4"/>
  <c r="AO146" i="4"/>
  <c r="AO155" i="4"/>
  <c r="AO164" i="4"/>
  <c r="AO159" i="4"/>
  <c r="AO20" i="4"/>
  <c r="AO24" i="4"/>
  <c r="AO30" i="4"/>
  <c r="AO32" i="4"/>
  <c r="AO34" i="4"/>
  <c r="AO36" i="4"/>
  <c r="AO38" i="4"/>
  <c r="AO40" i="4"/>
  <c r="AO64" i="4"/>
  <c r="AO68" i="4"/>
  <c r="AO72" i="4"/>
  <c r="AO28" i="4"/>
  <c r="AO48" i="4"/>
  <c r="AO56" i="4"/>
  <c r="AO95" i="4"/>
  <c r="AO97" i="4"/>
  <c r="AO99" i="4"/>
  <c r="AO101" i="4"/>
  <c r="AO103" i="4"/>
  <c r="AO105" i="4"/>
  <c r="AO107" i="4"/>
  <c r="AO109" i="4"/>
  <c r="AO111" i="4"/>
  <c r="AO113" i="4"/>
  <c r="AO25" i="4"/>
  <c r="AO29" i="4"/>
  <c r="AO31" i="4"/>
  <c r="AO33" i="4"/>
  <c r="AO35" i="4"/>
  <c r="AO37" i="4"/>
  <c r="AO39" i="4"/>
  <c r="AO41" i="4"/>
  <c r="AO45" i="4"/>
  <c r="AO49" i="4"/>
  <c r="AO53" i="4"/>
  <c r="AO57" i="4"/>
  <c r="AO19" i="4"/>
  <c r="AO21" i="4"/>
  <c r="AO23" i="4"/>
  <c r="AO26" i="4"/>
  <c r="AO46" i="4"/>
  <c r="AO54" i="4"/>
  <c r="AO69" i="4"/>
  <c r="AO121" i="4"/>
  <c r="AO125" i="4"/>
  <c r="AO133" i="4"/>
  <c r="AO137" i="4"/>
  <c r="AO118" i="4"/>
  <c r="AO130" i="4"/>
  <c r="AO156" i="4"/>
  <c r="AO162" i="4"/>
  <c r="AO141" i="4"/>
  <c r="AO153" i="4"/>
  <c r="AO161" i="4"/>
  <c r="AO119" i="4"/>
  <c r="AO123" i="4"/>
  <c r="AO131" i="4"/>
  <c r="AO135" i="4"/>
  <c r="AO93" i="4"/>
  <c r="AO158" i="4"/>
  <c r="AO67" i="4"/>
  <c r="AO91" i="4"/>
  <c r="AO120" i="4"/>
  <c r="AO132" i="4"/>
  <c r="AO160" i="4"/>
  <c r="AO139" i="4"/>
  <c r="AO151" i="4"/>
  <c r="AO172" i="4"/>
  <c r="AD75" i="4"/>
  <c r="AD9" i="4"/>
  <c r="AD11" i="4"/>
  <c r="AD13" i="4"/>
  <c r="AD15" i="4"/>
  <c r="AD17" i="4"/>
  <c r="AD27" i="4"/>
  <c r="AD43" i="4"/>
  <c r="AD47" i="4"/>
  <c r="AD51" i="4"/>
  <c r="AD55" i="4"/>
  <c r="AD60" i="4"/>
  <c r="AD77" i="4"/>
  <c r="AD79" i="4"/>
  <c r="AD81" i="4"/>
  <c r="AD83" i="4"/>
  <c r="AD85" i="4"/>
  <c r="AD87" i="4"/>
  <c r="AD44" i="4"/>
  <c r="AD52" i="4"/>
  <c r="AD10" i="4"/>
  <c r="AD12" i="4"/>
  <c r="AD89" i="4"/>
  <c r="AD59" i="4"/>
  <c r="AD92" i="4"/>
  <c r="AD116" i="4"/>
  <c r="AD14" i="4"/>
  <c r="AD16" i="4"/>
  <c r="AD18" i="4"/>
  <c r="AD22" i="4"/>
  <c r="AD58" i="4"/>
  <c r="AD42" i="4"/>
  <c r="AD50" i="4"/>
  <c r="AD65" i="4"/>
  <c r="AD117" i="4"/>
  <c r="AD62" i="4"/>
  <c r="AD66" i="4"/>
  <c r="AD70" i="4"/>
  <c r="AD74" i="4"/>
  <c r="AD76" i="4"/>
  <c r="AD78" i="4"/>
  <c r="AD80" i="4"/>
  <c r="AD82" i="4"/>
  <c r="AD84" i="4"/>
  <c r="AD86" i="4"/>
  <c r="AD88" i="4"/>
  <c r="AD73" i="4"/>
  <c r="AD138" i="4"/>
  <c r="AD144" i="4"/>
  <c r="AD150" i="4"/>
  <c r="AD154" i="4"/>
  <c r="AD122" i="4"/>
  <c r="AD134" i="4"/>
  <c r="AD149" i="4"/>
  <c r="AD157" i="4"/>
  <c r="AD90" i="4"/>
  <c r="AD94" i="4"/>
  <c r="AD96" i="4"/>
  <c r="AD98" i="4"/>
  <c r="AD100" i="4"/>
  <c r="AD102" i="4"/>
  <c r="AD104" i="4"/>
  <c r="AD106" i="4"/>
  <c r="AD108" i="4"/>
  <c r="AD110" i="4"/>
  <c r="AD112" i="4"/>
  <c r="AD114" i="4"/>
  <c r="AD63" i="4"/>
  <c r="AD71" i="4"/>
  <c r="AD115" i="4"/>
  <c r="AD140" i="4"/>
  <c r="AD148" i="4"/>
  <c r="AD152" i="4"/>
  <c r="AD124" i="4"/>
  <c r="AD163" i="4"/>
  <c r="AD165" i="4"/>
  <c r="AD174" i="4"/>
  <c r="AD168" i="4"/>
  <c r="AD173" i="4"/>
  <c r="AD155" i="4"/>
  <c r="AD146" i="4"/>
  <c r="AD164" i="4"/>
  <c r="AD20" i="4"/>
  <c r="AD24" i="4"/>
  <c r="AD30" i="4"/>
  <c r="AD32" i="4"/>
  <c r="AD34" i="4"/>
  <c r="AD36" i="4"/>
  <c r="AD38" i="4"/>
  <c r="AD40" i="4"/>
  <c r="AD95" i="4"/>
  <c r="AD97" i="4"/>
  <c r="AD99" i="4"/>
  <c r="AD101" i="4"/>
  <c r="AD19" i="4"/>
  <c r="AD23" i="4"/>
  <c r="AD137" i="4"/>
  <c r="AD136" i="4"/>
  <c r="AD159" i="4"/>
  <c r="AD64" i="4"/>
  <c r="AD68" i="4"/>
  <c r="AD72" i="4"/>
  <c r="AD28" i="4"/>
  <c r="AD48" i="4"/>
  <c r="AD56" i="4"/>
  <c r="AD103" i="4"/>
  <c r="AD105" i="4"/>
  <c r="AD107" i="4"/>
  <c r="AD109" i="4"/>
  <c r="AD111" i="4"/>
  <c r="AD113" i="4"/>
  <c r="AD25" i="4"/>
  <c r="AD29" i="4"/>
  <c r="AD31" i="4"/>
  <c r="AD33" i="4"/>
  <c r="AD35" i="4"/>
  <c r="AD37" i="4"/>
  <c r="AD39" i="4"/>
  <c r="AD41" i="4"/>
  <c r="AD45" i="4"/>
  <c r="AD49" i="4"/>
  <c r="AD53" i="4"/>
  <c r="AD57" i="4"/>
  <c r="AD21" i="4"/>
  <c r="AD26" i="4"/>
  <c r="AD46" i="4"/>
  <c r="AD54" i="4"/>
  <c r="AD61" i="4"/>
  <c r="AD69" i="4"/>
  <c r="AD121" i="4"/>
  <c r="AD125" i="4"/>
  <c r="AD133" i="4"/>
  <c r="AD118" i="4"/>
  <c r="AD162" i="4"/>
  <c r="AD161" i="4"/>
  <c r="AD91" i="4"/>
  <c r="AD172" i="4"/>
  <c r="AD119" i="4"/>
  <c r="AD123" i="4"/>
  <c r="AD131" i="4"/>
  <c r="AD135" i="4"/>
  <c r="AD93" i="4"/>
  <c r="AD130" i="4"/>
  <c r="AD156" i="4"/>
  <c r="AD158" i="4"/>
  <c r="AD141" i="4"/>
  <c r="AD153" i="4"/>
  <c r="AD67" i="4"/>
  <c r="AD120" i="4"/>
  <c r="AD132" i="4"/>
  <c r="AD160" i="4"/>
  <c r="AD139" i="4"/>
  <c r="AD151" i="4"/>
  <c r="BO5" i="4"/>
  <c r="BN171" i="4"/>
  <c r="BN129" i="4"/>
  <c r="BN167" i="4"/>
  <c r="BN142" i="4"/>
  <c r="BN126" i="4"/>
  <c r="BN127" i="4"/>
  <c r="BN143" i="4"/>
  <c r="BN145" i="4"/>
  <c r="BN166" i="4"/>
  <c r="BN128" i="4"/>
  <c r="BN147" i="4"/>
  <c r="BN169" i="4"/>
  <c r="BN170" i="4"/>
  <c r="F118" i="79"/>
  <c r="F142" i="79"/>
  <c r="F16" i="79"/>
  <c r="F651" i="79"/>
  <c r="BE171" i="4"/>
  <c r="F79" i="79"/>
  <c r="F83" i="79"/>
  <c r="F15" i="79"/>
  <c r="F117" i="79"/>
  <c r="F141" i="79"/>
  <c r="F652" i="79"/>
  <c r="BE129" i="4"/>
  <c r="AI171" i="4"/>
  <c r="AI129" i="4"/>
  <c r="AN171" i="4"/>
  <c r="AN129" i="4"/>
  <c r="AF171" i="4"/>
  <c r="AF129" i="4"/>
  <c r="AE171" i="4"/>
  <c r="AE129" i="4"/>
  <c r="V171" i="4"/>
  <c r="V129" i="4"/>
  <c r="AA171" i="4"/>
  <c r="AA129" i="4"/>
  <c r="AQ171" i="4"/>
  <c r="AQ129" i="4"/>
  <c r="U171" i="4"/>
  <c r="U129" i="4"/>
  <c r="AX171" i="4"/>
  <c r="AX129" i="4"/>
  <c r="AW171" i="4"/>
  <c r="AW129" i="4"/>
  <c r="BC171" i="4"/>
  <c r="BC129" i="4"/>
  <c r="AG171" i="4"/>
  <c r="AG129" i="4"/>
  <c r="BB171" i="4"/>
  <c r="BB129" i="4"/>
  <c r="BD171" i="4"/>
  <c r="BD129" i="4"/>
  <c r="Y171" i="4"/>
  <c r="Y129" i="4"/>
  <c r="AJ171" i="4"/>
  <c r="AJ129" i="4"/>
  <c r="AZ171" i="4"/>
  <c r="AZ129" i="4"/>
  <c r="AB171" i="4"/>
  <c r="AB129" i="4"/>
  <c r="AK171" i="4"/>
  <c r="AK129" i="4"/>
  <c r="Z171" i="4"/>
  <c r="Z129" i="4"/>
  <c r="AV171" i="4"/>
  <c r="AV129" i="4"/>
  <c r="AM171" i="4"/>
  <c r="AM129" i="4"/>
  <c r="X171" i="4"/>
  <c r="X129" i="4"/>
  <c r="AY171" i="4"/>
  <c r="AY129" i="4"/>
  <c r="AP171" i="4"/>
  <c r="AP129" i="4"/>
  <c r="AL171" i="4"/>
  <c r="AL129" i="4"/>
  <c r="AR171" i="4"/>
  <c r="AR129" i="4"/>
  <c r="AS171" i="4"/>
  <c r="AS129" i="4"/>
  <c r="W171" i="4"/>
  <c r="W129" i="4"/>
  <c r="AH171" i="4"/>
  <c r="AH129" i="4"/>
  <c r="AU171" i="4"/>
  <c r="AU129" i="4"/>
  <c r="AC171" i="4"/>
  <c r="AC129" i="4"/>
  <c r="AT171" i="4"/>
  <c r="AT129" i="4"/>
  <c r="AO171" i="4"/>
  <c r="AO129" i="4"/>
  <c r="AD171" i="4"/>
  <c r="AD129" i="4"/>
  <c r="AK142" i="4"/>
  <c r="AK167" i="4"/>
  <c r="Z142" i="4"/>
  <c r="Z167" i="4"/>
  <c r="AV167" i="4"/>
  <c r="AV142" i="4"/>
  <c r="AM167" i="4"/>
  <c r="AM142" i="4"/>
  <c r="X142" i="4"/>
  <c r="X167" i="4"/>
  <c r="Y167" i="4"/>
  <c r="Y142" i="4"/>
  <c r="AJ167" i="4"/>
  <c r="AJ142" i="4"/>
  <c r="AZ167" i="4"/>
  <c r="AZ142" i="4"/>
  <c r="AB167" i="4"/>
  <c r="AB142" i="4"/>
  <c r="F804" i="79"/>
  <c r="F747" i="79"/>
  <c r="F324" i="79"/>
  <c r="F326" i="79"/>
  <c r="F329" i="79"/>
  <c r="F646" i="79"/>
  <c r="F96" i="79"/>
  <c r="F95" i="79"/>
  <c r="F115" i="79"/>
  <c r="F328" i="79"/>
  <c r="F647" i="79"/>
  <c r="F116" i="79"/>
  <c r="F648" i="79"/>
  <c r="F97" i="79"/>
  <c r="F719" i="79"/>
  <c r="F316" i="79"/>
  <c r="F325" i="79"/>
  <c r="F330" i="79"/>
  <c r="F650" i="79"/>
  <c r="BE142" i="4"/>
  <c r="F114" i="79"/>
  <c r="BE167" i="4"/>
  <c r="F656" i="79"/>
  <c r="AI167" i="4"/>
  <c r="AI142" i="4"/>
  <c r="AN167" i="4"/>
  <c r="AN142" i="4"/>
  <c r="AF142" i="4"/>
  <c r="AF167" i="4"/>
  <c r="AE142" i="4"/>
  <c r="AE167" i="4"/>
  <c r="V167" i="4"/>
  <c r="V142" i="4"/>
  <c r="AA167" i="4"/>
  <c r="AA142" i="4"/>
  <c r="AQ167" i="4"/>
  <c r="AQ142" i="4"/>
  <c r="U142" i="4"/>
  <c r="U167" i="4"/>
  <c r="AX167" i="4"/>
  <c r="AX142" i="4"/>
  <c r="AW167" i="4"/>
  <c r="AW142" i="4"/>
  <c r="BC167" i="4"/>
  <c r="BC142" i="4"/>
  <c r="AG167" i="4"/>
  <c r="AG142" i="4"/>
  <c r="BB167" i="4"/>
  <c r="BB142" i="4"/>
  <c r="BD167" i="4"/>
  <c r="BD142" i="4"/>
  <c r="AY167" i="4"/>
  <c r="AY142" i="4"/>
  <c r="AP167" i="4"/>
  <c r="AP142" i="4"/>
  <c r="AL167" i="4"/>
  <c r="AL142" i="4"/>
  <c r="AR167" i="4"/>
  <c r="AR142" i="4"/>
  <c r="AS167" i="4"/>
  <c r="AS142" i="4"/>
  <c r="W142" i="4"/>
  <c r="W167" i="4"/>
  <c r="AH142" i="4"/>
  <c r="AH167" i="4"/>
  <c r="AU167" i="4"/>
  <c r="AU142" i="4"/>
  <c r="AC142" i="4"/>
  <c r="AC167" i="4"/>
  <c r="AT167" i="4"/>
  <c r="AT142" i="4"/>
  <c r="AO167" i="4"/>
  <c r="AO142" i="4"/>
  <c r="AD167" i="4"/>
  <c r="AD142" i="4"/>
  <c r="AP126" i="4"/>
  <c r="AP128" i="4"/>
  <c r="AP147" i="4"/>
  <c r="AP127" i="4"/>
  <c r="AP143" i="4"/>
  <c r="AP145" i="4"/>
  <c r="AP169" i="4"/>
  <c r="AP166" i="4"/>
  <c r="AP170" i="4"/>
  <c r="AL126" i="4"/>
  <c r="AL128" i="4"/>
  <c r="AL147" i="4"/>
  <c r="AL127" i="4"/>
  <c r="AL143" i="4"/>
  <c r="AL145" i="4"/>
  <c r="AL169" i="4"/>
  <c r="AL166" i="4"/>
  <c r="AL170" i="4"/>
  <c r="AR126" i="4"/>
  <c r="AR128" i="4"/>
  <c r="AR147" i="4"/>
  <c r="AR127" i="4"/>
  <c r="AR145" i="4"/>
  <c r="AR143" i="4"/>
  <c r="AR169" i="4"/>
  <c r="AR166" i="4"/>
  <c r="AR170" i="4"/>
  <c r="AS126" i="4"/>
  <c r="AS128" i="4"/>
  <c r="AS147" i="4"/>
  <c r="AS127" i="4"/>
  <c r="AS145" i="4"/>
  <c r="AS143" i="4"/>
  <c r="AS169" i="4"/>
  <c r="AS166" i="4"/>
  <c r="AS170" i="4"/>
  <c r="AH126" i="4"/>
  <c r="AH128" i="4"/>
  <c r="AH147" i="4"/>
  <c r="AH127" i="4"/>
  <c r="AH143" i="4"/>
  <c r="AH145" i="4"/>
  <c r="AH169" i="4"/>
  <c r="AH166" i="4"/>
  <c r="AH170" i="4"/>
  <c r="AU126" i="4"/>
  <c r="AU128" i="4"/>
  <c r="AU147" i="4"/>
  <c r="AU127" i="4"/>
  <c r="AU143" i="4"/>
  <c r="AU145" i="4"/>
  <c r="AU169" i="4"/>
  <c r="AU166" i="4"/>
  <c r="AU170" i="4"/>
  <c r="AC126" i="4"/>
  <c r="AC128" i="4"/>
  <c r="AC147" i="4"/>
  <c r="AC127" i="4"/>
  <c r="AC145" i="4"/>
  <c r="AC143" i="4"/>
  <c r="AC169" i="4"/>
  <c r="AC166" i="4"/>
  <c r="AC170" i="4"/>
  <c r="AT126" i="4"/>
  <c r="AT128" i="4"/>
  <c r="AT147" i="4"/>
  <c r="AT127" i="4"/>
  <c r="AT143" i="4"/>
  <c r="AT145" i="4"/>
  <c r="AT169" i="4"/>
  <c r="AT166" i="4"/>
  <c r="AT170" i="4"/>
  <c r="AO126" i="4"/>
  <c r="AO128" i="4"/>
  <c r="AO147" i="4"/>
  <c r="AO127" i="4"/>
  <c r="AO143" i="4"/>
  <c r="AO169" i="4"/>
  <c r="AO166" i="4"/>
  <c r="AO170" i="4"/>
  <c r="AO145" i="4"/>
  <c r="AD126" i="4"/>
  <c r="AD128" i="4"/>
  <c r="AD147" i="4"/>
  <c r="AD127" i="4"/>
  <c r="AD143" i="4"/>
  <c r="AD145" i="4"/>
  <c r="AD169" i="4"/>
  <c r="AD166" i="4"/>
  <c r="AD170" i="4"/>
  <c r="Y126" i="4"/>
  <c r="Y128" i="4"/>
  <c r="Y147" i="4"/>
  <c r="Y127" i="4"/>
  <c r="Y143" i="4"/>
  <c r="Y169" i="4"/>
  <c r="Y166" i="4"/>
  <c r="Y170" i="4"/>
  <c r="Y145" i="4"/>
  <c r="AJ126" i="4"/>
  <c r="AJ128" i="4"/>
  <c r="AJ147" i="4"/>
  <c r="AJ127" i="4"/>
  <c r="AJ145" i="4"/>
  <c r="AJ143" i="4"/>
  <c r="AJ169" i="4"/>
  <c r="AJ166" i="4"/>
  <c r="AJ170" i="4"/>
  <c r="AZ126" i="4"/>
  <c r="AZ128" i="4"/>
  <c r="AZ147" i="4"/>
  <c r="AZ127" i="4"/>
  <c r="AZ145" i="4"/>
  <c r="AZ143" i="4"/>
  <c r="AZ169" i="4"/>
  <c r="AZ166" i="4"/>
  <c r="AZ170" i="4"/>
  <c r="AB126" i="4"/>
  <c r="AB128" i="4"/>
  <c r="AB147" i="4"/>
  <c r="AB127" i="4"/>
  <c r="AB145" i="4"/>
  <c r="AB143" i="4"/>
  <c r="AB169" i="4"/>
  <c r="AB166" i="4"/>
  <c r="AB170" i="4"/>
  <c r="BE126" i="4"/>
  <c r="BE128" i="4"/>
  <c r="BE147" i="4"/>
  <c r="BE127" i="4"/>
  <c r="BE143" i="4"/>
  <c r="BE169" i="4"/>
  <c r="BE166" i="4"/>
  <c r="BE170" i="4"/>
  <c r="BE145" i="4"/>
  <c r="AI126" i="4"/>
  <c r="AI128" i="4"/>
  <c r="AI147" i="4"/>
  <c r="AI127" i="4"/>
  <c r="AI143" i="4"/>
  <c r="AI145" i="4"/>
  <c r="AI169" i="4"/>
  <c r="AI166" i="4"/>
  <c r="AI170" i="4"/>
  <c r="AN126" i="4"/>
  <c r="AN128" i="4"/>
  <c r="AN147" i="4"/>
  <c r="AN127" i="4"/>
  <c r="AN143" i="4"/>
  <c r="AN169" i="4"/>
  <c r="AN166" i="4"/>
  <c r="AN170" i="4"/>
  <c r="AN145" i="4"/>
  <c r="AF126" i="4"/>
  <c r="AF128" i="4"/>
  <c r="AF147" i="4"/>
  <c r="AF127" i="4"/>
  <c r="AF143" i="4"/>
  <c r="AF169" i="4"/>
  <c r="AF166" i="4"/>
  <c r="AF170" i="4"/>
  <c r="AF145" i="4"/>
  <c r="AE126" i="4"/>
  <c r="AE128" i="4"/>
  <c r="AE147" i="4"/>
  <c r="AE127" i="4"/>
  <c r="AE143" i="4"/>
  <c r="AE145" i="4"/>
  <c r="AE169" i="4"/>
  <c r="AE166" i="4"/>
  <c r="AE170" i="4"/>
  <c r="V126" i="4"/>
  <c r="V128" i="4"/>
  <c r="V147" i="4"/>
  <c r="V127" i="4"/>
  <c r="V143" i="4"/>
  <c r="V145" i="4"/>
  <c r="V169" i="4"/>
  <c r="V166" i="4"/>
  <c r="V170" i="4"/>
  <c r="AA126" i="4"/>
  <c r="AA128" i="4"/>
  <c r="AA147" i="4"/>
  <c r="AA127" i="4"/>
  <c r="AA143" i="4"/>
  <c r="AA145" i="4"/>
  <c r="AA169" i="4"/>
  <c r="AA166" i="4"/>
  <c r="AA170" i="4"/>
  <c r="AQ126" i="4"/>
  <c r="AQ128" i="4"/>
  <c r="AQ147" i="4"/>
  <c r="AQ127" i="4"/>
  <c r="AQ143" i="4"/>
  <c r="AQ145" i="4"/>
  <c r="AQ169" i="4"/>
  <c r="AQ166" i="4"/>
  <c r="AQ170" i="4"/>
  <c r="U126" i="4"/>
  <c r="U128" i="4"/>
  <c r="U147" i="4"/>
  <c r="U127" i="4"/>
  <c r="U145" i="4"/>
  <c r="U143" i="4"/>
  <c r="U169" i="4"/>
  <c r="U166" i="4"/>
  <c r="U170" i="4"/>
  <c r="AX126" i="4"/>
  <c r="AX128" i="4"/>
  <c r="AX147" i="4"/>
  <c r="AX127" i="4"/>
  <c r="AX143" i="4"/>
  <c r="AX145" i="4"/>
  <c r="AX169" i="4"/>
  <c r="AX166" i="4"/>
  <c r="AX170" i="4"/>
  <c r="AW126" i="4"/>
  <c r="AW128" i="4"/>
  <c r="AW147" i="4"/>
  <c r="AW127" i="4"/>
  <c r="AW143" i="4"/>
  <c r="AW169" i="4"/>
  <c r="AW166" i="4"/>
  <c r="AW170" i="4"/>
  <c r="AW145" i="4"/>
  <c r="BC126" i="4"/>
  <c r="BC128" i="4"/>
  <c r="BC147" i="4"/>
  <c r="BC127" i="4"/>
  <c r="BC143" i="4"/>
  <c r="BC145" i="4"/>
  <c r="BC169" i="4"/>
  <c r="BC166" i="4"/>
  <c r="BC170" i="4"/>
  <c r="AG126" i="4"/>
  <c r="AG128" i="4"/>
  <c r="AG147" i="4"/>
  <c r="AG127" i="4"/>
  <c r="AG143" i="4"/>
  <c r="AG169" i="4"/>
  <c r="AG166" i="4"/>
  <c r="AG170" i="4"/>
  <c r="AG145" i="4"/>
  <c r="BB126" i="4"/>
  <c r="BB128" i="4"/>
  <c r="BB147" i="4"/>
  <c r="BB127" i="4"/>
  <c r="BB143" i="4"/>
  <c r="BB145" i="4"/>
  <c r="BB169" i="4"/>
  <c r="BB166" i="4"/>
  <c r="BB170" i="4"/>
  <c r="BD126" i="4"/>
  <c r="BD128" i="4"/>
  <c r="BD147" i="4"/>
  <c r="BD127" i="4"/>
  <c r="BD143" i="4"/>
  <c r="BD169" i="4"/>
  <c r="BD166" i="4"/>
  <c r="BD170" i="4"/>
  <c r="BD145" i="4"/>
  <c r="AK126" i="4"/>
  <c r="AK128" i="4"/>
  <c r="AK147" i="4"/>
  <c r="AK127" i="4"/>
  <c r="AK145" i="4"/>
  <c r="AK143" i="4"/>
  <c r="AK169" i="4"/>
  <c r="AK166" i="4"/>
  <c r="AK170" i="4"/>
  <c r="Z126" i="4"/>
  <c r="Z128" i="4"/>
  <c r="Z147" i="4"/>
  <c r="Z127" i="4"/>
  <c r="Z143" i="4"/>
  <c r="Z145" i="4"/>
  <c r="Z169" i="4"/>
  <c r="Z166" i="4"/>
  <c r="Z170" i="4"/>
  <c r="AV126" i="4"/>
  <c r="AV128" i="4"/>
  <c r="AV147" i="4"/>
  <c r="AV127" i="4"/>
  <c r="AV143" i="4"/>
  <c r="AV169" i="4"/>
  <c r="AV166" i="4"/>
  <c r="AV170" i="4"/>
  <c r="AV145" i="4"/>
  <c r="AM126" i="4"/>
  <c r="AM128" i="4"/>
  <c r="AM147" i="4"/>
  <c r="AM127" i="4"/>
  <c r="AM143" i="4"/>
  <c r="AM145" i="4"/>
  <c r="AM169" i="4"/>
  <c r="AM166" i="4"/>
  <c r="AM170" i="4"/>
  <c r="X126" i="4"/>
  <c r="X128" i="4"/>
  <c r="X147" i="4"/>
  <c r="X127" i="4"/>
  <c r="X143" i="4"/>
  <c r="X169" i="4"/>
  <c r="X166" i="4"/>
  <c r="X170" i="4"/>
  <c r="X145" i="4"/>
  <c r="AY126" i="4"/>
  <c r="AY128" i="4"/>
  <c r="AY147" i="4"/>
  <c r="AY127" i="4"/>
  <c r="AY143" i="4"/>
  <c r="AY145" i="4"/>
  <c r="AY169" i="4"/>
  <c r="AY166" i="4"/>
  <c r="AY170" i="4"/>
  <c r="W126" i="4"/>
  <c r="W128" i="4"/>
  <c r="W147" i="4"/>
  <c r="W127" i="4"/>
  <c r="W143" i="4"/>
  <c r="W145" i="4"/>
  <c r="W169" i="4"/>
  <c r="W166" i="4"/>
  <c r="W170" i="4"/>
  <c r="Y6" i="4"/>
  <c r="AJ6" i="4"/>
  <c r="AZ6" i="4"/>
  <c r="AB6" i="4"/>
  <c r="BF5" i="4"/>
  <c r="BF265" i="4" s="1"/>
  <c r="E289" i="79" s="1"/>
  <c r="AN6" i="4"/>
  <c r="AE6" i="4"/>
  <c r="V6" i="4"/>
  <c r="AA6" i="4"/>
  <c r="AQ6" i="4"/>
  <c r="U6" i="4"/>
  <c r="AX6" i="4"/>
  <c r="AW6" i="4"/>
  <c r="BC6" i="4"/>
  <c r="AG6" i="4"/>
  <c r="BB6" i="4"/>
  <c r="BD6" i="4"/>
  <c r="AY6" i="4"/>
  <c r="AP6" i="4"/>
  <c r="AS6" i="4"/>
  <c r="AT6" i="4"/>
  <c r="W6" i="4"/>
  <c r="BG5" i="4"/>
  <c r="BG265" i="4" s="1"/>
  <c r="D289" i="79" s="1"/>
  <c r="BE6" i="4"/>
  <c r="AL6" i="4"/>
  <c r="AD6" i="4"/>
  <c r="X6" i="4"/>
  <c r="AK6" i="4"/>
  <c r="AC6" i="4"/>
  <c r="AM6" i="4"/>
  <c r="AU6" i="4"/>
  <c r="AR6" i="4"/>
  <c r="Z6" i="4"/>
  <c r="AV6" i="4"/>
  <c r="AF6" i="4"/>
  <c r="AI6" i="4"/>
  <c r="AH6" i="4"/>
  <c r="AO6" i="4"/>
  <c r="BN1" i="4"/>
  <c r="K13" i="5"/>
  <c r="BO1" i="4" s="1"/>
  <c r="BP7" i="4"/>
  <c r="BM7" i="4"/>
  <c r="T7" i="4"/>
  <c r="BL7" i="4"/>
  <c r="BK7" i="4"/>
  <c r="BA7" i="4"/>
  <c r="I289" i="79" l="1"/>
  <c r="E170" i="82"/>
  <c r="K289" i="79"/>
  <c r="L289" i="79" s="1"/>
  <c r="D170" i="82"/>
  <c r="F293" i="79"/>
  <c r="F294" i="79" s="1"/>
  <c r="BQ260" i="4"/>
  <c r="BR260" i="4" s="1"/>
  <c r="BS260" i="4" s="1"/>
  <c r="BT260" i="4" s="1"/>
  <c r="BH260" i="4"/>
  <c r="BJ258" i="4"/>
  <c r="BI260" i="4"/>
  <c r="J291" i="79" s="1"/>
  <c r="BQ262" i="4"/>
  <c r="BR262" i="4" s="1"/>
  <c r="BS262" i="4" s="1"/>
  <c r="BT262" i="4" s="1"/>
  <c r="BH262" i="4"/>
  <c r="BJ262" i="4"/>
  <c r="BJ259" i="4"/>
  <c r="BJ260" i="4"/>
  <c r="BF260" i="4"/>
  <c r="E291" i="79" s="1"/>
  <c r="BF261" i="4"/>
  <c r="E158" i="79" s="1"/>
  <c r="BF258" i="4"/>
  <c r="E287" i="79" s="1"/>
  <c r="E288" i="79" s="1"/>
  <c r="BF262" i="4"/>
  <c r="E292" i="79" s="1"/>
  <c r="BF259" i="4"/>
  <c r="E290" i="79" s="1"/>
  <c r="BI259" i="4"/>
  <c r="J290" i="79" s="1"/>
  <c r="BQ261" i="4"/>
  <c r="BR261" i="4" s="1"/>
  <c r="BS261" i="4" s="1"/>
  <c r="BT261" i="4" s="1"/>
  <c r="BH261" i="4"/>
  <c r="K158" i="79" s="1"/>
  <c r="BI258" i="4"/>
  <c r="J287" i="79" s="1"/>
  <c r="J288" i="79" s="1"/>
  <c r="BQ259" i="4"/>
  <c r="BR259" i="4" s="1"/>
  <c r="BS259" i="4" s="1"/>
  <c r="BT259" i="4" s="1"/>
  <c r="BH259" i="4"/>
  <c r="BI261" i="4"/>
  <c r="J158" i="79" s="1"/>
  <c r="BG6" i="4"/>
  <c r="BG258" i="4"/>
  <c r="D287" i="79" s="1"/>
  <c r="D288" i="79" s="1"/>
  <c r="BG259" i="4"/>
  <c r="D290" i="79" s="1"/>
  <c r="BG261" i="4"/>
  <c r="D158" i="79" s="1"/>
  <c r="BG262" i="4"/>
  <c r="D292" i="79" s="1"/>
  <c r="BG260" i="4"/>
  <c r="D291" i="79" s="1"/>
  <c r="BQ258" i="4"/>
  <c r="BR258" i="4" s="1"/>
  <c r="BS258" i="4" s="1"/>
  <c r="BT258" i="4" s="1"/>
  <c r="BH258" i="4"/>
  <c r="BJ261" i="4"/>
  <c r="I158" i="79" s="1"/>
  <c r="BI262" i="4"/>
  <c r="J292" i="79" s="1"/>
  <c r="F317" i="79"/>
  <c r="BO222" i="4"/>
  <c r="BO239" i="4"/>
  <c r="BO245" i="4"/>
  <c r="BO250" i="4"/>
  <c r="BO236" i="4"/>
  <c r="BO234" i="4"/>
  <c r="BO255" i="4"/>
  <c r="BO227" i="4"/>
  <c r="BO244" i="4"/>
  <c r="BO223" i="4"/>
  <c r="BO224" i="4"/>
  <c r="BO240" i="4"/>
  <c r="BO248" i="4"/>
  <c r="BO221" i="4"/>
  <c r="BO235" i="4"/>
  <c r="BO232" i="4"/>
  <c r="BO238" i="4"/>
  <c r="BO247" i="4"/>
  <c r="BO246" i="4"/>
  <c r="BO230" i="4"/>
  <c r="BO231" i="4"/>
  <c r="BO253" i="4"/>
  <c r="BO243" i="4"/>
  <c r="BO226" i="4"/>
  <c r="BO249" i="4"/>
  <c r="BO229" i="4"/>
  <c r="BO254" i="4"/>
  <c r="BO242" i="4"/>
  <c r="BO228" i="4"/>
  <c r="BO225" i="4"/>
  <c r="BO233" i="4"/>
  <c r="BO241" i="4"/>
  <c r="BO251" i="4"/>
  <c r="BO220" i="4"/>
  <c r="BO237" i="4"/>
  <c r="BO252" i="4"/>
  <c r="F319" i="79"/>
  <c r="F315" i="79"/>
  <c r="F306" i="79"/>
  <c r="F268" i="79"/>
  <c r="F269" i="79" s="1"/>
  <c r="F282" i="79"/>
  <c r="F283" i="79" s="1"/>
  <c r="F312" i="79"/>
  <c r="F224" i="79"/>
  <c r="F153" i="79"/>
  <c r="F318" i="79"/>
  <c r="F155" i="79"/>
  <c r="F157" i="79"/>
  <c r="F256" i="79"/>
  <c r="F257" i="79"/>
  <c r="F313" i="79"/>
  <c r="F154" i="79"/>
  <c r="F240" i="79"/>
  <c r="BJ239" i="4"/>
  <c r="I279" i="79" s="1"/>
  <c r="BJ231" i="4"/>
  <c r="I229" i="79" s="1"/>
  <c r="BJ248" i="4"/>
  <c r="I159" i="79" s="1"/>
  <c r="BJ228" i="4"/>
  <c r="I275" i="79" s="1"/>
  <c r="BJ244" i="4"/>
  <c r="I267" i="79" s="1"/>
  <c r="BJ236" i="4"/>
  <c r="I278" i="79" s="1"/>
  <c r="BJ232" i="4"/>
  <c r="I266" i="79" s="1"/>
  <c r="BJ224" i="4"/>
  <c r="I274" i="79" s="1"/>
  <c r="BJ238" i="4"/>
  <c r="I231" i="79" s="1"/>
  <c r="BJ221" i="4"/>
  <c r="I271" i="79" s="1"/>
  <c r="I272" i="79" s="1"/>
  <c r="BF222" i="4"/>
  <c r="E139" i="79" s="1"/>
  <c r="BF250" i="4"/>
  <c r="E160" i="79" s="1"/>
  <c r="BF245" i="4"/>
  <c r="E281" i="79" s="1"/>
  <c r="BF239" i="4"/>
  <c r="E279" i="79" s="1"/>
  <c r="BF221" i="4"/>
  <c r="E271" i="79" s="1"/>
  <c r="E272" i="79" s="1"/>
  <c r="BF236" i="4"/>
  <c r="E278" i="79" s="1"/>
  <c r="BF254" i="4"/>
  <c r="E720" i="79" s="1"/>
  <c r="BF237" i="4"/>
  <c r="E205" i="79" s="1"/>
  <c r="BF240" i="4"/>
  <c r="E232" i="79" s="1"/>
  <c r="BF241" i="4"/>
  <c r="E280" i="79" s="1"/>
  <c r="BF255" i="4"/>
  <c r="E800" i="79" s="1"/>
  <c r="BF226" i="4"/>
  <c r="E265" i="79" s="1"/>
  <c r="BF242" i="4"/>
  <c r="E156" i="79" s="1"/>
  <c r="BF249" i="4"/>
  <c r="E236" i="79" s="1"/>
  <c r="BF229" i="4"/>
  <c r="E276" i="79" s="1"/>
  <c r="BF235" i="4"/>
  <c r="E230" i="79" s="1"/>
  <c r="BF234" i="4"/>
  <c r="BF224" i="4"/>
  <c r="E274" i="79" s="1"/>
  <c r="BF252" i="4"/>
  <c r="BF253" i="4"/>
  <c r="BF244" i="4"/>
  <c r="E267" i="79" s="1"/>
  <c r="BF246" i="4"/>
  <c r="E234" i="79" s="1"/>
  <c r="BF232" i="4"/>
  <c r="E266" i="79" s="1"/>
  <c r="BF225" i="4"/>
  <c r="E227" i="79" s="1"/>
  <c r="BF223" i="4"/>
  <c r="E226" i="79" s="1"/>
  <c r="BF231" i="4"/>
  <c r="E229" i="79" s="1"/>
  <c r="BF247" i="4"/>
  <c r="E235" i="79" s="1"/>
  <c r="BF227" i="4"/>
  <c r="BF238" i="4"/>
  <c r="E231" i="79" s="1"/>
  <c r="BF248" i="4"/>
  <c r="E159" i="79" s="1"/>
  <c r="BF228" i="4"/>
  <c r="E275" i="79" s="1"/>
  <c r="BF230" i="4"/>
  <c r="E203" i="79" s="1"/>
  <c r="BF220" i="4"/>
  <c r="E261" i="79" s="1"/>
  <c r="E262" i="79" s="1"/>
  <c r="BF233" i="4"/>
  <c r="E277" i="79" s="1"/>
  <c r="BF251" i="4"/>
  <c r="BF243" i="4"/>
  <c r="E233" i="79" s="1"/>
  <c r="BJ230" i="4"/>
  <c r="I203" i="79" s="1"/>
  <c r="BJ233" i="4"/>
  <c r="I277" i="79" s="1"/>
  <c r="BJ246" i="4"/>
  <c r="I234" i="79" s="1"/>
  <c r="BJ253" i="4"/>
  <c r="I662" i="79" s="1"/>
  <c r="BJ220" i="4"/>
  <c r="I261" i="79" s="1"/>
  <c r="I262" i="79" s="1"/>
  <c r="BJ226" i="4"/>
  <c r="I265" i="79" s="1"/>
  <c r="BJ242" i="4"/>
  <c r="I156" i="79" s="1"/>
  <c r="BJ255" i="4"/>
  <c r="E163" i="82" s="1"/>
  <c r="BJ250" i="4"/>
  <c r="I160" i="79" s="1"/>
  <c r="BQ223" i="4"/>
  <c r="BR223" i="4" s="1"/>
  <c r="BS223" i="4" s="1"/>
  <c r="BT223" i="4" s="1"/>
  <c r="BH223" i="4"/>
  <c r="K226" i="79" s="1"/>
  <c r="BH240" i="4"/>
  <c r="K232" i="79" s="1"/>
  <c r="BQ240" i="4"/>
  <c r="BR240" i="4" s="1"/>
  <c r="BS240" i="4" s="1"/>
  <c r="BT240" i="4" s="1"/>
  <c r="BQ231" i="4"/>
  <c r="BR231" i="4" s="1"/>
  <c r="BS231" i="4" s="1"/>
  <c r="BT231" i="4" s="1"/>
  <c r="BH231" i="4"/>
  <c r="K229" i="79" s="1"/>
  <c r="BQ246" i="4"/>
  <c r="BH246" i="4"/>
  <c r="K234" i="79" s="1"/>
  <c r="BQ248" i="4"/>
  <c r="BR248" i="4" s="1"/>
  <c r="BS248" i="4" s="1"/>
  <c r="BT248" i="4" s="1"/>
  <c r="BH248" i="4"/>
  <c r="K159" i="79" s="1"/>
  <c r="BQ227" i="4"/>
  <c r="BR227" i="4" s="1"/>
  <c r="BS227" i="4" s="1"/>
  <c r="BT227" i="4" s="1"/>
  <c r="BH227" i="4"/>
  <c r="BH226" i="4"/>
  <c r="K265" i="79" s="1"/>
  <c r="BQ226" i="4"/>
  <c r="BR226" i="4" s="1"/>
  <c r="BS226" i="4" s="1"/>
  <c r="BT226" i="4" s="1"/>
  <c r="BQ221" i="4"/>
  <c r="BR221" i="4" s="1"/>
  <c r="BS221" i="4" s="1"/>
  <c r="BT221" i="4" s="1"/>
  <c r="BH221" i="4"/>
  <c r="K271" i="79" s="1"/>
  <c r="BQ239" i="4"/>
  <c r="BR239" i="4" s="1"/>
  <c r="BS239" i="4" s="1"/>
  <c r="BT239" i="4" s="1"/>
  <c r="BH239" i="4"/>
  <c r="K279" i="79" s="1"/>
  <c r="BI230" i="4"/>
  <c r="J203" i="79" s="1"/>
  <c r="BI233" i="4"/>
  <c r="J277" i="79" s="1"/>
  <c r="BI240" i="4"/>
  <c r="J232" i="79" s="1"/>
  <c r="BI220" i="4"/>
  <c r="J261" i="79" s="1"/>
  <c r="J262" i="79" s="1"/>
  <c r="BI248" i="4"/>
  <c r="J159" i="79" s="1"/>
  <c r="BI231" i="4"/>
  <c r="J229" i="79" s="1"/>
  <c r="BI254" i="4"/>
  <c r="J720" i="79" s="1"/>
  <c r="BI221" i="4"/>
  <c r="J271" i="79" s="1"/>
  <c r="J272" i="79" s="1"/>
  <c r="BI239" i="4"/>
  <c r="J279" i="79" s="1"/>
  <c r="BI250" i="4"/>
  <c r="J160" i="79" s="1"/>
  <c r="BG222" i="4"/>
  <c r="D139" i="79" s="1"/>
  <c r="BG250" i="4"/>
  <c r="D160" i="79" s="1"/>
  <c r="BG245" i="4"/>
  <c r="D281" i="79" s="1"/>
  <c r="BG239" i="4"/>
  <c r="D279" i="79" s="1"/>
  <c r="BG240" i="4"/>
  <c r="D232" i="79" s="1"/>
  <c r="BG229" i="4"/>
  <c r="D276" i="79" s="1"/>
  <c r="BG236" i="4"/>
  <c r="D278" i="79" s="1"/>
  <c r="BG237" i="4"/>
  <c r="D205" i="79" s="1"/>
  <c r="BG254" i="4"/>
  <c r="D720" i="79" s="1"/>
  <c r="BG241" i="4"/>
  <c r="D280" i="79" s="1"/>
  <c r="BG255" i="4"/>
  <c r="D800" i="79" s="1"/>
  <c r="BG249" i="4"/>
  <c r="D236" i="79" s="1"/>
  <c r="BG226" i="4"/>
  <c r="D265" i="79" s="1"/>
  <c r="BG244" i="4"/>
  <c r="D267" i="79" s="1"/>
  <c r="BG221" i="4"/>
  <c r="D271" i="79" s="1"/>
  <c r="D272" i="79" s="1"/>
  <c r="BG235" i="4"/>
  <c r="D230" i="79" s="1"/>
  <c r="BG227" i="4"/>
  <c r="BG242" i="4"/>
  <c r="D156" i="79" s="1"/>
  <c r="BG223" i="4"/>
  <c r="D226" i="79" s="1"/>
  <c r="BG231" i="4"/>
  <c r="D229" i="79" s="1"/>
  <c r="BG246" i="4"/>
  <c r="D234" i="79" s="1"/>
  <c r="BG251" i="4"/>
  <c r="BG232" i="4"/>
  <c r="D266" i="79" s="1"/>
  <c r="BG248" i="4"/>
  <c r="D159" i="79" s="1"/>
  <c r="BG220" i="4"/>
  <c r="D261" i="79" s="1"/>
  <c r="D262" i="79" s="1"/>
  <c r="BG225" i="4"/>
  <c r="D227" i="79" s="1"/>
  <c r="BG252" i="4"/>
  <c r="BG234" i="4"/>
  <c r="BG247" i="4"/>
  <c r="D235" i="79" s="1"/>
  <c r="BG253" i="4"/>
  <c r="D662" i="79" s="1"/>
  <c r="BG230" i="4"/>
  <c r="D203" i="79" s="1"/>
  <c r="BG243" i="4"/>
  <c r="D233" i="79" s="1"/>
  <c r="BG224" i="4"/>
  <c r="D274" i="79" s="1"/>
  <c r="BG233" i="4"/>
  <c r="D277" i="79" s="1"/>
  <c r="BG228" i="4"/>
  <c r="D275" i="79" s="1"/>
  <c r="BG238" i="4"/>
  <c r="D231" i="79" s="1"/>
  <c r="BJ243" i="4"/>
  <c r="I233" i="79" s="1"/>
  <c r="BJ251" i="4"/>
  <c r="BJ225" i="4"/>
  <c r="I227" i="79" s="1"/>
  <c r="BJ252" i="4"/>
  <c r="BJ234" i="4"/>
  <c r="BJ227" i="4"/>
  <c r="BJ235" i="4"/>
  <c r="I230" i="79" s="1"/>
  <c r="BJ237" i="4"/>
  <c r="I205" i="79" s="1"/>
  <c r="BQ233" i="4"/>
  <c r="BR233" i="4" s="1"/>
  <c r="BS233" i="4" s="1"/>
  <c r="BT233" i="4" s="1"/>
  <c r="BH233" i="4"/>
  <c r="K277" i="79" s="1"/>
  <c r="BQ243" i="4"/>
  <c r="BR243" i="4" s="1"/>
  <c r="BS243" i="4" s="1"/>
  <c r="BT243" i="4" s="1"/>
  <c r="BH243" i="4"/>
  <c r="K233" i="79" s="1"/>
  <c r="BQ224" i="4"/>
  <c r="BH224" i="4"/>
  <c r="K274" i="79" s="1"/>
  <c r="BH253" i="4"/>
  <c r="K662" i="79" s="1"/>
  <c r="BQ253" i="4"/>
  <c r="BR253" i="4" s="1"/>
  <c r="BS253" i="4" s="1"/>
  <c r="BT253" i="4" s="1"/>
  <c r="BH228" i="4"/>
  <c r="K275" i="79" s="1"/>
  <c r="BQ228" i="4"/>
  <c r="BR228" i="4" s="1"/>
  <c r="BS228" i="4" s="1"/>
  <c r="BT228" i="4" s="1"/>
  <c r="BQ235" i="4"/>
  <c r="BR235" i="4" s="1"/>
  <c r="BS235" i="4" s="1"/>
  <c r="BT235" i="4" s="1"/>
  <c r="BH235" i="4"/>
  <c r="K230" i="79" s="1"/>
  <c r="BH255" i="4"/>
  <c r="D163" i="82" s="1"/>
  <c r="BQ255" i="4"/>
  <c r="BR255" i="4" s="1"/>
  <c r="BS255" i="4" s="1"/>
  <c r="BT255" i="4" s="1"/>
  <c r="BQ229" i="4"/>
  <c r="BR229" i="4" s="1"/>
  <c r="BS229" i="4" s="1"/>
  <c r="BT229" i="4" s="1"/>
  <c r="BH229" i="4"/>
  <c r="K276" i="79" s="1"/>
  <c r="BQ250" i="4"/>
  <c r="BR250" i="4" s="1"/>
  <c r="BS250" i="4" s="1"/>
  <c r="BT250" i="4" s="1"/>
  <c r="BH250" i="4"/>
  <c r="K160" i="79" s="1"/>
  <c r="BQ245" i="4"/>
  <c r="BR245" i="4" s="1"/>
  <c r="BS245" i="4" s="1"/>
  <c r="BT245" i="4" s="1"/>
  <c r="BI253" i="4"/>
  <c r="J662" i="79" s="1"/>
  <c r="BI232" i="4"/>
  <c r="J266" i="79" s="1"/>
  <c r="BI228" i="4"/>
  <c r="J275" i="79" s="1"/>
  <c r="BI242" i="4"/>
  <c r="J156" i="79" s="1"/>
  <c r="BI241" i="4"/>
  <c r="J280" i="79" s="1"/>
  <c r="BI251" i="4"/>
  <c r="BI237" i="4"/>
  <c r="J205" i="79" s="1"/>
  <c r="BI236" i="4"/>
  <c r="J278" i="79" s="1"/>
  <c r="BI245" i="4"/>
  <c r="J281" i="79" s="1"/>
  <c r="BR224" i="4"/>
  <c r="BS224" i="4" s="1"/>
  <c r="BT224" i="4" s="1"/>
  <c r="BJ247" i="4"/>
  <c r="I235" i="79" s="1"/>
  <c r="BJ240" i="4"/>
  <c r="I232" i="79" s="1"/>
  <c r="BJ254" i="4"/>
  <c r="BJ245" i="4"/>
  <c r="I281" i="79" s="1"/>
  <c r="BH230" i="4"/>
  <c r="K203" i="79" s="1"/>
  <c r="BQ230" i="4"/>
  <c r="BR230" i="4" s="1"/>
  <c r="BS230" i="4" s="1"/>
  <c r="BT230" i="4" s="1"/>
  <c r="BQ220" i="4"/>
  <c r="BR220" i="4" s="1"/>
  <c r="BS220" i="4" s="1"/>
  <c r="BT220" i="4" s="1"/>
  <c r="BH220" i="4"/>
  <c r="K261" i="79" s="1"/>
  <c r="BH234" i="4"/>
  <c r="BQ234" i="4"/>
  <c r="BR234" i="4" s="1"/>
  <c r="BS234" i="4" s="1"/>
  <c r="BT234" i="4" s="1"/>
  <c r="BH252" i="4"/>
  <c r="BQ252" i="4"/>
  <c r="BR252" i="4" s="1"/>
  <c r="BS252" i="4" s="1"/>
  <c r="BT252" i="4" s="1"/>
  <c r="BQ238" i="4"/>
  <c r="BR238" i="4" s="1"/>
  <c r="BS238" i="4" s="1"/>
  <c r="BT238" i="4" s="1"/>
  <c r="BH238" i="4"/>
  <c r="K231" i="79" s="1"/>
  <c r="BQ254" i="4"/>
  <c r="BR254" i="4" s="1"/>
  <c r="BS254" i="4" s="1"/>
  <c r="BT254" i="4" s="1"/>
  <c r="BH254" i="4"/>
  <c r="BH236" i="4"/>
  <c r="K278" i="79" s="1"/>
  <c r="BQ236" i="4"/>
  <c r="BR236" i="4" s="1"/>
  <c r="BS236" i="4" s="1"/>
  <c r="BT236" i="4" s="1"/>
  <c r="BH249" i="4"/>
  <c r="K236" i="79" s="1"/>
  <c r="BQ249" i="4"/>
  <c r="BR249" i="4" s="1"/>
  <c r="BS249" i="4" s="1"/>
  <c r="BT249" i="4" s="1"/>
  <c r="BQ222" i="4"/>
  <c r="BR222" i="4" s="1"/>
  <c r="BS222" i="4" s="1"/>
  <c r="BT222" i="4" s="1"/>
  <c r="BH222" i="4"/>
  <c r="K139" i="79" s="1"/>
  <c r="BI223" i="4"/>
  <c r="J226" i="79" s="1"/>
  <c r="BI246" i="4"/>
  <c r="J234" i="79" s="1"/>
  <c r="BI238" i="4"/>
  <c r="J231" i="79" s="1"/>
  <c r="BI247" i="4"/>
  <c r="J235" i="79" s="1"/>
  <c r="BI225" i="4"/>
  <c r="J227" i="79" s="1"/>
  <c r="BI244" i="4"/>
  <c r="J267" i="79" s="1"/>
  <c r="BI235" i="4"/>
  <c r="J230" i="79" s="1"/>
  <c r="BI249" i="4"/>
  <c r="J236" i="79" s="1"/>
  <c r="BJ249" i="4"/>
  <c r="I236" i="79" s="1"/>
  <c r="BJ223" i="4"/>
  <c r="I226" i="79" s="1"/>
  <c r="BJ241" i="4"/>
  <c r="I280" i="79" s="1"/>
  <c r="BJ229" i="4"/>
  <c r="I276" i="79" s="1"/>
  <c r="BJ222" i="4"/>
  <c r="I139" i="79" s="1"/>
  <c r="BQ225" i="4"/>
  <c r="BR225" i="4" s="1"/>
  <c r="BS225" i="4" s="1"/>
  <c r="BT225" i="4" s="1"/>
  <c r="BH225" i="4"/>
  <c r="K227" i="79" s="1"/>
  <c r="BH232" i="4"/>
  <c r="K266" i="79" s="1"/>
  <c r="BQ232" i="4"/>
  <c r="BR232" i="4" s="1"/>
  <c r="BS232" i="4" s="1"/>
  <c r="BT232" i="4" s="1"/>
  <c r="BQ251" i="4"/>
  <c r="BR251" i="4" s="1"/>
  <c r="BS251" i="4" s="1"/>
  <c r="BT251" i="4" s="1"/>
  <c r="BH251" i="4"/>
  <c r="BQ247" i="4"/>
  <c r="BR247" i="4" s="1"/>
  <c r="BS247" i="4" s="1"/>
  <c r="BT247" i="4" s="1"/>
  <c r="BH247" i="4"/>
  <c r="K235" i="79" s="1"/>
  <c r="BH242" i="4"/>
  <c r="K156" i="79" s="1"/>
  <c r="BQ242" i="4"/>
  <c r="BR242" i="4" s="1"/>
  <c r="BS242" i="4" s="1"/>
  <c r="BT242" i="4" s="1"/>
  <c r="BQ244" i="4"/>
  <c r="BR244" i="4" s="1"/>
  <c r="BS244" i="4" s="1"/>
  <c r="BT244" i="4" s="1"/>
  <c r="BH244" i="4"/>
  <c r="K267" i="79" s="1"/>
  <c r="BQ237" i="4"/>
  <c r="BR237" i="4" s="1"/>
  <c r="BS237" i="4" s="1"/>
  <c r="BT237" i="4" s="1"/>
  <c r="BH237" i="4"/>
  <c r="K205" i="79" s="1"/>
  <c r="BH241" i="4"/>
  <c r="K280" i="79" s="1"/>
  <c r="BQ241" i="4"/>
  <c r="BR241" i="4" s="1"/>
  <c r="BS241" i="4" s="1"/>
  <c r="BT241" i="4" s="1"/>
  <c r="BH245" i="4"/>
  <c r="K281" i="79" s="1"/>
  <c r="BI243" i="4"/>
  <c r="J233" i="79" s="1"/>
  <c r="BI226" i="4"/>
  <c r="J265" i="79" s="1"/>
  <c r="BI252" i="4"/>
  <c r="BI224" i="4"/>
  <c r="J274" i="79" s="1"/>
  <c r="BI234" i="4"/>
  <c r="BI227" i="4"/>
  <c r="BI255" i="4"/>
  <c r="J800" i="79" s="1"/>
  <c r="BI229" i="4"/>
  <c r="J276" i="79" s="1"/>
  <c r="BI222" i="4"/>
  <c r="J139" i="79" s="1"/>
  <c r="BR246" i="4"/>
  <c r="BS246" i="4" s="1"/>
  <c r="BT246" i="4" s="1"/>
  <c r="AA7" i="4"/>
  <c r="AZ7" i="4"/>
  <c r="BN7" i="4"/>
  <c r="BJ177" i="4"/>
  <c r="BI200" i="4"/>
  <c r="J79" i="79" s="1"/>
  <c r="BI192" i="4"/>
  <c r="J110" i="79" s="1"/>
  <c r="BQ177" i="4"/>
  <c r="BR177" i="4" s="1"/>
  <c r="BS177" i="4" s="1"/>
  <c r="BT177" i="4" s="1"/>
  <c r="BH177" i="4"/>
  <c r="BI194" i="4"/>
  <c r="J112" i="79" s="1"/>
  <c r="BI188" i="4"/>
  <c r="BI185" i="4"/>
  <c r="BI198" i="4"/>
  <c r="J182" i="79" s="1"/>
  <c r="BI203" i="4"/>
  <c r="BI181" i="4"/>
  <c r="J94" i="79" s="1"/>
  <c r="BI187" i="4"/>
  <c r="J149" i="79" s="1"/>
  <c r="BI177" i="4"/>
  <c r="J669" i="79" s="1"/>
  <c r="BI180" i="4"/>
  <c r="J53" i="79" s="1"/>
  <c r="BO199" i="4"/>
  <c r="BO183" i="4"/>
  <c r="BO189" i="4"/>
  <c r="BO214" i="4"/>
  <c r="BO188" i="4"/>
  <c r="BO202" i="4"/>
  <c r="BO186" i="4"/>
  <c r="BO201" i="4"/>
  <c r="BO203" i="4"/>
  <c r="BO200" i="4"/>
  <c r="BO177" i="4"/>
  <c r="BO217" i="4"/>
  <c r="BO215" i="4"/>
  <c r="BO187" i="4"/>
  <c r="BO206" i="4"/>
  <c r="BO196" i="4"/>
  <c r="BO190" i="4"/>
  <c r="BO208" i="4"/>
  <c r="BO182" i="4"/>
  <c r="BO194" i="4"/>
  <c r="BO198" i="4"/>
  <c r="BO213" i="4"/>
  <c r="BO216" i="4"/>
  <c r="BO192" i="4"/>
  <c r="BO181" i="4"/>
  <c r="BO184" i="4"/>
  <c r="BO180" i="4"/>
  <c r="BO195" i="4"/>
  <c r="BO197" i="4"/>
  <c r="BO209" i="4"/>
  <c r="BO207" i="4"/>
  <c r="BO212" i="4"/>
  <c r="BO191" i="4"/>
  <c r="BO204" i="4"/>
  <c r="BO193" i="4"/>
  <c r="BO185" i="4"/>
  <c r="BO205" i="4"/>
  <c r="BI207" i="4"/>
  <c r="BI208" i="4"/>
  <c r="BI197" i="4"/>
  <c r="J77" i="79" s="1"/>
  <c r="BI191" i="4"/>
  <c r="BI193" i="4"/>
  <c r="J111" i="79" s="1"/>
  <c r="BI186" i="4"/>
  <c r="J107" i="79" s="1"/>
  <c r="BI206" i="4"/>
  <c r="J85" i="79" s="1"/>
  <c r="BI189" i="4"/>
  <c r="J150" i="79" s="1"/>
  <c r="BI183" i="4"/>
  <c r="J106" i="79" s="1"/>
  <c r="BF216" i="4"/>
  <c r="BF212" i="4"/>
  <c r="E173" i="79" s="1"/>
  <c r="BF217" i="4"/>
  <c r="BF214" i="4"/>
  <c r="BF213" i="4"/>
  <c r="BF215" i="4"/>
  <c r="E179" i="79" s="1"/>
  <c r="BQ213" i="4"/>
  <c r="BR213" i="4" s="1"/>
  <c r="BS213" i="4" s="1"/>
  <c r="BT213" i="4" s="1"/>
  <c r="BH213" i="4"/>
  <c r="D49" i="82" s="1"/>
  <c r="BH217" i="4"/>
  <c r="C147" i="78" s="1"/>
  <c r="BQ217" i="4"/>
  <c r="BR217" i="4" s="1"/>
  <c r="BS217" i="4" s="1"/>
  <c r="BT217" i="4" s="1"/>
  <c r="BI213" i="4"/>
  <c r="BI214" i="4"/>
  <c r="BJ217" i="4"/>
  <c r="D147" i="78" s="1"/>
  <c r="BJ215" i="4"/>
  <c r="I179" i="79" s="1"/>
  <c r="BQ216" i="4"/>
  <c r="BR216" i="4" s="1"/>
  <c r="BS216" i="4" s="1"/>
  <c r="BT216" i="4" s="1"/>
  <c r="BH216" i="4"/>
  <c r="BH212" i="4"/>
  <c r="K173" i="79" s="1"/>
  <c r="BQ212" i="4"/>
  <c r="BR212" i="4" s="1"/>
  <c r="BS212" i="4" s="1"/>
  <c r="BT212" i="4" s="1"/>
  <c r="BI212" i="4"/>
  <c r="J173" i="79" s="1"/>
  <c r="BI215" i="4"/>
  <c r="J179" i="79" s="1"/>
  <c r="BJ214" i="4"/>
  <c r="E65" i="82" s="1"/>
  <c r="BJ213" i="4"/>
  <c r="I152" i="79" s="1"/>
  <c r="BG212" i="4"/>
  <c r="D173" i="79" s="1"/>
  <c r="BG213" i="4"/>
  <c r="D152" i="79" s="1"/>
  <c r="BG217" i="4"/>
  <c r="BG214" i="4"/>
  <c r="BG215" i="4"/>
  <c r="D179" i="79" s="1"/>
  <c r="BG216" i="4"/>
  <c r="BQ214" i="4"/>
  <c r="BR214" i="4" s="1"/>
  <c r="BS214" i="4" s="1"/>
  <c r="BT214" i="4" s="1"/>
  <c r="BH214" i="4"/>
  <c r="BI216" i="4"/>
  <c r="BJ216" i="4"/>
  <c r="BQ215" i="4"/>
  <c r="BR215" i="4" s="1"/>
  <c r="BS215" i="4" s="1"/>
  <c r="BT215" i="4" s="1"/>
  <c r="BH215" i="4"/>
  <c r="K179" i="79" s="1"/>
  <c r="BI217" i="4"/>
  <c r="BJ212" i="4"/>
  <c r="I173" i="79" s="1"/>
  <c r="AP7" i="4"/>
  <c r="BH207" i="4"/>
  <c r="C35" i="78" s="1"/>
  <c r="BH208" i="4"/>
  <c r="C167" i="78" s="1"/>
  <c r="F68" i="79"/>
  <c r="BQ205" i="4"/>
  <c r="BR205" i="4" s="1"/>
  <c r="BS205" i="4" s="1"/>
  <c r="BT205" i="4" s="1"/>
  <c r="BH205" i="4"/>
  <c r="BQ182" i="4"/>
  <c r="BR182" i="4" s="1"/>
  <c r="BS182" i="4" s="1"/>
  <c r="BT182" i="4" s="1"/>
  <c r="BH182" i="4"/>
  <c r="BQ204" i="4"/>
  <c r="BR204" i="4" s="1"/>
  <c r="BS204" i="4" s="1"/>
  <c r="BT204" i="4" s="1"/>
  <c r="BH204" i="4"/>
  <c r="BQ195" i="4"/>
  <c r="BR195" i="4" s="1"/>
  <c r="BS195" i="4" s="1"/>
  <c r="BT195" i="4" s="1"/>
  <c r="BH195" i="4"/>
  <c r="K76" i="79" s="1"/>
  <c r="BH202" i="4"/>
  <c r="BQ202" i="4"/>
  <c r="BR202" i="4" s="1"/>
  <c r="BS202" i="4" s="1"/>
  <c r="BT202" i="4" s="1"/>
  <c r="BH196" i="4"/>
  <c r="K181" i="79" s="1"/>
  <c r="BQ196" i="4"/>
  <c r="BR196" i="4" s="1"/>
  <c r="BS196" i="4" s="1"/>
  <c r="BT196" i="4" s="1"/>
  <c r="BQ190" i="4"/>
  <c r="BR190" i="4" s="1"/>
  <c r="BS190" i="4" s="1"/>
  <c r="BT190" i="4" s="1"/>
  <c r="BH190" i="4"/>
  <c r="K109" i="79" s="1"/>
  <c r="BQ183" i="4"/>
  <c r="BR183" i="4" s="1"/>
  <c r="BS183" i="4" s="1"/>
  <c r="BT183" i="4" s="1"/>
  <c r="BH183" i="4"/>
  <c r="K106" i="79" s="1"/>
  <c r="BI184" i="4"/>
  <c r="J174" i="79" s="1"/>
  <c r="BI205" i="4"/>
  <c r="J84" i="79" s="1"/>
  <c r="BI182" i="4"/>
  <c r="BI201" i="4"/>
  <c r="J80" i="79" s="1"/>
  <c r="BI202" i="4"/>
  <c r="J81" i="79" s="1"/>
  <c r="BI199" i="4"/>
  <c r="BJ207" i="4"/>
  <c r="D35" i="78" s="1"/>
  <c r="BJ203" i="4"/>
  <c r="BJ202" i="4"/>
  <c r="BJ182" i="4"/>
  <c r="I67" i="79" s="1"/>
  <c r="BJ187" i="4"/>
  <c r="I149" i="79" s="1"/>
  <c r="BJ180" i="4"/>
  <c r="BJ193" i="4"/>
  <c r="I111" i="79" s="1"/>
  <c r="BJ183" i="4"/>
  <c r="I106" i="79" s="1"/>
  <c r="BF177" i="4"/>
  <c r="E669" i="79" s="1"/>
  <c r="BF183" i="4"/>
  <c r="E106" i="79" s="1"/>
  <c r="BF189" i="4"/>
  <c r="E150" i="79" s="1"/>
  <c r="BF199" i="4"/>
  <c r="BF188" i="4"/>
  <c r="E108" i="79" s="1"/>
  <c r="BF187" i="4"/>
  <c r="E149" i="79" s="1"/>
  <c r="BF206" i="4"/>
  <c r="E85" i="79" s="1"/>
  <c r="BF196" i="4"/>
  <c r="E181" i="79" s="1"/>
  <c r="BF201" i="4"/>
  <c r="E80" i="79" s="1"/>
  <c r="BF191" i="4"/>
  <c r="E255" i="79" s="1"/>
  <c r="BF192" i="4"/>
  <c r="E110" i="79" s="1"/>
  <c r="BF204" i="4"/>
  <c r="E83" i="79" s="1"/>
  <c r="BF203" i="4"/>
  <c r="BF190" i="4"/>
  <c r="E109" i="79" s="1"/>
  <c r="BF208" i="4"/>
  <c r="BF182" i="4"/>
  <c r="BF180" i="4"/>
  <c r="E53" i="79" s="1"/>
  <c r="BF185" i="4"/>
  <c r="BF193" i="4"/>
  <c r="E111" i="79" s="1"/>
  <c r="BF181" i="4"/>
  <c r="E94" i="79" s="1"/>
  <c r="BF198" i="4"/>
  <c r="E182" i="79" s="1"/>
  <c r="BF197" i="4"/>
  <c r="E77" i="79" s="1"/>
  <c r="BF205" i="4"/>
  <c r="E84" i="79" s="1"/>
  <c r="BF202" i="4"/>
  <c r="BF186" i="4"/>
  <c r="E107" i="79" s="1"/>
  <c r="BF184" i="4"/>
  <c r="E174" i="79" s="1"/>
  <c r="BF194" i="4"/>
  <c r="E112" i="79" s="1"/>
  <c r="BF195" i="4"/>
  <c r="E76" i="79" s="1"/>
  <c r="BF200" i="4"/>
  <c r="E79" i="79" s="1"/>
  <c r="BF209" i="4"/>
  <c r="BF207" i="4"/>
  <c r="BQ207" i="4"/>
  <c r="BR207" i="4" s="1"/>
  <c r="BS207" i="4" s="1"/>
  <c r="BT207" i="4" s="1"/>
  <c r="BQ185" i="4"/>
  <c r="BR185" i="4" s="1"/>
  <c r="BS185" i="4" s="1"/>
  <c r="BT185" i="4" s="1"/>
  <c r="BH185" i="4"/>
  <c r="BH206" i="4"/>
  <c r="K85" i="79" s="1"/>
  <c r="BQ206" i="4"/>
  <c r="BR206" i="4" s="1"/>
  <c r="BS206" i="4" s="1"/>
  <c r="BT206" i="4" s="1"/>
  <c r="BH209" i="4"/>
  <c r="BQ209" i="4"/>
  <c r="BR209" i="4" s="1"/>
  <c r="BS209" i="4" s="1"/>
  <c r="BT209" i="4" s="1"/>
  <c r="BH201" i="4"/>
  <c r="D92" i="82" s="1"/>
  <c r="BQ201" i="4"/>
  <c r="BR201" i="4" s="1"/>
  <c r="BS201" i="4" s="1"/>
  <c r="BT201" i="4" s="1"/>
  <c r="BQ203" i="4"/>
  <c r="BR203" i="4" s="1"/>
  <c r="BS203" i="4" s="1"/>
  <c r="BT203" i="4" s="1"/>
  <c r="BH203" i="4"/>
  <c r="BQ180" i="4"/>
  <c r="BR180" i="4" s="1"/>
  <c r="BS180" i="4" s="1"/>
  <c r="BT180" i="4" s="1"/>
  <c r="BH180" i="4"/>
  <c r="BQ189" i="4"/>
  <c r="BR189" i="4" s="1"/>
  <c r="BS189" i="4" s="1"/>
  <c r="BT189" i="4" s="1"/>
  <c r="BH189" i="4"/>
  <c r="K150" i="79" s="1"/>
  <c r="BJ184" i="4"/>
  <c r="BJ181" i="4"/>
  <c r="BJ194" i="4"/>
  <c r="I112" i="79" s="1"/>
  <c r="BJ196" i="4"/>
  <c r="I181" i="79" s="1"/>
  <c r="BJ185" i="4"/>
  <c r="BJ206" i="4"/>
  <c r="I85" i="79" s="1"/>
  <c r="BJ189" i="4"/>
  <c r="I150" i="79" s="1"/>
  <c r="BJ199" i="4"/>
  <c r="BQ197" i="4"/>
  <c r="BR197" i="4" s="1"/>
  <c r="BS197" i="4" s="1"/>
  <c r="BT197" i="4" s="1"/>
  <c r="BH197" i="4"/>
  <c r="K77" i="79" s="1"/>
  <c r="BQ186" i="4"/>
  <c r="BR186" i="4" s="1"/>
  <c r="BS186" i="4" s="1"/>
  <c r="BT186" i="4" s="1"/>
  <c r="BH186" i="4"/>
  <c r="K107" i="79" s="1"/>
  <c r="BH191" i="4"/>
  <c r="D42" i="82" s="1"/>
  <c r="BQ191" i="4"/>
  <c r="BR191" i="4" s="1"/>
  <c r="BS191" i="4" s="1"/>
  <c r="BT191" i="4" s="1"/>
  <c r="BH184" i="4"/>
  <c r="BQ184" i="4"/>
  <c r="BR184" i="4" s="1"/>
  <c r="BS184" i="4" s="1"/>
  <c r="BT184" i="4" s="1"/>
  <c r="BQ187" i="4"/>
  <c r="BR187" i="4" s="1"/>
  <c r="BS187" i="4" s="1"/>
  <c r="BT187" i="4" s="1"/>
  <c r="BH187" i="4"/>
  <c r="K149" i="79" s="1"/>
  <c r="BQ198" i="4"/>
  <c r="BR198" i="4" s="1"/>
  <c r="BS198" i="4" s="1"/>
  <c r="BT198" i="4" s="1"/>
  <c r="BH198" i="4"/>
  <c r="K182" i="79" s="1"/>
  <c r="BQ199" i="4"/>
  <c r="BR199" i="4" s="1"/>
  <c r="BS199" i="4" s="1"/>
  <c r="BT199" i="4" s="1"/>
  <c r="BH199" i="4"/>
  <c r="BI209" i="4"/>
  <c r="BI190" i="4"/>
  <c r="J109" i="79" s="1"/>
  <c r="BI195" i="4"/>
  <c r="J76" i="79" s="1"/>
  <c r="BI196" i="4"/>
  <c r="J181" i="79" s="1"/>
  <c r="BI204" i="4"/>
  <c r="J83" i="79" s="1"/>
  <c r="BJ197" i="4"/>
  <c r="I77" i="79" s="1"/>
  <c r="BJ186" i="4"/>
  <c r="I107" i="79" s="1"/>
  <c r="BJ198" i="4"/>
  <c r="I182" i="79" s="1"/>
  <c r="BJ200" i="4"/>
  <c r="BJ195" i="4"/>
  <c r="I76" i="79" s="1"/>
  <c r="BJ190" i="4"/>
  <c r="I109" i="79" s="1"/>
  <c r="BJ192" i="4"/>
  <c r="BG177" i="4"/>
  <c r="D669" i="79" s="1"/>
  <c r="BG189" i="4"/>
  <c r="D150" i="79" s="1"/>
  <c r="BG183" i="4"/>
  <c r="D106" i="79" s="1"/>
  <c r="BG199" i="4"/>
  <c r="BG191" i="4"/>
  <c r="D255" i="79" s="1"/>
  <c r="BG203" i="4"/>
  <c r="BG194" i="4"/>
  <c r="D112" i="79" s="1"/>
  <c r="BG201" i="4"/>
  <c r="D80" i="79" s="1"/>
  <c r="BG182" i="4"/>
  <c r="BG184" i="4"/>
  <c r="D174" i="79" s="1"/>
  <c r="BG185" i="4"/>
  <c r="BG209" i="4"/>
  <c r="BG193" i="4"/>
  <c r="D111" i="79" s="1"/>
  <c r="BG202" i="4"/>
  <c r="D81" i="79" s="1"/>
  <c r="BG181" i="4"/>
  <c r="D94" i="79" s="1"/>
  <c r="BG196" i="4"/>
  <c r="D181" i="79" s="1"/>
  <c r="BG186" i="4"/>
  <c r="D107" i="79" s="1"/>
  <c r="BG190" i="4"/>
  <c r="D109" i="79" s="1"/>
  <c r="BG180" i="4"/>
  <c r="D53" i="79" s="1"/>
  <c r="BG198" i="4"/>
  <c r="D182" i="79" s="1"/>
  <c r="BG188" i="4"/>
  <c r="D108" i="79" s="1"/>
  <c r="BG192" i="4"/>
  <c r="D110" i="79" s="1"/>
  <c r="BG187" i="4"/>
  <c r="D149" i="79" s="1"/>
  <c r="BG204" i="4"/>
  <c r="D83" i="79" s="1"/>
  <c r="BG206" i="4"/>
  <c r="D85" i="79" s="1"/>
  <c r="BG208" i="4"/>
  <c r="BG197" i="4"/>
  <c r="D77" i="79" s="1"/>
  <c r="BG205" i="4"/>
  <c r="D84" i="79" s="1"/>
  <c r="BG195" i="4"/>
  <c r="D76" i="79" s="1"/>
  <c r="BG200" i="4"/>
  <c r="D79" i="79" s="1"/>
  <c r="BG207" i="4"/>
  <c r="BQ200" i="4"/>
  <c r="BR200" i="4" s="1"/>
  <c r="BS200" i="4" s="1"/>
  <c r="BT200" i="4" s="1"/>
  <c r="BH200" i="4"/>
  <c r="BQ208" i="4"/>
  <c r="BR208" i="4" s="1"/>
  <c r="BS208" i="4" s="1"/>
  <c r="BT208" i="4" s="1"/>
  <c r="BQ192" i="4"/>
  <c r="BR192" i="4" s="1"/>
  <c r="BS192" i="4" s="1"/>
  <c r="BT192" i="4" s="1"/>
  <c r="BH192" i="4"/>
  <c r="K110" i="79" s="1"/>
  <c r="BH194" i="4"/>
  <c r="K112" i="79" s="1"/>
  <c r="BQ194" i="4"/>
  <c r="BR194" i="4" s="1"/>
  <c r="BS194" i="4" s="1"/>
  <c r="BT194" i="4" s="1"/>
  <c r="BH193" i="4"/>
  <c r="K111" i="79" s="1"/>
  <c r="BQ193" i="4"/>
  <c r="BR193" i="4" s="1"/>
  <c r="BS193" i="4" s="1"/>
  <c r="BT193" i="4" s="1"/>
  <c r="BQ181" i="4"/>
  <c r="BR181" i="4" s="1"/>
  <c r="BS181" i="4" s="1"/>
  <c r="BT181" i="4" s="1"/>
  <c r="BH181" i="4"/>
  <c r="BQ188" i="4"/>
  <c r="BR188" i="4" s="1"/>
  <c r="BS188" i="4" s="1"/>
  <c r="BT188" i="4" s="1"/>
  <c r="BH188" i="4"/>
  <c r="BJ209" i="4"/>
  <c r="BJ201" i="4"/>
  <c r="E92" i="82" s="1"/>
  <c r="BJ188" i="4"/>
  <c r="BJ205" i="4"/>
  <c r="BJ191" i="4"/>
  <c r="BJ208" i="4"/>
  <c r="D167" i="78" s="1"/>
  <c r="BJ204" i="4"/>
  <c r="AC7" i="4"/>
  <c r="AL7" i="4"/>
  <c r="AF7" i="4"/>
  <c r="AT7" i="4"/>
  <c r="AS7" i="4"/>
  <c r="AY7" i="4"/>
  <c r="AK7" i="4"/>
  <c r="AQ7" i="4"/>
  <c r="BB7" i="4"/>
  <c r="V7" i="4"/>
  <c r="AI7" i="4"/>
  <c r="BE7" i="4"/>
  <c r="AB7" i="4"/>
  <c r="AJ7" i="4"/>
  <c r="BO9" i="4"/>
  <c r="BO13" i="4"/>
  <c r="BO11" i="4"/>
  <c r="BO15" i="4"/>
  <c r="BO17" i="4"/>
  <c r="BO43" i="4"/>
  <c r="BO51" i="4"/>
  <c r="BO60" i="4"/>
  <c r="BO75" i="4"/>
  <c r="BO79" i="4"/>
  <c r="BO83" i="4"/>
  <c r="BO87" i="4"/>
  <c r="BO89" i="4"/>
  <c r="BO44" i="4"/>
  <c r="BO59" i="4"/>
  <c r="BO92" i="4"/>
  <c r="BO12" i="4"/>
  <c r="BO16" i="4"/>
  <c r="BO22" i="4"/>
  <c r="BO66" i="4"/>
  <c r="BO74" i="4"/>
  <c r="BO78" i="4"/>
  <c r="BO82" i="4"/>
  <c r="BO86" i="4"/>
  <c r="BO50" i="4"/>
  <c r="BO73" i="4"/>
  <c r="BO144" i="4"/>
  <c r="BO154" i="4"/>
  <c r="BO122" i="4"/>
  <c r="BO149" i="4"/>
  <c r="BO165" i="4"/>
  <c r="BO157" i="4"/>
  <c r="BO173" i="4"/>
  <c r="BO90" i="4"/>
  <c r="BO96" i="4"/>
  <c r="BO100" i="4"/>
  <c r="BO104" i="4"/>
  <c r="BO108" i="4"/>
  <c r="BO112" i="4"/>
  <c r="BO63" i="4"/>
  <c r="BO71" i="4"/>
  <c r="BO148" i="4"/>
  <c r="BO136" i="4"/>
  <c r="BO155" i="4"/>
  <c r="BO164" i="4"/>
  <c r="BO159" i="4"/>
  <c r="BO24" i="4"/>
  <c r="BO32" i="4"/>
  <c r="BO36" i="4"/>
  <c r="BO27" i="4"/>
  <c r="BO47" i="4"/>
  <c r="BO55" i="4"/>
  <c r="BO77" i="4"/>
  <c r="BO81" i="4"/>
  <c r="BO85" i="4"/>
  <c r="BO52" i="4"/>
  <c r="BO116" i="4"/>
  <c r="BO10" i="4"/>
  <c r="BO14" i="4"/>
  <c r="BO18" i="4"/>
  <c r="BO58" i="4"/>
  <c r="BO62" i="4"/>
  <c r="BO70" i="4"/>
  <c r="BO76" i="4"/>
  <c r="BO80" i="4"/>
  <c r="BO84" i="4"/>
  <c r="BO88" i="4"/>
  <c r="BO42" i="4"/>
  <c r="BO65" i="4"/>
  <c r="BO117" i="4"/>
  <c r="BO138" i="4"/>
  <c r="BO150" i="4"/>
  <c r="BO134" i="4"/>
  <c r="BO163" i="4"/>
  <c r="BO174" i="4"/>
  <c r="BO168" i="4"/>
  <c r="BO94" i="4"/>
  <c r="BO98" i="4"/>
  <c r="BO102" i="4"/>
  <c r="BO106" i="4"/>
  <c r="BO110" i="4"/>
  <c r="BO114" i="4"/>
  <c r="BO115" i="4"/>
  <c r="BO140" i="4"/>
  <c r="BO152" i="4"/>
  <c r="BO124" i="4"/>
  <c r="BO146" i="4"/>
  <c r="BO20" i="4"/>
  <c r="BO30" i="4"/>
  <c r="BO34" i="4"/>
  <c r="BO38" i="4"/>
  <c r="BO40" i="4"/>
  <c r="BO64" i="4"/>
  <c r="BO72" i="4"/>
  <c r="BO28" i="4"/>
  <c r="BO56" i="4"/>
  <c r="BO97" i="4"/>
  <c r="BO101" i="4"/>
  <c r="BO105" i="4"/>
  <c r="BO109" i="4"/>
  <c r="BO113" i="4"/>
  <c r="BO25" i="4"/>
  <c r="BO31" i="4"/>
  <c r="BO35" i="4"/>
  <c r="BO39" i="4"/>
  <c r="BO45" i="4"/>
  <c r="BO53" i="4"/>
  <c r="BO19" i="4"/>
  <c r="BO21" i="4"/>
  <c r="BO23" i="4"/>
  <c r="BO26" i="4"/>
  <c r="BO54" i="4"/>
  <c r="BO61" i="4"/>
  <c r="BO69" i="4"/>
  <c r="BO121" i="4"/>
  <c r="BO133" i="4"/>
  <c r="BO137" i="4"/>
  <c r="BO123" i="4"/>
  <c r="BO135" i="4"/>
  <c r="BO93" i="4"/>
  <c r="BO158" i="4"/>
  <c r="BO162" i="4"/>
  <c r="BO153" i="4"/>
  <c r="BO67" i="4"/>
  <c r="BO120" i="4"/>
  <c r="BO151" i="4"/>
  <c r="BO68" i="4"/>
  <c r="BO48" i="4"/>
  <c r="BO95" i="4"/>
  <c r="BO99" i="4"/>
  <c r="BO103" i="4"/>
  <c r="BO107" i="4"/>
  <c r="BO111" i="4"/>
  <c r="BO29" i="4"/>
  <c r="BO33" i="4"/>
  <c r="BO37" i="4"/>
  <c r="BO41" i="4"/>
  <c r="BO49" i="4"/>
  <c r="BO57" i="4"/>
  <c r="BO46" i="4"/>
  <c r="BO125" i="4"/>
  <c r="BO118" i="4"/>
  <c r="BO119" i="4"/>
  <c r="BO131" i="4"/>
  <c r="BO130" i="4"/>
  <c r="BO156" i="4"/>
  <c r="BO141" i="4"/>
  <c r="BO161" i="4"/>
  <c r="BO91" i="4"/>
  <c r="BO132" i="4"/>
  <c r="BO160" i="4"/>
  <c r="BO139" i="4"/>
  <c r="BO172" i="4"/>
  <c r="D671" i="79"/>
  <c r="D785" i="79"/>
  <c r="E671" i="79"/>
  <c r="E662" i="79"/>
  <c r="E785" i="79"/>
  <c r="K785" i="79"/>
  <c r="K671" i="79"/>
  <c r="I785" i="79"/>
  <c r="I671" i="79"/>
  <c r="J785" i="79"/>
  <c r="J671" i="79"/>
  <c r="F187" i="79"/>
  <c r="F188" i="79" s="1"/>
  <c r="F214" i="79"/>
  <c r="F215" i="79" s="1"/>
  <c r="F138" i="79"/>
  <c r="F145" i="79" s="1"/>
  <c r="F244" i="79"/>
  <c r="F251" i="79" s="1"/>
  <c r="F674" i="79"/>
  <c r="F783" i="79"/>
  <c r="F784" i="79"/>
  <c r="F668" i="79"/>
  <c r="F748" i="79"/>
  <c r="F725" i="79"/>
  <c r="F701" i="79"/>
  <c r="F780" i="79"/>
  <c r="BQ161" i="4"/>
  <c r="BR161" i="4" s="1"/>
  <c r="BS161" i="4" s="1"/>
  <c r="BT161" i="4" s="1"/>
  <c r="BH161" i="4"/>
  <c r="C258" i="78" s="1"/>
  <c r="BH141" i="4"/>
  <c r="C162" i="78" s="1"/>
  <c r="BQ141" i="4"/>
  <c r="BR141" i="4" s="1"/>
  <c r="BS141" i="4" s="1"/>
  <c r="BT141" i="4" s="1"/>
  <c r="BH156" i="4"/>
  <c r="C253" i="78" s="1"/>
  <c r="BQ156" i="4"/>
  <c r="BR156" i="4" s="1"/>
  <c r="BS156" i="4" s="1"/>
  <c r="BT156" i="4" s="1"/>
  <c r="BQ172" i="4"/>
  <c r="BR172" i="4" s="1"/>
  <c r="BS172" i="4" s="1"/>
  <c r="BT172" i="4" s="1"/>
  <c r="BH172" i="4"/>
  <c r="BH139" i="4"/>
  <c r="C155" i="78" s="1"/>
  <c r="BQ139" i="4"/>
  <c r="BR139" i="4" s="1"/>
  <c r="BS139" i="4" s="1"/>
  <c r="BT139" i="4" s="1"/>
  <c r="BH132" i="4"/>
  <c r="C144" i="78" s="1"/>
  <c r="BQ132" i="4"/>
  <c r="BR132" i="4" s="1"/>
  <c r="BS132" i="4" s="1"/>
  <c r="BT132" i="4" s="1"/>
  <c r="BQ91" i="4"/>
  <c r="BR91" i="4" s="1"/>
  <c r="BS91" i="4" s="1"/>
  <c r="BT91" i="4" s="1"/>
  <c r="BH91" i="4"/>
  <c r="BQ158" i="4"/>
  <c r="BR158" i="4" s="1"/>
  <c r="BS158" i="4" s="1"/>
  <c r="BT158" i="4" s="1"/>
  <c r="BH158" i="4"/>
  <c r="C255" i="78" s="1"/>
  <c r="BQ135" i="4"/>
  <c r="BR135" i="4" s="1"/>
  <c r="BS135" i="4" s="1"/>
  <c r="BT135" i="4" s="1"/>
  <c r="BH135" i="4"/>
  <c r="C149" i="78" s="1"/>
  <c r="BQ123" i="4"/>
  <c r="BR123" i="4" s="1"/>
  <c r="BS123" i="4" s="1"/>
  <c r="BT123" i="4" s="1"/>
  <c r="BH123" i="4"/>
  <c r="BH61" i="4"/>
  <c r="BQ61" i="4"/>
  <c r="BR61" i="4" s="1"/>
  <c r="BS61" i="4" s="1"/>
  <c r="BT61" i="4" s="1"/>
  <c r="BH118" i="4"/>
  <c r="C19" i="78" s="1"/>
  <c r="BQ118" i="4"/>
  <c r="BR118" i="4" s="1"/>
  <c r="BS118" i="4" s="1"/>
  <c r="BT118" i="4" s="1"/>
  <c r="BQ133" i="4"/>
  <c r="BR133" i="4" s="1"/>
  <c r="BS133" i="4" s="1"/>
  <c r="BT133" i="4" s="1"/>
  <c r="BH133" i="4"/>
  <c r="C146" i="78" s="1"/>
  <c r="BQ121" i="4"/>
  <c r="BR121" i="4" s="1"/>
  <c r="BS121" i="4" s="1"/>
  <c r="BT121" i="4" s="1"/>
  <c r="BH121" i="4"/>
  <c r="C34" i="78" s="1"/>
  <c r="BQ54" i="4"/>
  <c r="BR54" i="4" s="1"/>
  <c r="BS54" i="4" s="1"/>
  <c r="BT54" i="4" s="1"/>
  <c r="BH54" i="4"/>
  <c r="D20" i="81" s="1"/>
  <c r="BQ26" i="4"/>
  <c r="BR26" i="4" s="1"/>
  <c r="BS26" i="4" s="1"/>
  <c r="BT26" i="4" s="1"/>
  <c r="BH26" i="4"/>
  <c r="BQ21" i="4"/>
  <c r="BR21" i="4" s="1"/>
  <c r="BS21" i="4" s="1"/>
  <c r="BT21" i="4" s="1"/>
  <c r="BH21" i="4"/>
  <c r="BQ57" i="4"/>
  <c r="BR57" i="4" s="1"/>
  <c r="BS57" i="4" s="1"/>
  <c r="BT57" i="4" s="1"/>
  <c r="BH57" i="4"/>
  <c r="BQ49" i="4"/>
  <c r="BR49" i="4" s="1"/>
  <c r="BS49" i="4" s="1"/>
  <c r="BT49" i="4" s="1"/>
  <c r="BH49" i="4"/>
  <c r="BQ41" i="4"/>
  <c r="BR41" i="4" s="1"/>
  <c r="BS41" i="4" s="1"/>
  <c r="BT41" i="4" s="1"/>
  <c r="BH41" i="4"/>
  <c r="D54" i="82" s="1"/>
  <c r="BQ37" i="4"/>
  <c r="BR37" i="4" s="1"/>
  <c r="BS37" i="4" s="1"/>
  <c r="BT37" i="4" s="1"/>
  <c r="BH37" i="4"/>
  <c r="BQ33" i="4"/>
  <c r="BR33" i="4" s="1"/>
  <c r="BS33" i="4" s="1"/>
  <c r="BT33" i="4" s="1"/>
  <c r="BH33" i="4"/>
  <c r="K228" i="79" s="1"/>
  <c r="BQ29" i="4"/>
  <c r="BR29" i="4" s="1"/>
  <c r="BS29" i="4" s="1"/>
  <c r="BT29" i="4" s="1"/>
  <c r="BH29" i="4"/>
  <c r="K25" i="79" s="1"/>
  <c r="BQ113" i="4"/>
  <c r="BR113" i="4" s="1"/>
  <c r="BS113" i="4" s="1"/>
  <c r="BT113" i="4" s="1"/>
  <c r="BH113" i="4"/>
  <c r="D165" i="82" s="1"/>
  <c r="BQ109" i="4"/>
  <c r="BR109" i="4" s="1"/>
  <c r="BS109" i="4" s="1"/>
  <c r="BT109" i="4" s="1"/>
  <c r="BH109" i="4"/>
  <c r="D160" i="82" s="1"/>
  <c r="BQ105" i="4"/>
  <c r="BR105" i="4" s="1"/>
  <c r="BS105" i="4" s="1"/>
  <c r="BT105" i="4" s="1"/>
  <c r="BH105" i="4"/>
  <c r="BQ101" i="4"/>
  <c r="BR101" i="4" s="1"/>
  <c r="BS101" i="4" s="1"/>
  <c r="BT101" i="4" s="1"/>
  <c r="BH101" i="4"/>
  <c r="D155" i="82" s="1"/>
  <c r="BQ97" i="4"/>
  <c r="BR97" i="4" s="1"/>
  <c r="BS97" i="4" s="1"/>
  <c r="BT97" i="4" s="1"/>
  <c r="BH97" i="4"/>
  <c r="D149" i="82" s="1"/>
  <c r="BQ56" i="4"/>
  <c r="BR56" i="4" s="1"/>
  <c r="BS56" i="4" s="1"/>
  <c r="BT56" i="4" s="1"/>
  <c r="BH56" i="4"/>
  <c r="K311" i="79" s="1"/>
  <c r="BQ28" i="4"/>
  <c r="BR28" i="4" s="1"/>
  <c r="BS28" i="4" s="1"/>
  <c r="BT28" i="4" s="1"/>
  <c r="BH28" i="4"/>
  <c r="K201" i="79" s="1"/>
  <c r="BQ68" i="4"/>
  <c r="BR68" i="4" s="1"/>
  <c r="BS68" i="4" s="1"/>
  <c r="BT68" i="4" s="1"/>
  <c r="BH68" i="4"/>
  <c r="BH40" i="4"/>
  <c r="D50" i="82" s="1"/>
  <c r="BQ40" i="4"/>
  <c r="BR40" i="4" s="1"/>
  <c r="BS40" i="4" s="1"/>
  <c r="BT40" i="4" s="1"/>
  <c r="BH36" i="4"/>
  <c r="K151" i="79" s="1"/>
  <c r="BQ36" i="4"/>
  <c r="BR36" i="4" s="1"/>
  <c r="BS36" i="4" s="1"/>
  <c r="BT36" i="4" s="1"/>
  <c r="BH32" i="4"/>
  <c r="K202" i="79" s="1"/>
  <c r="BQ32" i="4"/>
  <c r="BR32" i="4" s="1"/>
  <c r="BS32" i="4" s="1"/>
  <c r="BT32" i="4" s="1"/>
  <c r="BH24" i="4"/>
  <c r="K147" i="79" s="1"/>
  <c r="BQ24" i="4"/>
  <c r="BR24" i="4" s="1"/>
  <c r="BS24" i="4" s="1"/>
  <c r="BT24" i="4" s="1"/>
  <c r="BQ159" i="4"/>
  <c r="BR159" i="4" s="1"/>
  <c r="BS159" i="4" s="1"/>
  <c r="BT159" i="4" s="1"/>
  <c r="BH159" i="4"/>
  <c r="C256" i="78" s="1"/>
  <c r="BQ146" i="4"/>
  <c r="BR146" i="4" s="1"/>
  <c r="BS146" i="4" s="1"/>
  <c r="BT146" i="4" s="1"/>
  <c r="BH146" i="4"/>
  <c r="C173" i="78" s="1"/>
  <c r="BQ124" i="4"/>
  <c r="BR124" i="4" s="1"/>
  <c r="BS124" i="4" s="1"/>
  <c r="BT124" i="4" s="1"/>
  <c r="BH124" i="4"/>
  <c r="C38" i="78" s="1"/>
  <c r="BQ148" i="4"/>
  <c r="BR148" i="4" s="1"/>
  <c r="BS148" i="4" s="1"/>
  <c r="BT148" i="4" s="1"/>
  <c r="BH148" i="4"/>
  <c r="C184" i="78" s="1"/>
  <c r="BQ115" i="4"/>
  <c r="BR115" i="4" s="1"/>
  <c r="BS115" i="4" s="1"/>
  <c r="BT115" i="4" s="1"/>
  <c r="BH115" i="4"/>
  <c r="D167" i="82" s="1"/>
  <c r="BQ63" i="4"/>
  <c r="BR63" i="4" s="1"/>
  <c r="BS63" i="4" s="1"/>
  <c r="BT63" i="4" s="1"/>
  <c r="BH63" i="4"/>
  <c r="BQ112" i="4"/>
  <c r="BR112" i="4" s="1"/>
  <c r="BS112" i="4" s="1"/>
  <c r="BT112" i="4" s="1"/>
  <c r="BH112" i="4"/>
  <c r="BQ108" i="4"/>
  <c r="BR108" i="4" s="1"/>
  <c r="BS108" i="4" s="1"/>
  <c r="BT108" i="4" s="1"/>
  <c r="BH108" i="4"/>
  <c r="K774" i="79" s="1"/>
  <c r="BQ104" i="4"/>
  <c r="BR104" i="4" s="1"/>
  <c r="BS104" i="4" s="1"/>
  <c r="BT104" i="4" s="1"/>
  <c r="BH104" i="4"/>
  <c r="D158" i="82" s="1"/>
  <c r="BQ100" i="4"/>
  <c r="BR100" i="4" s="1"/>
  <c r="BS100" i="4" s="1"/>
  <c r="BT100" i="4" s="1"/>
  <c r="BH100" i="4"/>
  <c r="D154" i="82" s="1"/>
  <c r="BQ96" i="4"/>
  <c r="BR96" i="4" s="1"/>
  <c r="BS96" i="4" s="1"/>
  <c r="BT96" i="4" s="1"/>
  <c r="BH96" i="4"/>
  <c r="BQ90" i="4"/>
  <c r="BR90" i="4" s="1"/>
  <c r="BS90" i="4" s="1"/>
  <c r="BT90" i="4" s="1"/>
  <c r="BH90" i="4"/>
  <c r="K696" i="79" s="1"/>
  <c r="BQ168" i="4"/>
  <c r="BH168" i="4"/>
  <c r="C297" i="78" s="1"/>
  <c r="BQ174" i="4"/>
  <c r="BR174" i="4" s="1"/>
  <c r="BS174" i="4" s="1"/>
  <c r="BT174" i="4" s="1"/>
  <c r="BH174" i="4"/>
  <c r="BQ163" i="4"/>
  <c r="BR163" i="4" s="1"/>
  <c r="BS163" i="4" s="1"/>
  <c r="BT163" i="4" s="1"/>
  <c r="BH163" i="4"/>
  <c r="C260" i="78" s="1"/>
  <c r="BQ149" i="4"/>
  <c r="BR149" i="4" s="1"/>
  <c r="BS149" i="4" s="1"/>
  <c r="BT149" i="4" s="1"/>
  <c r="BH149" i="4"/>
  <c r="C198" i="78" s="1"/>
  <c r="BQ122" i="4"/>
  <c r="BR122" i="4" s="1"/>
  <c r="BS122" i="4" s="1"/>
  <c r="BT122" i="4" s="1"/>
  <c r="BH122" i="4"/>
  <c r="C36" i="78" s="1"/>
  <c r="BQ150" i="4"/>
  <c r="BR150" i="4" s="1"/>
  <c r="BS150" i="4" s="1"/>
  <c r="BT150" i="4" s="1"/>
  <c r="BH150" i="4"/>
  <c r="C199" i="78" s="1"/>
  <c r="BQ138" i="4"/>
  <c r="BR138" i="4" s="1"/>
  <c r="BS138" i="4" s="1"/>
  <c r="BT138" i="4" s="1"/>
  <c r="BH138" i="4"/>
  <c r="C154" i="78" s="1"/>
  <c r="BQ65" i="4"/>
  <c r="BR65" i="4" s="1"/>
  <c r="BS65" i="4" s="1"/>
  <c r="BT65" i="4" s="1"/>
  <c r="BH65" i="4"/>
  <c r="BQ42" i="4"/>
  <c r="BR42" i="4" s="1"/>
  <c r="BS42" i="4" s="1"/>
  <c r="BT42" i="4" s="1"/>
  <c r="BH42" i="4"/>
  <c r="D45" i="82" s="1"/>
  <c r="BQ86" i="4"/>
  <c r="BR86" i="4" s="1"/>
  <c r="BS86" i="4" s="1"/>
  <c r="BT86" i="4" s="1"/>
  <c r="BH86" i="4"/>
  <c r="BQ82" i="4"/>
  <c r="BR82" i="4" s="1"/>
  <c r="BS82" i="4" s="1"/>
  <c r="BT82" i="4" s="1"/>
  <c r="BH82" i="4"/>
  <c r="BQ78" i="4"/>
  <c r="BR78" i="4" s="1"/>
  <c r="BS78" i="4" s="1"/>
  <c r="BT78" i="4" s="1"/>
  <c r="BH78" i="4"/>
  <c r="BQ74" i="4"/>
  <c r="BR74" i="4" s="1"/>
  <c r="BS74" i="4" s="1"/>
  <c r="BT74" i="4" s="1"/>
  <c r="BH74" i="4"/>
  <c r="BQ66" i="4"/>
  <c r="BR66" i="4" s="1"/>
  <c r="BS66" i="4" s="1"/>
  <c r="BT66" i="4" s="1"/>
  <c r="BH66" i="4"/>
  <c r="K323" i="79" s="1"/>
  <c r="BQ58" i="4"/>
  <c r="BR58" i="4" s="1"/>
  <c r="BS58" i="4" s="1"/>
  <c r="BT58" i="4" s="1"/>
  <c r="BH58" i="4"/>
  <c r="BQ18" i="4"/>
  <c r="BR18" i="4" s="1"/>
  <c r="BS18" i="4" s="1"/>
  <c r="BT18" i="4" s="1"/>
  <c r="BH18" i="4"/>
  <c r="BQ14" i="4"/>
  <c r="BR14" i="4" s="1"/>
  <c r="BS14" i="4" s="1"/>
  <c r="BT14" i="4" s="1"/>
  <c r="BH14" i="4"/>
  <c r="K191" i="79" s="1"/>
  <c r="BQ44" i="4"/>
  <c r="BR44" i="4" s="1"/>
  <c r="BS44" i="4" s="1"/>
  <c r="BT44" i="4" s="1"/>
  <c r="BH44" i="4"/>
  <c r="K178" i="79" s="1"/>
  <c r="BQ12" i="4"/>
  <c r="BR12" i="4" s="1"/>
  <c r="BS12" i="4" s="1"/>
  <c r="BT12" i="4" s="1"/>
  <c r="BH12" i="4"/>
  <c r="BQ116" i="4"/>
  <c r="BR116" i="4" s="1"/>
  <c r="BS116" i="4" s="1"/>
  <c r="BT116" i="4" s="1"/>
  <c r="BH116" i="4"/>
  <c r="C15" i="78" s="1"/>
  <c r="BH59" i="4"/>
  <c r="BQ59" i="4"/>
  <c r="BR59" i="4" s="1"/>
  <c r="BS59" i="4" s="1"/>
  <c r="BT59" i="4" s="1"/>
  <c r="BQ85" i="4"/>
  <c r="BR85" i="4" s="1"/>
  <c r="BS85" i="4" s="1"/>
  <c r="BT85" i="4" s="1"/>
  <c r="BH85" i="4"/>
  <c r="BQ81" i="4"/>
  <c r="BR81" i="4" s="1"/>
  <c r="BS81" i="4" s="1"/>
  <c r="BT81" i="4" s="1"/>
  <c r="BH81" i="4"/>
  <c r="BH60" i="4"/>
  <c r="BQ60" i="4"/>
  <c r="BR60" i="4" s="1"/>
  <c r="BS60" i="4" s="1"/>
  <c r="BT60" i="4" s="1"/>
  <c r="BQ75" i="4"/>
  <c r="BR75" i="4" s="1"/>
  <c r="BS75" i="4" s="1"/>
  <c r="BT75" i="4" s="1"/>
  <c r="BH75" i="4"/>
  <c r="BQ51" i="4"/>
  <c r="BR51" i="4" s="1"/>
  <c r="BS51" i="4" s="1"/>
  <c r="BT51" i="4" s="1"/>
  <c r="BH51" i="4"/>
  <c r="BQ43" i="4"/>
  <c r="BR43" i="4" s="1"/>
  <c r="BS43" i="4" s="1"/>
  <c r="BT43" i="4" s="1"/>
  <c r="BH43" i="4"/>
  <c r="K153" i="79" s="1"/>
  <c r="BQ17" i="4"/>
  <c r="BR17" i="4" s="1"/>
  <c r="BS17" i="4" s="1"/>
  <c r="BT17" i="4" s="1"/>
  <c r="BH17" i="4"/>
  <c r="BQ13" i="4"/>
  <c r="BR13" i="4" s="1"/>
  <c r="BS13" i="4" s="1"/>
  <c r="BT13" i="4" s="1"/>
  <c r="BH13" i="4"/>
  <c r="K164" i="79" s="1"/>
  <c r="BQ9" i="4"/>
  <c r="BR9" i="4" s="1"/>
  <c r="BS9" i="4" s="1"/>
  <c r="BT9" i="4" s="1"/>
  <c r="BH9" i="4"/>
  <c r="BR168" i="4"/>
  <c r="BS168" i="4" s="1"/>
  <c r="BT168" i="4" s="1"/>
  <c r="BJ151" i="4"/>
  <c r="D200" i="78" s="1"/>
  <c r="BJ132" i="4"/>
  <c r="D144" i="78" s="1"/>
  <c r="BJ91" i="4"/>
  <c r="BJ160" i="4"/>
  <c r="D257" i="78" s="1"/>
  <c r="BJ161" i="4"/>
  <c r="D258" i="78" s="1"/>
  <c r="BJ141" i="4"/>
  <c r="D162" i="78" s="1"/>
  <c r="BJ158" i="4"/>
  <c r="D255" i="78" s="1"/>
  <c r="BJ130" i="4"/>
  <c r="D142" i="78" s="1"/>
  <c r="BJ135" i="4"/>
  <c r="D149" i="78" s="1"/>
  <c r="BJ123" i="4"/>
  <c r="BJ137" i="4"/>
  <c r="D151" i="78" s="1"/>
  <c r="BJ101" i="4"/>
  <c r="BJ97" i="4"/>
  <c r="E149" i="82" s="1"/>
  <c r="BJ40" i="4"/>
  <c r="BJ36" i="4"/>
  <c r="I151" i="79" s="1"/>
  <c r="BJ32" i="4"/>
  <c r="I202" i="79" s="1"/>
  <c r="BJ24" i="4"/>
  <c r="I147" i="79" s="1"/>
  <c r="BJ155" i="4"/>
  <c r="D252" i="78" s="1"/>
  <c r="BJ125" i="4"/>
  <c r="BJ69" i="4"/>
  <c r="BJ54" i="4"/>
  <c r="E20" i="81" s="1"/>
  <c r="BJ26" i="4"/>
  <c r="BJ21" i="4"/>
  <c r="BJ53" i="4"/>
  <c r="E64" i="82" s="1"/>
  <c r="BJ45" i="4"/>
  <c r="I30" i="79" s="1"/>
  <c r="BJ39" i="4"/>
  <c r="BJ35" i="4"/>
  <c r="BJ31" i="4"/>
  <c r="BJ25" i="4"/>
  <c r="I24" i="79" s="1"/>
  <c r="BJ111" i="4"/>
  <c r="BJ107" i="4"/>
  <c r="I773" i="79" s="1"/>
  <c r="BJ103" i="4"/>
  <c r="E157" i="82" s="1"/>
  <c r="BJ48" i="4"/>
  <c r="I31" i="79" s="1"/>
  <c r="BJ72" i="4"/>
  <c r="BJ64" i="4"/>
  <c r="BJ164" i="4"/>
  <c r="BJ136" i="4"/>
  <c r="D150" i="78" s="1"/>
  <c r="BJ152" i="4"/>
  <c r="D201" i="78" s="1"/>
  <c r="BJ140" i="4"/>
  <c r="D156" i="78" s="1"/>
  <c r="BJ71" i="4"/>
  <c r="I660" i="79" s="1"/>
  <c r="BJ112" i="4"/>
  <c r="BJ108" i="4"/>
  <c r="I774" i="79" s="1"/>
  <c r="BJ104" i="4"/>
  <c r="E158" i="82" s="1"/>
  <c r="BJ100" i="4"/>
  <c r="BJ96" i="4"/>
  <c r="BJ90" i="4"/>
  <c r="I696" i="79" s="1"/>
  <c r="BJ63" i="4"/>
  <c r="BJ168" i="4"/>
  <c r="D297" i="78" s="1"/>
  <c r="BJ165" i="4"/>
  <c r="D262" i="78" s="1"/>
  <c r="BJ50" i="4"/>
  <c r="I113" i="79" s="1"/>
  <c r="BJ58" i="4"/>
  <c r="BJ134" i="4"/>
  <c r="D148" i="78" s="1"/>
  <c r="BJ154" i="4"/>
  <c r="D251" i="78" s="1"/>
  <c r="BJ144" i="4"/>
  <c r="D168" i="78" s="1"/>
  <c r="BJ117" i="4"/>
  <c r="D18" i="78" s="1"/>
  <c r="BJ65" i="4"/>
  <c r="I322" i="79" s="1"/>
  <c r="BJ86" i="4"/>
  <c r="BJ82" i="4"/>
  <c r="BJ78" i="4"/>
  <c r="BJ74" i="4"/>
  <c r="BJ66" i="4"/>
  <c r="I323" i="79" s="1"/>
  <c r="BJ22" i="4"/>
  <c r="E3" i="82" s="1"/>
  <c r="BJ16" i="4"/>
  <c r="BJ12" i="4"/>
  <c r="BJ59" i="4"/>
  <c r="BJ85" i="4"/>
  <c r="BJ81" i="4"/>
  <c r="BJ116" i="4"/>
  <c r="D15" i="78" s="1"/>
  <c r="BJ52" i="4"/>
  <c r="BJ89" i="4"/>
  <c r="I695" i="79" s="1"/>
  <c r="BJ75" i="4"/>
  <c r="BJ55" i="4"/>
  <c r="BJ47" i="4"/>
  <c r="I206" i="79" s="1"/>
  <c r="BJ27" i="4"/>
  <c r="BJ15" i="4"/>
  <c r="BJ11" i="4"/>
  <c r="I93" i="79" s="1"/>
  <c r="BI139" i="4"/>
  <c r="BI132" i="4"/>
  <c r="BI67" i="4"/>
  <c r="J644" i="79" s="1"/>
  <c r="BI141" i="4"/>
  <c r="BI156" i="4"/>
  <c r="BI93" i="4"/>
  <c r="BI131" i="4"/>
  <c r="BI119" i="4"/>
  <c r="BI91" i="4"/>
  <c r="BI162" i="4"/>
  <c r="BI133" i="4"/>
  <c r="BI121" i="4"/>
  <c r="BI61" i="4"/>
  <c r="BI46" i="4"/>
  <c r="BI21" i="4"/>
  <c r="J23" i="79" s="1"/>
  <c r="BI53" i="4"/>
  <c r="J207" i="79" s="1"/>
  <c r="BI45" i="4"/>
  <c r="BI39" i="4"/>
  <c r="J72" i="79" s="1"/>
  <c r="BI35" i="4"/>
  <c r="BI31" i="4"/>
  <c r="BI25" i="4"/>
  <c r="BI56" i="4"/>
  <c r="J311" i="79" s="1"/>
  <c r="BI28" i="4"/>
  <c r="J201" i="79" s="1"/>
  <c r="BI68" i="4"/>
  <c r="J645" i="79" s="1"/>
  <c r="BI159" i="4"/>
  <c r="BI146" i="4"/>
  <c r="BI23" i="4"/>
  <c r="J105" i="79" s="1"/>
  <c r="BI113" i="4"/>
  <c r="J802" i="79" s="1"/>
  <c r="BI109" i="4"/>
  <c r="J782" i="79" s="1"/>
  <c r="BI105" i="4"/>
  <c r="BI99" i="4"/>
  <c r="J725" i="79" s="1"/>
  <c r="BI95" i="4"/>
  <c r="J701" i="79" s="1"/>
  <c r="BI38" i="4"/>
  <c r="BI34" i="4"/>
  <c r="BI30" i="4"/>
  <c r="BI20" i="4"/>
  <c r="BI155" i="4"/>
  <c r="BI168" i="4"/>
  <c r="BI165" i="4"/>
  <c r="BI124" i="4"/>
  <c r="BI148" i="4"/>
  <c r="BI115" i="4"/>
  <c r="J831" i="79" s="1"/>
  <c r="J843" i="79" s="1"/>
  <c r="BI63" i="4"/>
  <c r="BI112" i="4"/>
  <c r="J801" i="79" s="1"/>
  <c r="BI108" i="4"/>
  <c r="J774" i="79" s="1"/>
  <c r="BI104" i="4"/>
  <c r="J749" i="79" s="1"/>
  <c r="BI100" i="4"/>
  <c r="J745" i="79" s="1"/>
  <c r="BI96" i="4"/>
  <c r="J718" i="79" s="1"/>
  <c r="BI90" i="4"/>
  <c r="J696" i="79" s="1"/>
  <c r="BI149" i="4"/>
  <c r="BI122" i="4"/>
  <c r="BI150" i="4"/>
  <c r="BI138" i="4"/>
  <c r="BI88" i="4"/>
  <c r="J694" i="79" s="1"/>
  <c r="BI84" i="4"/>
  <c r="J676" i="79" s="1"/>
  <c r="BI80" i="4"/>
  <c r="BI76" i="4"/>
  <c r="J666" i="79" s="1"/>
  <c r="BI70" i="4"/>
  <c r="BI62" i="4"/>
  <c r="BI22" i="4"/>
  <c r="BI16" i="4"/>
  <c r="BI117" i="4"/>
  <c r="BI50" i="4"/>
  <c r="J113" i="79" s="1"/>
  <c r="BI92" i="4"/>
  <c r="BI89" i="4"/>
  <c r="J695" i="79" s="1"/>
  <c r="BI10" i="4"/>
  <c r="BI52" i="4"/>
  <c r="J180" i="79" s="1"/>
  <c r="BI87" i="4"/>
  <c r="J693" i="79" s="1"/>
  <c r="BI83" i="4"/>
  <c r="BI79" i="4"/>
  <c r="J670" i="79" s="1"/>
  <c r="BI60" i="4"/>
  <c r="J315" i="79" s="1"/>
  <c r="BI51" i="4"/>
  <c r="BI43" i="4"/>
  <c r="BI17" i="4"/>
  <c r="BI13" i="4"/>
  <c r="J164" i="79" s="1"/>
  <c r="J171" i="79" s="1"/>
  <c r="BI9" i="4"/>
  <c r="J11" i="79" s="1"/>
  <c r="BG75" i="4"/>
  <c r="D665" i="79" s="1"/>
  <c r="BG77" i="4"/>
  <c r="D667" i="79" s="1"/>
  <c r="BG9" i="4"/>
  <c r="D11" i="79" s="1"/>
  <c r="BG11" i="4"/>
  <c r="D93" i="79" s="1"/>
  <c r="BG13" i="4"/>
  <c r="D164" i="79" s="1"/>
  <c r="D171" i="79" s="1"/>
  <c r="BG15" i="4"/>
  <c r="D218" i="79" s="1"/>
  <c r="BG17" i="4"/>
  <c r="BG27" i="4"/>
  <c r="D148" i="79" s="1"/>
  <c r="BG43" i="4"/>
  <c r="D153" i="79" s="1"/>
  <c r="BG47" i="4"/>
  <c r="D206" i="79" s="1"/>
  <c r="BG51" i="4"/>
  <c r="BG55" i="4"/>
  <c r="D300" i="79" s="1"/>
  <c r="BG60" i="4"/>
  <c r="D315" i="79" s="1"/>
  <c r="BG79" i="4"/>
  <c r="D670" i="79" s="1"/>
  <c r="BG81" i="4"/>
  <c r="BG83" i="4"/>
  <c r="D675" i="79" s="1"/>
  <c r="BG85" i="4"/>
  <c r="D677" i="79" s="1"/>
  <c r="BG87" i="4"/>
  <c r="D693" i="79" s="1"/>
  <c r="BG59" i="4"/>
  <c r="BG116" i="4"/>
  <c r="BG10" i="4"/>
  <c r="BG12" i="4"/>
  <c r="BG14" i="4"/>
  <c r="D191" i="79" s="1"/>
  <c r="D198" i="79" s="1"/>
  <c r="BG89" i="4"/>
  <c r="D695" i="79" s="1"/>
  <c r="BG44" i="4"/>
  <c r="D178" i="79" s="1"/>
  <c r="BG52" i="4"/>
  <c r="D180" i="79" s="1"/>
  <c r="BG92" i="4"/>
  <c r="BG58" i="4"/>
  <c r="BG42" i="4"/>
  <c r="BG50" i="4"/>
  <c r="D113" i="79" s="1"/>
  <c r="BG16" i="4"/>
  <c r="BG18" i="4"/>
  <c r="D13" i="79" s="1"/>
  <c r="BG22" i="4"/>
  <c r="BG62" i="4"/>
  <c r="BG66" i="4"/>
  <c r="D323" i="79" s="1"/>
  <c r="BG70" i="4"/>
  <c r="D659" i="79" s="1"/>
  <c r="BG74" i="4"/>
  <c r="D664" i="79" s="1"/>
  <c r="BG76" i="4"/>
  <c r="D666" i="79" s="1"/>
  <c r="BG78" i="4"/>
  <c r="D668" i="79" s="1"/>
  <c r="BG80" i="4"/>
  <c r="BG82" i="4"/>
  <c r="D674" i="79" s="1"/>
  <c r="BG84" i="4"/>
  <c r="D676" i="79" s="1"/>
  <c r="BG86" i="4"/>
  <c r="D692" i="79" s="1"/>
  <c r="BG88" i="4"/>
  <c r="D694" i="79" s="1"/>
  <c r="BG65" i="4"/>
  <c r="D322" i="79" s="1"/>
  <c r="BG73" i="4"/>
  <c r="D663" i="79" s="1"/>
  <c r="BG117" i="4"/>
  <c r="BG138" i="4"/>
  <c r="BG144" i="4"/>
  <c r="BG150" i="4"/>
  <c r="BG154" i="4"/>
  <c r="BG122" i="4"/>
  <c r="BG134" i="4"/>
  <c r="BG149" i="4"/>
  <c r="BG157" i="4"/>
  <c r="BG90" i="4"/>
  <c r="D696" i="79" s="1"/>
  <c r="BG94" i="4"/>
  <c r="BG96" i="4"/>
  <c r="D718" i="79" s="1"/>
  <c r="BG98" i="4"/>
  <c r="BG100" i="4"/>
  <c r="D745" i="79" s="1"/>
  <c r="BG102" i="4"/>
  <c r="D747" i="79" s="1"/>
  <c r="BG104" i="4"/>
  <c r="D749" i="79" s="1"/>
  <c r="BG106" i="4"/>
  <c r="D772" i="79" s="1"/>
  <c r="BG108" i="4"/>
  <c r="D774" i="79" s="1"/>
  <c r="BG110" i="4"/>
  <c r="D783" i="79" s="1"/>
  <c r="BG112" i="4"/>
  <c r="D801" i="79" s="1"/>
  <c r="BG114" i="4"/>
  <c r="BG71" i="4"/>
  <c r="D660" i="79" s="1"/>
  <c r="BG115" i="4"/>
  <c r="D831" i="79" s="1"/>
  <c r="D843" i="79" s="1"/>
  <c r="BG140" i="4"/>
  <c r="BG148" i="4"/>
  <c r="BG152" i="4"/>
  <c r="BG124" i="4"/>
  <c r="BG163" i="4"/>
  <c r="BG165" i="4"/>
  <c r="BG174" i="4"/>
  <c r="BG168" i="4"/>
  <c r="BG173" i="4"/>
  <c r="BG63" i="4"/>
  <c r="BG136" i="4"/>
  <c r="BG155" i="4"/>
  <c r="BG20" i="4"/>
  <c r="BG24" i="4"/>
  <c r="D147" i="79" s="1"/>
  <c r="BG30" i="4"/>
  <c r="BG32" i="4"/>
  <c r="D202" i="79" s="1"/>
  <c r="BG34" i="4"/>
  <c r="BG36" i="4"/>
  <c r="D151" i="79" s="1"/>
  <c r="BG38" i="4"/>
  <c r="BG40" i="4"/>
  <c r="D177" i="79" s="1"/>
  <c r="BG95" i="4"/>
  <c r="D701" i="79" s="1"/>
  <c r="BG97" i="4"/>
  <c r="D721" i="79" s="1"/>
  <c r="BG99" i="4"/>
  <c r="D725" i="79" s="1"/>
  <c r="BG101" i="4"/>
  <c r="D746" i="79" s="1"/>
  <c r="BG19" i="4"/>
  <c r="BG137" i="4"/>
  <c r="BG146" i="4"/>
  <c r="BG164" i="4"/>
  <c r="BG159" i="4"/>
  <c r="BG64" i="4"/>
  <c r="BG68" i="4"/>
  <c r="D645" i="79" s="1"/>
  <c r="BG72" i="4"/>
  <c r="BG28" i="4"/>
  <c r="D201" i="79" s="1"/>
  <c r="BG48" i="4"/>
  <c r="BG56" i="4"/>
  <c r="D311" i="79" s="1"/>
  <c r="BG103" i="4"/>
  <c r="D748" i="79" s="1"/>
  <c r="BG105" i="4"/>
  <c r="BG107" i="4"/>
  <c r="D773" i="79" s="1"/>
  <c r="BG109" i="4"/>
  <c r="D782" i="79" s="1"/>
  <c r="BG111" i="4"/>
  <c r="D784" i="79" s="1"/>
  <c r="BG113" i="4"/>
  <c r="D802" i="79" s="1"/>
  <c r="BG25" i="4"/>
  <c r="BG29" i="4"/>
  <c r="BG31" i="4"/>
  <c r="BG33" i="4"/>
  <c r="D228" i="79" s="1"/>
  <c r="BG35" i="4"/>
  <c r="BG37" i="4"/>
  <c r="D176" i="79" s="1"/>
  <c r="BG39" i="4"/>
  <c r="BG41" i="4"/>
  <c r="BG45" i="4"/>
  <c r="BG49" i="4"/>
  <c r="D75" i="79" s="1"/>
  <c r="BG53" i="4"/>
  <c r="D207" i="79" s="1"/>
  <c r="BG57" i="4"/>
  <c r="BG21" i="4"/>
  <c r="D23" i="79" s="1"/>
  <c r="BG23" i="4"/>
  <c r="D105" i="79" s="1"/>
  <c r="BG26" i="4"/>
  <c r="BG46" i="4"/>
  <c r="BG54" i="4"/>
  <c r="D299" i="79" s="1"/>
  <c r="BG61" i="4"/>
  <c r="BG69" i="4"/>
  <c r="D658" i="79" s="1"/>
  <c r="BG121" i="4"/>
  <c r="BG125" i="4"/>
  <c r="BG133" i="4"/>
  <c r="BG118" i="4"/>
  <c r="BG162" i="4"/>
  <c r="BG91" i="4"/>
  <c r="BG120" i="4"/>
  <c r="BG132" i="4"/>
  <c r="BG139" i="4"/>
  <c r="BG151" i="4"/>
  <c r="BG172" i="4"/>
  <c r="BG119" i="4"/>
  <c r="BG123" i="4"/>
  <c r="BG131" i="4"/>
  <c r="BG135" i="4"/>
  <c r="BG93" i="4"/>
  <c r="BG130" i="4"/>
  <c r="BG156" i="4"/>
  <c r="BG158" i="4"/>
  <c r="BG141" i="4"/>
  <c r="BG153" i="4"/>
  <c r="BG161" i="4"/>
  <c r="BG67" i="4"/>
  <c r="D644" i="79" s="1"/>
  <c r="BG160" i="4"/>
  <c r="BF9" i="4"/>
  <c r="E11" i="79" s="1"/>
  <c r="BF11" i="4"/>
  <c r="E93" i="79" s="1"/>
  <c r="BF13" i="4"/>
  <c r="E164" i="79" s="1"/>
  <c r="E171" i="79" s="1"/>
  <c r="BF15" i="4"/>
  <c r="E218" i="79" s="1"/>
  <c r="BF17" i="4"/>
  <c r="BF27" i="4"/>
  <c r="E148" i="79" s="1"/>
  <c r="BF43" i="4"/>
  <c r="BF47" i="4"/>
  <c r="E206" i="79" s="1"/>
  <c r="BF51" i="4"/>
  <c r="BF55" i="4"/>
  <c r="E300" i="79" s="1"/>
  <c r="BF60" i="4"/>
  <c r="BF75" i="4"/>
  <c r="BF77" i="4"/>
  <c r="E667" i="79" s="1"/>
  <c r="BF89" i="4"/>
  <c r="E695" i="79" s="1"/>
  <c r="BF59" i="4"/>
  <c r="BF92" i="4"/>
  <c r="BF79" i="4"/>
  <c r="E670" i="79" s="1"/>
  <c r="BF81" i="4"/>
  <c r="BF83" i="4"/>
  <c r="E675" i="79" s="1"/>
  <c r="BF85" i="4"/>
  <c r="BF87" i="4"/>
  <c r="E693" i="79" s="1"/>
  <c r="BF44" i="4"/>
  <c r="E178" i="79" s="1"/>
  <c r="BF52" i="4"/>
  <c r="E180" i="79" s="1"/>
  <c r="BF116" i="4"/>
  <c r="BF10" i="4"/>
  <c r="BF12" i="4"/>
  <c r="BF14" i="4"/>
  <c r="E191" i="79" s="1"/>
  <c r="E198" i="79" s="1"/>
  <c r="BF16" i="4"/>
  <c r="BF18" i="4"/>
  <c r="E13" i="79" s="1"/>
  <c r="BF22" i="4"/>
  <c r="BF58" i="4"/>
  <c r="BF62" i="4"/>
  <c r="BF66" i="4"/>
  <c r="E323" i="79" s="1"/>
  <c r="BF70" i="4"/>
  <c r="E659" i="79" s="1"/>
  <c r="BF74" i="4"/>
  <c r="E664" i="79" s="1"/>
  <c r="BF76" i="4"/>
  <c r="BF78" i="4"/>
  <c r="BF80" i="4"/>
  <c r="BF82" i="4"/>
  <c r="E674" i="79" s="1"/>
  <c r="BF84" i="4"/>
  <c r="BF86" i="4"/>
  <c r="E692" i="79" s="1"/>
  <c r="BF88" i="4"/>
  <c r="E694" i="79" s="1"/>
  <c r="BF65" i="4"/>
  <c r="E322" i="79" s="1"/>
  <c r="BF73" i="4"/>
  <c r="E663" i="79" s="1"/>
  <c r="BF138" i="4"/>
  <c r="BF144" i="4"/>
  <c r="BF150" i="4"/>
  <c r="BF154" i="4"/>
  <c r="BF122" i="4"/>
  <c r="BF134" i="4"/>
  <c r="BF149" i="4"/>
  <c r="BF42" i="4"/>
  <c r="BF50" i="4"/>
  <c r="E113" i="79" s="1"/>
  <c r="BF117" i="4"/>
  <c r="BF163" i="4"/>
  <c r="BF165" i="4"/>
  <c r="BF174" i="4"/>
  <c r="BF168" i="4"/>
  <c r="BF173" i="4"/>
  <c r="BF157" i="4"/>
  <c r="BF90" i="4"/>
  <c r="E696" i="79" s="1"/>
  <c r="BF94" i="4"/>
  <c r="BF96" i="4"/>
  <c r="E718" i="79" s="1"/>
  <c r="BF98" i="4"/>
  <c r="BF100" i="4"/>
  <c r="E745" i="79" s="1"/>
  <c r="BF102" i="4"/>
  <c r="E747" i="79" s="1"/>
  <c r="BF104" i="4"/>
  <c r="E749" i="79" s="1"/>
  <c r="BF106" i="4"/>
  <c r="E772" i="79" s="1"/>
  <c r="BF108" i="4"/>
  <c r="E774" i="79" s="1"/>
  <c r="BF110" i="4"/>
  <c r="E783" i="79" s="1"/>
  <c r="BF112" i="4"/>
  <c r="E801" i="79" s="1"/>
  <c r="BF114" i="4"/>
  <c r="E803" i="79" s="1"/>
  <c r="BF63" i="4"/>
  <c r="BF71" i="4"/>
  <c r="E660" i="79" s="1"/>
  <c r="BF115" i="4"/>
  <c r="E831" i="79" s="1"/>
  <c r="E843" i="79" s="1"/>
  <c r="BF140" i="4"/>
  <c r="BF148" i="4"/>
  <c r="BF152" i="4"/>
  <c r="BF124" i="4"/>
  <c r="BF136" i="4"/>
  <c r="BF146" i="4"/>
  <c r="BF164" i="4"/>
  <c r="BF155" i="4"/>
  <c r="BF159" i="4"/>
  <c r="BF64" i="4"/>
  <c r="BF68" i="4"/>
  <c r="E645" i="79" s="1"/>
  <c r="BF72" i="4"/>
  <c r="BF28" i="4"/>
  <c r="E201" i="79" s="1"/>
  <c r="BF48" i="4"/>
  <c r="BF56" i="4"/>
  <c r="E311" i="79" s="1"/>
  <c r="BF101" i="4"/>
  <c r="E746" i="79" s="1"/>
  <c r="BF103" i="4"/>
  <c r="BF105" i="4"/>
  <c r="BF107" i="4"/>
  <c r="E773" i="79" s="1"/>
  <c r="BF109" i="4"/>
  <c r="E782" i="79" s="1"/>
  <c r="BF111" i="4"/>
  <c r="E784" i="79" s="1"/>
  <c r="BF113" i="4"/>
  <c r="E802" i="79" s="1"/>
  <c r="BF25" i="4"/>
  <c r="BF29" i="4"/>
  <c r="BF31" i="4"/>
  <c r="BF33" i="4"/>
  <c r="E228" i="79" s="1"/>
  <c r="BF35" i="4"/>
  <c r="BF37" i="4"/>
  <c r="E176" i="79" s="1"/>
  <c r="BF39" i="4"/>
  <c r="BF41" i="4"/>
  <c r="BF45" i="4"/>
  <c r="BF49" i="4"/>
  <c r="E75" i="79" s="1"/>
  <c r="BF53" i="4"/>
  <c r="E207" i="79" s="1"/>
  <c r="BF57" i="4"/>
  <c r="E312" i="79" s="1"/>
  <c r="BF21" i="4"/>
  <c r="E23" i="79" s="1"/>
  <c r="BF26" i="4"/>
  <c r="BF46" i="4"/>
  <c r="BF54" i="4"/>
  <c r="E299" i="79" s="1"/>
  <c r="BF61" i="4"/>
  <c r="BF69" i="4"/>
  <c r="E658" i="79" s="1"/>
  <c r="BF121" i="4"/>
  <c r="BF125" i="4"/>
  <c r="BF133" i="4"/>
  <c r="BF20" i="4"/>
  <c r="BF24" i="4"/>
  <c r="E147" i="79" s="1"/>
  <c r="BF30" i="4"/>
  <c r="BF32" i="4"/>
  <c r="E202" i="79" s="1"/>
  <c r="BF34" i="4"/>
  <c r="BF36" i="4"/>
  <c r="E151" i="79" s="1"/>
  <c r="BF38" i="4"/>
  <c r="BF40" i="4"/>
  <c r="E177" i="79" s="1"/>
  <c r="BF95" i="4"/>
  <c r="E701" i="79" s="1"/>
  <c r="BF97" i="4"/>
  <c r="E721" i="79" s="1"/>
  <c r="BF99" i="4"/>
  <c r="E725" i="79" s="1"/>
  <c r="BF19" i="4"/>
  <c r="BF23" i="4"/>
  <c r="E105" i="79" s="1"/>
  <c r="BF137" i="4"/>
  <c r="BF119" i="4"/>
  <c r="BF123" i="4"/>
  <c r="BF131" i="4"/>
  <c r="BF135" i="4"/>
  <c r="BF93" i="4"/>
  <c r="BF130" i="4"/>
  <c r="BF156" i="4"/>
  <c r="BF158" i="4"/>
  <c r="BF141" i="4"/>
  <c r="BF153" i="4"/>
  <c r="BF67" i="4"/>
  <c r="E644" i="79" s="1"/>
  <c r="BF120" i="4"/>
  <c r="BF132" i="4"/>
  <c r="BF160" i="4"/>
  <c r="BF139" i="4"/>
  <c r="BF151" i="4"/>
  <c r="BF118" i="4"/>
  <c r="BF162" i="4"/>
  <c r="BF161" i="4"/>
  <c r="BF91" i="4"/>
  <c r="BF172" i="4"/>
  <c r="BH153" i="4"/>
  <c r="C245" i="78" s="1"/>
  <c r="BQ153" i="4"/>
  <c r="BR153" i="4" s="1"/>
  <c r="BS153" i="4" s="1"/>
  <c r="BT153" i="4" s="1"/>
  <c r="BH162" i="4"/>
  <c r="BQ162" i="4"/>
  <c r="BR162" i="4" s="1"/>
  <c r="BS162" i="4" s="1"/>
  <c r="BT162" i="4" s="1"/>
  <c r="BH130" i="4"/>
  <c r="BQ130" i="4"/>
  <c r="BR130" i="4" s="1"/>
  <c r="BS130" i="4" s="1"/>
  <c r="BT130" i="4" s="1"/>
  <c r="BH151" i="4"/>
  <c r="C200" i="78" s="1"/>
  <c r="BQ151" i="4"/>
  <c r="BR151" i="4" s="1"/>
  <c r="BS151" i="4" s="1"/>
  <c r="BT151" i="4" s="1"/>
  <c r="BQ160" i="4"/>
  <c r="BR160" i="4" s="1"/>
  <c r="BS160" i="4" s="1"/>
  <c r="BT160" i="4" s="1"/>
  <c r="BH160" i="4"/>
  <c r="C257" i="78" s="1"/>
  <c r="BH120" i="4"/>
  <c r="C33" i="78" s="1"/>
  <c r="BQ120" i="4"/>
  <c r="BR120" i="4" s="1"/>
  <c r="BS120" i="4" s="1"/>
  <c r="BT120" i="4" s="1"/>
  <c r="BQ67" i="4"/>
  <c r="BR67" i="4" s="1"/>
  <c r="BS67" i="4" s="1"/>
  <c r="BT67" i="4" s="1"/>
  <c r="BH67" i="4"/>
  <c r="K644" i="79" s="1"/>
  <c r="BQ93" i="4"/>
  <c r="BR93" i="4" s="1"/>
  <c r="BS93" i="4" s="1"/>
  <c r="BT93" i="4" s="1"/>
  <c r="BH93" i="4"/>
  <c r="BQ131" i="4"/>
  <c r="BR131" i="4" s="1"/>
  <c r="BS131" i="4" s="1"/>
  <c r="BT131" i="4" s="1"/>
  <c r="BH131" i="4"/>
  <c r="C143" i="78" s="1"/>
  <c r="BQ119" i="4"/>
  <c r="BR119" i="4" s="1"/>
  <c r="BS119" i="4" s="1"/>
  <c r="BT119" i="4" s="1"/>
  <c r="BH119" i="4"/>
  <c r="C27" i="78" s="1"/>
  <c r="BQ155" i="4"/>
  <c r="BR155" i="4" s="1"/>
  <c r="BS155" i="4" s="1"/>
  <c r="BT155" i="4" s="1"/>
  <c r="BH155" i="4"/>
  <c r="C252" i="78" s="1"/>
  <c r="BQ137" i="4"/>
  <c r="BR137" i="4" s="1"/>
  <c r="BS137" i="4" s="1"/>
  <c r="BT137" i="4" s="1"/>
  <c r="BH137" i="4"/>
  <c r="C151" i="78" s="1"/>
  <c r="BQ125" i="4"/>
  <c r="BR125" i="4" s="1"/>
  <c r="BS125" i="4" s="1"/>
  <c r="BT125" i="4" s="1"/>
  <c r="BH125" i="4"/>
  <c r="BQ69" i="4"/>
  <c r="BR69" i="4" s="1"/>
  <c r="BS69" i="4" s="1"/>
  <c r="BT69" i="4" s="1"/>
  <c r="BH69" i="4"/>
  <c r="K658" i="79" s="1"/>
  <c r="BQ46" i="4"/>
  <c r="BR46" i="4" s="1"/>
  <c r="BS46" i="4" s="1"/>
  <c r="BT46" i="4" s="1"/>
  <c r="BH46" i="4"/>
  <c r="BQ23" i="4"/>
  <c r="BR23" i="4" s="1"/>
  <c r="BS23" i="4" s="1"/>
  <c r="BT23" i="4" s="1"/>
  <c r="BH23" i="4"/>
  <c r="K105" i="79" s="1"/>
  <c r="BQ19" i="4"/>
  <c r="BR19" i="4" s="1"/>
  <c r="BS19" i="4" s="1"/>
  <c r="BT19" i="4" s="1"/>
  <c r="BH19" i="4"/>
  <c r="BQ53" i="4"/>
  <c r="BR53" i="4" s="1"/>
  <c r="BS53" i="4" s="1"/>
  <c r="BT53" i="4" s="1"/>
  <c r="BH53" i="4"/>
  <c r="BQ45" i="4"/>
  <c r="BR45" i="4" s="1"/>
  <c r="BS45" i="4" s="1"/>
  <c r="BT45" i="4" s="1"/>
  <c r="BH45" i="4"/>
  <c r="D51" i="82" s="1"/>
  <c r="BQ39" i="4"/>
  <c r="BR39" i="4" s="1"/>
  <c r="BS39" i="4" s="1"/>
  <c r="BT39" i="4" s="1"/>
  <c r="BH39" i="4"/>
  <c r="BQ35" i="4"/>
  <c r="BR35" i="4" s="1"/>
  <c r="BS35" i="4" s="1"/>
  <c r="BT35" i="4" s="1"/>
  <c r="BH35" i="4"/>
  <c r="BQ31" i="4"/>
  <c r="BR31" i="4" s="1"/>
  <c r="BS31" i="4" s="1"/>
  <c r="BT31" i="4" s="1"/>
  <c r="BH31" i="4"/>
  <c r="BQ25" i="4"/>
  <c r="BR25" i="4" s="1"/>
  <c r="BS25" i="4" s="1"/>
  <c r="BT25" i="4" s="1"/>
  <c r="BH25" i="4"/>
  <c r="BQ111" i="4"/>
  <c r="BR111" i="4" s="1"/>
  <c r="BS111" i="4" s="1"/>
  <c r="BT111" i="4" s="1"/>
  <c r="BH111" i="4"/>
  <c r="D162" i="82" s="1"/>
  <c r="BQ107" i="4"/>
  <c r="BR107" i="4" s="1"/>
  <c r="BS107" i="4" s="1"/>
  <c r="BT107" i="4" s="1"/>
  <c r="BH107" i="4"/>
  <c r="K773" i="79" s="1"/>
  <c r="BQ103" i="4"/>
  <c r="BR103" i="4" s="1"/>
  <c r="BS103" i="4" s="1"/>
  <c r="BT103" i="4" s="1"/>
  <c r="BH103" i="4"/>
  <c r="D157" i="82" s="1"/>
  <c r="BQ99" i="4"/>
  <c r="BR99" i="4" s="1"/>
  <c r="BS99" i="4" s="1"/>
  <c r="BT99" i="4" s="1"/>
  <c r="BH99" i="4"/>
  <c r="BQ95" i="4"/>
  <c r="BR95" i="4" s="1"/>
  <c r="BS95" i="4" s="1"/>
  <c r="BT95" i="4" s="1"/>
  <c r="BH95" i="4"/>
  <c r="D145" i="82" s="1"/>
  <c r="BQ48" i="4"/>
  <c r="BR48" i="4" s="1"/>
  <c r="BS48" i="4" s="1"/>
  <c r="BT48" i="4" s="1"/>
  <c r="BH48" i="4"/>
  <c r="BQ72" i="4"/>
  <c r="BR72" i="4" s="1"/>
  <c r="BS72" i="4" s="1"/>
  <c r="BT72" i="4" s="1"/>
  <c r="BH72" i="4"/>
  <c r="BQ64" i="4"/>
  <c r="BR64" i="4" s="1"/>
  <c r="BS64" i="4" s="1"/>
  <c r="BT64" i="4" s="1"/>
  <c r="BH64" i="4"/>
  <c r="K321" i="79" s="1"/>
  <c r="BH38" i="4"/>
  <c r="BQ38" i="4"/>
  <c r="BR38" i="4" s="1"/>
  <c r="BS38" i="4" s="1"/>
  <c r="BT38" i="4" s="1"/>
  <c r="BH34" i="4"/>
  <c r="BQ34" i="4"/>
  <c r="BR34" i="4" s="1"/>
  <c r="BS34" i="4" s="1"/>
  <c r="BT34" i="4" s="1"/>
  <c r="BH30" i="4"/>
  <c r="BQ30" i="4"/>
  <c r="BR30" i="4" s="1"/>
  <c r="BS30" i="4" s="1"/>
  <c r="BT30" i="4" s="1"/>
  <c r="BH20" i="4"/>
  <c r="BQ20" i="4"/>
  <c r="BR20" i="4" s="1"/>
  <c r="BS20" i="4" s="1"/>
  <c r="BT20" i="4" s="1"/>
  <c r="BQ164" i="4"/>
  <c r="BR164" i="4" s="1"/>
  <c r="BS164" i="4" s="1"/>
  <c r="BT164" i="4" s="1"/>
  <c r="BH164" i="4"/>
  <c r="C261" i="78" s="1"/>
  <c r="BQ136" i="4"/>
  <c r="BR136" i="4" s="1"/>
  <c r="BS136" i="4" s="1"/>
  <c r="BT136" i="4" s="1"/>
  <c r="BH136" i="4"/>
  <c r="C150" i="78" s="1"/>
  <c r="BQ152" i="4"/>
  <c r="BR152" i="4" s="1"/>
  <c r="BS152" i="4" s="1"/>
  <c r="BT152" i="4" s="1"/>
  <c r="BH152" i="4"/>
  <c r="C201" i="78" s="1"/>
  <c r="BQ140" i="4"/>
  <c r="BR140" i="4" s="1"/>
  <c r="BS140" i="4" s="1"/>
  <c r="BT140" i="4" s="1"/>
  <c r="BH140" i="4"/>
  <c r="C156" i="78" s="1"/>
  <c r="BQ71" i="4"/>
  <c r="BR71" i="4" s="1"/>
  <c r="BS71" i="4" s="1"/>
  <c r="BT71" i="4" s="1"/>
  <c r="BH71" i="4"/>
  <c r="K660" i="79" s="1"/>
  <c r="BQ114" i="4"/>
  <c r="BR114" i="4" s="1"/>
  <c r="BS114" i="4" s="1"/>
  <c r="BT114" i="4" s="1"/>
  <c r="BH114" i="4"/>
  <c r="BQ110" i="4"/>
  <c r="BR110" i="4" s="1"/>
  <c r="BS110" i="4" s="1"/>
  <c r="BT110" i="4" s="1"/>
  <c r="BH110" i="4"/>
  <c r="D161" i="82" s="1"/>
  <c r="BQ106" i="4"/>
  <c r="BR106" i="4" s="1"/>
  <c r="BS106" i="4" s="1"/>
  <c r="BT106" i="4" s="1"/>
  <c r="BH106" i="4"/>
  <c r="K772" i="79" s="1"/>
  <c r="BQ102" i="4"/>
  <c r="BR102" i="4" s="1"/>
  <c r="BS102" i="4" s="1"/>
  <c r="BT102" i="4" s="1"/>
  <c r="BH102" i="4"/>
  <c r="D156" i="82" s="1"/>
  <c r="BQ98" i="4"/>
  <c r="BR98" i="4" s="1"/>
  <c r="BS98" i="4" s="1"/>
  <c r="BT98" i="4" s="1"/>
  <c r="BH98" i="4"/>
  <c r="BQ94" i="4"/>
  <c r="BR94" i="4" s="1"/>
  <c r="BS94" i="4" s="1"/>
  <c r="BT94" i="4" s="1"/>
  <c r="BH94" i="4"/>
  <c r="BQ173" i="4"/>
  <c r="BR173" i="4" s="1"/>
  <c r="BS173" i="4" s="1"/>
  <c r="BT173" i="4" s="1"/>
  <c r="BH173" i="4"/>
  <c r="BQ157" i="4"/>
  <c r="BR157" i="4" s="1"/>
  <c r="BS157" i="4" s="1"/>
  <c r="BT157" i="4" s="1"/>
  <c r="BH157" i="4"/>
  <c r="C254" i="78" s="1"/>
  <c r="BQ165" i="4"/>
  <c r="BR165" i="4" s="1"/>
  <c r="BS165" i="4" s="1"/>
  <c r="BT165" i="4" s="1"/>
  <c r="BH165" i="4"/>
  <c r="C262" i="78" s="1"/>
  <c r="BQ117" i="4"/>
  <c r="BR117" i="4" s="1"/>
  <c r="BS117" i="4" s="1"/>
  <c r="BT117" i="4" s="1"/>
  <c r="BH117" i="4"/>
  <c r="C18" i="78" s="1"/>
  <c r="BQ134" i="4"/>
  <c r="BR134" i="4" s="1"/>
  <c r="BS134" i="4" s="1"/>
  <c r="BT134" i="4" s="1"/>
  <c r="BH134" i="4"/>
  <c r="C148" i="78" s="1"/>
  <c r="BQ154" i="4"/>
  <c r="BR154" i="4" s="1"/>
  <c r="BS154" i="4" s="1"/>
  <c r="BT154" i="4" s="1"/>
  <c r="BH154" i="4"/>
  <c r="C251" i="78" s="1"/>
  <c r="BQ144" i="4"/>
  <c r="BR144" i="4" s="1"/>
  <c r="BS144" i="4" s="1"/>
  <c r="BT144" i="4" s="1"/>
  <c r="BH144" i="4"/>
  <c r="C168" i="78" s="1"/>
  <c r="BQ73" i="4"/>
  <c r="BR73" i="4" s="1"/>
  <c r="BS73" i="4" s="1"/>
  <c r="BT73" i="4" s="1"/>
  <c r="BH73" i="4"/>
  <c r="K663" i="79" s="1"/>
  <c r="BQ50" i="4"/>
  <c r="BR50" i="4" s="1"/>
  <c r="BS50" i="4" s="1"/>
  <c r="BT50" i="4" s="1"/>
  <c r="BH50" i="4"/>
  <c r="K113" i="79" s="1"/>
  <c r="BQ88" i="4"/>
  <c r="BR88" i="4" s="1"/>
  <c r="BS88" i="4" s="1"/>
  <c r="BT88" i="4" s="1"/>
  <c r="BH88" i="4"/>
  <c r="K694" i="79" s="1"/>
  <c r="BQ84" i="4"/>
  <c r="BR84" i="4" s="1"/>
  <c r="BS84" i="4" s="1"/>
  <c r="BT84" i="4" s="1"/>
  <c r="BH84" i="4"/>
  <c r="BQ80" i="4"/>
  <c r="BR80" i="4" s="1"/>
  <c r="BS80" i="4" s="1"/>
  <c r="BT80" i="4" s="1"/>
  <c r="BH80" i="4"/>
  <c r="K672" i="79" s="1"/>
  <c r="BQ76" i="4"/>
  <c r="BR76" i="4" s="1"/>
  <c r="BS76" i="4" s="1"/>
  <c r="BT76" i="4" s="1"/>
  <c r="BH76" i="4"/>
  <c r="D124" i="82" s="1"/>
  <c r="BQ70" i="4"/>
  <c r="BR70" i="4" s="1"/>
  <c r="BS70" i="4" s="1"/>
  <c r="BT70" i="4" s="1"/>
  <c r="BH70" i="4"/>
  <c r="D93" i="82" s="1"/>
  <c r="BQ62" i="4"/>
  <c r="BR62" i="4" s="1"/>
  <c r="BS62" i="4" s="1"/>
  <c r="BT62" i="4" s="1"/>
  <c r="BH62" i="4"/>
  <c r="BQ22" i="4"/>
  <c r="BR22" i="4" s="1"/>
  <c r="BS22" i="4" s="1"/>
  <c r="BT22" i="4" s="1"/>
  <c r="BH22" i="4"/>
  <c r="BQ16" i="4"/>
  <c r="BR16" i="4" s="1"/>
  <c r="BS16" i="4" s="1"/>
  <c r="BT16" i="4" s="1"/>
  <c r="BH16" i="4"/>
  <c r="BQ52" i="4"/>
  <c r="BR52" i="4" s="1"/>
  <c r="BS52" i="4" s="1"/>
  <c r="BT52" i="4" s="1"/>
  <c r="BH52" i="4"/>
  <c r="BQ89" i="4"/>
  <c r="BR89" i="4" s="1"/>
  <c r="BS89" i="4" s="1"/>
  <c r="BT89" i="4" s="1"/>
  <c r="BH89" i="4"/>
  <c r="K695" i="79" s="1"/>
  <c r="BQ10" i="4"/>
  <c r="BR10" i="4" s="1"/>
  <c r="BS10" i="4" s="1"/>
  <c r="BT10" i="4" s="1"/>
  <c r="BH10" i="4"/>
  <c r="BQ92" i="4"/>
  <c r="BR92" i="4" s="1"/>
  <c r="BS92" i="4" s="1"/>
  <c r="BT92" i="4" s="1"/>
  <c r="BH92" i="4"/>
  <c r="BQ87" i="4"/>
  <c r="BR87" i="4" s="1"/>
  <c r="BS87" i="4" s="1"/>
  <c r="BT87" i="4" s="1"/>
  <c r="BH87" i="4"/>
  <c r="K693" i="79" s="1"/>
  <c r="BQ83" i="4"/>
  <c r="BR83" i="4" s="1"/>
  <c r="BS83" i="4" s="1"/>
  <c r="BT83" i="4" s="1"/>
  <c r="BH83" i="4"/>
  <c r="BQ79" i="4"/>
  <c r="BR79" i="4" s="1"/>
  <c r="BS79" i="4" s="1"/>
  <c r="BT79" i="4" s="1"/>
  <c r="BH79" i="4"/>
  <c r="BQ77" i="4"/>
  <c r="BR77" i="4" s="1"/>
  <c r="BS77" i="4" s="1"/>
  <c r="BT77" i="4" s="1"/>
  <c r="BH77" i="4"/>
  <c r="BQ55" i="4"/>
  <c r="BR55" i="4" s="1"/>
  <c r="BS55" i="4" s="1"/>
  <c r="BT55" i="4" s="1"/>
  <c r="BH55" i="4"/>
  <c r="BQ47" i="4"/>
  <c r="BR47" i="4" s="1"/>
  <c r="BS47" i="4" s="1"/>
  <c r="BT47" i="4" s="1"/>
  <c r="BH47" i="4"/>
  <c r="K206" i="79" s="1"/>
  <c r="BQ27" i="4"/>
  <c r="BR27" i="4" s="1"/>
  <c r="BS27" i="4" s="1"/>
  <c r="BT27" i="4" s="1"/>
  <c r="BH27" i="4"/>
  <c r="BQ15" i="4"/>
  <c r="BR15" i="4" s="1"/>
  <c r="BS15" i="4" s="1"/>
  <c r="BT15" i="4" s="1"/>
  <c r="BH15" i="4"/>
  <c r="BQ11" i="4"/>
  <c r="BR11" i="4" s="1"/>
  <c r="BS11" i="4" s="1"/>
  <c r="BT11" i="4" s="1"/>
  <c r="BH11" i="4"/>
  <c r="K93" i="79" s="1"/>
  <c r="BJ172" i="4"/>
  <c r="D325" i="78" s="1"/>
  <c r="D35" i="98" s="1"/>
  <c r="BJ139" i="4"/>
  <c r="D155" i="78" s="1"/>
  <c r="BJ120" i="4"/>
  <c r="D33" i="78" s="1"/>
  <c r="BJ118" i="4"/>
  <c r="D19" i="78" s="1"/>
  <c r="BJ67" i="4"/>
  <c r="I644" i="79" s="1"/>
  <c r="BJ153" i="4"/>
  <c r="BJ162" i="4"/>
  <c r="D259" i="78" s="1"/>
  <c r="BJ156" i="4"/>
  <c r="D253" i="78" s="1"/>
  <c r="BJ93" i="4"/>
  <c r="BJ131" i="4"/>
  <c r="D143" i="78" s="1"/>
  <c r="BJ119" i="4"/>
  <c r="D27" i="78" s="1"/>
  <c r="D31" i="78" s="1"/>
  <c r="D11" i="98" s="1"/>
  <c r="BJ19" i="4"/>
  <c r="BJ99" i="4"/>
  <c r="BJ95" i="4"/>
  <c r="E145" i="82" s="1"/>
  <c r="BJ38" i="4"/>
  <c r="I28" i="79" s="1"/>
  <c r="BJ34" i="4"/>
  <c r="BJ30" i="4"/>
  <c r="I26" i="79" s="1"/>
  <c r="BJ20" i="4"/>
  <c r="I52" i="79" s="1"/>
  <c r="BJ133" i="4"/>
  <c r="D146" i="78" s="1"/>
  <c r="BJ121" i="4"/>
  <c r="D34" i="78" s="1"/>
  <c r="BJ61" i="4"/>
  <c r="BJ46" i="4"/>
  <c r="BJ23" i="4"/>
  <c r="E4" i="82" s="1"/>
  <c r="BJ57" i="4"/>
  <c r="BJ49" i="4"/>
  <c r="BJ41" i="4"/>
  <c r="I29" i="79" s="1"/>
  <c r="BJ37" i="4"/>
  <c r="BJ33" i="4"/>
  <c r="I228" i="79" s="1"/>
  <c r="BJ29" i="4"/>
  <c r="I25" i="79" s="1"/>
  <c r="BJ113" i="4"/>
  <c r="E165" i="82" s="1"/>
  <c r="BJ109" i="4"/>
  <c r="E160" i="82" s="1"/>
  <c r="BJ105" i="4"/>
  <c r="BJ56" i="4"/>
  <c r="I311" i="79" s="1"/>
  <c r="BJ28" i="4"/>
  <c r="I201" i="79" s="1"/>
  <c r="BJ68" i="4"/>
  <c r="BJ159" i="4"/>
  <c r="D256" i="78" s="1"/>
  <c r="BJ146" i="4"/>
  <c r="D173" i="78" s="1"/>
  <c r="BJ124" i="4"/>
  <c r="D38" i="78" s="1"/>
  <c r="BJ148" i="4"/>
  <c r="D184" i="78" s="1"/>
  <c r="BJ115" i="4"/>
  <c r="E167" i="82" s="1"/>
  <c r="BJ114" i="4"/>
  <c r="E166" i="82" s="1"/>
  <c r="BJ110" i="4"/>
  <c r="E161" i="82" s="1"/>
  <c r="BJ106" i="4"/>
  <c r="I772" i="79" s="1"/>
  <c r="BJ102" i="4"/>
  <c r="E156" i="82" s="1"/>
  <c r="BJ98" i="4"/>
  <c r="BJ94" i="4"/>
  <c r="BJ157" i="4"/>
  <c r="D254" i="78" s="1"/>
  <c r="BJ173" i="4"/>
  <c r="BJ174" i="4"/>
  <c r="D328" i="78" s="1"/>
  <c r="D37" i="98" s="1"/>
  <c r="BJ163" i="4"/>
  <c r="D260" i="78" s="1"/>
  <c r="BJ42" i="4"/>
  <c r="BJ149" i="4"/>
  <c r="D198" i="78" s="1"/>
  <c r="BJ122" i="4"/>
  <c r="D36" i="78" s="1"/>
  <c r="BJ150" i="4"/>
  <c r="D199" i="78" s="1"/>
  <c r="BJ138" i="4"/>
  <c r="D154" i="78" s="1"/>
  <c r="BJ73" i="4"/>
  <c r="I663" i="79" s="1"/>
  <c r="BJ88" i="4"/>
  <c r="I694" i="79" s="1"/>
  <c r="BJ84" i="4"/>
  <c r="BJ80" i="4"/>
  <c r="I672" i="79" s="1"/>
  <c r="BJ76" i="4"/>
  <c r="E124" i="82" s="1"/>
  <c r="BJ70" i="4"/>
  <c r="BJ62" i="4"/>
  <c r="I319" i="79" s="1"/>
  <c r="BJ18" i="4"/>
  <c r="BJ14" i="4"/>
  <c r="I191" i="79" s="1"/>
  <c r="I198" i="79" s="1"/>
  <c r="BJ10" i="4"/>
  <c r="I51" i="79" s="1"/>
  <c r="BJ87" i="4"/>
  <c r="I693" i="79" s="1"/>
  <c r="BJ83" i="4"/>
  <c r="BJ79" i="4"/>
  <c r="BJ92" i="4"/>
  <c r="BJ44" i="4"/>
  <c r="I178" i="79" s="1"/>
  <c r="BJ77" i="4"/>
  <c r="BJ60" i="4"/>
  <c r="I315" i="79" s="1"/>
  <c r="BJ51" i="4"/>
  <c r="BJ43" i="4"/>
  <c r="I153" i="79" s="1"/>
  <c r="BJ17" i="4"/>
  <c r="BJ13" i="4"/>
  <c r="I164" i="79" s="1"/>
  <c r="I171" i="79" s="1"/>
  <c r="BJ9" i="4"/>
  <c r="BI151" i="4"/>
  <c r="BI160" i="4"/>
  <c r="BI120" i="4"/>
  <c r="BI153" i="4"/>
  <c r="BI158" i="4"/>
  <c r="BI130" i="4"/>
  <c r="BI135" i="4"/>
  <c r="BI123" i="4"/>
  <c r="BI172" i="4"/>
  <c r="BI161" i="4"/>
  <c r="BI118" i="4"/>
  <c r="BI125" i="4"/>
  <c r="BI69" i="4"/>
  <c r="J658" i="79" s="1"/>
  <c r="BI54" i="4"/>
  <c r="J299" i="79" s="1"/>
  <c r="BI26" i="4"/>
  <c r="J68" i="79" s="1"/>
  <c r="BI57" i="4"/>
  <c r="BI49" i="4"/>
  <c r="J75" i="79" s="1"/>
  <c r="BI41" i="4"/>
  <c r="BI37" i="4"/>
  <c r="J176" i="79" s="1"/>
  <c r="BI33" i="4"/>
  <c r="J228" i="79" s="1"/>
  <c r="BI29" i="4"/>
  <c r="BI101" i="4"/>
  <c r="BI48" i="4"/>
  <c r="BI72" i="4"/>
  <c r="BI64" i="4"/>
  <c r="BI164" i="4"/>
  <c r="BI137" i="4"/>
  <c r="BI19" i="4"/>
  <c r="BI111" i="4"/>
  <c r="J784" i="79" s="1"/>
  <c r="BI107" i="4"/>
  <c r="J773" i="79" s="1"/>
  <c r="BI103" i="4"/>
  <c r="J748" i="79" s="1"/>
  <c r="BI97" i="4"/>
  <c r="BI40" i="4"/>
  <c r="J177" i="79" s="1"/>
  <c r="BI36" i="4"/>
  <c r="J151" i="79" s="1"/>
  <c r="BI32" i="4"/>
  <c r="J202" i="79" s="1"/>
  <c r="BI24" i="4"/>
  <c r="J147" i="79" s="1"/>
  <c r="BI136" i="4"/>
  <c r="BI173" i="4"/>
  <c r="BI174" i="4"/>
  <c r="BI163" i="4"/>
  <c r="BI152" i="4"/>
  <c r="BI140" i="4"/>
  <c r="BI71" i="4"/>
  <c r="J660" i="79" s="1"/>
  <c r="BI114" i="4"/>
  <c r="J803" i="79" s="1"/>
  <c r="BI110" i="4"/>
  <c r="BI106" i="4"/>
  <c r="J772" i="79" s="1"/>
  <c r="BI102" i="4"/>
  <c r="J747" i="79" s="1"/>
  <c r="BI98" i="4"/>
  <c r="BI94" i="4"/>
  <c r="BI157" i="4"/>
  <c r="BI134" i="4"/>
  <c r="BI154" i="4"/>
  <c r="BI144" i="4"/>
  <c r="BI73" i="4"/>
  <c r="J663" i="79" s="1"/>
  <c r="BI86" i="4"/>
  <c r="BI82" i="4"/>
  <c r="J674" i="79" s="1"/>
  <c r="BI78" i="4"/>
  <c r="J668" i="79" s="1"/>
  <c r="BI74" i="4"/>
  <c r="J664" i="79" s="1"/>
  <c r="BI66" i="4"/>
  <c r="J323" i="79" s="1"/>
  <c r="BI58" i="4"/>
  <c r="BI18" i="4"/>
  <c r="J13" i="79" s="1"/>
  <c r="BI14" i="4"/>
  <c r="J191" i="79" s="1"/>
  <c r="J198" i="79" s="1"/>
  <c r="BI65" i="4"/>
  <c r="J322" i="79" s="1"/>
  <c r="BI42" i="4"/>
  <c r="BI59" i="4"/>
  <c r="BI12" i="4"/>
  <c r="BI116" i="4"/>
  <c r="BI44" i="4"/>
  <c r="J178" i="79" s="1"/>
  <c r="BI85" i="4"/>
  <c r="J677" i="79" s="1"/>
  <c r="BI81" i="4"/>
  <c r="J673" i="79" s="1"/>
  <c r="BI77" i="4"/>
  <c r="J667" i="79" s="1"/>
  <c r="BI55" i="4"/>
  <c r="J300" i="79" s="1"/>
  <c r="BI47" i="4"/>
  <c r="J206" i="79" s="1"/>
  <c r="BI27" i="4"/>
  <c r="J148" i="79" s="1"/>
  <c r="BI15" i="4"/>
  <c r="J218" i="79" s="1"/>
  <c r="BI11" i="4"/>
  <c r="J93" i="79" s="1"/>
  <c r="BI75" i="4"/>
  <c r="J665" i="79" s="1"/>
  <c r="F71" i="79"/>
  <c r="F700" i="79"/>
  <c r="F753" i="79"/>
  <c r="F661" i="79"/>
  <c r="F723" i="79"/>
  <c r="F699" i="79"/>
  <c r="F752" i="79"/>
  <c r="F327" i="79"/>
  <c r="F672" i="79"/>
  <c r="F698" i="79"/>
  <c r="F751" i="79"/>
  <c r="F697" i="79"/>
  <c r="F750" i="79"/>
  <c r="F692" i="79"/>
  <c r="F314" i="79"/>
  <c r="F134" i="79"/>
  <c r="F73" i="79"/>
  <c r="F67" i="79"/>
  <c r="F69" i="79"/>
  <c r="F66" i="79"/>
  <c r="F72" i="79"/>
  <c r="F19" i="79"/>
  <c r="F52" i="79"/>
  <c r="F14" i="79"/>
  <c r="F51" i="79"/>
  <c r="F70" i="79"/>
  <c r="F24" i="79"/>
  <c r="F31" i="79"/>
  <c r="F28" i="79"/>
  <c r="F82" i="79"/>
  <c r="F27" i="79"/>
  <c r="F78" i="79"/>
  <c r="F26" i="79"/>
  <c r="F30" i="79"/>
  <c r="F29" i="79"/>
  <c r="F74" i="79"/>
  <c r="F25" i="79"/>
  <c r="F12" i="79"/>
  <c r="BO171" i="4"/>
  <c r="BO129" i="4"/>
  <c r="BO167" i="4"/>
  <c r="BO142" i="4"/>
  <c r="BO126" i="4"/>
  <c r="BO143" i="4"/>
  <c r="BO145" i="4"/>
  <c r="BO166" i="4"/>
  <c r="BO128" i="4"/>
  <c r="BO147" i="4"/>
  <c r="BO127" i="4"/>
  <c r="BO169" i="4"/>
  <c r="BO170" i="4"/>
  <c r="BO6" i="4"/>
  <c r="D118" i="79"/>
  <c r="D142" i="79"/>
  <c r="D16" i="79"/>
  <c r="D651" i="79"/>
  <c r="BG171" i="4"/>
  <c r="D15" i="79"/>
  <c r="D117" i="79"/>
  <c r="D141" i="79"/>
  <c r="D652" i="79"/>
  <c r="BG129" i="4"/>
  <c r="E118" i="79"/>
  <c r="E142" i="79"/>
  <c r="E16" i="79"/>
  <c r="E651" i="79"/>
  <c r="BF171" i="4"/>
  <c r="BF129" i="4"/>
  <c r="E81" i="79"/>
  <c r="E15" i="79"/>
  <c r="E117" i="79"/>
  <c r="E141" i="79"/>
  <c r="E652" i="79"/>
  <c r="C185" i="78"/>
  <c r="K753" i="79"/>
  <c r="D7" i="82"/>
  <c r="BH171" i="4"/>
  <c r="BQ171" i="4"/>
  <c r="BR171" i="4" s="1"/>
  <c r="BS171" i="4" s="1"/>
  <c r="BT171" i="4" s="1"/>
  <c r="C16" i="78"/>
  <c r="D91" i="82"/>
  <c r="D153" i="78"/>
  <c r="I751" i="79"/>
  <c r="D278" i="78"/>
  <c r="D187" i="78"/>
  <c r="D152" i="78"/>
  <c r="I752" i="79"/>
  <c r="J652" i="79"/>
  <c r="J117" i="79"/>
  <c r="J15" i="79"/>
  <c r="BI171" i="4"/>
  <c r="J118" i="79"/>
  <c r="C153" i="78"/>
  <c r="BH129" i="4"/>
  <c r="BQ129" i="4"/>
  <c r="BR129" i="4" s="1"/>
  <c r="BS129" i="4" s="1"/>
  <c r="BT129" i="4" s="1"/>
  <c r="K751" i="79"/>
  <c r="C278" i="78"/>
  <c r="C279" i="78"/>
  <c r="K752" i="79"/>
  <c r="D185" i="78"/>
  <c r="I753" i="79"/>
  <c r="I117" i="79"/>
  <c r="BJ129" i="4"/>
  <c r="D279" i="78"/>
  <c r="BJ171" i="4"/>
  <c r="D16" i="78"/>
  <c r="E91" i="82"/>
  <c r="I118" i="79"/>
  <c r="BI129" i="4"/>
  <c r="J141" i="79"/>
  <c r="J651" i="79"/>
  <c r="J16" i="79"/>
  <c r="J142" i="79"/>
  <c r="F812" i="79"/>
  <c r="D115" i="79"/>
  <c r="D328" i="79"/>
  <c r="D647" i="79"/>
  <c r="D648" i="79"/>
  <c r="D804" i="79"/>
  <c r="D116" i="79"/>
  <c r="D324" i="79"/>
  <c r="D326" i="79"/>
  <c r="D329" i="79"/>
  <c r="D646" i="79"/>
  <c r="D96" i="79"/>
  <c r="D95" i="79"/>
  <c r="D97" i="79"/>
  <c r="BG167" i="4"/>
  <c r="D656" i="79"/>
  <c r="D803" i="79"/>
  <c r="D114" i="79"/>
  <c r="D719" i="79"/>
  <c r="D325" i="79"/>
  <c r="D330" i="79"/>
  <c r="D650" i="79"/>
  <c r="BG142" i="4"/>
  <c r="BF6" i="4"/>
  <c r="E804" i="79"/>
  <c r="E324" i="79"/>
  <c r="E326" i="79"/>
  <c r="E329" i="79"/>
  <c r="E646" i="79"/>
  <c r="E96" i="79"/>
  <c r="E95" i="79"/>
  <c r="E115" i="79"/>
  <c r="E328" i="79"/>
  <c r="E647" i="79"/>
  <c r="E116" i="79"/>
  <c r="E648" i="79"/>
  <c r="E97" i="79"/>
  <c r="E114" i="79"/>
  <c r="E719" i="79"/>
  <c r="E325" i="79"/>
  <c r="E330" i="79"/>
  <c r="E650" i="79"/>
  <c r="BF142" i="4"/>
  <c r="BF167" i="4"/>
  <c r="E656" i="79"/>
  <c r="K656" i="79"/>
  <c r="BH142" i="4"/>
  <c r="C163" i="78" s="1"/>
  <c r="BQ142" i="4"/>
  <c r="BR142" i="4" s="1"/>
  <c r="BS142" i="4" s="1"/>
  <c r="BT142" i="4" s="1"/>
  <c r="K650" i="79"/>
  <c r="K330" i="79"/>
  <c r="K719" i="79"/>
  <c r="K97" i="79"/>
  <c r="K646" i="79"/>
  <c r="K326" i="79"/>
  <c r="BJ167" i="4"/>
  <c r="D296" i="78" s="1"/>
  <c r="I114" i="79"/>
  <c r="I325" i="79"/>
  <c r="I97" i="79"/>
  <c r="I116" i="79"/>
  <c r="I646" i="79"/>
  <c r="I326" i="79"/>
  <c r="BI142" i="4"/>
  <c r="J650" i="79"/>
  <c r="J719" i="79"/>
  <c r="BI167" i="4"/>
  <c r="J114" i="79"/>
  <c r="J95" i="79"/>
  <c r="J96" i="79"/>
  <c r="J646" i="79"/>
  <c r="J326" i="79"/>
  <c r="J647" i="79"/>
  <c r="J328" i="79"/>
  <c r="J115" i="79"/>
  <c r="BH167" i="4"/>
  <c r="C296" i="78" s="1"/>
  <c r="BQ167" i="4"/>
  <c r="BR167" i="4" s="1"/>
  <c r="BS167" i="4" s="1"/>
  <c r="BT167" i="4" s="1"/>
  <c r="K325" i="79"/>
  <c r="K114" i="79"/>
  <c r="K648" i="79"/>
  <c r="K647" i="79"/>
  <c r="K328" i="79"/>
  <c r="K115" i="79"/>
  <c r="K95" i="79"/>
  <c r="K96" i="79"/>
  <c r="K329" i="79"/>
  <c r="K324" i="79"/>
  <c r="K116" i="79"/>
  <c r="K804" i="79"/>
  <c r="I656" i="79"/>
  <c r="BJ142" i="4"/>
  <c r="D163" i="78" s="1"/>
  <c r="I650" i="79"/>
  <c r="I330" i="79"/>
  <c r="I719" i="79"/>
  <c r="I648" i="79"/>
  <c r="I647" i="79"/>
  <c r="I328" i="79"/>
  <c r="I115" i="79"/>
  <c r="I95" i="79"/>
  <c r="I96" i="79"/>
  <c r="I329" i="79"/>
  <c r="I324" i="79"/>
  <c r="I804" i="79"/>
  <c r="J325" i="79"/>
  <c r="J656" i="79"/>
  <c r="J97" i="79"/>
  <c r="J329" i="79"/>
  <c r="J324" i="79"/>
  <c r="J116" i="79"/>
  <c r="J804" i="79"/>
  <c r="J648" i="79"/>
  <c r="Z7" i="4"/>
  <c r="BD7" i="4"/>
  <c r="AG7" i="4"/>
  <c r="BC7" i="4"/>
  <c r="AX7" i="4"/>
  <c r="AW7" i="4"/>
  <c r="U7" i="4"/>
  <c r="AE7" i="4"/>
  <c r="AN7" i="4"/>
  <c r="BQ6" i="4"/>
  <c r="BR6" i="4" s="1"/>
  <c r="BS6" i="4" s="1"/>
  <c r="BT6" i="4" s="1"/>
  <c r="D291" i="78"/>
  <c r="BJ166" i="4"/>
  <c r="D294" i="78" s="1"/>
  <c r="BJ143" i="4"/>
  <c r="D165" i="78" s="1"/>
  <c r="D166" i="78"/>
  <c r="BJ147" i="4"/>
  <c r="D174" i="78" s="1"/>
  <c r="BJ128" i="4"/>
  <c r="BJ126" i="4"/>
  <c r="D39" i="78" s="1"/>
  <c r="F102" i="79"/>
  <c r="F654" i="79"/>
  <c r="BJ170" i="4"/>
  <c r="D302" i="78" s="1"/>
  <c r="BJ169" i="4"/>
  <c r="BJ145" i="4"/>
  <c r="BJ127" i="4"/>
  <c r="BF126" i="4"/>
  <c r="BF128" i="4"/>
  <c r="BF147" i="4"/>
  <c r="BF127" i="4"/>
  <c r="BF143" i="4"/>
  <c r="BF145" i="4"/>
  <c r="BF169" i="4"/>
  <c r="BF166" i="4"/>
  <c r="BF170" i="4"/>
  <c r="BQ170" i="4"/>
  <c r="BH170" i="4"/>
  <c r="C302" i="78" s="1"/>
  <c r="BQ169" i="4"/>
  <c r="BH169" i="4"/>
  <c r="BQ143" i="4"/>
  <c r="BH143" i="4"/>
  <c r="C165" i="78" s="1"/>
  <c r="BG126" i="4"/>
  <c r="BG128" i="4"/>
  <c r="BG147" i="4"/>
  <c r="BG127" i="4"/>
  <c r="BG143" i="4"/>
  <c r="BG145" i="4"/>
  <c r="BG169" i="4"/>
  <c r="BG166" i="4"/>
  <c r="BG170" i="4"/>
  <c r="BQ166" i="4"/>
  <c r="BH166" i="4"/>
  <c r="C294" i="78" s="1"/>
  <c r="BI6" i="4"/>
  <c r="BH145" i="4"/>
  <c r="BQ145" i="4"/>
  <c r="BR145" i="4" s="1"/>
  <c r="C166" i="78"/>
  <c r="BQ126" i="4"/>
  <c r="BR126" i="4" s="1"/>
  <c r="BH126" i="4"/>
  <c r="BI170" i="4"/>
  <c r="BI169" i="4"/>
  <c r="BI145" i="4"/>
  <c r="BI127" i="4"/>
  <c r="BI126" i="4"/>
  <c r="L388" i="79"/>
  <c r="L727" i="79"/>
  <c r="L706" i="79"/>
  <c r="L602" i="79"/>
  <c r="L572" i="79"/>
  <c r="L549" i="79"/>
  <c r="L505" i="79"/>
  <c r="L486" i="79"/>
  <c r="L466" i="79"/>
  <c r="C291" i="78"/>
  <c r="L736" i="79"/>
  <c r="L593" i="79"/>
  <c r="BQ127" i="4"/>
  <c r="BH127" i="4"/>
  <c r="BQ147" i="4"/>
  <c r="BR147" i="4" s="1"/>
  <c r="BH147" i="4"/>
  <c r="C174" i="78" s="1"/>
  <c r="BQ128" i="4"/>
  <c r="BR128" i="4" s="1"/>
  <c r="BH128" i="4"/>
  <c r="L599" i="79"/>
  <c r="L550" i="79"/>
  <c r="L506" i="79"/>
  <c r="L490" i="79"/>
  <c r="L475" i="79"/>
  <c r="L515" i="79"/>
  <c r="L499" i="79"/>
  <c r="L480" i="79"/>
  <c r="BI166" i="4"/>
  <c r="BI143" i="4"/>
  <c r="BI147" i="4"/>
  <c r="BI128" i="4"/>
  <c r="AR7" i="4"/>
  <c r="AV7" i="4"/>
  <c r="AD7" i="4"/>
  <c r="AU7" i="4"/>
  <c r="AH7" i="4"/>
  <c r="X7" i="4"/>
  <c r="W7" i="4"/>
  <c r="AM7" i="4"/>
  <c r="AO7" i="4"/>
  <c r="Y7" i="4"/>
  <c r="BH6" i="4"/>
  <c r="BJ6" i="4"/>
  <c r="B54" i="57"/>
  <c r="E12" i="81" l="1"/>
  <c r="K315" i="79"/>
  <c r="D12" i="81"/>
  <c r="E293" i="79"/>
  <c r="E294" i="79" s="1"/>
  <c r="D293" i="79"/>
  <c r="D294" i="79" s="1"/>
  <c r="I292" i="79"/>
  <c r="E173" i="82"/>
  <c r="K292" i="79"/>
  <c r="L292" i="79" s="1"/>
  <c r="D173" i="82"/>
  <c r="K290" i="79"/>
  <c r="D171" i="82"/>
  <c r="I287" i="79"/>
  <c r="I288" i="79" s="1"/>
  <c r="E22" i="81"/>
  <c r="K287" i="79"/>
  <c r="D22" i="81"/>
  <c r="K291" i="79"/>
  <c r="L291" i="79" s="1"/>
  <c r="D172" i="82"/>
  <c r="I291" i="79"/>
  <c r="E172" i="82"/>
  <c r="J293" i="79"/>
  <c r="J294" i="79" s="1"/>
  <c r="I290" i="79"/>
  <c r="E171" i="82"/>
  <c r="L158" i="79"/>
  <c r="K313" i="79"/>
  <c r="L313" i="79" s="1"/>
  <c r="D64" i="82"/>
  <c r="J312" i="79"/>
  <c r="D29" i="82"/>
  <c r="D19" i="82"/>
  <c r="K800" i="79"/>
  <c r="L800" i="79" s="1"/>
  <c r="J313" i="79"/>
  <c r="K320" i="79"/>
  <c r="C41" i="78"/>
  <c r="D23" i="82"/>
  <c r="I800" i="79"/>
  <c r="D70" i="82"/>
  <c r="J255" i="79"/>
  <c r="D16" i="82"/>
  <c r="E94" i="82"/>
  <c r="E100" i="82"/>
  <c r="D90" i="82"/>
  <c r="J268" i="79"/>
  <c r="J269" i="79" s="1"/>
  <c r="E268" i="79"/>
  <c r="E269" i="79" s="1"/>
  <c r="D8" i="82"/>
  <c r="D17" i="82"/>
  <c r="D100" i="82"/>
  <c r="K312" i="79"/>
  <c r="L274" i="79"/>
  <c r="D268" i="79"/>
  <c r="D269" i="79" s="1"/>
  <c r="L265" i="79"/>
  <c r="K268" i="79"/>
  <c r="I268" i="79"/>
  <c r="I269" i="79" s="1"/>
  <c r="E315" i="79"/>
  <c r="E153" i="79"/>
  <c r="E93" i="82"/>
  <c r="D41" i="82"/>
  <c r="J152" i="79"/>
  <c r="L271" i="79"/>
  <c r="L272" i="79" s="1"/>
  <c r="K272" i="79"/>
  <c r="J282" i="79"/>
  <c r="J283" i="79" s="1"/>
  <c r="E282" i="79"/>
  <c r="E283" i="79" s="1"/>
  <c r="L281" i="79"/>
  <c r="D282" i="79"/>
  <c r="D283" i="79" s="1"/>
  <c r="K282" i="79"/>
  <c r="I282" i="79"/>
  <c r="I283" i="79" s="1"/>
  <c r="F241" i="79"/>
  <c r="K645" i="79"/>
  <c r="L645" i="79" s="1"/>
  <c r="K746" i="79"/>
  <c r="E24" i="82"/>
  <c r="L280" i="79"/>
  <c r="E319" i="79"/>
  <c r="L267" i="79"/>
  <c r="L235" i="79"/>
  <c r="L156" i="79"/>
  <c r="L279" i="79"/>
  <c r="L261" i="79"/>
  <c r="L262" i="79" s="1"/>
  <c r="K262" i="79"/>
  <c r="L276" i="79"/>
  <c r="L277" i="79"/>
  <c r="L266" i="79"/>
  <c r="L278" i="79"/>
  <c r="L275" i="79"/>
  <c r="L182" i="79"/>
  <c r="E70" i="82"/>
  <c r="K152" i="79"/>
  <c r="I316" i="79"/>
  <c r="J318" i="79"/>
  <c r="L160" i="79"/>
  <c r="K318" i="79"/>
  <c r="E110" i="82"/>
  <c r="L85" i="79"/>
  <c r="D317" i="79"/>
  <c r="F258" i="79"/>
  <c r="F259" i="79" s="1"/>
  <c r="D33" i="82"/>
  <c r="L159" i="79"/>
  <c r="F161" i="79"/>
  <c r="F162" i="79" s="1"/>
  <c r="E316" i="79"/>
  <c r="K745" i="79"/>
  <c r="L745" i="79" s="1"/>
  <c r="D37" i="82"/>
  <c r="J153" i="79"/>
  <c r="L153" i="79" s="1"/>
  <c r="E152" i="79"/>
  <c r="D35" i="82"/>
  <c r="J319" i="79"/>
  <c r="D110" i="82"/>
  <c r="D316" i="79"/>
  <c r="I255" i="79"/>
  <c r="K322" i="79"/>
  <c r="L322" i="79" s="1"/>
  <c r="J320" i="79"/>
  <c r="J321" i="79"/>
  <c r="L321" i="79" s="1"/>
  <c r="I312" i="79"/>
  <c r="E318" i="79"/>
  <c r="D312" i="79"/>
  <c r="E109" i="82"/>
  <c r="D24" i="82"/>
  <c r="K255" i="79"/>
  <c r="L236" i="79"/>
  <c r="D318" i="79"/>
  <c r="J314" i="79"/>
  <c r="E121" i="82"/>
  <c r="K244" i="79"/>
  <c r="K723" i="79"/>
  <c r="D151" i="82"/>
  <c r="K803" i="79"/>
  <c r="L803" i="79" s="1"/>
  <c r="D166" i="82"/>
  <c r="K319" i="79"/>
  <c r="D129" i="82"/>
  <c r="D153" i="82"/>
  <c r="E320" i="79"/>
  <c r="E313" i="79"/>
  <c r="D313" i="79"/>
  <c r="J155" i="79"/>
  <c r="J157" i="79"/>
  <c r="E17" i="81"/>
  <c r="E21" i="81"/>
  <c r="I320" i="79"/>
  <c r="I745" i="79"/>
  <c r="E154" i="82"/>
  <c r="I746" i="79"/>
  <c r="E155" i="82"/>
  <c r="I256" i="79"/>
  <c r="I257" i="79"/>
  <c r="D256" i="79"/>
  <c r="D257" i="79"/>
  <c r="K256" i="79"/>
  <c r="K257" i="79"/>
  <c r="J154" i="79"/>
  <c r="E154" i="79"/>
  <c r="I155" i="79"/>
  <c r="I157" i="79"/>
  <c r="I723" i="79"/>
  <c r="E151" i="82"/>
  <c r="E129" i="82"/>
  <c r="E153" i="82"/>
  <c r="D319" i="79"/>
  <c r="D321" i="79"/>
  <c r="D244" i="79"/>
  <c r="D251" i="79" s="1"/>
  <c r="D224" i="79"/>
  <c r="D155" i="79"/>
  <c r="D157" i="79"/>
  <c r="J317" i="79"/>
  <c r="I244" i="79"/>
  <c r="I251" i="79" s="1"/>
  <c r="I313" i="79"/>
  <c r="I318" i="79"/>
  <c r="K155" i="79"/>
  <c r="K157" i="79"/>
  <c r="C328" i="78"/>
  <c r="C37" i="98" s="1"/>
  <c r="D39" i="82"/>
  <c r="E39" i="82"/>
  <c r="I94" i="79"/>
  <c r="I102" i="79" s="1"/>
  <c r="E19" i="81"/>
  <c r="K53" i="79"/>
  <c r="L53" i="79" s="1"/>
  <c r="D18" i="81"/>
  <c r="D75" i="82"/>
  <c r="J256" i="79"/>
  <c r="J257" i="79"/>
  <c r="K720" i="79"/>
  <c r="L720" i="79" s="1"/>
  <c r="D148" i="82"/>
  <c r="I720" i="79"/>
  <c r="E148" i="82"/>
  <c r="I750" i="79"/>
  <c r="E159" i="82"/>
  <c r="D17" i="81"/>
  <c r="D21" i="81"/>
  <c r="E321" i="79"/>
  <c r="E155" i="79"/>
  <c r="E157" i="79"/>
  <c r="E139" i="82"/>
  <c r="E162" i="82"/>
  <c r="E75" i="82"/>
  <c r="D72" i="82"/>
  <c r="E73" i="82"/>
  <c r="D73" i="82"/>
  <c r="K154" i="79"/>
  <c r="D154" i="79"/>
  <c r="E317" i="79"/>
  <c r="E224" i="79"/>
  <c r="D320" i="79"/>
  <c r="J244" i="79"/>
  <c r="J251" i="79" s="1"/>
  <c r="J224" i="79"/>
  <c r="J316" i="79"/>
  <c r="I321" i="79"/>
  <c r="I718" i="79"/>
  <c r="E146" i="82"/>
  <c r="I801" i="79"/>
  <c r="E164" i="82"/>
  <c r="D123" i="82"/>
  <c r="D146" i="82"/>
  <c r="K801" i="79"/>
  <c r="L801" i="79" s="1"/>
  <c r="D164" i="82"/>
  <c r="K750" i="79"/>
  <c r="D159" i="82"/>
  <c r="D11" i="82"/>
  <c r="C325" i="78"/>
  <c r="C35" i="98" s="1"/>
  <c r="E72" i="82"/>
  <c r="K94" i="79"/>
  <c r="L94" i="79" s="1"/>
  <c r="D19" i="81"/>
  <c r="I53" i="79"/>
  <c r="I63" i="79" s="1"/>
  <c r="E18" i="81"/>
  <c r="I154" i="79"/>
  <c r="E256" i="79"/>
  <c r="E257" i="79"/>
  <c r="L234" i="79"/>
  <c r="L232" i="79"/>
  <c r="J240" i="79"/>
  <c r="D21" i="82"/>
  <c r="I110" i="79"/>
  <c r="I240" i="79"/>
  <c r="L205" i="79"/>
  <c r="L227" i="79"/>
  <c r="E74" i="82"/>
  <c r="D20" i="82"/>
  <c r="L230" i="79"/>
  <c r="L233" i="79"/>
  <c r="D65" i="82"/>
  <c r="D43" i="82"/>
  <c r="L229" i="79"/>
  <c r="L226" i="79"/>
  <c r="E240" i="79"/>
  <c r="D240" i="79"/>
  <c r="L231" i="79"/>
  <c r="L662" i="79"/>
  <c r="L203" i="79"/>
  <c r="D15" i="82"/>
  <c r="E54" i="82"/>
  <c r="E90" i="82"/>
  <c r="D25" i="82"/>
  <c r="BF7" i="4"/>
  <c r="E55" i="82"/>
  <c r="D55" i="82"/>
  <c r="D46" i="82"/>
  <c r="D61" i="82"/>
  <c r="E132" i="82"/>
  <c r="E27" i="82"/>
  <c r="I659" i="79"/>
  <c r="D48" i="82"/>
  <c r="D62" i="82"/>
  <c r="D132" i="82"/>
  <c r="D137" i="82"/>
  <c r="D67" i="82"/>
  <c r="C39" i="78"/>
  <c r="E39" i="78" s="1"/>
  <c r="I645" i="79"/>
  <c r="E67" i="82"/>
  <c r="D69" i="82"/>
  <c r="D74" i="82"/>
  <c r="D47" i="82"/>
  <c r="E96" i="82"/>
  <c r="I658" i="79"/>
  <c r="D40" i="82"/>
  <c r="D58" i="82"/>
  <c r="D56" i="82"/>
  <c r="D27" i="82"/>
  <c r="E134" i="82"/>
  <c r="L149" i="79"/>
  <c r="L77" i="79"/>
  <c r="L179" i="79"/>
  <c r="K659" i="79"/>
  <c r="D36" i="82"/>
  <c r="E62" i="82"/>
  <c r="D109" i="82"/>
  <c r="L150" i="79"/>
  <c r="K718" i="79"/>
  <c r="L718" i="79" s="1"/>
  <c r="E56" i="82"/>
  <c r="D136" i="82"/>
  <c r="D143" i="82"/>
  <c r="D144" i="82"/>
  <c r="E136" i="82"/>
  <c r="D134" i="82"/>
  <c r="E143" i="82"/>
  <c r="E144" i="82"/>
  <c r="D138" i="82"/>
  <c r="D139" i="82"/>
  <c r="D121" i="82"/>
  <c r="D133" i="82"/>
  <c r="K747" i="79"/>
  <c r="L747" i="79" s="1"/>
  <c r="E61" i="82"/>
  <c r="I27" i="79"/>
  <c r="D96" i="82"/>
  <c r="D130" i="82"/>
  <c r="D131" i="82"/>
  <c r="I747" i="79"/>
  <c r="K316" i="79"/>
  <c r="I66" i="79"/>
  <c r="E130" i="82"/>
  <c r="E133" i="82"/>
  <c r="E131" i="82"/>
  <c r="K701" i="79"/>
  <c r="L701" i="79" s="1"/>
  <c r="I105" i="79"/>
  <c r="L173" i="79"/>
  <c r="E95" i="82"/>
  <c r="D37" i="78"/>
  <c r="D94" i="82"/>
  <c r="D95" i="82"/>
  <c r="E106" i="82"/>
  <c r="D71" i="79"/>
  <c r="E123" i="82"/>
  <c r="E138" i="82"/>
  <c r="D106" i="82"/>
  <c r="D104" i="82"/>
  <c r="E101" i="82"/>
  <c r="E32" i="82"/>
  <c r="D68" i="79"/>
  <c r="K68" i="79"/>
  <c r="L68" i="79" s="1"/>
  <c r="E120" i="82"/>
  <c r="E135" i="82"/>
  <c r="K299" i="79"/>
  <c r="L299" i="79" s="1"/>
  <c r="D16" i="81"/>
  <c r="C40" i="78"/>
  <c r="E28" i="82"/>
  <c r="E102" i="82"/>
  <c r="D101" i="82"/>
  <c r="D102" i="82"/>
  <c r="D32" i="82"/>
  <c r="L181" i="79"/>
  <c r="E127" i="82"/>
  <c r="E142" i="82"/>
  <c r="D127" i="82"/>
  <c r="D142" i="82"/>
  <c r="D40" i="78"/>
  <c r="E104" i="82"/>
  <c r="E83" i="82"/>
  <c r="I68" i="79"/>
  <c r="L76" i="79"/>
  <c r="E122" i="82"/>
  <c r="E137" i="82"/>
  <c r="E126" i="82"/>
  <c r="E141" i="82"/>
  <c r="E125" i="82"/>
  <c r="E140" i="82"/>
  <c r="I299" i="79"/>
  <c r="E16" i="81"/>
  <c r="D125" i="82"/>
  <c r="D140" i="82"/>
  <c r="D120" i="82"/>
  <c r="D135" i="82"/>
  <c r="D126" i="82"/>
  <c r="D141" i="82"/>
  <c r="D83" i="82"/>
  <c r="E68" i="79"/>
  <c r="K174" i="79"/>
  <c r="L174" i="79" s="1"/>
  <c r="D13" i="82"/>
  <c r="E13" i="82"/>
  <c r="I174" i="79"/>
  <c r="F135" i="79"/>
  <c r="E58" i="82"/>
  <c r="D44" i="82"/>
  <c r="E149" i="78"/>
  <c r="F63" i="79"/>
  <c r="F21" i="79"/>
  <c r="F716" i="79"/>
  <c r="F642" i="79"/>
  <c r="F743" i="79"/>
  <c r="I701" i="79"/>
  <c r="D326" i="78"/>
  <c r="D36" i="98" s="1"/>
  <c r="D245" i="78"/>
  <c r="D249" i="78" s="1"/>
  <c r="D22" i="98" s="1"/>
  <c r="C37" i="78"/>
  <c r="J780" i="79"/>
  <c r="I780" i="79"/>
  <c r="E262" i="78"/>
  <c r="E156" i="78"/>
  <c r="E668" i="79"/>
  <c r="D673" i="79"/>
  <c r="D3" i="82"/>
  <c r="K780" i="79"/>
  <c r="D63" i="82"/>
  <c r="D28" i="82"/>
  <c r="D4" i="82"/>
  <c r="E69" i="82"/>
  <c r="D41" i="78"/>
  <c r="L671" i="79"/>
  <c r="D261" i="78"/>
  <c r="D276" i="78" s="1"/>
  <c r="D23" i="98" s="1"/>
  <c r="C171" i="78"/>
  <c r="C172" i="78"/>
  <c r="D42" i="78"/>
  <c r="E306" i="79"/>
  <c r="D171" i="78"/>
  <c r="D172" i="78"/>
  <c r="D300" i="78"/>
  <c r="D301" i="78"/>
  <c r="C300" i="78"/>
  <c r="C301" i="78"/>
  <c r="D43" i="78"/>
  <c r="D303" i="78"/>
  <c r="C42" i="78"/>
  <c r="C43" i="78"/>
  <c r="C303" i="78"/>
  <c r="L785" i="79"/>
  <c r="I831" i="79"/>
  <c r="E128" i="82"/>
  <c r="K831" i="79"/>
  <c r="D128" i="82"/>
  <c r="E200" i="78"/>
  <c r="E15" i="81"/>
  <c r="I300" i="79"/>
  <c r="F11" i="58" s="1"/>
  <c r="J306" i="79"/>
  <c r="D306" i="79"/>
  <c r="D15" i="81"/>
  <c r="K300" i="79"/>
  <c r="E11" i="58" s="1"/>
  <c r="D214" i="79"/>
  <c r="D215" i="79" s="1"/>
  <c r="E187" i="79"/>
  <c r="E188" i="79" s="1"/>
  <c r="D187" i="79"/>
  <c r="D188" i="79" s="1"/>
  <c r="E138" i="79"/>
  <c r="E145" i="79" s="1"/>
  <c r="E244" i="79"/>
  <c r="E251" i="79" s="1"/>
  <c r="E60" i="82"/>
  <c r="I207" i="79"/>
  <c r="I214" i="79" s="1"/>
  <c r="I215" i="79" s="1"/>
  <c r="E38" i="82"/>
  <c r="I177" i="79"/>
  <c r="D38" i="82"/>
  <c r="K177" i="79"/>
  <c r="L177" i="79" s="1"/>
  <c r="E214" i="79"/>
  <c r="E215" i="79" s="1"/>
  <c r="J214" i="79"/>
  <c r="J215" i="79" s="1"/>
  <c r="L202" i="79"/>
  <c r="E31" i="82"/>
  <c r="I176" i="79"/>
  <c r="D8" i="81"/>
  <c r="K218" i="79"/>
  <c r="D59" i="82"/>
  <c r="K180" i="79"/>
  <c r="L180" i="79" s="1"/>
  <c r="D60" i="82"/>
  <c r="K207" i="79"/>
  <c r="L207" i="79" s="1"/>
  <c r="E8" i="81"/>
  <c r="I218" i="79"/>
  <c r="E59" i="82"/>
  <c r="I180" i="79"/>
  <c r="L164" i="79"/>
  <c r="L171" i="79" s="1"/>
  <c r="K171" i="79"/>
  <c r="L191" i="79"/>
  <c r="L198" i="79" s="1"/>
  <c r="K198" i="79"/>
  <c r="L201" i="79"/>
  <c r="L228" i="79"/>
  <c r="K240" i="79"/>
  <c r="D31" i="82"/>
  <c r="K176" i="79"/>
  <c r="J187" i="79"/>
  <c r="J188" i="79" s="1"/>
  <c r="L206" i="79"/>
  <c r="L178" i="79"/>
  <c r="D12" i="82"/>
  <c r="K148" i="79"/>
  <c r="L148" i="79" s="1"/>
  <c r="E12" i="82"/>
  <c r="I148" i="79"/>
  <c r="L147" i="79"/>
  <c r="D138" i="79"/>
  <c r="D145" i="79" s="1"/>
  <c r="L151" i="79"/>
  <c r="J138" i="79"/>
  <c r="J145" i="79" s="1"/>
  <c r="I317" i="79"/>
  <c r="E68" i="82"/>
  <c r="K138" i="79"/>
  <c r="D9" i="81"/>
  <c r="K317" i="79"/>
  <c r="D68" i="82"/>
  <c r="I138" i="79"/>
  <c r="E9" i="81"/>
  <c r="I23" i="79"/>
  <c r="E2" i="82"/>
  <c r="K23" i="79"/>
  <c r="L23" i="79" s="1"/>
  <c r="D2" i="82"/>
  <c r="E63" i="82"/>
  <c r="F48" i="79"/>
  <c r="F770" i="79"/>
  <c r="F795" i="79"/>
  <c r="C142" i="78"/>
  <c r="E142" i="78" s="1"/>
  <c r="C259" i="78"/>
  <c r="E259" i="78" s="1"/>
  <c r="E676" i="79"/>
  <c r="E665" i="79"/>
  <c r="E748" i="79"/>
  <c r="E666" i="79"/>
  <c r="E677" i="79"/>
  <c r="E673" i="79"/>
  <c r="E795" i="79"/>
  <c r="D169" i="78"/>
  <c r="D170" i="78"/>
  <c r="E199" i="78"/>
  <c r="E198" i="78"/>
  <c r="E297" i="78"/>
  <c r="C169" i="78"/>
  <c r="C170" i="78"/>
  <c r="C298" i="78"/>
  <c r="C299" i="78"/>
  <c r="D298" i="78"/>
  <c r="D299" i="78"/>
  <c r="F690" i="79"/>
  <c r="E780" i="79"/>
  <c r="D780" i="79"/>
  <c r="E155" i="78"/>
  <c r="E71" i="79"/>
  <c r="E314" i="79"/>
  <c r="D795" i="79"/>
  <c r="J330" i="79"/>
  <c r="L330" i="79" s="1"/>
  <c r="J675" i="79"/>
  <c r="J699" i="79"/>
  <c r="J752" i="79"/>
  <c r="J659" i="79"/>
  <c r="J721" i="79"/>
  <c r="J746" i="79"/>
  <c r="J783" i="79"/>
  <c r="J795" i="79" s="1"/>
  <c r="E87" i="82"/>
  <c r="I675" i="79"/>
  <c r="E81" i="82"/>
  <c r="I669" i="79"/>
  <c r="D14" i="81"/>
  <c r="K142" i="79"/>
  <c r="L142" i="79" s="1"/>
  <c r="J327" i="79"/>
  <c r="J672" i="79"/>
  <c r="L672" i="79" s="1"/>
  <c r="J661" i="79"/>
  <c r="J723" i="79"/>
  <c r="J700" i="79"/>
  <c r="J753" i="79"/>
  <c r="L753" i="79" s="1"/>
  <c r="E14" i="81"/>
  <c r="I142" i="79"/>
  <c r="E89" i="82"/>
  <c r="I677" i="79"/>
  <c r="E111" i="82"/>
  <c r="I748" i="79"/>
  <c r="E80" i="82"/>
  <c r="I668" i="79"/>
  <c r="E118" i="82"/>
  <c r="I783" i="79"/>
  <c r="E13" i="81"/>
  <c r="I141" i="79"/>
  <c r="E86" i="82"/>
  <c r="I674" i="79"/>
  <c r="E117" i="82"/>
  <c r="I782" i="79"/>
  <c r="D118" i="82"/>
  <c r="K783" i="79"/>
  <c r="E700" i="79"/>
  <c r="E753" i="79"/>
  <c r="E661" i="79"/>
  <c r="E723" i="79"/>
  <c r="E743" i="79" s="1"/>
  <c r="E327" i="79"/>
  <c r="E672" i="79"/>
  <c r="E698" i="79"/>
  <c r="E751" i="79"/>
  <c r="E697" i="79"/>
  <c r="E750" i="79"/>
  <c r="E699" i="79"/>
  <c r="E752" i="79"/>
  <c r="D698" i="79"/>
  <c r="D751" i="79"/>
  <c r="D699" i="79"/>
  <c r="D752" i="79"/>
  <c r="J697" i="79"/>
  <c r="J750" i="79"/>
  <c r="J698" i="79"/>
  <c r="J751" i="79"/>
  <c r="L751" i="79" s="1"/>
  <c r="E103" i="82"/>
  <c r="I721" i="79"/>
  <c r="E88" i="82"/>
  <c r="I676" i="79"/>
  <c r="E76" i="82"/>
  <c r="I664" i="79"/>
  <c r="D85" i="82"/>
  <c r="K673" i="79"/>
  <c r="L673" i="79" s="1"/>
  <c r="D89" i="82"/>
  <c r="K677" i="79"/>
  <c r="L677" i="79" s="1"/>
  <c r="D78" i="82"/>
  <c r="K666" i="79"/>
  <c r="L666" i="79" s="1"/>
  <c r="D107" i="82"/>
  <c r="K725" i="79"/>
  <c r="L725" i="79" s="1"/>
  <c r="D111" i="82"/>
  <c r="K748" i="79"/>
  <c r="L748" i="79" s="1"/>
  <c r="D77" i="82"/>
  <c r="K665" i="79"/>
  <c r="L665" i="79" s="1"/>
  <c r="D13" i="81"/>
  <c r="K141" i="79"/>
  <c r="L141" i="79" s="1"/>
  <c r="D79" i="82"/>
  <c r="K667" i="79"/>
  <c r="L667" i="79" s="1"/>
  <c r="D88" i="82"/>
  <c r="K676" i="79"/>
  <c r="L676" i="79" s="1"/>
  <c r="D112" i="82"/>
  <c r="K749" i="79"/>
  <c r="L749" i="79" s="1"/>
  <c r="D117" i="82"/>
  <c r="K782" i="79"/>
  <c r="L782" i="79" s="1"/>
  <c r="E85" i="82"/>
  <c r="I673" i="79"/>
  <c r="E107" i="82"/>
  <c r="I725" i="79"/>
  <c r="E78" i="82"/>
  <c r="I666" i="79"/>
  <c r="E77" i="82"/>
  <c r="I665" i="79"/>
  <c r="E119" i="82"/>
  <c r="I784" i="79"/>
  <c r="E79" i="82"/>
  <c r="I667" i="79"/>
  <c r="E112" i="82"/>
  <c r="I749" i="79"/>
  <c r="E82" i="82"/>
  <c r="I670" i="79"/>
  <c r="D87" i="82"/>
  <c r="K675" i="79"/>
  <c r="D103" i="82"/>
  <c r="K721" i="79"/>
  <c r="D80" i="82"/>
  <c r="K668" i="79"/>
  <c r="L668" i="79" s="1"/>
  <c r="D119" i="82"/>
  <c r="K784" i="79"/>
  <c r="L784" i="79" s="1"/>
  <c r="D81" i="82"/>
  <c r="K669" i="79"/>
  <c r="L669" i="79" s="1"/>
  <c r="D82" i="82"/>
  <c r="K670" i="79"/>
  <c r="L670" i="79" s="1"/>
  <c r="D86" i="82"/>
  <c r="K674" i="79"/>
  <c r="L674" i="79" s="1"/>
  <c r="D76" i="82"/>
  <c r="K664" i="79"/>
  <c r="L664" i="79" s="1"/>
  <c r="D700" i="79"/>
  <c r="D753" i="79"/>
  <c r="D661" i="79"/>
  <c r="D723" i="79"/>
  <c r="D743" i="79" s="1"/>
  <c r="D327" i="79"/>
  <c r="D672" i="79"/>
  <c r="D697" i="79"/>
  <c r="D750" i="79"/>
  <c r="J692" i="79"/>
  <c r="D25" i="78"/>
  <c r="D10" i="98" s="1"/>
  <c r="D287" i="78"/>
  <c r="D24" i="98" s="1"/>
  <c r="D159" i="78"/>
  <c r="D16" i="98" s="1"/>
  <c r="D314" i="79"/>
  <c r="J812" i="79"/>
  <c r="L114" i="79"/>
  <c r="J654" i="79"/>
  <c r="D53" i="82"/>
  <c r="K118" i="79"/>
  <c r="L118" i="79" s="1"/>
  <c r="J12" i="79"/>
  <c r="D72" i="79"/>
  <c r="D52" i="82"/>
  <c r="K117" i="79"/>
  <c r="L117" i="79" s="1"/>
  <c r="J108" i="79"/>
  <c r="J134" i="79" s="1"/>
  <c r="D134" i="79"/>
  <c r="E134" i="79"/>
  <c r="D102" i="79"/>
  <c r="J69" i="79"/>
  <c r="J66" i="79"/>
  <c r="D5" i="82"/>
  <c r="K66" i="79"/>
  <c r="J73" i="79"/>
  <c r="J67" i="79"/>
  <c r="D9" i="82"/>
  <c r="K67" i="79"/>
  <c r="E73" i="79"/>
  <c r="E67" i="79"/>
  <c r="D69" i="79"/>
  <c r="D66" i="79"/>
  <c r="J71" i="79"/>
  <c r="E69" i="79"/>
  <c r="E66" i="79"/>
  <c r="D73" i="79"/>
  <c r="D67" i="79"/>
  <c r="E72" i="79"/>
  <c r="F90" i="79"/>
  <c r="K51" i="79"/>
  <c r="J14" i="79"/>
  <c r="J51" i="79"/>
  <c r="D14" i="79"/>
  <c r="D51" i="79"/>
  <c r="J19" i="79"/>
  <c r="J52" i="79"/>
  <c r="K52" i="79"/>
  <c r="E19" i="79"/>
  <c r="E52" i="79"/>
  <c r="E14" i="79"/>
  <c r="E51" i="79"/>
  <c r="D19" i="79"/>
  <c r="D52" i="79"/>
  <c r="J29" i="79"/>
  <c r="D18" i="82"/>
  <c r="K27" i="79"/>
  <c r="D22" i="82"/>
  <c r="K28" i="79"/>
  <c r="D26" i="82"/>
  <c r="K29" i="79"/>
  <c r="D30" i="82"/>
  <c r="K30" i="79"/>
  <c r="J74" i="79"/>
  <c r="J25" i="79"/>
  <c r="J28" i="79"/>
  <c r="J31" i="79"/>
  <c r="D14" i="82"/>
  <c r="K26" i="79"/>
  <c r="D34" i="82"/>
  <c r="K31" i="79"/>
  <c r="D6" i="82"/>
  <c r="K24" i="79"/>
  <c r="E30" i="79"/>
  <c r="E29" i="79"/>
  <c r="E74" i="79"/>
  <c r="E25" i="79"/>
  <c r="D30" i="79"/>
  <c r="D29" i="79"/>
  <c r="D28" i="79"/>
  <c r="D82" i="79"/>
  <c r="D27" i="79"/>
  <c r="D78" i="79"/>
  <c r="D26" i="79"/>
  <c r="J78" i="79"/>
  <c r="J26" i="79"/>
  <c r="J30" i="79"/>
  <c r="D10" i="82"/>
  <c r="J82" i="79"/>
  <c r="J27" i="79"/>
  <c r="J70" i="79"/>
  <c r="J24" i="79"/>
  <c r="E70" i="79"/>
  <c r="E24" i="79"/>
  <c r="E31" i="79"/>
  <c r="E28" i="79"/>
  <c r="E82" i="79"/>
  <c r="E27" i="79"/>
  <c r="E78" i="79"/>
  <c r="E26" i="79"/>
  <c r="D70" i="79"/>
  <c r="D24" i="79"/>
  <c r="D31" i="79"/>
  <c r="D74" i="79"/>
  <c r="D25" i="79"/>
  <c r="D12" i="79"/>
  <c r="E12" i="79"/>
  <c r="I803" i="79"/>
  <c r="E49" i="82"/>
  <c r="I74" i="79"/>
  <c r="E10" i="82"/>
  <c r="I84" i="79"/>
  <c r="E20" i="82"/>
  <c r="E41" i="82"/>
  <c r="E66" i="82"/>
  <c r="E33" i="82"/>
  <c r="I75" i="79"/>
  <c r="E11" i="82"/>
  <c r="I697" i="79"/>
  <c r="E113" i="82"/>
  <c r="I83" i="79"/>
  <c r="E19" i="82"/>
  <c r="E34" i="82"/>
  <c r="I11" i="79"/>
  <c r="E2" i="81"/>
  <c r="I71" i="79"/>
  <c r="E7" i="82"/>
  <c r="E46" i="82"/>
  <c r="E45" i="82"/>
  <c r="I652" i="79"/>
  <c r="E98" i="82"/>
  <c r="K14" i="79"/>
  <c r="D5" i="81"/>
  <c r="C152" i="78"/>
  <c r="E152" i="78" s="1"/>
  <c r="C187" i="78"/>
  <c r="E187" i="78" s="1"/>
  <c r="D3" i="54"/>
  <c r="C326" i="78"/>
  <c r="C36" i="98" s="1"/>
  <c r="D4" i="54"/>
  <c r="C327" i="78"/>
  <c r="E47" i="82"/>
  <c r="I16" i="79"/>
  <c r="E7" i="81"/>
  <c r="I82" i="79"/>
  <c r="E18" i="82"/>
  <c r="E29" i="82"/>
  <c r="E99" i="82"/>
  <c r="E11" i="81"/>
  <c r="I73" i="79"/>
  <c r="E9" i="82"/>
  <c r="I81" i="79"/>
  <c r="E17" i="82"/>
  <c r="E26" i="82"/>
  <c r="E48" i="82"/>
  <c r="I19" i="79"/>
  <c r="E10" i="81"/>
  <c r="E42" i="82"/>
  <c r="E35" i="82"/>
  <c r="I692" i="79"/>
  <c r="E108" i="82"/>
  <c r="I108" i="79"/>
  <c r="E57" i="82"/>
  <c r="D66" i="82"/>
  <c r="K108" i="79"/>
  <c r="D57" i="82"/>
  <c r="L115" i="79"/>
  <c r="L328" i="79"/>
  <c r="E37" i="82"/>
  <c r="E53" i="82"/>
  <c r="I14" i="79"/>
  <c r="E5" i="81"/>
  <c r="I80" i="79"/>
  <c r="E16" i="82"/>
  <c r="E25" i="82"/>
  <c r="I651" i="79"/>
  <c r="E97" i="82"/>
  <c r="I69" i="79"/>
  <c r="E5" i="82"/>
  <c r="I314" i="79"/>
  <c r="E71" i="82"/>
  <c r="D357" i="78"/>
  <c r="D327" i="78"/>
  <c r="I79" i="79"/>
  <c r="E15" i="82"/>
  <c r="E23" i="82"/>
  <c r="E44" i="82"/>
  <c r="I15" i="79"/>
  <c r="E6" i="81"/>
  <c r="E36" i="82"/>
  <c r="E52" i="82"/>
  <c r="I70" i="79"/>
  <c r="E6" i="82"/>
  <c r="I327" i="79"/>
  <c r="E84" i="82"/>
  <c r="I661" i="79"/>
  <c r="E105" i="82"/>
  <c r="I700" i="79"/>
  <c r="E116" i="82"/>
  <c r="K651" i="79"/>
  <c r="L651" i="79" s="1"/>
  <c r="D97" i="82"/>
  <c r="D99" i="82"/>
  <c r="K699" i="79"/>
  <c r="D115" i="82"/>
  <c r="K802" i="79"/>
  <c r="D122" i="82"/>
  <c r="K314" i="79"/>
  <c r="D71" i="82"/>
  <c r="K697" i="79"/>
  <c r="D113" i="82"/>
  <c r="K13" i="79"/>
  <c r="L13" i="79" s="1"/>
  <c r="D4" i="81"/>
  <c r="K19" i="79"/>
  <c r="D10" i="81"/>
  <c r="K698" i="79"/>
  <c r="D114" i="82"/>
  <c r="K327" i="79"/>
  <c r="D84" i="82"/>
  <c r="K692" i="79"/>
  <c r="D108" i="82"/>
  <c r="I72" i="79"/>
  <c r="E8" i="82"/>
  <c r="E51" i="82"/>
  <c r="I12" i="79"/>
  <c r="E3" i="81"/>
  <c r="I78" i="79"/>
  <c r="E14" i="82"/>
  <c r="E22" i="82"/>
  <c r="I699" i="79"/>
  <c r="E115" i="82"/>
  <c r="I802" i="79"/>
  <c r="E43" i="82"/>
  <c r="E21" i="82"/>
  <c r="E40" i="82"/>
  <c r="I13" i="79"/>
  <c r="E4" i="81"/>
  <c r="E30" i="82"/>
  <c r="E50" i="82"/>
  <c r="I698" i="79"/>
  <c r="E114" i="82"/>
  <c r="K12" i="79"/>
  <c r="D3" i="81"/>
  <c r="K16" i="79"/>
  <c r="L16" i="79" s="1"/>
  <c r="D7" i="81"/>
  <c r="D11" i="81"/>
  <c r="K11" i="79"/>
  <c r="D2" i="81"/>
  <c r="K15" i="79"/>
  <c r="L15" i="79" s="1"/>
  <c r="D6" i="81"/>
  <c r="K652" i="79"/>
  <c r="L652" i="79" s="1"/>
  <c r="D98" i="82"/>
  <c r="K661" i="79"/>
  <c r="D105" i="82"/>
  <c r="K700" i="79"/>
  <c r="D116" i="82"/>
  <c r="E296" i="78"/>
  <c r="BO7" i="4"/>
  <c r="E202" i="78"/>
  <c r="K72" i="79"/>
  <c r="L72" i="79" s="1"/>
  <c r="K74" i="79"/>
  <c r="D2" i="54"/>
  <c r="E16" i="78"/>
  <c r="E184" i="78"/>
  <c r="E185" i="78"/>
  <c r="E201" i="78"/>
  <c r="K82" i="79"/>
  <c r="K69" i="79"/>
  <c r="K75" i="79"/>
  <c r="L75" i="79" s="1"/>
  <c r="K81" i="79"/>
  <c r="L81" i="79" s="1"/>
  <c r="K78" i="79"/>
  <c r="K80" i="79"/>
  <c r="L80" i="79" s="1"/>
  <c r="K84" i="79"/>
  <c r="L84" i="79" s="1"/>
  <c r="K73" i="79"/>
  <c r="K79" i="79"/>
  <c r="L79" i="79" s="1"/>
  <c r="K83" i="79"/>
  <c r="L83" i="79" s="1"/>
  <c r="K71" i="79"/>
  <c r="K70" i="79"/>
  <c r="D812" i="79"/>
  <c r="E150" i="78"/>
  <c r="E19" i="78"/>
  <c r="E154" i="78"/>
  <c r="E255" i="78"/>
  <c r="E260" i="78"/>
  <c r="E148" i="78"/>
  <c r="E151" i="78"/>
  <c r="E258" i="78"/>
  <c r="E164" i="78"/>
  <c r="E18" i="78"/>
  <c r="E144" i="78"/>
  <c r="E153" i="78"/>
  <c r="E143" i="78"/>
  <c r="E257" i="78"/>
  <c r="E146" i="78"/>
  <c r="E163" i="78"/>
  <c r="E168" i="78"/>
  <c r="E256" i="78"/>
  <c r="E147" i="78"/>
  <c r="E145" i="78"/>
  <c r="L656" i="79"/>
  <c r="L106" i="79"/>
  <c r="L315" i="79"/>
  <c r="L324" i="79"/>
  <c r="L329" i="79"/>
  <c r="L644" i="79"/>
  <c r="L658" i="79"/>
  <c r="L647" i="79"/>
  <c r="L648" i="79"/>
  <c r="L109" i="79"/>
  <c r="L111" i="79"/>
  <c r="L325" i="79"/>
  <c r="L110" i="79"/>
  <c r="L112" i="79"/>
  <c r="L113" i="79"/>
  <c r="L650" i="79"/>
  <c r="L105" i="79"/>
  <c r="L804" i="79"/>
  <c r="L116" i="79"/>
  <c r="L107" i="79"/>
  <c r="L326" i="79"/>
  <c r="L646" i="79"/>
  <c r="L660" i="79"/>
  <c r="L323" i="79"/>
  <c r="L663" i="79"/>
  <c r="L696" i="79"/>
  <c r="E812" i="79"/>
  <c r="L468" i="79"/>
  <c r="L479" i="79"/>
  <c r="L597" i="79"/>
  <c r="L707" i="79"/>
  <c r="L729" i="79"/>
  <c r="L478" i="79"/>
  <c r="L497" i="79"/>
  <c r="L513" i="79"/>
  <c r="L557" i="79"/>
  <c r="L596" i="79"/>
  <c r="L735" i="79"/>
  <c r="E189" i="78"/>
  <c r="E188" i="78"/>
  <c r="L761" i="79"/>
  <c r="L779" i="79"/>
  <c r="L762" i="79"/>
  <c r="L777" i="79"/>
  <c r="L491" i="79"/>
  <c r="L507" i="79"/>
  <c r="L498" i="79"/>
  <c r="L514" i="79"/>
  <c r="L558" i="79"/>
  <c r="L737" i="79"/>
  <c r="L754" i="79"/>
  <c r="L96" i="79"/>
  <c r="L555" i="79"/>
  <c r="L604" i="79"/>
  <c r="L693" i="79"/>
  <c r="L467" i="79"/>
  <c r="L382" i="79"/>
  <c r="L453" i="79"/>
  <c r="L464" i="79"/>
  <c r="L476" i="79"/>
  <c r="L536" i="79"/>
  <c r="L384" i="79"/>
  <c r="L458" i="79"/>
  <c r="L463" i="79"/>
  <c r="L465" i="79"/>
  <c r="L469" i="79"/>
  <c r="L477" i="79"/>
  <c r="L481" i="79"/>
  <c r="L485" i="79"/>
  <c r="L492" i="79"/>
  <c r="L496" i="79"/>
  <c r="L500" i="79"/>
  <c r="L504" i="79"/>
  <c r="L508" i="79"/>
  <c r="L512" i="79"/>
  <c r="L516" i="79"/>
  <c r="L548" i="79"/>
  <c r="L552" i="79"/>
  <c r="L556" i="79"/>
  <c r="L566" i="79"/>
  <c r="L571" i="79"/>
  <c r="L601" i="79"/>
  <c r="L605" i="79"/>
  <c r="L694" i="79"/>
  <c r="L740" i="79"/>
  <c r="L139" i="79"/>
  <c r="L390" i="79"/>
  <c r="L739" i="79"/>
  <c r="L462" i="79"/>
  <c r="L381" i="79"/>
  <c r="L389" i="79"/>
  <c r="L401" i="79"/>
  <c r="L144" i="79"/>
  <c r="L379" i="79"/>
  <c r="L387" i="79"/>
  <c r="L398" i="79"/>
  <c r="L461" i="79"/>
  <c r="L380" i="79"/>
  <c r="L399" i="79"/>
  <c r="L763" i="79"/>
  <c r="L772" i="79"/>
  <c r="L773" i="79"/>
  <c r="L570" i="79"/>
  <c r="L143" i="79"/>
  <c r="L378" i="79"/>
  <c r="L397" i="79"/>
  <c r="L376" i="79"/>
  <c r="L394" i="79"/>
  <c r="L483" i="79"/>
  <c r="L494" i="79"/>
  <c r="L502" i="79"/>
  <c r="L510" i="79"/>
  <c r="L518" i="79"/>
  <c r="L554" i="79"/>
  <c r="L569" i="79"/>
  <c r="L603" i="79"/>
  <c r="L775" i="79"/>
  <c r="L377" i="79"/>
  <c r="L385" i="79"/>
  <c r="L396" i="79"/>
  <c r="L459" i="79"/>
  <c r="L140" i="79"/>
  <c r="L375" i="79"/>
  <c r="L383" i="79"/>
  <c r="L393" i="79"/>
  <c r="L457" i="79"/>
  <c r="L484" i="79"/>
  <c r="L495" i="79"/>
  <c r="L503" i="79"/>
  <c r="L511" i="79"/>
  <c r="L551" i="79"/>
  <c r="L565" i="79"/>
  <c r="L600" i="79"/>
  <c r="L311" i="79"/>
  <c r="L386" i="79"/>
  <c r="L460" i="79"/>
  <c r="L766" i="79"/>
  <c r="L774" i="79"/>
  <c r="L791" i="79"/>
  <c r="L595" i="79"/>
  <c r="L705" i="79"/>
  <c r="L719" i="79"/>
  <c r="L724" i="79"/>
  <c r="L734" i="79"/>
  <c r="L767" i="79"/>
  <c r="L474" i="79"/>
  <c r="L482" i="79"/>
  <c r="L493" i="79"/>
  <c r="L501" i="79"/>
  <c r="L509" i="79"/>
  <c r="L517" i="79"/>
  <c r="L553" i="79"/>
  <c r="L567" i="79"/>
  <c r="L594" i="79"/>
  <c r="L598" i="79"/>
  <c r="L695" i="79"/>
  <c r="L730" i="79"/>
  <c r="L776" i="79"/>
  <c r="L765" i="79"/>
  <c r="L786" i="79"/>
  <c r="L36" i="79"/>
  <c r="L41" i="79"/>
  <c r="L93" i="79"/>
  <c r="L97" i="79"/>
  <c r="L45" i="79"/>
  <c r="L99" i="79"/>
  <c r="L101" i="79"/>
  <c r="L39" i="79"/>
  <c r="L18" i="79"/>
  <c r="L17" i="79"/>
  <c r="L37" i="79"/>
  <c r="L42" i="79"/>
  <c r="L98" i="79"/>
  <c r="L38" i="79"/>
  <c r="L95" i="79"/>
  <c r="BS128" i="4"/>
  <c r="E15" i="78"/>
  <c r="E278" i="78"/>
  <c r="E103" i="78"/>
  <c r="E107" i="78"/>
  <c r="E113" i="78"/>
  <c r="E167" i="78"/>
  <c r="E173" i="78"/>
  <c r="C249" i="78"/>
  <c r="C22" i="98" s="1"/>
  <c r="E254" i="78"/>
  <c r="C31" i="78"/>
  <c r="C11" i="98" s="1"/>
  <c r="E57" i="78"/>
  <c r="E64" i="78"/>
  <c r="E68" i="78"/>
  <c r="E72" i="78"/>
  <c r="E76" i="78"/>
  <c r="E80" i="78"/>
  <c r="E84" i="78"/>
  <c r="E88" i="78"/>
  <c r="E161" i="78"/>
  <c r="E47" i="78"/>
  <c r="E51" i="78"/>
  <c r="E67" i="78"/>
  <c r="E71" i="78"/>
  <c r="E75" i="78"/>
  <c r="E79" i="78"/>
  <c r="E83" i="78"/>
  <c r="E87" i="78"/>
  <c r="E65" i="78"/>
  <c r="C317" i="78"/>
  <c r="C29" i="98" s="1"/>
  <c r="D317" i="78"/>
  <c r="D29" i="98" s="1"/>
  <c r="BS147" i="4"/>
  <c r="BR127" i="4"/>
  <c r="BS126" i="4"/>
  <c r="BS145" i="4"/>
  <c r="BR166" i="4"/>
  <c r="BR143" i="4"/>
  <c r="BR169" i="4"/>
  <c r="BR170" i="4"/>
  <c r="E61" i="78"/>
  <c r="E59" i="78"/>
  <c r="E162" i="78"/>
  <c r="E34" i="78"/>
  <c r="E62" i="78"/>
  <c r="E35" i="78"/>
  <c r="E70" i="78"/>
  <c r="E78" i="78"/>
  <c r="E86" i="78"/>
  <c r="E96" i="78"/>
  <c r="E104" i="78"/>
  <c r="E119" i="78"/>
  <c r="E174" i="78"/>
  <c r="E63" i="78"/>
  <c r="E99" i="78"/>
  <c r="E36" i="78"/>
  <c r="E94" i="78"/>
  <c r="E102" i="78"/>
  <c r="E112" i="78"/>
  <c r="E55" i="78"/>
  <c r="E101" i="78"/>
  <c r="E109" i="78"/>
  <c r="E44" i="78"/>
  <c r="E52" i="78"/>
  <c r="E49" i="78"/>
  <c r="E50" i="78"/>
  <c r="E69" i="78"/>
  <c r="E77" i="78"/>
  <c r="E85" i="78"/>
  <c r="J102" i="79"/>
  <c r="E654" i="79"/>
  <c r="D654" i="79"/>
  <c r="E102" i="79"/>
  <c r="BG7" i="4"/>
  <c r="BH7" i="4"/>
  <c r="BI7" i="4"/>
  <c r="BQ7" i="4"/>
  <c r="BJ7" i="4"/>
  <c r="D54" i="57"/>
  <c r="C54" i="57"/>
  <c r="I293" i="79" l="1"/>
  <c r="I294" i="79" s="1"/>
  <c r="L287" i="79"/>
  <c r="K288" i="79"/>
  <c r="L290" i="79"/>
  <c r="K293" i="79"/>
  <c r="L293" i="79" s="1"/>
  <c r="E41" i="78"/>
  <c r="L314" i="79"/>
  <c r="L312" i="79"/>
  <c r="L11" i="79"/>
  <c r="K21" i="79"/>
  <c r="L700" i="79"/>
  <c r="L317" i="79"/>
  <c r="L320" i="79"/>
  <c r="L255" i="79"/>
  <c r="L152" i="79"/>
  <c r="L268" i="79"/>
  <c r="L269" i="79" s="1"/>
  <c r="L282" i="79"/>
  <c r="L283" i="79" s="1"/>
  <c r="K283" i="79"/>
  <c r="L318" i="79"/>
  <c r="K269" i="79"/>
  <c r="L746" i="79"/>
  <c r="L723" i="79"/>
  <c r="L319" i="79"/>
  <c r="L30" i="79"/>
  <c r="E161" i="79"/>
  <c r="E162" i="79" s="1"/>
  <c r="K102" i="79"/>
  <c r="L31" i="79"/>
  <c r="L750" i="79"/>
  <c r="L154" i="79"/>
  <c r="K224" i="79"/>
  <c r="K241" i="79" s="1"/>
  <c r="L316" i="79"/>
  <c r="L157" i="79"/>
  <c r="J258" i="79"/>
  <c r="J259" i="79" s="1"/>
  <c r="D161" i="79"/>
  <c r="D162" i="79" s="1"/>
  <c r="L155" i="79"/>
  <c r="L244" i="79"/>
  <c r="L251" i="79" s="1"/>
  <c r="K812" i="79"/>
  <c r="E16" i="58" s="1"/>
  <c r="J161" i="79"/>
  <c r="J162" i="79" s="1"/>
  <c r="E328" i="78"/>
  <c r="I161" i="79"/>
  <c r="I224" i="79"/>
  <c r="I241" i="79" s="1"/>
  <c r="K251" i="79"/>
  <c r="L256" i="79"/>
  <c r="E325" i="78"/>
  <c r="E258" i="79"/>
  <c r="E259" i="79" s="1"/>
  <c r="K258" i="79"/>
  <c r="I258" i="79"/>
  <c r="I259" i="79" s="1"/>
  <c r="D258" i="79"/>
  <c r="D259" i="79" s="1"/>
  <c r="E192" i="82"/>
  <c r="J241" i="79"/>
  <c r="L257" i="79"/>
  <c r="D192" i="82"/>
  <c r="D241" i="79"/>
  <c r="E241" i="79"/>
  <c r="K90" i="79"/>
  <c r="I48" i="79"/>
  <c r="L240" i="79"/>
  <c r="L327" i="79"/>
  <c r="I134" i="79"/>
  <c r="I135" i="79" s="1"/>
  <c r="F91" i="79"/>
  <c r="J642" i="79"/>
  <c r="F49" i="79"/>
  <c r="L78" i="79"/>
  <c r="I843" i="79"/>
  <c r="F20" i="58"/>
  <c r="K843" i="79"/>
  <c r="E20" i="58"/>
  <c r="D21" i="79"/>
  <c r="L300" i="79"/>
  <c r="L306" i="79" s="1"/>
  <c r="I306" i="79"/>
  <c r="E42" i="78"/>
  <c r="E642" i="79"/>
  <c r="E300" i="78"/>
  <c r="E21" i="79"/>
  <c r="I743" i="79"/>
  <c r="L783" i="79"/>
  <c r="L795" i="79" s="1"/>
  <c r="K161" i="79"/>
  <c r="L27" i="79"/>
  <c r="L67" i="79"/>
  <c r="E63" i="79"/>
  <c r="E170" i="78"/>
  <c r="E716" i="79"/>
  <c r="L699" i="79"/>
  <c r="E303" i="78"/>
  <c r="E326" i="78"/>
  <c r="D642" i="79"/>
  <c r="E172" i="78"/>
  <c r="E261" i="78"/>
  <c r="D139" i="78"/>
  <c r="D13" i="98" s="1"/>
  <c r="J690" i="79"/>
  <c r="L659" i="79"/>
  <c r="L831" i="79"/>
  <c r="L843" i="79" s="1"/>
  <c r="E36" i="81"/>
  <c r="E193" i="82" s="1"/>
  <c r="K306" i="79"/>
  <c r="I795" i="79"/>
  <c r="K214" i="79"/>
  <c r="K215" i="79" s="1"/>
  <c r="L214" i="79"/>
  <c r="L215" i="79" s="1"/>
  <c r="L176" i="79"/>
  <c r="L187" i="79" s="1"/>
  <c r="L188" i="79" s="1"/>
  <c r="K187" i="79"/>
  <c r="K188" i="79" s="1"/>
  <c r="L218" i="79"/>
  <c r="I187" i="79"/>
  <c r="I188" i="79" s="1"/>
  <c r="L138" i="79"/>
  <c r="L145" i="79" s="1"/>
  <c r="L82" i="79"/>
  <c r="K770" i="79"/>
  <c r="F796" i="79"/>
  <c r="L29" i="79"/>
  <c r="I90" i="79"/>
  <c r="I91" i="79" s="1"/>
  <c r="D309" i="78"/>
  <c r="K743" i="79"/>
  <c r="J716" i="79"/>
  <c r="E690" i="79"/>
  <c r="K48" i="79"/>
  <c r="E770" i="79"/>
  <c r="D182" i="78"/>
  <c r="D18" i="98" s="1"/>
  <c r="L698" i="79"/>
  <c r="L19" i="79"/>
  <c r="L697" i="79"/>
  <c r="D716" i="79"/>
  <c r="L71" i="79"/>
  <c r="E299" i="78"/>
  <c r="I145" i="79"/>
  <c r="L14" i="79"/>
  <c r="L692" i="79"/>
  <c r="L70" i="79"/>
  <c r="L74" i="79"/>
  <c r="L28" i="79"/>
  <c r="I770" i="79"/>
  <c r="J743" i="79"/>
  <c r="E135" i="79"/>
  <c r="L73" i="79"/>
  <c r="L69" i="79"/>
  <c r="D690" i="79"/>
  <c r="L721" i="79"/>
  <c r="L675" i="79"/>
  <c r="D770" i="79"/>
  <c r="J770" i="79"/>
  <c r="L752" i="79"/>
  <c r="I690" i="79"/>
  <c r="C159" i="78"/>
  <c r="K690" i="79"/>
  <c r="K795" i="79"/>
  <c r="D135" i="79"/>
  <c r="K134" i="79"/>
  <c r="J21" i="79"/>
  <c r="L12" i="79"/>
  <c r="L780" i="79"/>
  <c r="I812" i="79"/>
  <c r="F16" i="58" s="1"/>
  <c r="J135" i="79"/>
  <c r="L52" i="79"/>
  <c r="L66" i="79"/>
  <c r="L51" i="79"/>
  <c r="I642" i="79"/>
  <c r="E90" i="79"/>
  <c r="J90" i="79"/>
  <c r="D90" i="79"/>
  <c r="E48" i="79"/>
  <c r="L25" i="79"/>
  <c r="J48" i="79"/>
  <c r="L24" i="79"/>
  <c r="D48" i="79"/>
  <c r="D63" i="79"/>
  <c r="J63" i="79"/>
  <c r="K63" i="79"/>
  <c r="L26" i="79"/>
  <c r="L108" i="79"/>
  <c r="L134" i="79" s="1"/>
  <c r="I654" i="79"/>
  <c r="I21" i="79"/>
  <c r="L802" i="79"/>
  <c r="L812" i="79" s="1"/>
  <c r="I716" i="79"/>
  <c r="K642" i="79"/>
  <c r="K654" i="79"/>
  <c r="K716" i="79"/>
  <c r="L661" i="79"/>
  <c r="D36" i="81"/>
  <c r="D193" i="82" s="1"/>
  <c r="E327" i="78"/>
  <c r="K145" i="79"/>
  <c r="E25" i="78"/>
  <c r="C276" i="78"/>
  <c r="C23" i="98" s="1"/>
  <c r="E290" i="78"/>
  <c r="C309" i="78"/>
  <c r="C28" i="98" s="1"/>
  <c r="C182" i="78"/>
  <c r="C18" i="98" s="1"/>
  <c r="E253" i="78"/>
  <c r="E97" i="78"/>
  <c r="D241" i="78"/>
  <c r="D19" i="98" s="1"/>
  <c r="C241" i="78"/>
  <c r="C19" i="98" s="1"/>
  <c r="E210" i="78"/>
  <c r="E43" i="78"/>
  <c r="L654" i="79"/>
  <c r="L102" i="79"/>
  <c r="E169" i="78"/>
  <c r="E165" i="78"/>
  <c r="E171" i="78"/>
  <c r="E27" i="78"/>
  <c r="E31" i="78" s="1"/>
  <c r="E317" i="78"/>
  <c r="E312" i="78"/>
  <c r="E91" i="78"/>
  <c r="E280" i="78"/>
  <c r="E252" i="78"/>
  <c r="C25" i="78"/>
  <c r="C10" i="98" s="1"/>
  <c r="BS166" i="4"/>
  <c r="BT145" i="4"/>
  <c r="BT126" i="4"/>
  <c r="BS127" i="4"/>
  <c r="BT128" i="4"/>
  <c r="E302" i="78"/>
  <c r="E298" i="78"/>
  <c r="E281" i="78"/>
  <c r="E294" i="78"/>
  <c r="E279" i="78"/>
  <c r="E291" i="78"/>
  <c r="E295" i="78"/>
  <c r="E301" i="78"/>
  <c r="BS170" i="4"/>
  <c r="BS169" i="4"/>
  <c r="BS143" i="4"/>
  <c r="BT147" i="4"/>
  <c r="E33" i="78"/>
  <c r="C287" i="78"/>
  <c r="C24" i="98" s="1"/>
  <c r="E89" i="78"/>
  <c r="E81" i="78"/>
  <c r="E73" i="78"/>
  <c r="E56" i="78"/>
  <c r="E46" i="78"/>
  <c r="E38" i="78"/>
  <c r="E45" i="78"/>
  <c r="E60" i="78"/>
  <c r="E48" i="78"/>
  <c r="E40" i="78"/>
  <c r="E120" i="78"/>
  <c r="E105" i="78"/>
  <c r="E93" i="78"/>
  <c r="E166" i="78"/>
  <c r="E211" i="78"/>
  <c r="E121" i="78"/>
  <c r="E106" i="78"/>
  <c r="E98" i="78"/>
  <c r="E58" i="78"/>
  <c r="E122" i="78"/>
  <c r="E95" i="78"/>
  <c r="E251" i="78"/>
  <c r="E123" i="78"/>
  <c r="E108" i="78"/>
  <c r="E100" i="78"/>
  <c r="E90" i="78"/>
  <c r="E82" i="78"/>
  <c r="E74" i="78"/>
  <c r="E66" i="78"/>
  <c r="E92" i="78"/>
  <c r="E54" i="78"/>
  <c r="E37" i="78"/>
  <c r="E53" i="78"/>
  <c r="E245" i="78"/>
  <c r="C139" i="78"/>
  <c r="C13" i="98" s="1"/>
  <c r="E249" i="78"/>
  <c r="BR7" i="4"/>
  <c r="F17" i="58" l="1"/>
  <c r="F10" i="58"/>
  <c r="F12" i="58" s="1"/>
  <c r="E10" i="58"/>
  <c r="E12" i="58" s="1"/>
  <c r="E17" i="58"/>
  <c r="F296" i="79"/>
  <c r="F308" i="79" s="1"/>
  <c r="F798" i="79" s="1"/>
  <c r="F814" i="79" s="1"/>
  <c r="F859" i="79" s="1"/>
  <c r="F874" i="79" s="1"/>
  <c r="L288" i="79"/>
  <c r="K294" i="79"/>
  <c r="L294" i="79" s="1"/>
  <c r="K259" i="79"/>
  <c r="L743" i="79"/>
  <c r="L770" i="79"/>
  <c r="L642" i="79"/>
  <c r="K135" i="79"/>
  <c r="L161" i="79"/>
  <c r="L162" i="79" s="1"/>
  <c r="I162" i="79"/>
  <c r="L258" i="79"/>
  <c r="L259" i="79" s="1"/>
  <c r="L224" i="79"/>
  <c r="L241" i="79" s="1"/>
  <c r="D796" i="79"/>
  <c r="K796" i="79"/>
  <c r="E15" i="58" s="1"/>
  <c r="K162" i="79"/>
  <c r="C30" i="98"/>
  <c r="E159" i="78"/>
  <c r="C16" i="98"/>
  <c r="C20" i="98" s="1"/>
  <c r="D318" i="78"/>
  <c r="D28" i="98"/>
  <c r="D30" i="98" s="1"/>
  <c r="D20" i="98"/>
  <c r="E91" i="79"/>
  <c r="E49" i="79"/>
  <c r="L716" i="79"/>
  <c r="D242" i="78"/>
  <c r="C318" i="78"/>
  <c r="E195" i="82"/>
  <c r="D354" i="78" s="1"/>
  <c r="E796" i="79"/>
  <c r="J91" i="79"/>
  <c r="K91" i="79"/>
  <c r="D49" i="79"/>
  <c r="D91" i="79"/>
  <c r="J796" i="79"/>
  <c r="L21" i="79"/>
  <c r="L690" i="79"/>
  <c r="L90" i="79"/>
  <c r="J49" i="79"/>
  <c r="I796" i="79"/>
  <c r="F15" i="58" s="1"/>
  <c r="L63" i="79"/>
  <c r="L135" i="79"/>
  <c r="L48" i="79"/>
  <c r="K49" i="79"/>
  <c r="I49" i="79"/>
  <c r="D195" i="82"/>
  <c r="C354" i="78" s="1"/>
  <c r="C355" i="78" s="1"/>
  <c r="E182" i="78"/>
  <c r="C242" i="78"/>
  <c r="E241" i="78"/>
  <c r="E139" i="78"/>
  <c r="E309" i="78"/>
  <c r="E287" i="78"/>
  <c r="BT143" i="4"/>
  <c r="BT169" i="4"/>
  <c r="BT170" i="4"/>
  <c r="BT127" i="4"/>
  <c r="BT166" i="4"/>
  <c r="BS7" i="4"/>
  <c r="E276" i="78"/>
  <c r="E296" i="79" l="1"/>
  <c r="E308" i="79" s="1"/>
  <c r="E798" i="79" s="1"/>
  <c r="E814" i="79" s="1"/>
  <c r="E859" i="79" s="1"/>
  <c r="E874" i="79" s="1"/>
  <c r="D296" i="79"/>
  <c r="D308" i="79" s="1"/>
  <c r="D798" i="79" s="1"/>
  <c r="J296" i="79"/>
  <c r="J308" i="79" s="1"/>
  <c r="J798" i="79" s="1"/>
  <c r="I296" i="79"/>
  <c r="I308" i="79" s="1"/>
  <c r="I798" i="79" s="1"/>
  <c r="K296" i="79"/>
  <c r="K308" i="79" s="1"/>
  <c r="K798" i="79" s="1"/>
  <c r="K814" i="79" s="1"/>
  <c r="K859" i="79" s="1"/>
  <c r="K874" i="79" s="1"/>
  <c r="C361" i="78" s="1"/>
  <c r="F18" i="58"/>
  <c r="F22" i="58" s="1"/>
  <c r="L796" i="79"/>
  <c r="D320" i="78"/>
  <c r="C32" i="98"/>
  <c r="E18" i="58"/>
  <c r="E22" i="58" s="1"/>
  <c r="C38" i="98"/>
  <c r="C39" i="98" s="1"/>
  <c r="D355" i="78"/>
  <c r="D38" i="98"/>
  <c r="D39" i="98" s="1"/>
  <c r="D32" i="98"/>
  <c r="E318" i="78"/>
  <c r="L91" i="79"/>
  <c r="L49" i="79"/>
  <c r="E354" i="78"/>
  <c r="E242" i="78"/>
  <c r="BT7" i="4"/>
  <c r="C320" i="78"/>
  <c r="L296" i="79" l="1"/>
  <c r="L308" i="79" s="1"/>
  <c r="L798" i="79" s="1"/>
  <c r="C41" i="98"/>
  <c r="E355" i="78"/>
  <c r="C362" i="78"/>
  <c r="E24" i="58"/>
  <c r="E25" i="58" s="1"/>
  <c r="D41" i="98"/>
  <c r="D814" i="79"/>
  <c r="D859" i="79" s="1"/>
  <c r="D874" i="79" s="1"/>
  <c r="J814" i="79"/>
  <c r="J859" i="79" s="1"/>
  <c r="J874" i="79" s="1"/>
  <c r="E320" i="78"/>
  <c r="I814" i="79"/>
  <c r="I859" i="79" s="1"/>
  <c r="I874" i="79" s="1"/>
  <c r="D361" i="78" l="1"/>
  <c r="D362" i="78" s="1"/>
  <c r="F24" i="58"/>
  <c r="F25" i="58" s="1"/>
  <c r="L814" i="79"/>
  <c r="L859" i="79" s="1"/>
  <c r="L874" i="79" s="1"/>
</calcChain>
</file>

<file path=xl/sharedStrings.xml><?xml version="1.0" encoding="utf-8"?>
<sst xmlns="http://schemas.openxmlformats.org/spreadsheetml/2006/main" count="72226" uniqueCount="7724">
  <si>
    <t>A reporting date is the date which controls the display of values on any layouts you have generated within</t>
  </si>
  <si>
    <t>the workbook. Example: If it is now the month of September, and you wish to have the Income statement display</t>
  </si>
  <si>
    <t>values to the end of August, then by selecting the reporting date as August, you would achieve this.</t>
  </si>
  <si>
    <t>To select a reporting date :</t>
  </si>
  <si>
    <t>Click on the "Change Month" button located on the toolbar at the top left of your Excel screen, above the name box.</t>
  </si>
  <si>
    <t>Click the downward arrow and select the month to view</t>
  </si>
  <si>
    <t>NOTE: The reporting date is totally separate to the period range chosen at run time.</t>
  </si>
  <si>
    <t xml:space="preserve">The period range chosen at runtime, only has an effect on the transactions that are displayed when </t>
  </si>
  <si>
    <t>using the Drill Down Account Feature and has no effect on the display of values on generated layouts.</t>
  </si>
  <si>
    <t>Using the Drill Down Account Feature:</t>
  </si>
  <si>
    <t>7</t>
  </si>
  <si>
    <t>Actuals YTD Comparison Last 5 Years</t>
  </si>
  <si>
    <t>8</t>
  </si>
  <si>
    <t>9</t>
  </si>
  <si>
    <t>13</t>
  </si>
  <si>
    <t>14</t>
  </si>
  <si>
    <t>15</t>
  </si>
  <si>
    <t>2YrsAgo</t>
  </si>
  <si>
    <t>3YrsAgo</t>
  </si>
  <si>
    <t>4YrsAgo</t>
  </si>
  <si>
    <t>ACCOUNTNO</t>
  </si>
  <si>
    <t>ACCOUNTEXSEG</t>
  </si>
  <si>
    <t>YTD2YRSAGO</t>
  </si>
  <si>
    <t>YTD3YRSAGO</t>
  </si>
  <si>
    <t>YTD4YRSAGO</t>
  </si>
  <si>
    <t>Actual</t>
  </si>
  <si>
    <t>Budget</t>
  </si>
  <si>
    <t>Prior</t>
  </si>
  <si>
    <t>Period</t>
  </si>
  <si>
    <t>ytd</t>
  </si>
  <si>
    <t>Do Not Edit or DeleteThese Rows</t>
  </si>
  <si>
    <t>Calendar</t>
  </si>
  <si>
    <t>Month</t>
  </si>
  <si>
    <t>Year</t>
  </si>
  <si>
    <t>LongDate</t>
  </si>
  <si>
    <t>ShortDate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</si>
  <si>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</si>
  <si>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</si>
  <si>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</si>
  <si>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</si>
  <si>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</si>
  <si>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</si>
  <si>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</si>
  <si>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</si>
  <si>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</si>
  <si>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</si>
  <si>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</si>
  <si>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</si>
  <si>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Important worksheet information:</t>
  </si>
  <si>
    <t>Sheet Name: Lookup</t>
  </si>
  <si>
    <t xml:space="preserve">This sheet is used to lookup the relevant values per account from the Raw data sheet and is also used in the creation </t>
  </si>
  <si>
    <t>Do not insert or delete any of the columns used on this sheet as it will have a negative effect on the creation of any</t>
  </si>
  <si>
    <t>1. Click either the Income Statement or Balance Sheet button on the right of the layout you require</t>
  </si>
  <si>
    <t xml:space="preserve">    You will be prompted for a worksheet name</t>
  </si>
  <si>
    <t>2. Type in a name for the worksheet, then click OK</t>
  </si>
  <si>
    <t xml:space="preserve">   A macro will run inserting a new worksheet into the workbook displaying the accounts and their values </t>
  </si>
  <si>
    <t xml:space="preserve">   If you need to rearrange some of the accounts in a different order, ie: move an account to another row, then </t>
  </si>
  <si>
    <t xml:space="preserve">   it is best to move the whole row. This will ensure that you keep your links in place </t>
  </si>
  <si>
    <t xml:space="preserve">   See the Help file for more information on Creating and Linking a Template</t>
  </si>
  <si>
    <t>Adding New Accounts to your existing report layouts:</t>
  </si>
  <si>
    <t>Once this has been done you will then need to link these new accounts to the required report layouts you have included</t>
  </si>
  <si>
    <t xml:space="preserve"> The instructions below will assist you with this process:</t>
  </si>
  <si>
    <t>Deleted Accounts:</t>
  </si>
  <si>
    <t xml:space="preserve">The accounts highlighted with red shading on the lookup sheet represent the accounts which have now been deleted </t>
  </si>
  <si>
    <t xml:space="preserve">Remove the deleted accounts as follows: </t>
  </si>
  <si>
    <t>on the report layouts where this row is linked.</t>
  </si>
  <si>
    <t>Actual / Budget / Prior / Blank - Current Month &amp; YTD</t>
  </si>
  <si>
    <t>PriorYr</t>
  </si>
  <si>
    <t>Prior Mth</t>
  </si>
  <si>
    <t>TYPE</t>
  </si>
  <si>
    <t>ACCTBAL</t>
  </si>
  <si>
    <t>ACTUAL01</t>
  </si>
  <si>
    <t>ACTUAL02</t>
  </si>
  <si>
    <t>ACTUAL03</t>
  </si>
  <si>
    <t>ACTUAL04</t>
  </si>
  <si>
    <t>ACTUAL05</t>
  </si>
  <si>
    <t>ACTUAL06</t>
  </si>
  <si>
    <t>ACTUAL07</t>
  </si>
  <si>
    <t>ACTUAL08</t>
  </si>
  <si>
    <t>ACTUAL09</t>
  </si>
  <si>
    <t>ACTUAL10</t>
  </si>
  <si>
    <t>ACTUAL11</t>
  </si>
  <si>
    <t>ACTUAL12</t>
  </si>
  <si>
    <t>ACTUAL13</t>
  </si>
  <si>
    <t>BUDGET01</t>
  </si>
  <si>
    <t>BUDGET02</t>
  </si>
  <si>
    <t>BUDGET03</t>
  </si>
  <si>
    <t>BUDGET04</t>
  </si>
  <si>
    <t>BUDGET05</t>
  </si>
  <si>
    <t>BUDGET06</t>
  </si>
  <si>
    <t>BUDGET07</t>
  </si>
  <si>
    <t>BUDGET08</t>
  </si>
  <si>
    <t>BUDGET09</t>
  </si>
  <si>
    <t>BUDGET10</t>
  </si>
  <si>
    <t>BUDGET11</t>
  </si>
  <si>
    <t>BUDGET12</t>
  </si>
  <si>
    <t>BUDGET13</t>
  </si>
  <si>
    <t>LASTYR01</t>
  </si>
  <si>
    <t>LASTYR02</t>
  </si>
  <si>
    <t>LASTYR03</t>
  </si>
  <si>
    <t>LASTYR04</t>
  </si>
  <si>
    <t>LASTYR05</t>
  </si>
  <si>
    <t>LASTYR06</t>
  </si>
  <si>
    <t>LASTYR07</t>
  </si>
  <si>
    <t>LASTYR08</t>
  </si>
  <si>
    <t>LASTYR09</t>
  </si>
  <si>
    <t>LASTYR10</t>
  </si>
  <si>
    <t>LASTYR11</t>
  </si>
  <si>
    <t>LASTYR12</t>
  </si>
  <si>
    <t>LASTYR13</t>
  </si>
  <si>
    <t>FIRSTPERIOD</t>
  </si>
  <si>
    <t>Current Mth</t>
  </si>
  <si>
    <t>YTD</t>
  </si>
  <si>
    <t>Type</t>
  </si>
  <si>
    <t>Opening Bal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</si>
  <si>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</si>
  <si>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</si>
  <si>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</si>
  <si>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</si>
  <si>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</si>
  <si>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</si>
  <si>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</si>
  <si>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</si>
  <si>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</si>
  <si>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</si>
  <si>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</si>
  <si>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</si>
  <si>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ACCOUNTNAME</t>
  </si>
  <si>
    <t>COMPANYNAME</t>
  </si>
  <si>
    <t>OPENBAL LAST</t>
  </si>
  <si>
    <t>OPENBAL THIS</t>
  </si>
  <si>
    <t>1</t>
  </si>
  <si>
    <t>Parmaters: -</t>
  </si>
  <si>
    <t>Report Info: -</t>
  </si>
  <si>
    <t>SEGMENT01</t>
  </si>
  <si>
    <t>SEGMENT02</t>
  </si>
  <si>
    <t>SEGMENT03</t>
  </si>
  <si>
    <t>SEGMENT04</t>
  </si>
  <si>
    <t>SEGMENT05</t>
  </si>
  <si>
    <t>SEGMENT06</t>
  </si>
  <si>
    <t>SEGMENT07</t>
  </si>
  <si>
    <t>SEGMENT08</t>
  </si>
  <si>
    <t>SEGMENT09</t>
  </si>
  <si>
    <t>General Ledger Transactions</t>
  </si>
  <si>
    <t>ACCTTYPE</t>
  </si>
  <si>
    <t>YEAR</t>
  </si>
  <si>
    <t>PERIOD</t>
  </si>
  <si>
    <t>DATE</t>
  </si>
  <si>
    <t>REFERENCE</t>
  </si>
  <si>
    <t>DESCRIPTION</t>
  </si>
  <si>
    <t>POSTINGSEQ</t>
  </si>
  <si>
    <t>BATCHNO</t>
  </si>
  <si>
    <t>Account No:</t>
  </si>
  <si>
    <t>Account Name:</t>
  </si>
  <si>
    <t>DEBIT</t>
  </si>
  <si>
    <t>CREDIT</t>
  </si>
  <si>
    <t>NET CHANGE</t>
  </si>
  <si>
    <t xml:space="preserve">1. On any of the report layouts such as Income Statements and Balance Sheets, click anywhere on the row of the account </t>
  </si>
  <si>
    <t xml:space="preserve"> whose transactions you want to drill down to</t>
  </si>
  <si>
    <t>3. The Ledger Transaction Details sheet will be displayed reflecting the transactions for the selected account</t>
  </si>
  <si>
    <t xml:space="preserve"> The drill down feature does not allow for the selection of a month to drill down to, it will always show all transactions that</t>
  </si>
  <si>
    <t xml:space="preserve"> were extracted as per the date range that was selected at the time of running the report. </t>
  </si>
  <si>
    <t xml:space="preserve"> If your data sets are large, it is best to run the ledger transactions out for 1 month only, being the current month</t>
  </si>
  <si>
    <t>NB: The Drill Down feature relies on the account number being available in Column A</t>
  </si>
  <si>
    <t>Column A can be hidden, but if deleted will prevent the operation of the drill down feature</t>
  </si>
  <si>
    <t>3. Click the Run button to run the macro.</t>
  </si>
  <si>
    <t>4. The toolbar should now be visible again</t>
  </si>
  <si>
    <t>AUDITDATE</t>
  </si>
  <si>
    <t>AUDITUSER</t>
  </si>
  <si>
    <t>SRCE CODE</t>
  </si>
  <si>
    <t>FC CODE</t>
  </si>
  <si>
    <t>FC AMOUNT</t>
  </si>
  <si>
    <t>HC CODE</t>
  </si>
  <si>
    <t>DO NOT DELETE THIS ROW</t>
  </si>
  <si>
    <t>Actual / Budget / Prior / Blank 1-12 &amp; YTD / Annual Budget &amp; Prior</t>
  </si>
  <si>
    <t>Actual 1-12 / Blank / Budget 1-12 &amp; YTD / Annual Budget</t>
  </si>
  <si>
    <t>Actual 1-12 / Blank / Prior 1-12 &amp; YTD / Annual Prior</t>
  </si>
  <si>
    <t xml:space="preserve">Actual 1-12 / Blank / Budget 1-12 / Blank / Prior 1-12 &amp; YTD </t>
  </si>
  <si>
    <t>&amp; Annual Budget / Annual Prior</t>
  </si>
  <si>
    <t>Actual / Budget / Variance / Blank - Current Month &amp; YTD / Annual Budget</t>
  </si>
  <si>
    <t>Annual Prior / Blank / Actual Current month / Blank / Actual YTD</t>
  </si>
  <si>
    <t>Actual Current month / Blank / Actual YTD / Annual Prior</t>
  </si>
  <si>
    <t>YTD1YRAGO</t>
  </si>
  <si>
    <t>YTDBUDGET</t>
  </si>
  <si>
    <t>ANNUAL BUDGET</t>
  </si>
  <si>
    <t>Open Bal</t>
  </si>
  <si>
    <t>new report layouts. You may however add new columns after the last used column on this sheet</t>
  </si>
  <si>
    <t>Creating a report based on a given layout:</t>
  </si>
  <si>
    <t xml:space="preserve">   as per the chosen layout. The accounts will be grouped and subtotalled as per the Financial Categories</t>
  </si>
  <si>
    <t xml:space="preserve">  allocated within your accounting system. These accounts will be linked to the worksheet named Lookup </t>
  </si>
  <si>
    <t>3. Once the macro has completed the layout you are then ready to change any formatting if necessary</t>
  </si>
  <si>
    <t>See "Using the Drill Down Feature" for further information relating to column A</t>
  </si>
  <si>
    <t xml:space="preserve">4. Once you have included all the necessary layouts and have completed any additional formatting required you must </t>
  </si>
  <si>
    <t>Cannot find the toolbar to change the month:</t>
  </si>
  <si>
    <t>2. Select the macro named "Build FA toolbar"</t>
  </si>
  <si>
    <t>If you have added new accounts into your general ledger within your accounting system, then the next time you run this</t>
  </si>
  <si>
    <t>will prompt you as follows:</t>
  </si>
  <si>
    <t xml:space="preserve">2. To highlight any accounts it finds that no longer exist within your accounting system by shading </t>
  </si>
  <si>
    <t xml:space="preserve">    the account number in red - say YES</t>
  </si>
  <si>
    <t xml:space="preserve">from your accounting system.  If you leave these accounts on the Lookup sheet then each time you run the report, </t>
  </si>
  <si>
    <t>can ignore the prompt by selecting NO.</t>
  </si>
  <si>
    <t>2. Select the macro named "Build DrillDown toolbar"</t>
  </si>
  <si>
    <t>R</t>
  </si>
  <si>
    <t>RETINC</t>
  </si>
  <si>
    <t>Retained Income Current Year</t>
  </si>
  <si>
    <t>SignCtrl</t>
  </si>
  <si>
    <t>VarianceSign</t>
  </si>
  <si>
    <t>GL Cat Code</t>
  </si>
  <si>
    <t>GL Cat Description</t>
  </si>
  <si>
    <t>Retained Earnings</t>
  </si>
  <si>
    <t xml:space="preserve">  2. Select the sheet that contains the layout to which you wish to Add the New Account.</t>
  </si>
  <si>
    <t xml:space="preserve">  3. Select the row where the first New Account should be inserted.</t>
  </si>
  <si>
    <t xml:space="preserve">  5. Use the Type drop down to filter by Account Type (for example Income Statement/Balance Sheet) and the other filter </t>
  </si>
  <si>
    <t>textboxes to help locate the specific accounts.</t>
  </si>
  <si>
    <t xml:space="preserve">  6. Select the accounts that you wish to insert at the specified row (Note: you can select a different row in Excel while </t>
  </si>
  <si>
    <t>the Add Accounts form is active).</t>
  </si>
  <si>
    <t xml:space="preserve">  7. Click the Insert button.  The accounts will be inserted at the specified row and the formulae for the rest of the row added.</t>
  </si>
  <si>
    <t xml:space="preserve">  8.  Click the Cancel button once all accounts have been inserted.</t>
  </si>
  <si>
    <t>row that is being copied into.  If this row does not contain the formulae that references back to the Lookup Sheet then the</t>
  </si>
  <si>
    <t>insert will not pick up the formulae.  It is important to note that if the row above the "Insert At Row" does not contain the</t>
  </si>
  <si>
    <t xml:space="preserve">correct formulae then you must press the previous button to navigate to the "Copy From Row" dialog and select the row </t>
  </si>
  <si>
    <t>that contains the correct formulae.</t>
  </si>
  <si>
    <t>DO NOT DELETE THIS SHEET</t>
  </si>
  <si>
    <t>Current Assets</t>
  </si>
  <si>
    <t>Fixed Assets</t>
  </si>
  <si>
    <t>Other Assets</t>
  </si>
  <si>
    <t>Accumulated Depreciation</t>
  </si>
  <si>
    <t>Current Liabilities</t>
  </si>
  <si>
    <t>Long Term Liabilities</t>
  </si>
  <si>
    <t>Shareholders Equity</t>
  </si>
  <si>
    <t>Revenue</t>
  </si>
  <si>
    <t>Cost of Sales</t>
  </si>
  <si>
    <t>Cost and Expenses</t>
  </si>
  <si>
    <t>Prov for Income Taxes</t>
  </si>
  <si>
    <t>General Ledger Account Group Mapping Sheet</t>
  </si>
  <si>
    <t>AccGroup</t>
  </si>
  <si>
    <t>AccGroupName</t>
  </si>
  <si>
    <t>GLCatCode</t>
  </si>
  <si>
    <t>I</t>
  </si>
  <si>
    <t>B</t>
  </si>
  <si>
    <t>ACCTGRPCOD</t>
  </si>
  <si>
    <t>ACCTGRPDES</t>
  </si>
  <si>
    <t xml:space="preserve">NOTE: </t>
  </si>
  <si>
    <t>HOW:</t>
  </si>
  <si>
    <t>Index</t>
  </si>
  <si>
    <t>GLCat Desc</t>
  </si>
  <si>
    <t>AccType</t>
  </si>
  <si>
    <t>8 - Revenue</t>
  </si>
  <si>
    <t>Inventory/Purchases</t>
  </si>
  <si>
    <t>9 - Cost of Sales</t>
  </si>
  <si>
    <t>13 - Cost and Expenses</t>
  </si>
  <si>
    <t>Other / Unallocated</t>
  </si>
  <si>
    <t>`</t>
  </si>
  <si>
    <t>Assigning GL Account Category Codes</t>
  </si>
  <si>
    <t>Selecting a reporting date: (Change Month)</t>
  </si>
  <si>
    <t>1 -</t>
  </si>
  <si>
    <t>2 -</t>
  </si>
  <si>
    <t>3 -</t>
  </si>
  <si>
    <t>4 -</t>
  </si>
  <si>
    <t>5 -</t>
  </si>
  <si>
    <t>6 -</t>
  </si>
  <si>
    <t>7 -</t>
  </si>
  <si>
    <t>8 -</t>
  </si>
  <si>
    <t>9 -</t>
  </si>
  <si>
    <t>10-</t>
  </si>
  <si>
    <t>11-</t>
  </si>
  <si>
    <t>12-</t>
  </si>
  <si>
    <t>Management Accounts</t>
  </si>
  <si>
    <t>Other Income</t>
  </si>
  <si>
    <t>Category Details Listing</t>
  </si>
  <si>
    <t>Allocate the  GLCatCode</t>
  </si>
  <si>
    <t>Your Accpac Account Groups must be allocated to one of the  GL CatCodes. The auto-generation of your Income Statement and/or Balance Sheet layouts from the MENU sheet, relies on these codes when grouping and sub-totalling your layouts. You can still rearrange the accounts as you choose on the auto-generated schedule.</t>
  </si>
  <si>
    <t>Click on a red shaded cell, click on the drop down arrow and select the relevant  GL CatCode that corresponds to the Accpac Account Group</t>
  </si>
  <si>
    <t xml:space="preserve">   Create and link the template to the report in the  report manager in order to save the changes you have made</t>
  </si>
  <si>
    <t xml:space="preserve"> report  will synchronise the new list of accounts it extracts from your accounting system with the chart of accounts </t>
  </si>
  <si>
    <t xml:space="preserve">already listed on the Lookup sheet within this workbook. If it finds any difference between them, then  </t>
  </si>
  <si>
    <t xml:space="preserve"> will detect these accounts and prompt you once again to highlight them. If they are already highlighted then you </t>
  </si>
  <si>
    <t>Cannot find the  Drill Down Toolbar:</t>
  </si>
  <si>
    <t>17</t>
  </si>
  <si>
    <t>10 - Inventory/Purchases</t>
  </si>
  <si>
    <t>12 - Other Income</t>
  </si>
  <si>
    <t>14 - Interest Expense</t>
  </si>
  <si>
    <t>20 - Current Assets</t>
  </si>
  <si>
    <t>24 - Fixed Assets</t>
  </si>
  <si>
    <t>25 - Accumulated Depreciation</t>
  </si>
  <si>
    <t>26 - Other Assets</t>
  </si>
  <si>
    <t>28 - Current Liabilities</t>
  </si>
  <si>
    <t>32 - Long Term Liabilities</t>
  </si>
  <si>
    <t>36 - Shareholders Equity</t>
  </si>
  <si>
    <t>Interest Expense</t>
  </si>
  <si>
    <t>If this is the first time you are running this report, then before being able to generate any layouts from the menu sheet you</t>
  </si>
  <si>
    <t xml:space="preserve"> need to assign the Accpac Intelligence GL Category Codes to the Accpac Account Groups on the sheet named Categories. </t>
  </si>
  <si>
    <t>This is referred to as 'Mapping your account groups".</t>
  </si>
  <si>
    <t xml:space="preserve">Once this has been done you should  save this workbook as a template file back to the Management Pack report </t>
  </si>
  <si>
    <t>in the Accpac Intelligence Report Manager, this process is called "Create and Link Template".</t>
  </si>
  <si>
    <t>2. Columns A and C contain your Sage Accpac Account Groups information, column E and F refer to the Accpac Intelligence</t>
  </si>
  <si>
    <t xml:space="preserve">    GL Category Codes.</t>
  </si>
  <si>
    <t xml:space="preserve">3. In column E, click on a red shaded cell, then click on the drop down arrow and select a Gl Category Code which relates </t>
  </si>
  <si>
    <t xml:space="preserve">     to that Account Group.  The description will be filled in automatically in column F.   </t>
  </si>
  <si>
    <t>The  GL Category Codes are listed in the grey area in column I.</t>
  </si>
  <si>
    <t>4. You must map the Account Groups as best as possible to the GL Category Codes, you may map more than one Account</t>
  </si>
  <si>
    <t xml:space="preserve">    Group to the same GL Category Code.  Example: Cost of Sales and Direct Expenses may both be mapped to code 9</t>
  </si>
  <si>
    <t>5. Once you have completed the mapping  you are ready to generate a financial layout from the menu sheet</t>
  </si>
  <si>
    <t>6. Display the Menu sheet, click on a required layout ( you can generate as many layouts as necessary)</t>
  </si>
  <si>
    <t xml:space="preserve">8. Leave the workbook open, switch over to the Accpac Intelligence Report Manager </t>
  </si>
  <si>
    <t>9. Locate this report in the Financials folder, then select the report</t>
  </si>
  <si>
    <t xml:space="preserve"> 10. Go to 'Report' on the toolbar, then select "Create and Link Template"</t>
  </si>
  <si>
    <t>This process will ensure that your mapping is saved in the template file so you would not need to map</t>
  </si>
  <si>
    <t>the account groups again the next time you run the report unless you add new account groups within Sage Accpac.</t>
  </si>
  <si>
    <t xml:space="preserve"> 11. In the event that you add any new account group to your set of accounts then the next time you run this report </t>
  </si>
  <si>
    <t xml:space="preserve">    Accpac Intelligence will synchronise the new list of account groups it extracts from your Accpac system with the</t>
  </si>
  <si>
    <t xml:space="preserve">    list already displayed on the Categories sheet. If it finds any difference between them, then you will be prompted to add</t>
  </si>
  <si>
    <t>or delete the necessary accounts.  If you add any new account groups then you must ensure that you map the new groups</t>
  </si>
  <si>
    <t>to a GL Cat Code.  i.e. start the mapping process again from point 1 above.</t>
  </si>
  <si>
    <t>Excel 2003:</t>
  </si>
  <si>
    <t>Excel 2007:</t>
  </si>
  <si>
    <t>Click on Add-Ins on the menu bar, then click on "Change Month" on the Custom Toolbar</t>
  </si>
  <si>
    <t>1. Excel 2003: Press Alt-F8 (or Select, Tools, Macro, Macros, from the menu bar)</t>
  </si>
  <si>
    <t xml:space="preserve">    Excel 2007: Press Alt-F8 (or Select  Developer, then Macro from the menu bar)</t>
  </si>
  <si>
    <t xml:space="preserve">  4. From the Menu Bar: </t>
  </si>
  <si>
    <t xml:space="preserve">   Excel 2003:  Choose Report Tools &gt; Add Accounts.                    A list of accounts that are not in the layout should appear.</t>
  </si>
  <si>
    <t xml:space="preserve">   Excel 2007:  Choose Add-Ins &gt; Report Tools &gt; Add Accounts.  A list of accounts that are not in the layout should appear.</t>
  </si>
  <si>
    <t>2. Excel 2003:   On the  Toolbar, (normally on the left of the excel screen) click the "Drill Down Account" button</t>
  </si>
  <si>
    <t xml:space="preserve">    Excel 2007:   Select "Add-Ins" from the menu bar, then click the "Drill Down Account" button on the Custom Toolbar</t>
  </si>
  <si>
    <t>4. To go back to the worksheet you were viewing before you "drilled down" :</t>
  </si>
  <si>
    <t xml:space="preserve">  Excel 2003:  from the custom toolbar on the left of the screen, click the "Back to last sheet" button</t>
  </si>
  <si>
    <t xml:space="preserve">  Excel 2007:   from "Add-Ins" on the menu bar,  click the "Back to Last sheet" button on the Custom Toolbar</t>
  </si>
  <si>
    <t>Qtr1</t>
  </si>
  <si>
    <t>Qtr2</t>
  </si>
  <si>
    <t>Qtr3</t>
  </si>
  <si>
    <t>Qtr4</t>
  </si>
  <si>
    <t>Actual / Budget / Variance / Blank 1-12, Qtrs &amp; YTD / Annual Budget</t>
  </si>
  <si>
    <t>Actual / Prior / Blank 1-12, Qtrs &amp; YTD / Annual Prior</t>
  </si>
  <si>
    <t>Actual 1-12, Qtrs &amp; YTD</t>
  </si>
  <si>
    <t>15 - Other / Unallocated</t>
  </si>
  <si>
    <t>16 - Prov for Income Taxes</t>
  </si>
  <si>
    <t>After you have mapped your account groups, you must create and link</t>
  </si>
  <si>
    <t>your report to save your account group mappings. This will ensure that your account</t>
  </si>
  <si>
    <t>mappings are saved for the next time you run the Financial Report.</t>
  </si>
  <si>
    <r>
      <t xml:space="preserve">of the report layouts provided as options on the sheet named </t>
    </r>
    <r>
      <rPr>
        <i/>
        <sz val="10"/>
        <color indexed="63"/>
        <rFont val="Arial"/>
        <family val="2"/>
      </rPr>
      <t>Menu</t>
    </r>
  </si>
  <si>
    <r>
      <t xml:space="preserve">1. Display the sheet named </t>
    </r>
    <r>
      <rPr>
        <b/>
        <sz val="10"/>
        <color indexed="63"/>
        <rFont val="Arial"/>
        <family val="2"/>
      </rPr>
      <t>Categories</t>
    </r>
  </si>
  <si>
    <r>
      <t xml:space="preserve">   </t>
    </r>
    <r>
      <rPr>
        <u/>
        <sz val="10"/>
        <color indexed="63"/>
        <rFont val="Arial"/>
        <family val="2"/>
      </rPr>
      <t xml:space="preserve"> Example</t>
    </r>
    <r>
      <rPr>
        <sz val="10"/>
        <color indexed="63"/>
        <rFont val="Arial"/>
        <family val="2"/>
      </rPr>
      <t>:  If you have an account group relating to Sales then select the code 8 in column E</t>
    </r>
  </si>
  <si>
    <r>
      <t xml:space="preserve"> Display the M</t>
    </r>
    <r>
      <rPr>
        <i/>
        <sz val="10"/>
        <color indexed="63"/>
        <rFont val="Arial"/>
        <family val="2"/>
      </rPr>
      <t>enu</t>
    </r>
    <r>
      <rPr>
        <sz val="10"/>
        <color indexed="63"/>
        <rFont val="Arial"/>
        <family val="2"/>
      </rPr>
      <t xml:space="preserve"> sheet and decide on the layout you would like to use for your report, then:</t>
    </r>
  </si>
  <si>
    <r>
      <t xml:space="preserve">   You may insert, hide or delete columns or rows,  insert formulas to add/subtract/divide values, </t>
    </r>
    <r>
      <rPr>
        <b/>
        <sz val="10"/>
        <color indexed="63"/>
        <rFont val="Arial"/>
        <family val="2"/>
      </rPr>
      <t>but do not delete column A</t>
    </r>
  </si>
  <si>
    <r>
      <t>NB:</t>
    </r>
    <r>
      <rPr>
        <sz val="10"/>
        <color indexed="63"/>
        <rFont val="Arial"/>
        <family val="2"/>
      </rPr>
      <t xml:space="preserve">  You can create as many different layouts as required to complete your report set within this workbook.</t>
    </r>
  </si>
  <si>
    <r>
      <t>See "</t>
    </r>
    <r>
      <rPr>
        <i/>
        <sz val="10"/>
        <color indexed="63"/>
        <rFont val="Arial"/>
        <family val="2"/>
      </rPr>
      <t>Using the Drill Down Account Feature</t>
    </r>
    <r>
      <rPr>
        <sz val="10"/>
        <color indexed="63"/>
        <rFont val="Arial"/>
        <family val="2"/>
      </rPr>
      <t xml:space="preserve">" </t>
    </r>
  </si>
  <si>
    <r>
      <t xml:space="preserve">1. To add the new accounts it has detected to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 - in which case you select YES</t>
    </r>
  </si>
  <si>
    <r>
      <t xml:space="preserve">in the workbook.  The new accounts will be placed below the last account displayed on the </t>
    </r>
    <r>
      <rPr>
        <i/>
        <sz val="10"/>
        <color indexed="63"/>
        <rFont val="Arial"/>
        <family val="2"/>
      </rPr>
      <t xml:space="preserve">Lookup </t>
    </r>
    <r>
      <rPr>
        <sz val="10"/>
        <color indexed="63"/>
        <rFont val="Arial"/>
        <family val="2"/>
      </rPr>
      <t>sheet.</t>
    </r>
  </si>
  <si>
    <r>
      <t xml:space="preserve">  1 You may leave the new accounts (green shaded account numbers) exactly where they appear on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sheet.</t>
    </r>
  </si>
  <si>
    <r>
      <t xml:space="preserve">  </t>
    </r>
    <r>
      <rPr>
        <b/>
        <sz val="10"/>
        <color indexed="63"/>
        <rFont val="Arial"/>
        <family val="2"/>
      </rPr>
      <t>NOTE</t>
    </r>
    <r>
      <rPr>
        <sz val="10"/>
        <color indexed="63"/>
        <rFont val="Arial"/>
        <family val="2"/>
      </rPr>
      <t>:  The Add Accounts function has to have a row to copy formulae from.  By default it assumes the row above the</t>
    </r>
  </si>
  <si>
    <r>
      <t xml:space="preserve">To prevent this prompt on these accounts each time you run the report, you will need to remove them from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sheet.</t>
    </r>
  </si>
  <si>
    <r>
      <t xml:space="preserve">On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sheet, it is best to delete only the account number, then delete the blank row which will appear </t>
    </r>
  </si>
  <si>
    <r>
      <t xml:space="preserve">OR </t>
    </r>
    <r>
      <rPr>
        <sz val="10"/>
        <color indexed="63"/>
        <rFont val="Arial"/>
        <family val="2"/>
      </rPr>
      <t xml:space="preserve"> Save the workbook, Close it then open it again</t>
    </r>
  </si>
  <si>
    <t>INTRUCTIONS ON MAINTAINING THIS WORKBOOK</t>
  </si>
  <si>
    <t>16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</si>
  <si>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</si>
  <si>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</si>
  <si>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</si>
  <si>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</si>
  <si>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</si>
  <si>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</si>
  <si>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</si>
  <si>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</si>
  <si>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</si>
  <si>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</si>
  <si>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</si>
  <si>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</si>
  <si>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</si>
  <si>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</si>
  <si>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</si>
  <si>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GROUPTYPE</t>
  </si>
  <si>
    <t>GLCATCODE</t>
  </si>
  <si>
    <t>GLCATDESC</t>
  </si>
  <si>
    <t>AUDTORG</t>
  </si>
  <si>
    <t>N_OpenBal</t>
  </si>
  <si>
    <t>OPENBALN</t>
  </si>
  <si>
    <t>CLyear</t>
  </si>
  <si>
    <t>GROUP</t>
  </si>
  <si>
    <t>Group</t>
  </si>
  <si>
    <t>20100-G05</t>
  </si>
  <si>
    <t>20120-G05</t>
  </si>
  <si>
    <t>20140-G05</t>
  </si>
  <si>
    <t>20180-G05</t>
  </si>
  <si>
    <t>20200-G05</t>
  </si>
  <si>
    <t>20220-G05</t>
  </si>
  <si>
    <t>20240-G05</t>
  </si>
  <si>
    <t>20260-G05</t>
  </si>
  <si>
    <t>20280-G05</t>
  </si>
  <si>
    <t>20300-G05</t>
  </si>
  <si>
    <t>20320-G05</t>
  </si>
  <si>
    <t>20340-G05</t>
  </si>
  <si>
    <t>20360-G05</t>
  </si>
  <si>
    <t>22100-G05</t>
  </si>
  <si>
    <t>22120-G05</t>
  </si>
  <si>
    <t>22140-G05</t>
  </si>
  <si>
    <t>22180-G05</t>
  </si>
  <si>
    <t>22220-G05</t>
  </si>
  <si>
    <t>22260-G05</t>
  </si>
  <si>
    <t>22280-G05</t>
  </si>
  <si>
    <t>22320-G05</t>
  </si>
  <si>
    <t>22340-G05</t>
  </si>
  <si>
    <t>22360-G05</t>
  </si>
  <si>
    <t>22380-G05</t>
  </si>
  <si>
    <t>22400-G05</t>
  </si>
  <si>
    <t>22420-G05</t>
  </si>
  <si>
    <t>22540-G05</t>
  </si>
  <si>
    <t>22620-G05</t>
  </si>
  <si>
    <t>22660-G05</t>
  </si>
  <si>
    <t>22680-G05</t>
  </si>
  <si>
    <t>22720-G05</t>
  </si>
  <si>
    <t>22740-G05</t>
  </si>
  <si>
    <t>23100-G05</t>
  </si>
  <si>
    <t>23120-G05</t>
  </si>
  <si>
    <t>23140-G05</t>
  </si>
  <si>
    <t>23180-G05</t>
  </si>
  <si>
    <t>23200-G05</t>
  </si>
  <si>
    <t>23240-G05</t>
  </si>
  <si>
    <t>24100-G05</t>
  </si>
  <si>
    <t>24160-G05</t>
  </si>
  <si>
    <t>24180-G05</t>
  </si>
  <si>
    <t>24200-G05</t>
  </si>
  <si>
    <t>24260-G05</t>
  </si>
  <si>
    <t>25120-G05</t>
  </si>
  <si>
    <t>25140-G05</t>
  </si>
  <si>
    <t>25160-G05</t>
  </si>
  <si>
    <t>25200-G05</t>
  </si>
  <si>
    <t>26400-G05</t>
  </si>
  <si>
    <t>26440-G05</t>
  </si>
  <si>
    <t>27120-G05</t>
  </si>
  <si>
    <t>27140-G05</t>
  </si>
  <si>
    <t>27200-G05</t>
  </si>
  <si>
    <t>52360-S00</t>
  </si>
  <si>
    <t>52360-S01</t>
  </si>
  <si>
    <t>52360-S02</t>
  </si>
  <si>
    <t>62100-G06</t>
  </si>
  <si>
    <t>62100-G10</t>
  </si>
  <si>
    <t>62100-G15</t>
  </si>
  <si>
    <t>74100-G02</t>
  </si>
  <si>
    <t>74100-G10</t>
  </si>
  <si>
    <t>74100-G14</t>
  </si>
  <si>
    <t>Income Statement</t>
  </si>
  <si>
    <t>Last Year</t>
  </si>
  <si>
    <t>Current Year</t>
  </si>
  <si>
    <t>Variance</t>
  </si>
  <si>
    <t>To Date</t>
  </si>
  <si>
    <t>AccountGrp</t>
  </si>
  <si>
    <t>Total Income</t>
  </si>
  <si>
    <t>Expenses</t>
  </si>
  <si>
    <t>Total expenses</t>
  </si>
  <si>
    <t>Profit (Loss) from Ordinary Activities</t>
  </si>
  <si>
    <t>62100-G05</t>
  </si>
  <si>
    <t>74100-G05</t>
  </si>
  <si>
    <t>27280-A11</t>
  </si>
  <si>
    <t>Total</t>
  </si>
  <si>
    <t>Direct Cost</t>
  </si>
  <si>
    <t>Total Direct Cost</t>
  </si>
  <si>
    <t>Gross Profit</t>
  </si>
  <si>
    <t>Income</t>
  </si>
  <si>
    <t>Management Fees</t>
  </si>
  <si>
    <t>IT &amp; Communications</t>
  </si>
  <si>
    <t>Human Resources</t>
  </si>
  <si>
    <t>Sales &amp; Marketing</t>
  </si>
  <si>
    <t>Repair &amp; Maintenance</t>
  </si>
  <si>
    <t>Depreciation &amp; Amortisation</t>
  </si>
  <si>
    <t>Total Administration &amp; General</t>
  </si>
  <si>
    <t>Total Management Fees</t>
  </si>
  <si>
    <t>Total Human Resources</t>
  </si>
  <si>
    <t>Total Repair &amp; Maintenance</t>
  </si>
  <si>
    <t>Property Costs</t>
  </si>
  <si>
    <t>Total Property Costs</t>
  </si>
  <si>
    <t>Total Overhead Expenses</t>
  </si>
  <si>
    <t>EBITDA</t>
  </si>
  <si>
    <t>Total Depreciation &amp; Amortisation</t>
  </si>
  <si>
    <t>EBIT</t>
  </si>
  <si>
    <t>Financing Costs</t>
  </si>
  <si>
    <t>Total Financing Cost</t>
  </si>
  <si>
    <t>Capital loss</t>
  </si>
  <si>
    <t>Income Tax</t>
  </si>
  <si>
    <t>Extraordinary Cost</t>
  </si>
  <si>
    <t>Total Extraordinary Cost</t>
  </si>
  <si>
    <t>Total Capital Loss</t>
  </si>
  <si>
    <t>Earning before Tax</t>
  </si>
  <si>
    <t>Total Income Tax</t>
  </si>
  <si>
    <t>Earning After Tax</t>
  </si>
  <si>
    <t>Trial Balance Reconcialiation</t>
  </si>
  <si>
    <t>62100-G03</t>
  </si>
  <si>
    <t>Receivables</t>
  </si>
  <si>
    <t>Other</t>
  </si>
  <si>
    <t>Property Plant &amp; Equipment</t>
  </si>
  <si>
    <t>Intercompany</t>
  </si>
  <si>
    <t>Creditors &amp; Borrowings</t>
  </si>
  <si>
    <t>Provisions</t>
  </si>
  <si>
    <t>Current Year Profit (Loss)</t>
  </si>
  <si>
    <t>Shareholder's equity:</t>
  </si>
  <si>
    <t>NET ASSETS</t>
  </si>
  <si>
    <t>TOTAL LIABILITIES</t>
  </si>
  <si>
    <t>Non Current Liabitilies</t>
  </si>
  <si>
    <t>TOTAL ASSETS</t>
  </si>
  <si>
    <t>Cash at Bank</t>
  </si>
  <si>
    <t>Current assets:</t>
  </si>
  <si>
    <t>Movement</t>
  </si>
  <si>
    <t>Current</t>
  </si>
  <si>
    <t>ASSETS</t>
  </si>
  <si>
    <t>Balance Sheet</t>
  </si>
  <si>
    <t>ACCTID</t>
  </si>
  <si>
    <t>CLyearB</t>
  </si>
  <si>
    <t>OpenBal</t>
  </si>
  <si>
    <t>LYOPBal</t>
  </si>
  <si>
    <t>Wages &amp; Salaries</t>
  </si>
  <si>
    <t>74100-G07</t>
  </si>
  <si>
    <t>FSCSYR</t>
  </si>
  <si>
    <t>Bal</t>
  </si>
  <si>
    <t>Test</t>
  </si>
  <si>
    <t>Difference</t>
  </si>
  <si>
    <t>52360-S03</t>
  </si>
  <si>
    <t>74100-G15</t>
  </si>
  <si>
    <t>20760-G12</t>
  </si>
  <si>
    <t>Dept</t>
  </si>
  <si>
    <t>Accounts</t>
  </si>
  <si>
    <t>62100-G01</t>
  </si>
  <si>
    <t>62100-G02</t>
  </si>
  <si>
    <t>62100-G04</t>
  </si>
  <si>
    <t>62100-G07</t>
  </si>
  <si>
    <t>62100-G09</t>
  </si>
  <si>
    <t>62100-G11</t>
  </si>
  <si>
    <t>62100-G13</t>
  </si>
  <si>
    <t>62100-G14</t>
  </si>
  <si>
    <t>74100-G01</t>
  </si>
  <si>
    <t>74100-G03</t>
  </si>
  <si>
    <t>74100-G04</t>
  </si>
  <si>
    <t>74100-G06</t>
  </si>
  <si>
    <t>74100-G09</t>
  </si>
  <si>
    <t>74100-G11</t>
  </si>
  <si>
    <t>74100-G13</t>
  </si>
  <si>
    <t>Administration &amp; General</t>
  </si>
  <si>
    <t>Desc</t>
  </si>
  <si>
    <t>Contribution</t>
  </si>
  <si>
    <t>Total Direct Costs</t>
  </si>
  <si>
    <t>Total Wages &amp; Salaries</t>
  </si>
  <si>
    <t>Total IT &amp; Communications</t>
  </si>
  <si>
    <t>Total Sales &amp; Marketing</t>
  </si>
  <si>
    <t>10300-D01</t>
  </si>
  <si>
    <t>10300-D02</t>
  </si>
  <si>
    <t>10300-D03</t>
  </si>
  <si>
    <t>10300-D04</t>
  </si>
  <si>
    <t>10300-D05</t>
  </si>
  <si>
    <t>10300-D06</t>
  </si>
  <si>
    <t>10300-D07</t>
  </si>
  <si>
    <t>10300-D08</t>
  </si>
  <si>
    <t>10320-D01</t>
  </si>
  <si>
    <t>10340-D01</t>
  </si>
  <si>
    <t>10360-D01</t>
  </si>
  <si>
    <t>10380-D02</t>
  </si>
  <si>
    <t>14100-D01</t>
  </si>
  <si>
    <t>14100-D02</t>
  </si>
  <si>
    <t>14100-D03</t>
  </si>
  <si>
    <t>14100-D04</t>
  </si>
  <si>
    <t>14120-D01</t>
  </si>
  <si>
    <t>14120-D02</t>
  </si>
  <si>
    <t>14120-D04</t>
  </si>
  <si>
    <t>14120-D06</t>
  </si>
  <si>
    <t>14140-D01</t>
  </si>
  <si>
    <t>14160-D01</t>
  </si>
  <si>
    <t>14160-D02</t>
  </si>
  <si>
    <t>14160-D06</t>
  </si>
  <si>
    <t>14160-D07</t>
  </si>
  <si>
    <t>14180-D01</t>
  </si>
  <si>
    <t>14180-D02</t>
  </si>
  <si>
    <t>14180-D04</t>
  </si>
  <si>
    <t>14180-D05</t>
  </si>
  <si>
    <t>14200-D01</t>
  </si>
  <si>
    <t>14200-D02</t>
  </si>
  <si>
    <t>14200-D05</t>
  </si>
  <si>
    <t>14220-D01</t>
  </si>
  <si>
    <t>14220-D02</t>
  </si>
  <si>
    <t>14220-D04</t>
  </si>
  <si>
    <t>14220-D05</t>
  </si>
  <si>
    <t>14240-D01</t>
  </si>
  <si>
    <t>14240-D02</t>
  </si>
  <si>
    <t>14240-D06</t>
  </si>
  <si>
    <t>14260-D01</t>
  </si>
  <si>
    <t>14260-D02</t>
  </si>
  <si>
    <t>14260-D03</t>
  </si>
  <si>
    <t>14260-D04</t>
  </si>
  <si>
    <t>14260-D05</t>
  </si>
  <si>
    <t>14260-D06</t>
  </si>
  <si>
    <t>15200-G12</t>
  </si>
  <si>
    <t>16100-G12</t>
  </si>
  <si>
    <t>20600-G12</t>
  </si>
  <si>
    <t>20620-G12</t>
  </si>
  <si>
    <t>20640-G12</t>
  </si>
  <si>
    <t>20660-G12</t>
  </si>
  <si>
    <t>20680-G12</t>
  </si>
  <si>
    <t>20700-G12</t>
  </si>
  <si>
    <t>20720-G12</t>
  </si>
  <si>
    <t>20740-G12</t>
  </si>
  <si>
    <t>20780-G12</t>
  </si>
  <si>
    <t>20800-G12</t>
  </si>
  <si>
    <t>21100-G12</t>
  </si>
  <si>
    <t>21120-G12</t>
  </si>
  <si>
    <t>22140-G12</t>
  </si>
  <si>
    <t>22160-G12</t>
  </si>
  <si>
    <t>22180-G12</t>
  </si>
  <si>
    <t>22200-G12</t>
  </si>
  <si>
    <t>22240-G12</t>
  </si>
  <si>
    <t>22260-G12</t>
  </si>
  <si>
    <t>22300-G12</t>
  </si>
  <si>
    <t>22320-G12</t>
  </si>
  <si>
    <t>22340-G12</t>
  </si>
  <si>
    <t>22360-G12</t>
  </si>
  <si>
    <t>22400-G12</t>
  </si>
  <si>
    <t>22540-G12</t>
  </si>
  <si>
    <t>22600-G12</t>
  </si>
  <si>
    <t>22640-G12</t>
  </si>
  <si>
    <t>22660-G12</t>
  </si>
  <si>
    <t>22700-G12</t>
  </si>
  <si>
    <t>22720-G12</t>
  </si>
  <si>
    <t>23100-G12</t>
  </si>
  <si>
    <t>23120-G12</t>
  </si>
  <si>
    <t>23140-G12</t>
  </si>
  <si>
    <t>23160-G12</t>
  </si>
  <si>
    <t>23180-G12</t>
  </si>
  <si>
    <t>23200-G12</t>
  </si>
  <si>
    <t>23220-G12</t>
  </si>
  <si>
    <t>23240-G12</t>
  </si>
  <si>
    <t>23280-G12</t>
  </si>
  <si>
    <t>23300-G12</t>
  </si>
  <si>
    <t>24100-G12</t>
  </si>
  <si>
    <t>24180-G12</t>
  </si>
  <si>
    <t>24220-G12</t>
  </si>
  <si>
    <t>24260-G12</t>
  </si>
  <si>
    <t>25100-G12</t>
  </si>
  <si>
    <t>25120-G12</t>
  </si>
  <si>
    <t>25140-G12</t>
  </si>
  <si>
    <t>25160-G12</t>
  </si>
  <si>
    <t>25180-G12</t>
  </si>
  <si>
    <t>25200-G12</t>
  </si>
  <si>
    <t>26400-G12</t>
  </si>
  <si>
    <t>26420-G12</t>
  </si>
  <si>
    <t>26440-G12</t>
  </si>
  <si>
    <t>27120-G12</t>
  </si>
  <si>
    <t>27140-G12</t>
  </si>
  <si>
    <t>27200-G12</t>
  </si>
  <si>
    <t>28200-G12</t>
  </si>
  <si>
    <t>28280-G12</t>
  </si>
  <si>
    <t>28300-G12</t>
  </si>
  <si>
    <t>30100-G12</t>
  </si>
  <si>
    <t>50100-G12</t>
  </si>
  <si>
    <t>50160-G12</t>
  </si>
  <si>
    <t>50180-G12</t>
  </si>
  <si>
    <t>51100-G12</t>
  </si>
  <si>
    <t>52120-G12</t>
  </si>
  <si>
    <t>52180-G12</t>
  </si>
  <si>
    <t>52240-G12</t>
  </si>
  <si>
    <t>52260-G12</t>
  </si>
  <si>
    <t>52340-G12</t>
  </si>
  <si>
    <t>52360-G12</t>
  </si>
  <si>
    <t>52380-G12</t>
  </si>
  <si>
    <t>61200-G12</t>
  </si>
  <si>
    <t>61220-G12</t>
  </si>
  <si>
    <t>61260-G12</t>
  </si>
  <si>
    <t>61300-G12</t>
  </si>
  <si>
    <t>61320-G12</t>
  </si>
  <si>
    <t>61340-G12</t>
  </si>
  <si>
    <t>61460-G12</t>
  </si>
  <si>
    <t>61520-G12</t>
  </si>
  <si>
    <t>61540-G12</t>
  </si>
  <si>
    <t>61560-G12</t>
  </si>
  <si>
    <t>62100-G08</t>
  </si>
  <si>
    <t>63120-G12</t>
  </si>
  <si>
    <t>63220-G12</t>
  </si>
  <si>
    <t>63240-G12</t>
  </si>
  <si>
    <t>63300-G12</t>
  </si>
  <si>
    <t>63380-G12</t>
  </si>
  <si>
    <t>70100-G12</t>
  </si>
  <si>
    <t>71100-G12</t>
  </si>
  <si>
    <t>71120-G12</t>
  </si>
  <si>
    <t>71140-G12</t>
  </si>
  <si>
    <t>71160-G12</t>
  </si>
  <si>
    <t>71180-G12</t>
  </si>
  <si>
    <t>71200-G12</t>
  </si>
  <si>
    <t>71220-G12</t>
  </si>
  <si>
    <t>71260-G12</t>
  </si>
  <si>
    <t>71280-G12</t>
  </si>
  <si>
    <t>71300-G12</t>
  </si>
  <si>
    <t>72140-G12</t>
  </si>
  <si>
    <t>72140-S00</t>
  </si>
  <si>
    <t>74100-G08</t>
  </si>
  <si>
    <t>90100-G12</t>
  </si>
  <si>
    <t>90120-G12</t>
  </si>
  <si>
    <t>90300-G12</t>
  </si>
  <si>
    <t>Online Income</t>
  </si>
  <si>
    <t>Hot 100 Wines</t>
  </si>
  <si>
    <t>Police Magazine</t>
  </si>
  <si>
    <t>Gross Contribution</t>
  </si>
  <si>
    <t>14100-D05</t>
  </si>
  <si>
    <t>14100-D06</t>
  </si>
  <si>
    <t>14100-D07</t>
  </si>
  <si>
    <t>14120-D03</t>
  </si>
  <si>
    <t>14120-D05</t>
  </si>
  <si>
    <t>14120-D07</t>
  </si>
  <si>
    <t>14140-D02</t>
  </si>
  <si>
    <t>14140-D03</t>
  </si>
  <si>
    <t>14140-D04</t>
  </si>
  <si>
    <t>14160-D03</t>
  </si>
  <si>
    <t>14160-D04</t>
  </si>
  <si>
    <t>14160-D05</t>
  </si>
  <si>
    <t>14180-D03</t>
  </si>
  <si>
    <t>14180-D06</t>
  </si>
  <si>
    <t>14180-D07</t>
  </si>
  <si>
    <t>14200-D03</t>
  </si>
  <si>
    <t>14200-D04</t>
  </si>
  <si>
    <t>14200-D06</t>
  </si>
  <si>
    <t>14200-D07</t>
  </si>
  <si>
    <t>14220-D03</t>
  </si>
  <si>
    <t>14220-D06</t>
  </si>
  <si>
    <t>14220-D07</t>
  </si>
  <si>
    <t>14240-D03</t>
  </si>
  <si>
    <t>14240-D04</t>
  </si>
  <si>
    <t>14240-D05</t>
  </si>
  <si>
    <t>14240-D07</t>
  </si>
  <si>
    <t>14260-D07</t>
  </si>
  <si>
    <t>22100-G12</t>
  </si>
  <si>
    <t>22120-G12</t>
  </si>
  <si>
    <t>22220-G12</t>
  </si>
  <si>
    <t>22380-G12</t>
  </si>
  <si>
    <t>22520-G12</t>
  </si>
  <si>
    <t>24120-G12</t>
  </si>
  <si>
    <t>24160-G12</t>
  </si>
  <si>
    <t>24200-G12</t>
  </si>
  <si>
    <t>24240-G12</t>
  </si>
  <si>
    <t>28140-G12</t>
  </si>
  <si>
    <t>30120-G12</t>
  </si>
  <si>
    <t>30140-G12</t>
  </si>
  <si>
    <t>50120-G12</t>
  </si>
  <si>
    <t>50140-G12</t>
  </si>
  <si>
    <t>61240-G12</t>
  </si>
  <si>
    <t>61280-G12</t>
  </si>
  <si>
    <t>61480-G12</t>
  </si>
  <si>
    <t>61500-G12</t>
  </si>
  <si>
    <t>63160-G01</t>
  </si>
  <si>
    <t>63160-G02</t>
  </si>
  <si>
    <t>63160-G03</t>
  </si>
  <si>
    <t>63160-G04</t>
  </si>
  <si>
    <t>63160-G05</t>
  </si>
  <si>
    <t>63160-G06</t>
  </si>
  <si>
    <t>63160-G07</t>
  </si>
  <si>
    <t>63160-G08</t>
  </si>
  <si>
    <t>63160-G09</t>
  </si>
  <si>
    <t>63160-G10</t>
  </si>
  <si>
    <t>63160-G11</t>
  </si>
  <si>
    <t>63160-G13</t>
  </si>
  <si>
    <t>63160-G14</t>
  </si>
  <si>
    <t>63420-G12</t>
  </si>
  <si>
    <t>63440-H01</t>
  </si>
  <si>
    <t>63440-H02</t>
  </si>
  <si>
    <t>73120-G01</t>
  </si>
  <si>
    <t>73120-G02</t>
  </si>
  <si>
    <t>73120-G03</t>
  </si>
  <si>
    <t>73120-G04</t>
  </si>
  <si>
    <t>73120-G05</t>
  </si>
  <si>
    <t>73120-G06</t>
  </si>
  <si>
    <t>73120-G07</t>
  </si>
  <si>
    <t>73120-G08</t>
  </si>
  <si>
    <t>73120-G09</t>
  </si>
  <si>
    <t>73120-G10</t>
  </si>
  <si>
    <t>73120-G11</t>
  </si>
  <si>
    <t>73120-G13</t>
  </si>
  <si>
    <t>73120-G14</t>
  </si>
  <si>
    <t>75200-H01</t>
  </si>
  <si>
    <t>75200-H02</t>
  </si>
  <si>
    <t>90140-G12</t>
  </si>
  <si>
    <t xml:space="preserve">Current </t>
  </si>
  <si>
    <t>Interest received</t>
  </si>
  <si>
    <t>Administrative Expenses</t>
  </si>
  <si>
    <t>Other Expense</t>
  </si>
  <si>
    <t>Inventory</t>
  </si>
  <si>
    <t>Non Current Assets</t>
  </si>
  <si>
    <t>Investments</t>
  </si>
  <si>
    <t xml:space="preserve">Retained Earnings                                 </t>
  </si>
  <si>
    <t xml:space="preserve">Current Earnings                               </t>
  </si>
  <si>
    <t xml:space="preserve">Issued Capital                            </t>
  </si>
  <si>
    <t>10390-D02</t>
  </si>
  <si>
    <t>10400-D03</t>
  </si>
  <si>
    <t>14110-D02</t>
  </si>
  <si>
    <t>14180-D08</t>
  </si>
  <si>
    <t>14270-D02</t>
  </si>
  <si>
    <t>14270-D05</t>
  </si>
  <si>
    <t>14280-D02</t>
  </si>
  <si>
    <t>14280-D05</t>
  </si>
  <si>
    <t>14290-D02</t>
  </si>
  <si>
    <t>14300-D02</t>
  </si>
  <si>
    <t>14310-D02</t>
  </si>
  <si>
    <t>14320-D02</t>
  </si>
  <si>
    <t>14330-D02</t>
  </si>
  <si>
    <t>14340-D02</t>
  </si>
  <si>
    <t>14350-D02</t>
  </si>
  <si>
    <t>14360-D02</t>
  </si>
  <si>
    <t>52240-D02</t>
  </si>
  <si>
    <t>14120-D08</t>
  </si>
  <si>
    <t>Hot 100 Singapore</t>
  </si>
  <si>
    <t>Form Magazine</t>
  </si>
  <si>
    <t>Luxury Magazine</t>
  </si>
  <si>
    <t>Total Contribution</t>
  </si>
  <si>
    <t>Total Direct cost</t>
  </si>
  <si>
    <t>Extra Ordinary Expense</t>
  </si>
  <si>
    <t>14240-D08</t>
  </si>
  <si>
    <t>10300-D09</t>
  </si>
  <si>
    <t>10300-D10</t>
  </si>
  <si>
    <t>10310-D04</t>
  </si>
  <si>
    <t>14100-D10</t>
  </si>
  <si>
    <t>14120-D09</t>
  </si>
  <si>
    <t>14140-D08</t>
  </si>
  <si>
    <t>14140-D10</t>
  </si>
  <si>
    <t>14160-D10</t>
  </si>
  <si>
    <t>14180-D09</t>
  </si>
  <si>
    <t>14180-D10</t>
  </si>
  <si>
    <t>14190-D04</t>
  </si>
  <si>
    <t>14200-D10</t>
  </si>
  <si>
    <t>14220-D10</t>
  </si>
  <si>
    <t>14240-D10</t>
  </si>
  <si>
    <t>14250-D04</t>
  </si>
  <si>
    <t>14260-D09</t>
  </si>
  <si>
    <t>14260-D10</t>
  </si>
  <si>
    <t>14270-D07</t>
  </si>
  <si>
    <t>14280-D07</t>
  </si>
  <si>
    <t>14290-D04</t>
  </si>
  <si>
    <t>14290-D07</t>
  </si>
  <si>
    <t>14360-D04</t>
  </si>
  <si>
    <t>20610-G12</t>
  </si>
  <si>
    <t>20650-G12</t>
  </si>
  <si>
    <t>10320-D04</t>
  </si>
  <si>
    <t>14120-D10</t>
  </si>
  <si>
    <t>14280-D04</t>
  </si>
  <si>
    <t>10300-D11</t>
  </si>
  <si>
    <t>Revenue - Special Projects</t>
  </si>
  <si>
    <t>14220-D11</t>
  </si>
  <si>
    <t>Layout/Proof/Production-Special Project</t>
  </si>
  <si>
    <t>14270-D11</t>
  </si>
  <si>
    <t>Graphic Design Works - Special Projects</t>
  </si>
  <si>
    <t>14340-D11</t>
  </si>
  <si>
    <t>Printing-Special Projects</t>
  </si>
  <si>
    <t xml:space="preserve">Foodland Revenue                                            </t>
  </si>
  <si>
    <t>14160-D11</t>
  </si>
  <si>
    <t>Special Projects</t>
  </si>
  <si>
    <t>Contributors - Special Projects</t>
  </si>
  <si>
    <t xml:space="preserve">Run On </t>
  </si>
  <si>
    <t xml:space="preserve">Date </t>
  </si>
  <si>
    <t>Data Catalog</t>
  </si>
  <si>
    <t>Report ID</t>
  </si>
  <si>
    <t>Report Name</t>
  </si>
  <si>
    <t>Calander Year Financial Report F012</t>
  </si>
  <si>
    <t>Instance Name</t>
  </si>
  <si>
    <t>Calander Year Financial Report F012_20210118_13_59_07_5959.xls</t>
  </si>
  <si>
    <t>Instance ID</t>
  </si>
  <si>
    <t>EXE Path</t>
  </si>
  <si>
    <t>C:\Program Files\Accpac\BX66A\BICORE.EXE</t>
  </si>
  <si>
    <t>System Code</t>
  </si>
  <si>
    <t>Accpac</t>
  </si>
  <si>
    <t>System Module</t>
  </si>
  <si>
    <t>GL</t>
  </si>
  <si>
    <t>Report Code</t>
  </si>
  <si>
    <t>AE-SQL-GL01-3-4-CUST</t>
  </si>
  <si>
    <t>Row Mask Filter</t>
  </si>
  <si>
    <t>Parameter 0</t>
  </si>
  <si>
    <t>Financial Year</t>
  </si>
  <si>
    <t>10300D01</t>
  </si>
  <si>
    <t>10300D02</t>
  </si>
  <si>
    <t>10300D03</t>
  </si>
  <si>
    <t>10300D04</t>
  </si>
  <si>
    <t>10300D05</t>
  </si>
  <si>
    <t>10300D06</t>
  </si>
  <si>
    <t>10300D07</t>
  </si>
  <si>
    <t>10300D08</t>
  </si>
  <si>
    <t>10300D09</t>
  </si>
  <si>
    <t>10300D10</t>
  </si>
  <si>
    <t>10300D11</t>
  </si>
  <si>
    <t>10310D04</t>
  </si>
  <si>
    <t>10320D01</t>
  </si>
  <si>
    <t>10320D04</t>
  </si>
  <si>
    <t>10340D01</t>
  </si>
  <si>
    <t>10360D01</t>
  </si>
  <si>
    <t>10380D02</t>
  </si>
  <si>
    <t>10390D02</t>
  </si>
  <si>
    <t>10400D03</t>
  </si>
  <si>
    <t>14100D01</t>
  </si>
  <si>
    <t>14100D02</t>
  </si>
  <si>
    <t>14100D03</t>
  </si>
  <si>
    <t>14100D04</t>
  </si>
  <si>
    <t>14100D05</t>
  </si>
  <si>
    <t>14100D06</t>
  </si>
  <si>
    <t>14100D07</t>
  </si>
  <si>
    <t>14100D10</t>
  </si>
  <si>
    <t>14110D02</t>
  </si>
  <si>
    <t>14120D01</t>
  </si>
  <si>
    <t>14120D02</t>
  </si>
  <si>
    <t>14120D03</t>
  </si>
  <si>
    <t>14120D04</t>
  </si>
  <si>
    <t>14120D05</t>
  </si>
  <si>
    <t>14120D06</t>
  </si>
  <si>
    <t>14120D07</t>
  </si>
  <si>
    <t>14120D08</t>
  </si>
  <si>
    <t>14120D09</t>
  </si>
  <si>
    <t>14120D10</t>
  </si>
  <si>
    <t>14140D01</t>
  </si>
  <si>
    <t>14140D02</t>
  </si>
  <si>
    <t>14140D03</t>
  </si>
  <si>
    <t>14140D04</t>
  </si>
  <si>
    <t>14140D08</t>
  </si>
  <si>
    <t>14140D10</t>
  </si>
  <si>
    <t>14160D01</t>
  </si>
  <si>
    <t>14160D02</t>
  </si>
  <si>
    <t>14160D03</t>
  </si>
  <si>
    <t>14160D04</t>
  </si>
  <si>
    <t>14160D05</t>
  </si>
  <si>
    <t>14160D06</t>
  </si>
  <si>
    <t>14160D07</t>
  </si>
  <si>
    <t>14160D10</t>
  </si>
  <si>
    <t>14160D11</t>
  </si>
  <si>
    <t>14180D01</t>
  </si>
  <si>
    <t>14180D02</t>
  </si>
  <si>
    <t>14180D03</t>
  </si>
  <si>
    <t>14180D04</t>
  </si>
  <si>
    <t>14180D05</t>
  </si>
  <si>
    <t>14180D06</t>
  </si>
  <si>
    <t>14180D07</t>
  </si>
  <si>
    <t>14180D08</t>
  </si>
  <si>
    <t>14180D09</t>
  </si>
  <si>
    <t>14180D10</t>
  </si>
  <si>
    <t>14190D04</t>
  </si>
  <si>
    <t>14200D01</t>
  </si>
  <si>
    <t>14200D02</t>
  </si>
  <si>
    <t>14200D03</t>
  </si>
  <si>
    <t>14200D04</t>
  </si>
  <si>
    <t>14200D05</t>
  </si>
  <si>
    <t>14200D06</t>
  </si>
  <si>
    <t>14200D07</t>
  </si>
  <si>
    <t>14200D10</t>
  </si>
  <si>
    <t>14220D01</t>
  </si>
  <si>
    <t>14220D02</t>
  </si>
  <si>
    <t>14220D03</t>
  </si>
  <si>
    <t>14220D04</t>
  </si>
  <si>
    <t>14220D05</t>
  </si>
  <si>
    <t>14220D06</t>
  </si>
  <si>
    <t>14220D07</t>
  </si>
  <si>
    <t>14220D10</t>
  </si>
  <si>
    <t>14220D11</t>
  </si>
  <si>
    <t>14240D01</t>
  </si>
  <si>
    <t>14240D02</t>
  </si>
  <si>
    <t>14240D03</t>
  </si>
  <si>
    <t>14240D04</t>
  </si>
  <si>
    <t>14240D05</t>
  </si>
  <si>
    <t>14240D06</t>
  </si>
  <si>
    <t>14240D07</t>
  </si>
  <si>
    <t>14240D08</t>
  </si>
  <si>
    <t>14240D10</t>
  </si>
  <si>
    <t>14250D04</t>
  </si>
  <si>
    <t>14260D01</t>
  </si>
  <si>
    <t>14260D02</t>
  </si>
  <si>
    <t>14260D03</t>
  </si>
  <si>
    <t>14260D04</t>
  </si>
  <si>
    <t>14260D05</t>
  </si>
  <si>
    <t>14260D06</t>
  </si>
  <si>
    <t>14260D07</t>
  </si>
  <si>
    <t>14260D09</t>
  </si>
  <si>
    <t>14260D10</t>
  </si>
  <si>
    <t>14270D02</t>
  </si>
  <si>
    <t>14270D05</t>
  </si>
  <si>
    <t>14270D07</t>
  </si>
  <si>
    <t>14270D11</t>
  </si>
  <si>
    <t>14280D02</t>
  </si>
  <si>
    <t>14280D04</t>
  </si>
  <si>
    <t>14280D05</t>
  </si>
  <si>
    <t>14280D07</t>
  </si>
  <si>
    <t>14290D02</t>
  </si>
  <si>
    <t>14290D04</t>
  </si>
  <si>
    <t>14290D07</t>
  </si>
  <si>
    <t>14300D02</t>
  </si>
  <si>
    <t>14310D02</t>
  </si>
  <si>
    <t>14320D02</t>
  </si>
  <si>
    <t>14330D02</t>
  </si>
  <si>
    <t>14340D02</t>
  </si>
  <si>
    <t>14340D11</t>
  </si>
  <si>
    <t>14350D02</t>
  </si>
  <si>
    <t>14360D02</t>
  </si>
  <si>
    <t>14360D04</t>
  </si>
  <si>
    <t>15200G12</t>
  </si>
  <si>
    <t>16100G12</t>
  </si>
  <si>
    <t>20600G12</t>
  </si>
  <si>
    <t>20610G12</t>
  </si>
  <si>
    <t>20620G12</t>
  </si>
  <si>
    <t>20640G12</t>
  </si>
  <si>
    <t>20650G12</t>
  </si>
  <si>
    <t>20660G12</t>
  </si>
  <si>
    <t>20680G12</t>
  </si>
  <si>
    <t>20700G12</t>
  </si>
  <si>
    <t>20720G12</t>
  </si>
  <si>
    <t>20740G12</t>
  </si>
  <si>
    <t>20760G12</t>
  </si>
  <si>
    <t>20780G12</t>
  </si>
  <si>
    <t>20800G12</t>
  </si>
  <si>
    <t>21100G12</t>
  </si>
  <si>
    <t>21120G12</t>
  </si>
  <si>
    <t>22100G12</t>
  </si>
  <si>
    <t>22120G12</t>
  </si>
  <si>
    <t>22140G12</t>
  </si>
  <si>
    <t>22160G12</t>
  </si>
  <si>
    <t>22180G12</t>
  </si>
  <si>
    <t>22200G12</t>
  </si>
  <si>
    <t>22220G12</t>
  </si>
  <si>
    <t>22240G12</t>
  </si>
  <si>
    <t>22260G12</t>
  </si>
  <si>
    <t>22300G12</t>
  </si>
  <si>
    <t>22320G12</t>
  </si>
  <si>
    <t>22340G12</t>
  </si>
  <si>
    <t>22360G12</t>
  </si>
  <si>
    <t>22380G12</t>
  </si>
  <si>
    <t>22400G12</t>
  </si>
  <si>
    <t>22520G12</t>
  </si>
  <si>
    <t>22540G12</t>
  </si>
  <si>
    <t>22600G12</t>
  </si>
  <si>
    <t>22640G12</t>
  </si>
  <si>
    <t>22660G12</t>
  </si>
  <si>
    <t>22700G12</t>
  </si>
  <si>
    <t>22720G12</t>
  </si>
  <si>
    <t>23100G12</t>
  </si>
  <si>
    <t>23120G12</t>
  </si>
  <si>
    <t>23140G12</t>
  </si>
  <si>
    <t>23160G12</t>
  </si>
  <si>
    <t>23180G12</t>
  </si>
  <si>
    <t>23200G12</t>
  </si>
  <si>
    <t>23220G12</t>
  </si>
  <si>
    <t>23240G12</t>
  </si>
  <si>
    <t>23280G12</t>
  </si>
  <si>
    <t>23300G12</t>
  </si>
  <si>
    <t>24100G12</t>
  </si>
  <si>
    <t>24120G12</t>
  </si>
  <si>
    <t>24160G12</t>
  </si>
  <si>
    <t>24180G12</t>
  </si>
  <si>
    <t>24200G12</t>
  </si>
  <si>
    <t>24220G12</t>
  </si>
  <si>
    <t>24240G12</t>
  </si>
  <si>
    <t>24260G12</t>
  </si>
  <si>
    <t>25100G12</t>
  </si>
  <si>
    <t>25120G12</t>
  </si>
  <si>
    <t>25140G12</t>
  </si>
  <si>
    <t>25160G12</t>
  </si>
  <si>
    <t>25180G12</t>
  </si>
  <si>
    <t>25200G12</t>
  </si>
  <si>
    <t>26400G12</t>
  </si>
  <si>
    <t>26420G12</t>
  </si>
  <si>
    <t>26440G12</t>
  </si>
  <si>
    <t>27120G12</t>
  </si>
  <si>
    <t>27140G12</t>
  </si>
  <si>
    <t>27200G12</t>
  </si>
  <si>
    <t>28140G12</t>
  </si>
  <si>
    <t>28200G12</t>
  </si>
  <si>
    <t>28280G12</t>
  </si>
  <si>
    <t>28300G12</t>
  </si>
  <si>
    <t>30100G12</t>
  </si>
  <si>
    <t>30120G12</t>
  </si>
  <si>
    <t>30140G12</t>
  </si>
  <si>
    <t>50100G12</t>
  </si>
  <si>
    <t>50120G12</t>
  </si>
  <si>
    <t>50140G12</t>
  </si>
  <si>
    <t>50160G12</t>
  </si>
  <si>
    <t>50180G12</t>
  </si>
  <si>
    <t>51100G12</t>
  </si>
  <si>
    <t>52120G12</t>
  </si>
  <si>
    <t>52180G12</t>
  </si>
  <si>
    <t>52240D02</t>
  </si>
  <si>
    <t>52240G12</t>
  </si>
  <si>
    <t>52260G12</t>
  </si>
  <si>
    <t>52340G12</t>
  </si>
  <si>
    <t>52360G12</t>
  </si>
  <si>
    <t>52360S00</t>
  </si>
  <si>
    <t>52360S01</t>
  </si>
  <si>
    <t>52360S02</t>
  </si>
  <si>
    <t>52360S03</t>
  </si>
  <si>
    <t>52380G12</t>
  </si>
  <si>
    <t>61200G12</t>
  </si>
  <si>
    <t>61220G12</t>
  </si>
  <si>
    <t>61240G12</t>
  </si>
  <si>
    <t>61260G12</t>
  </si>
  <si>
    <t>61280G12</t>
  </si>
  <si>
    <t>61300G12</t>
  </si>
  <si>
    <t>61320G12</t>
  </si>
  <si>
    <t>61340G12</t>
  </si>
  <si>
    <t>61460G12</t>
  </si>
  <si>
    <t>61480G12</t>
  </si>
  <si>
    <t>61500G12</t>
  </si>
  <si>
    <t>61520G12</t>
  </si>
  <si>
    <t>61540G12</t>
  </si>
  <si>
    <t>61560G12</t>
  </si>
  <si>
    <t>62100G01</t>
  </si>
  <si>
    <t>62100G02</t>
  </si>
  <si>
    <t>62100G03</t>
  </si>
  <si>
    <t>62100G04</t>
  </si>
  <si>
    <t>62100G05</t>
  </si>
  <si>
    <t>62100G06</t>
  </si>
  <si>
    <t>62100G07</t>
  </si>
  <si>
    <t>62100G08</t>
  </si>
  <si>
    <t>62100G09</t>
  </si>
  <si>
    <t>62100G10</t>
  </si>
  <si>
    <t>62100G11</t>
  </si>
  <si>
    <t>62100G13</t>
  </si>
  <si>
    <t>62100G14</t>
  </si>
  <si>
    <t>62100G15</t>
  </si>
  <si>
    <t>63120G12</t>
  </si>
  <si>
    <t>63160G01</t>
  </si>
  <si>
    <t>63160G02</t>
  </si>
  <si>
    <t>63160G03</t>
  </si>
  <si>
    <t>63160G04</t>
  </si>
  <si>
    <t>63160G05</t>
  </si>
  <si>
    <t>63160G06</t>
  </si>
  <si>
    <t>63160G07</t>
  </si>
  <si>
    <t>63160G08</t>
  </si>
  <si>
    <t>63160G09</t>
  </si>
  <si>
    <t>63160G10</t>
  </si>
  <si>
    <t>63160G11</t>
  </si>
  <si>
    <t>63160G13</t>
  </si>
  <si>
    <t>63160G14</t>
  </si>
  <si>
    <t>63220G12</t>
  </si>
  <si>
    <t>63240G12</t>
  </si>
  <si>
    <t>63300G12</t>
  </si>
  <si>
    <t>63380G12</t>
  </si>
  <si>
    <t>63420G12</t>
  </si>
  <si>
    <t>63440H01</t>
  </si>
  <si>
    <t>63440H02</t>
  </si>
  <si>
    <t>70100G12</t>
  </si>
  <si>
    <t>71100G12</t>
  </si>
  <si>
    <t>71120G12</t>
  </si>
  <si>
    <t>71140G12</t>
  </si>
  <si>
    <t>71160G12</t>
  </si>
  <si>
    <t>71180G12</t>
  </si>
  <si>
    <t>71200G12</t>
  </si>
  <si>
    <t>71220G12</t>
  </si>
  <si>
    <t>71260G12</t>
  </si>
  <si>
    <t>71280G12</t>
  </si>
  <si>
    <t>71300G12</t>
  </si>
  <si>
    <t>72140G12</t>
  </si>
  <si>
    <t>72140S00</t>
  </si>
  <si>
    <t>73120G01</t>
  </si>
  <si>
    <t>73120G02</t>
  </si>
  <si>
    <t>73120G03</t>
  </si>
  <si>
    <t>73120G04</t>
  </si>
  <si>
    <t>73120G05</t>
  </si>
  <si>
    <t>73120G06</t>
  </si>
  <si>
    <t>73120G07</t>
  </si>
  <si>
    <t>73120G08</t>
  </si>
  <si>
    <t>73120G09</t>
  </si>
  <si>
    <t>73120G10</t>
  </si>
  <si>
    <t>73120G11</t>
  </si>
  <si>
    <t>73120G13</t>
  </si>
  <si>
    <t>73120G14</t>
  </si>
  <si>
    <t>74100G01</t>
  </si>
  <si>
    <t>74100G02</t>
  </si>
  <si>
    <t>74100G03</t>
  </si>
  <si>
    <t>74100G04</t>
  </si>
  <si>
    <t>74100G05</t>
  </si>
  <si>
    <t>74100G06</t>
  </si>
  <si>
    <t>74100G07</t>
  </si>
  <si>
    <t>74100G08</t>
  </si>
  <si>
    <t>74100G09</t>
  </si>
  <si>
    <t>74100G10</t>
  </si>
  <si>
    <t>74100G11</t>
  </si>
  <si>
    <t>74100G13</t>
  </si>
  <si>
    <t>74100G14</t>
  </si>
  <si>
    <t>74100G15</t>
  </si>
  <si>
    <t>75200H01</t>
  </si>
  <si>
    <t>75200H02</t>
  </si>
  <si>
    <t>90100G12</t>
  </si>
  <si>
    <t>90120G12</t>
  </si>
  <si>
    <t>90140G12</t>
  </si>
  <si>
    <t>90300G12</t>
  </si>
  <si>
    <t>Direct Costs-Property</t>
  </si>
  <si>
    <t>Direct Costs-Vineyards</t>
  </si>
  <si>
    <t>Direct Costs-Media</t>
  </si>
  <si>
    <t>Interest Income</t>
  </si>
  <si>
    <t>Property Cost</t>
  </si>
  <si>
    <t>Financing Cost</t>
  </si>
  <si>
    <t>Extra Ordinary Expenses</t>
  </si>
  <si>
    <t>Cash at bank</t>
  </si>
  <si>
    <t>Equity</t>
  </si>
  <si>
    <t>Display Advertising-TAR</t>
  </si>
  <si>
    <t>01 - I</t>
  </si>
  <si>
    <t xml:space="preserve">10300          </t>
  </si>
  <si>
    <t xml:space="preserve">D01            </t>
  </si>
  <si>
    <t xml:space="preserve">               </t>
  </si>
  <si>
    <t xml:space="preserve">F012  </t>
  </si>
  <si>
    <t>Credit</t>
  </si>
  <si>
    <t xml:space="preserve">THE ADELAIDE REVIEW PTY LTD                                 </t>
  </si>
  <si>
    <t>Advertising - Hot 100 Wines</t>
  </si>
  <si>
    <t xml:space="preserve">D02            </t>
  </si>
  <si>
    <t>Sponsorship - Hot 100 Singapore</t>
  </si>
  <si>
    <t xml:space="preserve">D03            </t>
  </si>
  <si>
    <t>Display Advertising-Form Magazine</t>
  </si>
  <si>
    <t xml:space="preserve">D04            </t>
  </si>
  <si>
    <t>Display Advertising-Luxury</t>
  </si>
  <si>
    <t xml:space="preserve">D05            </t>
  </si>
  <si>
    <t>Foodland Revenue</t>
  </si>
  <si>
    <t xml:space="preserve">D06            </t>
  </si>
  <si>
    <t>05 - I</t>
  </si>
  <si>
    <t xml:space="preserve">D08            </t>
  </si>
  <si>
    <t>Digital Income-Clique</t>
  </si>
  <si>
    <t xml:space="preserve">D09            </t>
  </si>
  <si>
    <t>Display Advertising-Clique</t>
  </si>
  <si>
    <t xml:space="preserve">D10            </t>
  </si>
  <si>
    <t xml:space="preserve">D11            </t>
  </si>
  <si>
    <t>Submissions-Form Magazine</t>
  </si>
  <si>
    <t xml:space="preserve">10310          </t>
  </si>
  <si>
    <t>Subscriptions-TAR</t>
  </si>
  <si>
    <t xml:space="preserve">10360          </t>
  </si>
  <si>
    <t>Submission - Hot 100 Wines</t>
  </si>
  <si>
    <t xml:space="preserve">10380          </t>
  </si>
  <si>
    <t>Ticket Sales - Hot 100 Wines</t>
  </si>
  <si>
    <t xml:space="preserve">10390          </t>
  </si>
  <si>
    <t>Ticket Sales - Hot 100 Singapore</t>
  </si>
  <si>
    <t xml:space="preserve">10400          </t>
  </si>
  <si>
    <t>Administration Support - Hot 100 Wines</t>
  </si>
  <si>
    <t>04 - I</t>
  </si>
  <si>
    <t xml:space="preserve">14100          </t>
  </si>
  <si>
    <t>Accomodation -  Hot 100 Singapore</t>
  </si>
  <si>
    <t>Administration Support - Form Magazine</t>
  </si>
  <si>
    <t>Administration Support - Clique Mag</t>
  </si>
  <si>
    <t>Debit</t>
  </si>
  <si>
    <t>Accomodation / Travel - Hot 100 Wines</t>
  </si>
  <si>
    <t xml:space="preserve">14110          </t>
  </si>
  <si>
    <t>Agency Commissions-TAR</t>
  </si>
  <si>
    <t xml:space="preserve">14120          </t>
  </si>
  <si>
    <t>Advertising/Promo-Hot 100 Wines</t>
  </si>
  <si>
    <t>Administration Support - Hot 100 Singapore</t>
  </si>
  <si>
    <t>Advertising/Promo-Luxury Magazine</t>
  </si>
  <si>
    <t>Agency Commissions-Clique Digital</t>
  </si>
  <si>
    <t>Agency Comm - SPA-TAR</t>
  </si>
  <si>
    <t xml:space="preserve">14140          </t>
  </si>
  <si>
    <t>Agency Commissions-Hot 100 Wines</t>
  </si>
  <si>
    <t>Advertising/Promo-Hot 100 Singapore</t>
  </si>
  <si>
    <t>Agency Commissions-Form Magazine</t>
  </si>
  <si>
    <t>Agency Commissions-TAR Digital</t>
  </si>
  <si>
    <t>Agency Commissions-Clique Mag</t>
  </si>
  <si>
    <t>Contributors - Journalist-TAR</t>
  </si>
  <si>
    <t xml:space="preserve">14160          </t>
  </si>
  <si>
    <t>Audio Visual - Hot 100 Wines</t>
  </si>
  <si>
    <t>Flights - Hot 100 Singapore</t>
  </si>
  <si>
    <t>Contributors - Journalist-Form Magazine</t>
  </si>
  <si>
    <t>Contributors - Journalist-Foodland</t>
  </si>
  <si>
    <t>Contributors - Journalist-Clique Mag</t>
  </si>
  <si>
    <t>Distribution - Courier-TAR</t>
  </si>
  <si>
    <t xml:space="preserve">14180          </t>
  </si>
  <si>
    <t>Catering - Hot 100 Wines</t>
  </si>
  <si>
    <t>Freight - Hot 100 Singapore</t>
  </si>
  <si>
    <t>Distribution - Courier-Form Magazine</t>
  </si>
  <si>
    <t>Contributors - Journalist-Luxury Magazine</t>
  </si>
  <si>
    <t>Distribution - Courier-Foodland</t>
  </si>
  <si>
    <t>Contributors - Online</t>
  </si>
  <si>
    <t>Contributors - Journalist-Clique Digital</t>
  </si>
  <si>
    <t>Distribution - Courier-Clique Mag</t>
  </si>
  <si>
    <t>Catering - Form Magazine</t>
  </si>
  <si>
    <t xml:space="preserve">14190          </t>
  </si>
  <si>
    <t>Distribution - Postage-TAR</t>
  </si>
  <si>
    <t xml:space="preserve">14200          </t>
  </si>
  <si>
    <t>Contributors - Journalist-Hot 100 Wines</t>
  </si>
  <si>
    <t>Incidental - Hot 100 Singapore</t>
  </si>
  <si>
    <t>Distribution - Postage-Form Magazine</t>
  </si>
  <si>
    <t>Distribution - Courier-Luxury Magazine</t>
  </si>
  <si>
    <t>Distribution - Postage-Clique Mag</t>
  </si>
  <si>
    <t>Layout/Proof/Production-TAR</t>
  </si>
  <si>
    <t xml:space="preserve">14220          </t>
  </si>
  <si>
    <t>Distribution - Courier-Hot 100 Wines</t>
  </si>
  <si>
    <t>Venue Hire - Hot 100 Singapore</t>
  </si>
  <si>
    <t>Layout/Proof/Production-Form Magazine</t>
  </si>
  <si>
    <t>Layout/Proof/Production-Foodland</t>
  </si>
  <si>
    <t>Layout/Proof/Production-Clique Mag</t>
  </si>
  <si>
    <t>Photography-TAR</t>
  </si>
  <si>
    <t xml:space="preserve">14240          </t>
  </si>
  <si>
    <t>Distribution - Postage-Hot 100 Wines</t>
  </si>
  <si>
    <t>Media Prodcution-Hot 100 Singapore</t>
  </si>
  <si>
    <t>Photography-Form Magazine</t>
  </si>
  <si>
    <t>Layout/Proof/Production-Luxury Magazine</t>
  </si>
  <si>
    <t>Photography - TAR Digital</t>
  </si>
  <si>
    <t>Photography-Clique Mag</t>
  </si>
  <si>
    <t>Media Production-Form Magazine</t>
  </si>
  <si>
    <t xml:space="preserve">14250          </t>
  </si>
  <si>
    <t>Printing-TAR</t>
  </si>
  <si>
    <t xml:space="preserve">14260          </t>
  </si>
  <si>
    <t>Equipment Hire - Hot 100 Wines</t>
  </si>
  <si>
    <t>Printing-Form Magazine</t>
  </si>
  <si>
    <t>Membership Fee - Luxury Magazine</t>
  </si>
  <si>
    <t>Printing-Foodland</t>
  </si>
  <si>
    <t>Photography-Clique Digital</t>
  </si>
  <si>
    <t>Printing-Clique Mag</t>
  </si>
  <si>
    <t>Graphic Design Works - Hot 100 Wines</t>
  </si>
  <si>
    <t xml:space="preserve">14270          </t>
  </si>
  <si>
    <t>Photography-Luxury Magazine</t>
  </si>
  <si>
    <t>Incidental - Hot 100 Wines</t>
  </si>
  <si>
    <t xml:space="preserve">14280          </t>
  </si>
  <si>
    <t>Incidental - Form Magazine</t>
  </si>
  <si>
    <t>Printing-Luxury Magazine</t>
  </si>
  <si>
    <t>IT - Online Entry Fees - Hot 100 Wines</t>
  </si>
  <si>
    <t xml:space="preserve">14290          </t>
  </si>
  <si>
    <t>IT - Online Entry Fees - Form Magazine</t>
  </si>
  <si>
    <t>Judges Fee - Hot 100 Wines</t>
  </si>
  <si>
    <t xml:space="preserve">14300          </t>
  </si>
  <si>
    <t>Layout/Proof/Production-Hot 100 Wines</t>
  </si>
  <si>
    <t xml:space="preserve">14310          </t>
  </si>
  <si>
    <t>Licence Fees - Hot 100 Wines</t>
  </si>
  <si>
    <t xml:space="preserve">14320          </t>
  </si>
  <si>
    <t>Photography-Hot 100 Wines</t>
  </si>
  <si>
    <t xml:space="preserve">14330          </t>
  </si>
  <si>
    <t>Printing-Hot 100 Wines</t>
  </si>
  <si>
    <t xml:space="preserve">14340          </t>
  </si>
  <si>
    <t>Wines - Hot 100 Wines</t>
  </si>
  <si>
    <t xml:space="preserve">14350          </t>
  </si>
  <si>
    <t>Venue Hire - Hot 100 Wines</t>
  </si>
  <si>
    <t xml:space="preserve">14360          </t>
  </si>
  <si>
    <t>Venue Hire - Form Magazine</t>
  </si>
  <si>
    <t>Other Income-TAR</t>
  </si>
  <si>
    <t xml:space="preserve">15200          </t>
  </si>
  <si>
    <t xml:space="preserve">G12            </t>
  </si>
  <si>
    <t>Interest Received-TAR</t>
  </si>
  <si>
    <t>06 - I</t>
  </si>
  <si>
    <t xml:space="preserve">16100          </t>
  </si>
  <si>
    <t>Wages - Administration-TAR</t>
  </si>
  <si>
    <t>07 - I</t>
  </si>
  <si>
    <t xml:space="preserve">20600          </t>
  </si>
  <si>
    <t>Wages - Events Management-TAR</t>
  </si>
  <si>
    <t xml:space="preserve">20610          </t>
  </si>
  <si>
    <t>Wages - Advertising Sales-TAR</t>
  </si>
  <si>
    <t xml:space="preserve">20620          </t>
  </si>
  <si>
    <t>Wages - Production-TAR</t>
  </si>
  <si>
    <t xml:space="preserve">20640          </t>
  </si>
  <si>
    <t>Wages - Prod. Digital-TAR</t>
  </si>
  <si>
    <t xml:space="preserve">20650          </t>
  </si>
  <si>
    <t>A/Leave Prov -TAR</t>
  </si>
  <si>
    <t xml:space="preserve">20660          </t>
  </si>
  <si>
    <t>LSL-TAR</t>
  </si>
  <si>
    <t xml:space="preserve">20680          </t>
  </si>
  <si>
    <t>Motor Vehicle Allowance-TAR</t>
  </si>
  <si>
    <t xml:space="preserve">20700          </t>
  </si>
  <si>
    <t>Payroll Tax -TAR</t>
  </si>
  <si>
    <t xml:space="preserve">20740          </t>
  </si>
  <si>
    <t>Sales Commission-TAR</t>
  </si>
  <si>
    <t xml:space="preserve">20760          </t>
  </si>
  <si>
    <t>Superannuation -TAR</t>
  </si>
  <si>
    <t xml:space="preserve">20780          </t>
  </si>
  <si>
    <t>Workcover -TAR</t>
  </si>
  <si>
    <t xml:space="preserve">20800          </t>
  </si>
  <si>
    <t>Bad Debts-TAR</t>
  </si>
  <si>
    <t>09 - I</t>
  </si>
  <si>
    <t xml:space="preserve">22160          </t>
  </si>
  <si>
    <t>Bank Fees &amp; Charges-TAR</t>
  </si>
  <si>
    <t xml:space="preserve">22180          </t>
  </si>
  <si>
    <t>Circulation Audit Fees-TAR</t>
  </si>
  <si>
    <t xml:space="preserve">22200          </t>
  </si>
  <si>
    <t>Consultancy Fees-TAR</t>
  </si>
  <si>
    <t xml:space="preserve">22220          </t>
  </si>
  <si>
    <t>Courier / Freight / Removalist-TAR</t>
  </si>
  <si>
    <t xml:space="preserve">22260          </t>
  </si>
  <si>
    <t>Dues and Subs-TAR</t>
  </si>
  <si>
    <t xml:space="preserve">22300          </t>
  </si>
  <si>
    <t>Fees &amp; Charges-TAR</t>
  </si>
  <si>
    <t xml:space="preserve">22320          </t>
  </si>
  <si>
    <t>Flowers &amp; Decorations-TAR</t>
  </si>
  <si>
    <t xml:space="preserve">22340          </t>
  </si>
  <si>
    <t>Fringe Benefits Tax Payable-TAR</t>
  </si>
  <si>
    <t xml:space="preserve">22360          </t>
  </si>
  <si>
    <t>General Expenses-TAR</t>
  </si>
  <si>
    <t xml:space="preserve">22380          </t>
  </si>
  <si>
    <t>Gifts-TAR</t>
  </si>
  <si>
    <t xml:space="preserve">22400          </t>
  </si>
  <si>
    <t>Legal Fees-TAR</t>
  </si>
  <si>
    <t xml:space="preserve">22600          </t>
  </si>
  <si>
    <t>Postage - General-TAR</t>
  </si>
  <si>
    <t xml:space="preserve">22640          </t>
  </si>
  <si>
    <t>Printing &amp; Stationery-TAR</t>
  </si>
  <si>
    <t xml:space="preserve">22660          </t>
  </si>
  <si>
    <t>Publications &amp; Books-TAR</t>
  </si>
  <si>
    <t xml:space="preserve">22700          </t>
  </si>
  <si>
    <t>Travel &amp; Accom-TAR</t>
  </si>
  <si>
    <t xml:space="preserve">22720          </t>
  </si>
  <si>
    <t>Computer Support/Maintenance-TAR</t>
  </si>
  <si>
    <t>10 - I</t>
  </si>
  <si>
    <t xml:space="preserve">23100          </t>
  </si>
  <si>
    <t>Computer -Software Support-TAR</t>
  </si>
  <si>
    <t xml:space="preserve">23120          </t>
  </si>
  <si>
    <t>Internet Costs-TAR</t>
  </si>
  <si>
    <t xml:space="preserve">23140          </t>
  </si>
  <si>
    <t>Internet Update-TAR</t>
  </si>
  <si>
    <t xml:space="preserve">23160          </t>
  </si>
  <si>
    <t>Photocopier - Click Charges-TAR</t>
  </si>
  <si>
    <t xml:space="preserve">23180          </t>
  </si>
  <si>
    <t>Telephone - Use-TAR</t>
  </si>
  <si>
    <t xml:space="preserve">23240          </t>
  </si>
  <si>
    <t>Web Site Development-TAR</t>
  </si>
  <si>
    <t xml:space="preserve">23280          </t>
  </si>
  <si>
    <t>Web Site Update-TAR</t>
  </si>
  <si>
    <t xml:space="preserve">23300          </t>
  </si>
  <si>
    <t>Amenities - Staff-TAR</t>
  </si>
  <si>
    <t>11 - I</t>
  </si>
  <si>
    <t xml:space="preserve">24100          </t>
  </si>
  <si>
    <t>HR Services-TAR</t>
  </si>
  <si>
    <t xml:space="preserve">24160          </t>
  </si>
  <si>
    <t>Recruitment-TAR</t>
  </si>
  <si>
    <t xml:space="preserve">24220          </t>
  </si>
  <si>
    <t>Training-TAR</t>
  </si>
  <si>
    <t xml:space="preserve">24260          </t>
  </si>
  <si>
    <t>Advertising &amp; Promotion-TAR</t>
  </si>
  <si>
    <t>12 - I</t>
  </si>
  <si>
    <t xml:space="preserve">25100          </t>
  </si>
  <si>
    <t>Entertainment-TAR</t>
  </si>
  <si>
    <t xml:space="preserve">25140          </t>
  </si>
  <si>
    <t>Entertainment - FBT-TAR</t>
  </si>
  <si>
    <t xml:space="preserve">25160          </t>
  </si>
  <si>
    <t>Prizes-TAR</t>
  </si>
  <si>
    <t xml:space="preserve">25180          </t>
  </si>
  <si>
    <t>Cleaning &amp; Rubbish Removal-TAR</t>
  </si>
  <si>
    <t>14 - I</t>
  </si>
  <si>
    <t xml:space="preserve">27120          </t>
  </si>
  <si>
    <t>Electricity - Common-TAR</t>
  </si>
  <si>
    <t xml:space="preserve">27140          </t>
  </si>
  <si>
    <t>Rent -TAR</t>
  </si>
  <si>
    <t xml:space="preserve">27200          </t>
  </si>
  <si>
    <t>Amortisation - Website-TAR</t>
  </si>
  <si>
    <t>15 - I</t>
  </si>
  <si>
    <t xml:space="preserve">28140          </t>
  </si>
  <si>
    <t>Depreciation - IT Equipment-TAR</t>
  </si>
  <si>
    <t xml:space="preserve">28200          </t>
  </si>
  <si>
    <t>Depreciation - Plant &amp; Equip-TAR</t>
  </si>
  <si>
    <t xml:space="preserve">28280          </t>
  </si>
  <si>
    <t>Extra Ordinary Expenses-TAR</t>
  </si>
  <si>
    <t>17 - I</t>
  </si>
  <si>
    <t xml:space="preserve">30100          </t>
  </si>
  <si>
    <t>National Australia Bank-TAR</t>
  </si>
  <si>
    <t>20 - B</t>
  </si>
  <si>
    <t xml:space="preserve">50100          </t>
  </si>
  <si>
    <t>Electronic Clearing -TAR</t>
  </si>
  <si>
    <t xml:space="preserve">50160          </t>
  </si>
  <si>
    <t>Wages Clearing</t>
  </si>
  <si>
    <t xml:space="preserve">50180          </t>
  </si>
  <si>
    <t>Trade Debtor-TAR</t>
  </si>
  <si>
    <t>21 - B</t>
  </si>
  <si>
    <t xml:space="preserve">51100          </t>
  </si>
  <si>
    <t>Petty Cash-TAR</t>
  </si>
  <si>
    <t>22 - B</t>
  </si>
  <si>
    <t xml:space="preserve">52180          </t>
  </si>
  <si>
    <t>Prepaid Hot 100 Wines</t>
  </si>
  <si>
    <t xml:space="preserve">52240          </t>
  </si>
  <si>
    <t>Prepayments - General-TAR</t>
  </si>
  <si>
    <t>Rental Bond-TAR</t>
  </si>
  <si>
    <t xml:space="preserve">52340          </t>
  </si>
  <si>
    <t>Suspense-TAR</t>
  </si>
  <si>
    <t xml:space="preserve">52360          </t>
  </si>
  <si>
    <t>Suspense-Other</t>
  </si>
  <si>
    <t xml:space="preserve">S02            </t>
  </si>
  <si>
    <t>Suspense - Maternity</t>
  </si>
  <si>
    <t xml:space="preserve">S03            </t>
  </si>
  <si>
    <t>Web Development-TAR</t>
  </si>
  <si>
    <t>23 - B</t>
  </si>
  <si>
    <t xml:space="preserve">52380          </t>
  </si>
  <si>
    <t>IT Equipment-TAR</t>
  </si>
  <si>
    <t xml:space="preserve">61200          </t>
  </si>
  <si>
    <t>Furniture &amp; Fittings-TAR</t>
  </si>
  <si>
    <t xml:space="preserve">61220          </t>
  </si>
  <si>
    <t>Office Furniture-TAR</t>
  </si>
  <si>
    <t xml:space="preserve">61260          </t>
  </si>
  <si>
    <t>Plant &amp; Equipment-TAR</t>
  </si>
  <si>
    <t xml:space="preserve">61280          </t>
  </si>
  <si>
    <t>Low Value Pool - Current-TAR</t>
  </si>
  <si>
    <t xml:space="preserve">61300          </t>
  </si>
  <si>
    <t>Low Value Pool - Previous Years-TAR</t>
  </si>
  <si>
    <t xml:space="preserve">61320          </t>
  </si>
  <si>
    <t>Less Accum Depreciation-TAR</t>
  </si>
  <si>
    <t xml:space="preserve">61340          </t>
  </si>
  <si>
    <t>Less Accum Depn - IT Equipment-TAR</t>
  </si>
  <si>
    <t xml:space="preserve">61460          </t>
  </si>
  <si>
    <t>Less Depn - Office Furniture-TAR</t>
  </si>
  <si>
    <t xml:space="preserve">61520          </t>
  </si>
  <si>
    <t>Less Accum Depn - Plant &amp; Equip-TAR</t>
  </si>
  <si>
    <t xml:space="preserve">61540          </t>
  </si>
  <si>
    <t>Less Accum Dep - Low Value Pool-TAR</t>
  </si>
  <si>
    <t xml:space="preserve">61560          </t>
  </si>
  <si>
    <t>Intercompany-EPH</t>
  </si>
  <si>
    <t>24 - B</t>
  </si>
  <si>
    <t xml:space="preserve">62100          </t>
  </si>
  <si>
    <t xml:space="preserve">G02            </t>
  </si>
  <si>
    <t>Intercompany-EPI</t>
  </si>
  <si>
    <t xml:space="preserve">G03            </t>
  </si>
  <si>
    <t>Intercompany-GBLT</t>
  </si>
  <si>
    <t xml:space="preserve">G05            </t>
  </si>
  <si>
    <t>Intercompany-GPM</t>
  </si>
  <si>
    <t xml:space="preserve">G07            </t>
  </si>
  <si>
    <t>Intercompany-OPC</t>
  </si>
  <si>
    <t xml:space="preserve">G08            </t>
  </si>
  <si>
    <t>Intercompany-RIUP</t>
  </si>
  <si>
    <t xml:space="preserve">G09            </t>
  </si>
  <si>
    <t>Intercompany-ROOTS</t>
  </si>
  <si>
    <t xml:space="preserve">G10            </t>
  </si>
  <si>
    <t>Intercompany-TMV</t>
  </si>
  <si>
    <t xml:space="preserve">G14            </t>
  </si>
  <si>
    <t>Intercompany-TMR</t>
  </si>
  <si>
    <t xml:space="preserve">G15            </t>
  </si>
  <si>
    <t>Archives-TAR</t>
  </si>
  <si>
    <t>25 - B</t>
  </si>
  <si>
    <t xml:space="preserve">63120          </t>
  </si>
  <si>
    <t>Goodwill-TAR</t>
  </si>
  <si>
    <t xml:space="preserve">63220          </t>
  </si>
  <si>
    <t>Less Accum Amort - Goodwill-TAR</t>
  </si>
  <si>
    <t xml:space="preserve">63240          </t>
  </si>
  <si>
    <t>Intellectual Property-TAR</t>
  </si>
  <si>
    <t xml:space="preserve">63300          </t>
  </si>
  <si>
    <t>Restrictive Covenant-TAR</t>
  </si>
  <si>
    <t xml:space="preserve">63380          </t>
  </si>
  <si>
    <t>Trade Creditor-TAR</t>
  </si>
  <si>
    <t>26 - B</t>
  </si>
  <si>
    <t xml:space="preserve">70100          </t>
  </si>
  <si>
    <t>Accruals-TAR</t>
  </si>
  <si>
    <t>27 - B</t>
  </si>
  <si>
    <t xml:space="preserve">71100          </t>
  </si>
  <si>
    <t>GST Paid-TAR</t>
  </si>
  <si>
    <t xml:space="preserve">71120          </t>
  </si>
  <si>
    <t>GST Collected-TAR</t>
  </si>
  <si>
    <t xml:space="preserve">71140          </t>
  </si>
  <si>
    <t>GST Control -TAR</t>
  </si>
  <si>
    <t xml:space="preserve">71160          </t>
  </si>
  <si>
    <t>Annual Leave-TAR</t>
  </si>
  <si>
    <t xml:space="preserve">71180          </t>
  </si>
  <si>
    <t>Long Service Leave-TAR</t>
  </si>
  <si>
    <t xml:space="preserve">71200          </t>
  </si>
  <si>
    <t>Workcover-TAR</t>
  </si>
  <si>
    <t xml:space="preserve">71260          </t>
  </si>
  <si>
    <t>PAYG - Tax Withheld-TAR</t>
  </si>
  <si>
    <t xml:space="preserve">71280          </t>
  </si>
  <si>
    <t>Superannuation-TAR</t>
  </si>
  <si>
    <t xml:space="preserve">71300          </t>
  </si>
  <si>
    <t>Old MYOB Deposit - Advertising-TAR</t>
  </si>
  <si>
    <t xml:space="preserve">72140          </t>
  </si>
  <si>
    <t>Advance Deposits</t>
  </si>
  <si>
    <t xml:space="preserve">S00            </t>
  </si>
  <si>
    <t>30 - B</t>
  </si>
  <si>
    <t xml:space="preserve">74100          </t>
  </si>
  <si>
    <t>Retained Earnings-TAR</t>
  </si>
  <si>
    <t>32 - R</t>
  </si>
  <si>
    <t xml:space="preserve">90100          </t>
  </si>
  <si>
    <t>EPI Communications Pty Ltd-TAR</t>
  </si>
  <si>
    <t xml:space="preserve">90300          </t>
  </si>
  <si>
    <t>2020</t>
  </si>
  <si>
    <t>AR - IN</t>
  </si>
  <si>
    <t>IN000032316-ADELAIDE SYMPHONY ORCHESTRA-Jul19; 1/2 Horizonta</t>
  </si>
  <si>
    <t>Jul19; 1/2 Horizontal</t>
  </si>
  <si>
    <t>016459</t>
  </si>
  <si>
    <t xml:space="preserve">EVAN    </t>
  </si>
  <si>
    <t>AUD</t>
  </si>
  <si>
    <t>IN000032317-Omnicom Media Group Australia Pty Ltd-Jul19; 1/2</t>
  </si>
  <si>
    <t>Jul19; 1/2 Horizontal; Choir of King's College</t>
  </si>
  <si>
    <t>IN000032318-TERRACE FLOORS AND FURNISHINGS-Jul19; 1/4 Block</t>
  </si>
  <si>
    <t>Jul19; 1/4 Block</t>
  </si>
  <si>
    <t>IN000032319-ADELAIDE CENTRAL SCHOOL OF ART-Jul19; 1/4 Horizo</t>
  </si>
  <si>
    <t>Jul19; 1/4 Horizontal</t>
  </si>
  <si>
    <t>IN000032320-JAMFACTORY-Jul19; 1/4 Block</t>
  </si>
  <si>
    <t>IN000032321-ZIPTRAK PTY LTD-Jul19; 1/2 Horizontal</t>
  </si>
  <si>
    <t>IN000032322-ADELAIDE PHILHARMONIA CHORUS-Jul19; 1/8 Vertical</t>
  </si>
  <si>
    <t>Jul19; 1/8 Vertical</t>
  </si>
  <si>
    <t>IN000032323-WAVEMAKER AUSTRALIA PTY LTD-Jul19; 1/2 Horizonta</t>
  </si>
  <si>
    <t>IN000032324-INTERNATIONAL CERAMICS-Jul19; 1/2 Horizontal</t>
  </si>
  <si>
    <t>IN000032325-APTOS CRUZ-Jul19; 1/2 Horizontal</t>
  </si>
  <si>
    <t>IN000032326-PEPPER STREET ARTS CENTRE-Jul19; 1/8 Vertical</t>
  </si>
  <si>
    <t>IN000032327-ADELAIDE FESTIVAL CENTRE TRUST-Jul19; 1/2 Vertic</t>
  </si>
  <si>
    <t>Jul19; 1/2 Vertical:  MK 008271</t>
  </si>
  <si>
    <t>IN000032328-AUSTRALIAN INSTITUTE OF ARCHITECTS-Jul19; 1/2 Ve</t>
  </si>
  <si>
    <t>Jul19; 1/2 Vertical</t>
  </si>
  <si>
    <t>IN000032329-LECONFIELD WINES-Jul19; 1/2 Vertical; McLaren Va</t>
  </si>
  <si>
    <t>Jul19; 1/2 Vertical; McLaren Vale feature</t>
  </si>
  <si>
    <t>IN000032330-CARAT AUSTRALIA-Jul19; 1/2 Horizontal; [BR2019]</t>
  </si>
  <si>
    <t>Jul19; 1/2 Horizontal; [BR2019] Scotch All Media 2019</t>
  </si>
  <si>
    <t>IN000032331-CARAT AUSTRALIA-Jul19; 1/4 Block; A View From th</t>
  </si>
  <si>
    <t>Jul19; 1/4 Block; A View From the Bridge</t>
  </si>
  <si>
    <t>IN000032332-TEXTILE &amp; ARTS COLLECTIVE-Jul19; 1/16 Block</t>
  </si>
  <si>
    <t>Jul19; 1/16 Block</t>
  </si>
  <si>
    <t>IN000032333-ROYAL SA SOCIETY OF ARTS-Jul19; 1/4 Vertical</t>
  </si>
  <si>
    <t>Jul19; 1/4 Vertical</t>
  </si>
  <si>
    <t>IN000032334-EDINBURGH HOTEL/CELLARS-Jul19; Full Page</t>
  </si>
  <si>
    <t>Jul19; Full Page</t>
  </si>
  <si>
    <t>IN000032335-BMG ART-Jul19; 1/8 Block</t>
  </si>
  <si>
    <t>Jul19; 1/8 Block</t>
  </si>
  <si>
    <t>IN000032336-GALLERY M-Jul19; 1/8 Horizontal</t>
  </si>
  <si>
    <t>Jul19; 1/8 Horizontal</t>
  </si>
  <si>
    <t>IN000032337-CITY OF ONKAPARINGA / SAUERBIER HOUSE CULTURAL E</t>
  </si>
  <si>
    <t>Jul19; 1/3 Horizontal</t>
  </si>
  <si>
    <t>IN000032338-CENTRAL ARTIST SUPPLIES-Jul19; 1/16 Block</t>
  </si>
  <si>
    <t>IN000032339-FLINDERS UNIVERSITY-Jul19; Full Page</t>
  </si>
  <si>
    <t>IN000032340-CITY OF TEA TREE GULLY-Jul19; 1/8 Vertical</t>
  </si>
  <si>
    <t>IN000032341-PROSPECT GALLERY-Jul19; 1/8 Block</t>
  </si>
  <si>
    <t>IN000032342-PORT ART SUPPLIES-Jul19; 1/16 Block</t>
  </si>
  <si>
    <t>IN000032343-GUILDHOUSE-Jul19; 1/8 Horizontal</t>
  </si>
  <si>
    <t>IN000032344-LINDY POIRIER-Jul19; 1/8 Block</t>
  </si>
  <si>
    <t>IN000032345-NEXUS ARTS-Jul19; 1/8 Block</t>
  </si>
  <si>
    <t>IN000032346-NEXUS ARTS-Jul19; 1/8 Block</t>
  </si>
  <si>
    <t>IN000032347-NEW NORDIC-Jul19; 1/4 Block</t>
  </si>
  <si>
    <t>IN000032348-KAY BROTHERS PTY LTD-Jul19; 1/2 Horizontal; McLa</t>
  </si>
  <si>
    <t>Jul19; 1/2 Horizontal; McLaren Vale feature</t>
  </si>
  <si>
    <t>IN000032349-FRED EATERY-Jul19; 1/8 Block; To be paid in Full</t>
  </si>
  <si>
    <t>Jul19; 1/8 Block; To be paid in Full prior end o</t>
  </si>
  <si>
    <t>IN000032350-PATCH THEATRE COMPANY-Jul19; 1/4 Block</t>
  </si>
  <si>
    <t>IN000032351-CRAFERS HOTEL-Jul19; 1/4 Horizontal</t>
  </si>
  <si>
    <t>IN000032352-KANGARILLA ROAD VINEYARD &amp; WINERY-Jul19; Full Pa</t>
  </si>
  <si>
    <t>Jul19; Full Page; McLaren Vale feature - 3 month</t>
  </si>
  <si>
    <t>IN000032353-Paxton Wines-Jul19; 1/2 Vertical</t>
  </si>
  <si>
    <t>IN000032354-RAWSONS APPLIANCES-Jul19; Full Page</t>
  </si>
  <si>
    <t>IN000032355-RAWSONS APPLIANCES-Jul19; 1/8 Horizontal; FORM</t>
  </si>
  <si>
    <t>Jul19; 1/8 Horizontal; FORM</t>
  </si>
  <si>
    <t>IN000032356-The Fabric Store-Jul19; 1/8 Block</t>
  </si>
  <si>
    <t>IN000032357-Eynesbury College-Jul19; 1/2 Horizontal</t>
  </si>
  <si>
    <t>IN000032358-JOURNEY BEYOND-Jul19; Full Page</t>
  </si>
  <si>
    <t>IN000032359-RED HEN GIN-Jul19; 1/4 Block</t>
  </si>
  <si>
    <t>IN000032360-COSENTINO AUSTRALIA PTY LTD-Jul19; Full Page: Ki</t>
  </si>
  <si>
    <t>Jul19; Full Page: Kitchen Renovations Feature</t>
  </si>
  <si>
    <t>IN000032361-THE STABLES OF VICTORIA PARK-Jul19; 1/4 Horizont</t>
  </si>
  <si>
    <t>IN000032362-Kaffana-Jul19; 1/4 Block</t>
  </si>
  <si>
    <t>IN000032363-Hazel Ann Wainwright (Funeral Celebrant)-Jul19;</t>
  </si>
  <si>
    <t>IN000032364-Ellenika Greek Taverna-Jul19; 1/3 Horizontal</t>
  </si>
  <si>
    <t>IN000032365-REPRISE-Jul19; 1/2 Vertical</t>
  </si>
  <si>
    <t>IN000032366-ARTISTS BY ANY OTHER NAME LIMITED-Jul19; 1/8 Blo</t>
  </si>
  <si>
    <t>Jul19; 1/8 Block; Elements Of</t>
  </si>
  <si>
    <t>IN000032367-Toser Design-Jul19; 1/4 Horizontal</t>
  </si>
  <si>
    <t>IN000032368-Fox Creek Wines-Jul19; 1/2 Horizontal</t>
  </si>
  <si>
    <t>IN000032369-INKWELL WINES-Jul19; 1/2 Horizontal; McLaren Val</t>
  </si>
  <si>
    <t>Jul19; 1/2 Horizontal; McLaren Vale feature - 3 month</t>
  </si>
  <si>
    <t>IN000032370-THE CURRANT SHED-Jul19; 1/2 Horizontal; McLaren</t>
  </si>
  <si>
    <t>IN000032371-TASMANIAN EXPEDITIONS-Jul19; 1/4 Block</t>
  </si>
  <si>
    <t>IN000032372-THE HOTEL ROYAL-Jul19; Full Page</t>
  </si>
  <si>
    <t>AR - AD</t>
  </si>
  <si>
    <t>Calc 1c more</t>
  </si>
  <si>
    <t>IN000032119</t>
  </si>
  <si>
    <t>016507</t>
  </si>
  <si>
    <t xml:space="preserve">CHRIS   </t>
  </si>
  <si>
    <t>IN000032395-FINE ART KANGAROO ISLAND-Aug19; 1/8 Horizontal;</t>
  </si>
  <si>
    <t>Aug19; 1/8 Horizontal; SALA FEATURE</t>
  </si>
  <si>
    <t>016590</t>
  </si>
  <si>
    <t>IN000032396-UR CAFFE-Aug19; 1/4 Horizontal</t>
  </si>
  <si>
    <t>Aug19; 1/4 Horizontal</t>
  </si>
  <si>
    <t>IN000032397-VITALSTATISTIX-Aug19; 1/4 Block</t>
  </si>
  <si>
    <t>Aug19; 1/4 Block</t>
  </si>
  <si>
    <t>IN000032398-ADELAIDE SYMPHONY ORCHESTRA-Aug19; Full Page</t>
  </si>
  <si>
    <t>Aug19; Full Page</t>
  </si>
  <si>
    <t>IN000032399-EMMA HACK-Aug19; 1/4 Horizontal; SALA FEATURE</t>
  </si>
  <si>
    <t>Aug19; 1/4 Horizontal; SALA FEATURE</t>
  </si>
  <si>
    <t>IN000032400-TAPANAPPA WINES-Aug19; 1/8 Horizontal; SALA FEAT</t>
  </si>
  <si>
    <t>IN000032401-TERRACE FLOORS AND FURNISHINGS-Aug19; 1/4 Block</t>
  </si>
  <si>
    <t>IN000032402-TERRACE FLOORS AND FURNISHINGS-Aug19; 1/4 Block</t>
  </si>
  <si>
    <t>IN000032403-ROYAL ADELAIDE SHOW + WINE SHOW DIVISION-Aug19;</t>
  </si>
  <si>
    <t>IN000032404-ADELAIDE CENTRAL SCHOOL OF ART-Aug19; 1/4 Horizo</t>
  </si>
  <si>
    <t>IN000032405-JAM FACTORY-Aug19; 1/4 Block</t>
  </si>
  <si>
    <t>IN000032406-WALTER BROOKE-Aug19; 1/4 Block</t>
  </si>
  <si>
    <t>IN000032407-SATURNO'S ADMIN PTY LTD-Aug19; 1/4 Block; SALA F</t>
  </si>
  <si>
    <t>Aug19; 1/4 Block; SALA Feature</t>
  </si>
  <si>
    <t>IN000032408-COMMUNITY BRIDGING SERVICES-Aug19; 1/8 Block; SA</t>
  </si>
  <si>
    <t>Aug19; 1/8 Block; SALA FEATURE</t>
  </si>
  <si>
    <t>IN000032409-WAVEMAKER AUSTRALIA PTY LTD-Aug19; 1/4 Block</t>
  </si>
  <si>
    <t>IN000032410-WAVEMAKER AUSTRALIA PTY LTD-Aug19; 1/2 Horizonta</t>
  </si>
  <si>
    <t>Aug19; 1/2 Horizontal: 2019 Campaign</t>
  </si>
  <si>
    <t>IN000032412-WAVEMAKER AUSTRALIA PTY LTD-Aug19; Full Page: Au</t>
  </si>
  <si>
    <t>Aug19; Full Page: Australian Geographic</t>
  </si>
  <si>
    <t>IN000032413-WAVEMAKER AUSTRALIA PTY LTD-Aug19; 1/8 Block; ED</t>
  </si>
  <si>
    <t>Aug19; 1/8 Block; ED1458: SALA Feature</t>
  </si>
  <si>
    <t>IN000032414-WAVEMAKER AUSTRALIA PTY LTD-Aug19; Full Page; 19</t>
  </si>
  <si>
    <t>Aug19; Full Page; 19RL07:  Requiem Launch 19</t>
  </si>
  <si>
    <t>IN000032415-WAVEMAKER AUSTRALIA PTY LTD-Aug19; 1/2 Horizonta</t>
  </si>
  <si>
    <t>Aug19; 1/2 Horizontal</t>
  </si>
  <si>
    <t>IN000032416-MURRAY BRIDGE REGIONAL GALLERY-Aug19; 1/4 Horizo</t>
  </si>
  <si>
    <t>IN000032417-NATIONAL TRUST OF SOUTH AUSTRALIA-Aug19; 1/8 Blo</t>
  </si>
  <si>
    <t>Aug19; 1/8 Block</t>
  </si>
  <si>
    <t>IN000032418-CITY OF ONKAPARINGA-Aug19; 1/4 Horizontal</t>
  </si>
  <si>
    <t>IN000032419-APTOS CRUZ-Aug19; Full Page</t>
  </si>
  <si>
    <t>IN000032420-REVOLUTION ROOFING-Aug19; 1/2 Horizontal</t>
  </si>
  <si>
    <t>IN000032421-CITY OF NORWOOD  PAYNEHAM &amp; ST PETERS-Aug19; Ful</t>
  </si>
  <si>
    <t>Aug19; Full Page; Raising The Bar</t>
  </si>
  <si>
    <t>IN000032422-PEPPER STREET ARTS CENTRE-Aug19; 1/8 Vertical</t>
  </si>
  <si>
    <t>Aug19; 1/8 Vertical</t>
  </si>
  <si>
    <t>IN000032423-ENSEMBLE GALANTE-Aug19; 1/8 Vertical</t>
  </si>
  <si>
    <t>IN000032424-CHERYL BRIDGART-Aug19; 1/8 Vertical</t>
  </si>
  <si>
    <t>IN000032425-THE ADELAIDE YOUTH ORCHESTRAS INC-Aug19; 1/4 Blo</t>
  </si>
  <si>
    <t>IN000032426-CARAT AUSTRALIA MEDIA SERVICES PTY LTD-Aug19; 1/</t>
  </si>
  <si>
    <t>Aug19; 1/2 Horizontal; OAAM19 - OzAsia All Media 2019</t>
  </si>
  <si>
    <t>IN000032427-CARAT AUSTRALIA MEDIA SERVICES PTY LTD-Aug19; 1/</t>
  </si>
  <si>
    <t>Aug19; 1/3 Horizontal:DF2019: Dance Festival 2019</t>
  </si>
  <si>
    <t>IN000032428-CARAT AUSTRALIA MEDIA SERVICES PTY LTD-Aug19; 1/</t>
  </si>
  <si>
    <t>Aug19; 1/3 Vertical; OPMUS: Uni of Adel -Open Music Academy</t>
  </si>
  <si>
    <t>IN000032429-CARAT AUSTRALIA MEDIA SERVICES PTY LTD-Aug19; 1/</t>
  </si>
  <si>
    <t>Aug19; 1/4 Horizontal: AM1920 - AFC: All Media 19-20</t>
  </si>
  <si>
    <t>IN000032430-CARAT AUSTRALIA MEDIA SERVICES PTY LTD-Aug19; 1/</t>
  </si>
  <si>
    <t>Aug19; 1/4 Block; JJAM19: Jasper Jones All Media</t>
  </si>
  <si>
    <t>IN000032431-TEXTILE &amp; ARTS COLLECTIVE-Aug19; 1/16 Block</t>
  </si>
  <si>
    <t>Aug19; 1/16 Block</t>
  </si>
  <si>
    <t>IN000032432-CITY OF ADELAIDE-Aug19; Full Page: 75131</t>
  </si>
  <si>
    <t>Aug19; Full Page: 75131</t>
  </si>
  <si>
    <t>IN000032433-ROYAL SA SOCIETY OF ARTS-Aug19; 1/4 Vertical</t>
  </si>
  <si>
    <t>Aug19; 1/4 Vertical</t>
  </si>
  <si>
    <t>IN000032434-SALA FESTIVAL-Aug19; Full Page</t>
  </si>
  <si>
    <t>IN000032435-HELPMANN ACADEMY-Aug19; 1/2 Horizontal</t>
  </si>
  <si>
    <t>IN000032436-LONGVIEW VINEYARD-Aug19; 1/4 Block; SALA Feature</t>
  </si>
  <si>
    <t>IN000032437-GRIEVE GILLETT ARCHITECTS-Aug19; 1/4 Block</t>
  </si>
  <si>
    <t>IN000032438-Z Wine Pty Ltd-Aug19; 1/8 Horizontal</t>
  </si>
  <si>
    <t>Aug19; 1/8 Horizontal</t>
  </si>
  <si>
    <t>IN000032439-EDINBURGH HOTEL/CELLARS-Aug19; Double Page Sprea</t>
  </si>
  <si>
    <t>Aug19; Double Page Spread</t>
  </si>
  <si>
    <t>IN000032440-Credit Union SA-Aug19; 1/3 Horizontal</t>
  </si>
  <si>
    <t>Aug19; 1/3 Horizontal</t>
  </si>
  <si>
    <t>IN000032441-BMG ART-Aug19; 1/4 Horizontal;</t>
  </si>
  <si>
    <t>Aug19; 1/4 Horizontal;</t>
  </si>
  <si>
    <t>IN000032442-GALLERY M-Aug19; 1/4 Block</t>
  </si>
  <si>
    <t>IN000032443-CITY OF ONKAPARINGA / SAUERBIER HOUSE CULTURAL E</t>
  </si>
  <si>
    <t>IN000032444-CENTRAL ARTIST SUPPLIES-Aug19; 1/16 Block</t>
  </si>
  <si>
    <t>IN000032445-FLINDERS UNIVERSITY-Aug19; Full Page</t>
  </si>
  <si>
    <t>IN000032446-ESTILO COMMERCIAL-Aug19; 1/2 Horizontal</t>
  </si>
  <si>
    <t>IN000032447-WORLD EXPEDITIONS-Aug19; 1/4 Block</t>
  </si>
  <si>
    <t>IN000032448-WORTH GALLERY &amp; THE BARN-Aug19; 1/8 Vertical</t>
  </si>
  <si>
    <t>IN000032449-CITY OF TEA TREE GULLY-Aug19; 1/8 Vertical</t>
  </si>
  <si>
    <t>IN000032450-PROSPECT GALLERY-Aug19; 1/8 Block</t>
  </si>
  <si>
    <t>IN000032451-PROSPECT GALLERY-Aug19; 1/4 Block</t>
  </si>
  <si>
    <t>IN000032452-PORT ART SUPPLIES-Aug19; 1/16 Block</t>
  </si>
  <si>
    <t>IN000032453-SHIRAZ GALLERY-Aug19; 1/4 Horizontal</t>
  </si>
  <si>
    <t>IN000032454-SHIRAZ GALLERY-Aug19; 1/4 Block</t>
  </si>
  <si>
    <t>IN000032455-GUILDHOUSE-Aug19; 1/3 Horizontal</t>
  </si>
  <si>
    <t>IN000032456-WEST GALLERY THEBARTON-Aug19; 1/8 Vertical</t>
  </si>
  <si>
    <t>IN000032457-NEW NORDIC-Aug19; 1/4 Block</t>
  </si>
  <si>
    <t>IN000032458-JOHN LACEY-Aug19; 1/8 Block; SALA FEATURE</t>
  </si>
  <si>
    <t>IN000032459-FRED EATERY-Aug19; 1/8 Block</t>
  </si>
  <si>
    <t>IN000032460-Alcolizer-Aug19; 1/4 Horizontal</t>
  </si>
  <si>
    <t>IN000032461-THE DAVID ROCHE FOUNDATION-Aug19; 1/4 Horizontal</t>
  </si>
  <si>
    <t>IN000032462-LORETO COLLEGE  MARRYATVILLE-Aug19; 1/4 Block</t>
  </si>
  <si>
    <t>IN000032463-Wiltshire + Swain-Aug19; 1/4 Horizontal</t>
  </si>
  <si>
    <t>IN000032464-CRAFERS HOTEL-Aug19; 1/4 Horizontal</t>
  </si>
  <si>
    <t>IN000032465-RAA-Aug19; Full Page; Advertorial</t>
  </si>
  <si>
    <t>Aug19; Full Page; Advertorial</t>
  </si>
  <si>
    <t>IN000032466-RAWSONS APPLIANCES-Aug19; Full Page: FORM</t>
  </si>
  <si>
    <t>Aug19; Full Page: FORM</t>
  </si>
  <si>
    <t>IN000032467-RAWSONS APPLIANCES-Aug19; 1/8 Horizontal;  FORM</t>
  </si>
  <si>
    <t>Aug19; 1/8 Horizontal;  FORM</t>
  </si>
  <si>
    <t>IN000032468-The Fabric Store-Aug19; 1/8 Block</t>
  </si>
  <si>
    <t>IN000032469-City Rural Insurance Brokers Pty Ltd-Aug19; Full</t>
  </si>
  <si>
    <t>IN000032470-FABRIK ARTS &amp; HERITAGE-Aug19; 1/4 Block; SALA fe</t>
  </si>
  <si>
    <t>Aug19; 1/4 Block; SALA feature</t>
  </si>
  <si>
    <t>IN000032471-JOURNEY BEYOND-Aug19; Full Page</t>
  </si>
  <si>
    <t>IN000032472-Kaffana-Aug19; 1/4 Block</t>
  </si>
  <si>
    <t>IN000032473-Ellenika Greek Taverna-Aug19; 1/3 Horizontal</t>
  </si>
  <si>
    <t>IN000032474-Hiive-Aug19; 1/8 Block</t>
  </si>
  <si>
    <t>IN000032475-Design Eyewear-Aug19; 1/8 Block</t>
  </si>
  <si>
    <t>IN000032476-ARTHUR- Avant Garde-Aug19; 1/8 Vertical</t>
  </si>
  <si>
    <t>IN000032477-SAINT IGNATIUS' COLLEGE-Aug19; 1/8 Block; SALA F</t>
  </si>
  <si>
    <t>IN000032631-BRICKWORKS BUILDING PRODUCTS-Sep19; Full Page</t>
  </si>
  <si>
    <t>Sep19; Full Page</t>
  </si>
  <si>
    <t>016713</t>
  </si>
  <si>
    <t>IN000032632-MICHAEL TRELOAR PTY LTD-Sep19; 1/8 Block</t>
  </si>
  <si>
    <t>Sep19; 1/8 Block</t>
  </si>
  <si>
    <t>IN000032633-ADELAIDE SYMPHONY ORCHESTRA-Sep19; 1/2 Horizonta</t>
  </si>
  <si>
    <t>Sep19; 1/2 Horizontal</t>
  </si>
  <si>
    <t>IN000032634-UNITING COMMUNITIES INC-Sep19; 1/3 Vertical</t>
  </si>
  <si>
    <t>Sep19; 1/3 Vertical</t>
  </si>
  <si>
    <t>IN000032635-SAMSTAG MUSEUM OF ART-Sep19; 1/4 Horizontal</t>
  </si>
  <si>
    <t>Sep19; 1/4 Horizontal</t>
  </si>
  <si>
    <t>IN000032636-Omnicom Media Group Australia Pty Ltd-Sep19; 1/2</t>
  </si>
  <si>
    <t>Sep19; 1/2 Horizontal; Emerson String Quartet</t>
  </si>
  <si>
    <t>IN000032637-TERRACE FLOORS AND FURNISHINGS-Sep19; 1/4 Block</t>
  </si>
  <si>
    <t>Sep19; 1/4 Block</t>
  </si>
  <si>
    <t>IN000032638-ROYAL ADELAIDE SHOW + WINE SHOW DIVISION-Sep19;</t>
  </si>
  <si>
    <t>IN000032639-ADELAIDE CENTRAL SCHOOL OF ART-Sep19; 1/4 Horizo</t>
  </si>
  <si>
    <t>IN000032640-PALACE NOVA RUNDLE-Sep19; 1/4 Block  The Goldfin</t>
  </si>
  <si>
    <t>Sep19; 1/4 Block  The Goldfinch</t>
  </si>
  <si>
    <t>IN000032641-SEMAPHORE MUSIC FESTIVAL-Sep19; 1/4 Block</t>
  </si>
  <si>
    <t>IN000032642-ZIPTRAK PTY LTD-Sep19; 1/2 Horizontal</t>
  </si>
  <si>
    <t>IN000032643-WAVEMAKER AUSTRALIA PTY LTD-Sep19; 1/2 Horizonta</t>
  </si>
  <si>
    <t>IN000032644-WAVEMAKER AUSTRALIA PTY LTD-Sep19; 1/2 Horizonta</t>
  </si>
  <si>
    <t>Sep19; 1/2 Horizontal: MK008132</t>
  </si>
  <si>
    <t>IN000032646-WAVEMAKER AUSTRALIA PTY LTD-Sep19; 1/2 Horizonta</t>
  </si>
  <si>
    <t>Sep19; 1/2 Horizontal: Australian Geographic</t>
  </si>
  <si>
    <t>IN000032647-WAVEMAKER AUSTRALIA PTY LTD-Sep19; 1/3 Horizonta</t>
  </si>
  <si>
    <t>Sep19; 1/3 Horizontal: Girl Asleep</t>
  </si>
  <si>
    <t>IN000032648-THE AUSTRALIAN BALLET-Sep19; 1/4 Block</t>
  </si>
  <si>
    <t>IN000032649-INTERNATIONAL CERAMICS-Sep19; 1/2 Horizontal</t>
  </si>
  <si>
    <t>IN000032650-APTOS CRUZ-Sep19; 1/2 Vertical</t>
  </si>
  <si>
    <t>Sep19; 1/2 Vertical</t>
  </si>
  <si>
    <t>IN000032651-CITY OF NORWOOD  PAYNEHAM &amp; ST PETERS-Sep19; Ful</t>
  </si>
  <si>
    <t>Sep19; Full Page; RTB Entrepreneurship Event</t>
  </si>
  <si>
    <t>IN000032652-PEPPER STREET ARTS CENTRE-Sep19; 1/8 Vertical</t>
  </si>
  <si>
    <t>Sep19; 1/8 Vertical</t>
  </si>
  <si>
    <t>IN000032653-ST HALLETT WINES-Sep19; 1/2 Horizontal; BAROSSA</t>
  </si>
  <si>
    <t>Sep19; 1/2 Horizontal; BAROSSA FEATURE</t>
  </si>
  <si>
    <t>IN000032654-THE ADELAIDE YOUTH ORCHESTRAS INC-Sep19; 1/4 Blo</t>
  </si>
  <si>
    <t>IN000032655-AUSTRALIAN DANCE THEATRE-Sep19; 1/2 Vertical</t>
  </si>
  <si>
    <t>IN000032656-CARAT AUSTRALIA MEDIA SERVICES PTY LTD-Sep19; Fu</t>
  </si>
  <si>
    <t>Sep19; Full Page; [BRAND] Brand Launch All Media</t>
  </si>
  <si>
    <t>IN000032657-CARAT AUSTRALIA MEDIA SERVICES PTY LTD-Sep19; 1/</t>
  </si>
  <si>
    <t>Sep19; 1/2 Horizontal; MIRHOM Mirage Homes 19</t>
  </si>
  <si>
    <t>IN000032658-CARAT AUSTRALIA MEDIA SERVICES PTY LTD-Sep19; 1/</t>
  </si>
  <si>
    <t>Sep19; 1/4 Horizontal; Pfitzner Furniture</t>
  </si>
  <si>
    <t>IN000032659-TEXTILE &amp; ARTS COLLECTIVE-Sep19; 1/16 Block</t>
  </si>
  <si>
    <t>Sep19; 1/16 Block</t>
  </si>
  <si>
    <t>IN000032660-ROYAL SA SOCIETY OF ARTS-Sep19; 1/4 Vertical</t>
  </si>
  <si>
    <t>Sep19; 1/4 Vertical</t>
  </si>
  <si>
    <t>IN000032661-HILL SMITH  GALLERY-Sep19; 1/8 Block</t>
  </si>
  <si>
    <t>IN000032662-EDINBURGH HOTEL/CELLARS-Sep19; Full Page</t>
  </si>
  <si>
    <t>IN000032663-Credit Union SA-Sep19; Full Page</t>
  </si>
  <si>
    <t>IN000032664-BMG ART-Sep19; 1/8 Block</t>
  </si>
  <si>
    <t>IN000032665-ADELAIDE BAROQUE-Sep19; 1/8 Vertical</t>
  </si>
  <si>
    <t>IN000032666-GALLERY M-Sep19; 1/8 Horizontal</t>
  </si>
  <si>
    <t>Sep19; 1/8 Horizontal</t>
  </si>
  <si>
    <t>IN000032667-CENTRAL ARTIST SUPPLIES-Sep19; 1/16 Block</t>
  </si>
  <si>
    <t>IN000032668-FLINDERS UNIVERSITY-Sep19; Full Page</t>
  </si>
  <si>
    <t>IN000032669-ESTILO COMMERCIAL-Sep19; 1/2 Horizontal</t>
  </si>
  <si>
    <t>IN000032670-MAGGIE BEER PRODUCTS-Sep19; 1/2 Horizontal</t>
  </si>
  <si>
    <t>IN000032671-PROSPECT GALLERY-Sep19; 1/8 Block</t>
  </si>
  <si>
    <t>IN000032672-PORT ART SUPPLIES-Sep19; 1/16 Block</t>
  </si>
  <si>
    <t>IN000032673-SHIRAZ GALLERY-Sep19; 1/4 Horizontal; PAGE 5</t>
  </si>
  <si>
    <t>Sep19; 1/4 Horizontal; PAGE 5</t>
  </si>
  <si>
    <t>IN000032674-GUILDHOUSE-Sep19; 1/8 Horizontal</t>
  </si>
  <si>
    <t>IN000032675-WEST GALLERY THEBARTON-Sep19; 1/4 Vertical</t>
  </si>
  <si>
    <t>IN000032676-MEZE MAZI-Sep19; 1/4 Horizontal</t>
  </si>
  <si>
    <t>IN000032677-THE DAVID ROCHE FOUNDATION-Sep19; 1/4 Horizontal</t>
  </si>
  <si>
    <t>IN000032678-COTA SA-Sep19; Adelaide Review Inserts;  ZestFes</t>
  </si>
  <si>
    <t>Sep19; Adelaide Review Inserts;  ZestFest Program Printi</t>
  </si>
  <si>
    <t>IN000032679-CRAFERS HOTEL-Sep19; 1/4 Horizontal</t>
  </si>
  <si>
    <t>IN000032680-Paxton Wines-Sep19; 1/4 Horizontal</t>
  </si>
  <si>
    <t>IN000032681-SEPPELTSFIELD ROAD DISTILLERS PTY LTD-Sep19; 1/2</t>
  </si>
  <si>
    <t>Sep19; 1/2 Horizontal; Barossa Valley Feature</t>
  </si>
  <si>
    <t>IN000032682-RAWSONS APPLIANCES-Sep19; Full Page: FORM</t>
  </si>
  <si>
    <t>Sep19; Full Page: FORM</t>
  </si>
  <si>
    <t>IN000032683-RAWSONS APPLIANCES-Sep19; 1/8 Horizontal; Sponso</t>
  </si>
  <si>
    <t>Sep19; 1/8 Horizontal; Sponsorship of FORM</t>
  </si>
  <si>
    <t>IN000032684-BROCKENCHACK WINES-Sep19; 1/2 Horizontal; BAROSS</t>
  </si>
  <si>
    <t>Sep19; 1/2 Horizontal; BAROSSA FEATURE - 3 MONTH PAYM</t>
  </si>
  <si>
    <t>IN000032685-JOURNEY BEYOND-Sep19; Full Page</t>
  </si>
  <si>
    <t>IN000032686-THE ADELAIDE FESTIVAL CENTRE FOUNDATION INCORPOR</t>
  </si>
  <si>
    <t>Sep19; 1/2 Vertical: MK008348</t>
  </si>
  <si>
    <t>IN000032687-THORN-CLARKE WINES-Sep19; 1/2 Horizontal; BAROSS</t>
  </si>
  <si>
    <t>IN000032688-Calabria Family Wines-Sep19; 1/2 Horizontal</t>
  </si>
  <si>
    <t>IN000032689-Hayes Family Wines-Sep19; 1/2 Horizontal</t>
  </si>
  <si>
    <t>IN000032690-Rosenvale-Sep19; 1/2 Horizontal; 3- month paymen</t>
  </si>
  <si>
    <t>Sep19; 1/2 Horizontal; 3- month payment plan</t>
  </si>
  <si>
    <t>AR - CR</t>
  </si>
  <si>
    <t>CN000020228</t>
  </si>
  <si>
    <t>Reverse Inv No 32693</t>
  </si>
  <si>
    <t>016784</t>
  </si>
  <si>
    <t>IN000032693-BENDIGO BANK-Hot 100 Wines Industry Partner</t>
  </si>
  <si>
    <t>Hot 100 Wines Industry Partner</t>
  </si>
  <si>
    <t>016783</t>
  </si>
  <si>
    <t>GL - JE</t>
  </si>
  <si>
    <t>Re allocate</t>
  </si>
  <si>
    <t>016910</t>
  </si>
  <si>
    <t>IN000032695-ADRIAN BOHM PRESENTS-Oct19; 1/4 Horizontal</t>
  </si>
  <si>
    <t>Oct19; 1/4 Horizontal</t>
  </si>
  <si>
    <t>016859</t>
  </si>
  <si>
    <t>IN000032696-Omnicom Media Group Australia Pty Ltd-Oct19; 1/2</t>
  </si>
  <si>
    <t>Oct19; 1/2 Horizontal; Nevermind</t>
  </si>
  <si>
    <t>Oct19; 1/2 Horizontal; Skride Piano Quartet</t>
  </si>
  <si>
    <t>IN000032697-TERRACE FLOORS AND FURNISHINGS-Oct19; 1/4 Block</t>
  </si>
  <si>
    <t>Oct19; 1/4 Block</t>
  </si>
  <si>
    <t>IN000032698-ADELAIDE CENTRAL SCHOOL OF ART-Oct19; 1/4 Horizo</t>
  </si>
  <si>
    <t>IN000032699-JAM FACTORY-Oct19; 1/4 Block</t>
  </si>
  <si>
    <t>IN000032700-JAM FACTORY-Oct19; Adelaide Review Inserts; Marm</t>
  </si>
  <si>
    <t>Oct19; Adelaide Review Inserts; Marmalade Magazine</t>
  </si>
  <si>
    <t>IN000032701-BOWERBIRD DESIGN MARKET-Oct19; 1/2 Horizontal</t>
  </si>
  <si>
    <t>Oct19; 1/2 Horizontal</t>
  </si>
  <si>
    <t>IN000032702-WAVEMAKER AUSTRALIA PTY LTD-Oct19; 1/4 Block</t>
  </si>
  <si>
    <t>IN000032703-WAVEMAKER AUSTRALIA PTY LTD-Oct19; 1/2 Horizonta</t>
  </si>
  <si>
    <t>IN000032705-WAVEMAKER AUSTRALIA PTY LTD-Oct19; 1/4 Horizonta</t>
  </si>
  <si>
    <t>Oct19; 1/4 Horizontal; [ED1464] THCA:  Educaton</t>
  </si>
  <si>
    <t>IN000032706-WAVEMAKER AUSTRALIA PTY LTD-Oct19; Full Page</t>
  </si>
  <si>
    <t>Oct19; Full Page</t>
  </si>
  <si>
    <t>IN000032707-MURRAY BRIDGE REGIONAL GALLERY-Oct19; 1/4 Horizo</t>
  </si>
  <si>
    <t>IN000032708-COONAWARRA VIGNERONS-Oct19; 1/2 Horizontal</t>
  </si>
  <si>
    <t>IN000032709-THE AUSTRALIAN BALLET-Oct19; 1/2 Horizontal</t>
  </si>
  <si>
    <t>IN000032710-INTERNATIONAL CERAMICS-Oct19; 1/2 Horizontal</t>
  </si>
  <si>
    <t>IN000032711-PEPPER STREET ARTS CENTRE-Oct19; 1/8 Vertical</t>
  </si>
  <si>
    <t>Oct19; 1/8 Vertical</t>
  </si>
  <si>
    <t>IN000032712-DEPARTMENT OF PLANNING  TRANSPORT AND INFRASTRUC</t>
  </si>
  <si>
    <t>Oct19; Full Page; Advertorial</t>
  </si>
  <si>
    <t>IN000032713-1000 CHAIRS-Oct19; Full Page</t>
  </si>
  <si>
    <t>IN000032714-CARAT AUSTRALIA MEDIA SERVICES PTY LTD-Oct19; 1/</t>
  </si>
  <si>
    <t>Oct19; 1/2 Horizontal: Adelaide Festival Centre</t>
  </si>
  <si>
    <t>IN000032715-CARAT AUSTRALIA MEDIA SERVICES PTY LTD-Oct19; 1/</t>
  </si>
  <si>
    <t>Oct19; 1/4 Horizontal; Pfitzner Furniture</t>
  </si>
  <si>
    <t>IN000032716-TEXTILE &amp; ARTS COLLECTIVE-Oct19; 1/16 Block</t>
  </si>
  <si>
    <t>Oct19; 1/16 Block</t>
  </si>
  <si>
    <t>IN000032717-ROYAL SA SOCIETY OF ARTS-Oct19; 1/4 Vertical</t>
  </si>
  <si>
    <t>Oct19; 1/4 Vertical</t>
  </si>
  <si>
    <t>IN000032718-HILL SMITH  GALLERY-Oct19; 1/8 Block</t>
  </si>
  <si>
    <t>Oct19; 1/8 Block</t>
  </si>
  <si>
    <t>IN000032719-EDINBURGH HOTEL/CELLARS-Oct19; Full Page</t>
  </si>
  <si>
    <t>IN000032720-BMG ART-Oct19; 1/8 Block</t>
  </si>
  <si>
    <t>IN000032721-ADELAIDE BAROQUE-Oct19; 1/4 Block</t>
  </si>
  <si>
    <t>IN000032722-GALLERY M-Oct19; 1/8 Horizontal</t>
  </si>
  <si>
    <t>Oct19; 1/8 Horizontal</t>
  </si>
  <si>
    <t>IN000032723-CITY OF ONKAPARINGA / SAUERBIER HOUSE CULTURAL E</t>
  </si>
  <si>
    <t>Oct19; 1/3 Horizontal</t>
  </si>
  <si>
    <t>IN000032724-CENTRAL ARTIST SUPPLIES-Oct19; 1/16 Block</t>
  </si>
  <si>
    <t>IN000032725-FLINDERS UNIVERSITY-Oct19; Full Page</t>
  </si>
  <si>
    <t>IN000032726-TRAVEL ASSOCIATES (PERCHALLA &amp; TURNER)-Oct19; 1/</t>
  </si>
  <si>
    <t>IN000032727-CITY OF TEA TREE GULLY-Oct19; 1/8 Vertical</t>
  </si>
  <si>
    <t>IN000032728-PROSPECT GALLERY-Oct19; 1/8 Block</t>
  </si>
  <si>
    <t>IN000032729-PORT ART SUPPLIES-Oct19; 1/16 Block</t>
  </si>
  <si>
    <t>IN000032730-GUILDHOUSE-Oct19; 1/8 Horizontal</t>
  </si>
  <si>
    <t>IN000032731-WEST GALLERY THEBARTON-Oct19; 1/8 Vertical</t>
  </si>
  <si>
    <t>IN000032732-CRAFERS HOTEL-Oct19; 1/4 Horizontal</t>
  </si>
  <si>
    <t>IN000032733-RAWSONS APPLIANCES-Oct19; Full Page: FORM</t>
  </si>
  <si>
    <t>Oct19; Full Page: FORM</t>
  </si>
  <si>
    <t>IN000032734-RAWSONS APPLIANCES-Oct19; 1/8 Horizontal;  FORM</t>
  </si>
  <si>
    <t>Oct19; 1/8 Horizontal;  FORM</t>
  </si>
  <si>
    <t>IN000032735-CITY OF PORT ADELAIDE ENFIELD-Oct19; 1/3 Horizon</t>
  </si>
  <si>
    <t>IN000032736-The Fabric Store-Oct19; 1/8 Horizontal</t>
  </si>
  <si>
    <t>IN000032737-City Rural Insurance Brokers Pty Ltd-Oct19; Full</t>
  </si>
  <si>
    <t>IN000032738-BLUEFEST TOURING PTY LTD-Oct19; 1/3 Horizontal</t>
  </si>
  <si>
    <t>IN000032739-SA Montessori-Oct19; 1/8 Block</t>
  </si>
  <si>
    <t>IN000032740-JOURNEY BEYOND-Oct19; Full Page</t>
  </si>
  <si>
    <t>IN000032741-RED HEN GIN-Oct19; 1/4 Block;</t>
  </si>
  <si>
    <t>Oct19; 1/4 Block;</t>
  </si>
  <si>
    <t>IN000032742-CITY OF CHARLES STURT - WOODVILLE TOWN HALL-Oct1</t>
  </si>
  <si>
    <t>IN000032743-THE STABLES OF VICTORIA PARK-Oct19; 1/4 Horizont</t>
  </si>
  <si>
    <t>IN000032744-Marden Senior College-Oct19; 1/4 Block</t>
  </si>
  <si>
    <t>IN000032745-MINUZZO PROJECT MANAGEMENT PTY LTD-Oct19; 1/2 Ho</t>
  </si>
  <si>
    <t>IN000032746-THE CONVENT DAYLESFORD-Oct19; Full Page; DAYLESF</t>
  </si>
  <si>
    <t>Oct19; Full Page; DAYLESFORD FEATURE - 3 MONTH P</t>
  </si>
  <si>
    <t>IN000032747-FARMERS ARMS DAYLESFORD-Oct19; Full Page; DAYLES</t>
  </si>
  <si>
    <t>Oct19; Full Page; DAYLESFORD FEATURE</t>
  </si>
  <si>
    <t>IN000032748-FLEURIEU FOLK FESTIVAL INCORPORATED-Oct19; 1/8 B</t>
  </si>
  <si>
    <t>Re allocate Marmalade</t>
  </si>
  <si>
    <t>017024</t>
  </si>
  <si>
    <t>IN000032770-VITALSTATISTIX-Nov19; 1/4 Block; Waterborne</t>
  </si>
  <si>
    <t>Nov19; 1/4 Block; Waterborne</t>
  </si>
  <si>
    <t>016980</t>
  </si>
  <si>
    <t>IN000032771-SAMSTAG MUSEUM OF ART-Nov19; 1/4 Horizontal</t>
  </si>
  <si>
    <t>Nov19; 1/4 Horizontal</t>
  </si>
  <si>
    <t>IN000032772-TERRACE FLOORS AND FURNISHINGS-Nov19; 1/4 Block</t>
  </si>
  <si>
    <t>Nov19; 1/4 Block</t>
  </si>
  <si>
    <t>IN000032773-ARTS PROJECTS AUSTRALIA-Nov19; 1/2 Horizontal; L</t>
  </si>
  <si>
    <t>Nov19; 1/2 Horizontal; Ludovico Einaudi</t>
  </si>
  <si>
    <t>IN000032774-WALTER BROOKE-Nov19; 1/4 Block</t>
  </si>
  <si>
    <t>IN000032775-ZIPTRAK PTY LTD-Nov19; 1/2 Horizontal</t>
  </si>
  <si>
    <t>Nov19; 1/2 Horizontal</t>
  </si>
  <si>
    <t>IN000032776-WAVEMAKER AUSTRALIA PTY LTD-Nov19; 1/2 Horizonta</t>
  </si>
  <si>
    <t>IN000032778-WAVEMAKER AUSTRALIA PTY LTD-Nov19; 1/2 Horizonta</t>
  </si>
  <si>
    <t>IN000032779-MURRAY BRIDGE REGIONAL GALLERY-Nov19; 1/4 Horizo</t>
  </si>
  <si>
    <t>IN000032780-INTERNATIONAL CERAMICS-Nov19; 1/2 Horizontal</t>
  </si>
  <si>
    <t>IN000032781-PEPPER STREET ARTS CENTRE-Nov19; 1/8 Vertical</t>
  </si>
  <si>
    <t>Nov19; 1/8 Vertical</t>
  </si>
  <si>
    <t>IN000032782-THE ADELAIDE YOUTH ORCHESTRAS INC-Nov19; 1/4 Blo</t>
  </si>
  <si>
    <t>IN000032783-CARAT AUSTRALIA MEDIA SERVICES PTY LTD-Nov19; 1/</t>
  </si>
  <si>
    <t>Nov19; 1/3 Horizontal; JLF 2019</t>
  </si>
  <si>
    <t>IN000032784-CARAT AUSTRALIA MEDIA SERVICES PTY LTD-Nov19; 1/</t>
  </si>
  <si>
    <t>Nov19; 1/4 Block; 2020AM Season 2020 All Media</t>
  </si>
  <si>
    <t>IN000032785-CARAT AUSTRALIA MEDIA SERVICES PTY LTD-Nov19; 1/</t>
  </si>
  <si>
    <t>Nov19; 1/4 Block; BNWAM BITNW All Media</t>
  </si>
  <si>
    <t>IN000032786-ITALIA CERAMICS-Nov19; Full Page</t>
  </si>
  <si>
    <t>Nov19; Full Page</t>
  </si>
  <si>
    <t>IN000032787-TEXTILE &amp; ARTS COLLECTIVE-Nov19; 1/16 Block</t>
  </si>
  <si>
    <t>Nov19; 1/16 Block</t>
  </si>
  <si>
    <t>IN000032788-ROYAL SA SOCIETY OF ARTS-Nov19; 1/4 Vertical</t>
  </si>
  <si>
    <t>Nov19; 1/4 Vertical</t>
  </si>
  <si>
    <t>IN000032789-EDINBURGH HOTEL/CELLARS-Nov19; Full Page</t>
  </si>
  <si>
    <t>IN000032790-Credit Union SA-Nov19; Full Page</t>
  </si>
  <si>
    <t>IN000032791-BMG ART-Nov19; 1/8 Block</t>
  </si>
  <si>
    <t>Nov19; 1/8 Block</t>
  </si>
  <si>
    <t>IN000032792-BAY DISCOVERY CENTRE-Nov19; 1/4 Horizontal</t>
  </si>
  <si>
    <t>IN000032793-GALLERY M-Nov19; 1/8 Horizontal</t>
  </si>
  <si>
    <t>Nov19; 1/8 Horizontal</t>
  </si>
  <si>
    <t>IN000032794-CITY OF ONKAPARINGA / SAUERBIER HOUSE CULTURAL E</t>
  </si>
  <si>
    <t>IN000032795-CENTRAL ARTIST SUPPLIES-Nov19; 1/16 Block</t>
  </si>
  <si>
    <t>IN000032796-FLINDERS UNIVERSITY-Nov19; Full Page</t>
  </si>
  <si>
    <t>IN000032797-ALLYSON PARSONS ART-Nov19; 1/4 Horizontal;</t>
  </si>
  <si>
    <t>Nov19; 1/4 Horizontal;</t>
  </si>
  <si>
    <t>IN000032798-WORLD EXPEDITIONS-Nov19; 1/4 Block</t>
  </si>
  <si>
    <t>IN000032799-AUSTRALIAN STRING QUARTET-Nov19; 1/2 Horizontal</t>
  </si>
  <si>
    <t>IN000032800-PORT ART SUPPLIES-Nov19; 1/16 Block</t>
  </si>
  <si>
    <t>IN000032801-ADELAIDE CONVENTION CENTRE-Nov19; 1/2 Horizontal</t>
  </si>
  <si>
    <t>IN000032802-ST HUGO-Nov19; Full Page</t>
  </si>
  <si>
    <t>IN000032803-HOUSE OF SAND-Nov19; 1/8 Vertical</t>
  </si>
  <si>
    <t>IN000032804-CRAFERS HOTEL-Nov19; 1/4 Horizontal</t>
  </si>
  <si>
    <t>IN000032805-RAWSONS APPLIANCES-Nov19; Full Page</t>
  </si>
  <si>
    <t>IN000032806-RAWSONS APPLIANCES-Nov19; 1/8 Horizontal; Sponso</t>
  </si>
  <si>
    <t>Nov19; 1/8 Horizontal; Sponsorship of FORM</t>
  </si>
  <si>
    <t>IN000032807-City Rural Insurance Brokers Pty Ltd-Nov19; Full</t>
  </si>
  <si>
    <t>IN000032808-BLUEFEST TOURING PTY LTD-Nov19; 1/4 Block; AMERI</t>
  </si>
  <si>
    <t>Nov19; 1/4 Block; AMERICA</t>
  </si>
  <si>
    <t>IN000032809-RED HEN GIN-Nov19; 1/4 Block</t>
  </si>
  <si>
    <t>IN000032810-CITY OF CHARLES STURT - WOODVILLE TOWN HALL-Nov1</t>
  </si>
  <si>
    <t>IN000032811-CITY OF CHARLES STURT - WOODVILLE TOWN HALL-Nov1</t>
  </si>
  <si>
    <t>Nov19; 1/4 Block; November Nights</t>
  </si>
  <si>
    <t>IN000032812-Stephen Jeffrey House-Nov19; 1/4 Block</t>
  </si>
  <si>
    <t>IN000032813-Marden Senior College-Nov19; 1/4 Block</t>
  </si>
  <si>
    <t>IN000032814-FARMERS ARMS DAYLESFORD-Nov19; 1/2 Horizontal</t>
  </si>
  <si>
    <t>IN000032815-DesignInc-Nov19; 1/4 Block</t>
  </si>
  <si>
    <t>IN000032816-Matthews Architects-Nov19; 1/2 Horizontal</t>
  </si>
  <si>
    <t>IN000032817-AIARTS â€“ Australian &amp; International Arts-Nov19</t>
  </si>
  <si>
    <t>IN000032818-EDINBURGH HOTEL/CELLARS-Nov 19: Double Page Spre</t>
  </si>
  <si>
    <t>Nov 19: Double Page Spread</t>
  </si>
  <si>
    <t>IN000032839-WORKSPACE-Dec19; 1/3 Horizontal</t>
  </si>
  <si>
    <t>Dec19; 1/3 Horizontal</t>
  </si>
  <si>
    <t>017092</t>
  </si>
  <si>
    <t>IN000032840-BRICKWORKS BUILDING PRODUCTS-Dec19; Full Page</t>
  </si>
  <si>
    <t>Dec19; Full Page</t>
  </si>
  <si>
    <t>IN000032841-ADELAIDE SYMPHONY ORCHESTRA-Dec19; Full Page</t>
  </si>
  <si>
    <t>IN000032842-UNITING COMMUNITIES INC-Dec19; 1/3 Vertical</t>
  </si>
  <si>
    <t>Dec19; 1/3 Vertical</t>
  </si>
  <si>
    <t>IN000032843-TERRACE FLOORS AND FURNISHINGS-Dec19; 1/4 Block</t>
  </si>
  <si>
    <t>Dec19; 1/4 Block</t>
  </si>
  <si>
    <t>IN000032844-ADELAIDE CENTRAL SCHOOL OF ART-Dec19; 1/4 Horizo</t>
  </si>
  <si>
    <t>Dec19; 1/4 Horizontal; PAGE 5 RHP</t>
  </si>
  <si>
    <t>IN000032845-ARTS PROJECTS AUSTRALIA-Dec19; 1/2 Horizontal</t>
  </si>
  <si>
    <t>Dec19; 1/2 Horizontal</t>
  </si>
  <si>
    <t>IN000032846-PALACE NOVA RUNDLE-Dec19; 1/4 Block</t>
  </si>
  <si>
    <t>IN000032847-JAM FACTORY-Dec19; 1/4 Block</t>
  </si>
  <si>
    <t>IN000032848-ZIPTRAK PTY LTD-Dec19; 1/2 Horizontal</t>
  </si>
  <si>
    <t>IN000032849-WAVEMAKER AUSTRALIA PTY LTD-Dec19; 1/4 Block</t>
  </si>
  <si>
    <t>IN000032850-WAVEMAKER AUSTRALIA PTY LTD-Dec19; 1/2 Horizonta</t>
  </si>
  <si>
    <t>IN000032852-WAVEMAKER AUSTRALIA PTY LTD-Dec19; Full Page</t>
  </si>
  <si>
    <t>IN000032853-WAVEMAKER AUSTRALIA PTY LTD-Dec19; 1/2 Horizonta</t>
  </si>
  <si>
    <t>Dec19; 1/2 Horizontal; Advertorial</t>
  </si>
  <si>
    <t>IN000032854-MURRAY BRIDGE REGIONAL GALLERY-Dec19; 1/4 Horizo</t>
  </si>
  <si>
    <t>Dec19; 1/4 Horizontal</t>
  </si>
  <si>
    <t>IN000032855-DESIGN INSTITUTE OF AUSTRALIA-Dec19; 1/2 Horizon</t>
  </si>
  <si>
    <t>IN000032856-PIKES WINES-Dec19; Full Page; CLARE FEATURE</t>
  </si>
  <si>
    <t>Dec19; Full Page; CLARE FEATURE</t>
  </si>
  <si>
    <t>IN000032857-INTERNATIONAL CERAMICS-Dec19; 1/2 Horizontal</t>
  </si>
  <si>
    <t>IN000032858-PEPPER STREET ARTS CENTRE-Dec19; 1/8 Vertical</t>
  </si>
  <si>
    <t>Dec19; 1/8 Vertical</t>
  </si>
  <si>
    <t>IN000032859-1000 CHAIRS-Dec19; 1/2 Horizontal</t>
  </si>
  <si>
    <t>IN000032860-CARAT AUSTRALIA MEDIA SERVICES PTY LTD-Dec19; 1/</t>
  </si>
  <si>
    <t>Dec19; 1/4 Block; 2020 All Media</t>
  </si>
  <si>
    <t>IN000032861-CARAT AUSTRALIA MEDIA SERVICES PTY LTD-Dec19; 1/</t>
  </si>
  <si>
    <t>Dec19; 1/2 Horizontal; DM1920 Dogs Magazines 19 20</t>
  </si>
  <si>
    <t>IN000032862-CARAT AUSTRALIA MEDIA SERVICES PTY LTD-Dec19; 1/</t>
  </si>
  <si>
    <t>Dec19; 1/4 Horizontal; AM1920 All Media 19-20</t>
  </si>
  <si>
    <t>IN000032863-PAULETT WINES-Dec19; 1/2 Horizontal; CLARE FEATU</t>
  </si>
  <si>
    <t>Dec19; 1/2 Horizontal; CLARE FEATURE</t>
  </si>
  <si>
    <t>IN000032864-TEXTILE &amp; ARTS COLLECTIVE-Dec19; 1/16 Block</t>
  </si>
  <si>
    <t>Dec19; 1/16 Block</t>
  </si>
  <si>
    <t>IN000032865-ROYAL SA SOCIETY OF ARTS-Dec19; 1/4 Vertical</t>
  </si>
  <si>
    <t>Dec19; 1/4 Vertical</t>
  </si>
  <si>
    <t>IN000032866-WALLIS CINEMAS-Dec19; 1/4 Block</t>
  </si>
  <si>
    <t>IN000032867-HILL SMITH  GALLERY-Dec19; 1/8 Block</t>
  </si>
  <si>
    <t>Dec19; 1/8 Block</t>
  </si>
  <si>
    <t>IN000032868-EDINBURGH HOTEL/CELLARS-Dec19; Full Page</t>
  </si>
  <si>
    <t>IN000032869-BMG ART-Dec19; 1/8 Block</t>
  </si>
  <si>
    <t>IN000032870-BAY DISCOVERY CENTRE-Dec19; 1/4 Horizontal</t>
  </si>
  <si>
    <t>IN000032871-GALLERY M-Dec19; 1/8 Horizontal</t>
  </si>
  <si>
    <t>Dec19; 1/8 Horizontal</t>
  </si>
  <si>
    <t>IN000032872-CENTRAL ARTIST SUPPLIES-Dec19; 1/16 Block</t>
  </si>
  <si>
    <t>IN000032873-ESTILO COMMERCIAL-Dec19; 1/2 Horizontal</t>
  </si>
  <si>
    <t>IN000032874-CITY OF TEA TREE GULLY-Dec19; 1/8 Vertical</t>
  </si>
  <si>
    <t>IN000032875-PROSPECT GALLERY-Dec19; 1/8 Block</t>
  </si>
  <si>
    <t>IN000032876-PORT ART SUPPLIES-Dec19; 1/16 Block</t>
  </si>
  <si>
    <t>IN000032877-SHIRAZ GALLERY-Dec19; 1/2 Horizontal</t>
  </si>
  <si>
    <t>IN000032878-GUILDHOUSE-Dec19; 1/8 Horizontal</t>
  </si>
  <si>
    <t>IN000032879-WEST GALLERY THEBARTON-Dec19; 1/8 Vertical</t>
  </si>
  <si>
    <t>IN000032880-ADELAIDE SHOWGROUND FARMERS' MARKET INC-Dec19; 1</t>
  </si>
  <si>
    <t>IN000032881-SUSSEX SQUIRE WINE CO.-Dec19; 1/2 Horizontal; CL</t>
  </si>
  <si>
    <t>Dec19; 1/2 Horizontal; CLARE FEATURE - 3 MONTH PAYMEN</t>
  </si>
  <si>
    <t>IN000032882-SALENA ESTATE-Dec19; Full Page</t>
  </si>
  <si>
    <t>IN000032883-AMPLIFI AUSTRALIA PTY LTD-Dec19; 1/4 Horizontal;</t>
  </si>
  <si>
    <t>Dec19; 1/4 Horizontal; David Suchet</t>
  </si>
  <si>
    <t>IN000032884-JEANNERET WINES-Dec19; 1/2 Horizontal; CLARE FEA</t>
  </si>
  <si>
    <t>Dec19; 1/2 Horizontal; CLARE FEATURE - 3 monthly repa</t>
  </si>
  <si>
    <t>IN000032885-ADELAIDE HILLS MUSIC CIRCLE-Dec19; 1/8 Vertical</t>
  </si>
  <si>
    <t>IN000032886-RAWSONS APPLIANCES-Dec19; Full Page</t>
  </si>
  <si>
    <t>IN000032887-RAWSONS APPLIANCES-Dec19; 1/8 Horizontal</t>
  </si>
  <si>
    <t>IN000032888-City Rural Insurance Brokers Pty Ltd-Dec19; Full</t>
  </si>
  <si>
    <t>IN000032889-THE ADELAIDE FESTIVAL CENTRE FOUNDATION INCORPOR</t>
  </si>
  <si>
    <t>Dec19; 1/2 Vertical</t>
  </si>
  <si>
    <t>IN000032890-FARMERS ARMS DAYLESFORD-Dec19; 1/2 Horizontal</t>
  </si>
  <si>
    <t>IN000032891-Douglasdale Jam &amp; Syrup-Dec19; 1/4 Block</t>
  </si>
  <si>
    <t>IN000032892-NEAGLES RETREAT VILLAS-Dec19; 1/2 Horizontal</t>
  </si>
  <si>
    <t>IN000032893-THE SPIRE COMMUNITY-Dec19; 1/8 Vertical; Requiem</t>
  </si>
  <si>
    <t>Dec19; 1/8 Vertical; Requiem/Recitation</t>
  </si>
  <si>
    <t>IN000032894-Exhibition Studios-Dec19; 1/2 Horizontal</t>
  </si>
  <si>
    <t>IN000032895-INSTANT GRATIFICATION-Dec19; 1/8 Horizontal</t>
  </si>
  <si>
    <t>IN000032896-THE UNIVERSITY OF ADELAIDE - SCHOOL OF ARCHITECT</t>
  </si>
  <si>
    <t>Dec19; 1/4 Block; Heat and Habitat in Cities Sym</t>
  </si>
  <si>
    <t>IN000032897-AURUM JEWELS-Dec19; 1/4 Block</t>
  </si>
  <si>
    <t>IN000032986-WORKSPACE-Jan20; 1/4 Block</t>
  </si>
  <si>
    <t>Jan20; 1/4 Block</t>
  </si>
  <si>
    <t>017204</t>
  </si>
  <si>
    <t>IN000032987-ADELAIDE SYMPHONY ORCHESTRA-Jan20; 1/2 Horizonta</t>
  </si>
  <si>
    <t>Jan20; 1/2 Horizontal</t>
  </si>
  <si>
    <t>IN000032988-TERRACE FLOORS AND FURNISHINGS-Jan20; 1/4 Block</t>
  </si>
  <si>
    <t>IN000032989-ADELAIDE CENTRAL SCHOOL OF ART-Jan20; 1/4 Horizo</t>
  </si>
  <si>
    <t>Jan20; 1/4 Horizontal</t>
  </si>
  <si>
    <t>IN000032990-ARTS PROJECTS AUSTRALIA-Jan20; Full Page</t>
  </si>
  <si>
    <t>Jan20; Full Page</t>
  </si>
  <si>
    <t>IN000032991-ZIPTRAK PTY LTD-Jan20; 1/2 Horizontal</t>
  </si>
  <si>
    <t>IN000032992-KIRRIHILL WINES-Jan20; 1/4 Block</t>
  </si>
  <si>
    <t>IN000032994-WAVEMAKER AUSTRALIA PTY LTD-Jan20; 1/2 Horizonta</t>
  </si>
  <si>
    <t>IN000032995-THE AUSTRALIAN BALLET-Jan20; Full Page; Storytim</t>
  </si>
  <si>
    <t>Jan20; Full Page; Storytime Ballet: Just For Kid</t>
  </si>
  <si>
    <t>IN000032996-INTERNATIONAL CERAMICS-Jan20; Full Page</t>
  </si>
  <si>
    <t>IN000032997-CITY OF NORWOOD  PAYNEHAM &amp; ST PETERS-Jan20; 1/4</t>
  </si>
  <si>
    <t>IN000032998-PEPPER STREET ARTS CENTRE-Jan20; 1/8 Vertical</t>
  </si>
  <si>
    <t>Jan20; 1/8 Vertical</t>
  </si>
  <si>
    <t>IN000033000-CARAT AUSTRALIA MEDIA SERVICES PTY LTD-Jan20; 1/</t>
  </si>
  <si>
    <t>Jan20; 1/2 Horizontal; DM1920 Dogs Magazines 19 20</t>
  </si>
  <si>
    <t>IN000033001-CARAT AUSTRALIA MEDIA SERVICES PTY LTD-Jan20; 1/</t>
  </si>
  <si>
    <t>Jan20; 1/2 Horizontal; [CFAM19] Cabaret Festival All</t>
  </si>
  <si>
    <t>IN000033002-CARAT AUSTRALIA MEDIA SERVICES PTY LTD-Jan20; 1/</t>
  </si>
  <si>
    <t>Jan20; 1/4 Block; Adelaide Festival Centre</t>
  </si>
  <si>
    <t>IN000033004-TEXTILE &amp; ARTS COLLECTIVE-Jan20; 1/16 Block</t>
  </si>
  <si>
    <t>Jan20; 1/16 Block</t>
  </si>
  <si>
    <t>IN000033005-ROYAL SA SOCIETY OF ARTS-Jan20; 1/4 Vertical</t>
  </si>
  <si>
    <t>Jan20; 1/4 Vertical</t>
  </si>
  <si>
    <t>IN000033006-BAY DISCOVERY CENTRE-Jan20; 1/4 Horizontal</t>
  </si>
  <si>
    <t>IN000033007-GALLERY M-Jan20; 1/8 Horizontal</t>
  </si>
  <si>
    <t>Jan20; 1/8 Horizontal</t>
  </si>
  <si>
    <t>IN000033008-CITY OF ONKAPARINGA / SAUERBIER HOUSE CULTURAL E</t>
  </si>
  <si>
    <t>Jan20; 1/3 Horizontal</t>
  </si>
  <si>
    <t>IN000033009-CENTRAL ARTIST SUPPLIES-Jan20; 1/16 Block</t>
  </si>
  <si>
    <t>IN000033010-WORLD EXPEDITIONS-Jan20; 1/4 Block</t>
  </si>
  <si>
    <t>IN000033012-STRUT N FRET PRODUCTION HOUSE-Jan20; 1/4 Block</t>
  </si>
  <si>
    <t>IN000033013-NEWMARCH GALLERY-Jan20; 1/8 Block</t>
  </si>
  <si>
    <t>Jan20; 1/8 Block</t>
  </si>
  <si>
    <t>IN000033014-PORT ART SUPPLIES-Jan20; 1/16 Block</t>
  </si>
  <si>
    <t>IN000033015-GUILDHOUSE-Jan20; 1/4 Horizontal</t>
  </si>
  <si>
    <t>IN000033016-NEXUS ARTS-Jan20; 1/8 Horizontal</t>
  </si>
  <si>
    <t>IN000033017-MASTERPLAN-Jan20; 1/4 Block</t>
  </si>
  <si>
    <t>IN000033018-VOK BEVERAGES (23RD STREET DISTILLERY)-Jan20; 1/</t>
  </si>
  <si>
    <t>Jan20; 1/2 Horizontal; DISTILLING FEATURE</t>
  </si>
  <si>
    <t>IN000033019-KANGAROO ISLAND SPIRITS-Jan20; 1/2 Vertical; DIS</t>
  </si>
  <si>
    <t>Jan20; 1/2 Vertical; DISTILLERY FEATURE - 3 MONTH P</t>
  </si>
  <si>
    <t>IN000033020-AMPLIFI AUSTRALIA PTY LTD-Jan20; Full Page; Bill</t>
  </si>
  <si>
    <t>Jan20; Full Page; Billy Elliot The Musical</t>
  </si>
  <si>
    <t>IN000033021-PROHIBITION LIQUOR PTY LTD-Jan20; 1/2 Horizontal</t>
  </si>
  <si>
    <t>Jan20; 1/2 Horizontal; DISTILLERY FEATURE - 3 MONTH P</t>
  </si>
  <si>
    <t>IN000033022-City Rural Insurance Brokers Pty Ltd-Jan20; Full</t>
  </si>
  <si>
    <t>IN000033023-RED HEN GIN-Jan20; 1/2 Horizontal; FEATURE 1 DIS</t>
  </si>
  <si>
    <t>Jan20; 1/2 Horizontal; FEATURE 1 DISTILLERY -3 month</t>
  </si>
  <si>
    <t>IN000033024-MINUZZO PROJECT MANAGEMENT PTY LTD-Jan20; Double</t>
  </si>
  <si>
    <t>Jan20; Double Page Spread</t>
  </si>
  <si>
    <t>IN000033025-Samson Tall-Jan20; 1/3 Horizontal</t>
  </si>
  <si>
    <t>IN000033026-Tomfoolery Wines-Jan20; 1/3 Horizontal</t>
  </si>
  <si>
    <t>IN000033027-IMPERIAL MEASURES DISTILLING-Jan20; 1/2 Horizont</t>
  </si>
  <si>
    <t>Jan20; 1/2 Horizontal; Distillery feature</t>
  </si>
  <si>
    <t>IN000033028-THE HOWLING OWL-Jan20; 1/2 Vertical; DISTILLERY</t>
  </si>
  <si>
    <t>Jan20; 1/2 Vertical; DISTILLERY FEATURE - TO BE FIR</t>
  </si>
  <si>
    <t>IN000033061-ADRIAN BOHM PRESENTS-Feb20; 1/4 Horizontal; Jona</t>
  </si>
  <si>
    <t>Feb20; 1/4 Horizontal; Jonathan Pie/Russell Brand</t>
  </si>
  <si>
    <t>017356</t>
  </si>
  <si>
    <t>IN000033062-ADELAIDE SYMPHONY ORCHESTRA-Feb20; 1/2 Horizonta</t>
  </si>
  <si>
    <t>Feb20; 1/2 Horizontal</t>
  </si>
  <si>
    <t>IN000033063-Omnicom Media Group Australia Pty Ltd-Feb20; 1/2</t>
  </si>
  <si>
    <t>Feb20; 1/2 Horizontal; Garrick Ohlsson</t>
  </si>
  <si>
    <t>IN000033064-TERRACE FLOORS AND FURNISHINGS-Feb20; 1/4 Block</t>
  </si>
  <si>
    <t>Feb20; 1/4 Block</t>
  </si>
  <si>
    <t>IN000033065-ARTS PROJECTS AUSTRALIA-Feb20; Full Page</t>
  </si>
  <si>
    <t>Feb20; Full Page</t>
  </si>
  <si>
    <t>IN000033066-JAM FACTORY-Feb20; 1/4 Block</t>
  </si>
  <si>
    <t>IN000033067-ADELAIDE FRINGE-Feb20; Full Page</t>
  </si>
  <si>
    <t>IN000033068-CITY OF WEST TORRENS-Feb20; 1/2 Horizontal</t>
  </si>
  <si>
    <t>IN000033070-WAVEMAKER AUSTRALIA PTY LTD-Feb20; Full Page</t>
  </si>
  <si>
    <t>IN000033071-WAVEMAKER AUSTRALIA PTY LTD-Feb20; 1/4 Block</t>
  </si>
  <si>
    <t>IN000033072-MURRAY BRIDGE REGIONAL GALLERY-Feb20; 1/4 Horizo</t>
  </si>
  <si>
    <t>Feb20; 1/4 Horizontal</t>
  </si>
  <si>
    <t>IN000033073-INTERNATIONAL CERAMICS-Feb20; Full Page</t>
  </si>
  <si>
    <t>IN000033074-PEPPER STREET ARTS CENTRE-Feb20; 1/8 Vertical</t>
  </si>
  <si>
    <t>Feb20; 1/8 Vertical</t>
  </si>
  <si>
    <t>IN000033076-CARAT AUSTRALIA MEDIA SERVICES PTY LTD-Feb20; 1/</t>
  </si>
  <si>
    <t>Feb20; 1/2 Horizontal; SA MUSEUM</t>
  </si>
  <si>
    <t>IN000033077-CARAT AUSTRALIA MEDIA SERVICES PTY LTD-Feb20; 1/</t>
  </si>
  <si>
    <t>Feb20; 1/4 Block; STATE THEATRE COMP</t>
  </si>
  <si>
    <t>IN000033078-ITALIA CERAMICS-Feb20; 1/2 Horizontal</t>
  </si>
  <si>
    <t>IN000033079-TEXTILE &amp; ARTS COLLECTIVE-Feb20; 1/16 Block</t>
  </si>
  <si>
    <t>Feb20; 1/16 Block</t>
  </si>
  <si>
    <t>IN000033080-ROYAL SA SOCIETY OF ARTS-Feb20; 1/4 Vertical</t>
  </si>
  <si>
    <t>Feb20; 1/4 Vertical</t>
  </si>
  <si>
    <t>IN000033081-THE GARDEN OF UNEARTHLY DELIGHTS-Feb20; 1/3 Hori</t>
  </si>
  <si>
    <t>Feb20; 1/3 Horizontal</t>
  </si>
  <si>
    <t>IN000033082-HELPMANN ACADEMY-Feb20; Full Page</t>
  </si>
  <si>
    <t>IN000033083-HOLDEN STREET THEATRES-Feb20; 1/4 Block</t>
  </si>
  <si>
    <t>IN000033084-BMG ART-Feb20; 1/8 Block</t>
  </si>
  <si>
    <t>Feb20; 1/8 Block</t>
  </si>
  <si>
    <t>IN000033085-BAY DISCOVERY CENTRE-Feb20; 1/8 Vertical</t>
  </si>
  <si>
    <t>IN000033086-GALLERY M-Feb20; 1/8 Horizontal</t>
  </si>
  <si>
    <t>Feb20; 1/8 Horizontal</t>
  </si>
  <si>
    <t>IN000033087-CITY OF ONKAPARINGA / SAUERBIER HOUSE CULTURAL E</t>
  </si>
  <si>
    <t>IN000033088-CENTRAL ARTIST SUPPLIES-Feb20; 1/16 Block</t>
  </si>
  <si>
    <t>IN000033089-RENEWAL SA-Feb20; Full Page;</t>
  </si>
  <si>
    <t>Feb20; Full Page;</t>
  </si>
  <si>
    <t>IN000033090-CITY OF TEA TREE GULLY-Feb20; 1/8 Vertical</t>
  </si>
  <si>
    <t>IN000033091-NEWMARCH GALLERY-Feb20; 1/8 Block</t>
  </si>
  <si>
    <t>IN000033092-PORT ART SUPPLIES-Feb20; 1/16 Block</t>
  </si>
  <si>
    <t>IN000033093-SHIRAZ GALLERY-Feb20; 1/2 Horizontal;</t>
  </si>
  <si>
    <t>Feb20; 1/2 Horizontal;</t>
  </si>
  <si>
    <t>IN000033094-GUILDHOUSE-Feb20; 1/8 Horizontal</t>
  </si>
  <si>
    <t>IN000033095-NEXUS ARTS-Feb20; 1/8 Block</t>
  </si>
  <si>
    <t>IN000033096-BRENDAN FITZGERALD T/A eMotion Music-Feb20; 1/8</t>
  </si>
  <si>
    <t>IN000033097-PRAXIS ART SPACE-Feb20; 1/4 Block</t>
  </si>
  <si>
    <t>IN000033098-AMPLIFI AUSTRALIA PTY LTD-Feb20; 1/4 Horizontal;</t>
  </si>
  <si>
    <t>Feb20; 1/4 Horizontal; David Suchet</t>
  </si>
  <si>
    <t>IN000033099-CITY OF PORT ADELAIDE ENFIELD-Feb20; 1/4 Block;</t>
  </si>
  <si>
    <t>Feb20; 1/4 Block; Adelaide Fringe Feature</t>
  </si>
  <si>
    <t>IN000033100-PEET TONSLEY PTY LTD-Feb20; Full Page</t>
  </si>
  <si>
    <t>IN000033102-Douglasdale Jam &amp; Syrup-Feb20; 1/4 Block</t>
  </si>
  <si>
    <t>IN000033103-BLACK BLUES BROTHERS (ASSOCIAZIONE CULTURALE CIR</t>
  </si>
  <si>
    <t>IN000033104-MATT BYRNE MEDIA-Feb20; 1/8 Vertical</t>
  </si>
  <si>
    <t>IN000033105-BAROSSA GRAPE &amp; WINE ASSOCIATION-Feb20; 1/2 Hori</t>
  </si>
  <si>
    <t>IN000033124-ADELAIDE SYMPHONY ORCHESTRA-Mar20; 1/2 Horizonta</t>
  </si>
  <si>
    <t>Mar20; 1/2 Horizontal</t>
  </si>
  <si>
    <t>017453</t>
  </si>
  <si>
    <t>IN000033125-SAMSTAG MUSEUM OF ART-Mar20; 1/4 Horizontal</t>
  </si>
  <si>
    <t>Mar20; 1/4 Horizontal</t>
  </si>
  <si>
    <t>IN000033126-TERRACE FLOORS AND FURNISHINGS-Mar20; 1/4 Block</t>
  </si>
  <si>
    <t>Mar20; 1/4 Block</t>
  </si>
  <si>
    <t>IN000033127-ARTS PROJECTS AUSTRALIA-Mar20; 1/2 Horizontal</t>
  </si>
  <si>
    <t>IN000033128-JAM FACTORY-Mar20; 1/4 Block</t>
  </si>
  <si>
    <t>IN000033129-RERUN RECORDS &amp; PHOTOGRAPHY-Mar20; 1/8 Vertical</t>
  </si>
  <si>
    <t>Mar20; 1/8 Vertical</t>
  </si>
  <si>
    <t>IN000033130-ZIPTRAK PTY LTD-Mar20; 1/2 Horizontal</t>
  </si>
  <si>
    <t>IN000033132-WAVEMAKER AUSTRALIA PTY LTD-Mar20; 1/2 Horizonta</t>
  </si>
  <si>
    <t>IN000033133-WAVEMAKER AUSTRALIA PTY LTD-Mar20; 1/4 Block</t>
  </si>
  <si>
    <t>IN000033134-MURRAY BRIDGE REGIONAL GALLERY-Mar20; 1/4 Horizo</t>
  </si>
  <si>
    <t>IN000033135-PEPPER STREET ARTS CENTRE-Mar20; 1/8 Vertical</t>
  </si>
  <si>
    <t>IN000033136-FRIENDS OF THE UNIVERSITY OF ADELAIDE LIBRARY-Ma</t>
  </si>
  <si>
    <t>Mar20; 1/8 Block</t>
  </si>
  <si>
    <t>IN000033137-THE ADELAIDE YOUTH ORCHESTRAS INC-Mar20; 1/4 Blo</t>
  </si>
  <si>
    <t>Mar20; 1/4 Block; Maestro 1</t>
  </si>
  <si>
    <t>IN000033138-CARAT AUSTRALIA MEDIA SERVICES PTY LTD-Mar20; 1/</t>
  </si>
  <si>
    <t>Mar20; 1/4 Horizontal; Adelaide Festival Centre</t>
  </si>
  <si>
    <t>IN000033139-CARAT AUSTRALIA MEDIA SERVICES PTY LTD-Mar20; 1/</t>
  </si>
  <si>
    <t>Mar20; 1/4 Block; State Theatre</t>
  </si>
  <si>
    <t>IN000033140-ITALIA CERAMICS-Mar20; Full Page</t>
  </si>
  <si>
    <t>Mar20; Full Page</t>
  </si>
  <si>
    <t>IN000033141-Amadio Wines-Mar20; 1/2 Horizontal</t>
  </si>
  <si>
    <t>IN000033142-TEXTILE &amp; ARTS COLLECTIVE-Mar20; 1/16 Block</t>
  </si>
  <si>
    <t>Mar20; 1/16 Block</t>
  </si>
  <si>
    <t>IN000033143-ROYAL SA SOCIETY OF ARTS-Mar20; 1/4 Vertical</t>
  </si>
  <si>
    <t>Mar20; 1/4 Vertical</t>
  </si>
  <si>
    <t>IN000033144-HOLDEN STREET THEATRES-Mar20; 1/4 Block</t>
  </si>
  <si>
    <t>IN000033145-Credit Union SA-Mar20; Full Page</t>
  </si>
  <si>
    <t>IN000033146-BMG ART-Mar20; 1/4 Horizontal</t>
  </si>
  <si>
    <t>IN000033147-BAY DISCOVERY CENTRE-Mar20; 1/8 Vertical</t>
  </si>
  <si>
    <t>IN000033148-GALLERY M-Mar20; 1/8 Horizontal</t>
  </si>
  <si>
    <t>Mar20; 1/8 Horizontal</t>
  </si>
  <si>
    <t>IN000033149-CENTRAL ARTIST SUPPLIES-Mar20; 1/16 Block</t>
  </si>
  <si>
    <t>IN000033150-FLINDERS UNIVERSITY ART MUSEUM-Mar20; 1/4 Horizo</t>
  </si>
  <si>
    <t>IN000033152-WORLD EXPEDITIONS-Mar20; 1/4 Block</t>
  </si>
  <si>
    <t>IN000033153-RENEWAL SA-Mar20; Full Page; Advertorial - Our P</t>
  </si>
  <si>
    <t>Mar20; Full Page; Advertorial - Our Port</t>
  </si>
  <si>
    <t>IN000033154-ELDER CONSERVATORIUM OF MUSIC-Mar20; 1/4 Block</t>
  </si>
  <si>
    <t>IN000033155-AUSTRALIAN STRING QUARTET-Mar20; 1/2 Horizontal</t>
  </si>
  <si>
    <t>IN000033156-PORT ART SUPPLIES-Mar20; 1/16 Block</t>
  </si>
  <si>
    <t>IN000033157-SHIRAZ GALLERY-Mar20; 1/2 Horizontal;</t>
  </si>
  <si>
    <t>Mar20; 1/2 Horizontal;</t>
  </si>
  <si>
    <t>IN000033158-GUILDHOUSE-Mar20; 1/8 Horizontal</t>
  </si>
  <si>
    <t>IN000033159-LINDY POIRIER-Mar20; 1/8 Block</t>
  </si>
  <si>
    <t>IN000033160-NEXUS ARTS-Mar20; 1/8 Block</t>
  </si>
  <si>
    <t>IN000033162-ST HUGO-Mar20; Full Page</t>
  </si>
  <si>
    <t>IN000033163-CITY OF PORT ADELAIDE ENFIELD-Mar20; 1/4 Block;</t>
  </si>
  <si>
    <t>Mar20; 1/4 Block; Adelaide Fringe Feature</t>
  </si>
  <si>
    <t>IN000033164-REPRISE-Mar20; Full Page</t>
  </si>
  <si>
    <t>IN000033165-AIARTS â€“ Australian &amp; International Arts-Mar20</t>
  </si>
  <si>
    <t>IN000033166-TRANSMISSION FILMS-Mar20; 1/4 Block; Military Wi</t>
  </si>
  <si>
    <t>Mar20; 1/4 Block; Military Wives</t>
  </si>
  <si>
    <t>IN000033167-BAROSSA GRAPE &amp; WINE ASSOCIATION-Mar20; 1/4 Bloc</t>
  </si>
  <si>
    <t>IN000033168-EDENVALE BEVERAGES-Mar20; Full Page; WHAT TO DRI</t>
  </si>
  <si>
    <t>Mar20; Full Page; WHAT TO DRINK FEATURE</t>
  </si>
  <si>
    <t>IN000033169-Limestone Coast Grape &amp; Wine Council Inc-Mar20;</t>
  </si>
  <si>
    <t>Mar20; Full Page; MUST BE RHP</t>
  </si>
  <si>
    <t>IN000033170-BIG PICTURE AESTHETIC PTY LTD (BIG PICTURE AESTH</t>
  </si>
  <si>
    <t>IN000033171-LUCIANO'S ITALIAN-Mar20; Full Page</t>
  </si>
  <si>
    <t>IN000033172-SOBAH-Mar20; Full Page; WHAT TO DRINK WHEN NOT D</t>
  </si>
  <si>
    <t>Mar20; Full Page; WHAT TO DRINK WHEN NOT DRINKIN</t>
  </si>
  <si>
    <t>IN000033195-UNITING COMMUNITIES INC-Apr20; Full Page; Green</t>
  </si>
  <si>
    <t>Apr20; Full Page; Green Living Feature-</t>
  </si>
  <si>
    <t>017578</t>
  </si>
  <si>
    <t>IN000033196-TERRACE FLOORS AND FURNISHINGS-Apr20; 1/4 Block</t>
  </si>
  <si>
    <t>Apr20; 1/4 Block</t>
  </si>
  <si>
    <t>IN000033198-WAVEMAKER AUSTRALIA PTY LTD-Apr20; 1/4 Block: Br</t>
  </si>
  <si>
    <t>Apr20; 1/4 Block: British Migrants</t>
  </si>
  <si>
    <t>IN000033199-WAVEMAKER AUSTRALIA PTY LTD-Apr20; 1/2 Horizonta</t>
  </si>
  <si>
    <t>Apr20; 1/2 Horizontal; Online Courses</t>
  </si>
  <si>
    <t>IN000033200-INTERNATIONAL CERAMICS-Apr20; 1/2 Horizontal</t>
  </si>
  <si>
    <t>Apr20; 1/2 Horizontal</t>
  </si>
  <si>
    <t>IN000033201-APTOS CRUZ-Apr20; Full Page</t>
  </si>
  <si>
    <t>Apr20; Full Page</t>
  </si>
  <si>
    <t>IN000033202-PEPPER STREET ARTS CENTRE-Apr20; 1/8 Vertical</t>
  </si>
  <si>
    <t>Apr20; 1/8 Vertical</t>
  </si>
  <si>
    <t>IN000033203-ITALIA CERAMICS-Apr20; Full Page</t>
  </si>
  <si>
    <t>IN000033204-TEXTILE &amp; ARTS COLLECTIVE-Apr20; 1/16 Block</t>
  </si>
  <si>
    <t>Apr20; 1/16 Block</t>
  </si>
  <si>
    <t>IN000033205-ROYAL SA SOCIETY OF ARTS-Apr20; 1/4 Vertical</t>
  </si>
  <si>
    <t>Apr20; 1/4 Vertical</t>
  </si>
  <si>
    <t>IN000033206-EDINBURGH HOTEL/CELLARS-Apr20; Full Page</t>
  </si>
  <si>
    <t>IN000033207-BMG ART-Apr20; 1/8 Block</t>
  </si>
  <si>
    <t>Apr20; 1/8 Block</t>
  </si>
  <si>
    <t>IN000033208-GALLERY M-Apr20; 1/8 Horizontal</t>
  </si>
  <si>
    <t>Apr20; 1/8 Horizontal</t>
  </si>
  <si>
    <t>IN000033209-CITY OF ONKAPARINGA / SAUERBIER HOUSE CULTURAL E</t>
  </si>
  <si>
    <t>Apr20; 1/4 Horizontal</t>
  </si>
  <si>
    <t>IN000033210-CENTRAL ARTIST SUPPLIES-Apr20; 1/16 Block</t>
  </si>
  <si>
    <t>IN000033211-RENEWAL SA-Apr20; Full Page; Green Feature - Sus</t>
  </si>
  <si>
    <t>Apr20; Full Page; Green Feature - Sustainable In</t>
  </si>
  <si>
    <t>IN000033212-NEWMARCH GALLERY-Apr20; 1/16 Block</t>
  </si>
  <si>
    <t>IN000033213-PORT ART SUPPLIES-Apr20; 1/16 Block</t>
  </si>
  <si>
    <t>IN000033214-SHIRAZ GALLERY-Apr20; 1/2 Horizontal</t>
  </si>
  <si>
    <t>IN000033215-GUILDHOUSE-Apr20; 1/4 Horizontal</t>
  </si>
  <si>
    <t>IN000033216-CITY OF PORT ADELAIDE ENFIELD-Apr20; 1/4 Block</t>
  </si>
  <si>
    <t>IN000033217-City Rural Insurance Brokers Pty Ltd-Apr20; Full</t>
  </si>
  <si>
    <t>IN000033218-Tomfoolery Wines-Apr20; 1/4 Horizontal; Food and</t>
  </si>
  <si>
    <t>Apr20; 1/4 Horizontal; Food and Drink Cover</t>
  </si>
  <si>
    <t>IN000033219-Adelaide Counselling Practice-April 20: 1/2 Hori</t>
  </si>
  <si>
    <t>April 20: 1/2 Horizontal</t>
  </si>
  <si>
    <t>IN000033220-BROWN FALCONER GROUP-April 20:  1/2Horizontal</t>
  </si>
  <si>
    <t>April 20:  1/2Horizontal</t>
  </si>
  <si>
    <t>IN000033339-WORKSPACE-May20; Full Page</t>
  </si>
  <si>
    <t>May20; Full Page</t>
  </si>
  <si>
    <t>017683</t>
  </si>
  <si>
    <t>IN000033341-TERRACE FLOORS AND FURNISHINGS-May20; Full Page</t>
  </si>
  <si>
    <t>IN000033342-ZIPTRAK PTY LTD-May20; 1/2 Horizontal</t>
  </si>
  <si>
    <t>May20; 1/2 Horizontal</t>
  </si>
  <si>
    <t>IN000033344-INTERNATIONAL CERAMICS-May20; Full Page</t>
  </si>
  <si>
    <t>IN000033345-CARAT AUSTRALIA MEDIA SERVICES PTY LTD-May20; 1/</t>
  </si>
  <si>
    <t>May20; 1/2 Horizontal; PFITZNER FURNITURE</t>
  </si>
  <si>
    <t>IN000033346-TEXTILE &amp; ARTS COLLECTIVE-May20; 1/16 Block</t>
  </si>
  <si>
    <t>May20; 1/16 Block</t>
  </si>
  <si>
    <t>IN000033347-ROYAL SA SOCIETY OF ARTS-May20; 1/4 Vertical</t>
  </si>
  <si>
    <t>May20; 1/4 Vertical</t>
  </si>
  <si>
    <t>IN000033348-CENTRAL ARTIST SUPPLIES-May20; 1/16 Block</t>
  </si>
  <si>
    <t>IN000033349-FLINDERS UNIVERSITY ART MUSEUM-May20; 1/4 Horizo</t>
  </si>
  <si>
    <t>May20; 1/4 Horizontal</t>
  </si>
  <si>
    <t>IN000033350-PORT ART SUPPLIES-May20; 1/16 Block</t>
  </si>
  <si>
    <t>IN000033351-GUILDHOUSE-May20; 1/8 Horizontal</t>
  </si>
  <si>
    <t>May20; 1/8 Horizontal</t>
  </si>
  <si>
    <t>IN000033352-Alcolizer-May20; 1/2 Horizontal</t>
  </si>
  <si>
    <t>IN000033356-WORKSPACE-Jun20; 1/2 Horizontal</t>
  </si>
  <si>
    <t>Jun20; 1/2 Horizontal</t>
  </si>
  <si>
    <t>017761</t>
  </si>
  <si>
    <t>IN000033357-TERRACE FLOORS AND FURNISHINGS-Jun20; 1/4 Block</t>
  </si>
  <si>
    <t>Jun20; 1/4 Block</t>
  </si>
  <si>
    <t>IN000033359-BANK SA-Jun20; Full Page; Cost Centre 849547 GL</t>
  </si>
  <si>
    <t>Jun20; Full Page; Cost Centre 849547 GL 753522 J</t>
  </si>
  <si>
    <t>IN000033360-CARAT AUSTRALIA MEDIA SERVICES PTY LTD-Jun20; 1/</t>
  </si>
  <si>
    <t>Jun20; 1/2 Horizontal; AM1920 All Media 19-20</t>
  </si>
  <si>
    <t>IN000033361-ITALIA CERAMICS-Jun20; Full Page</t>
  </si>
  <si>
    <t>Jun20; Full Page</t>
  </si>
  <si>
    <t>IN000033362-TEXTILE &amp; ARTS COLLECTIVE-Jun20; 1/16 Block</t>
  </si>
  <si>
    <t>Jun20; 1/16 Block</t>
  </si>
  <si>
    <t>IN000033363-ROYAL SA SOCIETY OF ARTS-Jun20; 1/4 Vertical</t>
  </si>
  <si>
    <t>Jun20; 1/4 Vertical</t>
  </si>
  <si>
    <t>IN000033364-HELPMANN ACADEMY-Jun20; 1/2 Horizontal</t>
  </si>
  <si>
    <t>IN000033365-BMG ART-Jun20; 1/8 Block</t>
  </si>
  <si>
    <t>Jun20; 1/8 Block</t>
  </si>
  <si>
    <t>IN000033366-CITY OF ONKAPARINGA / SAUERBIER HOUSE CULTURAL E</t>
  </si>
  <si>
    <t>IN000033367-CENTRAL ARTIST SUPPLIES-Jun20; 1/16 Block</t>
  </si>
  <si>
    <t>IN000033369-RENEWAL SA-Jun20; Full Page; Advertorial - Chall</t>
  </si>
  <si>
    <t>Jun20; Full Page; Advertorial - Challenges of CO</t>
  </si>
  <si>
    <t>IN000033369-RENEWAL SA-Jun20; Full Page; Advertorial - Expre</t>
  </si>
  <si>
    <t>Jun20; Full Page; Advertorial - Expressions of I</t>
  </si>
  <si>
    <t>IN000033369-RENEWAL SA-Jun20; Ribbon Strip</t>
  </si>
  <si>
    <t>Jun20; Ribbon Strip</t>
  </si>
  <si>
    <t>IN000033370-PORT ART SUPPLIES-Jun20; 1/16 Block</t>
  </si>
  <si>
    <t>IN000033371-GUILDHOUSE-Jun20; 1/3 Horizontal</t>
  </si>
  <si>
    <t>Jun20; 1/3 Horizontal</t>
  </si>
  <si>
    <t>IN000033372-BENTLEYS-Jun20; Full Page; Editorial</t>
  </si>
  <si>
    <t>Jun20; Full Page; Editorial</t>
  </si>
  <si>
    <t>IN000033373-FORWARD MEDICAL GP CLINIC-Jun20; Full Page</t>
  </si>
  <si>
    <t>GL - CL</t>
  </si>
  <si>
    <t>CLOSING ENTRY</t>
  </si>
  <si>
    <t>017805</t>
  </si>
  <si>
    <t>IN000032898-SINGAPORE AIRLINES-Dec19; Double Page Spread</t>
  </si>
  <si>
    <t>Dec19; Double Page Spread</t>
  </si>
  <si>
    <t>017115</t>
  </si>
  <si>
    <t>IN000032899-UR CAFFE-Dec19; 1/4 Page Horizontal</t>
  </si>
  <si>
    <t>Dec19; 1/4 Page Horizontal</t>
  </si>
  <si>
    <t>IN000032900-CAPE JAFFA WINES-Dec19; 1/4 Page Horizontal</t>
  </si>
  <si>
    <t>IN000032901-KALLESKE-Dec19; 1/2 Page Horizontal</t>
  </si>
  <si>
    <t>Dec19; 1/2 Page Horizontal</t>
  </si>
  <si>
    <t>IN000032904-SHUT THE GATE WINERY-Dec19; 1/2 Page Horizontal</t>
  </si>
  <si>
    <t>IN000032906-KIRRIHILL WINES-Dec19; 1/4 Page Horizontal</t>
  </si>
  <si>
    <t>IN000032907-DI GIORGIO FAMILY WINES-Dec19; 1/4 Page Horizont</t>
  </si>
  <si>
    <t>IN000032908-TASTE EDEN VALLEY REGIONAL WINE ROOM-Dec19; 1/2</t>
  </si>
  <si>
    <t>IN000032910-FINO SEPPELTSFIELD-Dec19; Full Page</t>
  </si>
  <si>
    <t>IN000032913-LECONFIELD WINES-Dec19; Full Page</t>
  </si>
  <si>
    <t>IN000032914-CARAT AUSTRALIA MEDIA SERVICES PTY LTD-Dec19; Do</t>
  </si>
  <si>
    <t>Dec19; Double Page Spread; PR1920 Jaymel Press 2019-20</t>
  </si>
  <si>
    <t>IN000032915-CARAT AUSTRALIA MEDIA SERVICES PTY LTD-Dec19; 1/</t>
  </si>
  <si>
    <t>Dec19; 1/2 Page Horizontal; AM1920 All Media 19-20</t>
  </si>
  <si>
    <t>IN000032917-TAYLORS WINES-Dec19; 1/2 Page Vertical</t>
  </si>
  <si>
    <t>Dec19; 1/2 Page Vertical</t>
  </si>
  <si>
    <t>IN000032918-EDINBURGH HOTEL/CELLARS-Dec19; Full Page</t>
  </si>
  <si>
    <t>IN000032919-Saturno Group- Booze Brothers-Dec19; Full Page;</t>
  </si>
  <si>
    <t>Dec19; Full Page; Hot 100 Wines Sponsorship</t>
  </si>
  <si>
    <t>IN000032921-ESTILO COMMERCIAL-Dec19; Full Page</t>
  </si>
  <si>
    <t>IN000032922-RENEWAL SA-Dec19; Double Page Spread</t>
  </si>
  <si>
    <t>IN000032923-Freight Hub Logistics-Dec19; Double Page Spread</t>
  </si>
  <si>
    <t>IN000032924-VINTNERS BAR &amp; GRILL-Dec19; Full Page</t>
  </si>
  <si>
    <t>IN000032925-ELECTRA HOUSE-Dec19; 1/2 Page Horizontal</t>
  </si>
  <si>
    <t>IN000032927-BENDIGO BANK-Dec19; QTR VERTICAL + LINK</t>
  </si>
  <si>
    <t>Dec19; QTR VERTICAL + LINK</t>
  </si>
  <si>
    <t>IN000032928-Yalumba-Dec19; 1/2 Page Vertical</t>
  </si>
  <si>
    <t>IN000032929-Alcolizer-Dec19; FULL PAGE + LINK</t>
  </si>
  <si>
    <t>Dec19; FULL PAGE + LINK</t>
  </si>
  <si>
    <t>IN000032931-CRAFERS HOTEL-Dec19; Full Page; Bronze Sponsorsh</t>
  </si>
  <si>
    <t>Dec19; Full Page; Bronze Sponsorship</t>
  </si>
  <si>
    <t>IN000032932-KANGARILLA ROAD VINEYARD &amp; WINERY-Dec19; 1/2 Pag</t>
  </si>
  <si>
    <t>Dec19; 1/2 Page Vertical; 3 MONTHLY PAYMENTS</t>
  </si>
  <si>
    <t>IN000032933-WINESAVE-Dec19; 1/2 Page Vertical</t>
  </si>
  <si>
    <t>IN000032934-RED HEN GIN-Dec19; 1/2 Page Vertical</t>
  </si>
  <si>
    <t>IN000032935-NAB Bank  (National Australia Bank Limited)-Dec1</t>
  </si>
  <si>
    <t>IN000032936-COSENTINO AUSTRALIA PTY LTD-Dec19; Full Page</t>
  </si>
  <si>
    <t>IN000032937-ARTWINE-Dec19; 1/2 Page Horizontal</t>
  </si>
  <si>
    <t>IN000032938-Fox Creek Wines-Dec19; 1/2 Page Horizontal</t>
  </si>
  <si>
    <t>IN000032939-KPMG-Dec19; Full Page</t>
  </si>
  <si>
    <t>IN000032940-One Block West Pty Ltd  (Stem)-Dec19; 1/2 Page H</t>
  </si>
  <si>
    <t>IN000032941-University of Adelaide - External Relations-Dec1</t>
  </si>
  <si>
    <t>IN000032945-Loonie Wines (Monterra + Colab and Bloom + Corde</t>
  </si>
  <si>
    <t>IN000032946-Samson Tall-Dec19; 1/2 Page Horizontal</t>
  </si>
  <si>
    <t>IN000032947-Tomfoolery Wines-Dec19; 1/2 Page Horizontal</t>
  </si>
  <si>
    <t>IN000032948-MURRAY STREET VINEYARDS-Dec19; 1/2 Page Horizont</t>
  </si>
  <si>
    <t>IN000032952-Red Heads Wine-Dec19; 1/4 Page Horizontal</t>
  </si>
  <si>
    <t>IN000032953-WIRRA WIRRA WINES-Dec19; 1/4 Page Vertical</t>
  </si>
  <si>
    <t>Dec19; 1/4 Page Vertical</t>
  </si>
  <si>
    <t>IN000032954-SAMUEL'S GORGE-Dec19; 1/2 Page Horizontal</t>
  </si>
  <si>
    <t>IN000032955-SONS OF EDEN-Dec19; 1/4 Page Vertical</t>
  </si>
  <si>
    <t>IN000032957-KRELINGER WINE ESTATES-Dec19; 1/2 Page Horizonta</t>
  </si>
  <si>
    <t>IN000032510-CRG Retail Management Services-Production Locale</t>
  </si>
  <si>
    <t>Production Locale Magazine - Edition 9</t>
  </si>
  <si>
    <t>016754</t>
  </si>
  <si>
    <t>IN000032978-CRG Retail Management Services-Production Locale</t>
  </si>
  <si>
    <t>Production Locale Magazine Edition No 10</t>
  </si>
  <si>
    <t>017131</t>
  </si>
  <si>
    <t>IN000032979-CRG Retail Management Services-Foodland Catalogu</t>
  </si>
  <si>
    <t>Foodland Catalogue November 19</t>
  </si>
  <si>
    <t>017156</t>
  </si>
  <si>
    <t>REVERSING ENTRY</t>
  </si>
  <si>
    <t>017157</t>
  </si>
  <si>
    <t>IN000032980-CRG Retail Management Services-Foodland Catalogu</t>
  </si>
  <si>
    <t>Foodland Catalogue Decembtr 19</t>
  </si>
  <si>
    <t>017133</t>
  </si>
  <si>
    <t>017281</t>
  </si>
  <si>
    <t>IN000032478-ADELAIDE SYMPHONY ORCHESTRA-Digital; MREC; Event</t>
  </si>
  <si>
    <t>Digital; MREC; Event Guide EDM 03Jul2019</t>
  </si>
  <si>
    <t>016584</t>
  </si>
  <si>
    <t>IN000032479-PALACE NOVA RUNDLE-Digital; LEADERBOARD; 25Jul20</t>
  </si>
  <si>
    <t>Digital; LEADERBOARD; 25Jul2019-31Jul2019</t>
  </si>
  <si>
    <t>IN000032480-PALACE NOVA RUNDLE-Digital; EDM BANNER; 26Jul201</t>
  </si>
  <si>
    <t>Digital; EDM BANNER; 26Jul2019</t>
  </si>
  <si>
    <t>IN000032481-WAVEMAKER AUSTRALIA PTY LTD-Digital; MREC; 22Jul</t>
  </si>
  <si>
    <t>Digital; MREC; 22Jul2019-28Jul2019- Girls Night Out</t>
  </si>
  <si>
    <t>IN000032482-CITY OF NORWOOD  PAYNEHAM &amp; ST PETERS-Digital; L</t>
  </si>
  <si>
    <t>Digital; LEADERBOARD</t>
  </si>
  <si>
    <t>IN000032483-CITY OF NORWOOD  PAYNEHAM &amp; ST PETERS-Digital; M</t>
  </si>
  <si>
    <t>Digital; MREC</t>
  </si>
  <si>
    <t>IN000032484-CITY OF NORWOOD  PAYNEHAM &amp; ST PETERS-Digital; M</t>
  </si>
  <si>
    <t>Digital; MEGA BANNER</t>
  </si>
  <si>
    <t>IN000032485-CITY OF NORWOOD  PAYNEHAM &amp; ST PETERS-Digital; E</t>
  </si>
  <si>
    <t>Digital; EDM BANNER</t>
  </si>
  <si>
    <t>IN000032486-CITY OF NORWOOD  PAYNEHAM &amp; ST PETERS-Digital; L</t>
  </si>
  <si>
    <t>Digital; LEADERBOARD; Raising The Bar - 15Jul2019-11</t>
  </si>
  <si>
    <t>IN000032486-CITY OF NORWOOD  PAYNEHAM &amp; ST PETERS-Digital; M</t>
  </si>
  <si>
    <t>Digital; MREC; Raising The Bar - Event Guide</t>
  </si>
  <si>
    <t>IN000032487-AUSTRALIAN INSTITUTE OF ARCHITECTS-Digital; LEAD</t>
  </si>
  <si>
    <t>IN000032488-CARAT AUSTRALIA MEDIA SERVICES PTY LTD-Digital;</t>
  </si>
  <si>
    <t>Digital; MEGA BANNER; Ev Guide EDM 24jul2019 Scotch College</t>
  </si>
  <si>
    <t>Digital; MEGA BANNER; Event Guide EDM 31jul2019</t>
  </si>
  <si>
    <t>IN000032489-CARAT AUSTRALIA MEDIA SERVICES PTY LTD-Digital;</t>
  </si>
  <si>
    <t>Digital; MEGA BANNER; Event Guide EDM 17Jul2019</t>
  </si>
  <si>
    <t>IN000032490-CARAT AUSTRALIA MEDIA SERVICES PTY LTD-Digital;</t>
  </si>
  <si>
    <t>Digital; MREC; Event Guide EDM 17Jul2019 Adelaide Casino</t>
  </si>
  <si>
    <t>IN000032491-CARAT AUSTRALIA MEDIA SERVICES PTY LTD-Digital;</t>
  </si>
  <si>
    <t>Digital; Advertorial; Adelaide Casino</t>
  </si>
  <si>
    <t>IN000032492-CARAT AUSTRALIA MEDIA SERVICES PTY LTD-Digital;</t>
  </si>
  <si>
    <t>Digital; Solus; Clique Solus 16Jul2019:  Adelaide Casino</t>
  </si>
  <si>
    <t>IN000032493-CARAT AUSTRALIA MEDIA SERVICES PTY LTD-Digital;</t>
  </si>
  <si>
    <t>Digital; MREC; Event Guide EDM 24Jul2019-Adel Festival Centr</t>
  </si>
  <si>
    <t>IN000032494-SALA FESTIVAL-Digital; LEADERBOARD; 01AUG2019-31</t>
  </si>
  <si>
    <t>Digital; LEADERBOARD; 01AUG2019-31AUG2019</t>
  </si>
  <si>
    <t>IN000032495-HELPMANN ACADEMY-Digital; LEADERBOARD; 05Jul2019</t>
  </si>
  <si>
    <t>Digital; LEADERBOARD; 05Jul2019-18Jul2019</t>
  </si>
  <si>
    <t>IN000032496-NEW NORDIC-Digital; LEADERBOARD</t>
  </si>
  <si>
    <t>IN000032497-RAA-Digital; MEGA BANNER</t>
  </si>
  <si>
    <t>IN000032498-RAA-Digital; EDM BANNER</t>
  </si>
  <si>
    <t>IN000032499-RAWSONS APPLIANCES-Digital; MEGA BANNER; 12Jul20</t>
  </si>
  <si>
    <t>Digital; MEGA BANNER; 12Jul2019</t>
  </si>
  <si>
    <t>IN000032500-Ellenika Greek Taverna-Digital; LEADERBOARD</t>
  </si>
  <si>
    <t>IN000032501-TASMANIAN EXPEDITIONS-Digital; EDM BANNER; TO RU</t>
  </si>
  <si>
    <t>Digital; EDM BANNER; TO RUN 12 JULY</t>
  </si>
  <si>
    <t>Digital; EDM BANNER; TO RUN 19 JULY</t>
  </si>
  <si>
    <t>IN000032502-LAUGHING STOCK PRODUCTIONS-Digital; MEGA BANNER;</t>
  </si>
  <si>
    <t>Digital; MEGA BANNER; Event Guide EDM 03Jul2019</t>
  </si>
  <si>
    <t>IN000032503-LAUGHING STOCK PRODUCTIONS-Digital; EDM BANNER;</t>
  </si>
  <si>
    <t>Digital; EDM BANNER; 05Jul2019</t>
  </si>
  <si>
    <t>IN000032564-ADELAIDE SYMPHONY ORCHESTRA-Digital; MEGA BANNER</t>
  </si>
  <si>
    <t>Digital; MEGA BANNER; Event Guide 14Aug2019</t>
  </si>
  <si>
    <t>016709</t>
  </si>
  <si>
    <t>IN000032565-ADELAIDE SYMPHONY ORCHESTRA-Digital; MEGA BANNER</t>
  </si>
  <si>
    <t>Digital; MEGA BANNER; Event Guide  28Aug2019</t>
  </si>
  <si>
    <t>IN000032566-PALACE NOVA RUNDLE-Digital; MREC; Event Guide  1</t>
  </si>
  <si>
    <t>Digital; MREC; Event Guide  14Aug2019</t>
  </si>
  <si>
    <t>IN000032567-WAVEMAKER AUSTRALIA PTY LTD-Digital; LEADERBOARD</t>
  </si>
  <si>
    <t>Digital; LEADERBOARD;    04AUG-11AUG</t>
  </si>
  <si>
    <t>IN000032568-WAVEMAKER AUSTRALIA PTY LTD-Digital; MEGA BANNER</t>
  </si>
  <si>
    <t>Digital; MEGA BANNER; 16Aug2019: Aust Geographic</t>
  </si>
  <si>
    <t>IN000032569-CITY OF NORWOOD  PAYNEHAM &amp; ST PETERS-Digital; M</t>
  </si>
  <si>
    <t>IN000032570-AUSTRALIAN DANCE THEATRE-Digital; MREC; Event Gu</t>
  </si>
  <si>
    <t>Digital; MREC; Event Guide EDM 21Aug2019</t>
  </si>
  <si>
    <t>IN000032571-CARAT AUSTRALIA MEDIA SERVICES PTY LTD-Digital;</t>
  </si>
  <si>
    <t>Digital; MREC; 11Aug2019-17Aug2019</t>
  </si>
  <si>
    <t>Digital; LEADERBOARD; 11Aug2019-17Aug2019</t>
  </si>
  <si>
    <t>IN000032572-CARAT AUSTRALIA MEDIA SERVICES PTY LTD-Digital;</t>
  </si>
  <si>
    <t>Digital; MREC; 26Aug2019-01Sept2019</t>
  </si>
  <si>
    <t>Digital; MREC; Event Guide EDM 28Aug2019</t>
  </si>
  <si>
    <t>IN000032573-CARAT AUSTRALIA MEDIA SERVICES PTY LTD-Digital;</t>
  </si>
  <si>
    <t>Digital; MEGA BANNER; 30Aug2019: Uni Of Adelaide</t>
  </si>
  <si>
    <t>IN000032574-HELPMANN ACADEMY-Digital; LEADERBOARD; 12Aug2019</t>
  </si>
  <si>
    <t>Digital; LEADERBOARD; 12Aug2019-25Aug2019</t>
  </si>
  <si>
    <t>IN000032574-HELPMANN ACADEMY-Digital; MEGA BANNER; 23Aug2019</t>
  </si>
  <si>
    <t>Digital; MEGA BANNER; 23Aug2019</t>
  </si>
  <si>
    <t>IN000032575-NEW NORDIC-Digital; LEADERBOARD</t>
  </si>
  <si>
    <t>IN000032576-RAA-Digital; MEGA BANNER</t>
  </si>
  <si>
    <t>IN000032577-RAA-Digital; EDM BANNER</t>
  </si>
  <si>
    <t>IN000032578-RAWSONS APPLIANCES-Digital; MEGA BANNER; 09Aug20</t>
  </si>
  <si>
    <t>Digital; MEGA BANNER; 09Aug2019</t>
  </si>
  <si>
    <t>IN000032579-Ellenika Greek Taverna-Digital; LEADERBOARD</t>
  </si>
  <si>
    <t>IN000032580-SAINT IGNATIUS' COLLEGE-Digital; LEADERBOARD; 03</t>
  </si>
  <si>
    <t>Digital; LEADERBOARD; 03AUG2019-10AUG2019</t>
  </si>
  <si>
    <t>IN000032581-THE ADELAIDE FESTIVAL CENTRE FOUNDATION INCORPOR</t>
  </si>
  <si>
    <t>Digital; EDM BANNER; 30Aug2019</t>
  </si>
  <si>
    <t>Digital; LEADERBOARD; 26Aug2019-15Sept2019</t>
  </si>
  <si>
    <t>IN000032582-CHURCH OF THE TRINITY-Digital; MREC; 05Aug2019-1</t>
  </si>
  <si>
    <t>Digital; MREC; 05Aug2019-11Aug2019</t>
  </si>
  <si>
    <t>IN000032753-Peregrine Travel-Digital; MEGA BANNER</t>
  </si>
  <si>
    <t>016845</t>
  </si>
  <si>
    <t>IN000032754-Peregrine Travel-Digital; MEGA BANNER</t>
  </si>
  <si>
    <t>IN000032755-ROYAL ADELAIDE SHOW + WINE SHOW DIVISION-Digital</t>
  </si>
  <si>
    <t>Digital; LEADERBOARD; 02Sept2019-29Sept2019</t>
  </si>
  <si>
    <t>Digital; MREC; 16Sept2019-29Sept2019</t>
  </si>
  <si>
    <t>Digital; EDM BANNER; 20Sept2019</t>
  </si>
  <si>
    <t>Digital; MREC; Event Guide EDM 25Sept2019</t>
  </si>
  <si>
    <t>IN000032756-WAVEMAKER AUSTRALIA PTY LTD-Digital; MREC; 02Sep</t>
  </si>
  <si>
    <t>Digital; MREC; 02Sept2019-29Sept2019</t>
  </si>
  <si>
    <t>IN000032757-WAVEMAKER AUSTRALIA PTY LTD-Digital; MREC: MK008</t>
  </si>
  <si>
    <t>Digital; MREC: MK008132</t>
  </si>
  <si>
    <t>IN000032758-CITY OF NORWOOD  PAYNEHAM &amp; ST PETERS-Digital; A</t>
  </si>
  <si>
    <t>Digital; Advertorial; RTB Entrepreneurship Advertori</t>
  </si>
  <si>
    <t>IN000032758-CITY OF NORWOOD  PAYNEHAM &amp; ST PETERS-Digital; L</t>
  </si>
  <si>
    <t>Digital; LEADERBOARD; RTB Entrepreneurship Event 0</t>
  </si>
  <si>
    <t>IN000032758-CITY OF NORWOOD  PAYNEHAM &amp; ST PETERS-Digital; M</t>
  </si>
  <si>
    <t>Digital; MREC; RTB Entrepreneurship Event -</t>
  </si>
  <si>
    <t>Digital; MEGA BANNER; RTB Entrepreneurship Event</t>
  </si>
  <si>
    <t>IN000032759-CARAT AUSTRALIA MEDIA SERVICES PTY LTD-Digital;</t>
  </si>
  <si>
    <t>Digital; MREC; EDM: OAAm19 04Sept2019 ADEL FESTIVAL CENTRE</t>
  </si>
  <si>
    <t>IN000032760-CARAT AUSTRALIA MEDIA SERVICES PTY LTD-Digital;</t>
  </si>
  <si>
    <t>Digital; MREC; 02sept2019-15Sept2019: Adelaide Festival Cent</t>
  </si>
  <si>
    <t>Digital; MREC; Event Guide EDM 11Sept2019</t>
  </si>
  <si>
    <t>IN000032761-CARAT AUSTRALIA MEDIA SERVICES PTY LTD-Digital;</t>
  </si>
  <si>
    <t>Digital; EDM BANNER; [BRAND] Uni of Adelaide</t>
  </si>
  <si>
    <t>IN000032762-CARAT AUSTRALIA MEDIA SERVICES PTY LTD-Digital;</t>
  </si>
  <si>
    <t>Digital; LEADERBOARD; 39STAM The 39 Steps: STATE THEATRE</t>
  </si>
  <si>
    <t>IN000032763-EDINBURGH HOTEL/CELLARS-Digital; MEGA BANNER; Ev</t>
  </si>
  <si>
    <t>Digital; MEGA BANNER; Event Guide EDM Grenache Cup S</t>
  </si>
  <si>
    <t>IN000032763-EDINBURGH HOTEL/CELLARS-Digital; MREC; 02Sept201</t>
  </si>
  <si>
    <t>Digital; MREC; 02Sept2019-12Sept2019 - Stars</t>
  </si>
  <si>
    <t>IN000032763-EDINBURGH HOTEL/CELLARS-Digital; MREC; 13Sept201</t>
  </si>
  <si>
    <t>Digital; MREC; 13Sept2019-23Sept2019 - Grenac</t>
  </si>
  <si>
    <t>IN000032764-Credit Union SA-Digital; HALF PAGE; 30August2019</t>
  </si>
  <si>
    <t>Digital; HALF PAGE; 30August2019-01October2019</t>
  </si>
  <si>
    <t>IN000032764-Credit Union SA-Digital; MEGA BANNER; TO RUN O6</t>
  </si>
  <si>
    <t>Digital; MEGA BANNER; TO RUN O6  13  20 &amp; 27 SEPTEMB</t>
  </si>
  <si>
    <t>IN000032764-Credit Union SA-Digital; MREC; 30AUGUST2019-01OC</t>
  </si>
  <si>
    <t>Digital; MREC; 30AUGUST2019-01OCTOBER2019</t>
  </si>
  <si>
    <t>IN000032765-RAWSONS APPLIANCES-Digital; MEGA BANNER; 13Sep20</t>
  </si>
  <si>
    <t>Digital; MEGA BANNER; 13Sep2019</t>
  </si>
  <si>
    <t>IN000032766-CITY OF CHARLES STURT - WOODVILLE TOWN HALL-Digi</t>
  </si>
  <si>
    <t>Digital; EDM BANNER; 27Sept2019</t>
  </si>
  <si>
    <t>IN000032767-CHURCH OF THE TRINITY-Digital; MREC; 02Sept2019-</t>
  </si>
  <si>
    <t>Digital; MREC; 02Sept2019-08Sept2019</t>
  </si>
  <si>
    <t>IN000032819-PULLMAN ADELAIDE-Digital; LEADERBOARD; 16oct2019</t>
  </si>
  <si>
    <t>Digital; LEADERBOARD; 16oct2019-22oct2019</t>
  </si>
  <si>
    <t>017031</t>
  </si>
  <si>
    <t>IN000032820-ADELAIDE SYMPHONY ORCHESTRA-Digital; MEGA BANNER</t>
  </si>
  <si>
    <t>Digital; MEGA BANNER; 18oct2019</t>
  </si>
  <si>
    <t>IN000032821-WAVEMAKER AUSTRALIA PTY LTD-Digital; LEADERBOARD</t>
  </si>
  <si>
    <t>Digital; LEADERBOARD; TAR 12MAY-19MAY  04AUG-11AUG</t>
  </si>
  <si>
    <t>IN000032822-WAVEMAKER AUSTRALIA PTY LTD-Digital; EDM BANNER;</t>
  </si>
  <si>
    <t>Digital; EDM BANNER; 25Oct2019</t>
  </si>
  <si>
    <t>IN000032823-WAVEMAKER AUSTRALIA PTY LTD-Digi; MEGA BANNER; 2</t>
  </si>
  <si>
    <t>Digi; MEGA BANNER; 25oct2019 Aust Geographic</t>
  </si>
  <si>
    <t>IN000032824-WAVEMAKER AUSTRALIA PTY LTD-Digital; EDM BANNER</t>
  </si>
  <si>
    <t>IN000032825-CARAT AUSTRALIA MEDIA SERVICES PTY LTD-Digital;</t>
  </si>
  <si>
    <t>Digital; LEADERBOARD; 29Sept2019-02Nov2019</t>
  </si>
  <si>
    <t>Digital; MREC; Event Guide EDM 16Oct2019</t>
  </si>
  <si>
    <t>Digital; MREC; Event Guide EDM 23Oct2019</t>
  </si>
  <si>
    <t>Digital; MREC; Event Guide EDM 30Oct2019</t>
  </si>
  <si>
    <t>IN000032826-CARAT AUSTRALIA MEDIA SERVICES PTY LTD-Digital;</t>
  </si>
  <si>
    <t>Digital; MREC; Event Guide EDM 02Oct2019 Caul</t>
  </si>
  <si>
    <t>Digital; MEGA BANNER; Event Guide EDM 23Oct2019 Derb</t>
  </si>
  <si>
    <t>Digital; MEGA BANNER; Event Guide EDM 30Oct2019 Melb</t>
  </si>
  <si>
    <t>Digital; Advertorial; Spring Racing Carnival - Adver</t>
  </si>
  <si>
    <t>Digital; Solus; Clique - Solus EDM</t>
  </si>
  <si>
    <t>IN000032827-CARAT AUSTRALIA MEDIA SERVICES PTY LTD-Digital;</t>
  </si>
  <si>
    <t>Digital; Solus; 39STAM The 39 Steps All Media</t>
  </si>
  <si>
    <t>Digital; MEGA BANNER; 39STAM The 39 Steps All Media</t>
  </si>
  <si>
    <t>Digital; LEADERBOARD; 39STAM The 39 Steps All Media</t>
  </si>
  <si>
    <t>IN000032828-BIRD IN HAND-Digital; EDM BANNER</t>
  </si>
  <si>
    <t>IN000032829-EDINBURGH HOTEL/CELLARS-Digital; EDM BANNER; Fri</t>
  </si>
  <si>
    <t>Digital; EDM BANNER; Friday 27th September</t>
  </si>
  <si>
    <t>IN000032829-EDINBURGH HOTEL/CELLARS-Digital; HALF PAGE; 02OC</t>
  </si>
  <si>
    <t>Digital; HALF PAGE; 02OCT2019-09Oct2019</t>
  </si>
  <si>
    <t>IN000032829-EDINBURGH HOTEL/CELLARS-Digital; LEADERBOARD; 25</t>
  </si>
  <si>
    <t>Digital; LEADERBOARD; 25SEPT2019-02OCTOBER2019</t>
  </si>
  <si>
    <t>IN000032830-RAWSONS APPLIANCES-Digital; MEGA BANNER; 11oct20</t>
  </si>
  <si>
    <t>Digital; MEGA BANNER; 11oct2019</t>
  </si>
  <si>
    <t>IN000032831-RAWSONS APPLIANCES-Digital; Advertorial</t>
  </si>
  <si>
    <t>Digital; Advertorial</t>
  </si>
  <si>
    <t>IN000032832-CITY OF CHARLES STURT - WOODVILLE TOWN HALL-Digi</t>
  </si>
  <si>
    <t>Digital; MEGA BANNER; Event Guide EDM 09Oct2019</t>
  </si>
  <si>
    <t>IN000032833-CITY OF CHARLES STURT - WOODVILLE TOWN HALL-Digi</t>
  </si>
  <si>
    <t>Digital; EDM BANNER; 11Oct2019</t>
  </si>
  <si>
    <t>Digital; LEADERBOARD; 09Oct2019-15Oct2019</t>
  </si>
  <si>
    <t>IN000032834-CHURCH OF THE TRINITY-Digital; MREC; 30Sept2019-</t>
  </si>
  <si>
    <t>Digital; MREC; 30Sept2019-06Oct2019</t>
  </si>
  <si>
    <t>IN000032835-CHEESEFEST AUSTRALIA PTY LTD-Digital; MEGA BANNE</t>
  </si>
  <si>
    <t>Digital; MEGA BANNER; Event Guide EDM 16oct2019</t>
  </si>
  <si>
    <t>IN000032836-UMBRELLA ENTERTAINMENT-Digital; LEADERBOARD; 17O</t>
  </si>
  <si>
    <t>Digital; LEADERBOARD; 17Oct2019-30Oct2019</t>
  </si>
  <si>
    <t>IN000032837-UMBRELLA ENTERTAINMENT-Digital; EDM BANNER; 18Oc</t>
  </si>
  <si>
    <t>Digital; EDM BANNER; 18Oct2019 &amp; 25Oct2019</t>
  </si>
  <si>
    <t>IN000032961-ADELAIDE SYMPHONY ORCHESTRA-Digital; MEGA BANNER</t>
  </si>
  <si>
    <t>Digital; MEGA BANNER; Event Guide EDM 20nov2019</t>
  </si>
  <si>
    <t>017097</t>
  </si>
  <si>
    <t>IN000032962-Peregrine Travel-Digital; MEGA BANNER</t>
  </si>
  <si>
    <t>IN000032963-Peregrine Travel-Digital; LEADERBOARD</t>
  </si>
  <si>
    <t>IN000032964-WAVEMAKER AUSTRALIA PTY LTD-Digital; EDM BANNER;</t>
  </si>
  <si>
    <t>Digital; EDM BANNER; 01Nov2019</t>
  </si>
  <si>
    <t>Digital; EDM BANNER; 08Nov2019</t>
  </si>
  <si>
    <t>Digital; EDM BANNER; 15Nov2019</t>
  </si>
  <si>
    <t>IN000032964-WAVEMAKER AUSTRALIA PTY LTD-Digital; MREC; 04Nov</t>
  </si>
  <si>
    <t>Digital; MREC; 04Nov2019-01Dec2019</t>
  </si>
  <si>
    <t>IN000032965-WAVEMAKER AUSTRALIA PTY LTD-Digital; MREC</t>
  </si>
  <si>
    <t>IN000032966-WAVEMAKER AUSTRALIA PTY LTD-Digital; EDM BANNER</t>
  </si>
  <si>
    <t>IN000032967-WAVEMAKER AUSTRALIA PTY LTD-Digital; MEGA BANNER</t>
  </si>
  <si>
    <t>Digital; MEGA BANNER; Event Guide EDM 06Nov2019</t>
  </si>
  <si>
    <t>IN000032967-WAVEMAKER AUSTRALIA PTY LTD-Digital; Solus; Solu</t>
  </si>
  <si>
    <t>Digital; Solus; Solus EDM 05Nov2019</t>
  </si>
  <si>
    <t>IN000032968-WAVEMAKER AUSTRALIA PTY LTD-Digital; EDM BANNER</t>
  </si>
  <si>
    <t>IN000032969-CARAT AUSTRALIA MEDIA SERVICES PTY LTD-Digital;</t>
  </si>
  <si>
    <t>Digital; Advertorial; TRD19 Twilight Race Day 2019</t>
  </si>
  <si>
    <t>Digital; Solus; TRD19 Twilight Race Day 2019 -</t>
  </si>
  <si>
    <t>IN000032970-CARAT AUSTRALIA MEDIA SERVICES PTY LTD-Digital;</t>
  </si>
  <si>
    <t>Digital; MEGA BANNER; DD1920 Dogs Digital 2019</t>
  </si>
  <si>
    <t>IN000032971-CARAT AUSTRALIA MEDIA SERVICES PTY LTD-Digital;</t>
  </si>
  <si>
    <t>Digital; LEADERBOARD; 28Oct2019-17Nov2019</t>
  </si>
  <si>
    <t>Digital; MEGA BANNER; Event Guide EDM 13Nov2019</t>
  </si>
  <si>
    <t>Digital; MREC; Event Guide EDM 20Nov2019</t>
  </si>
  <si>
    <t>IN000032972-CARAT AUSTRALIA MEDIA SERVICES PTY LTD-Digital;</t>
  </si>
  <si>
    <t>Digital; LEADERBOARD; NFAM19 Nils Frahm All Media -</t>
  </si>
  <si>
    <t>IN000032973-RAWSONS APPLIANCES-Digital; MEGA BANNER; 08Nov20</t>
  </si>
  <si>
    <t>Digital; MEGA BANNER; 08Nov2019</t>
  </si>
  <si>
    <t>IN000032973-RAWSONS APPLIANCES-Digital; MEGA BANNER; 22Nov20</t>
  </si>
  <si>
    <t>Digital; MEGA BANNER; 22Nov2019</t>
  </si>
  <si>
    <t>IN000032974-BLUEFEST TOURING PTY LTD-Digital; EDM BANNER; TA</t>
  </si>
  <si>
    <t>Digital; EDM BANNER; TAR eDM 22Nov2019</t>
  </si>
  <si>
    <t>IN000032974-BLUEFEST TOURING PTY LTD-Digital; MREC; Event Gu</t>
  </si>
  <si>
    <t>Digital; MREC; Event Guide eDM - MREC 06Nov20</t>
  </si>
  <si>
    <t>IN000032975-CHURCH OF THE TRINITY-Digital; MREC; 04Nov2019-1</t>
  </si>
  <si>
    <t>Digital; MREC; 04Nov2019-10Nov2019</t>
  </si>
  <si>
    <t>017163</t>
  </si>
  <si>
    <t>017162</t>
  </si>
  <si>
    <t>017159</t>
  </si>
  <si>
    <t>017160</t>
  </si>
  <si>
    <t>IN000033033-ADELAIDE SYMPHONY ORCHESTRA-Digital; MEGA BANNER</t>
  </si>
  <si>
    <t>Digital; MEGA BANNER; Event Guide EDM 04dec2019</t>
  </si>
  <si>
    <t>017266</t>
  </si>
  <si>
    <t>IN000033034-Peregrine Travel-Digital; LEADERBOARD</t>
  </si>
  <si>
    <t>IN000033035-WAVEMAKER AUSTRALIA PTY LTD-Digital; LEADERBOARD</t>
  </si>
  <si>
    <t>Digital; LEADERBOARD;</t>
  </si>
  <si>
    <t>IN000033036-WAVEMAKER AUSTRALIA PTY LTD-Digital; MEGA BANNER</t>
  </si>
  <si>
    <t>Digital; MEGA BANNER; Event Guide EDM 18dec2019</t>
  </si>
  <si>
    <t>IN000033037-EAST END COORDINATION GROUP-DEC 19: Digital; MRE</t>
  </si>
  <si>
    <t>DEC 19: Digital; MREC</t>
  </si>
  <si>
    <t>IN000033038-EAST END COORDINATION GROUP-DEC 19:Digital; LEAD</t>
  </si>
  <si>
    <t>DEC 19:Digital; LEADERBOARD</t>
  </si>
  <si>
    <t>IN000033039-CARAT AUSTRALIA MEDIA SERVICES PTY LTD-Digital;</t>
  </si>
  <si>
    <t>Digital; MREC; TRD19 Twilight Race Day 2019 -</t>
  </si>
  <si>
    <t>Digital; MEGA BANNER; TRD19 Twilight Race Day 2019 -</t>
  </si>
  <si>
    <t>IN000033040-CARAT AUSTRALIA MEDIA SERVICES PTY LTD-Digital;</t>
  </si>
  <si>
    <t>Digital; EDM BANNER; [CFAM19] Cabaret Festival All</t>
  </si>
  <si>
    <t>Digital; LEADERBOARD; [CFAM19] Cabaret Festival All</t>
  </si>
  <si>
    <t>Digital; MREC; [CFAM19] Cabaret Festival All</t>
  </si>
  <si>
    <t>IN000033041-CARAT AUSTRALIA MEDIA SERVICES PTY LTD-Digital;</t>
  </si>
  <si>
    <t>Digital; MREC; NVALM Nouvelle Vague All Media</t>
  </si>
  <si>
    <t>Digital; LEADERBOARD; NVALM Nouvelle Vague All Media</t>
  </si>
  <si>
    <t>IN000033042-Gilles Street Markets-Digital; EDM BANNER</t>
  </si>
  <si>
    <t>IN000033043-RAWSONS APPLIANCES-Digital; MEGA BANNER; 13dec20</t>
  </si>
  <si>
    <t>Digital; MEGA BANNER; 13dec2019</t>
  </si>
  <si>
    <t>IN000033044-THE ADELAIDE FESTIVAL CENTRE FOUNDATION INCORPOR</t>
  </si>
  <si>
    <t>Digital; EDM BANNER; 06dec2019</t>
  </si>
  <si>
    <t>Digital; LEADERBOARD; 02dec2019-15dec2019</t>
  </si>
  <si>
    <t>IN000033047-ADELAIDE SYMPHONY ORCHESTRA-Digital; MEGA BANNER</t>
  </si>
  <si>
    <t>Digital; MEGA BANNER; Event Guide EDM 29jan2020</t>
  </si>
  <si>
    <t>017314</t>
  </si>
  <si>
    <t>IN000033048-ADELAIDE FRINGE-Digital; MREC; Event Guide EDM 1</t>
  </si>
  <si>
    <t>Digital; MREC; Event Guide EDM 15jan2020</t>
  </si>
  <si>
    <t>IN000033049-ADELAIDE FRINGE-Digital; MREC; Event Guide EDM 2</t>
  </si>
  <si>
    <t>Digital; MREC; Event Guide EDM 22jan2020</t>
  </si>
  <si>
    <t>IN000033050-ADELAIDE FRINGE-Digital; Advertorial; Advertoria</t>
  </si>
  <si>
    <t>Digital; Advertorial; Advertorial plus banner embedd</t>
  </si>
  <si>
    <t>IN000033051-WAVEMAKER AUSTRALIA PTY LTD-Digital; MEGA BANNER</t>
  </si>
  <si>
    <t>Digital; MEGA BANNER; Event Guide EDM 15Jan2020</t>
  </si>
  <si>
    <t>IN000033051-WAVEMAKER AUSTRALIA PTY LTD-Digital; MREC;  1Jan</t>
  </si>
  <si>
    <t>Digital; MREC;  1Jan2020-02Feb2020</t>
  </si>
  <si>
    <t>IN000033052-WAVEMAKER AUSTRALIA PTY LTD-Digital; LEADERBOARD</t>
  </si>
  <si>
    <t>Digital; LEADERBOARD; 19JAN2020-26JAN2020  23FEB2020</t>
  </si>
  <si>
    <t>IN000033053-ITALIA CERAMICS-Digital; EDM BANNER</t>
  </si>
  <si>
    <t>IN000033055-CITY OF ADELAIDE-Digital; MREC</t>
  </si>
  <si>
    <t>IN000033056-RENEWAL SA-Digital; Advertorial; Bowden Heritage</t>
  </si>
  <si>
    <t>Digital; Advertorial; Bowden Heritage Precinct Consu</t>
  </si>
  <si>
    <t>IN000033057-TRANSMISSION FILMS-Digital; LEADERBOARD; 02Jan20</t>
  </si>
  <si>
    <t>Digital; LEADERBOARD; 02Jan2020-12Jan2020</t>
  </si>
  <si>
    <t>IN000033058-CARAT AUSTRALIA (DIGITAL) MEDIA SERVICES PTY LTD</t>
  </si>
  <si>
    <t>IN000033059-CARAT AUSTRALIA (DIGITAL) MEDIA SERVICES PTY LTD</t>
  </si>
  <si>
    <t>IN000033060-CARAT AUSTRALIA (DIGITAL) MEDIA SERVICES PTY LTD</t>
  </si>
  <si>
    <t>Digital; MEGA BANNER; DD1920 Dogs Digital 2019 20 ED</t>
  </si>
  <si>
    <t>IN000033173-ADELAIDE SYMPHONY ORCHESTRA-Digital; MEGA BANNER</t>
  </si>
  <si>
    <t>Digital; MEGA BANNER; Event Guide 26 Feb2020</t>
  </si>
  <si>
    <t>017449</t>
  </si>
  <si>
    <t>IN000033174-Omnicom Media Group Australia Pty Ltd-Digital; M</t>
  </si>
  <si>
    <t>Digital; MREC; Nick Lowe  10 Feb2020-16 Feb2020</t>
  </si>
  <si>
    <t>IN000033175-Omnicom Media Group Australia Pty Ltd-Digital; M</t>
  </si>
  <si>
    <t>Digital; MEGA BANNER;  Nick Lowe1Feb2020</t>
  </si>
  <si>
    <t>IN000033176-CITY OF WEST TORRENS-Digital; LEADERBOARD</t>
  </si>
  <si>
    <t>IN000033177-CITY OF WEST TORRENS-Digital; EDM BANNER</t>
  </si>
  <si>
    <t>IN000033178-WAVEMAKER AUSTRALIA PTY LTD-Digital; MEGA BANNER</t>
  </si>
  <si>
    <t>Digital; MEGA BANNER; Event Guide 19 Feb2020</t>
  </si>
  <si>
    <t>IN000033178-WAVEMAKER AUSTRALIA PTY LTD-Digital; MREC; 03 Fe</t>
  </si>
  <si>
    <t>Digital; MREC; 03 Feb2020-01 Mar2020</t>
  </si>
  <si>
    <t>IN000033179-WAVEMAKER AUSTRALIA PTY LTD-Digital; LEADERBOARD</t>
  </si>
  <si>
    <t>Digital; LEADERBOARD; 19 JAN2020-26 JAN2020  23 FEB2020</t>
  </si>
  <si>
    <t>IN000033180-RCC FRINGE-Digital; Advertorial;</t>
  </si>
  <si>
    <t>Digital; Advertorial;</t>
  </si>
  <si>
    <t>IN000033181-RCC FRINGE-Digital; MREC; Supplied Video 08 Feb2</t>
  </si>
  <si>
    <t>Digital; MREC; Supplied Video 08 Feb2020-28 Feb</t>
  </si>
  <si>
    <t>IN000033182-CITY OF ADELAIDE-Digital; LEADERBOARD: Feb 20</t>
  </si>
  <si>
    <t>Digital; LEADERBOARD: Feb 20</t>
  </si>
  <si>
    <t>IN000033183-THE GARDEN OF UNEARTHLY DELIGHTS-Digital; LEADER</t>
  </si>
  <si>
    <t>Digital; LEADERBOARD; 07 Feb2020-13 Feb2020</t>
  </si>
  <si>
    <t>IN000033183-THE GARDEN OF UNEARTHLY DELIGHTS-Digital; MREC;</t>
  </si>
  <si>
    <t>Digital; MREC; Event Guide EDM 12 Feb2020</t>
  </si>
  <si>
    <t>Digital; MREC; Event Guide EDM 19 Feb2020</t>
  </si>
  <si>
    <t>IN000033184-HELPMANN ACADEMY-Digital; LEADERBOARD; 01 Feb202</t>
  </si>
  <si>
    <t>Digital; LEADERBOARD; 01 Feb2020-07 Feb2020</t>
  </si>
  <si>
    <t>IN000033184-HELPMANN ACADEMY-Digital; MEGA BANNER; 07 Feb202</t>
  </si>
  <si>
    <t>Digital; MEGA BANNER; 07 Feb2020</t>
  </si>
  <si>
    <t>IN000033184-HELPMANN ACADEMY-Digital; MEGA BANNER; Event Gui</t>
  </si>
  <si>
    <t>Digital; MEGA BANNER; Event Guide EDM 05 Feb2020</t>
  </si>
  <si>
    <t>IN000033185-FLINDERS UNIVERSITY-Digital; MEGA BANNER: Feb 20</t>
  </si>
  <si>
    <t>Digital; MEGA BANNER: Feb 20</t>
  </si>
  <si>
    <t>IN000033186-RENEWAL SA-Digital; Advertorial; Adelaide Railwa</t>
  </si>
  <si>
    <t>Digital; Advertorial; Adelaide Railway Station Histo</t>
  </si>
  <si>
    <t>IN000033186-RENEWAL SA-Digital; EDM BANNER; 14 Feb2020</t>
  </si>
  <si>
    <t>Digital; EDM BANNER; 14 Feb2020</t>
  </si>
  <si>
    <t>IN000033186-RENEWAL SA-Digital; EDM BANNER; 28 Feb2020</t>
  </si>
  <si>
    <t>Digital; EDM BANNER; 28 Feb2020</t>
  </si>
  <si>
    <t>IN000033187-CARAT AUSTRALIA (DIGITAL) MEDIA SERVICES PTY LTD</t>
  </si>
  <si>
    <t>Digital; LEADERBOARD; DNAM20</t>
  </si>
  <si>
    <t>Digital; MEGA BANNER; DNAM20</t>
  </si>
  <si>
    <t>Digital; MREC; DNAM20</t>
  </si>
  <si>
    <t>IN000033188-CARAT AUSTRALIA (DIGITAL) MEDIA SERVICES PTY LTD</t>
  </si>
  <si>
    <t>Digital; MREC; Event Guide EDM 05 Feb2020</t>
  </si>
  <si>
    <t>Digital; LEADERBOARD; 04feb2020-18 Feb2020</t>
  </si>
  <si>
    <t>Digital; MREC; 18 Feb2020-25 Feb2020</t>
  </si>
  <si>
    <t>IN000033189-BAROSSA GRAPE &amp; WINE ASSOCIATION-Digital; LEADER</t>
  </si>
  <si>
    <t>Digital; LEADERBOARD; 24Feb2020-02March2020</t>
  </si>
  <si>
    <t>Digital; LEADERBOARD; 24FEB200-02MARCH2020</t>
  </si>
  <si>
    <t>IN000033190-GUIDE DOGS SA-Digital; MEGA BANNER; 21 FEBRUARY</t>
  </si>
  <si>
    <t>Digital; MEGA BANNER; 21 FEBRUARY 2020</t>
  </si>
  <si>
    <t>IN000033221-ARTS PROJECTS AUSTRALIA-Digital; MEGA BANNER; Ev</t>
  </si>
  <si>
    <t>Digital; MEGA BANNER; Event Guide EDM 04Mar2020</t>
  </si>
  <si>
    <t>017570</t>
  </si>
  <si>
    <t>IN000033222-SATURNO'S ADMIN PTY LTD-Digital; MREC; EDM 20Mar</t>
  </si>
  <si>
    <t>Digital; MREC; EDM 20Mar2020</t>
  </si>
  <si>
    <t>IN000033223-CITY OF NORWOOD  PAYNEHAM &amp; ST PETERS-Digital; A</t>
  </si>
  <si>
    <t>Digital; Advertorial; Advertorial</t>
  </si>
  <si>
    <t>IN000033224-CITY OF NORWOOD  PAYNEHAM &amp; ST PETERS-Digital; L</t>
  </si>
  <si>
    <t>Digital; LEADERBOARD; 16Mar2020-25Mar2020</t>
  </si>
  <si>
    <t>IN000033225-CARAT AUSTRALIA MEDIA SERVICES PTY LTD-Digital;</t>
  </si>
  <si>
    <t>Digital; MEGA BANNER; Event Guide EDM 11Mar2020</t>
  </si>
  <si>
    <t>IN000033226-RENEWAL SA-Digital; Advertorial; Adelaide Railwa</t>
  </si>
  <si>
    <t>Digital; Advertorial; Adelaide Railway Station - Art</t>
  </si>
  <si>
    <t>IN000033226-RENEWAL SA-Digital; Advertorial; Lot Fourteen</t>
  </si>
  <si>
    <t>Digital; Advertorial; Lot Fourteen</t>
  </si>
  <si>
    <t>IN000033226-RENEWAL SA-Digital; EDM BANNER; 20mar2020</t>
  </si>
  <si>
    <t>Digital; EDM BANNER; 20mar2020</t>
  </si>
  <si>
    <t>IN000033227-LORETO COLLEGE  MARRYATVILLE-Digital; LEADERBOAR</t>
  </si>
  <si>
    <t>Digital; LEADERBOARD; 23Mar2020-29Mar2020</t>
  </si>
  <si>
    <t>IN000033228-Accolade Wines-Digital; MEGA BANNER; PO4290783</t>
  </si>
  <si>
    <t>Digital; MEGA BANNER; PO4290783</t>
  </si>
  <si>
    <t>IN000033229-BLUEFEST TOURING PTY LTD-Digital; MREC; Event Gu</t>
  </si>
  <si>
    <t>Digital; MREC; Event Guide EDM 11Apr2020</t>
  </si>
  <si>
    <t>IN000033230-Don Dustan Foundation-Digital; SPONSORSHIP; 2-15</t>
  </si>
  <si>
    <t>Digital; SPONSORSHIP; 2-15 March Pinned Event Guide</t>
  </si>
  <si>
    <t>IN000033231-Limestone Coast Grape &amp; Wine Council Inc-Digital</t>
  </si>
  <si>
    <t>Digital; HALF PAGE; 06APRIL - 20APRIL2020</t>
  </si>
  <si>
    <t>IN000033232-M ADVERTISING PTY LTD-Digital; MREC; Event Guide</t>
  </si>
  <si>
    <t>Digital; MREC; Event Guide EDM 04Mar2020</t>
  </si>
  <si>
    <t>IN000033270-CITY OF NORWOOD  PAYNEHAM &amp; ST PETERS-Digital; L</t>
  </si>
  <si>
    <t>Digital; LEADERBOARD; 30Mar2020-12Apr2020</t>
  </si>
  <si>
    <t>017684</t>
  </si>
  <si>
    <t>IN000033270-CITY OF NORWOOD  PAYNEHAM &amp; ST PETERS-Digital; M</t>
  </si>
  <si>
    <t>Digital; MREC; Event Guide EDM 08Apr2020</t>
  </si>
  <si>
    <t>IN000033271-CITY OF NORWOOD  PAYNEHAM &amp; ST PETERS-Digital; M</t>
  </si>
  <si>
    <t>Digital; MREC; Event Guide EDM 01Apr2020</t>
  </si>
  <si>
    <t>IN000033272-AUSTRALIAN DANCE THEATRE-Digital; LEADERBOARD; 2</t>
  </si>
  <si>
    <t>Digital; LEADERBOARD; 20Apr2020-03May2020</t>
  </si>
  <si>
    <t>IN000033272-AUSTRALIAN DANCE THEATRE-Digital; MEGA BANNER; 2</t>
  </si>
  <si>
    <t>Digital; MEGA BANNER; 22Apr2020</t>
  </si>
  <si>
    <t>IN000033273-PURPLE HANDS WINES-Digital: April 20</t>
  </si>
  <si>
    <t>Digital: April 20</t>
  </si>
  <si>
    <t>IN000033274-WOODSIDE CHEESE WRIGHTS-Digital; April 20</t>
  </si>
  <si>
    <t>Digital; April 20</t>
  </si>
  <si>
    <t>IN000033275-RENEWAL SA-Digital; EDM BANNER; 17Apr2020</t>
  </si>
  <si>
    <t>Digital; EDM BANNER; 17Apr2020</t>
  </si>
  <si>
    <t>IN000033276-BPPR PTY LTD-Digital; MREC; 29th April 2020</t>
  </si>
  <si>
    <t>Digital; MREC; 29th April 2020</t>
  </si>
  <si>
    <t>IN000033277-AUSTRALIAN WINE ENTREPRENEURS (DOWIE DOOLE)-Digi</t>
  </si>
  <si>
    <t>Digital; MEGA BANNER; EDM-08042020</t>
  </si>
  <si>
    <t>IN000033278-CITY OF CHARLES STURT - WOODVILLE TOWN HALL-Digi</t>
  </si>
  <si>
    <t>Digital; MREC; EDM 29Apr2020</t>
  </si>
  <si>
    <t>IN000033279-Silver Bark Brewery-Digital; April 20</t>
  </si>
  <si>
    <t>IN000033280-THE MILL ADELAIDE-Digital; LEADERBOARD; 20=Apr20</t>
  </si>
  <si>
    <t>Digital; LEADERBOARD; 20=Apr2020-03May2020</t>
  </si>
  <si>
    <t>IN000033281-Wild Game Wine-Digital; April 20</t>
  </si>
  <si>
    <t>IN000033282-Barley Stacks Wines-Digital; April 20</t>
  </si>
  <si>
    <t>IN000033283-Top Note Wine-Digital; April 20</t>
  </si>
  <si>
    <t>IN000033284-PORT WILLUNGA FINE FOODS-Digital; April 20</t>
  </si>
  <si>
    <t>IN000033285-La Linea-Digital; April 20</t>
  </si>
  <si>
    <t>IN000033286-Ambleside Distillers-Digital; April 20</t>
  </si>
  <si>
    <t>IN000033287-Brewed By Belinda-Digital; April 20</t>
  </si>
  <si>
    <t>IN000033288-Back 2 Basics-Digital; April 20</t>
  </si>
  <si>
    <t>IN000033289-Woodlane Orchard-Digital; April 20</t>
  </si>
  <si>
    <t>IN000033290-Let Them Eat-Digital; April 20</t>
  </si>
  <si>
    <t>IN000033291-XO Wine Co-Digital; April 20</t>
  </si>
  <si>
    <t>IN000033292-Naked Blendz-Digital; April 20</t>
  </si>
  <si>
    <t>IN000033293-Peninsula Providore Farm-Digital; April 20</t>
  </si>
  <si>
    <t>IN000033294-Kytons Bakery Australia-Digital;  April 20</t>
  </si>
  <si>
    <t>Digital;  April 20</t>
  </si>
  <si>
    <t>IN000033295-Barossa Valley Cheese Company-Digital; April 20</t>
  </si>
  <si>
    <t>IN000033296-Grounded Cru-Digital; April 20</t>
  </si>
  <si>
    <t>IN000033297-THE BIG EASY GROUP-Digital; MREC; 18Apr2020-01Ma</t>
  </si>
  <si>
    <t>Digital; MREC; 18Apr2020-01May2020</t>
  </si>
  <si>
    <t>IN000033298-THE BIG EASY GROUP-Digital; MEGA BANNER; Event G</t>
  </si>
  <si>
    <t>Digital; MEGA BANNER; Event Guide EDM 29Apr2020</t>
  </si>
  <si>
    <t>IN000033299-THE BIG EASY GROUP-Digital; MEGA BANNER; EDM 17A</t>
  </si>
  <si>
    <t>Digital; MEGA BANNER; EDM 17Apr2020</t>
  </si>
  <si>
    <t>IN000033300-THE BIG EASY GROUP-Digital; MEGA BANNER; EDM 24A</t>
  </si>
  <si>
    <t>Digital; MEGA BANNER; EDM 24Apr2020</t>
  </si>
  <si>
    <t>IN000033301-VISION DIRECT AUSTRALIA-Digital; Clique - Mother</t>
  </si>
  <si>
    <t>Digital; Clique - Mother's Day Promotio</t>
  </si>
  <si>
    <t>Rev Accrual</t>
  </si>
  <si>
    <t>017689</t>
  </si>
  <si>
    <t>Revenue Digital Accrual</t>
  </si>
  <si>
    <t>017675</t>
  </si>
  <si>
    <t>IN000033386-WAVEMAKER AUSTRALIA PTY LTD-Digital; LEADERBOARD</t>
  </si>
  <si>
    <t>017760</t>
  </si>
  <si>
    <t>IN000033387-WAVEMAKER AUSTRALIA PTY LTD-Digital: EDM 20/08/2</t>
  </si>
  <si>
    <t>Digital: EDM 20/08/20</t>
  </si>
  <si>
    <t>IN000033387-WAVEMAKER AUSTRALIA PTY LTD-Digital; LEADERBOARD</t>
  </si>
  <si>
    <t>Digital; LEADERBOARD; 14May2020-27May2020</t>
  </si>
  <si>
    <t>IN000033388-WAVEMAKER AUSTRALIA PTY LTD-Digital; MEGA BANNER</t>
  </si>
  <si>
    <t>Digital; MEGA BANNER; EDM 20May2020</t>
  </si>
  <si>
    <t>IN000033389-AUSTRALIAN DANCE THEATRE-Digital; LEADERBOARD; 0</t>
  </si>
  <si>
    <t>Digital; LEADERBOARD; 04May2020-1May2020</t>
  </si>
  <si>
    <t>IN000033389-AUSTRALIAN DANCE THEATRE-Digital; MEGA BANNER; 0</t>
  </si>
  <si>
    <t>Digital; MEGA BANNER; 06May2020</t>
  </si>
  <si>
    <t>IN000033390-CARAT AUSTRALIA MEDIA SERVICES PTY LTD-Digital;</t>
  </si>
  <si>
    <t>Digital; MREC; APBPMM 27 May MREC EDM Banner</t>
  </si>
  <si>
    <t>Digital; MREC; APBPMM 17- 31 May MREC ROS</t>
  </si>
  <si>
    <t>Digital; LEADERBOARD; APBPMM 17- 31 May Leaderboard</t>
  </si>
  <si>
    <t>IN000033391-CITY OF ONKAPARINGA / SAUERBIER HOUSE CULTURAL E</t>
  </si>
  <si>
    <t>Digital; LEADERBOARD; 18-31 May 2020 run of site</t>
  </si>
  <si>
    <t>IN000033392-RENEWAL SA-Digital; EDM BANNER; 08May2020</t>
  </si>
  <si>
    <t>Digital; EDM BANNER; 08May2020</t>
  </si>
  <si>
    <t>IN000033393-LORETO COLLEGE  MARRYATVILLE-Digital; LEADERBOAR</t>
  </si>
  <si>
    <t>Digital; LEADERBOARD; 11May2020-17May2020</t>
  </si>
  <si>
    <t>IN000033393-LORETO COLLEGE  MARRYATVILLE-Digital; MREC; EDM</t>
  </si>
  <si>
    <t>Digital; MREC; EDM 13May2020</t>
  </si>
  <si>
    <t>IN000033394-BPPR PTY LTD-Digital; MREC; 1st May 2020</t>
  </si>
  <si>
    <t>Digital; MREC; 1st May 2020</t>
  </si>
  <si>
    <t>IN000033394-BPPR PTY LTD-Digital; MREC; 28 April - 2 May 202</t>
  </si>
  <si>
    <t>Digital; MREC; 28 April - 2 May 2020</t>
  </si>
  <si>
    <t>IN000033395-CITY OF CHARLES STURT - WOODVILLE TOWN HALL-Digi</t>
  </si>
  <si>
    <t>Digital; EDM BANNER; 01May2020</t>
  </si>
  <si>
    <t>IN000033397-THE MILL ADELAIDE-Digital; MREC; EDM 06May2020</t>
  </si>
  <si>
    <t>Digital; MREC; EDM 06May2020</t>
  </si>
  <si>
    <t>IN000033398-ACTIVE BODIES PHYSIOTHERAPY-Digital: May 20</t>
  </si>
  <si>
    <t>Digital: May 20</t>
  </si>
  <si>
    <t>IN000033399-POWER LIVING ADELAIDE YOGA-Digital:  May 20</t>
  </si>
  <si>
    <t>Digital:  May 20</t>
  </si>
  <si>
    <t>IN000033400-WRITERS SA-Digital: EDM Banner May 20</t>
  </si>
  <si>
    <t>Digital: EDM Banner May 20</t>
  </si>
  <si>
    <t>IN000033401-CHIROPRACTIC ON WINSTON-Digital: May 20</t>
  </si>
  <si>
    <t>AR - CL</t>
  </si>
  <si>
    <t>017846</t>
  </si>
  <si>
    <t>IN000033423-WAVEMAKER AUSTRALIA PTY LTD-Digital:</t>
  </si>
  <si>
    <t>Digital:</t>
  </si>
  <si>
    <t>IN000033423-WAVEMAKER AUSTRALIA PTY LTD-Digital; LEADERBOARD</t>
  </si>
  <si>
    <t>Digital; LEADERBOARD; 19Jun2020-02Jul2020</t>
  </si>
  <si>
    <t>IN000033424-WAVEMAKER AUSTRALIA PTY LTD-Digital; MEGA BANNER</t>
  </si>
  <si>
    <t>Digital; MEGA BANNER; EDM 17Jun2020</t>
  </si>
  <si>
    <t>IN000033424-WAVEMAKER AUSTRALIA PTY LTD-Digital; MREC; EDM 0</t>
  </si>
  <si>
    <t>Digital; MREC; EDM 03Jun2020</t>
  </si>
  <si>
    <t>IN000033425-WAVEMAKER AUSTRALIA PTY LTD-Digital; LEADERBOARD</t>
  </si>
  <si>
    <t>Digital; LEADERBOARD; 15Jun2020-21Jun2020</t>
  </si>
  <si>
    <t>IN000033426-WAVEMAKER AUSTRALIA PTY LTD-Digital; MREC; EDM 2</t>
  </si>
  <si>
    <t>Digital; MREC; EDM 24Jun2020</t>
  </si>
  <si>
    <t>IN000033427-BANK SA-Digital; HALF PAGE; 15Jun2020-28Jun2020</t>
  </si>
  <si>
    <t>Digital; HALF PAGE; 15Jun2020-28Jun2020</t>
  </si>
  <si>
    <t>IN000033428-CARAT AUSTRALIA MEDIA SERVICES PTY LTD-Digital;</t>
  </si>
  <si>
    <t>Digital; MREC; APBPMM 1-13 June MREC ROS</t>
  </si>
  <si>
    <t>Digital; MREC; APBPMM 3 June MREC EDM Banner</t>
  </si>
  <si>
    <t>Digital; LEADERBOARD; APBPMM 1-13 June MREC ROS</t>
  </si>
  <si>
    <t>IN000033429-CARAT AUSTRALIA MEDIA SERVICES PTY LTD-Digital;</t>
  </si>
  <si>
    <t>Digital; LEADERBOARD; CFAM20 Cab Fest - All Media 20</t>
  </si>
  <si>
    <t>IN000033430-CARAT AUSTRALIA MEDIA SERVICES PTY LTD-Digital;</t>
  </si>
  <si>
    <t>Digital; EDM BANNER; CFAM20 Cab Fest - All Media 20</t>
  </si>
  <si>
    <t>IN000033431-CARAT AUSTRALIA MEDIA SERVICES PTY LTD-Digital;</t>
  </si>
  <si>
    <t>IN000033432-CARAT AUSTRALIA MEDIA SERVICES PTY LTD-Digital;</t>
  </si>
  <si>
    <t>IN000033433-CARAT AUSTRALIA MEDIA SERVICES PTY LTD-Digital;</t>
  </si>
  <si>
    <t>IN000033434-HELPMANN ACADEMY-Digital; MEGA BANNER; EDM 03Jun</t>
  </si>
  <si>
    <t>Digital; MEGA BANNER; EDM 03Jun2020</t>
  </si>
  <si>
    <t>IN000033435-Credit Union SA-Digital; MEGA BANNER; 12th June</t>
  </si>
  <si>
    <t>Digital; MEGA BANNER; 12th June 2020</t>
  </si>
  <si>
    <t>IN000033435-Credit Union SA-Digital; MEGA BANNER; 19th June</t>
  </si>
  <si>
    <t>Digital; MEGA BANNER; 19th June 2020</t>
  </si>
  <si>
    <t>IN000033435-Credit Union SA-Digital; MEGA BANNER; 24th June</t>
  </si>
  <si>
    <t>Digital; MEGA BANNER; 24th June 2020</t>
  </si>
  <si>
    <t>IN000033435-Credit Union SA-Digital; MEGA BANNER; 26th June</t>
  </si>
  <si>
    <t>Digital; MEGA BANNER; 26th June 2020</t>
  </si>
  <si>
    <t>IN000033435-Credit Union SA-Digital; MEGA BANNER; 5th June 2</t>
  </si>
  <si>
    <t>Digital; MEGA BANNER; 5th June 2020</t>
  </si>
  <si>
    <t>IN000033436-RENEWAL SA-Digital; Advertorial</t>
  </si>
  <si>
    <t>IN000033436-RENEWAL SA-Digital; Advertorial; Adelaide Railwa</t>
  </si>
  <si>
    <t>Digital; Advertorial; Adelaide Railway Station - Nor</t>
  </si>
  <si>
    <t>IN000033436-RENEWAL SA-Digital; EDM BANNER; 19Jun2020</t>
  </si>
  <si>
    <t>Digital; EDM BANNER; 19Jun2020</t>
  </si>
  <si>
    <t>IN000033436-RENEWAL SA-Digital; Solus; Solus EDM 30Jun2020</t>
  </si>
  <si>
    <t>Digital; Solus; Solus EDM 30Jun2020</t>
  </si>
  <si>
    <t>IN000033437-NEXUS ARTS-Digital; MEGA BANNER; EDM 10Jun2020</t>
  </si>
  <si>
    <t>Digital; MEGA BANNER; EDM 10Jun2020</t>
  </si>
  <si>
    <t>IN000033438-LORETO COLLEGE  MARRYATVILLE-Digital; LEADERBOAR</t>
  </si>
  <si>
    <t>Digital; LEADERBOARD; 08Jun2020-1.Jun2020</t>
  </si>
  <si>
    <t>IN000033438-LORETO COLLEGE  MARRYATVILLE-Digital; MREC; EDM</t>
  </si>
  <si>
    <t>Digital; MREC; EDM 10Jun2020</t>
  </si>
  <si>
    <t>IN000033439-CITY OF CHARLES STURT - WOODVILLE TOWN HALL-Digi</t>
  </si>
  <si>
    <t>Digital; EDM BANNER; EDM 19Jun2020</t>
  </si>
  <si>
    <t>IN000033440-CITY OF CHARLES STURT - WOODVILLE TOWN HALL-Digi</t>
  </si>
  <si>
    <t>Digital; EDM BANNER; EDM 26Jun2020</t>
  </si>
  <si>
    <t>IN000033441-CITY OF CHARLES STURT - WOODVILLE TOWN HALL-Digi</t>
  </si>
  <si>
    <t>Digital; LEADERBOARD; 09Jun2020-15Jun2020</t>
  </si>
  <si>
    <t>IN000033442-CITY OF CHARLES STURT - WOODVILLE TOWN HALL-Digi</t>
  </si>
  <si>
    <t>Digital; LEADERBOARD; 22Jun2020-28Jun2020</t>
  </si>
  <si>
    <t>IN000033443-Loonie Wines (Monterra + Colab and Bloom + Corde</t>
  </si>
  <si>
    <t>Digital; MREC; EDM MREC 24th June 2020</t>
  </si>
  <si>
    <t>IN000033444-Office of Sarah Hanson-Young-Digital; MREC; - 8t</t>
  </si>
  <si>
    <t>Digital; MREC; - 8th - 14th June</t>
  </si>
  <si>
    <t>IN000032749-CRG Retail Management Services-Catalogue Septemb</t>
  </si>
  <si>
    <t>Catalogue September 19</t>
  </si>
  <si>
    <t>016832</t>
  </si>
  <si>
    <t>IN000032769-CRG Retail Management Services-Foodland Catalogu</t>
  </si>
  <si>
    <t>Foodland Catalogue October 19</t>
  </si>
  <si>
    <t>016941</t>
  </si>
  <si>
    <t>IN000033046-CRG Retail Management Services-Foodland Catalogu</t>
  </si>
  <si>
    <t>Foodland Catalogue Jan 20</t>
  </si>
  <si>
    <t>017301</t>
  </si>
  <si>
    <t>IN000033192-CRG Retail Management Services-Foodland Catalogu</t>
  </si>
  <si>
    <t>Foodland Catalogue Feb 2020</t>
  </si>
  <si>
    <t>017504</t>
  </si>
  <si>
    <t>Classified Advertising-TAR</t>
  </si>
  <si>
    <t>CB - CB</t>
  </si>
  <si>
    <t xml:space="preserve">    22111901</t>
  </si>
  <si>
    <t>GOOGLE ASIA</t>
  </si>
  <si>
    <t>017055</t>
  </si>
  <si>
    <t xml:space="preserve">    22111902</t>
  </si>
  <si>
    <t xml:space="preserve">    18052023</t>
  </si>
  <si>
    <t>Subscription - CRAIG PETT</t>
  </si>
  <si>
    <t>017713</t>
  </si>
  <si>
    <t xml:space="preserve">   200052011</t>
  </si>
  <si>
    <t>Subscription DIANE RANCK 2 YRS</t>
  </si>
  <si>
    <t>017721</t>
  </si>
  <si>
    <t>Re Allocate</t>
  </si>
  <si>
    <t>017790</t>
  </si>
  <si>
    <t xml:space="preserve">    31071911</t>
  </si>
  <si>
    <t>Uni of Qld - Prenax - Subscription</t>
  </si>
  <si>
    <t>016586</t>
  </si>
  <si>
    <t xml:space="preserve">    28022003</t>
  </si>
  <si>
    <t>Subsc - Doug Reed</t>
  </si>
  <si>
    <t>017443</t>
  </si>
  <si>
    <t xml:space="preserve">    31032025</t>
  </si>
  <si>
    <t>Subscription Diane Ranck</t>
  </si>
  <si>
    <t>017559</t>
  </si>
  <si>
    <t xml:space="preserve">    15042026</t>
  </si>
  <si>
    <t>Subscription  Judith Fraser Gael Fraser</t>
  </si>
  <si>
    <t>017604</t>
  </si>
  <si>
    <t xml:space="preserve">    20042022</t>
  </si>
  <si>
    <t>JOHN NEYLON - SUBSCRIPTION</t>
  </si>
  <si>
    <t>017619</t>
  </si>
  <si>
    <t xml:space="preserve">     6052011</t>
  </si>
  <si>
    <t>Subscription- Max Dingle 2 years</t>
  </si>
  <si>
    <t>017677</t>
  </si>
  <si>
    <t xml:space="preserve">    13052025</t>
  </si>
  <si>
    <t>Subscription - JUSTYNA JOCHYM</t>
  </si>
  <si>
    <t>017703</t>
  </si>
  <si>
    <t xml:space="preserve">    16062011</t>
  </si>
  <si>
    <t>Subscription - A ANTONELLO</t>
  </si>
  <si>
    <t>017803</t>
  </si>
  <si>
    <t xml:space="preserve">    18062012</t>
  </si>
  <si>
    <t>Subscription- J MASLEN</t>
  </si>
  <si>
    <t>017822</t>
  </si>
  <si>
    <t xml:space="preserve">    26062023</t>
  </si>
  <si>
    <t>Subscription - Simon Wales</t>
  </si>
  <si>
    <t>017844</t>
  </si>
  <si>
    <t>CB - CL</t>
  </si>
  <si>
    <t>Endofile submissions</t>
  </si>
  <si>
    <t>017264</t>
  </si>
  <si>
    <t>Hot 100 Wines Submissions</t>
  </si>
  <si>
    <t>017248</t>
  </si>
  <si>
    <t>Hot 100 Wines Ticket sale</t>
  </si>
  <si>
    <t>017265</t>
  </si>
  <si>
    <t>AP - IN</t>
  </si>
  <si>
    <t>DBusiness-Dec 19--297</t>
  </si>
  <si>
    <t>Admin support for Hot100</t>
  </si>
  <si>
    <t>017140</t>
  </si>
  <si>
    <t>Management services</t>
  </si>
  <si>
    <t>Hot100- Accomodation x46</t>
  </si>
  <si>
    <t>Hot100- bus hire 28/10- 31/10/19</t>
  </si>
  <si>
    <t>Hot100 judge petrol use</t>
  </si>
  <si>
    <t>Hot100 judge travel exp</t>
  </si>
  <si>
    <t>Hot100 judge travel exps</t>
  </si>
  <si>
    <t>Petrol - trip to TAFE</t>
  </si>
  <si>
    <t>Taxi Hot100 Dinner x 2</t>
  </si>
  <si>
    <t>IN000032317-Omnicom Media Group Australia Pty Ltd-Commission</t>
  </si>
  <si>
    <t>Commission</t>
  </si>
  <si>
    <t>IN000032323-WAVEMAKER AUSTRALIA PTY LTD-Commission</t>
  </si>
  <si>
    <t>IN000032330-CARAT AUSTRALIA-Commission</t>
  </si>
  <si>
    <t>IN000032331-CARAT AUSTRALIA-Commission</t>
  </si>
  <si>
    <t>IN000032365-REPRISE-Commission</t>
  </si>
  <si>
    <t>IN000032409-WAVEMAKER AUSTRALIA PTY LTD-Commission</t>
  </si>
  <si>
    <t>IN000032410-WAVEMAKER AUSTRALIA PTY LTD-Commission</t>
  </si>
  <si>
    <t>IN000032412-WAVEMAKER AUSTRALIA PTY LTD-Commission</t>
  </si>
  <si>
    <t>IN000032413-WAVEMAKER AUSTRALIA PTY LTD-Commission</t>
  </si>
  <si>
    <t>IN000032414-WAVEMAKER AUSTRALIA PTY LTD-Commission</t>
  </si>
  <si>
    <t>IN000032415-WAVEMAKER AUSTRALIA PTY LTD-Commission</t>
  </si>
  <si>
    <t>IN000032426-CARAT AUSTRALIA MEDIA SERVICES PTY LTD-Commissio</t>
  </si>
  <si>
    <t>IN000032427-CARAT AUSTRALIA MEDIA SERVICES PTY LTD-Commissio</t>
  </si>
  <si>
    <t>IN000032428-CARAT AUSTRALIA MEDIA SERVICES PTY LTD-Commissio</t>
  </si>
  <si>
    <t>IN000032429-CARAT AUSTRALIA MEDIA SERVICES PTY LTD-Commissio</t>
  </si>
  <si>
    <t>IN000032430-CARAT AUSTRALIA MEDIA SERVICES PTY LTD-Commissio</t>
  </si>
  <si>
    <t>IN000032636-Omnicom Media Group Australia Pty Ltd-Commission</t>
  </si>
  <si>
    <t>IN000032643-WAVEMAKER AUSTRALIA PTY LTD-Commission</t>
  </si>
  <si>
    <t>IN000032644-WAVEMAKER AUSTRALIA PTY LTD-Commission</t>
  </si>
  <si>
    <t>IN000032646-WAVEMAKER AUSTRALIA PTY LTD-Commission</t>
  </si>
  <si>
    <t>IN000032647-WAVEMAKER AUSTRALIA PTY LTD-Commission</t>
  </si>
  <si>
    <t>IN000032656-CARAT AUSTRALIA MEDIA SERVICES PTY LTD-Commissio</t>
  </si>
  <si>
    <t>IN000032657-CARAT AUSTRALIA MEDIA SERVICES PTY LTD-Commissio</t>
  </si>
  <si>
    <t>IN000032658-CARAT AUSTRALIA MEDIA SERVICES PTY LTD-Commissio</t>
  </si>
  <si>
    <t>IN000032696-Omnicom Media Group Australia Pty Ltd-Commission</t>
  </si>
  <si>
    <t>IN000032702-WAVEMAKER AUSTRALIA PTY LTD-Commission</t>
  </si>
  <si>
    <t>IN000032703-WAVEMAKER AUSTRALIA PTY LTD-Commission</t>
  </si>
  <si>
    <t>IN000032705-WAVEMAKER AUSTRALIA PTY LTD-Commission</t>
  </si>
  <si>
    <t>IN000032706-WAVEMAKER AUSTRALIA PTY LTD-Commission</t>
  </si>
  <si>
    <t>IN000032714-CARAT AUSTRALIA MEDIA SERVICES PTY LTD-Commissio</t>
  </si>
  <si>
    <t>IN000032715-CARAT AUSTRALIA MEDIA SERVICES PTY LTD-Commissio</t>
  </si>
  <si>
    <t>IN000032776-WAVEMAKER AUSTRALIA PTY LTD-Commission</t>
  </si>
  <si>
    <t>IN000032778-WAVEMAKER AUSTRALIA PTY LTD-Commission</t>
  </si>
  <si>
    <t>IN000032783-CARAT AUSTRALIA MEDIA SERVICES PTY LTD-Commissio</t>
  </si>
  <si>
    <t>IN000032784-CARAT AUSTRALIA MEDIA SERVICES PTY LTD-Commissio</t>
  </si>
  <si>
    <t>IN000032785-CARAT AUSTRALIA MEDIA SERVICES PTY LTD-Commissio</t>
  </si>
  <si>
    <t>IN000032849-WAVEMAKER AUSTRALIA PTY LTD-Commission</t>
  </si>
  <si>
    <t>IN000032850-WAVEMAKER AUSTRALIA PTY LTD-Commission</t>
  </si>
  <si>
    <t>IN000032852-WAVEMAKER AUSTRALIA PTY LTD-Commission</t>
  </si>
  <si>
    <t>IN000032853-WAVEMAKER AUSTRALIA PTY LTD-Commission</t>
  </si>
  <si>
    <t>IN000032860-CARAT AUSTRALIA MEDIA SERVICES PTY LTD-Commissio</t>
  </si>
  <si>
    <t>IN000032861-CARAT AUSTRALIA MEDIA SERVICES PTY LTD-Commissio</t>
  </si>
  <si>
    <t>IN000032862-CARAT AUSTRALIA MEDIA SERVICES PTY LTD-Commissio</t>
  </si>
  <si>
    <t>IN000032883-AMPLIFI AUSTRALIA PTY LTD-Commission</t>
  </si>
  <si>
    <t>IN000032994-WAVEMAKER AUSTRALIA PTY LTD-Commission</t>
  </si>
  <si>
    <t>IN000033000-CARAT AUSTRALIA MEDIA SERVICES PTY LTD-Commissio</t>
  </si>
  <si>
    <t>IN000033001-CARAT AUSTRALIA MEDIA SERVICES PTY LTD-Commissio</t>
  </si>
  <si>
    <t>IN000033002-CARAT AUSTRALIA MEDIA SERVICES PTY LTD-Commissio</t>
  </si>
  <si>
    <t>IN000033020-AMPLIFI AUSTRALIA PTY LTD-Commission</t>
  </si>
  <si>
    <t>IN000033063-Omnicom Media Group Australia Pty Ltd-Commission</t>
  </si>
  <si>
    <t>IN000033070-WAVEMAKER AUSTRALIA PTY LTD-Commission</t>
  </si>
  <si>
    <t>IN000033071-WAVEMAKER AUSTRALIA PTY LTD-Commission</t>
  </si>
  <si>
    <t>IN000033076-CARAT AUSTRALIA MEDIA SERVICES PTY LTD-Commissio</t>
  </si>
  <si>
    <t>IN000033077-CARAT AUSTRALIA MEDIA SERVICES PTY LTD-Commissio</t>
  </si>
  <si>
    <t>IN000033098-AMPLIFI AUSTRALIA PTY LTD-Commission</t>
  </si>
  <si>
    <t>IN000033132-WAVEMAKER AUSTRALIA PTY LTD-Commission</t>
  </si>
  <si>
    <t>IN000033133-WAVEMAKER AUSTRALIA PTY LTD-Commission</t>
  </si>
  <si>
    <t>IN000033138-CARAT AUSTRALIA MEDIA SERVICES PTY LTD-Commissio</t>
  </si>
  <si>
    <t>IN000033139-CARAT AUSTRALIA MEDIA SERVICES PTY LTD-Commissio</t>
  </si>
  <si>
    <t>IN000033164-REPRISE-Commission</t>
  </si>
  <si>
    <t>IN000033198-WAVEMAKER AUSTRALIA PTY LTD-Commission</t>
  </si>
  <si>
    <t>IN000033199-WAVEMAKER AUSTRALIA PTY LTD-Commission</t>
  </si>
  <si>
    <t>IN000033345-CARAT AUSTRALIA MEDIA SERVICES PTY LTD-Commissio</t>
  </si>
  <si>
    <t>CN000020235</t>
  </si>
  <si>
    <t>Correction Bluesfest</t>
  </si>
  <si>
    <t>017716</t>
  </si>
  <si>
    <t>IN000033360-CARAT AUSTRALIA MEDIA SERVICES PTY LTD-Commissio</t>
  </si>
  <si>
    <t>Facebook</t>
  </si>
  <si>
    <t>IN000032914-CARAT AUSTRALIA MEDIA SERVICES PTY LTD-Commissio</t>
  </si>
  <si>
    <t>IN000032915-CARAT AUSTRALIA MEDIA SERVICES PTY LTD-Commissio</t>
  </si>
  <si>
    <t>IN000032481-WAVEMAKER AUSTRALIA PTY LTD-Commission</t>
  </si>
  <si>
    <t>IN000032488-CARAT AUSTRALIA MEDIA SERVICES PTY LTD-Commissio</t>
  </si>
  <si>
    <t>IN000032489-CARAT AUSTRALIA MEDIA SERVICES PTY LTD-Commissio</t>
  </si>
  <si>
    <t>IN000032490-CARAT AUSTRALIA MEDIA SERVICES PTY LTD-Commissio</t>
  </si>
  <si>
    <t>IN000032491-CARAT AUSTRALIA MEDIA SERVICES PTY LTD-Commissio</t>
  </si>
  <si>
    <t>IN000032492-CARAT AUSTRALIA MEDIA SERVICES PTY LTD-Commissio</t>
  </si>
  <si>
    <t>IN000032493-CARAT AUSTRALIA MEDIA SERVICES PTY LTD-Commissio</t>
  </si>
  <si>
    <t>IN000032567-WAVEMAKER AUSTRALIA PTY LTD-Commission</t>
  </si>
  <si>
    <t>IN000032568-WAVEMAKER AUSTRALIA PTY LTD-Commission</t>
  </si>
  <si>
    <t>IN000032571-CARAT AUSTRALIA MEDIA SERVICES PTY LTD-Commissio</t>
  </si>
  <si>
    <t>IN000032572-CARAT AUSTRALIA MEDIA SERVICES PTY LTD-Commissio</t>
  </si>
  <si>
    <t>IN000032573-CARAT AUSTRALIA MEDIA SERVICES PTY LTD-Commissio</t>
  </si>
  <si>
    <t>IN000032756-WAVEMAKER AUSTRALIA PTY LTD-Commission</t>
  </si>
  <si>
    <t>IN000032757-WAVEMAKER AUSTRALIA PTY LTD-Commission</t>
  </si>
  <si>
    <t>IN000032759-CARAT AUSTRALIA MEDIA SERVICES PTY LTD-Commissio</t>
  </si>
  <si>
    <t>IN000032760-CARAT AUSTRALIA MEDIA SERVICES PTY LTD-Commissio</t>
  </si>
  <si>
    <t>IN000032761-CARAT AUSTRALIA MEDIA SERVICES PTY LTD-Commissio</t>
  </si>
  <si>
    <t>IN000032762-CARAT AUSTRALIA MEDIA SERVICES PTY LTD-Commissio</t>
  </si>
  <si>
    <t>IN000032821-WAVEMAKER AUSTRALIA PTY LTD-Commission</t>
  </si>
  <si>
    <t>IN000032822-WAVEMAKER AUSTRALIA PTY LTD-Commission</t>
  </si>
  <si>
    <t>IN000032823-WAVEMAKER AUSTRALIA PTY LTD-Commission</t>
  </si>
  <si>
    <t>IN000032824-WAVEMAKER AUSTRALIA PTY LTD-Commission</t>
  </si>
  <si>
    <t>IN000032825-CARAT AUSTRALIA MEDIA SERVICES PTY LTD-Commissio</t>
  </si>
  <si>
    <t>IN000032826-CARAT AUSTRALIA MEDIA SERVICES PTY LTD-Commissio</t>
  </si>
  <si>
    <t>IN000032827-CARAT AUSTRALIA MEDIA SERVICES PTY LTD-Commissio</t>
  </si>
  <si>
    <t>IN000032964-WAVEMAKER AUSTRALIA PTY LTD-Commission</t>
  </si>
  <si>
    <t>IN000032965-WAVEMAKER AUSTRALIA PTY LTD-Commission</t>
  </si>
  <si>
    <t>IN000032966-WAVEMAKER AUSTRALIA PTY LTD-Commission</t>
  </si>
  <si>
    <t>IN000032967-WAVEMAKER AUSTRALIA PTY LTD-Commission</t>
  </si>
  <si>
    <t>IN000032968-WAVEMAKER AUSTRALIA PTY LTD-Commission</t>
  </si>
  <si>
    <t>IN000032969-CARAT AUSTRALIA MEDIA SERVICES PTY LTD-Commissio</t>
  </si>
  <si>
    <t>IN000032970-CARAT AUSTRALIA MEDIA SERVICES PTY LTD-Commissio</t>
  </si>
  <si>
    <t>IN000032971-CARAT AUSTRALIA MEDIA SERVICES PTY LTD-Commissio</t>
  </si>
  <si>
    <t>IN000032972-CARAT AUSTRALIA MEDIA SERVICES PTY LTD-Commissio</t>
  </si>
  <si>
    <t>IN000033035-WAVEMAKER AUSTRALIA PTY LTD-Commission</t>
  </si>
  <si>
    <t>IN000033036-WAVEMAKER AUSTRALIA PTY LTD-Commission</t>
  </si>
  <si>
    <t>IN000033039-CARAT AUSTRALIA MEDIA SERVICES PTY LTD-Commissio</t>
  </si>
  <si>
    <t>IN000033040-CARAT AUSTRALIA MEDIA SERVICES PTY LTD-Commissio</t>
  </si>
  <si>
    <t>IN000033041-CARAT AUSTRALIA MEDIA SERVICES PTY LTD-Commissio</t>
  </si>
  <si>
    <t>IN000033051-WAVEMAKER AUSTRALIA PTY LTD-Commission</t>
  </si>
  <si>
    <t>IN000033052-WAVEMAKER AUSTRALIA PTY LTD-Commission</t>
  </si>
  <si>
    <t>IN000033174-Omnicom Media Group Australia Pty Ltd-Commission</t>
  </si>
  <si>
    <t>IN000033175-Omnicom Media Group Australia Pty Ltd-Commission</t>
  </si>
  <si>
    <t>IN000033178-WAVEMAKER AUSTRALIA PTY LTD-Commission</t>
  </si>
  <si>
    <t>IN000033179-WAVEMAKER AUSTRALIA PTY LTD-Commission</t>
  </si>
  <si>
    <t>IN000033225-CARAT AUSTRALIA MEDIA SERVICES PTY LTD-Commissio</t>
  </si>
  <si>
    <t>IN000033386-WAVEMAKER AUSTRALIA PTY LTD-Commission</t>
  </si>
  <si>
    <t>IN000033387-WAVEMAKER AUSTRALIA PTY LTD-Commission</t>
  </si>
  <si>
    <t>IN000033388-WAVEMAKER AUSTRALIA PTY LTD-Commission</t>
  </si>
  <si>
    <t>IN000033390-CARAT AUSTRALIA MEDIA SERVICES PTY LTD-Commissio</t>
  </si>
  <si>
    <t>IN000033423-WAVEMAKER AUSTRALIA PTY LTD-Commission</t>
  </si>
  <si>
    <t>IN000033424-WAVEMAKER AUSTRALIA PTY LTD-Commission</t>
  </si>
  <si>
    <t>IN000033425-WAVEMAKER AUSTRALIA PTY LTD-Commission</t>
  </si>
  <si>
    <t>IN000033426-WAVEMAKER AUSTRALIA PTY LTD-Commission</t>
  </si>
  <si>
    <t>IN000033428-CARAT AUSTRALIA MEDIA SERVICES PTY LTD-Commissio</t>
  </si>
  <si>
    <t>IN000033429-CARAT AUSTRALIA MEDIA SERVICES PTY LTD-Commissio</t>
  </si>
  <si>
    <t>IN000033430-CARAT AUSTRALIA MEDIA SERVICES PTY LTD-Commissio</t>
  </si>
  <si>
    <t>IN000033431-CARAT AUSTRALIA MEDIA SERVICES PTY LTD-Commissio</t>
  </si>
  <si>
    <t>IN000033432-CARAT AUSTRALIA MEDIA SERVICES PTY LTD-Commissio</t>
  </si>
  <si>
    <t>IN000033433-CARAT AUSTRALIA MEDIA SERVICES PTY LTD-Commissio</t>
  </si>
  <si>
    <t xml:space="preserve"> Vinosense - David Brookes-July 19--431</t>
  </si>
  <si>
    <t>July 19</t>
  </si>
  <si>
    <t>016402</t>
  </si>
  <si>
    <t>Andrew Hunter-July 19--081</t>
  </si>
  <si>
    <t>Bradley David-July 19--JULY 19</t>
  </si>
  <si>
    <t>Bridgland John-July 19--1775</t>
  </si>
  <si>
    <t>Dr Moira G Simpson-July 19--JULY 19</t>
  </si>
  <si>
    <t>Jul19</t>
  </si>
  <si>
    <t>016428</t>
  </si>
  <si>
    <t>Jane Llewellyn-July 19--226</t>
  </si>
  <si>
    <t>JUly19</t>
  </si>
  <si>
    <t>016426</t>
  </si>
  <si>
    <t>Jena-Francois Vernay-July 19--2</t>
  </si>
  <si>
    <t>Leo Greenfield-July 19--LWG00088</t>
  </si>
  <si>
    <t>Michael X Savvas-July 19--190</t>
  </si>
  <si>
    <t>July19</t>
  </si>
  <si>
    <t>016401</t>
  </si>
  <si>
    <t>Vanessa Keys-July 19--OM-001</t>
  </si>
  <si>
    <t>John Neylon-July 19--273</t>
  </si>
  <si>
    <t>016477</t>
  </si>
  <si>
    <t>Strahle Graham-July 19--01249</t>
  </si>
  <si>
    <t>JUl19</t>
  </si>
  <si>
    <t>016492</t>
  </si>
  <si>
    <t xml:space="preserve"> Vinosense - David Brookes-Aug 19--434</t>
  </si>
  <si>
    <t>Aug19</t>
  </si>
  <si>
    <t>016523</t>
  </si>
  <si>
    <t xml:space="preserve"> Vinosense - David Brookes-Aug 19--AUG 19</t>
  </si>
  <si>
    <t>AP - CR</t>
  </si>
  <si>
    <t>AUG19</t>
  </si>
  <si>
    <t>credit -wrong supplier</t>
  </si>
  <si>
    <t>016525</t>
  </si>
  <si>
    <t>Bradley David-Aug 19--AUG 19</t>
  </si>
  <si>
    <t>Aug 19</t>
  </si>
  <si>
    <t>016526</t>
  </si>
  <si>
    <t>Bridgland John-Aug 19--1776</t>
  </si>
  <si>
    <t>016555</t>
  </si>
  <si>
    <t>Jane Llewellyn-Aug 19--227</t>
  </si>
  <si>
    <t>John Neylon-Aug 19--274</t>
  </si>
  <si>
    <t>Kylie Maslen-Aug 19--160719</t>
  </si>
  <si>
    <t>Leo Greenfield-Aug 19--LWG00093</t>
  </si>
  <si>
    <t>Michael X Savvas-Aug 19--191</t>
  </si>
  <si>
    <t>Royce Kurmelovs-Aug 19--121</t>
  </si>
  <si>
    <t>016562</t>
  </si>
  <si>
    <t>Tomas Telegramma-Aug 19--07</t>
  </si>
  <si>
    <t>Vanessa Keys-Aug 19--OM-002</t>
  </si>
  <si>
    <t>Kylie Fleming-Aug 19--40</t>
  </si>
  <si>
    <t>TAR  June , July, Aug19</t>
  </si>
  <si>
    <t>016591</t>
  </si>
  <si>
    <t>Slywords Pty Ltd-Aug 19--888</t>
  </si>
  <si>
    <t>Strahle Graham-Aug 19--1250</t>
  </si>
  <si>
    <t>Gent Charles-Aug 19--114</t>
  </si>
  <si>
    <t>Aug19 ed474</t>
  </si>
  <si>
    <t>016663</t>
  </si>
  <si>
    <t xml:space="preserve"> Vinosense - David Brookes-Sept 19--436</t>
  </si>
  <si>
    <t>Sept19</t>
  </si>
  <si>
    <t>Bradley David-Sept 19--SEPT 19</t>
  </si>
  <si>
    <t>SEpt19</t>
  </si>
  <si>
    <t>Bridgland John-Sept 19--1779</t>
  </si>
  <si>
    <t>Sept 19</t>
  </si>
  <si>
    <t>016666</t>
  </si>
  <si>
    <t>Brissenden Alan-Sept 19--18-19.24A</t>
  </si>
  <si>
    <t>CN 1118</t>
  </si>
  <si>
    <t>wrong acc</t>
  </si>
  <si>
    <t>016668</t>
  </si>
  <si>
    <t>Jane Llewellyn-Sept 19--229</t>
  </si>
  <si>
    <t>Sep19</t>
  </si>
  <si>
    <t>016688</t>
  </si>
  <si>
    <t>John Neylon-Sept 19--275</t>
  </si>
  <si>
    <t>Kylie Fleming-Sept 19--41</t>
  </si>
  <si>
    <t>Sept19 TAR</t>
  </si>
  <si>
    <t>Food exp's</t>
  </si>
  <si>
    <t>Lana Guineay-Sept 19--SEPT 19</t>
  </si>
  <si>
    <t>016710</t>
  </si>
  <si>
    <t>Leo Greenfield-Sept 19--LWG00098</t>
  </si>
  <si>
    <t>Michael X Savvas-Sept 19--192</t>
  </si>
  <si>
    <t>Sia Duff-Sept 19--350</t>
  </si>
  <si>
    <t>Slywords Pty Ltd-Sept 19--894</t>
  </si>
  <si>
    <t>Strahle Graham-Sept 19--01251</t>
  </si>
  <si>
    <t>Vanessa Keys-Sept 19--OM-003</t>
  </si>
  <si>
    <t>SEp19</t>
  </si>
  <si>
    <t>Wallace &amp; Grammar-Sept 19--1118</t>
  </si>
  <si>
    <t>Gent Charles-Sept 19--115</t>
  </si>
  <si>
    <t>016732</t>
  </si>
  <si>
    <t>John Neylon-Sept 19--275A</t>
  </si>
  <si>
    <t>Royce Kurmelovs-Sept 19--124</t>
  </si>
  <si>
    <t>Sarah Couper-Sept 19--SEPT 19</t>
  </si>
  <si>
    <t>016748</t>
  </si>
  <si>
    <t>Hainsworth Roger-Aug 19--AUG 19</t>
  </si>
  <si>
    <t>016763</t>
  </si>
  <si>
    <t>Hainsworth Roger-July 19--JULY 19</t>
  </si>
  <si>
    <t>Hainsworth Roger-June 19--JUNE 19A</t>
  </si>
  <si>
    <t>June19</t>
  </si>
  <si>
    <t>Hainsworth Roger-Sept 19--SEPT 19</t>
  </si>
  <si>
    <t>Bradley David-Oct 19--OCT 19</t>
  </si>
  <si>
    <t>Oct19</t>
  </si>
  <si>
    <t>016798</t>
  </si>
  <si>
    <t xml:space="preserve"> Vinosense - David Brookes-Oct 19--0000439</t>
  </si>
  <si>
    <t>TAR Oct 19 Wine Notes</t>
  </si>
  <si>
    <t>016806</t>
  </si>
  <si>
    <t>Elizabeth Flux-Oct 19--EF298</t>
  </si>
  <si>
    <t>Oct 19</t>
  </si>
  <si>
    <t>016829</t>
  </si>
  <si>
    <t>Jane Llewellyn-Oct 19--230</t>
  </si>
  <si>
    <t>Oct 19 Print</t>
  </si>
  <si>
    <t>John Neylon-Oct 19--276</t>
  </si>
  <si>
    <t>Issue 276 Reviews</t>
  </si>
  <si>
    <t>Kylie Fleming-Oct 19--42</t>
  </si>
  <si>
    <t>016807</t>
  </si>
  <si>
    <t>Leo Greenfield-Oct 19--LWG000101</t>
  </si>
  <si>
    <t>Illustration - TAR</t>
  </si>
  <si>
    <t>Sia Duff-Oct 19--358</t>
  </si>
  <si>
    <t>Tomas Telegramma-Oct 19--08</t>
  </si>
  <si>
    <t>Nido Restaurant Review</t>
  </si>
  <si>
    <t>Michael X Savvas-Oct 19--193</t>
  </si>
  <si>
    <t>016857</t>
  </si>
  <si>
    <t>Pascale Media-Oct 19--09201906</t>
  </si>
  <si>
    <t>Slywords Pty Ltd-Oct 19--900</t>
  </si>
  <si>
    <t>Bridgland John-Oct 19--1780</t>
  </si>
  <si>
    <t>016866</t>
  </si>
  <si>
    <t>Sarah Couper-Oct 19--OCT 19</t>
  </si>
  <si>
    <t>oct19</t>
  </si>
  <si>
    <t>016864</t>
  </si>
  <si>
    <t>Dr Moira G Simpson-Oct 19--OCT 19</t>
  </si>
  <si>
    <t>016899</t>
  </si>
  <si>
    <t>Strahle Graham-Oct 19--01252</t>
  </si>
  <si>
    <t>016921</t>
  </si>
  <si>
    <t>John Buckley Dexter-Oct 19--OCT 19</t>
  </si>
  <si>
    <t>Submitted Aug19</t>
  </si>
  <si>
    <t>016954</t>
  </si>
  <si>
    <t>Andrew Hunter-Aug 19--082</t>
  </si>
  <si>
    <t>016969</t>
  </si>
  <si>
    <t xml:space="preserve">LIDIYA  </t>
  </si>
  <si>
    <t>Andrew Hunter-Oct 19--084</t>
  </si>
  <si>
    <t>Andrew Hunter-Sept 19--083</t>
  </si>
  <si>
    <t>Gent Charles-Oct 19--116</t>
  </si>
  <si>
    <t>017030</t>
  </si>
  <si>
    <t>Wallace &amp; Grammar-Oct 19--1119</t>
  </si>
  <si>
    <t xml:space="preserve"> Vinosense - David Brookes-Nov 19--441</t>
  </si>
  <si>
    <t>NOv19</t>
  </si>
  <si>
    <t>016946</t>
  </si>
  <si>
    <t>Bradley David-Nov 19--NOV 19</t>
  </si>
  <si>
    <t>Nov19</t>
  </si>
  <si>
    <t>Dr Ann Deslandes-Novt 19--NOV 19</t>
  </si>
  <si>
    <t>016971</t>
  </si>
  <si>
    <t>Jane Llewellyn-Nov 19--232</t>
  </si>
  <si>
    <t>NOV19</t>
  </si>
  <si>
    <t>John Neylon-Nov 19--277</t>
  </si>
  <si>
    <t>Leo Greenfield-Nov 19--LWG000109</t>
  </si>
  <si>
    <t>Michael X Savvas-Nov 19--194</t>
  </si>
  <si>
    <t>Royce Kurmelovs-Nov 19--125</t>
  </si>
  <si>
    <t>Nov 19</t>
  </si>
  <si>
    <t>Sarah Couper-Nov 19--NOV 19</t>
  </si>
  <si>
    <t>Vanessa Keys-Nov 19--OM-004</t>
  </si>
  <si>
    <t>Slywords Pty Ltd-Nov 19--900A</t>
  </si>
  <si>
    <t>016975</t>
  </si>
  <si>
    <t>Bridgland John-Nov 19--1781</t>
  </si>
  <si>
    <t>016993</t>
  </si>
  <si>
    <t>Kylie Fleming-Nov 19--48</t>
  </si>
  <si>
    <t>016984</t>
  </si>
  <si>
    <t>Strahle Graham-Nov 19--01253</t>
  </si>
  <si>
    <t>016999</t>
  </si>
  <si>
    <t>Andrew Hunter-Nov 19--085</t>
  </si>
  <si>
    <t>017003</t>
  </si>
  <si>
    <t>Alexis Buxton- Collins-Nov 19--0174</t>
  </si>
  <si>
    <t>017027</t>
  </si>
  <si>
    <t>Anthony Dodd-Nov 19--25</t>
  </si>
  <si>
    <t>017056</t>
  </si>
  <si>
    <t>Anthony Dodd-Oct 19--24</t>
  </si>
  <si>
    <t>Letitia Koutsouliotas-Ewing-Nov 19--AR002</t>
  </si>
  <si>
    <t>nov19</t>
  </si>
  <si>
    <t>Andrew Hunter-Nov 19--86</t>
  </si>
  <si>
    <t>017120</t>
  </si>
  <si>
    <t>Ena Grozdanic-Nov 19--NOV 19</t>
  </si>
  <si>
    <t>017099</t>
  </si>
  <si>
    <t>Bridgland John-Dec 19--1784</t>
  </si>
  <si>
    <t>Dec19</t>
  </si>
  <si>
    <t xml:space="preserve"> Vinosense - David Brookes-Dec 19--442</t>
  </si>
  <si>
    <t>Bradley David-Dec 19--DEC 19</t>
  </si>
  <si>
    <t>017068</t>
  </si>
  <si>
    <t>Brissenden Alan-Dec 19--18-19.32</t>
  </si>
  <si>
    <t>017069</t>
  </si>
  <si>
    <t>Jane Llewellyn-Dec 19--233</t>
  </si>
  <si>
    <t>John Neylon-Dec 19--278</t>
  </si>
  <si>
    <t>DEc19</t>
  </si>
  <si>
    <t>Leo Greenfield-Dec 19--LWG000112</t>
  </si>
  <si>
    <t>Michael X Savvas-Dec 19--195</t>
  </si>
  <si>
    <t>Royce Kurmelovs-Dec 19--128</t>
  </si>
  <si>
    <t>Dec 19</t>
  </si>
  <si>
    <t>Andrew P Street-Dec 19--1163</t>
  </si>
  <si>
    <t>Dr Moira G Simpson-Dec 19--DEC 19</t>
  </si>
  <si>
    <t>Zena Cumpston-Dec 19--DEC 19</t>
  </si>
  <si>
    <t>Sarah Couper-Dec 19--DEC 19</t>
  </si>
  <si>
    <t>Wolverine Enterprises P/L-Dec 19--DEC 19</t>
  </si>
  <si>
    <t>Gent Charles-Dec 19--117</t>
  </si>
  <si>
    <t>Jane Llewellyn-Dec 19--234</t>
  </si>
  <si>
    <t>Slywords Pty Ltd-Dec 19--910</t>
  </si>
  <si>
    <t>017166</t>
  </si>
  <si>
    <t xml:space="preserve"> Vinosense - David Brookes-Jan 20--444</t>
  </si>
  <si>
    <t>Jan 20</t>
  </si>
  <si>
    <t>017178</t>
  </si>
  <si>
    <t>Andrew P Street-Jan 20--1168</t>
  </si>
  <si>
    <t>Jan20</t>
  </si>
  <si>
    <t>017191</t>
  </si>
  <si>
    <t>Bradley David-Jan 20--JAN 20</t>
  </si>
  <si>
    <t>017180</t>
  </si>
  <si>
    <t>Jennifer Mills-Jan 20--JAN 20</t>
  </si>
  <si>
    <t>John Neylon-Jan 20--279</t>
  </si>
  <si>
    <t>Kylie Fleming-Jan 20--50</t>
  </si>
  <si>
    <t>Kylie Maslen-Jan 20--171219</t>
  </si>
  <si>
    <t>Leo Greenfield-Jan 20--LWG000118</t>
  </si>
  <si>
    <t>M C Freeman-Jan 20--JAN 20</t>
  </si>
  <si>
    <t>Royce Kurmelovs-Jan 20--129</t>
  </si>
  <si>
    <t>Gemma Beale-Jan 20--1901</t>
  </si>
  <si>
    <t>017193</t>
  </si>
  <si>
    <t>Jane Llewellyn-Jan 20--235</t>
  </si>
  <si>
    <t>jan20</t>
  </si>
  <si>
    <t>017235</t>
  </si>
  <si>
    <t>John Neylon-Jan 20--279A</t>
  </si>
  <si>
    <t>Michael X Savvas-Jan 20--196</t>
  </si>
  <si>
    <t>Simon Ladd-Jan 20--JAN 20</t>
  </si>
  <si>
    <t>017274</t>
  </si>
  <si>
    <t>Slywords Pty Ltd-Jan 20--914</t>
  </si>
  <si>
    <t>017290</t>
  </si>
  <si>
    <t>COMJO Pty Ltd-Jan 20--0145</t>
  </si>
  <si>
    <t>017298</t>
  </si>
  <si>
    <t>Gent Charles-Jan 20--120</t>
  </si>
  <si>
    <t>017347</t>
  </si>
  <si>
    <t xml:space="preserve"> Vinosense - David Brookes-Feb 20--446</t>
  </si>
  <si>
    <t>Feb 20</t>
  </si>
  <si>
    <t>017306</t>
  </si>
  <si>
    <t>Bradley David-Feb 20--FEB 20</t>
  </si>
  <si>
    <t>Feb20</t>
  </si>
  <si>
    <t>John Neylon-Feb 20--280</t>
  </si>
  <si>
    <t>Kylie Fleming-Feb 20--51</t>
  </si>
  <si>
    <t>Kylie Fleming-Feb 20--52</t>
  </si>
  <si>
    <t>Royce Kurmelovs-Feb 20--130</t>
  </si>
  <si>
    <t>Bridgland John-Feb 20--1785</t>
  </si>
  <si>
    <t>017325</t>
  </si>
  <si>
    <t>Hainsworth Roger-Feb 20--FEB 20</t>
  </si>
  <si>
    <t>Jane Llewellyn-Feb 20--236</t>
  </si>
  <si>
    <t>Kylie Maslen-Feb 20--240120</t>
  </si>
  <si>
    <t>Michael X Savvas-Feb 20--FEB 20</t>
  </si>
  <si>
    <t>Slywords Pty Ltd-Feb 20--917</t>
  </si>
  <si>
    <t>017346</t>
  </si>
  <si>
    <t>Bill Condie-Feb 20--AR001</t>
  </si>
  <si>
    <t>Gent Charles-Feb 20--119</t>
  </si>
  <si>
    <t>Leo Greenfield-Feb 20--LWG000125</t>
  </si>
  <si>
    <t>017371</t>
  </si>
  <si>
    <t>Strahle Graham-Jan 20--01254</t>
  </si>
  <si>
    <t>017397</t>
  </si>
  <si>
    <t>Strahle Graham-Jan 20--01255</t>
  </si>
  <si>
    <t>Strahle Graham-Jan 20--01256</t>
  </si>
  <si>
    <t>Bill Condie-March 20--AR002</t>
  </si>
  <si>
    <t>Mar20</t>
  </si>
  <si>
    <t>017401</t>
  </si>
  <si>
    <t>Leo Greenfield-March 20--LWG000126</t>
  </si>
  <si>
    <t>Michael X Savvas-March 20--198</t>
  </si>
  <si>
    <t>March20</t>
  </si>
  <si>
    <t xml:space="preserve"> Vinosense - David Brookes-March 20--447</t>
  </si>
  <si>
    <t>017437</t>
  </si>
  <si>
    <t>Alexis Buxton- Collins-March 20--0203</t>
  </si>
  <si>
    <t>Bradley David-March 20--MARCH 20</t>
  </si>
  <si>
    <t>017414</t>
  </si>
  <si>
    <t>John Buckley Dexter-March 20--MARCH 20</t>
  </si>
  <si>
    <t>John Neylon-March 20--281</t>
  </si>
  <si>
    <t>Kylie Maslen-March 20--MARCH 20</t>
  </si>
  <si>
    <t>017436</t>
  </si>
  <si>
    <t>Royce Kurmelovs-March 20--136</t>
  </si>
  <si>
    <t>017413</t>
  </si>
  <si>
    <t>COMJO Pty Ltd-March 20--0146</t>
  </si>
  <si>
    <t>017460</t>
  </si>
  <si>
    <t>Jane Llewellyn-March 20--238</t>
  </si>
  <si>
    <t>John Neylon-March 20--281A</t>
  </si>
  <si>
    <t>Kylie Fleming-March 20--55</t>
  </si>
  <si>
    <t>Kylie Fleming-March 20--56</t>
  </si>
  <si>
    <t>Slywords Pty Ltd-March 20--923</t>
  </si>
  <si>
    <t>Xenia Hanusiak-March 20--1004</t>
  </si>
  <si>
    <t>Letitia Koutsouliotas-Ewing-March 20--AR003</t>
  </si>
  <si>
    <t>mar20</t>
  </si>
  <si>
    <t>017469</t>
  </si>
  <si>
    <t>Andrew P Street-Feb 20--1188</t>
  </si>
  <si>
    <t>017505</t>
  </si>
  <si>
    <t>Gent Charles-March 20--120A</t>
  </si>
  <si>
    <t>017478</t>
  </si>
  <si>
    <t>Wallace &amp; Grammar-March 20--1125</t>
  </si>
  <si>
    <t>Bradley David-March 20--MARCH 20B</t>
  </si>
  <si>
    <t>online</t>
  </si>
  <si>
    <t>Bridgland John-March 20--1787</t>
  </si>
  <si>
    <t>017479</t>
  </si>
  <si>
    <t>Sarah Couper-March 20--MARCH 20</t>
  </si>
  <si>
    <t>017490</t>
  </si>
  <si>
    <t>Andrew P Street-Mar 20--1192</t>
  </si>
  <si>
    <t>Wallace &amp; Grammar</t>
  </si>
  <si>
    <t>017603</t>
  </si>
  <si>
    <t xml:space="preserve"> Vinosense - David Brookes-April 20--450</t>
  </si>
  <si>
    <t>Apr20</t>
  </si>
  <si>
    <t>017515</t>
  </si>
  <si>
    <t>Andrew P Street-April 20--1203</t>
  </si>
  <si>
    <t>April 20</t>
  </si>
  <si>
    <t>017547</t>
  </si>
  <si>
    <t>Bill Condie-April 20--AR003</t>
  </si>
  <si>
    <t>017518</t>
  </si>
  <si>
    <t>Bradley David-April 20--APRIL 20</t>
  </si>
  <si>
    <t>Gemma Beale-April 20--2001</t>
  </si>
  <si>
    <t>Hainsworth Roger-April 20--APRIL 20</t>
  </si>
  <si>
    <t>017554</t>
  </si>
  <si>
    <t>Jane Llewellyn-April 20--239</t>
  </si>
  <si>
    <t>Jennifer Mills-April 20--APRIL 20</t>
  </si>
  <si>
    <t>017530</t>
  </si>
  <si>
    <t>John Neylon-April 20--282</t>
  </si>
  <si>
    <t>Kylie Fleming-April 20--51A</t>
  </si>
  <si>
    <t>017527</t>
  </si>
  <si>
    <t>Leo Greenfield-April 20--LWG000130</t>
  </si>
  <si>
    <t>Michael X Savvas-April 20--199</t>
  </si>
  <si>
    <t>017531</t>
  </si>
  <si>
    <t>Royce Kurmelovs-April 20--137</t>
  </si>
  <si>
    <t>Sarah Couper-April 20--APRIL 20</t>
  </si>
  <si>
    <t>Pascale Media-April 20--03202010</t>
  </si>
  <si>
    <t>017567</t>
  </si>
  <si>
    <t>Slywords Pty Ltd-April 20--927</t>
  </si>
  <si>
    <t>017600</t>
  </si>
  <si>
    <t>Kylie Maslen-April 20--170320TAR</t>
  </si>
  <si>
    <t>017614</t>
  </si>
  <si>
    <t>Jane Llewellyn-April 20--240</t>
  </si>
  <si>
    <t>017621</t>
  </si>
  <si>
    <t>Gent Charles-April 20--121</t>
  </si>
  <si>
    <t>017628</t>
  </si>
  <si>
    <t xml:space="preserve"> Vinosense - David Brookes-May 20--453</t>
  </si>
  <si>
    <t>May20</t>
  </si>
  <si>
    <t>017622</t>
  </si>
  <si>
    <t>Bill Condie-May 20--AR004</t>
  </si>
  <si>
    <t>Bradley David-May 20--MAY 20</t>
  </si>
  <si>
    <t>Bridgland John-May 20--1789</t>
  </si>
  <si>
    <t>Bridgland John-May 20--283</t>
  </si>
  <si>
    <t>CN MAY20</t>
  </si>
  <si>
    <t>wrong supplier</t>
  </si>
  <si>
    <t>017633</t>
  </si>
  <si>
    <t>John Neylon-May 20--283</t>
  </si>
  <si>
    <t>017634</t>
  </si>
  <si>
    <t>Leo Greenfield-May 20--LWG000134</t>
  </si>
  <si>
    <t>Royce Kurmelovs-May 20--142</t>
  </si>
  <si>
    <t>Jane Llewellyn-May 20--241</t>
  </si>
  <si>
    <t>017658</t>
  </si>
  <si>
    <t>John Neylon-May 20--283A</t>
  </si>
  <si>
    <t>may20</t>
  </si>
  <si>
    <t>017674</t>
  </si>
  <si>
    <t>Michael X Savvas-May 20--200</t>
  </si>
  <si>
    <t>May 20</t>
  </si>
  <si>
    <t>017685</t>
  </si>
  <si>
    <t>Sarah Couper-May 20--MAY 20</t>
  </si>
  <si>
    <t>Kylie Fleming-May 20--52A</t>
  </si>
  <si>
    <t>017690</t>
  </si>
  <si>
    <t>Alexis Buxton- Collins-May 20--0215</t>
  </si>
  <si>
    <t>print April</t>
  </si>
  <si>
    <t>017705</t>
  </si>
  <si>
    <t>Andrew P Street-May 20--1216</t>
  </si>
  <si>
    <t>Andrew P Street-May 20--1216A</t>
  </si>
  <si>
    <t>May20  underpaid inv</t>
  </si>
  <si>
    <t>017708</t>
  </si>
  <si>
    <t>Gent Charles-May 20--122</t>
  </si>
  <si>
    <t>017723</t>
  </si>
  <si>
    <t>Slywords Pty Ltd-May 20--930</t>
  </si>
  <si>
    <t xml:space="preserve"> Vinosense - David Brookes-June 20--455</t>
  </si>
  <si>
    <t>June 20</t>
  </si>
  <si>
    <t>017744</t>
  </si>
  <si>
    <t>Bill Condie-June 20--AR005</t>
  </si>
  <si>
    <t>Bradley David-June 20--JUNE 20</t>
  </si>
  <si>
    <t>Bridgland John-June 20--1790</t>
  </si>
  <si>
    <t>Jun20</t>
  </si>
  <si>
    <t>Jane Llewellyn-June 20--242</t>
  </si>
  <si>
    <t>017746</t>
  </si>
  <si>
    <t>John Neylon-June 20--284</t>
  </si>
  <si>
    <t>Kylie Fleming-June 20--53</t>
  </si>
  <si>
    <t>Kylie Fleming-June 20--54</t>
  </si>
  <si>
    <t>Kylie Maslen-June 20--260520</t>
  </si>
  <si>
    <t>Pascale Media-June 20--05202005</t>
  </si>
  <si>
    <t>017745</t>
  </si>
  <si>
    <t>Royce Kurmelovs-June 20--143</t>
  </si>
  <si>
    <t>Slywords Pty Ltd-June 20--937</t>
  </si>
  <si>
    <t>017765</t>
  </si>
  <si>
    <t>Gent Charles-June 20--123</t>
  </si>
  <si>
    <t>017800</t>
  </si>
  <si>
    <t>Hainsworth Roger-May 20--483</t>
  </si>
  <si>
    <t>017834</t>
  </si>
  <si>
    <t>Jane Llewellyn-June 20--243</t>
  </si>
  <si>
    <t>Hainsworth Roger-June 20--484</t>
  </si>
  <si>
    <t>June20</t>
  </si>
  <si>
    <t>017836</t>
  </si>
  <si>
    <t>Leo Greenfield-June 20--LWG000137</t>
  </si>
  <si>
    <t>AP - CL</t>
  </si>
  <si>
    <t>Novatech Creative Event Technology-Dec 19--989</t>
  </si>
  <si>
    <t>Hot100 audio /visual</t>
  </si>
  <si>
    <t>Kylie Fleming-July 19--38</t>
  </si>
  <si>
    <t>Locale</t>
  </si>
  <si>
    <t>016468</t>
  </si>
  <si>
    <t>Kylie Fleming-July 19--39</t>
  </si>
  <si>
    <t>016556</t>
  </si>
  <si>
    <t>016659</t>
  </si>
  <si>
    <t>Kylie Fleming-Aug 19--40A</t>
  </si>
  <si>
    <t>016755</t>
  </si>
  <si>
    <t>Kylie Fleming-Nov 19--47</t>
  </si>
  <si>
    <t>Foodland</t>
  </si>
  <si>
    <t>Kylie Fleming-Nov 19--48A</t>
  </si>
  <si>
    <t>Locale 4 of 4</t>
  </si>
  <si>
    <t>Locale 1 of 4</t>
  </si>
  <si>
    <t>017155</t>
  </si>
  <si>
    <t>Slywords Pty Ltd-March 20--926</t>
  </si>
  <si>
    <t>Special Project</t>
  </si>
  <si>
    <t>David Sly Mt Lofty House book</t>
  </si>
  <si>
    <t>Passing Out Distribution-July 19--8042</t>
  </si>
  <si>
    <t>Distr TAR July19</t>
  </si>
  <si>
    <t>Passing Out Distribution-Aug 19--8171</t>
  </si>
  <si>
    <t>Distr TAR Aug19</t>
  </si>
  <si>
    <t>Passing Out Distribution-Sept 19--8316</t>
  </si>
  <si>
    <t>Distr TAR Sep19</t>
  </si>
  <si>
    <t>Cash - Please Pay Cash-SEpt 19--SEPT 19</t>
  </si>
  <si>
    <t>Distr TAR - parking tix DF</t>
  </si>
  <si>
    <t>016865</t>
  </si>
  <si>
    <t>Passing Out Distribution-Oct 19--8462</t>
  </si>
  <si>
    <t>Print TAR Oct19</t>
  </si>
  <si>
    <t>Passing Out Distribution-Nov 19--8614</t>
  </si>
  <si>
    <t>Distr TAR Nov19</t>
  </si>
  <si>
    <t>Passing Out Distribution-Dec 19--8759</t>
  </si>
  <si>
    <t>Dist TAR Dec19</t>
  </si>
  <si>
    <t>Passing Out Distribution-Dec 19--8816</t>
  </si>
  <si>
    <t>Hot100 distr</t>
  </si>
  <si>
    <t>Passing Out Distribution-Jan 20--8928</t>
  </si>
  <si>
    <t>Distr TAR Jan20</t>
  </si>
  <si>
    <t>Passing Out Distribution-Feb 20--9172</t>
  </si>
  <si>
    <t>Distr TAR Feb20</t>
  </si>
  <si>
    <t>Passing Out Distribution-March 20--9351</t>
  </si>
  <si>
    <t>Distr TAR Mar20</t>
  </si>
  <si>
    <t>Passing Out Distribution-April 20--9457</t>
  </si>
  <si>
    <t>Distr TAR Apr20</t>
  </si>
  <si>
    <t>Passing Out Distribution-May 20--9529</t>
  </si>
  <si>
    <t>Distr TAR</t>
  </si>
  <si>
    <t>Passing Out Distribution-June 20--9536</t>
  </si>
  <si>
    <t>Dist TAR Jun20</t>
  </si>
  <si>
    <t>017788</t>
  </si>
  <si>
    <t>Blanco Horner Pty Ltd-Dec 19--BC1642</t>
  </si>
  <si>
    <t>Hot100 catering</t>
  </si>
  <si>
    <t>50% Apple% Dry</t>
  </si>
  <si>
    <t>Hot100 Sponsorship Dinner</t>
  </si>
  <si>
    <t>Bradley David-July 19--JULY 19A</t>
  </si>
  <si>
    <t>016444</t>
  </si>
  <si>
    <t>Letitia Koutsouliotas-Ewing-July 19--FM119</t>
  </si>
  <si>
    <t>John Neylon-July 19--273 ONLINE</t>
  </si>
  <si>
    <t>July online</t>
  </si>
  <si>
    <t>Bradley David-July 19--JULY 19B</t>
  </si>
  <si>
    <t>Bradley David-July 19--JULY19</t>
  </si>
  <si>
    <t>Online</t>
  </si>
  <si>
    <t>Bradley David-Aug 19--AUG 19A</t>
  </si>
  <si>
    <t>Aug 19 online</t>
  </si>
  <si>
    <t>016612</t>
  </si>
  <si>
    <t>Bradley David-Aug 19--AUG 19B</t>
  </si>
  <si>
    <t>Brissenden Alan-Aug 19--18-19.16B</t>
  </si>
  <si>
    <t>Jane Llewellyn-Aug 19--228</t>
  </si>
  <si>
    <t>Annabel Bowles-Aug 19--8</t>
  </si>
  <si>
    <t>016665</t>
  </si>
  <si>
    <t>Brissenden Alan-Aug 19--19-18.26</t>
  </si>
  <si>
    <t>digital</t>
  </si>
  <si>
    <t>Kylie Maslen-Aug 19--300819</t>
  </si>
  <si>
    <t>Bradley David-Sept 19--SEPT 19A</t>
  </si>
  <si>
    <t>Bradley David-sept 19--SEPT 19B</t>
  </si>
  <si>
    <t>Bradley David-Oct 19--OCT 19A</t>
  </si>
  <si>
    <t>Charlotte Barkla-Oct 19--206</t>
  </si>
  <si>
    <t>016931</t>
  </si>
  <si>
    <t>Jane Llewellyn-Oct 19--231</t>
  </si>
  <si>
    <t>Brissenden Alan-Oct 19--18-19.30</t>
  </si>
  <si>
    <t>016965</t>
  </si>
  <si>
    <t>Brissenden Alan-Oct 19--18-19.30B</t>
  </si>
  <si>
    <t>Brissenden Alan-Oct 19--18-19.29</t>
  </si>
  <si>
    <t>016970</t>
  </si>
  <si>
    <t>Brissenden Alan-Oct 19--18-19.30A</t>
  </si>
  <si>
    <t>Esther Reynolds-Verco-Oct 19--0181</t>
  </si>
  <si>
    <t>Sonia Blair-Oct 19--OCT 19</t>
  </si>
  <si>
    <t>Peter Krieg-Nov 19--AR010</t>
  </si>
  <si>
    <t>Bradley David-Nov 19--NOV 19A</t>
  </si>
  <si>
    <t>016987</t>
  </si>
  <si>
    <t>John Neylon-Nov 19--277A</t>
  </si>
  <si>
    <t>Alexis Buxton- Collins-Nov 19--0121</t>
  </si>
  <si>
    <t>Jun19 online</t>
  </si>
  <si>
    <t>online Nov19</t>
  </si>
  <si>
    <t>Online Oct19</t>
  </si>
  <si>
    <t>Bradley David-Nov 19--NOV 19B</t>
  </si>
  <si>
    <t>Hainsworth Roger-Nov 19--NOV 19</t>
  </si>
  <si>
    <t>Brissenden Alan-Dec 19--18-19.33</t>
  </si>
  <si>
    <t>Kylie Fleming-Dec 19--49</t>
  </si>
  <si>
    <t>Dec19 online</t>
  </si>
  <si>
    <t>017057</t>
  </si>
  <si>
    <t>Kylie Fleming-Dec 19--49A</t>
  </si>
  <si>
    <t>Online underpaid inv49</t>
  </si>
  <si>
    <t>Bradley David-Dec 19--DEC 19A</t>
  </si>
  <si>
    <t>Bradley David-Dec 19--DEC 19B</t>
  </si>
  <si>
    <t>017179</t>
  </si>
  <si>
    <t>Bradley David-Jan 20--JAN 20A</t>
  </si>
  <si>
    <t>017268</t>
  </si>
  <si>
    <t>Brissenden Alan-Jan 20--19-20.9</t>
  </si>
  <si>
    <t>Bradley David-Jan 20--JAN 20B</t>
  </si>
  <si>
    <t>Bradley David-Feb 20--FEB 20A</t>
  </si>
  <si>
    <t>Tim Watts-Feb 20--TW290120</t>
  </si>
  <si>
    <t>Bradley David-Feb 20--FEB 20B</t>
  </si>
  <si>
    <t>ONline</t>
  </si>
  <si>
    <t>Feb 20 online</t>
  </si>
  <si>
    <t>Bradley David-March 20--MARCH 20A</t>
  </si>
  <si>
    <t>Xenia Hanusiak-March 20--1005</t>
  </si>
  <si>
    <t>Mar20 online</t>
  </si>
  <si>
    <t>017517</t>
  </si>
  <si>
    <t>Olivia De Zilva-March 20--8</t>
  </si>
  <si>
    <t>Bradley David-April 20--APRIL 20A</t>
  </si>
  <si>
    <t>Sia Duff-April 20--420</t>
  </si>
  <si>
    <t>April online</t>
  </si>
  <si>
    <t>017625</t>
  </si>
  <si>
    <t>017676</t>
  </si>
  <si>
    <t>Bradley David-May 20--MAY 20A</t>
  </si>
  <si>
    <t>Bradley David-May 20--MAY 20B</t>
  </si>
  <si>
    <t>017741</t>
  </si>
  <si>
    <t>Gemma Beale-May 20--2002</t>
  </si>
  <si>
    <t>Bradley David-June 20--JUNE 20A</t>
  </si>
  <si>
    <t>Bradley David-June 20--JUNE 20B</t>
  </si>
  <si>
    <t>017815</t>
  </si>
  <si>
    <t>Jasmin Teurlings-June 20--1</t>
  </si>
  <si>
    <t>June online</t>
  </si>
  <si>
    <t>017830</t>
  </si>
  <si>
    <t>Australia Post-July 19--JULY 19</t>
  </si>
  <si>
    <t>mailout TAR</t>
  </si>
  <si>
    <t>016598</t>
  </si>
  <si>
    <t>Rental on post office box</t>
  </si>
  <si>
    <t>016657</t>
  </si>
  <si>
    <t>Australia Post-Aug 19--AUG 19</t>
  </si>
  <si>
    <t>TAR Mailout</t>
  </si>
  <si>
    <t>016724</t>
  </si>
  <si>
    <t>016753</t>
  </si>
  <si>
    <t>Australia Post-Sept 19--SEPT 19</t>
  </si>
  <si>
    <t>016902</t>
  </si>
  <si>
    <t>Australia Post-Oct 19--OCT 19</t>
  </si>
  <si>
    <t>mailout</t>
  </si>
  <si>
    <t>016981</t>
  </si>
  <si>
    <t>017005</t>
  </si>
  <si>
    <t>Australia Post-Dec 19--DEC 19</t>
  </si>
  <si>
    <t>Mailout</t>
  </si>
  <si>
    <t>017278</t>
  </si>
  <si>
    <t>Australia Post-Jan 20--JAN 20</t>
  </si>
  <si>
    <t>TAR mailout</t>
  </si>
  <si>
    <t>017370</t>
  </si>
  <si>
    <t>Australia Post-Feb 20--FEB 20</t>
  </si>
  <si>
    <t>Australia Post-March 20--MARCH 20</t>
  </si>
  <si>
    <t>Australia Post-April 20--APRIL 20</t>
  </si>
  <si>
    <t>017588</t>
  </si>
  <si>
    <t>Australia Post-May 20--MAY 20</t>
  </si>
  <si>
    <t>017764</t>
  </si>
  <si>
    <t>Hot100 booklet</t>
  </si>
  <si>
    <t>Wallace &amp; Grammar-July 19--1116</t>
  </si>
  <si>
    <t>Proofing</t>
  </si>
  <si>
    <t>Katie Jary-July 19--2019-68</t>
  </si>
  <si>
    <t>Covering Sabas Leave</t>
  </si>
  <si>
    <t>Wallace &amp; Grammar-Aug 19--1117</t>
  </si>
  <si>
    <t>Aug 19 Proofing</t>
  </si>
  <si>
    <t>Wallace &amp; Grammar-Sept 19--1118A</t>
  </si>
  <si>
    <t>proofing</t>
  </si>
  <si>
    <t>016669</t>
  </si>
  <si>
    <t>Proofreading</t>
  </si>
  <si>
    <t>Wallace &amp; Grammar-Nov 19--1120</t>
  </si>
  <si>
    <t>NOV19 proofing</t>
  </si>
  <si>
    <t>016982</t>
  </si>
  <si>
    <t>Wallace &amp; Grammar-Dec 19--1122</t>
  </si>
  <si>
    <t>Proofreading Dec19</t>
  </si>
  <si>
    <t>Katie Jary-Feb 20--2020-89</t>
  </si>
  <si>
    <t>Layout, proof TAR</t>
  </si>
  <si>
    <t>Wallace &amp; Grammar-Feb 20--1124</t>
  </si>
  <si>
    <t>Layout /Proof Feb20</t>
  </si>
  <si>
    <t>Wallace &amp; Grammar-Jan 20--1123</t>
  </si>
  <si>
    <t>Jan20 layout</t>
  </si>
  <si>
    <t>Liam Burtenshaw-March 20--70</t>
  </si>
  <si>
    <t>Layout/proof TAR</t>
  </si>
  <si>
    <t>017440</t>
  </si>
  <si>
    <t>Liam B - Training</t>
  </si>
  <si>
    <t>Wallace &amp; Grammar-April 20--1127</t>
  </si>
  <si>
    <t>April 20 proof</t>
  </si>
  <si>
    <t>017629</t>
  </si>
  <si>
    <t>Wallace &amp; Grammar-May 20--1128</t>
  </si>
  <si>
    <t>May20 proof</t>
  </si>
  <si>
    <t>017630</t>
  </si>
  <si>
    <t>Wallace Joe-May 20--1128</t>
  </si>
  <si>
    <t>Wallace &amp; Grammar-June 20--1129</t>
  </si>
  <si>
    <t>Jun20 proof</t>
  </si>
  <si>
    <t>Passing Out Distribution-Dec 19--8810</t>
  </si>
  <si>
    <t>Distr HOT 100</t>
  </si>
  <si>
    <t>017144</t>
  </si>
  <si>
    <t>Editorial</t>
  </si>
  <si>
    <t>016756</t>
  </si>
  <si>
    <t>Katie Jary-Nov 19--2019-82</t>
  </si>
  <si>
    <t>Foodland- proof</t>
  </si>
  <si>
    <t>017161</t>
  </si>
  <si>
    <t>Katie Catalogue</t>
  </si>
  <si>
    <t>016912</t>
  </si>
  <si>
    <t>Katie Jary-Oct 19--2019-80</t>
  </si>
  <si>
    <t>Special Project- proof</t>
  </si>
  <si>
    <t>017032</t>
  </si>
  <si>
    <t>Mount Lofty-  layout</t>
  </si>
  <si>
    <t>Mt Lofty Book</t>
  </si>
  <si>
    <t>017503</t>
  </si>
  <si>
    <t>Wallace &amp; Grammar Mt Lofty House book</t>
  </si>
  <si>
    <t>017498</t>
  </si>
  <si>
    <t>017499</t>
  </si>
  <si>
    <t>Sia Duff-July 19--339</t>
  </si>
  <si>
    <t>July 19 photos</t>
  </si>
  <si>
    <t>Photography</t>
  </si>
  <si>
    <t>Sia Duff-Aug 19--345</t>
  </si>
  <si>
    <t>Aug 19 Photos</t>
  </si>
  <si>
    <t>Photos</t>
  </si>
  <si>
    <t>016913</t>
  </si>
  <si>
    <t>Sia Duff-Nov 19--365</t>
  </si>
  <si>
    <t>Nov19 photos</t>
  </si>
  <si>
    <t>Sia Duff-Dec 19--376</t>
  </si>
  <si>
    <t>Photos Dec19</t>
  </si>
  <si>
    <t>Dec19 photos</t>
  </si>
  <si>
    <t>Sia Duff-Jan 20--385</t>
  </si>
  <si>
    <t>Jan 20 photos</t>
  </si>
  <si>
    <t>Sia Duff-Feb 20--393</t>
  </si>
  <si>
    <t>Photos Feb20</t>
  </si>
  <si>
    <t>017497</t>
  </si>
  <si>
    <t>Sia Duff-March 20--401</t>
  </si>
  <si>
    <t>Photos Mar20</t>
  </si>
  <si>
    <t>017594</t>
  </si>
  <si>
    <t>Sia Duff-April 20--406</t>
  </si>
  <si>
    <t>April 20 photos</t>
  </si>
  <si>
    <t>017651</t>
  </si>
  <si>
    <t>Sia Duff-May 20--421</t>
  </si>
  <si>
    <t>Photos May20</t>
  </si>
  <si>
    <t>017782</t>
  </si>
  <si>
    <t>Sia Duff-June 20--425</t>
  </si>
  <si>
    <t>June 20 photos</t>
  </si>
  <si>
    <t>017891</t>
  </si>
  <si>
    <t>017889</t>
  </si>
  <si>
    <t>017888</t>
  </si>
  <si>
    <t>Hot 100 mailout</t>
  </si>
  <si>
    <t>Sia Duff-Sept 19--362</t>
  </si>
  <si>
    <t>Photos online</t>
  </si>
  <si>
    <t>Sia Duff-Oct 19--366</t>
  </si>
  <si>
    <t>Oct 19 photos online</t>
  </si>
  <si>
    <t>016945</t>
  </si>
  <si>
    <t>Sia Duff-Dec 19--378</t>
  </si>
  <si>
    <t>Sia Duff-Dec 19--386</t>
  </si>
  <si>
    <t>photos online</t>
  </si>
  <si>
    <t>Sia Duff-Jan 20--392</t>
  </si>
  <si>
    <t>Jan20 photos online</t>
  </si>
  <si>
    <t>Sia Duff-Feb 20--400</t>
  </si>
  <si>
    <t>Feb20 photos online</t>
  </si>
  <si>
    <t>PhotoTeam Pty Ltd-March 20--190126</t>
  </si>
  <si>
    <t>Sia Duff-March 20--405</t>
  </si>
  <si>
    <t>Sia Duff-May 20--424</t>
  </si>
  <si>
    <t>Photos May20 online</t>
  </si>
  <si>
    <t>Sia Duff-June 20--443</t>
  </si>
  <si>
    <t>June20 online photos</t>
  </si>
  <si>
    <t>Graphic Print Group-July 19--66360</t>
  </si>
  <si>
    <t>Print TAR July19</t>
  </si>
  <si>
    <t>016429</t>
  </si>
  <si>
    <t>Graphic Print Group-Aug 19--66720</t>
  </si>
  <si>
    <t>Print TAR</t>
  </si>
  <si>
    <t>Graphic Print Group-Sept 19--67113</t>
  </si>
  <si>
    <t>Cota Inserts</t>
  </si>
  <si>
    <t>Graphic Print Group-Sept 19--67114</t>
  </si>
  <si>
    <t>TAR Sept19</t>
  </si>
  <si>
    <t>Graphic Print Group-Oct 19--67424</t>
  </si>
  <si>
    <t>Graphic Print Group-Nov 19--67724</t>
  </si>
  <si>
    <t>Print TAR Nov19</t>
  </si>
  <si>
    <t>Newstyle Printing-Dec 19--111177</t>
  </si>
  <si>
    <t>Print TAR Dec19</t>
  </si>
  <si>
    <t>Newstyle Printing-Jan 20--111617</t>
  </si>
  <si>
    <t>Print TAR Jan20</t>
  </si>
  <si>
    <t>Newstyle Printing-Feb 20--112052</t>
  </si>
  <si>
    <t>Print TAR Feb20</t>
  </si>
  <si>
    <t>Newstyle Printing-March 20--112466</t>
  </si>
  <si>
    <t>Print TAR Mar20</t>
  </si>
  <si>
    <t>017439</t>
  </si>
  <si>
    <t>Newstyle Printing-April 20--112863</t>
  </si>
  <si>
    <t>Print Apr20 TAR</t>
  </si>
  <si>
    <t>017546</t>
  </si>
  <si>
    <t>Newstyle Printing-May 20--113160</t>
  </si>
  <si>
    <t>Print May20 TAR</t>
  </si>
  <si>
    <t>Newstyle Printing-June 20--113388</t>
  </si>
  <si>
    <t>Print TAR Jun20</t>
  </si>
  <si>
    <t>Hot100- High Bar Bench hire x2</t>
  </si>
  <si>
    <t>Hot100 hire tables/chairs/bar</t>
  </si>
  <si>
    <t>Graphic Print Group-Aug 19--66977</t>
  </si>
  <si>
    <t>Print Locale Mag</t>
  </si>
  <si>
    <t>Newstyle Printing-Nov 19--111175</t>
  </si>
  <si>
    <t>Print Locale Nov19</t>
  </si>
  <si>
    <t>Catalogue Katie</t>
  </si>
  <si>
    <t>016911</t>
  </si>
  <si>
    <t>Katie Jary-Oct 19--2019-77</t>
  </si>
  <si>
    <t>Graphic Designm Catalogues</t>
  </si>
  <si>
    <t>Katie Jary-Nov 19--2019-84</t>
  </si>
  <si>
    <t>Special Project- Issue 3</t>
  </si>
  <si>
    <t>Graphic design -Special Project</t>
  </si>
  <si>
    <t>Katie Jary-Feb 20--2020-93</t>
  </si>
  <si>
    <t>Graphic desing- Adel.Finest Supermarkets Catalogue</t>
  </si>
  <si>
    <t>Graphic Design Mt Lofty House Book</t>
  </si>
  <si>
    <t>Liam Burtenshaw-March 20--72</t>
  </si>
  <si>
    <t>TAR SpecialProject - design</t>
  </si>
  <si>
    <t>Cash - Please Pay Cash-Dec 19--DEC 19</t>
  </si>
  <si>
    <t>Hot100- USB, Wax Seal</t>
  </si>
  <si>
    <t>017137</t>
  </si>
  <si>
    <t>Hot100- toilet paper, soap, paper towels</t>
  </si>
  <si>
    <t>Hot100- cash in hand, Sam Helper</t>
  </si>
  <si>
    <t>Scan Dsick PRO</t>
  </si>
  <si>
    <t>Wiberg-Dec 19--DEC 19</t>
  </si>
  <si>
    <t>Hot100 DJ Set</t>
  </si>
  <si>
    <t>Adelaide Metropolitan Security-Dec 19--46364</t>
  </si>
  <si>
    <t>Hot100 security guard</t>
  </si>
  <si>
    <t>Australasian Performing Right Association Ltd - ONEMUSIC-Dec</t>
  </si>
  <si>
    <t>Licence 5/12/19 casual public perf</t>
  </si>
  <si>
    <t>Card holders Pin - Hot100</t>
  </si>
  <si>
    <t>Champys</t>
  </si>
  <si>
    <t>Hot100 - frames, Vax seal</t>
  </si>
  <si>
    <t>Hot100- KS Knives Stanley</t>
  </si>
  <si>
    <t>Hot100 -Laminate</t>
  </si>
  <si>
    <t>Hot100 meeting with sponsors</t>
  </si>
  <si>
    <t>Hot100 tape insulation PVC</t>
  </si>
  <si>
    <t>Incidental</t>
  </si>
  <si>
    <t>label Laser Removable</t>
  </si>
  <si>
    <t>Labels laser avery</t>
  </si>
  <si>
    <t>LAMINATING A4</t>
  </si>
  <si>
    <t>Lanyards</t>
  </si>
  <si>
    <t>Lunch with Laisa KPMG</t>
  </si>
  <si>
    <t>Mail Out</t>
  </si>
  <si>
    <t>Meeting 2 pax</t>
  </si>
  <si>
    <t>Meeting 5 pax</t>
  </si>
  <si>
    <t>Paper Wine Tasting x 2</t>
  </si>
  <si>
    <t>Parking</t>
  </si>
  <si>
    <t>Pickwick Group-Dec 19--62207</t>
  </si>
  <si>
    <t>Clleaning - Hot100</t>
  </si>
  <si>
    <t>Taxi</t>
  </si>
  <si>
    <t>Kirrilee Hay-Dec 19--DEC 19</t>
  </si>
  <si>
    <t>Wine show operations</t>
  </si>
  <si>
    <t>Switch Organic Wine-Dec 19--1690</t>
  </si>
  <si>
    <t>Hot100 consulting</t>
  </si>
  <si>
    <t>Carney Sims-Dec 19--DEC 19</t>
  </si>
  <si>
    <t>Hot100- Adobe software, sandstripe</t>
  </si>
  <si>
    <t>Photos Hot100</t>
  </si>
  <si>
    <t>Newstyle Printing-Dec 19--111537</t>
  </si>
  <si>
    <t>Print HOT100 Mag</t>
  </si>
  <si>
    <t>Graphic Print Group-Oct 19--67423</t>
  </si>
  <si>
    <t>Marmalade inserts</t>
  </si>
  <si>
    <t>Accrual Hot 100 Wines TAFE</t>
  </si>
  <si>
    <t>017282</t>
  </si>
  <si>
    <t>Deposit for venue hire</t>
  </si>
  <si>
    <t>Pmt for venue hire</t>
  </si>
  <si>
    <t>Venue Hire Deposit - Hot 100</t>
  </si>
  <si>
    <t>017279</t>
  </si>
  <si>
    <t>TAFE SA-Jan 20--800027172</t>
  </si>
  <si>
    <t>Hot100 venue hire</t>
  </si>
  <si>
    <t>IN000032515-Copyright Agency Limited-Copyright July 2019</t>
  </si>
  <si>
    <t>Copyright July 2019</t>
  </si>
  <si>
    <t>016691</t>
  </si>
  <si>
    <t>Cashflow Boost Federal Govt Subsidy</t>
  </si>
  <si>
    <t>017670</t>
  </si>
  <si>
    <t>IN000033355-Copyright Agency Limited-COPYRIGHT APRIL-MAY</t>
  </si>
  <si>
    <t>COPYRIGHT APRIL-MAY</t>
  </si>
  <si>
    <t>017750</t>
  </si>
  <si>
    <t xml:space="preserve">     4062018</t>
  </si>
  <si>
    <t>JobKeeper Subsidy</t>
  </si>
  <si>
    <t>017781</t>
  </si>
  <si>
    <t>017884</t>
  </si>
  <si>
    <t>017885</t>
  </si>
  <si>
    <t>017883</t>
  </si>
  <si>
    <t>Copyright income</t>
  </si>
  <si>
    <t>Jobkeeper</t>
  </si>
  <si>
    <t>Payroll Weekend 30/7/2019</t>
  </si>
  <si>
    <t>016621</t>
  </si>
  <si>
    <t>Payroll Weekend 27/08/2019</t>
  </si>
  <si>
    <t>016715</t>
  </si>
  <si>
    <t>Payroll Weekend 24/09/2019</t>
  </si>
  <si>
    <t>016846</t>
  </si>
  <si>
    <t>Payroll Weekend 22/10/2019</t>
  </si>
  <si>
    <t>016967</t>
  </si>
  <si>
    <t>Payroll Weekend 19/11/2019</t>
  </si>
  <si>
    <t>017096</t>
  </si>
  <si>
    <t>Payroll Weekend 30/12/2019</t>
  </si>
  <si>
    <t>017232</t>
  </si>
  <si>
    <t>Payroll Weekend 28/1/2020</t>
  </si>
  <si>
    <t>017320</t>
  </si>
  <si>
    <t>Payroll Weekend 25/2/2020</t>
  </si>
  <si>
    <t>017451</t>
  </si>
  <si>
    <t>Payroll Weekend 24/3/2020</t>
  </si>
  <si>
    <t>017562</t>
  </si>
  <si>
    <t>Payroll Weekend 21/4/2020</t>
  </si>
  <si>
    <t>017648</t>
  </si>
  <si>
    <t>Payroll Weekend 19/5/2020</t>
  </si>
  <si>
    <t>017758</t>
  </si>
  <si>
    <t>017865</t>
  </si>
  <si>
    <t>Payroll Weekend 30/6/2020</t>
  </si>
  <si>
    <t>Adjt M Elton July 2018</t>
  </si>
  <si>
    <t>017258</t>
  </si>
  <si>
    <t>017259</t>
  </si>
  <si>
    <t>Annual Leave -July 2019</t>
  </si>
  <si>
    <t>016622</t>
  </si>
  <si>
    <t>Annual Leave -August 2019</t>
  </si>
  <si>
    <t>016716</t>
  </si>
  <si>
    <t>Annual Leave -September 2019</t>
  </si>
  <si>
    <t>016849</t>
  </si>
  <si>
    <t>016968</t>
  </si>
  <si>
    <t>Annual Leave -November 2019</t>
  </si>
  <si>
    <t>017098</t>
  </si>
  <si>
    <t>Annual Leave -December 2019</t>
  </si>
  <si>
    <t>017233</t>
  </si>
  <si>
    <t>Annual Leave -January 2020</t>
  </si>
  <si>
    <t>017321</t>
  </si>
  <si>
    <t>Annual Leave -February 2020</t>
  </si>
  <si>
    <t>017452</t>
  </si>
  <si>
    <t>Annual Leave -March 2020</t>
  </si>
  <si>
    <t>017563</t>
  </si>
  <si>
    <t>Annual Leave -April 2020</t>
  </si>
  <si>
    <t>017649</t>
  </si>
  <si>
    <t>Annual Leave -May 2020</t>
  </si>
  <si>
    <t>017759</t>
  </si>
  <si>
    <t>Annual Leave -June 2020</t>
  </si>
  <si>
    <t>017866</t>
  </si>
  <si>
    <t>Payroll Tax - GBLT</t>
  </si>
  <si>
    <t>016623</t>
  </si>
  <si>
    <t>Revenue SA---PAYROLL TAX JULY 19</t>
  </si>
  <si>
    <t>Payroll Tax July 19</t>
  </si>
  <si>
    <t>016589</t>
  </si>
  <si>
    <t>Revenue SA---PAYROLL TAX AUGUST 19</t>
  </si>
  <si>
    <t>Payroll Tax August 19</t>
  </si>
  <si>
    <t>016705</t>
  </si>
  <si>
    <t>016717</t>
  </si>
  <si>
    <t>016862</t>
  </si>
  <si>
    <t>Revenue SA---PAYROLL TAX SEPT 19</t>
  </si>
  <si>
    <t>Payroll Tax Sept 19</t>
  </si>
  <si>
    <t>016847</t>
  </si>
  <si>
    <t>016991</t>
  </si>
  <si>
    <t>017033</t>
  </si>
  <si>
    <t>Revenue SA---PAYROLL TAX OCT 19</t>
  </si>
  <si>
    <t>Payroll Tax Oct 19</t>
  </si>
  <si>
    <t>017021</t>
  </si>
  <si>
    <t>Revenue SA---PAYROLL TAX NOV 19</t>
  </si>
  <si>
    <t>Payroll Tax Nov 19</t>
  </si>
  <si>
    <t>017072</t>
  </si>
  <si>
    <t>017114</t>
  </si>
  <si>
    <t>017234</t>
  </si>
  <si>
    <t>Revenue SA---DEC 19</t>
  </si>
  <si>
    <t>Payroll Tax  Dec 19</t>
  </si>
  <si>
    <t>017240</t>
  </si>
  <si>
    <t>017330</t>
  </si>
  <si>
    <t>Revenue SA---PAYROLL TAX JAN 20</t>
  </si>
  <si>
    <t>Payroll Tax Jan 20</t>
  </si>
  <si>
    <t>017332</t>
  </si>
  <si>
    <t>Revenue SA---PAYROLL TAX FEB 20</t>
  </si>
  <si>
    <t>PAYROLL TAX FEB 20</t>
  </si>
  <si>
    <t>017431</t>
  </si>
  <si>
    <t>017455</t>
  </si>
  <si>
    <t>017573</t>
  </si>
  <si>
    <t>Revenue SA---PAYROLL TAX MARCH 20</t>
  </si>
  <si>
    <t>Payroll Tax  Marrch 20</t>
  </si>
  <si>
    <t>017561</t>
  </si>
  <si>
    <t>Return to Work SA /Workcover---RP000000203</t>
  </si>
  <si>
    <t>Workcover - 18888310</t>
  </si>
  <si>
    <t>Workcover - OHS</t>
  </si>
  <si>
    <t>Return to Work SA /Workcover---RP000000206</t>
  </si>
  <si>
    <t>017020</t>
  </si>
  <si>
    <t>017093</t>
  </si>
  <si>
    <t>Re Allocate Work Cover</t>
  </si>
  <si>
    <t>017260</t>
  </si>
  <si>
    <t>Return to Work SA /Workcover---DEC 19</t>
  </si>
  <si>
    <t>RTWSA Dec 19</t>
  </si>
  <si>
    <t>Return to Work SA /Workcover---RP000000211</t>
  </si>
  <si>
    <t>017331</t>
  </si>
  <si>
    <t>Return to Work SA /Workcover---RTWSA FEB 20</t>
  </si>
  <si>
    <t>RTWSA Feb 20</t>
  </si>
  <si>
    <t>017432</t>
  </si>
  <si>
    <t>Return to Work SA /Workcover---RP000000215</t>
  </si>
  <si>
    <t>Return to Work SA /Workcover---RP000000219</t>
  </si>
  <si>
    <t>017663</t>
  </si>
  <si>
    <t>Return to Work SA /Workcover---RP000000221</t>
  </si>
  <si>
    <t>017773</t>
  </si>
  <si>
    <t>IN000032504-Beauty on the Move - DEBT COLLECTION-Debt Collec</t>
  </si>
  <si>
    <t>Debt Collection Fee Beauty on the Move</t>
  </si>
  <si>
    <t>016585</t>
  </si>
  <si>
    <t>AUSTRALIAN CREDIT MANAGEMENT PTY LTD---15072</t>
  </si>
  <si>
    <t>Debt Collection Fees Sept 19</t>
  </si>
  <si>
    <t>016848</t>
  </si>
  <si>
    <t>AUSTRALIAN CREDIT MANAGEMENT PTY LTD---31 OCT</t>
  </si>
  <si>
    <t>Debt Collection Fees</t>
  </si>
  <si>
    <t>017019</t>
  </si>
  <si>
    <t>CN000020229</t>
  </si>
  <si>
    <t>Reverse Bad Debt</t>
  </si>
  <si>
    <t>017085</t>
  </si>
  <si>
    <t>IN000032958-LOVE ROBE PROPERTY &amp; EVENT MANAGEMENT-Debt collc</t>
  </si>
  <si>
    <t>Debt collct Fee Love Robe</t>
  </si>
  <si>
    <t>017084</t>
  </si>
  <si>
    <t>IN000032982-LOVE ROBE PROPERTY &amp; EVENT MANAGEMENT-Debt Colle</t>
  </si>
  <si>
    <t>Debt Collection Fee</t>
  </si>
  <si>
    <t>017139</t>
  </si>
  <si>
    <t xml:space="preserve">  4312-00001</t>
  </si>
  <si>
    <t>LOVE ROBE PROPERTY &amp; EVENT MANAGEMENT</t>
  </si>
  <si>
    <t>017245</t>
  </si>
  <si>
    <t>017223</t>
  </si>
  <si>
    <t xml:space="preserve">  4315-00001</t>
  </si>
  <si>
    <t>017217</t>
  </si>
  <si>
    <t>017218</t>
  </si>
  <si>
    <t>CN000020230</t>
  </si>
  <si>
    <t>Reverse Collect Fee Love Prop</t>
  </si>
  <si>
    <t>017197</t>
  </si>
  <si>
    <t>CN000020231</t>
  </si>
  <si>
    <t>Reverse  Inv No 33030</t>
  </si>
  <si>
    <t>017214</t>
  </si>
  <si>
    <t>CN000020233</t>
  </si>
  <si>
    <t>Debt Collet Fee</t>
  </si>
  <si>
    <t>017238</t>
  </si>
  <si>
    <t>CN000020234</t>
  </si>
  <si>
    <t>Debt collect Fess</t>
  </si>
  <si>
    <t>IN000033029-LOVE ROBE PROPERTY &amp; EVENT MANAGEMENT-Debt Colle</t>
  </si>
  <si>
    <t>Debt Collect Fee</t>
  </si>
  <si>
    <t>017199</t>
  </si>
  <si>
    <t>IN000033030-LOVE ROBE PROPERTY &amp; EVENT MANAGEMENT-Debt Colle</t>
  </si>
  <si>
    <t>Debt Collection Fee Love Robe</t>
  </si>
  <si>
    <t>IN000033032-LOVE ROBE PROPERTY &amp; EVENT MANAGEMENT-Reverse Cr</t>
  </si>
  <si>
    <t>Reverse Credit Noter</t>
  </si>
  <si>
    <t>017215</t>
  </si>
  <si>
    <t xml:space="preserve">      712010</t>
  </si>
  <si>
    <t>Love Robe</t>
  </si>
  <si>
    <t>017255</t>
  </si>
  <si>
    <t>017324</t>
  </si>
  <si>
    <t xml:space="preserve">    31012001</t>
  </si>
  <si>
    <t>Aus Credit Fee</t>
  </si>
  <si>
    <t>017319</t>
  </si>
  <si>
    <t xml:space="preserve">    31032026</t>
  </si>
  <si>
    <t>Debt Collec Fee Ellinka</t>
  </si>
  <si>
    <t xml:space="preserve">     3004206</t>
  </si>
  <si>
    <t>017646</t>
  </si>
  <si>
    <t>IN000031488</t>
  </si>
  <si>
    <t>017804</t>
  </si>
  <si>
    <t>IN000031489</t>
  </si>
  <si>
    <t>Bad Debt Kaffana</t>
  </si>
  <si>
    <t>IN000032472</t>
  </si>
  <si>
    <t>017825</t>
  </si>
  <si>
    <t>IN000032195</t>
  </si>
  <si>
    <t>IN000032282</t>
  </si>
  <si>
    <t>IN000032362</t>
  </si>
  <si>
    <t xml:space="preserve">     3071925</t>
  </si>
  <si>
    <t>TF8 Transact Fee</t>
  </si>
  <si>
    <t>016463</t>
  </si>
  <si>
    <t xml:space="preserve">    31071928</t>
  </si>
  <si>
    <t>Acct Keeping Fee</t>
  </si>
  <si>
    <t>016587</t>
  </si>
  <si>
    <t xml:space="preserve">     1081926</t>
  </si>
  <si>
    <t>Merchant Fee</t>
  </si>
  <si>
    <t>016594</t>
  </si>
  <si>
    <t xml:space="preserve">     5081923</t>
  </si>
  <si>
    <t>016601</t>
  </si>
  <si>
    <t xml:space="preserve">    30081932</t>
  </si>
  <si>
    <t>016696</t>
  </si>
  <si>
    <t xml:space="preserve">    30081933</t>
  </si>
  <si>
    <t xml:space="preserve">     4091926</t>
  </si>
  <si>
    <t>BANK FEE</t>
  </si>
  <si>
    <t>016726</t>
  </si>
  <si>
    <t xml:space="preserve">    30091925</t>
  </si>
  <si>
    <t>Acct Fees</t>
  </si>
  <si>
    <t>016843</t>
  </si>
  <si>
    <t xml:space="preserve">     1101922</t>
  </si>
  <si>
    <t>016852</t>
  </si>
  <si>
    <t xml:space="preserve">     3101924</t>
  </si>
  <si>
    <t>016877</t>
  </si>
  <si>
    <t xml:space="preserve">     3110203</t>
  </si>
  <si>
    <t>016978</t>
  </si>
  <si>
    <t>Credit card charges</t>
  </si>
  <si>
    <t>017002</t>
  </si>
  <si>
    <t xml:space="preserve">      111926</t>
  </si>
  <si>
    <t>017007</t>
  </si>
  <si>
    <t xml:space="preserve">     4111923</t>
  </si>
  <si>
    <t>TF800 Transact</t>
  </si>
  <si>
    <t>017009</t>
  </si>
  <si>
    <t xml:space="preserve">    29111927</t>
  </si>
  <si>
    <t>017080</t>
  </si>
  <si>
    <t xml:space="preserve">    29111928</t>
  </si>
  <si>
    <t xml:space="preserve">     4121924</t>
  </si>
  <si>
    <t>NAB Transact Fee</t>
  </si>
  <si>
    <t>017110</t>
  </si>
  <si>
    <t xml:space="preserve">    31121925</t>
  </si>
  <si>
    <t>017210</t>
  </si>
  <si>
    <t xml:space="preserve">     2012024</t>
  </si>
  <si>
    <t>017246</t>
  </si>
  <si>
    <t xml:space="preserve">      312023</t>
  </si>
  <si>
    <t>017249</t>
  </si>
  <si>
    <t xml:space="preserve">    31012011</t>
  </si>
  <si>
    <t>017318</t>
  </si>
  <si>
    <t xml:space="preserve">    31012012</t>
  </si>
  <si>
    <t xml:space="preserve">    05022022</t>
  </si>
  <si>
    <t>Transact Fee</t>
  </si>
  <si>
    <t>017337</t>
  </si>
  <si>
    <t xml:space="preserve">     2802027</t>
  </si>
  <si>
    <t>Account Keeping Fee</t>
  </si>
  <si>
    <t>017445</t>
  </si>
  <si>
    <t xml:space="preserve">     2802028</t>
  </si>
  <si>
    <t xml:space="preserve">     4032023</t>
  </si>
  <si>
    <t>017463</t>
  </si>
  <si>
    <t xml:space="preserve">    31032028</t>
  </si>
  <si>
    <t xml:space="preserve">     1042022</t>
  </si>
  <si>
    <t>017564</t>
  </si>
  <si>
    <t xml:space="preserve">     3042022</t>
  </si>
  <si>
    <t>TF800 Transact Fee</t>
  </si>
  <si>
    <t>017574</t>
  </si>
  <si>
    <t>Australian Securities &amp; Investments Commission-April 20--851</t>
  </si>
  <si>
    <t>The Adel Business Rev -Name</t>
  </si>
  <si>
    <t xml:space="preserve">    30042027</t>
  </si>
  <si>
    <t>017653</t>
  </si>
  <si>
    <t xml:space="preserve">    30042028</t>
  </si>
  <si>
    <t xml:space="preserve">      552022</t>
  </si>
  <si>
    <t>017666</t>
  </si>
  <si>
    <t xml:space="preserve">    29052021</t>
  </si>
  <si>
    <t>017748</t>
  </si>
  <si>
    <t xml:space="preserve">    29052022</t>
  </si>
  <si>
    <t xml:space="preserve">     3062021</t>
  </si>
  <si>
    <t>017778</t>
  </si>
  <si>
    <t xml:space="preserve">    30062026</t>
  </si>
  <si>
    <t>017854</t>
  </si>
  <si>
    <t>CAB Annual Membership</t>
  </si>
  <si>
    <t>Collison &amp; Co.-Aug 19--151462</t>
  </si>
  <si>
    <t>TAR Trade mark drinkability</t>
  </si>
  <si>
    <t>Australian Securities &amp; Investments Commission-Nov 19--22102</t>
  </si>
  <si>
    <t>annual review fees Opinion</t>
  </si>
  <si>
    <t>Portable Digital Radio</t>
  </si>
  <si>
    <t>017263</t>
  </si>
  <si>
    <t>Renee Lambert-Jan 20--JAN 20</t>
  </si>
  <si>
    <t>Tax fees due wrong comission's</t>
  </si>
  <si>
    <t>Lobethal Freightlines Pty Ltd-May 20--49759</t>
  </si>
  <si>
    <t>1Pallet ex Applewood Distillery</t>
  </si>
  <si>
    <t>017680</t>
  </si>
  <si>
    <t>Jana Patman-May 20--MAY 20</t>
  </si>
  <si>
    <t>Account.fees- incorrect commision</t>
  </si>
  <si>
    <t>017726</t>
  </si>
  <si>
    <t>Cash - Please Pay Cash-Dec 19--DEC 19A</t>
  </si>
  <si>
    <t>Xmas Gifts for staff</t>
  </si>
  <si>
    <t>017189</t>
  </si>
  <si>
    <t>017870</t>
  </si>
  <si>
    <t>Wine to IGA for distro</t>
  </si>
  <si>
    <t>Cash - Please Pay Cash-July 19--JULY 19</t>
  </si>
  <si>
    <t>Underpaid Mail</t>
  </si>
  <si>
    <t>Postage</t>
  </si>
  <si>
    <t>Archival Products Australia-July 19--3724</t>
  </si>
  <si>
    <t>Binding TAR mags</t>
  </si>
  <si>
    <t>Envelopes</t>
  </si>
  <si>
    <t>Winc. Australia - (Staples, Corporate Express)-Aug 19--90282</t>
  </si>
  <si>
    <t>Stationery</t>
  </si>
  <si>
    <t>Winc. Australia - (Staples, Corporate Express)-Sept 19--9028</t>
  </si>
  <si>
    <t>Winc. Australia - (Staples, Corporate Express)-Oct 19--90290</t>
  </si>
  <si>
    <t>Various stationery</t>
  </si>
  <si>
    <t>Winc. Australia - (Staples, Corporate Express)-Dec 19--90301</t>
  </si>
  <si>
    <t>Stationey</t>
  </si>
  <si>
    <t>017192</t>
  </si>
  <si>
    <t>Winc. Australia - (Staples, Corporate Express)-Dec 19--90305</t>
  </si>
  <si>
    <t>Archival Products Australia-Feb 20--3791</t>
  </si>
  <si>
    <t>Binding TAR Mag19</t>
  </si>
  <si>
    <t>017372</t>
  </si>
  <si>
    <t>Created 2 Print-Feb 20--18026</t>
  </si>
  <si>
    <t>Bus,cards  for Opinion Media</t>
  </si>
  <si>
    <t>Winc. Australia - (Staples, Corporate Express)-April 20--903</t>
  </si>
  <si>
    <t>stationery</t>
  </si>
  <si>
    <t>017659</t>
  </si>
  <si>
    <t>Adelaide Newsagency-July 19--AUG 19</t>
  </si>
  <si>
    <t>newspapers</t>
  </si>
  <si>
    <t>Adelaide Newsagency-Aug 19--AUG 19A</t>
  </si>
  <si>
    <t>Publications</t>
  </si>
  <si>
    <t>016741</t>
  </si>
  <si>
    <t>Adelaide Newsagency-Sept 19--SEPT 19</t>
  </si>
  <si>
    <t>Adelaide Newsagency-Oct 19--OCT 19</t>
  </si>
  <si>
    <t>newpapres</t>
  </si>
  <si>
    <t>Adelaide Newsagency-Nov 19--NOV 19</t>
  </si>
  <si>
    <t>Adelaide Newsagency-Dec 19--DEC 19</t>
  </si>
  <si>
    <t>Adelaide Newsagency-Jan 20--JAN 20</t>
  </si>
  <si>
    <t>Adelaide Newsagency-Feb 20--FEB 20</t>
  </si>
  <si>
    <t>Cash - Please Pay Cash-March 20--MARCH 20</t>
  </si>
  <si>
    <t>Magazines</t>
  </si>
  <si>
    <t>017553</t>
  </si>
  <si>
    <t>Adelaide Newsagency-March 20--MARCH 20</t>
  </si>
  <si>
    <t>017572</t>
  </si>
  <si>
    <t>Adelaide Newsagency-Apr20--APRIL 20</t>
  </si>
  <si>
    <t>newpapers</t>
  </si>
  <si>
    <t>017779</t>
  </si>
  <si>
    <t>Pepe Amanda-July 19--JULY 19</t>
  </si>
  <si>
    <t>Pepe Amanda-Aug 19--AUG 19</t>
  </si>
  <si>
    <t>Parking/ taxi fares for meetings x 5</t>
  </si>
  <si>
    <t>KS- -STEM taxi fare</t>
  </si>
  <si>
    <t>Pepe Amanda-Nov 19--NOV 19</t>
  </si>
  <si>
    <t>parking tix x 7</t>
  </si>
  <si>
    <t>Cabcharge Australia-DEc 19--09612441P1913</t>
  </si>
  <si>
    <t>taxi</t>
  </si>
  <si>
    <t>Pepe Amanda-Dec 19--DEC 19</t>
  </si>
  <si>
    <t>Taxi, parking</t>
  </si>
  <si>
    <t>017267</t>
  </si>
  <si>
    <t>Pepe Amanda-Feb 20--FEB 20</t>
  </si>
  <si>
    <t>Parking and taxi fares</t>
  </si>
  <si>
    <t>017438</t>
  </si>
  <si>
    <t>Sam Tokay- parking</t>
  </si>
  <si>
    <t>Jana - parking</t>
  </si>
  <si>
    <t>017867</t>
  </si>
  <si>
    <t>Pepe Amanda-June 20--JULY 20</t>
  </si>
  <si>
    <t>Parking for lients meeting x 4</t>
  </si>
  <si>
    <t>Subnet-March 20--102887</t>
  </si>
  <si>
    <t>Monthly CSP licencing</t>
  </si>
  <si>
    <t>LightBulb Digital-May 20--12742</t>
  </si>
  <si>
    <t>web support</t>
  </si>
  <si>
    <t>Advanced Publishing Systems Pty Ltd-July 19--5204</t>
  </si>
  <si>
    <t>Synergy</t>
  </si>
  <si>
    <t>Advanced Publishing Systems Pty Ltd-Aug 19--5232</t>
  </si>
  <si>
    <t>Adobe</t>
  </si>
  <si>
    <t>Advanced Publishing Systems Pty Ltd-Sept 19--5260</t>
  </si>
  <si>
    <t>Advanced Publishing Systems Pty Ltd-Oct 19--5288</t>
  </si>
  <si>
    <t>Advanced Publishing Systems Pty Ltd-Nov 19--5315</t>
  </si>
  <si>
    <t>Advanced Publishing Systems Pty Ltd-Dec 19--5343</t>
  </si>
  <si>
    <t>Advanced Publishing Systems Pty Ltd-Jan 20--5369</t>
  </si>
  <si>
    <t>Advanced Publishing Systems Pty Ltd-Feb 20--5395</t>
  </si>
  <si>
    <t>Advanced Publishing Systems Pty Ltd-March 20--5423</t>
  </si>
  <si>
    <t>Advanced Publishing Systems Pty Ltd-April 20--5449</t>
  </si>
  <si>
    <t>Advanced Publishing Systems Pty Ltd-May 20--5475</t>
  </si>
  <si>
    <t>Advanced Publishing Systems Pty Ltd-June 20--5502</t>
  </si>
  <si>
    <t>synergy</t>
  </si>
  <si>
    <t>Internode (for RIU only)-July 19--137</t>
  </si>
  <si>
    <t>internet</t>
  </si>
  <si>
    <t>Internode-July 19--228</t>
  </si>
  <si>
    <t>Internet</t>
  </si>
  <si>
    <t>Internode (for RIU only)-Aug 19--138</t>
  </si>
  <si>
    <t>Internode (for RIU only)-Sept 19--139</t>
  </si>
  <si>
    <t>Internode-Sept 19--230</t>
  </si>
  <si>
    <t>TAR Broadband</t>
  </si>
  <si>
    <t>016814</t>
  </si>
  <si>
    <t>Internode (for RIU only)-Oct 19--140</t>
  </si>
  <si>
    <t>Internode-Oct 19--231</t>
  </si>
  <si>
    <t>Web Site Development</t>
  </si>
  <si>
    <t>Internode (for RIU only)-Nov 19--141</t>
  </si>
  <si>
    <t>LightBulb Digital-Nov 19--WHMCS-5590</t>
  </si>
  <si>
    <t>TAR virtual server</t>
  </si>
  <si>
    <t>Internode-Nov 19--232</t>
  </si>
  <si>
    <t>Internode (for RIU only)-Dec 19--142</t>
  </si>
  <si>
    <t>DNS</t>
  </si>
  <si>
    <t>LightBulb Digital-Dec 19--5605</t>
  </si>
  <si>
    <t>Virtual server</t>
  </si>
  <si>
    <t>017177</t>
  </si>
  <si>
    <t>LightBulb Digital-Nov 19--5592</t>
  </si>
  <si>
    <t>virtual stricture- NOv19</t>
  </si>
  <si>
    <t>Internode-Dec 19--233</t>
  </si>
  <si>
    <t>LightBulb Digital-Jan 20--5620</t>
  </si>
  <si>
    <t>Server</t>
  </si>
  <si>
    <t>Internode (for RIU only)-Jan 20--143</t>
  </si>
  <si>
    <t>Internode-Jan 20--234</t>
  </si>
  <si>
    <t>Internode (for RIU only)-Feb 20--144</t>
  </si>
  <si>
    <t>LightBulb Digital-Feb 20--5647</t>
  </si>
  <si>
    <t>Server Feb20</t>
  </si>
  <si>
    <t>Subnet-Feb 20--102499</t>
  </si>
  <si>
    <t>Domain renewal</t>
  </si>
  <si>
    <t>017357</t>
  </si>
  <si>
    <t>Internode-Feb 20--236</t>
  </si>
  <si>
    <t>Subnet-Feb 20--102516</t>
  </si>
  <si>
    <t>Domain reg and admin</t>
  </si>
  <si>
    <t xml:space="preserve">      280220</t>
  </si>
  <si>
    <t>Internode Refund</t>
  </si>
  <si>
    <t>017444</t>
  </si>
  <si>
    <t>LightBulb Digital-March 20--5664</t>
  </si>
  <si>
    <t>LightBulb Digital-April 20--5680</t>
  </si>
  <si>
    <t>LightBulb Digital-May 20--5696</t>
  </si>
  <si>
    <t>LightBulb Digital-June 20--5713</t>
  </si>
  <si>
    <t>Mail Checkup</t>
  </si>
  <si>
    <t>016651</t>
  </si>
  <si>
    <t>Panthur</t>
  </si>
  <si>
    <t>016883</t>
  </si>
  <si>
    <t>017134</t>
  </si>
  <si>
    <t>017358</t>
  </si>
  <si>
    <t>017476</t>
  </si>
  <si>
    <t>017587</t>
  </si>
  <si>
    <t>017673</t>
  </si>
  <si>
    <t>Survey monkey</t>
  </si>
  <si>
    <t>Konica Minolta-July 19--85611246</t>
  </si>
  <si>
    <t>clicks</t>
  </si>
  <si>
    <t>016491</t>
  </si>
  <si>
    <t>Konica Minolta-Aug 19--85665422</t>
  </si>
  <si>
    <t>Konica Minolta-Sept 19--85720790</t>
  </si>
  <si>
    <t>Konica Minolta-Oct 19--85788291</t>
  </si>
  <si>
    <t>Konica Minolta-Oct 19--85844954</t>
  </si>
  <si>
    <t>Konica Minolta-Dec 19--85901310</t>
  </si>
  <si>
    <t>Konica Minolta-Jan 20--86022250</t>
  </si>
  <si>
    <t>Konica Minolta-Feb 20--86073628</t>
  </si>
  <si>
    <t>Konica Minolta-March 20--85967481</t>
  </si>
  <si>
    <t>click Dec19</t>
  </si>
  <si>
    <t>Konica Minolta-March 20--85967481A</t>
  </si>
  <si>
    <t>corrected amount</t>
  </si>
  <si>
    <t>Konica Minolta-April 20--86199903</t>
  </si>
  <si>
    <t>clicks Apr20</t>
  </si>
  <si>
    <t>017783</t>
  </si>
  <si>
    <t>Konica Minolta-April 20--86148345</t>
  </si>
  <si>
    <t>March20 clicks</t>
  </si>
  <si>
    <t>Konica Minolta-May 20--86253733</t>
  </si>
  <si>
    <t>clicks May20</t>
  </si>
  <si>
    <t>MObile phone usage</t>
  </si>
  <si>
    <t>Acc 6000</t>
  </si>
  <si>
    <t>016652</t>
  </si>
  <si>
    <t>Acc 700</t>
  </si>
  <si>
    <t>Acc 948</t>
  </si>
  <si>
    <t>Iphone 9</t>
  </si>
  <si>
    <t>Land Line Setup</t>
  </si>
  <si>
    <t>Internode-Aug 19--229</t>
  </si>
  <si>
    <t>Mobile phone July19</t>
  </si>
  <si>
    <t>Mobile phone Aug19</t>
  </si>
  <si>
    <t>016751</t>
  </si>
  <si>
    <t>016898</t>
  </si>
  <si>
    <t>016992</t>
  </si>
  <si>
    <t>Mobile phone x 2 months</t>
  </si>
  <si>
    <t>017152</t>
  </si>
  <si>
    <t>017273</t>
  </si>
  <si>
    <t>Monile Phone _dec19</t>
  </si>
  <si>
    <t>017369</t>
  </si>
  <si>
    <t>MObile phone- Jan- Feb20</t>
  </si>
  <si>
    <t>017493</t>
  </si>
  <si>
    <t>017599</t>
  </si>
  <si>
    <t>017688</t>
  </si>
  <si>
    <t>017787</t>
  </si>
  <si>
    <t>017881</t>
  </si>
  <si>
    <t>017892</t>
  </si>
  <si>
    <t>Mobile phone use- March- June20</t>
  </si>
  <si>
    <t>Meetings with clients x 8</t>
  </si>
  <si>
    <t>Dishwasher tablets</t>
  </si>
  <si>
    <t>Staff planning meeting lunch</t>
  </si>
  <si>
    <t>Meetings/lunches/coffees with clients</t>
  </si>
  <si>
    <t>Cancer council lunch</t>
  </si>
  <si>
    <t>Renee- meeting with clients</t>
  </si>
  <si>
    <t>Air spray</t>
  </si>
  <si>
    <t>Tissues, dishwash tbs</t>
  </si>
  <si>
    <t>Cofee meetings with clients</t>
  </si>
  <si>
    <t>Cash - Please Pay Cash-Nov 19--NOV 19</t>
  </si>
  <si>
    <t>Dishwash.tabs</t>
  </si>
  <si>
    <t>Dishwash.liquid</t>
  </si>
  <si>
    <t>wine bags</t>
  </si>
  <si>
    <t>Tissues</t>
  </si>
  <si>
    <t>Meetings</t>
  </si>
  <si>
    <t>Mag _ Music- lunch</t>
  </si>
  <si>
    <t>Contributors drinks</t>
  </si>
  <si>
    <t>Jessica Bayly-Jan 20--JAN 20</t>
  </si>
  <si>
    <t>Powerboards L8</t>
  </si>
  <si>
    <t>017308</t>
  </si>
  <si>
    <t>Coffee meetings</t>
  </si>
  <si>
    <t>Sam Tokay- coffee meeting</t>
  </si>
  <si>
    <t>Jana- coffee meeting</t>
  </si>
  <si>
    <t>Dishawihcg refills</t>
  </si>
  <si>
    <t>Dishwash tbs, wet wipes</t>
  </si>
  <si>
    <t>Dishwash liquid</t>
  </si>
  <si>
    <t>Jana- meeting</t>
  </si>
  <si>
    <t>Client meetings x4</t>
  </si>
  <si>
    <t>Seek Limited-Jan 20--96651029</t>
  </si>
  <si>
    <t>Seek Job Ad</t>
  </si>
  <si>
    <t>Sales Position</t>
  </si>
  <si>
    <t>GST Correction</t>
  </si>
  <si>
    <t>016561</t>
  </si>
  <si>
    <t>Training new Software</t>
  </si>
  <si>
    <t>TAFE SA-Aug 19--S1365538</t>
  </si>
  <si>
    <t>Sabas- website develpm. course</t>
  </si>
  <si>
    <t>Campaign Monitors</t>
  </si>
  <si>
    <t>TAR editorial lunch with David Sly</t>
  </si>
  <si>
    <t>Contributor xmas drinks</t>
  </si>
  <si>
    <t>Lunch with Kylie Fleming- Locale</t>
  </si>
  <si>
    <t>Lunch with client- JAM Factory</t>
  </si>
  <si>
    <t>Lunch with Kyliie Fleaming- Locale</t>
  </si>
  <si>
    <t>Lunch with client - Jam Factory</t>
  </si>
  <si>
    <t>Farewell staff lunch- Carney</t>
  </si>
  <si>
    <t>Global Intertrade Property Management-July 19--5935</t>
  </si>
  <si>
    <t>Cleaning recoveries</t>
  </si>
  <si>
    <t>016403</t>
  </si>
  <si>
    <t>Global Intertrade Property Management-Aug 19--5990</t>
  </si>
  <si>
    <t>Cleaning</t>
  </si>
  <si>
    <t>016554</t>
  </si>
  <si>
    <t>Global Intertrade Property Management-Sept 19--6043</t>
  </si>
  <si>
    <t>016667</t>
  </si>
  <si>
    <t>Global Intertrade Property Management-Oct 19--6092</t>
  </si>
  <si>
    <t>Global Intertrade Property Management-Nov 19--6197</t>
  </si>
  <si>
    <t>Global Intertrade Property Management-Dec 19--6198</t>
  </si>
  <si>
    <t>Global Intertrade Property Management-Jan 20--6244</t>
  </si>
  <si>
    <t>Global Intertrade Property Management-Feb 20--6280</t>
  </si>
  <si>
    <t>017307</t>
  </si>
  <si>
    <t>Global Intertrade Property Management-March 20--6328</t>
  </si>
  <si>
    <t>017398</t>
  </si>
  <si>
    <t>Global Intertrade Property Management-April 20--63641163.89</t>
  </si>
  <si>
    <t>Global Intertrade Property Management-May 20--6419</t>
  </si>
  <si>
    <t>Global Intertrade Property Management-June 20--6453</t>
  </si>
  <si>
    <t>017747</t>
  </si>
  <si>
    <t>Electricity 19/4- 23/4/19</t>
  </si>
  <si>
    <t>Electricity</t>
  </si>
  <si>
    <t>Rent - July 19</t>
  </si>
  <si>
    <t>Rent - Sept 19</t>
  </si>
  <si>
    <t>Rent - Oct 19</t>
  </si>
  <si>
    <t>Rent - Nov 19</t>
  </si>
  <si>
    <t>Rent - Dec 19</t>
  </si>
  <si>
    <t>Rent - Jan 20</t>
  </si>
  <si>
    <t>Rent - Feb20</t>
  </si>
  <si>
    <t>Rent -</t>
  </si>
  <si>
    <t>Rent  Apr20</t>
  </si>
  <si>
    <t>Rent - MAy20</t>
  </si>
  <si>
    <t>Depreciation</t>
  </si>
  <si>
    <t>016658</t>
  </si>
  <si>
    <t>016743</t>
  </si>
  <si>
    <t>016863</t>
  </si>
  <si>
    <t>016996</t>
  </si>
  <si>
    <t>017132</t>
  </si>
  <si>
    <t>017277</t>
  </si>
  <si>
    <t>017359</t>
  </si>
  <si>
    <t>017477</t>
  </si>
  <si>
    <t>017593</t>
  </si>
  <si>
    <t>017650</t>
  </si>
  <si>
    <t>017769</t>
  </si>
  <si>
    <t>017839</t>
  </si>
  <si>
    <t>016757</t>
  </si>
  <si>
    <t>017034</t>
  </si>
  <si>
    <t>017158</t>
  </si>
  <si>
    <t xml:space="preserve">    01071921</t>
  </si>
  <si>
    <t>SEMAPHORE MUSIC FESTIVAL</t>
  </si>
  <si>
    <t>016442</t>
  </si>
  <si>
    <t xml:space="preserve">    01071980</t>
  </si>
  <si>
    <t>NORFOLK RISE - Hot 100 Submissions</t>
  </si>
  <si>
    <t>016441</t>
  </si>
  <si>
    <t xml:space="preserve">           0</t>
  </si>
  <si>
    <t>Advanced Publishing Systems Pty Ltd</t>
  </si>
  <si>
    <t>016446</t>
  </si>
  <si>
    <t>Adelaide Newsagency</t>
  </si>
  <si>
    <t>Letitia Koutsouliotas-Ewing</t>
  </si>
  <si>
    <t>Bradley David</t>
  </si>
  <si>
    <t>Dr Moira G Simpson</t>
  </si>
  <si>
    <t xml:space="preserve">     1071922</t>
  </si>
  <si>
    <t>AYERS HOUSE EVENTS</t>
  </si>
  <si>
    <t xml:space="preserve">     2071922</t>
  </si>
  <si>
    <t>ESTO ACCOMMODATION</t>
  </si>
  <si>
    <t>016456</t>
  </si>
  <si>
    <t xml:space="preserve">     2071923</t>
  </si>
  <si>
    <t>919 WINES</t>
  </si>
  <si>
    <t xml:space="preserve">     2071981</t>
  </si>
  <si>
    <t>HEIRLOOM VINEYARDS - Hot 100 Submissions</t>
  </si>
  <si>
    <t>016455</t>
  </si>
  <si>
    <t xml:space="preserve">     2071982</t>
  </si>
  <si>
    <t>DANDELION VINEYARDS - Hot 100 Submissions</t>
  </si>
  <si>
    <t xml:space="preserve">    02071921</t>
  </si>
  <si>
    <t>RAA</t>
  </si>
  <si>
    <t xml:space="preserve">    02071980</t>
  </si>
  <si>
    <t>SISTERS RUN WINERY - Hot 100 Submissions</t>
  </si>
  <si>
    <t xml:space="preserve">     0307191</t>
  </si>
  <si>
    <t>PAYROLL</t>
  </si>
  <si>
    <t>016454</t>
  </si>
  <si>
    <t xml:space="preserve">     0307192</t>
  </si>
  <si>
    <t>016450</t>
  </si>
  <si>
    <t xml:space="preserve">     3071922</t>
  </si>
  <si>
    <t>GOLDING WINES</t>
  </si>
  <si>
    <t xml:space="preserve">     3071923</t>
  </si>
  <si>
    <t>BMG ART</t>
  </si>
  <si>
    <t xml:space="preserve">     3071924</t>
  </si>
  <si>
    <t>Hazel Ann Wainwright (Funeral Celebrant)</t>
  </si>
  <si>
    <t xml:space="preserve">    03071911</t>
  </si>
  <si>
    <t>RAWSONS APPLIANCES</t>
  </si>
  <si>
    <t>016461</t>
  </si>
  <si>
    <t xml:space="preserve">    03071921</t>
  </si>
  <si>
    <t>ASHTON HILLS VINEYARD</t>
  </si>
  <si>
    <t xml:space="preserve">    03071991</t>
  </si>
  <si>
    <t>Rest Superannuation - 100102578</t>
  </si>
  <si>
    <t>016453</t>
  </si>
  <si>
    <t xml:space="preserve">    03071992</t>
  </si>
  <si>
    <t>Statewide Superannuation Trust -#09785836</t>
  </si>
  <si>
    <t xml:space="preserve">    03071993</t>
  </si>
  <si>
    <t>IOOF Lifetrack Personal Superannuation</t>
  </si>
  <si>
    <t xml:space="preserve">    03071994</t>
  </si>
  <si>
    <t>Media Super</t>
  </si>
  <si>
    <t xml:space="preserve">    03071995</t>
  </si>
  <si>
    <t>MY NORTH SUPER</t>
  </si>
  <si>
    <t xml:space="preserve">    03071996</t>
  </si>
  <si>
    <t>NGS Super</t>
  </si>
  <si>
    <t xml:space="preserve">    03071997</t>
  </si>
  <si>
    <t>Pepe Super Fund</t>
  </si>
  <si>
    <t xml:space="preserve">     4071922</t>
  </si>
  <si>
    <t>THREE KANGAROOS -Hot 100 Submissions</t>
  </si>
  <si>
    <t>016471</t>
  </si>
  <si>
    <t>PATCH THEATRE COMPANY</t>
  </si>
  <si>
    <t>016473</t>
  </si>
  <si>
    <t xml:space="preserve">    04071921</t>
  </si>
  <si>
    <t>FLINDERS UNIVERSITY</t>
  </si>
  <si>
    <t>Internode (for RIU only)</t>
  </si>
  <si>
    <t>016470</t>
  </si>
  <si>
    <t>Passing Out Distribution</t>
  </si>
  <si>
    <t>Kylie Fleming</t>
  </si>
  <si>
    <t>Australia Post</t>
  </si>
  <si>
    <t xml:space="preserve">     5071922</t>
  </si>
  <si>
    <t>PALACE NOVA RUNDLE</t>
  </si>
  <si>
    <t>016475</t>
  </si>
  <si>
    <t xml:space="preserve">     5071923</t>
  </si>
  <si>
    <t>TEXTILE &amp; ARTS COLLECTIVE</t>
  </si>
  <si>
    <t xml:space="preserve">     5071981</t>
  </si>
  <si>
    <t>LA PROVA WINES -Hot 100 Submissions</t>
  </si>
  <si>
    <t>016472</t>
  </si>
  <si>
    <t xml:space="preserve">     5071982</t>
  </si>
  <si>
    <t>REF -THREE KANGAROOS -Hot 100 Submissions</t>
  </si>
  <si>
    <t xml:space="preserve">    05071921</t>
  </si>
  <si>
    <t>WORLD EXPEDITIONS</t>
  </si>
  <si>
    <t>John Neylon</t>
  </si>
  <si>
    <t>016479</t>
  </si>
  <si>
    <t xml:space="preserve">     8071981</t>
  </si>
  <si>
    <t>LECONFIELD - Hot 100 Submissions</t>
  </si>
  <si>
    <t>016482</t>
  </si>
  <si>
    <t xml:space="preserve">    08071921</t>
  </si>
  <si>
    <t>THE CURRANT SHED</t>
  </si>
  <si>
    <t>016483</t>
  </si>
  <si>
    <t xml:space="preserve">    08071980</t>
  </si>
  <si>
    <t>FITZ &amp; GIBBON - Hot 100 Submissions</t>
  </si>
  <si>
    <t xml:space="preserve">     9071922</t>
  </si>
  <si>
    <t>CANTINA ABBATIELLO - Hot 100 Submissions</t>
  </si>
  <si>
    <t>016496</t>
  </si>
  <si>
    <t xml:space="preserve">    09071921</t>
  </si>
  <si>
    <t>GUILDHOUSE</t>
  </si>
  <si>
    <t>Konica Minolta</t>
  </si>
  <si>
    <t>016494</t>
  </si>
  <si>
    <t>Pepe Amanda</t>
  </si>
  <si>
    <t>Strahle Graham</t>
  </si>
  <si>
    <t xml:space="preserve">    10071921</t>
  </si>
  <si>
    <t>JOURNEY BEYOND</t>
  </si>
  <si>
    <t>016498</t>
  </si>
  <si>
    <t xml:space="preserve">    10071980</t>
  </si>
  <si>
    <t>TONIC - Hot 100 Submissions</t>
  </si>
  <si>
    <t>016495</t>
  </si>
  <si>
    <t xml:space="preserve">    10071981</t>
  </si>
  <si>
    <t>MURRAY ST VINEYARDS - Hot 100 Submissions</t>
  </si>
  <si>
    <t xml:space="preserve">    11071911</t>
  </si>
  <si>
    <t>ROYAL SA SOCIETY OF ARTS</t>
  </si>
  <si>
    <t>016501</t>
  </si>
  <si>
    <t xml:space="preserve">    11071921</t>
  </si>
  <si>
    <t>COSENTINO AUSTRALIA PTY LTD</t>
  </si>
  <si>
    <t>016505</t>
  </si>
  <si>
    <t xml:space="preserve">    11071922</t>
  </si>
  <si>
    <t>PEPPER STREET ARTS CENTRE</t>
  </si>
  <si>
    <t xml:space="preserve">    11071924</t>
  </si>
  <si>
    <t>SAINT IGNATIUS COLLEGE</t>
  </si>
  <si>
    <t>016509</t>
  </si>
  <si>
    <t xml:space="preserve">    12071921</t>
  </si>
  <si>
    <t>ZIPTRAK PTY LTD</t>
  </si>
  <si>
    <t>016503</t>
  </si>
  <si>
    <t xml:space="preserve">    15071911</t>
  </si>
  <si>
    <t>CITY OF TEA TREE GULLY</t>
  </si>
  <si>
    <t>016512</t>
  </si>
  <si>
    <t xml:space="preserve">    15071921</t>
  </si>
  <si>
    <t>WAVEMAKER AUSTRALIA PTY LTD</t>
  </si>
  <si>
    <t>016514</t>
  </si>
  <si>
    <t xml:space="preserve">    15071922</t>
  </si>
  <si>
    <t>BLAZE ADVERTISING</t>
  </si>
  <si>
    <t xml:space="preserve">    15071923</t>
  </si>
  <si>
    <t>DENTSU X</t>
  </si>
  <si>
    <t xml:space="preserve">    15071924</t>
  </si>
  <si>
    <t>Fish and Moo Productions</t>
  </si>
  <si>
    <t xml:space="preserve">    15071925</t>
  </si>
  <si>
    <t>Omnicom Media Group Australia Pty Ltd</t>
  </si>
  <si>
    <t xml:space="preserve">    15071930</t>
  </si>
  <si>
    <t>ENSEMBLE GALANTE</t>
  </si>
  <si>
    <t>016517</t>
  </si>
  <si>
    <t xml:space="preserve">     1607191</t>
  </si>
  <si>
    <t>Reverse - PAYROLL</t>
  </si>
  <si>
    <t>016519</t>
  </si>
  <si>
    <t>016518</t>
  </si>
  <si>
    <t xml:space="preserve">    15071912</t>
  </si>
  <si>
    <t>THORN CLARKE WINES - Hot 100 Submissions</t>
  </si>
  <si>
    <t xml:space="preserve">    16071912</t>
  </si>
  <si>
    <t>CENTRAL ARTIST SUPPLIES</t>
  </si>
  <si>
    <t>016510</t>
  </si>
  <si>
    <t xml:space="preserve">    16071980</t>
  </si>
  <si>
    <t>SQUID JIBBLY WINES -Hot 100 Submissions</t>
  </si>
  <si>
    <t>016530</t>
  </si>
  <si>
    <t xml:space="preserve">    16071981</t>
  </si>
  <si>
    <t>ATZES CORNER WINES -Hot 100 Submissions</t>
  </si>
  <si>
    <t xml:space="preserve">    16071982</t>
  </si>
  <si>
    <t>LEVRIER BY JO IRVINE -Hot 100 Submissions</t>
  </si>
  <si>
    <t xml:space="preserve">    16071983</t>
  </si>
  <si>
    <t>MOSQUITO HILL -Hot 100 Submissions</t>
  </si>
  <si>
    <t xml:space="preserve">    16071984</t>
  </si>
  <si>
    <t>UNICO ZELO -Hot 100 Submissions</t>
  </si>
  <si>
    <t xml:space="preserve">    16071991</t>
  </si>
  <si>
    <t>016522</t>
  </si>
  <si>
    <t xml:space="preserve">    16071993</t>
  </si>
  <si>
    <t xml:space="preserve">    16071994</t>
  </si>
  <si>
    <t xml:space="preserve">    16071995</t>
  </si>
  <si>
    <t xml:space="preserve">    16071996</t>
  </si>
  <si>
    <t xml:space="preserve">    16071997</t>
  </si>
  <si>
    <t xml:space="preserve">    16079192</t>
  </si>
  <si>
    <t xml:space="preserve"> Vinosense - David Brookes</t>
  </si>
  <si>
    <t>016528</t>
  </si>
  <si>
    <t xml:space="preserve">        5133</t>
  </si>
  <si>
    <t>Archival Products Australia</t>
  </si>
  <si>
    <t>016529</t>
  </si>
  <si>
    <t xml:space="preserve">     1707191</t>
  </si>
  <si>
    <t>016534</t>
  </si>
  <si>
    <t xml:space="preserve">    17071921</t>
  </si>
  <si>
    <t>MOUNT LOFTY HOUSE</t>
  </si>
  <si>
    <t>016536</t>
  </si>
  <si>
    <t xml:space="preserve">    17071922</t>
  </si>
  <si>
    <t>NEXUS ARTS</t>
  </si>
  <si>
    <t xml:space="preserve">    17071980</t>
  </si>
  <si>
    <t>MARY'S MYTH - Hot 100 Submissions</t>
  </si>
  <si>
    <t>016535</t>
  </si>
  <si>
    <t xml:space="preserve">    17071981</t>
  </si>
  <si>
    <t>THE STOKE WINES - Hot 100 Submissions</t>
  </si>
  <si>
    <t xml:space="preserve">    17071982</t>
  </si>
  <si>
    <t>WD WINES - Hot 100 Submissions</t>
  </si>
  <si>
    <t xml:space="preserve">    17071983</t>
  </si>
  <si>
    <t>DURBIDGE &amp; CO WINES - Hot 100 Submissions</t>
  </si>
  <si>
    <t xml:space="preserve">    18071921</t>
  </si>
  <si>
    <t>GALLERY M</t>
  </si>
  <si>
    <t>016541</t>
  </si>
  <si>
    <t xml:space="preserve">    18071935</t>
  </si>
  <si>
    <t>Australian Taxation Office</t>
  </si>
  <si>
    <t>016533</t>
  </si>
  <si>
    <t xml:space="preserve">    18071980</t>
  </si>
  <si>
    <t>RAIDIS ESTATE - Hot 100 Submissions</t>
  </si>
  <si>
    <t>016540</t>
  </si>
  <si>
    <t>016539</t>
  </si>
  <si>
    <t xml:space="preserve">    19071921</t>
  </si>
  <si>
    <t>ADELAIDE PHILHARMONIA CHORUS</t>
  </si>
  <si>
    <t>016543</t>
  </si>
  <si>
    <t xml:space="preserve">    19071980</t>
  </si>
  <si>
    <t>LANGMEIL WINERY - Hot 100 Submissions</t>
  </si>
  <si>
    <t xml:space="preserve">    22071921</t>
  </si>
  <si>
    <t>SA Montessori</t>
  </si>
  <si>
    <t>016546</t>
  </si>
  <si>
    <t xml:space="preserve">    22071922</t>
  </si>
  <si>
    <t xml:space="preserve">    22071923</t>
  </si>
  <si>
    <t>CARAT AUSTRALIA</t>
  </si>
  <si>
    <t xml:space="preserve">    22071980</t>
  </si>
  <si>
    <t>REDHEADS WINES - Hot 100 Submissions</t>
  </si>
  <si>
    <t>016545</t>
  </si>
  <si>
    <t xml:space="preserve">    23071921</t>
  </si>
  <si>
    <t>ADELAIDE CENTRAL SCHOOL OF ART</t>
  </si>
  <si>
    <t>016552</t>
  </si>
  <si>
    <t xml:space="preserve">    23071980</t>
  </si>
  <si>
    <t>GIBSON WINES -Hot 100 Submissions</t>
  </si>
  <si>
    <t>016551</t>
  </si>
  <si>
    <t xml:space="preserve">    23071981</t>
  </si>
  <si>
    <t>OLEARY WINES -Hot 100 Submissions</t>
  </si>
  <si>
    <t xml:space="preserve">    23071982</t>
  </si>
  <si>
    <t>PAULMARA ESTATES  -Hot 100 Submissions</t>
  </si>
  <si>
    <t xml:space="preserve">    23071989</t>
  </si>
  <si>
    <t>Return to Work SA /Workcover</t>
  </si>
  <si>
    <t>016550</t>
  </si>
  <si>
    <t xml:space="preserve">    23071990</t>
  </si>
  <si>
    <t>Revenue SA</t>
  </si>
  <si>
    <t>016549</t>
  </si>
  <si>
    <t xml:space="preserve">        5134</t>
  </si>
  <si>
    <t>Cash - Please Pay Cash</t>
  </si>
  <si>
    <t>016558</t>
  </si>
  <si>
    <t xml:space="preserve">    24071921</t>
  </si>
  <si>
    <t>SAMSTAG MUSEUM</t>
  </si>
  <si>
    <t>016559</t>
  </si>
  <si>
    <t xml:space="preserve">    24071922</t>
  </si>
  <si>
    <t>ADELAIDE FESTIVAL CENTRE TRUST</t>
  </si>
  <si>
    <t xml:space="preserve">    24071923</t>
  </si>
  <si>
    <t xml:space="preserve">    24071980</t>
  </si>
  <si>
    <t>ISLANDER ESTATE - Hot 100 Submissions</t>
  </si>
  <si>
    <t xml:space="preserve">    25071921</t>
  </si>
  <si>
    <t>Peregrine Travel</t>
  </si>
  <si>
    <t>016567</t>
  </si>
  <si>
    <t xml:space="preserve">    25071922</t>
  </si>
  <si>
    <t>ATELIER CRAFERS</t>
  </si>
  <si>
    <t xml:space="preserve">    25071923</t>
  </si>
  <si>
    <t>TERRACE FLOORS AND FURNISHINGS</t>
  </si>
  <si>
    <t xml:space="preserve">    25071924</t>
  </si>
  <si>
    <t>CITY OF CHARLES STURT - WOODVILLE TOWN HALL</t>
  </si>
  <si>
    <t xml:space="preserve">    25071980</t>
  </si>
  <si>
    <t>REFUND - REDHEADS WINES -Hot 100 Submissions</t>
  </si>
  <si>
    <t>016565</t>
  </si>
  <si>
    <t>016564</t>
  </si>
  <si>
    <t>Tomas Telegramma</t>
  </si>
  <si>
    <t>Royce Kurmelovs</t>
  </si>
  <si>
    <t>Katie Jary</t>
  </si>
  <si>
    <t>Internode</t>
  </si>
  <si>
    <t>Leo Greenfield</t>
  </si>
  <si>
    <t>Bridgland John</t>
  </si>
  <si>
    <t>Sia Duff</t>
  </si>
  <si>
    <t>Kylie Maslen</t>
  </si>
  <si>
    <t>Jane Llewellyn</t>
  </si>
  <si>
    <t>Michael X Savvas</t>
  </si>
  <si>
    <t>Global Intertrade Property Management</t>
  </si>
  <si>
    <t>Vanessa Keys</t>
  </si>
  <si>
    <t xml:space="preserve">    26071921</t>
  </si>
  <si>
    <t>CITY OF NORWOOD  PAYNEHAM &amp; ST PETERS</t>
  </si>
  <si>
    <t>016569</t>
  </si>
  <si>
    <t xml:space="preserve">    26071922</t>
  </si>
  <si>
    <t>THE HOTEL ROYAL</t>
  </si>
  <si>
    <t xml:space="preserve">    26071923</t>
  </si>
  <si>
    <t>INKWELL WINES</t>
  </si>
  <si>
    <t xml:space="preserve">    26071924</t>
  </si>
  <si>
    <t>CRAFERS HOTEL</t>
  </si>
  <si>
    <t xml:space="preserve">    26071925</t>
  </si>
  <si>
    <t>TASMANIAN EXPEDITIONS</t>
  </si>
  <si>
    <t xml:space="preserve">    26071980</t>
  </si>
  <si>
    <t>ISLANDER ESTATE  -Hot 100 Submissions</t>
  </si>
  <si>
    <t>016566</t>
  </si>
  <si>
    <t xml:space="preserve">    25071911</t>
  </si>
  <si>
    <t>016571</t>
  </si>
  <si>
    <t xml:space="preserve">    26071926</t>
  </si>
  <si>
    <t>RED HEN GIN</t>
  </si>
  <si>
    <t xml:space="preserve">    29071921</t>
  </si>
  <si>
    <t>LECONFIELD WINES</t>
  </si>
  <si>
    <t>016574</t>
  </si>
  <si>
    <t xml:space="preserve">    29071922</t>
  </si>
  <si>
    <t>AUSTRALIAN INSTITUTE OF ARCHITECTS</t>
  </si>
  <si>
    <t xml:space="preserve">    30071921</t>
  </si>
  <si>
    <t>ARTWINE</t>
  </si>
  <si>
    <t>016577</t>
  </si>
  <si>
    <t xml:space="preserve">    30071922</t>
  </si>
  <si>
    <t>BARRISTERS BLOCK PREMIUM WINES</t>
  </si>
  <si>
    <t xml:space="preserve">    30071923</t>
  </si>
  <si>
    <t>KAY BROTHERS PTY LTD</t>
  </si>
  <si>
    <t xml:space="preserve">    30071924</t>
  </si>
  <si>
    <t>Paxton Wines</t>
  </si>
  <si>
    <t xml:space="preserve">    30071925</t>
  </si>
  <si>
    <t>NEW NORDIC</t>
  </si>
  <si>
    <t xml:space="preserve">    30071980</t>
  </si>
  <si>
    <t>REFUND - WD Wines - Hot 100 Submissions</t>
  </si>
  <si>
    <t>016576</t>
  </si>
  <si>
    <t xml:space="preserve">     3107191</t>
  </si>
  <si>
    <t>016579</t>
  </si>
  <si>
    <t xml:space="preserve">     3107192</t>
  </si>
  <si>
    <t>016580</t>
  </si>
  <si>
    <t xml:space="preserve">    30071926</t>
  </si>
  <si>
    <t>LINDY POIRIER</t>
  </si>
  <si>
    <t xml:space="preserve">    31071921</t>
  </si>
  <si>
    <t>ADELAIDE SYMPHONY ORCHESTRA</t>
  </si>
  <si>
    <t xml:space="preserve">    31071922</t>
  </si>
  <si>
    <t xml:space="preserve">    31071923</t>
  </si>
  <si>
    <t>Fox Creek Wines</t>
  </si>
  <si>
    <t xml:space="preserve">    31071924</t>
  </si>
  <si>
    <t>KANGARILLA ROAD VINEYARD &amp; WINERY</t>
  </si>
  <si>
    <t xml:space="preserve">    31071925</t>
  </si>
  <si>
    <t>PORT ART SUPPLIES</t>
  </si>
  <si>
    <t xml:space="preserve">    31071926</t>
  </si>
  <si>
    <t>CLARE VALLEY WINE AND GRAPE ASSOCIATION</t>
  </si>
  <si>
    <t xml:space="preserve">    31071927</t>
  </si>
  <si>
    <t>Beauty on the Move - DEBT COLLECTION</t>
  </si>
  <si>
    <t xml:space="preserve">    31071991</t>
  </si>
  <si>
    <t>016583</t>
  </si>
  <si>
    <t xml:space="preserve">    31071992</t>
  </si>
  <si>
    <t xml:space="preserve">    31071993</t>
  </si>
  <si>
    <t xml:space="preserve">    31071994</t>
  </si>
  <si>
    <t xml:space="preserve">    31071995</t>
  </si>
  <si>
    <t xml:space="preserve">    31071996</t>
  </si>
  <si>
    <t xml:space="preserve">    31071997</t>
  </si>
  <si>
    <t xml:space="preserve">     1081922</t>
  </si>
  <si>
    <t xml:space="preserve">     1081923</t>
  </si>
  <si>
    <t xml:space="preserve">     1081924</t>
  </si>
  <si>
    <t xml:space="preserve">     1081925</t>
  </si>
  <si>
    <t>PROSPECT GALLERY</t>
  </si>
  <si>
    <t xml:space="preserve">    01081921</t>
  </si>
  <si>
    <t>Graphic Print Group</t>
  </si>
  <si>
    <t>016593</t>
  </si>
  <si>
    <t>Slywords Pty Ltd</t>
  </si>
  <si>
    <t>Collison &amp; Co.</t>
  </si>
  <si>
    <t>TAFE SA</t>
  </si>
  <si>
    <t xml:space="preserve">     2081922</t>
  </si>
  <si>
    <t>Eynesbury College</t>
  </si>
  <si>
    <t>016596</t>
  </si>
  <si>
    <t xml:space="preserve">    02081921</t>
  </si>
  <si>
    <t>EDINBURGH HOTEL/CELLARS</t>
  </si>
  <si>
    <t xml:space="preserve">     5081922</t>
  </si>
  <si>
    <t>LEONARDS MILL</t>
  </si>
  <si>
    <t xml:space="preserve">     5081980</t>
  </si>
  <si>
    <t>IRVINE WINES - Hot 100 Submissions</t>
  </si>
  <si>
    <t>016599</t>
  </si>
  <si>
    <t xml:space="preserve">    05081911</t>
  </si>
  <si>
    <t xml:space="preserve">    05081921</t>
  </si>
  <si>
    <t>UR CAFFE</t>
  </si>
  <si>
    <t xml:space="preserve">     6081922</t>
  </si>
  <si>
    <t>016607</t>
  </si>
  <si>
    <t xml:space="preserve">     6081981</t>
  </si>
  <si>
    <t>FIRST DROP WINES -Hot 100 Submissions</t>
  </si>
  <si>
    <t>016606</t>
  </si>
  <si>
    <t xml:space="preserve">     6081982</t>
  </si>
  <si>
    <t>JCs OWN -Hot 100 Submissions</t>
  </si>
  <si>
    <t xml:space="preserve">     6081983</t>
  </si>
  <si>
    <t>WANGOLINA  -Hot 100 Submissions</t>
  </si>
  <si>
    <t xml:space="preserve">    06081921</t>
  </si>
  <si>
    <t xml:space="preserve">    06081980</t>
  </si>
  <si>
    <t>AULD FAMILY WINES -Hot 100 Submissions</t>
  </si>
  <si>
    <t xml:space="preserve">    06081989</t>
  </si>
  <si>
    <t>016605</t>
  </si>
  <si>
    <t xml:space="preserve">     7081922</t>
  </si>
  <si>
    <t>COMMUNITY BRIDGING SERVICES</t>
  </si>
  <si>
    <t>016617</t>
  </si>
  <si>
    <t xml:space="preserve">     7081923</t>
  </si>
  <si>
    <t>HELPMANN ACADEMY</t>
  </si>
  <si>
    <t xml:space="preserve">     7081924</t>
  </si>
  <si>
    <t xml:space="preserve">     7081981</t>
  </si>
  <si>
    <t>HASELGROVE WINES - Hot 100 Submissions</t>
  </si>
  <si>
    <t>016611</t>
  </si>
  <si>
    <t xml:space="preserve">     7081982</t>
  </si>
  <si>
    <t>HEARTLAND WINES  - Hot 100 Submissions</t>
  </si>
  <si>
    <t xml:space="preserve">     7081983</t>
  </si>
  <si>
    <t>ATLAS - Hot 100 Submissions</t>
  </si>
  <si>
    <t xml:space="preserve">     7081984</t>
  </si>
  <si>
    <t>RYMILL COONAWARRA - Hot 100 Submissions</t>
  </si>
  <si>
    <t xml:space="preserve">    07081911</t>
  </si>
  <si>
    <t>INTERNATIONAL CERAMICS</t>
  </si>
  <si>
    <t>016609</t>
  </si>
  <si>
    <t xml:space="preserve">    07081921</t>
  </si>
  <si>
    <t>THE STABLES OF VICTORIA PARK</t>
  </si>
  <si>
    <t xml:space="preserve">    07081980</t>
  </si>
  <si>
    <t>PIRATHON WINES - Hot 100 Submissions</t>
  </si>
  <si>
    <t>United Office Choice</t>
  </si>
  <si>
    <t>016616</t>
  </si>
  <si>
    <t>Audited Media Association of Australia</t>
  </si>
  <si>
    <t xml:space="preserve">     8081922</t>
  </si>
  <si>
    <t>ARTISTS BY ANY OTHER NAME LIMITED</t>
  </si>
  <si>
    <t>016626</t>
  </si>
  <si>
    <t xml:space="preserve">     8081923</t>
  </si>
  <si>
    <t>THE ADELAIDE YOUTH ORCHESTRAS INC</t>
  </si>
  <si>
    <t xml:space="preserve">     8081924</t>
  </si>
  <si>
    <t>VITALSTATISTIX</t>
  </si>
  <si>
    <t xml:space="preserve">     8081925</t>
  </si>
  <si>
    <t>LAUGHING STOCK PRODUCTIONS</t>
  </si>
  <si>
    <t xml:space="preserve">     8081926</t>
  </si>
  <si>
    <t>Alcolizer</t>
  </si>
  <si>
    <t xml:space="preserve">     8081981</t>
  </si>
  <si>
    <t>AULD FAMILY WINES  - Hot 100 Submissions</t>
  </si>
  <si>
    <t>016624</t>
  </si>
  <si>
    <t xml:space="preserve">    08081911</t>
  </si>
  <si>
    <t>016619</t>
  </si>
  <si>
    <t xml:space="preserve">    08081921</t>
  </si>
  <si>
    <t>THE DAVID ROCHE FOUNDATION</t>
  </si>
  <si>
    <t xml:space="preserve">    08081980</t>
  </si>
  <si>
    <t>CRFT WINES - Hot 100 Submissions</t>
  </si>
  <si>
    <t xml:space="preserve">     9081922</t>
  </si>
  <si>
    <t>Credit Union SA</t>
  </si>
  <si>
    <t>016628</t>
  </si>
  <si>
    <t xml:space="preserve">     9081923</t>
  </si>
  <si>
    <t>BLUEFEST TOURING PTY LTD</t>
  </si>
  <si>
    <t xml:space="preserve">     9081924</t>
  </si>
  <si>
    <t>JAM FACTORY</t>
  </si>
  <si>
    <t xml:space="preserve">    09081921</t>
  </si>
  <si>
    <t>SOMERLED WINES</t>
  </si>
  <si>
    <t xml:space="preserve">    09081980</t>
  </si>
  <si>
    <t>WOODSTOCK WINE EST  - Hot 100 Submissions</t>
  </si>
  <si>
    <t>016625</t>
  </si>
  <si>
    <t xml:space="preserve">    12081921</t>
  </si>
  <si>
    <t>COTA SA</t>
  </si>
  <si>
    <t>016631</t>
  </si>
  <si>
    <t xml:space="preserve">    12081922</t>
  </si>
  <si>
    <t xml:space="preserve">    13081921</t>
  </si>
  <si>
    <t>SALA FESTIVAL</t>
  </si>
  <si>
    <t>016641</t>
  </si>
  <si>
    <t xml:space="preserve">    13081922</t>
  </si>
  <si>
    <t xml:space="preserve">    13081980</t>
  </si>
  <si>
    <t>DYSON WINES - Hot 100 Submissions</t>
  </si>
  <si>
    <t>016640</t>
  </si>
  <si>
    <t xml:space="preserve">    13081981</t>
  </si>
  <si>
    <t>GLENDON V/YARD - LANDAIRE WINES - Hot 100 Submissions</t>
  </si>
  <si>
    <t xml:space="preserve">    13081984</t>
  </si>
  <si>
    <t>MILLION WINES - Hot 100 Submissions</t>
  </si>
  <si>
    <t xml:space="preserve">     1408191</t>
  </si>
  <si>
    <t>016633</t>
  </si>
  <si>
    <t xml:space="preserve">    14081980</t>
  </si>
  <si>
    <t>MR RIGGS -Hot 100 Submissions</t>
  </si>
  <si>
    <t>016643</t>
  </si>
  <si>
    <t xml:space="preserve">    14081991</t>
  </si>
  <si>
    <t>016636</t>
  </si>
  <si>
    <t xml:space="preserve">    14081992</t>
  </si>
  <si>
    <t xml:space="preserve">    14081993</t>
  </si>
  <si>
    <t xml:space="preserve">    14081994</t>
  </si>
  <si>
    <t xml:space="preserve">    14081995</t>
  </si>
  <si>
    <t xml:space="preserve">    14081996</t>
  </si>
  <si>
    <t xml:space="preserve">    14081997</t>
  </si>
  <si>
    <t xml:space="preserve">    15081921</t>
  </si>
  <si>
    <t>016645</t>
  </si>
  <si>
    <t>COOPER BURNS WINES - Hot 100 Submissions</t>
  </si>
  <si>
    <t>016649</t>
  </si>
  <si>
    <t xml:space="preserve">    15081922</t>
  </si>
  <si>
    <t>INTERVINTNER  P/L - Hot 100 Submissions</t>
  </si>
  <si>
    <t xml:space="preserve">    15081923</t>
  </si>
  <si>
    <t>CARAT AUSTRALIA MEDIA SERVICES PTY LTD</t>
  </si>
  <si>
    <t>CURATOR WINE CO- Hot 100 Submissions</t>
  </si>
  <si>
    <t xml:space="preserve">    15081924</t>
  </si>
  <si>
    <t xml:space="preserve">    16081921</t>
  </si>
  <si>
    <t>Toser Design</t>
  </si>
  <si>
    <t>016647</t>
  </si>
  <si>
    <t xml:space="preserve">    16081922</t>
  </si>
  <si>
    <t xml:space="preserve">    16081923</t>
  </si>
  <si>
    <t xml:space="preserve">    16081980</t>
  </si>
  <si>
    <t>KARRAWATTA - Hot 100 Submissions</t>
  </si>
  <si>
    <t>016650</t>
  </si>
  <si>
    <t xml:space="preserve">     1908191</t>
  </si>
  <si>
    <t>016639</t>
  </si>
  <si>
    <t xml:space="preserve">    19081921</t>
  </si>
  <si>
    <t>APTOS CRUZ</t>
  </si>
  <si>
    <t>016653</t>
  </si>
  <si>
    <t xml:space="preserve">    19081922</t>
  </si>
  <si>
    <t xml:space="preserve">    19081923</t>
  </si>
  <si>
    <t>GRIEVE GILLETT ARCHITECTS</t>
  </si>
  <si>
    <t xml:space="preserve">    19081924</t>
  </si>
  <si>
    <t xml:space="preserve">    19081980</t>
  </si>
  <si>
    <t>MUSTER WINE CO - Hot 100 Submissions</t>
  </si>
  <si>
    <t>016655</t>
  </si>
  <si>
    <t xml:space="preserve">    19081981</t>
  </si>
  <si>
    <t>HAYES FAMILY WINES - Hot 100 Submissions</t>
  </si>
  <si>
    <t xml:space="preserve">    19081982</t>
  </si>
  <si>
    <t>RIPOSTE WINES - Hot 100 Submissions</t>
  </si>
  <si>
    <t xml:space="preserve">    20081980</t>
  </si>
  <si>
    <t>CHATEAU TANUNDA - Hot 100 Submissions</t>
  </si>
  <si>
    <t>016656</t>
  </si>
  <si>
    <t xml:space="preserve">    20081981</t>
  </si>
  <si>
    <t>LIVING ROOTS - Hot 100 Submissions</t>
  </si>
  <si>
    <t xml:space="preserve">    20081982</t>
  </si>
  <si>
    <t>ADA WINE CO - Hot 100 Submissions</t>
  </si>
  <si>
    <t xml:space="preserve">    21081921</t>
  </si>
  <si>
    <t>JOHN LACEY</t>
  </si>
  <si>
    <t>016661</t>
  </si>
  <si>
    <t xml:space="preserve">       22081</t>
  </si>
  <si>
    <t>Gent Charles</t>
  </si>
  <si>
    <t>016670</t>
  </si>
  <si>
    <t xml:space="preserve">       22082</t>
  </si>
  <si>
    <t xml:space="preserve">       22083</t>
  </si>
  <si>
    <t xml:space="preserve">       22084</t>
  </si>
  <si>
    <t xml:space="preserve">       22085</t>
  </si>
  <si>
    <t>Brissenden Alan</t>
  </si>
  <si>
    <t xml:space="preserve">       22086</t>
  </si>
  <si>
    <t xml:space="preserve">       22087</t>
  </si>
  <si>
    <t xml:space="preserve">       22088</t>
  </si>
  <si>
    <t xml:space="preserve">    22081921</t>
  </si>
  <si>
    <t>016677</t>
  </si>
  <si>
    <t xml:space="preserve">    22081922</t>
  </si>
  <si>
    <t xml:space="preserve">    22081923</t>
  </si>
  <si>
    <t>Wiltshire + Swain</t>
  </si>
  <si>
    <t xml:space="preserve">    22081980</t>
  </si>
  <si>
    <t>SIGNATURE WINES - Hot 100 Submissions</t>
  </si>
  <si>
    <t>016671</t>
  </si>
  <si>
    <t>SHERRAH WINES - Hot 100 Submissions</t>
  </si>
  <si>
    <t>016660</t>
  </si>
  <si>
    <t xml:space="preserve">    22081981</t>
  </si>
  <si>
    <t>EAST END CELLARS - Hot 100 Submissions</t>
  </si>
  <si>
    <t>Z WINE - Hot 100 Submissions</t>
  </si>
  <si>
    <t xml:space="preserve">    22081982</t>
  </si>
  <si>
    <t>EDILILLIE WINES - Hot 100 Submissions</t>
  </si>
  <si>
    <t>APHELION WINE CO - Hot 100 Submissions</t>
  </si>
  <si>
    <t xml:space="preserve">    23081980</t>
  </si>
  <si>
    <t>PURPLE HANDS - Hot 100 Submissions</t>
  </si>
  <si>
    <t>016672</t>
  </si>
  <si>
    <t xml:space="preserve">    25081980</t>
  </si>
  <si>
    <t>016673</t>
  </si>
  <si>
    <t xml:space="preserve">    26081921</t>
  </si>
  <si>
    <t>016679</t>
  </si>
  <si>
    <t xml:space="preserve">    26081980</t>
  </si>
  <si>
    <t>LANE VINEYARD - Hot 100 Submissions</t>
  </si>
  <si>
    <t>016674</t>
  </si>
  <si>
    <t xml:space="preserve">    26081981</t>
  </si>
  <si>
    <t>ST MARYS WINES - Hot 100 Submissions</t>
  </si>
  <si>
    <t xml:space="preserve">    26081982</t>
  </si>
  <si>
    <t>PROSPERITAS WINES - Hot 100 Submissions</t>
  </si>
  <si>
    <t xml:space="preserve">    26081983</t>
  </si>
  <si>
    <t>TIM ADAMS - Hot 100 Submissions</t>
  </si>
  <si>
    <t xml:space="preserve">    26081984</t>
  </si>
  <si>
    <t>TURON WINES - Hot 100 Submissions</t>
  </si>
  <si>
    <t xml:space="preserve">    26081985</t>
  </si>
  <si>
    <t xml:space="preserve">      270819</t>
  </si>
  <si>
    <t>REFUND - TURON WINES - Hot 100 Submissions</t>
  </si>
  <si>
    <t>016675</t>
  </si>
  <si>
    <t xml:space="preserve">    27081921</t>
  </si>
  <si>
    <t>Freight Hub Logistics</t>
  </si>
  <si>
    <t>016682</t>
  </si>
  <si>
    <t xml:space="preserve">    27081922</t>
  </si>
  <si>
    <t>WALTER BROOKE</t>
  </si>
  <si>
    <t xml:space="preserve">    27081923</t>
  </si>
  <si>
    <t>Z Wine Pty Ltd</t>
  </si>
  <si>
    <t xml:space="preserve">    27081924</t>
  </si>
  <si>
    <t xml:space="preserve">    27081925</t>
  </si>
  <si>
    <t xml:space="preserve">    27081981</t>
  </si>
  <si>
    <t>GLAETZER WINES - Hot 100 Submissions</t>
  </si>
  <si>
    <t>016676</t>
  </si>
  <si>
    <t xml:space="preserve">    27081982</t>
  </si>
  <si>
    <t>LANSDOWNE VINEYARD- Hot 100 Submissions</t>
  </si>
  <si>
    <t xml:space="preserve">    27081983</t>
  </si>
  <si>
    <t>BURGE FAMILY WINE- Hot 100 Submissions</t>
  </si>
  <si>
    <t xml:space="preserve">     2808191</t>
  </si>
  <si>
    <t>016684</t>
  </si>
  <si>
    <t xml:space="preserve">    28081911</t>
  </si>
  <si>
    <t>CHERYL BRIDGART</t>
  </si>
  <si>
    <t>016698</t>
  </si>
  <si>
    <t xml:space="preserve">    28081921</t>
  </si>
  <si>
    <t>CITY OF ONKAPARINGA / SAUERBIER HOUSE CULTURAL EXCHANGE</t>
  </si>
  <si>
    <t>016692</t>
  </si>
  <si>
    <t xml:space="preserve">    28081922</t>
  </si>
  <si>
    <t xml:space="preserve">    28081980</t>
  </si>
  <si>
    <t>ANDERSON HILL - Hot 100 Submissions</t>
  </si>
  <si>
    <t xml:space="preserve">    28081981</t>
  </si>
  <si>
    <t>PERNOD RICARD - Hot 100 Submissions</t>
  </si>
  <si>
    <t xml:space="preserve">    28081991</t>
  </si>
  <si>
    <t>016687</t>
  </si>
  <si>
    <t xml:space="preserve">    28081992</t>
  </si>
  <si>
    <t xml:space="preserve">    28081993</t>
  </si>
  <si>
    <t xml:space="preserve">    28081994</t>
  </si>
  <si>
    <t xml:space="preserve">    28081995</t>
  </si>
  <si>
    <t xml:space="preserve">    28081996</t>
  </si>
  <si>
    <t xml:space="preserve">    28081997</t>
  </si>
  <si>
    <t>016690</t>
  </si>
  <si>
    <t>Annabel Bowles</t>
  </si>
  <si>
    <t>Winc. Australia - (Staples, Corporate Express)</t>
  </si>
  <si>
    <t xml:space="preserve">    29081921</t>
  </si>
  <si>
    <t>SATURNO'S ADMIN PTY LTD</t>
  </si>
  <si>
    <t>016694</t>
  </si>
  <si>
    <t xml:space="preserve">    29081922</t>
  </si>
  <si>
    <t xml:space="preserve">    29081923</t>
  </si>
  <si>
    <t xml:space="preserve">    29081980</t>
  </si>
  <si>
    <t>BERESFORD WINES - Hot 100 Submissions</t>
  </si>
  <si>
    <t>016700</t>
  </si>
  <si>
    <t xml:space="preserve">    29081981</t>
  </si>
  <si>
    <t>PIKE &amp; JOYCE - Hot 100 Submissions</t>
  </si>
  <si>
    <t xml:space="preserve">    29081982</t>
  </si>
  <si>
    <t>PIKES - Hot 100 Submissions</t>
  </si>
  <si>
    <t xml:space="preserve">    29081983</t>
  </si>
  <si>
    <t>ARTWINE - Hot 100 Submissions</t>
  </si>
  <si>
    <t xml:space="preserve">    30081911</t>
  </si>
  <si>
    <t>016702</t>
  </si>
  <si>
    <t xml:space="preserve">    30081921</t>
  </si>
  <si>
    <t xml:space="preserve">    30081922</t>
  </si>
  <si>
    <t xml:space="preserve">    30081923</t>
  </si>
  <si>
    <t>MURRAY BRIDGE REGIONAL GALLERY</t>
  </si>
  <si>
    <t xml:space="preserve">    30081924</t>
  </si>
  <si>
    <t xml:space="preserve">    30081925</t>
  </si>
  <si>
    <t xml:space="preserve">    30081926</t>
  </si>
  <si>
    <t>FINE ART KANGAROO ISLAND</t>
  </si>
  <si>
    <t xml:space="preserve">    30081927</t>
  </si>
  <si>
    <t>TAPANAPPA WINES</t>
  </si>
  <si>
    <t xml:space="preserve">    30081928</t>
  </si>
  <si>
    <t xml:space="preserve">    30081929</t>
  </si>
  <si>
    <t xml:space="preserve">    30081930</t>
  </si>
  <si>
    <t xml:space="preserve">    30081931</t>
  </si>
  <si>
    <t>Copyright Agency Limited</t>
  </si>
  <si>
    <t>Act Keeping Fee</t>
  </si>
  <si>
    <t xml:space="preserve">    30081980</t>
  </si>
  <si>
    <t>SHAW &amp; SMITH - Hot 100 Submissions</t>
  </si>
  <si>
    <t>016701</t>
  </si>
  <si>
    <t xml:space="preserve">     2091922</t>
  </si>
  <si>
    <t>016707</t>
  </si>
  <si>
    <t xml:space="preserve">     2091923</t>
  </si>
  <si>
    <t xml:space="preserve">     2091980</t>
  </si>
  <si>
    <t>ANVERS WINES - Hot 100 Submissions</t>
  </si>
  <si>
    <t xml:space="preserve">    02091921</t>
  </si>
  <si>
    <t>016712</t>
  </si>
  <si>
    <t>Lana Guineay</t>
  </si>
  <si>
    <t xml:space="preserve">     3091922</t>
  </si>
  <si>
    <t>016720</t>
  </si>
  <si>
    <t xml:space="preserve">     3091923</t>
  </si>
  <si>
    <t>FABRIK ARTS &amp; HERITAGE</t>
  </si>
  <si>
    <t xml:space="preserve">     3091924</t>
  </si>
  <si>
    <t xml:space="preserve">     3091925</t>
  </si>
  <si>
    <t>ADELAIDE BAROQUE</t>
  </si>
  <si>
    <t xml:space="preserve">     3091980</t>
  </si>
  <si>
    <t>TAYLORS WINES -Hot 100 Submissions</t>
  </si>
  <si>
    <t>016718</t>
  </si>
  <si>
    <t xml:space="preserve">    03091911</t>
  </si>
  <si>
    <t xml:space="preserve">    03091921</t>
  </si>
  <si>
    <t>City Rural Insurance Brokers Pty Ltd</t>
  </si>
  <si>
    <t xml:space="preserve">     4091922</t>
  </si>
  <si>
    <t xml:space="preserve">     4091923</t>
  </si>
  <si>
    <t>ESTILO COMMERCIAL</t>
  </si>
  <si>
    <t xml:space="preserve">     4091924</t>
  </si>
  <si>
    <t xml:space="preserve">     4091925</t>
  </si>
  <si>
    <t>LONGVIEW VINEYARD</t>
  </si>
  <si>
    <t xml:space="preserve">    04091929</t>
  </si>
  <si>
    <t>One Block West Pty Ltd ( Stem)</t>
  </si>
  <si>
    <t>016729</t>
  </si>
  <si>
    <t xml:space="preserve">    04091980</t>
  </si>
  <si>
    <t>HOWARD VINEYARD -Hot 100 Submissions</t>
  </si>
  <si>
    <t>016725</t>
  </si>
  <si>
    <t xml:space="preserve">     4091981</t>
  </si>
  <si>
    <t>CHAIN OF PONDS WINES -Hot 100 Submissions</t>
  </si>
  <si>
    <t xml:space="preserve">     5091922</t>
  </si>
  <si>
    <t>016735</t>
  </si>
  <si>
    <t xml:space="preserve">     5091923</t>
  </si>
  <si>
    <t>WEST GALLERY THEBARTON</t>
  </si>
  <si>
    <t xml:space="preserve">     5091924</t>
  </si>
  <si>
    <t xml:space="preserve">     5091925</t>
  </si>
  <si>
    <t xml:space="preserve">     5091926</t>
  </si>
  <si>
    <t>Design Eyewear</t>
  </si>
  <si>
    <t xml:space="preserve">     5091927</t>
  </si>
  <si>
    <t>NATIONAL TRUST OF SOUTH AUSTRALIA</t>
  </si>
  <si>
    <t xml:space="preserve">     5091981</t>
  </si>
  <si>
    <t>TEMPLE BRUER WINES - Hot 100 Submissions</t>
  </si>
  <si>
    <t>016739</t>
  </si>
  <si>
    <t xml:space="preserve">     5091982</t>
  </si>
  <si>
    <t>JOVAL FAMILY WINES- Hot 100 Submissions</t>
  </si>
  <si>
    <t xml:space="preserve">     5091983</t>
  </si>
  <si>
    <t>MR HYDE WINES- Hot 100 Submissions</t>
  </si>
  <si>
    <t xml:space="preserve">    05091921</t>
  </si>
  <si>
    <t xml:space="preserve">    05091980</t>
  </si>
  <si>
    <t>SAMSON TALL - Hot 100 Submissions</t>
  </si>
  <si>
    <t xml:space="preserve"> RF000000070</t>
  </si>
  <si>
    <t>016731</t>
  </si>
  <si>
    <t>016734</t>
  </si>
  <si>
    <t xml:space="preserve">     6091922</t>
  </si>
  <si>
    <t>016737</t>
  </si>
  <si>
    <t xml:space="preserve">     6091923</t>
  </si>
  <si>
    <t xml:space="preserve">     6091924</t>
  </si>
  <si>
    <t>LORETO COLLEGE  MARRYATVILLE</t>
  </si>
  <si>
    <t xml:space="preserve">     6091925</t>
  </si>
  <si>
    <t xml:space="preserve">     6091926</t>
  </si>
  <si>
    <t>The Fabric Store</t>
  </si>
  <si>
    <t xml:space="preserve">     6091981</t>
  </si>
  <si>
    <t>DOWIE DOOLE - Hot 100 Submissions</t>
  </si>
  <si>
    <t>016740</t>
  </si>
  <si>
    <t xml:space="preserve">    06091921</t>
  </si>
  <si>
    <t xml:space="preserve">    06091980</t>
  </si>
  <si>
    <t>OLIVERS TARANGA - Hot 100 Submissions</t>
  </si>
  <si>
    <t xml:space="preserve">    06091989</t>
  </si>
  <si>
    <t>016723</t>
  </si>
  <si>
    <t xml:space="preserve">     9091922</t>
  </si>
  <si>
    <t>ROYAL ADELAIDE SHOW + WINE SHOW DIVISION</t>
  </si>
  <si>
    <t>016746</t>
  </si>
  <si>
    <t xml:space="preserve">     9091923</t>
  </si>
  <si>
    <t>CHURCH OF THE TRINITY</t>
  </si>
  <si>
    <t xml:space="preserve">     9091924</t>
  </si>
  <si>
    <t xml:space="preserve">     9091981</t>
  </si>
  <si>
    <t>CHARLOTTE DALTON WINES  -Hot 100 Submissions</t>
  </si>
  <si>
    <t>016744</t>
  </si>
  <si>
    <t xml:space="preserve">     9091982</t>
  </si>
  <si>
    <t>MCCARTHYS ORCHARD  -Hot 100 Submissions</t>
  </si>
  <si>
    <t xml:space="preserve">     9091985</t>
  </si>
  <si>
    <t>DIGIORGIO FAMILY WINES -Hot 100 Submissions</t>
  </si>
  <si>
    <t>016745</t>
  </si>
  <si>
    <t xml:space="preserve">     9091986</t>
  </si>
  <si>
    <t>YEAR WINES  -Hot 100 Submissions</t>
  </si>
  <si>
    <t xml:space="preserve">     9091987</t>
  </si>
  <si>
    <t>MURDOCH HILL  -Hot 100 Submissions</t>
  </si>
  <si>
    <t xml:space="preserve">     9091988</t>
  </si>
  <si>
    <t>DEWEY STATION WINES Hot 100 Submissions</t>
  </si>
  <si>
    <t xml:space="preserve">    09091921</t>
  </si>
  <si>
    <t xml:space="preserve">    09091980</t>
  </si>
  <si>
    <t>COOKE BROS WINES -Hot 100 Submissions</t>
  </si>
  <si>
    <t xml:space="preserve">    09091984</t>
  </si>
  <si>
    <t>REIS CREEK WINES -Hot 100 Submissions</t>
  </si>
  <si>
    <t>Sarah Couper</t>
  </si>
  <si>
    <t>016750</t>
  </si>
  <si>
    <t xml:space="preserve">    10091921</t>
  </si>
  <si>
    <t>016771</t>
  </si>
  <si>
    <t xml:space="preserve">    10091980</t>
  </si>
  <si>
    <t>EDEN HALL WINES - Hot 100 Submissions</t>
  </si>
  <si>
    <t>016766</t>
  </si>
  <si>
    <t xml:space="preserve">    10091981</t>
  </si>
  <si>
    <t>HEDONIST WINES - Hot 100 Submissions</t>
  </si>
  <si>
    <t xml:space="preserve">    10091982</t>
  </si>
  <si>
    <t>BYRNE VINEYARDS - Hot 100 Submissions</t>
  </si>
  <si>
    <t xml:space="preserve">    10091983</t>
  </si>
  <si>
    <t>BLANAVES OF COONAWARRA - Hot 100 Submissions</t>
  </si>
  <si>
    <t xml:space="preserve">    10091984</t>
  </si>
  <si>
    <t>TOMICH WINES - Hot 100 Submissions</t>
  </si>
  <si>
    <t xml:space="preserve">    10091985</t>
  </si>
  <si>
    <t>BONDAR WINES - Hot 100 Submissions</t>
  </si>
  <si>
    <t xml:space="preserve">    10091991</t>
  </si>
  <si>
    <t>016761</t>
  </si>
  <si>
    <t xml:space="preserve">    10091992</t>
  </si>
  <si>
    <t xml:space="preserve">    10091993</t>
  </si>
  <si>
    <t xml:space="preserve">    10091994</t>
  </si>
  <si>
    <t xml:space="preserve">    10091995</t>
  </si>
  <si>
    <t xml:space="preserve">    10091997</t>
  </si>
  <si>
    <t xml:space="preserve">   100961996</t>
  </si>
  <si>
    <t xml:space="preserve">     1109191</t>
  </si>
  <si>
    <t>016762</t>
  </si>
  <si>
    <t xml:space="preserve">     1109192</t>
  </si>
  <si>
    <t>016758</t>
  </si>
  <si>
    <t xml:space="preserve">    11091921</t>
  </si>
  <si>
    <t>016773</t>
  </si>
  <si>
    <t xml:space="preserve">    11091980</t>
  </si>
  <si>
    <t>GEORGES FOLLY - Hot 100 Submissions</t>
  </si>
  <si>
    <t>016767</t>
  </si>
  <si>
    <t xml:space="preserve">    11091981</t>
  </si>
  <si>
    <t>BLEASDALE VINEYARDS - Hot 100 Submissions</t>
  </si>
  <si>
    <t xml:space="preserve">    11091982</t>
  </si>
  <si>
    <t>RUDDERLESS WINES  - Hot 100 Submissions</t>
  </si>
  <si>
    <t xml:space="preserve">    11091983</t>
  </si>
  <si>
    <t>MORGAN SIMPSON WINES  - Hot 100 Submissions</t>
  </si>
  <si>
    <t xml:space="preserve">    11091984</t>
  </si>
  <si>
    <t>OCHOTA BARRELS - Hot 100 Submissions</t>
  </si>
  <si>
    <t xml:space="preserve">    11091985</t>
  </si>
  <si>
    <t>McCARTHYS ORCHARD - Hot 100 Submissions</t>
  </si>
  <si>
    <t>016765</t>
  </si>
  <si>
    <t>Hainsworth Roger</t>
  </si>
  <si>
    <t xml:space="preserve">    12091921</t>
  </si>
  <si>
    <t>016776</t>
  </si>
  <si>
    <t xml:space="preserve">    12091922</t>
  </si>
  <si>
    <t>UNITING COMMUNITIES INC</t>
  </si>
  <si>
    <t xml:space="preserve">    12091923</t>
  </si>
  <si>
    <t>HILL SMITH  GALLERY</t>
  </si>
  <si>
    <t xml:space="preserve">    12091924</t>
  </si>
  <si>
    <t xml:space="preserve">    12091925</t>
  </si>
  <si>
    <t xml:space="preserve">    12091980</t>
  </si>
  <si>
    <t>UVAE PTY LTD - Hot 100 Submissions</t>
  </si>
  <si>
    <t>016768</t>
  </si>
  <si>
    <t xml:space="preserve">    12091981</t>
  </si>
  <si>
    <t>NGERINGA VINEYARDS- Hot 100 Submissions</t>
  </si>
  <si>
    <t xml:space="preserve">    12091982</t>
  </si>
  <si>
    <t>CAPE JAFFA WINES- Hot 100 Submissions</t>
  </si>
  <si>
    <t xml:space="preserve">    13091921</t>
  </si>
  <si>
    <t>016779</t>
  </si>
  <si>
    <t xml:space="preserve">    13091922</t>
  </si>
  <si>
    <t xml:space="preserve">    13091980</t>
  </si>
  <si>
    <t>d'ARENBERG- Hot 100 Submissions</t>
  </si>
  <si>
    <t>016769</t>
  </si>
  <si>
    <t xml:space="preserve">    13091981</t>
  </si>
  <si>
    <t>BEKLYN WINES - Hot 100 Submissions</t>
  </si>
  <si>
    <t xml:space="preserve">    13091982</t>
  </si>
  <si>
    <t>JOHN DUVAL - Hot 100 Submissions</t>
  </si>
  <si>
    <t xml:space="preserve">    13091983</t>
  </si>
  <si>
    <t>NEW ERA - Hot 100 Submissions</t>
  </si>
  <si>
    <t xml:space="preserve">    13091984</t>
  </si>
  <si>
    <t>GEMTREE WINES  - Hot 100 Submissions</t>
  </si>
  <si>
    <t xml:space="preserve">    13091985</t>
  </si>
  <si>
    <t>HUGH HAMILTON - Hot 100 Submissions</t>
  </si>
  <si>
    <t xml:space="preserve">    13091986</t>
  </si>
  <si>
    <t xml:space="preserve">    13091987</t>
  </si>
  <si>
    <t>MOLLYDOOKER WINES - Hot 100 Submissions</t>
  </si>
  <si>
    <t xml:space="preserve">    13091988</t>
  </si>
  <si>
    <t>SCARPANTONI WINES - Hot 100 Submissions</t>
  </si>
  <si>
    <t xml:space="preserve">    13091989</t>
  </si>
  <si>
    <t>GEOFF MERRILL WINES - Hot 100 Submissions</t>
  </si>
  <si>
    <t xml:space="preserve">    13091995</t>
  </si>
  <si>
    <t>016770</t>
  </si>
  <si>
    <t xml:space="preserve">    14091980</t>
  </si>
  <si>
    <t>NORTON SUMMIT -Hot 100 Submissions</t>
  </si>
  <si>
    <t>016785</t>
  </si>
  <si>
    <t xml:space="preserve">    15091980</t>
  </si>
  <si>
    <t>LOBO JUICE &amp; CIDER  -Hot 100 Submissions</t>
  </si>
  <si>
    <t>016786</t>
  </si>
  <si>
    <t xml:space="preserve">    15091981</t>
  </si>
  <si>
    <t>CASA FRESCHI  -Hot 100 Submissions</t>
  </si>
  <si>
    <t xml:space="preserve">    16091911</t>
  </si>
  <si>
    <t>016781</t>
  </si>
  <si>
    <t xml:space="preserve">    16091912</t>
  </si>
  <si>
    <t xml:space="preserve">    16091921</t>
  </si>
  <si>
    <t>016788</t>
  </si>
  <si>
    <t xml:space="preserve">    16091922</t>
  </si>
  <si>
    <t xml:space="preserve">    16091923</t>
  </si>
  <si>
    <t xml:space="preserve">    16091980</t>
  </si>
  <si>
    <t>KOERNER WINE  -Hot 100 Submissions</t>
  </si>
  <si>
    <t>016787</t>
  </si>
  <si>
    <t xml:space="preserve">    16091981</t>
  </si>
  <si>
    <t>VINTELOPER  -Hot 100 Submissions</t>
  </si>
  <si>
    <t xml:space="preserve">    16091982</t>
  </si>
  <si>
    <t>LLOYD BROTHERS  -Hot 100 Submissions</t>
  </si>
  <si>
    <t xml:space="preserve">    16091983</t>
  </si>
  <si>
    <t>WHISTLING KITE  -Hot 100 Submissions</t>
  </si>
  <si>
    <t xml:space="preserve">    16091984</t>
  </si>
  <si>
    <t>SALTRAM WINES  -Hot 100 Submissions</t>
  </si>
  <si>
    <t xml:space="preserve">    16091985</t>
  </si>
  <si>
    <t>PAULETT WINES  -Hot 100 Submissions</t>
  </si>
  <si>
    <t xml:space="preserve">    16091995</t>
  </si>
  <si>
    <t>YALUMBA  -Hot 100 Submissions</t>
  </si>
  <si>
    <t xml:space="preserve">    16091996</t>
  </si>
  <si>
    <t xml:space="preserve">    17091911</t>
  </si>
  <si>
    <t>016790</t>
  </si>
  <si>
    <t xml:space="preserve">    17091921</t>
  </si>
  <si>
    <t>CRG Retail Management Services</t>
  </si>
  <si>
    <t>016793</t>
  </si>
  <si>
    <t xml:space="preserve">    17091922</t>
  </si>
  <si>
    <t xml:space="preserve">    17091980</t>
  </si>
  <si>
    <t>RUSTY MUTT WINES -Hot 100 Submissions</t>
  </si>
  <si>
    <t>016792</t>
  </si>
  <si>
    <t xml:space="preserve">    17091981</t>
  </si>
  <si>
    <t>PINNACLE DRINKS  -Hot 100 Submissions</t>
  </si>
  <si>
    <t xml:space="preserve">    17091982</t>
  </si>
  <si>
    <t>CELLARMASTER WINES   -Hot 100 Submissions</t>
  </si>
  <si>
    <t xml:space="preserve">    17091983</t>
  </si>
  <si>
    <t>BERG HERRING WINES   -Hot 100 Submissions</t>
  </si>
  <si>
    <t xml:space="preserve">    17091984</t>
  </si>
  <si>
    <t>PAXTON WINES   -Hot 100 Submissions</t>
  </si>
  <si>
    <t xml:space="preserve">    17091985</t>
  </si>
  <si>
    <t>KIMBOLTON VINEYARDS  -Hot 100 Submissions</t>
  </si>
  <si>
    <t xml:space="preserve">    17091986</t>
  </si>
  <si>
    <t>BRACKENWOOD  VINEYARDS  -Hot 100 Submissions</t>
  </si>
  <si>
    <t xml:space="preserve">    17091987</t>
  </si>
  <si>
    <t>REILLYS WINES  -Hot 100 Submissions</t>
  </si>
  <si>
    <t xml:space="preserve">    17091988</t>
  </si>
  <si>
    <t>MERCURI ESTATE  -Hot 100 Submissions</t>
  </si>
  <si>
    <t xml:space="preserve">    17091989</t>
  </si>
  <si>
    <t>RICCA TERRA VINTNERS  -Hot 100 Submissions</t>
  </si>
  <si>
    <t xml:space="preserve">    17091990</t>
  </si>
  <si>
    <t>CA HENSCHKE  -Hot 100 Submissions</t>
  </si>
  <si>
    <t xml:space="preserve">    17091991</t>
  </si>
  <si>
    <t>SHINGLEBACK WINES - Hot 100 Submissions</t>
  </si>
  <si>
    <t xml:space="preserve">    17091998</t>
  </si>
  <si>
    <t>BENDBROOK WINES - Hot 100 Submissions</t>
  </si>
  <si>
    <t xml:space="preserve">    18091980</t>
  </si>
  <si>
    <t>SHOTTESBROOKE VINEYARDS -Hot 100 Submissions</t>
  </si>
  <si>
    <t>016797</t>
  </si>
  <si>
    <t xml:space="preserve">    18091981</t>
  </si>
  <si>
    <t>BETHANY WINES -Hot 100 Submissions</t>
  </si>
  <si>
    <t xml:space="preserve">    18091982</t>
  </si>
  <si>
    <t>IVYBROOK FARM  -Hot 100 Submissions</t>
  </si>
  <si>
    <t xml:space="preserve">    18091983</t>
  </si>
  <si>
    <t>ASHTON HILLS   -Hot 100 Submissions</t>
  </si>
  <si>
    <t xml:space="preserve">    18091984</t>
  </si>
  <si>
    <t>WIRRA WIRRA  -Hot 100 Submissions</t>
  </si>
  <si>
    <t xml:space="preserve">    18091985</t>
  </si>
  <si>
    <t>LOONIE WINE CO  - Hot 100 Submissions</t>
  </si>
  <si>
    <t xml:space="preserve">    19091921</t>
  </si>
  <si>
    <t>016803</t>
  </si>
  <si>
    <t xml:space="preserve">    19091980</t>
  </si>
  <si>
    <t>HONEY MOON - Hot 100 Submissions</t>
  </si>
  <si>
    <t>016801</t>
  </si>
  <si>
    <t xml:space="preserve">    19091981</t>
  </si>
  <si>
    <t>CIRILLO ESTATE - Hot 100 Submissions</t>
  </si>
  <si>
    <t xml:space="preserve">    19091982</t>
  </si>
  <si>
    <t>PONTIFEX WINES - Hot 100 Submissions</t>
  </si>
  <si>
    <t xml:space="preserve">    19091983</t>
  </si>
  <si>
    <t>KALLESKE WINES - Hot 100 Submissions</t>
  </si>
  <si>
    <t xml:space="preserve">    19091984</t>
  </si>
  <si>
    <t>DUNE - Hot 100 Submissions</t>
  </si>
  <si>
    <t xml:space="preserve">    19091985</t>
  </si>
  <si>
    <t>BIRD IN HAND - Hot 100 Submissions</t>
  </si>
  <si>
    <t xml:space="preserve">    19091986</t>
  </si>
  <si>
    <t>ROJOMOMA - Hot 100 Submissions</t>
  </si>
  <si>
    <t xml:space="preserve">    19091987</t>
  </si>
  <si>
    <t>ACCOLADE WINES - Hot 100 Submissions</t>
  </si>
  <si>
    <t xml:space="preserve">    19091988</t>
  </si>
  <si>
    <t>HUGO WINES - Hot 100 Submissions</t>
  </si>
  <si>
    <t xml:space="preserve">    19091989</t>
  </si>
  <si>
    <t>AMADIO WINES - Hot 100 Submissions</t>
  </si>
  <si>
    <t xml:space="preserve">    19091990</t>
  </si>
  <si>
    <t>GALVANIZED WINES  - Hot 100 Submissions</t>
  </si>
  <si>
    <t xml:space="preserve">    19091991</t>
  </si>
  <si>
    <t>HYDROPATH SOCIETY  - Hot 100 Submissions</t>
  </si>
  <si>
    <t xml:space="preserve">    19091992</t>
  </si>
  <si>
    <t>PATRICK OF COONAWARRA  - Hot 100 Submissions</t>
  </si>
  <si>
    <t xml:space="preserve">    19091993</t>
  </si>
  <si>
    <t>MAIN &amp; CHERRY  - Hot 100 Submissions</t>
  </si>
  <si>
    <t xml:space="preserve">    19091994</t>
  </si>
  <si>
    <t>SEW &amp; SEW WINES  - Hot 100 Submissions</t>
  </si>
  <si>
    <t xml:space="preserve">    19091995</t>
  </si>
  <si>
    <t>OUTLAW WINES  - Hot 100 Submissions</t>
  </si>
  <si>
    <t>016800</t>
  </si>
  <si>
    <t xml:space="preserve">     2009194</t>
  </si>
  <si>
    <t>Transfer funds to TMV</t>
  </si>
  <si>
    <t>016805</t>
  </si>
  <si>
    <t xml:space="preserve">    20091921</t>
  </si>
  <si>
    <t>YELLAND PAPPS  - Hot 100 Submissions</t>
  </si>
  <si>
    <t xml:space="preserve">    20091980</t>
  </si>
  <si>
    <t>LLOYD BROS WINE &amp; OLIVE  - Hot 100 Submissions</t>
  </si>
  <si>
    <t>016802</t>
  </si>
  <si>
    <t xml:space="preserve">    20091981</t>
  </si>
  <si>
    <t>TOMFOOLERY WINES  - Hot 100 Submissions</t>
  </si>
  <si>
    <t xml:space="preserve">    20091982</t>
  </si>
  <si>
    <t>VINEYARD ROAD &amp; CELLAR DOOR  - Hot 100 Submissions</t>
  </si>
  <si>
    <t xml:space="preserve">    20091983</t>
  </si>
  <si>
    <t>BIG EASY RADIO  - Hot 100 Submissions</t>
  </si>
  <si>
    <t xml:space="preserve">    20091984</t>
  </si>
  <si>
    <t>CASELLA FAMILY BRANDS  - Hot 100 Submissions</t>
  </si>
  <si>
    <t xml:space="preserve">    20091985</t>
  </si>
  <si>
    <t>MAZI WINES  - Hot 100 Submissions</t>
  </si>
  <si>
    <t xml:space="preserve">    20091986</t>
  </si>
  <si>
    <t>FIVE OCLOCK SOMEWHERE  - Hot 100 Submissions</t>
  </si>
  <si>
    <t xml:space="preserve">    20091987</t>
  </si>
  <si>
    <t>SEPPELTSFIELD WINES  - Hot 100 Submissions</t>
  </si>
  <si>
    <t xml:space="preserve">    20091988</t>
  </si>
  <si>
    <t>TIM SMITH WINES  - Hot 100 Submissions</t>
  </si>
  <si>
    <t xml:space="preserve">    20091989</t>
  </si>
  <si>
    <t>HENTLEY FARM  - Hot 100 Submissions</t>
  </si>
  <si>
    <t xml:space="preserve">    20091990</t>
  </si>
  <si>
    <t>REDHEADS WINES  - Hot 100 Submissions</t>
  </si>
  <si>
    <t xml:space="preserve">    20091991</t>
  </si>
  <si>
    <t>MAXWELL WINES  - Hot 100 Submissions</t>
  </si>
  <si>
    <t xml:space="preserve">    20091992</t>
  </si>
  <si>
    <t>ROLLICK WINES  - Hot 100 Submissions</t>
  </si>
  <si>
    <t xml:space="preserve">    22091980</t>
  </si>
  <si>
    <t>PICADILLY VINEYARDS - Hot 100 Submissions</t>
  </si>
  <si>
    <t>016808</t>
  </si>
  <si>
    <t xml:space="preserve">    22091981</t>
  </si>
  <si>
    <t>AZUR ESTATE WINES  - Hot 100 Submissions</t>
  </si>
  <si>
    <t xml:space="preserve">     2309194</t>
  </si>
  <si>
    <t>Transfer fund TO GBLT</t>
  </si>
  <si>
    <t>016813</t>
  </si>
  <si>
    <t xml:space="preserve">    23091921</t>
  </si>
  <si>
    <t>016811</t>
  </si>
  <si>
    <t xml:space="preserve">    23091922</t>
  </si>
  <si>
    <t xml:space="preserve">    23091923</t>
  </si>
  <si>
    <t>AUSTRALIAN DANCE THEATRE</t>
  </si>
  <si>
    <t xml:space="preserve">    23091924</t>
  </si>
  <si>
    <t xml:space="preserve">    23091980</t>
  </si>
  <si>
    <t>GOLDING WINES  - Hot 100 Submissions</t>
  </si>
  <si>
    <t>016809</t>
  </si>
  <si>
    <t xml:space="preserve">    23091981</t>
  </si>
  <si>
    <t>MINISTRY OF CLOUDS  - Hot 100 Submissions</t>
  </si>
  <si>
    <t xml:space="preserve">    23091982</t>
  </si>
  <si>
    <t>VIGNA BOTTIN  - Hot 100 Submissions</t>
  </si>
  <si>
    <t xml:space="preserve">    23091983</t>
  </si>
  <si>
    <t>CHAFFEY BROS WINE  - Hot 100 Submissions</t>
  </si>
  <si>
    <t xml:space="preserve">    23091984</t>
  </si>
  <si>
    <t>SHUT THE GATE  - Hot 100 Submissions</t>
  </si>
  <si>
    <t xml:space="preserve">    23091985</t>
  </si>
  <si>
    <t>SALENA ESTATE  - Hot 100 Submissions</t>
  </si>
  <si>
    <t xml:space="preserve">    23091986</t>
  </si>
  <si>
    <t>ZONTES FOOTSTEP  - Hot 100 Submissions</t>
  </si>
  <si>
    <t xml:space="preserve">    23091987</t>
  </si>
  <si>
    <t>SAMUELS GORGE  - Hot 100 Submissions</t>
  </si>
  <si>
    <t xml:space="preserve">    23091988</t>
  </si>
  <si>
    <t>HEAD WINES  - Hot 100 Submissions</t>
  </si>
  <si>
    <t xml:space="preserve">    23091999</t>
  </si>
  <si>
    <t>016796</t>
  </si>
  <si>
    <t xml:space="preserve">    24091921</t>
  </si>
  <si>
    <t>SOUTHERN SLUGS FOOTBALL CLUB</t>
  </si>
  <si>
    <t>016820</t>
  </si>
  <si>
    <t xml:space="preserve">    24091980</t>
  </si>
  <si>
    <t>MORAMBRO CREEK - Hot 100 Submissions</t>
  </si>
  <si>
    <t>016819</t>
  </si>
  <si>
    <t xml:space="preserve">    24091981</t>
  </si>
  <si>
    <t>CAPE BARREN WINES - Hot 100 Submissions</t>
  </si>
  <si>
    <t xml:space="preserve">    24091982</t>
  </si>
  <si>
    <t>HASTWELL &amp; LIGHTFOOT - Hot 100 Submissions</t>
  </si>
  <si>
    <t xml:space="preserve">     2509191</t>
  </si>
  <si>
    <t>016818</t>
  </si>
  <si>
    <t xml:space="preserve">     2509192</t>
  </si>
  <si>
    <t xml:space="preserve">    25091921</t>
  </si>
  <si>
    <t>CITY OF ADELAIDE</t>
  </si>
  <si>
    <t>016823</t>
  </si>
  <si>
    <t xml:space="preserve">    25091922</t>
  </si>
  <si>
    <t>THE ADELAIDE FESTIVAL CENTRE FOUNDATION INCORPORATED</t>
  </si>
  <si>
    <t xml:space="preserve">    25091923</t>
  </si>
  <si>
    <t xml:space="preserve">    25091924</t>
  </si>
  <si>
    <t xml:space="preserve">    25091925</t>
  </si>
  <si>
    <t>KPMG</t>
  </si>
  <si>
    <t>016828</t>
  </si>
  <si>
    <t xml:space="preserve">    25091926</t>
  </si>
  <si>
    <t>016827</t>
  </si>
  <si>
    <t xml:space="preserve">    25091980</t>
  </si>
  <si>
    <t>JACKSON WINE ESTATE - Hot 100 Submissions</t>
  </si>
  <si>
    <t>016822</t>
  </si>
  <si>
    <t xml:space="preserve">    25091981</t>
  </si>
  <si>
    <t>PENNA LANE WINES - Hot 100 Submissions</t>
  </si>
  <si>
    <t xml:space="preserve">    25091982</t>
  </si>
  <si>
    <t>HITHER &amp; YON - Hot 100 Submissions</t>
  </si>
  <si>
    <t xml:space="preserve">    25091983</t>
  </si>
  <si>
    <t>BROTHERS AT WAR - Hot 100 Submissions</t>
  </si>
  <si>
    <t xml:space="preserve">    25091984</t>
  </si>
  <si>
    <t>PATRITTI WINES  - Hot 100 Submissions</t>
  </si>
  <si>
    <t xml:space="preserve">    25091991</t>
  </si>
  <si>
    <t>016817</t>
  </si>
  <si>
    <t xml:space="preserve">    25091992</t>
  </si>
  <si>
    <t xml:space="preserve">    25091993</t>
  </si>
  <si>
    <t xml:space="preserve">    25091994</t>
  </si>
  <si>
    <t xml:space="preserve">    25091995</t>
  </si>
  <si>
    <t xml:space="preserve">    25091996</t>
  </si>
  <si>
    <t xml:space="preserve">    25091997</t>
  </si>
  <si>
    <t>016831</t>
  </si>
  <si>
    <t>Elizabeth Flux</t>
  </si>
  <si>
    <t xml:space="preserve">    26091921</t>
  </si>
  <si>
    <t>016837</t>
  </si>
  <si>
    <t xml:space="preserve">    26091922</t>
  </si>
  <si>
    <t xml:space="preserve">    26091923</t>
  </si>
  <si>
    <t xml:space="preserve">    26091980</t>
  </si>
  <si>
    <t>CLAYMORE WINES - Hot 100 Submissions</t>
  </si>
  <si>
    <t>016833</t>
  </si>
  <si>
    <t xml:space="preserve">    26091981</t>
  </si>
  <si>
    <t>KANGARILLA ROAD WINES - Hot 100 Submissions</t>
  </si>
  <si>
    <t xml:space="preserve">    26091982</t>
  </si>
  <si>
    <t>GATT WINES - Hot 100 Submissions</t>
  </si>
  <si>
    <t xml:space="preserve">    26091983</t>
  </si>
  <si>
    <t>BARTAGUNYAH ESTATE - Hot 100 Submissions</t>
  </si>
  <si>
    <t xml:space="preserve">    26091984</t>
  </si>
  <si>
    <t>JEANNERET WINES - Hot 100 Submissions</t>
  </si>
  <si>
    <t xml:space="preserve">    26091985</t>
  </si>
  <si>
    <t>ZERELLA WINES - Hot 100 Submissions</t>
  </si>
  <si>
    <t xml:space="preserve">    26091986</t>
  </si>
  <si>
    <t>SMALL GULLY WINES - Hot 100 Submissions</t>
  </si>
  <si>
    <t xml:space="preserve">    27091921</t>
  </si>
  <si>
    <t>016839</t>
  </si>
  <si>
    <t xml:space="preserve">    27091922</t>
  </si>
  <si>
    <t>Hayes Family Wines</t>
  </si>
  <si>
    <t xml:space="preserve">    27091923</t>
  </si>
  <si>
    <t xml:space="preserve">    27091924</t>
  </si>
  <si>
    <t xml:space="preserve">    27091925</t>
  </si>
  <si>
    <t>MICHAEL TRELOAR PTY LTD</t>
  </si>
  <si>
    <t xml:space="preserve">    27091931</t>
  </si>
  <si>
    <t>016842</t>
  </si>
  <si>
    <t xml:space="preserve">    27091981</t>
  </si>
  <si>
    <t>MT LOFTY RANGES - Hot 100 Submissions</t>
  </si>
  <si>
    <t>016834</t>
  </si>
  <si>
    <t xml:space="preserve">    27091982</t>
  </si>
  <si>
    <t>EDENFLO - Hot 100 Submissions</t>
  </si>
  <si>
    <t xml:space="preserve">    27091983</t>
  </si>
  <si>
    <t>LOBETHAL ROAD - Hot 100 Submissions</t>
  </si>
  <si>
    <t xml:space="preserve">    27091984</t>
  </si>
  <si>
    <t>THE PAWN WINE CO - Hot 100 Submissions</t>
  </si>
  <si>
    <t xml:space="preserve">    27091985</t>
  </si>
  <si>
    <t xml:space="preserve">    28091980</t>
  </si>
  <si>
    <t>GUTHRIE WINES - Hot 100 Submissions</t>
  </si>
  <si>
    <t>016835</t>
  </si>
  <si>
    <t xml:space="preserve">    28091981</t>
  </si>
  <si>
    <t xml:space="preserve">    26091924</t>
  </si>
  <si>
    <t>MAX &amp; ME WINES - Hot 100 Submissions</t>
  </si>
  <si>
    <t xml:space="preserve">    30091921</t>
  </si>
  <si>
    <t>BROCKENCHACK WINES</t>
  </si>
  <si>
    <t xml:space="preserve">    30091922</t>
  </si>
  <si>
    <t>SHIRAZ GALLERY</t>
  </si>
  <si>
    <t xml:space="preserve">    30091923</t>
  </si>
  <si>
    <t>Rosenvale</t>
  </si>
  <si>
    <t xml:space="preserve">    30091924</t>
  </si>
  <si>
    <t xml:space="preserve">    30091980</t>
  </si>
  <si>
    <t>THREE DARK HORSES - Hot 100 Submissions</t>
  </si>
  <si>
    <t>016836</t>
  </si>
  <si>
    <t xml:space="preserve">    30091981</t>
  </si>
  <si>
    <t>FARMERS LEAP - Hot 100 Submissions</t>
  </si>
  <si>
    <t xml:space="preserve">    30091982</t>
  </si>
  <si>
    <t>MITCHELL WINES - Hot 100 Submissions</t>
  </si>
  <si>
    <t xml:space="preserve">     1101921</t>
  </si>
  <si>
    <t>JAMES COOTER- Hot 100 Submissions</t>
  </si>
  <si>
    <t>016851</t>
  </si>
  <si>
    <t xml:space="preserve">     1101980</t>
  </si>
  <si>
    <t>SEVENHILL WINES - Hot 100 Submissions</t>
  </si>
  <si>
    <t>016850</t>
  </si>
  <si>
    <t xml:space="preserve">     1101981</t>
  </si>
  <si>
    <t>THREE DARK HORSES- REFUND- Hot 100 Submissions</t>
  </si>
  <si>
    <t xml:space="preserve">      210191</t>
  </si>
  <si>
    <t>016861</t>
  </si>
  <si>
    <t xml:space="preserve">     2101922</t>
  </si>
  <si>
    <t>016874</t>
  </si>
  <si>
    <t xml:space="preserve">     2101923</t>
  </si>
  <si>
    <t>SAMSTAG MUSEUM OF ART</t>
  </si>
  <si>
    <t xml:space="preserve">     2101924</t>
  </si>
  <si>
    <t xml:space="preserve">     2101925</t>
  </si>
  <si>
    <t xml:space="preserve">     2101951</t>
  </si>
  <si>
    <t>016860</t>
  </si>
  <si>
    <t xml:space="preserve">     2101952</t>
  </si>
  <si>
    <t xml:space="preserve">     2101953</t>
  </si>
  <si>
    <t xml:space="preserve">     2101954</t>
  </si>
  <si>
    <t xml:space="preserve">     2101955</t>
  </si>
  <si>
    <t xml:space="preserve">     2101956</t>
  </si>
  <si>
    <t xml:space="preserve">     2101957</t>
  </si>
  <si>
    <t>Pascale Media</t>
  </si>
  <si>
    <t xml:space="preserve">     2101958</t>
  </si>
  <si>
    <t xml:space="preserve">     2101959</t>
  </si>
  <si>
    <t xml:space="preserve">     2101960</t>
  </si>
  <si>
    <t xml:space="preserve">    02101911</t>
  </si>
  <si>
    <t>016871</t>
  </si>
  <si>
    <t xml:space="preserve">    02101921</t>
  </si>
  <si>
    <t>SINGAPORE AIRLINES</t>
  </si>
  <si>
    <t xml:space="preserve">    02101980</t>
  </si>
  <si>
    <t>PURE WINE - Hot 100 Submissions</t>
  </si>
  <si>
    <t>016876</t>
  </si>
  <si>
    <t xml:space="preserve">     3101922</t>
  </si>
  <si>
    <t xml:space="preserve">     3101923</t>
  </si>
  <si>
    <t xml:space="preserve">     3101932</t>
  </si>
  <si>
    <t>MAGGIE BEER PRODUCTS</t>
  </si>
  <si>
    <t>016879</t>
  </si>
  <si>
    <t xml:space="preserve">     3101933</t>
  </si>
  <si>
    <t xml:space="preserve">    03101921</t>
  </si>
  <si>
    <t xml:space="preserve">    03101931</t>
  </si>
  <si>
    <t xml:space="preserve">    04101989</t>
  </si>
  <si>
    <t>016855</t>
  </si>
  <si>
    <t xml:space="preserve">    04101990</t>
  </si>
  <si>
    <t>016856</t>
  </si>
  <si>
    <t>006742000</t>
  </si>
  <si>
    <t>016867</t>
  </si>
  <si>
    <t xml:space="preserve">     8101921</t>
  </si>
  <si>
    <t>016888</t>
  </si>
  <si>
    <t xml:space="preserve">    08101791</t>
  </si>
  <si>
    <t>016886</t>
  </si>
  <si>
    <t xml:space="preserve">    08101911</t>
  </si>
  <si>
    <t>016869</t>
  </si>
  <si>
    <t xml:space="preserve">    08101923</t>
  </si>
  <si>
    <t>BENDIGO BANK</t>
  </si>
  <si>
    <t>016891</t>
  </si>
  <si>
    <t xml:space="preserve">    08101980</t>
  </si>
  <si>
    <t>PURE VISION WINES - Hot 100 Submissions</t>
  </si>
  <si>
    <t xml:space="preserve">    08101992</t>
  </si>
  <si>
    <t xml:space="preserve">    08101993</t>
  </si>
  <si>
    <t xml:space="preserve">    08101994</t>
  </si>
  <si>
    <t xml:space="preserve">    08101995</t>
  </si>
  <si>
    <t xml:space="preserve">    08101996</t>
  </si>
  <si>
    <t xml:space="preserve">    08101997</t>
  </si>
  <si>
    <t xml:space="preserve">     0910191</t>
  </si>
  <si>
    <t>016887</t>
  </si>
  <si>
    <t xml:space="preserve">     9101911</t>
  </si>
  <si>
    <t>EMMA HACK</t>
  </si>
  <si>
    <t>016893</t>
  </si>
  <si>
    <t xml:space="preserve">     9101922</t>
  </si>
  <si>
    <t>016895</t>
  </si>
  <si>
    <t xml:space="preserve">     9101980</t>
  </si>
  <si>
    <t>KIRRIHILL WINES - Hot 100 Submissions</t>
  </si>
  <si>
    <t xml:space="preserve">    09101921</t>
  </si>
  <si>
    <t>ADRIAN BOHM PRESENTS</t>
  </si>
  <si>
    <t>016901</t>
  </si>
  <si>
    <t>AUSTRALIAN CREDIT MANAGEMENT PTY LTD</t>
  </si>
  <si>
    <t>JAKS Hire and Events</t>
  </si>
  <si>
    <t xml:space="preserve">    10101921</t>
  </si>
  <si>
    <t>016905</t>
  </si>
  <si>
    <t xml:space="preserve">    11101921</t>
  </si>
  <si>
    <t>NAB Bank ( National Australia Bank Ltd )</t>
  </si>
  <si>
    <t>016908</t>
  </si>
  <si>
    <t xml:space="preserve">    11101922</t>
  </si>
  <si>
    <t>THORN-CLARKE WINES</t>
  </si>
  <si>
    <t xml:space="preserve">    11101923</t>
  </si>
  <si>
    <t xml:space="preserve">    14101911</t>
  </si>
  <si>
    <t>016903</t>
  </si>
  <si>
    <t xml:space="preserve">    14101912</t>
  </si>
  <si>
    <t xml:space="preserve">    14101915</t>
  </si>
  <si>
    <t>016917</t>
  </si>
  <si>
    <t xml:space="preserve">    14101916</t>
  </si>
  <si>
    <t>016914</t>
  </si>
  <si>
    <t xml:space="preserve">    14101921</t>
  </si>
  <si>
    <t>016919</t>
  </si>
  <si>
    <t xml:space="preserve">    14101922</t>
  </si>
  <si>
    <t xml:space="preserve">    14101923</t>
  </si>
  <si>
    <t xml:space="preserve">    14101924</t>
  </si>
  <si>
    <t xml:space="preserve">    14101980</t>
  </si>
  <si>
    <t>NICK HASELGROVE - Hot 100 Submissions</t>
  </si>
  <si>
    <t>016918</t>
  </si>
  <si>
    <t>016923</t>
  </si>
  <si>
    <t xml:space="preserve">    15101921</t>
  </si>
  <si>
    <t>016924</t>
  </si>
  <si>
    <t xml:space="preserve">    15101922</t>
  </si>
  <si>
    <t xml:space="preserve">    15101923</t>
  </si>
  <si>
    <t xml:space="preserve">    15101924</t>
  </si>
  <si>
    <t>MISC Dep 15/10 SAPL OPINION MEDIA</t>
  </si>
  <si>
    <t xml:space="preserve">    15101925</t>
  </si>
  <si>
    <t xml:space="preserve">        5135</t>
  </si>
  <si>
    <t>016928</t>
  </si>
  <si>
    <t xml:space="preserve">    16101921</t>
  </si>
  <si>
    <t>FLEURIEU FOLK FESTIVAL INCORPORATED</t>
  </si>
  <si>
    <t>016929</t>
  </si>
  <si>
    <t xml:space="preserve">    17101911</t>
  </si>
  <si>
    <t>016934</t>
  </si>
  <si>
    <t xml:space="preserve">    17101921</t>
  </si>
  <si>
    <t>016936</t>
  </si>
  <si>
    <t xml:space="preserve">    17101980</t>
  </si>
  <si>
    <t>PENLEY ESTATE - Hot 100 Submissions</t>
  </si>
  <si>
    <t>016933</t>
  </si>
  <si>
    <t>Charlotte Barkla</t>
  </si>
  <si>
    <t xml:space="preserve">    18101921</t>
  </si>
  <si>
    <t>016938</t>
  </si>
  <si>
    <t xml:space="preserve">    18101922</t>
  </si>
  <si>
    <t xml:space="preserve">    18101923</t>
  </si>
  <si>
    <t>MEZE MAZI</t>
  </si>
  <si>
    <t>016948</t>
  </si>
  <si>
    <t>Harcourt Perry &amp; Cider Makers Pty Ltd</t>
  </si>
  <si>
    <t>Holiday Inn Express Adelaide City - Pro-Invest Hotel</t>
  </si>
  <si>
    <t xml:space="preserve">    22101980</t>
  </si>
  <si>
    <t>LINO RAMBLE - Hot 100 Submissions</t>
  </si>
  <si>
    <t>016953</t>
  </si>
  <si>
    <t>John Buckley Dexter</t>
  </si>
  <si>
    <t>016956</t>
  </si>
  <si>
    <t>Kwik Kopy</t>
  </si>
  <si>
    <t xml:space="preserve">     2310191</t>
  </si>
  <si>
    <t>016949</t>
  </si>
  <si>
    <t xml:space="preserve">    23101911</t>
  </si>
  <si>
    <t>CITY OF ONKAPARINGA</t>
  </si>
  <si>
    <t>016957</t>
  </si>
  <si>
    <t xml:space="preserve">    23101921</t>
  </si>
  <si>
    <t>016960</t>
  </si>
  <si>
    <t xml:space="preserve">    23101922</t>
  </si>
  <si>
    <t>Hiive</t>
  </si>
  <si>
    <t xml:space="preserve">    23101991</t>
  </si>
  <si>
    <t>016952</t>
  </si>
  <si>
    <t xml:space="preserve">    23101992</t>
  </si>
  <si>
    <t xml:space="preserve">    23101993</t>
  </si>
  <si>
    <t xml:space="preserve">    23101994</t>
  </si>
  <si>
    <t xml:space="preserve">    23101995</t>
  </si>
  <si>
    <t xml:space="preserve">    23101996</t>
  </si>
  <si>
    <t xml:space="preserve">    23101997</t>
  </si>
  <si>
    <t xml:space="preserve">    24101980</t>
  </si>
  <si>
    <t>REFUND - LOBO JUICEHot 100 Submissions</t>
  </si>
  <si>
    <t>016962</t>
  </si>
  <si>
    <t xml:space="preserve">    25101921</t>
  </si>
  <si>
    <t>BRICKWORKS BUILDING PRODUCTS</t>
  </si>
  <si>
    <t>016963</t>
  </si>
  <si>
    <t xml:space="preserve">    25101922</t>
  </si>
  <si>
    <t>DEPARTMENT OF PLANNING  TRANSPORT AND INFRASTRUCTURE</t>
  </si>
  <si>
    <t>Kristy J Sander</t>
  </si>
  <si>
    <t>016974</t>
  </si>
  <si>
    <t>LightBulb Digital</t>
  </si>
  <si>
    <t xml:space="preserve">    28101901</t>
  </si>
  <si>
    <t>016944</t>
  </si>
  <si>
    <t xml:space="preserve">    28410199</t>
  </si>
  <si>
    <t>TRAVEL ASSOCIATES (PERCHALLA &amp; TURNER)</t>
  </si>
  <si>
    <t>016976</t>
  </si>
  <si>
    <t xml:space="preserve">    28410200</t>
  </si>
  <si>
    <t>016973</t>
  </si>
  <si>
    <t>Dr Ann Deslandes</t>
  </si>
  <si>
    <t>Andrew Hunter</t>
  </si>
  <si>
    <t xml:space="preserve">     3110197</t>
  </si>
  <si>
    <t>Receive funds from GPM</t>
  </si>
  <si>
    <t xml:space="preserve">     3110198</t>
  </si>
  <si>
    <t xml:space="preserve">     3110199</t>
  </si>
  <si>
    <t>CITY OF PORT ADELAIDE ENFIELD</t>
  </si>
  <si>
    <t xml:space="preserve">     3110200</t>
  </si>
  <si>
    <t xml:space="preserve">     3110201</t>
  </si>
  <si>
    <t>Marden Senior College</t>
  </si>
  <si>
    <t xml:space="preserve">     3110202</t>
  </si>
  <si>
    <t>Bank Fee</t>
  </si>
  <si>
    <t xml:space="preserve">     3110204</t>
  </si>
  <si>
    <t xml:space="preserve">    28410201</t>
  </si>
  <si>
    <t>Hot 100 Submissions- 919 Wines</t>
  </si>
  <si>
    <t xml:space="preserve">      111922</t>
  </si>
  <si>
    <t xml:space="preserve">      111923</t>
  </si>
  <si>
    <t xml:space="preserve">      111924</t>
  </si>
  <si>
    <t>Ellenika Greek Taverna</t>
  </si>
  <si>
    <t xml:space="preserve">      111925</t>
  </si>
  <si>
    <t xml:space="preserve">     0111921</t>
  </si>
  <si>
    <t xml:space="preserve">     4111922</t>
  </si>
  <si>
    <t xml:space="preserve">    04111921</t>
  </si>
  <si>
    <t xml:space="preserve">      511191</t>
  </si>
  <si>
    <t>017017</t>
  </si>
  <si>
    <t>016986</t>
  </si>
  <si>
    <t>Peter Krieg</t>
  </si>
  <si>
    <t>Shawna Dominelli</t>
  </si>
  <si>
    <t>Pablo Theodoros</t>
  </si>
  <si>
    <t>Esther Reynolds-Verco</t>
  </si>
  <si>
    <t>Sonia Blair</t>
  </si>
  <si>
    <t>Stem</t>
  </si>
  <si>
    <t>T-BUS</t>
  </si>
  <si>
    <t xml:space="preserve">     6111922</t>
  </si>
  <si>
    <t>017011</t>
  </si>
  <si>
    <t xml:space="preserve">     6111923</t>
  </si>
  <si>
    <t xml:space="preserve">    06111921</t>
  </si>
  <si>
    <t>ST HALLETT WINES</t>
  </si>
  <si>
    <t xml:space="preserve">     7111922</t>
  </si>
  <si>
    <t>1000 CHAIRS</t>
  </si>
  <si>
    <t>017013</t>
  </si>
  <si>
    <t xml:space="preserve">     7111923</t>
  </si>
  <si>
    <t xml:space="preserve">     7111924</t>
  </si>
  <si>
    <t xml:space="preserve">     7111925</t>
  </si>
  <si>
    <t xml:space="preserve">    07111921</t>
  </si>
  <si>
    <t>Kris Lloyd</t>
  </si>
  <si>
    <t>016990</t>
  </si>
  <si>
    <t xml:space="preserve">      811191</t>
  </si>
  <si>
    <t>017018</t>
  </si>
  <si>
    <t xml:space="preserve">    11111921</t>
  </si>
  <si>
    <t>017015</t>
  </si>
  <si>
    <t>016995</t>
  </si>
  <si>
    <t>017001</t>
  </si>
  <si>
    <t xml:space="preserve">     1211194</t>
  </si>
  <si>
    <t>MINUZZO PROJECT MANAGEMENT PTY LTD</t>
  </si>
  <si>
    <t>016997</t>
  </si>
  <si>
    <t xml:space="preserve">     1311191</t>
  </si>
  <si>
    <t>017006</t>
  </si>
  <si>
    <t xml:space="preserve">     1311192</t>
  </si>
  <si>
    <t xml:space="preserve">     1311193</t>
  </si>
  <si>
    <t xml:space="preserve">    13111989</t>
  </si>
  <si>
    <t>017025</t>
  </si>
  <si>
    <t xml:space="preserve">    13111990</t>
  </si>
  <si>
    <t>017026</t>
  </si>
  <si>
    <t>Alexis Buxton- Collins</t>
  </si>
  <si>
    <t>017029</t>
  </si>
  <si>
    <t xml:space="preserve">    14111911</t>
  </si>
  <si>
    <t>BOWERBIRD DESIGN MARKET</t>
  </si>
  <si>
    <t>017035</t>
  </si>
  <si>
    <t xml:space="preserve">    14111912</t>
  </si>
  <si>
    <t xml:space="preserve">    14111913</t>
  </si>
  <si>
    <t>DesignInc</t>
  </si>
  <si>
    <t xml:space="preserve">    14111921</t>
  </si>
  <si>
    <t>017037</t>
  </si>
  <si>
    <t xml:space="preserve">    14111922</t>
  </si>
  <si>
    <t>COONAWARRA VIGNERONS</t>
  </si>
  <si>
    <t xml:space="preserve">    14111923</t>
  </si>
  <si>
    <t xml:space="preserve">    15111921</t>
  </si>
  <si>
    <t>017039</t>
  </si>
  <si>
    <t xml:space="preserve">    15111922</t>
  </si>
  <si>
    <t xml:space="preserve">    15111923</t>
  </si>
  <si>
    <t xml:space="preserve">    15111924</t>
  </si>
  <si>
    <t>Calabria Family Wines</t>
  </si>
  <si>
    <t xml:space="preserve">    15111925</t>
  </si>
  <si>
    <t>CHEESEFEST AUSTRALIA PTY LTD</t>
  </si>
  <si>
    <t xml:space="preserve">    15111926</t>
  </si>
  <si>
    <t xml:space="preserve">    15111931</t>
  </si>
  <si>
    <t>THE UNIVERSITY OF ADELAIDE- EXTERNAL RELATIONS</t>
  </si>
  <si>
    <t>017042</t>
  </si>
  <si>
    <t xml:space="preserve">    18111901</t>
  </si>
  <si>
    <t>017045</t>
  </si>
  <si>
    <t xml:space="preserve">    18111921</t>
  </si>
  <si>
    <t>017046</t>
  </si>
  <si>
    <t xml:space="preserve">    19111921</t>
  </si>
  <si>
    <t>017048</t>
  </si>
  <si>
    <t xml:space="preserve">     2011191</t>
  </si>
  <si>
    <t>017054</t>
  </si>
  <si>
    <t xml:space="preserve">     2111921</t>
  </si>
  <si>
    <t>ST HUGO</t>
  </si>
  <si>
    <t>017050</t>
  </si>
  <si>
    <t xml:space="preserve">     2111922</t>
  </si>
  <si>
    <t>ADELAIDE CONVENTION CENTRE</t>
  </si>
  <si>
    <t xml:space="preserve">     2111923</t>
  </si>
  <si>
    <t xml:space="preserve">     2111924</t>
  </si>
  <si>
    <t xml:space="preserve">     2111925</t>
  </si>
  <si>
    <t xml:space="preserve">    22111921</t>
  </si>
  <si>
    <t>017052</t>
  </si>
  <si>
    <t xml:space="preserve">    22111922</t>
  </si>
  <si>
    <t xml:space="preserve">    22111923</t>
  </si>
  <si>
    <t xml:space="preserve">    22111924</t>
  </si>
  <si>
    <t xml:space="preserve">    25111921</t>
  </si>
  <si>
    <t>017060</t>
  </si>
  <si>
    <t xml:space="preserve">    25111922</t>
  </si>
  <si>
    <t>017059</t>
  </si>
  <si>
    <t>Anthony Dodd</t>
  </si>
  <si>
    <t xml:space="preserve">    26111921</t>
  </si>
  <si>
    <t>ALLYSON PARSONS ART</t>
  </si>
  <si>
    <t>017062</t>
  </si>
  <si>
    <t xml:space="preserve">    26111922</t>
  </si>
  <si>
    <t xml:space="preserve">    26111923</t>
  </si>
  <si>
    <t>HOUSE OF SAND</t>
  </si>
  <si>
    <t xml:space="preserve">    27111911</t>
  </si>
  <si>
    <t>017064</t>
  </si>
  <si>
    <t xml:space="preserve">    27111921</t>
  </si>
  <si>
    <t>AIARTS â€“ Australian &amp; International Arts</t>
  </si>
  <si>
    <t>017066</t>
  </si>
  <si>
    <t>017071</t>
  </si>
  <si>
    <t>Newstyle Printing</t>
  </si>
  <si>
    <t xml:space="preserve">    28111921</t>
  </si>
  <si>
    <t>017078</t>
  </si>
  <si>
    <t xml:space="preserve">    28111922</t>
  </si>
  <si>
    <t>UMBRELLA ENTERTAINMENT</t>
  </si>
  <si>
    <t xml:space="preserve">    28111991</t>
  </si>
  <si>
    <t>017077</t>
  </si>
  <si>
    <t xml:space="preserve">    28111992</t>
  </si>
  <si>
    <t xml:space="preserve">    28111993</t>
  </si>
  <si>
    <t xml:space="preserve">    28111994</t>
  </si>
  <si>
    <t xml:space="preserve">    28111995</t>
  </si>
  <si>
    <t xml:space="preserve">    28111996</t>
  </si>
  <si>
    <t xml:space="preserve">    28111997</t>
  </si>
  <si>
    <t xml:space="preserve">    29111921</t>
  </si>
  <si>
    <t>ARTS PROJECTS AUSTRALIA</t>
  </si>
  <si>
    <t xml:space="preserve">    29111922</t>
  </si>
  <si>
    <t xml:space="preserve">    29111923</t>
  </si>
  <si>
    <t>BAY DISCOVERY CENTRE</t>
  </si>
  <si>
    <t xml:space="preserve">    29111924</t>
  </si>
  <si>
    <t xml:space="preserve">    29111925</t>
  </si>
  <si>
    <t xml:space="preserve">    29111926</t>
  </si>
  <si>
    <t xml:space="preserve">    29111950</t>
  </si>
  <si>
    <t>017086</t>
  </si>
  <si>
    <t xml:space="preserve">    30111904</t>
  </si>
  <si>
    <t>STEPHEN HOUSE</t>
  </si>
  <si>
    <t>017083</t>
  </si>
  <si>
    <t xml:space="preserve">    30111953</t>
  </si>
  <si>
    <t>017090</t>
  </si>
  <si>
    <t xml:space="preserve">    02121921</t>
  </si>
  <si>
    <t>SEPPELTSFIELD ROAD DISTILLERS PTY LTD</t>
  </si>
  <si>
    <t>017094</t>
  </si>
  <si>
    <t xml:space="preserve">     3121921</t>
  </si>
  <si>
    <t>017106</t>
  </si>
  <si>
    <t xml:space="preserve">     3121922</t>
  </si>
  <si>
    <t xml:space="preserve">     3121923</t>
  </si>
  <si>
    <t xml:space="preserve">    03121911</t>
  </si>
  <si>
    <t>017104</t>
  </si>
  <si>
    <t>017103</t>
  </si>
  <si>
    <t>Ena Grozdanic</t>
  </si>
  <si>
    <t>Zena Cumpston</t>
  </si>
  <si>
    <t>Andrew P Street</t>
  </si>
  <si>
    <t xml:space="preserve">        5136</t>
  </si>
  <si>
    <t>017101</t>
  </si>
  <si>
    <t xml:space="preserve">      412192</t>
  </si>
  <si>
    <t>017113</t>
  </si>
  <si>
    <t xml:space="preserve">     0412191</t>
  </si>
  <si>
    <t>017112</t>
  </si>
  <si>
    <t xml:space="preserve">     4121922</t>
  </si>
  <si>
    <t xml:space="preserve">     4121923</t>
  </si>
  <si>
    <t xml:space="preserve">    04121921</t>
  </si>
  <si>
    <t>AUSTRALIAN STRING QUARTET</t>
  </si>
  <si>
    <t xml:space="preserve">        5137</t>
  </si>
  <si>
    <t>Australian Securities &amp; Investments Commission</t>
  </si>
  <si>
    <t>017124</t>
  </si>
  <si>
    <t xml:space="preserve">     5121922</t>
  </si>
  <si>
    <t>017125</t>
  </si>
  <si>
    <t xml:space="preserve">     5121923</t>
  </si>
  <si>
    <t xml:space="preserve">     5121924</t>
  </si>
  <si>
    <t>Matthews Architects</t>
  </si>
  <si>
    <t xml:space="preserve">     5121925</t>
  </si>
  <si>
    <t xml:space="preserve">     5121926</t>
  </si>
  <si>
    <t>WALLIS CINEMAS</t>
  </si>
  <si>
    <t xml:space="preserve">     5121927</t>
  </si>
  <si>
    <t xml:space="preserve">     5121928</t>
  </si>
  <si>
    <t xml:space="preserve">    05121921</t>
  </si>
  <si>
    <t xml:space="preserve">  4298-00001</t>
  </si>
  <si>
    <t>017109</t>
  </si>
  <si>
    <t>017123</t>
  </si>
  <si>
    <t>Wolverine Enterprises P/L</t>
  </si>
  <si>
    <t xml:space="preserve">     6121922</t>
  </si>
  <si>
    <t>017127</t>
  </si>
  <si>
    <t xml:space="preserve">     6121989</t>
  </si>
  <si>
    <t>017118</t>
  </si>
  <si>
    <t xml:space="preserve">    06121921</t>
  </si>
  <si>
    <t>TASTE EDEN VALLEY REGIONAL WINE ROOM</t>
  </si>
  <si>
    <t xml:space="preserve">    61219900</t>
  </si>
  <si>
    <t>017119</t>
  </si>
  <si>
    <t xml:space="preserve">     9121911</t>
  </si>
  <si>
    <t>017129</t>
  </si>
  <si>
    <t xml:space="preserve">     9121921</t>
  </si>
  <si>
    <t>AURUM JEWELS</t>
  </si>
  <si>
    <t>017135</t>
  </si>
  <si>
    <t xml:space="preserve">     9121922</t>
  </si>
  <si>
    <t>INSTANT GRATIFICATION</t>
  </si>
  <si>
    <t xml:space="preserve">     9121923</t>
  </si>
  <si>
    <t>Kirrilee Hay</t>
  </si>
  <si>
    <t>017142</t>
  </si>
  <si>
    <t>DBusiness</t>
  </si>
  <si>
    <t>Novatech Creative Event Technology</t>
  </si>
  <si>
    <t>Wiberg</t>
  </si>
  <si>
    <t>017146</t>
  </si>
  <si>
    <t xml:space="preserve">        5138</t>
  </si>
  <si>
    <t>017143</t>
  </si>
  <si>
    <t xml:space="preserve">    10121921</t>
  </si>
  <si>
    <t>KALLESKE WINES</t>
  </si>
  <si>
    <t>017153</t>
  </si>
  <si>
    <t xml:space="preserve">    11121921</t>
  </si>
  <si>
    <t>017164</t>
  </si>
  <si>
    <t xml:space="preserve">    11121922</t>
  </si>
  <si>
    <t xml:space="preserve">    11121923</t>
  </si>
  <si>
    <t>017169</t>
  </si>
  <si>
    <t>Carney Sims</t>
  </si>
  <si>
    <t>Adelaide Metropolitan Security</t>
  </si>
  <si>
    <t>Blanco Horner Pty Ltd</t>
  </si>
  <si>
    <t>Switch Organic Wine</t>
  </si>
  <si>
    <t xml:space="preserve">    12121921</t>
  </si>
  <si>
    <t>Eventbrite 2019</t>
  </si>
  <si>
    <t>017171</t>
  </si>
  <si>
    <t xml:space="preserve">    12121922</t>
  </si>
  <si>
    <t>Samson Tall</t>
  </si>
  <si>
    <t xml:space="preserve">    12121923</t>
  </si>
  <si>
    <t xml:space="preserve">    12121924</t>
  </si>
  <si>
    <t xml:space="preserve">    12121925</t>
  </si>
  <si>
    <t xml:space="preserve">    13121921</t>
  </si>
  <si>
    <t>THE AUSTRALIAN BALLET</t>
  </si>
  <si>
    <t>017173</t>
  </si>
  <si>
    <t xml:space="preserve">    13121922</t>
  </si>
  <si>
    <t xml:space="preserve">    16121921</t>
  </si>
  <si>
    <t>017175</t>
  </si>
  <si>
    <t xml:space="preserve">    16121922</t>
  </si>
  <si>
    <t xml:space="preserve">    16121923</t>
  </si>
  <si>
    <t xml:space="preserve">    16121924</t>
  </si>
  <si>
    <t>017182</t>
  </si>
  <si>
    <t>Jennifer Mills</t>
  </si>
  <si>
    <t>Australasian Performing Right Association Ltd - ONEMUSIC</t>
  </si>
  <si>
    <t xml:space="preserve">    17121921</t>
  </si>
  <si>
    <t>017183</t>
  </si>
  <si>
    <t xml:space="preserve">    17121922</t>
  </si>
  <si>
    <t xml:space="preserve">    17121923</t>
  </si>
  <si>
    <t>VINTNERS BAR &amp; GRILL</t>
  </si>
  <si>
    <t xml:space="preserve">    17121924</t>
  </si>
  <si>
    <t xml:space="preserve">    17121998</t>
  </si>
  <si>
    <t>017151</t>
  </si>
  <si>
    <t xml:space="preserve">     1812191</t>
  </si>
  <si>
    <t>017185</t>
  </si>
  <si>
    <t xml:space="preserve">    18121921</t>
  </si>
  <si>
    <t>017187</t>
  </si>
  <si>
    <t xml:space="preserve">    18121922</t>
  </si>
  <si>
    <t xml:space="preserve">    18121923</t>
  </si>
  <si>
    <t xml:space="preserve">        5140</t>
  </si>
  <si>
    <t>017195</t>
  </si>
  <si>
    <t xml:space="preserve">    19121921</t>
  </si>
  <si>
    <t>RENEWAL SA</t>
  </si>
  <si>
    <t>017202</t>
  </si>
  <si>
    <t xml:space="preserve">    19121922</t>
  </si>
  <si>
    <t>University of Adelaide - External Relations</t>
  </si>
  <si>
    <t>017206</t>
  </si>
  <si>
    <t>017196</t>
  </si>
  <si>
    <t>M C Freeman</t>
  </si>
  <si>
    <t>Gemma Beale</t>
  </si>
  <si>
    <t xml:space="preserve">    20121921</t>
  </si>
  <si>
    <t xml:space="preserve">    20121922</t>
  </si>
  <si>
    <t xml:space="preserve">    20121923</t>
  </si>
  <si>
    <t>MURRAY STREET VINEYARDS</t>
  </si>
  <si>
    <t xml:space="preserve">    20121924</t>
  </si>
  <si>
    <t xml:space="preserve">    20121925</t>
  </si>
  <si>
    <t xml:space="preserve">    20121926</t>
  </si>
  <si>
    <t xml:space="preserve">    24121921</t>
  </si>
  <si>
    <t>ADELAIDE SHOWGROUND FARMERS' MARKET INC</t>
  </si>
  <si>
    <t>017208</t>
  </si>
  <si>
    <t xml:space="preserve">    27121921</t>
  </si>
  <si>
    <t>Red Heads Wine</t>
  </si>
  <si>
    <t xml:space="preserve">    27121922</t>
  </si>
  <si>
    <t xml:space="preserve">    27121923</t>
  </si>
  <si>
    <t xml:space="preserve">     3012191</t>
  </si>
  <si>
    <t>017186</t>
  </si>
  <si>
    <t xml:space="preserve">     3012192</t>
  </si>
  <si>
    <t xml:space="preserve">    30121921</t>
  </si>
  <si>
    <t xml:space="preserve">    30121922</t>
  </si>
  <si>
    <t>PIKES WINES</t>
  </si>
  <si>
    <t xml:space="preserve">    30121923</t>
  </si>
  <si>
    <t>SAMUEL'S GORGE</t>
  </si>
  <si>
    <t xml:space="preserve">    30121924</t>
  </si>
  <si>
    <t>WIRRA WIRRA WINES</t>
  </si>
  <si>
    <t xml:space="preserve">    20121927</t>
  </si>
  <si>
    <t xml:space="preserve">    31121921</t>
  </si>
  <si>
    <t>DI GIORGIO FAMILY WINES</t>
  </si>
  <si>
    <t xml:space="preserve">    31121922</t>
  </si>
  <si>
    <t>SUSSEX SQUIRE WINE CO.</t>
  </si>
  <si>
    <t xml:space="preserve">    31121923</t>
  </si>
  <si>
    <t>NEAGLES RETREAT VILLAS</t>
  </si>
  <si>
    <t xml:space="preserve">    31121924</t>
  </si>
  <si>
    <t>017212</t>
  </si>
  <si>
    <t>Reverse - LOVE ROBE PROPERTY &amp; EVENT MANAGEMENT</t>
  </si>
  <si>
    <t>017225</t>
  </si>
  <si>
    <t>017220</t>
  </si>
  <si>
    <t>017213</t>
  </si>
  <si>
    <t xml:space="preserve">  4315-00002</t>
  </si>
  <si>
    <t>017222</t>
  </si>
  <si>
    <t xml:space="preserve"> 20-12-2019A</t>
  </si>
  <si>
    <t>017227</t>
  </si>
  <si>
    <t>20-12-2019 B</t>
  </si>
  <si>
    <t>017229</t>
  </si>
  <si>
    <t>017231</t>
  </si>
  <si>
    <t xml:space="preserve">     2012022</t>
  </si>
  <si>
    <t>Loonie Wines (Monterra + Colab and Bloom + Cordelia)</t>
  </si>
  <si>
    <t xml:space="preserve">     2012023</t>
  </si>
  <si>
    <t xml:space="preserve">    02012021</t>
  </si>
  <si>
    <t xml:space="preserve">      312021</t>
  </si>
  <si>
    <t xml:space="preserve">      312022</t>
  </si>
  <si>
    <t>Tomfoolery Wines</t>
  </si>
  <si>
    <t xml:space="preserve">      612011</t>
  </si>
  <si>
    <t>ADELAIDE HILLS MUSIC CIRCLE</t>
  </si>
  <si>
    <t>017253</t>
  </si>
  <si>
    <t xml:space="preserve">      612012</t>
  </si>
  <si>
    <t xml:space="preserve">      612021</t>
  </si>
  <si>
    <t>Exhibition Studios</t>
  </si>
  <si>
    <t>017251</t>
  </si>
  <si>
    <t xml:space="preserve">      612022</t>
  </si>
  <si>
    <t>WORKSPACE</t>
  </si>
  <si>
    <t>017237</t>
  </si>
  <si>
    <t>Cabcharge Australia</t>
  </si>
  <si>
    <t>Pickwick Group</t>
  </si>
  <si>
    <t xml:space="preserve">      712021</t>
  </si>
  <si>
    <t>TAYLORS WINES</t>
  </si>
  <si>
    <t>017261</t>
  </si>
  <si>
    <t xml:space="preserve">      712089</t>
  </si>
  <si>
    <t>017243</t>
  </si>
  <si>
    <t xml:space="preserve">      712090</t>
  </si>
  <si>
    <t>017244</t>
  </si>
  <si>
    <t xml:space="preserve">      712091</t>
  </si>
  <si>
    <t>017242</t>
  </si>
  <si>
    <t xml:space="preserve">      712092</t>
  </si>
  <si>
    <t xml:space="preserve">      712093</t>
  </si>
  <si>
    <t xml:space="preserve">      712094</t>
  </si>
  <si>
    <t xml:space="preserve">      712095</t>
  </si>
  <si>
    <t xml:space="preserve">      712096</t>
  </si>
  <si>
    <t xml:space="preserve">      712097</t>
  </si>
  <si>
    <t xml:space="preserve">      812021</t>
  </si>
  <si>
    <t>UNIVERSITY OF SOUTH AUSTRALIA</t>
  </si>
  <si>
    <t>017270</t>
  </si>
  <si>
    <t xml:space="preserve">      912011</t>
  </si>
  <si>
    <t>017271</t>
  </si>
  <si>
    <t xml:space="preserve">      912021</t>
  </si>
  <si>
    <t>FINO SEPPELTSFIELD</t>
  </si>
  <si>
    <t>017283</t>
  </si>
  <si>
    <t xml:space="preserve">      912022</t>
  </si>
  <si>
    <t>Gilles Street Markets</t>
  </si>
  <si>
    <t>017276</t>
  </si>
  <si>
    <t>Simon Ladd</t>
  </si>
  <si>
    <t xml:space="preserve">     1012021</t>
  </si>
  <si>
    <t xml:space="preserve">     1012022</t>
  </si>
  <si>
    <t>PAULETT WINES</t>
  </si>
  <si>
    <t xml:space="preserve">     1012023</t>
  </si>
  <si>
    <t xml:space="preserve">     1412091</t>
  </si>
  <si>
    <t>017289</t>
  </si>
  <si>
    <t xml:space="preserve">     1412092</t>
  </si>
  <si>
    <t xml:space="preserve">     1412093</t>
  </si>
  <si>
    <t xml:space="preserve">     1412094</t>
  </si>
  <si>
    <t xml:space="preserve">     1412095</t>
  </si>
  <si>
    <t xml:space="preserve">     1412096</t>
  </si>
  <si>
    <t xml:space="preserve">     1412097</t>
  </si>
  <si>
    <t xml:space="preserve">    14012021</t>
  </si>
  <si>
    <t>Queens Theatre Refund Deposit Hot 100</t>
  </si>
  <si>
    <t>017285</t>
  </si>
  <si>
    <t xml:space="preserve">     1501201</t>
  </si>
  <si>
    <t>017286</t>
  </si>
  <si>
    <t xml:space="preserve">     1501202</t>
  </si>
  <si>
    <t>017295</t>
  </si>
  <si>
    <t xml:space="preserve">    15012021</t>
  </si>
  <si>
    <t>017293</t>
  </si>
  <si>
    <t xml:space="preserve">    15012022</t>
  </si>
  <si>
    <t>017292</t>
  </si>
  <si>
    <t>Seek Limited</t>
  </si>
  <si>
    <t xml:space="preserve">    17012021</t>
  </si>
  <si>
    <t xml:space="preserve">    20012021</t>
  </si>
  <si>
    <t>017296</t>
  </si>
  <si>
    <t xml:space="preserve">     2101205</t>
  </si>
  <si>
    <t>017300</t>
  </si>
  <si>
    <t xml:space="preserve">     2101206</t>
  </si>
  <si>
    <t>COMJO Pty Ltd</t>
  </si>
  <si>
    <t xml:space="preserve">     2101207</t>
  </si>
  <si>
    <t xml:space="preserve">    22012021</t>
  </si>
  <si>
    <t>017302</t>
  </si>
  <si>
    <t xml:space="preserve">    24012021</t>
  </si>
  <si>
    <t>BLACK BLUES BROTHERS (ASSOCIAZIONE CULTURALE CIRCO E DINTORN</t>
  </si>
  <si>
    <t>017305</t>
  </si>
  <si>
    <t>017310</t>
  </si>
  <si>
    <t>Jessica Bayly</t>
  </si>
  <si>
    <t xml:space="preserve">    28012021</t>
  </si>
  <si>
    <t>017311</t>
  </si>
  <si>
    <t xml:space="preserve">     2901201</t>
  </si>
  <si>
    <t>017313</t>
  </si>
  <si>
    <t xml:space="preserve">    30012021</t>
  </si>
  <si>
    <t>PRAXIS ART SPACE</t>
  </si>
  <si>
    <t>017316</t>
  </si>
  <si>
    <t xml:space="preserve">    30012022</t>
  </si>
  <si>
    <t xml:space="preserve">    30012023</t>
  </si>
  <si>
    <t xml:space="preserve">    30012024</t>
  </si>
  <si>
    <t>Reverse - Love Robe</t>
  </si>
  <si>
    <t xml:space="preserve">    31012021</t>
  </si>
  <si>
    <t xml:space="preserve">    31012022</t>
  </si>
  <si>
    <t xml:space="preserve">     3022022</t>
  </si>
  <si>
    <t>017328</t>
  </si>
  <si>
    <t xml:space="preserve">    03022011</t>
  </si>
  <si>
    <t>017322</t>
  </si>
  <si>
    <t xml:space="preserve">    03022021</t>
  </si>
  <si>
    <t>ELECTRA HOUSE</t>
  </si>
  <si>
    <t>017327</t>
  </si>
  <si>
    <t>Renee Lambert</t>
  </si>
  <si>
    <t>Tim Watts</t>
  </si>
  <si>
    <t xml:space="preserve">     4022022</t>
  </si>
  <si>
    <t xml:space="preserve">     4022023</t>
  </si>
  <si>
    <t xml:space="preserve">     4022024</t>
  </si>
  <si>
    <t>MASTERPLAN</t>
  </si>
  <si>
    <t xml:space="preserve">     4022025</t>
  </si>
  <si>
    <t>JEANNERET WINES</t>
  </si>
  <si>
    <t xml:space="preserve">    04022021</t>
  </si>
  <si>
    <t xml:space="preserve">    05022021</t>
  </si>
  <si>
    <t>017335</t>
  </si>
  <si>
    <t xml:space="preserve">      622021</t>
  </si>
  <si>
    <t>017352</t>
  </si>
  <si>
    <t xml:space="preserve">      622022</t>
  </si>
  <si>
    <t xml:space="preserve">      622089</t>
  </si>
  <si>
    <t>017350</t>
  </si>
  <si>
    <t xml:space="preserve">      622090</t>
  </si>
  <si>
    <t>017351</t>
  </si>
  <si>
    <t xml:space="preserve">      622091</t>
  </si>
  <si>
    <t>017343</t>
  </si>
  <si>
    <t xml:space="preserve">      622092</t>
  </si>
  <si>
    <t xml:space="preserve">      622093</t>
  </si>
  <si>
    <t xml:space="preserve">      622094</t>
  </si>
  <si>
    <t xml:space="preserve">      622095</t>
  </si>
  <si>
    <t xml:space="preserve">      622096</t>
  </si>
  <si>
    <t xml:space="preserve">      622097</t>
  </si>
  <si>
    <t xml:space="preserve">    06022002</t>
  </si>
  <si>
    <t>017338</t>
  </si>
  <si>
    <t xml:space="preserve">    06022014</t>
  </si>
  <si>
    <t>017344</t>
  </si>
  <si>
    <t>017349</t>
  </si>
  <si>
    <t>Bill Condie</t>
  </si>
  <si>
    <t xml:space="preserve">      722021</t>
  </si>
  <si>
    <t>017354</t>
  </si>
  <si>
    <t xml:space="preserve">      722022</t>
  </si>
  <si>
    <t xml:space="preserve">      722023</t>
  </si>
  <si>
    <t xml:space="preserve">      722024</t>
  </si>
  <si>
    <t xml:space="preserve">      722025</t>
  </si>
  <si>
    <t xml:space="preserve">      722026</t>
  </si>
  <si>
    <t xml:space="preserve">      722027</t>
  </si>
  <si>
    <t>TRANSMISSION FILMS</t>
  </si>
  <si>
    <t xml:space="preserve">    10022011</t>
  </si>
  <si>
    <t>017362</t>
  </si>
  <si>
    <t xml:space="preserve">    10022021</t>
  </si>
  <si>
    <t>017360</t>
  </si>
  <si>
    <t xml:space="preserve">    10022022</t>
  </si>
  <si>
    <t xml:space="preserve">    11022021</t>
  </si>
  <si>
    <t>017364</t>
  </si>
  <si>
    <t xml:space="preserve">    11022022</t>
  </si>
  <si>
    <t>BAROSSA GRAPE &amp; WINE ASSOCIATION</t>
  </si>
  <si>
    <t xml:space="preserve">     1222091</t>
  </si>
  <si>
    <t>017368</t>
  </si>
  <si>
    <t xml:space="preserve">     1222092</t>
  </si>
  <si>
    <t xml:space="preserve">     1222093</t>
  </si>
  <si>
    <t xml:space="preserve">     1222094</t>
  </si>
  <si>
    <t xml:space="preserve">     1222095</t>
  </si>
  <si>
    <t xml:space="preserve">     1222096</t>
  </si>
  <si>
    <t xml:space="preserve">     1222097</t>
  </si>
  <si>
    <t xml:space="preserve">    12022001</t>
  </si>
  <si>
    <t>017379</t>
  </si>
  <si>
    <t xml:space="preserve">    12022002</t>
  </si>
  <si>
    <t xml:space="preserve">    12022021</t>
  </si>
  <si>
    <t>017377</t>
  </si>
  <si>
    <t>Subnet</t>
  </si>
  <si>
    <t>017375</t>
  </si>
  <si>
    <t xml:space="preserve">        5141</t>
  </si>
  <si>
    <t>017376</t>
  </si>
  <si>
    <t xml:space="preserve">    13022021</t>
  </si>
  <si>
    <t xml:space="preserve">    13022022</t>
  </si>
  <si>
    <t>NEWMARCH GALLERY</t>
  </si>
  <si>
    <t xml:space="preserve">    14022021</t>
  </si>
  <si>
    <t xml:space="preserve">    14022022</t>
  </si>
  <si>
    <t xml:space="preserve">    14022023</t>
  </si>
  <si>
    <t xml:space="preserve">    17022011</t>
  </si>
  <si>
    <t>017380</t>
  </si>
  <si>
    <t xml:space="preserve">    17022021</t>
  </si>
  <si>
    <t>017384</t>
  </si>
  <si>
    <t xml:space="preserve">    17022022</t>
  </si>
  <si>
    <t xml:space="preserve">    17022023</t>
  </si>
  <si>
    <t xml:space="preserve">    17022024</t>
  </si>
  <si>
    <t>WINESAVE</t>
  </si>
  <si>
    <t xml:space="preserve">    17022025</t>
  </si>
  <si>
    <t xml:space="preserve">    18022011</t>
  </si>
  <si>
    <t>017386</t>
  </si>
  <si>
    <t xml:space="preserve">    18022021</t>
  </si>
  <si>
    <t>017388</t>
  </si>
  <si>
    <t xml:space="preserve">    18022022</t>
  </si>
  <si>
    <t xml:space="preserve">    19022009</t>
  </si>
  <si>
    <t>THE UNIVERSITY OF ADELAIDE - SCHOOL OF ARCHITECTURE AND BUIL</t>
  </si>
  <si>
    <t>017392</t>
  </si>
  <si>
    <t xml:space="preserve">    19022011</t>
  </si>
  <si>
    <t>017390</t>
  </si>
  <si>
    <t xml:space="preserve">    19022021</t>
  </si>
  <si>
    <t>FARMERS ARMS DAYLESFORD</t>
  </si>
  <si>
    <t>017399</t>
  </si>
  <si>
    <t xml:space="preserve">    19022022</t>
  </si>
  <si>
    <t xml:space="preserve">    20022001</t>
  </si>
  <si>
    <t>017395</t>
  </si>
  <si>
    <t xml:space="preserve">    20022021</t>
  </si>
  <si>
    <t>017404</t>
  </si>
  <si>
    <t xml:space="preserve">    20022022</t>
  </si>
  <si>
    <t>MARAS  GROUP</t>
  </si>
  <si>
    <t xml:space="preserve">    20022023</t>
  </si>
  <si>
    <t xml:space="preserve">    20022024</t>
  </si>
  <si>
    <t xml:space="preserve">    20022025</t>
  </si>
  <si>
    <t>017403</t>
  </si>
  <si>
    <t xml:space="preserve">    21022021</t>
  </si>
  <si>
    <t>KIRRIHILL WINES</t>
  </si>
  <si>
    <t xml:space="preserve">    21022022</t>
  </si>
  <si>
    <t>Yalumba</t>
  </si>
  <si>
    <t xml:space="preserve">    21022023</t>
  </si>
  <si>
    <t xml:space="preserve">    21022026</t>
  </si>
  <si>
    <t>Limesonte Coast Grape &amp; Wine Council Inc</t>
  </si>
  <si>
    <t>017407</t>
  </si>
  <si>
    <t xml:space="preserve">    24022020</t>
  </si>
  <si>
    <t>017408</t>
  </si>
  <si>
    <t xml:space="preserve">    24022021</t>
  </si>
  <si>
    <t>WORTH GALLERY</t>
  </si>
  <si>
    <t xml:space="preserve">      250231</t>
  </si>
  <si>
    <t>017427</t>
  </si>
  <si>
    <t xml:space="preserve">      250232</t>
  </si>
  <si>
    <t xml:space="preserve">      250233</t>
  </si>
  <si>
    <t xml:space="preserve">      250234</t>
  </si>
  <si>
    <t xml:space="preserve">      250235</t>
  </si>
  <si>
    <t xml:space="preserve">      250236</t>
  </si>
  <si>
    <t xml:space="preserve">      250237</t>
  </si>
  <si>
    <t xml:space="preserve">      250291</t>
  </si>
  <si>
    <t>017419</t>
  </si>
  <si>
    <t xml:space="preserve">      250292</t>
  </si>
  <si>
    <t xml:space="preserve">      250293</t>
  </si>
  <si>
    <t xml:space="preserve">      250294</t>
  </si>
  <si>
    <t>Hostplus- Employer No. 4258387</t>
  </si>
  <si>
    <t xml:space="preserve">      250295</t>
  </si>
  <si>
    <t xml:space="preserve">      250296</t>
  </si>
  <si>
    <t xml:space="preserve">      250297</t>
  </si>
  <si>
    <t xml:space="preserve">      250298</t>
  </si>
  <si>
    <t xml:space="preserve">     2502201</t>
  </si>
  <si>
    <t>017416</t>
  </si>
  <si>
    <t xml:space="preserve">    25022001</t>
  </si>
  <si>
    <t>017412</t>
  </si>
  <si>
    <t xml:space="preserve">    25022021</t>
  </si>
  <si>
    <t>017425</t>
  </si>
  <si>
    <t xml:space="preserve">    25022022</t>
  </si>
  <si>
    <t>BIRD IN HAND</t>
  </si>
  <si>
    <t xml:space="preserve">      260221</t>
  </si>
  <si>
    <t>CITY OF WEST TORRENS</t>
  </si>
  <si>
    <t>017428</t>
  </si>
  <si>
    <t xml:space="preserve">      260222</t>
  </si>
  <si>
    <t xml:space="preserve">      260223</t>
  </si>
  <si>
    <t xml:space="preserve">      260224</t>
  </si>
  <si>
    <t xml:space="preserve">      260299</t>
  </si>
  <si>
    <t>017423</t>
  </si>
  <si>
    <t>017424</t>
  </si>
  <si>
    <t xml:space="preserve">     2602201</t>
  </si>
  <si>
    <t>017420</t>
  </si>
  <si>
    <t>Liam Burtenshaw</t>
  </si>
  <si>
    <t>017442</t>
  </si>
  <si>
    <t xml:space="preserve">    27022011</t>
  </si>
  <si>
    <t>017434</t>
  </si>
  <si>
    <t xml:space="preserve">    27022021</t>
  </si>
  <si>
    <t xml:space="preserve">     2802021</t>
  </si>
  <si>
    <t>SALENA ESTATE</t>
  </si>
  <si>
    <t xml:space="preserve">     2802022</t>
  </si>
  <si>
    <t xml:space="preserve">     2802023</t>
  </si>
  <si>
    <t>KRELINGER WINE ESTATES</t>
  </si>
  <si>
    <t xml:space="preserve">     2802024</t>
  </si>
  <si>
    <t xml:space="preserve">     2802025</t>
  </si>
  <si>
    <t xml:space="preserve">     2802026</t>
  </si>
  <si>
    <t>Accont Keeping Fee</t>
  </si>
  <si>
    <t xml:space="preserve">     2032022</t>
  </si>
  <si>
    <t>BIG PICTURE AESTHETIC PTY LTD (BIG PICTURE AESTHETIC PTY LTD</t>
  </si>
  <si>
    <t>017457</t>
  </si>
  <si>
    <t xml:space="preserve">    02032011</t>
  </si>
  <si>
    <t>017447</t>
  </si>
  <si>
    <t xml:space="preserve">    02032021</t>
  </si>
  <si>
    <t xml:space="preserve">     2032023</t>
  </si>
  <si>
    <t>DENTSU X PTY LTD</t>
  </si>
  <si>
    <t xml:space="preserve">     2032024</t>
  </si>
  <si>
    <t>RERUN RECORDS &amp; PHOTOGRAPHY</t>
  </si>
  <si>
    <t>017462</t>
  </si>
  <si>
    <t>Xenia Hanusiak</t>
  </si>
  <si>
    <t>Created 2 Print</t>
  </si>
  <si>
    <t xml:space="preserve">     4032022</t>
  </si>
  <si>
    <t xml:space="preserve">    04032021</t>
  </si>
  <si>
    <t xml:space="preserve">     5032022</t>
  </si>
  <si>
    <t>017472</t>
  </si>
  <si>
    <t xml:space="preserve">     5032023</t>
  </si>
  <si>
    <t>BRENDAN FITZGERALD T/A eMotion Music</t>
  </si>
  <si>
    <t xml:space="preserve">    05032021</t>
  </si>
  <si>
    <t>ADELAIDE FRINGE</t>
  </si>
  <si>
    <t xml:space="preserve">       04031</t>
  </si>
  <si>
    <t>017471</t>
  </si>
  <si>
    <t xml:space="preserve">      632089</t>
  </si>
  <si>
    <t>017467</t>
  </si>
  <si>
    <t xml:space="preserve">      632090</t>
  </si>
  <si>
    <t>017468</t>
  </si>
  <si>
    <t xml:space="preserve">    06032021</t>
  </si>
  <si>
    <t xml:space="preserve">     9032022</t>
  </si>
  <si>
    <t>017488</t>
  </si>
  <si>
    <t xml:space="preserve">     9032023</t>
  </si>
  <si>
    <t xml:space="preserve">    09032021</t>
  </si>
  <si>
    <t xml:space="preserve">    10032021</t>
  </si>
  <si>
    <t>017480</t>
  </si>
  <si>
    <t xml:space="preserve">    10032022</t>
  </si>
  <si>
    <t xml:space="preserve">    10032025</t>
  </si>
  <si>
    <t>017486</t>
  </si>
  <si>
    <t xml:space="preserve">     1103201</t>
  </si>
  <si>
    <t>017482</t>
  </si>
  <si>
    <t xml:space="preserve">     1103202</t>
  </si>
  <si>
    <t>017483</t>
  </si>
  <si>
    <t xml:space="preserve">    11032011</t>
  </si>
  <si>
    <t>017474</t>
  </si>
  <si>
    <t xml:space="preserve">    11032021</t>
  </si>
  <si>
    <t>017492</t>
  </si>
  <si>
    <t>Reverse - CARAT AUSTRALIA MEDIA SERVICES PTY LTD</t>
  </si>
  <si>
    <t>017485</t>
  </si>
  <si>
    <t xml:space="preserve">    12032021</t>
  </si>
  <si>
    <t>017509</t>
  </si>
  <si>
    <t xml:space="preserve">    12032022</t>
  </si>
  <si>
    <t xml:space="preserve">    12032091</t>
  </si>
  <si>
    <t>017496</t>
  </si>
  <si>
    <t xml:space="preserve">    12032092</t>
  </si>
  <si>
    <t xml:space="preserve">    12032093</t>
  </si>
  <si>
    <t xml:space="preserve">    12032094</t>
  </si>
  <si>
    <t xml:space="preserve">    12032095</t>
  </si>
  <si>
    <t xml:space="preserve">    12032096</t>
  </si>
  <si>
    <t xml:space="preserve">    12032097</t>
  </si>
  <si>
    <t xml:space="preserve">    12032098</t>
  </si>
  <si>
    <t>017507</t>
  </si>
  <si>
    <t xml:space="preserve">    13032021</t>
  </si>
  <si>
    <t>ELDER CONSERVATORIUM OF MUSIC</t>
  </si>
  <si>
    <t xml:space="preserve">     1602201</t>
  </si>
  <si>
    <t>017512</t>
  </si>
  <si>
    <t xml:space="preserve">    16022021</t>
  </si>
  <si>
    <t>017513</t>
  </si>
  <si>
    <t xml:space="preserve">    16022022</t>
  </si>
  <si>
    <t xml:space="preserve">      170320</t>
  </si>
  <si>
    <t>017521</t>
  </si>
  <si>
    <t xml:space="preserve">    17032021</t>
  </si>
  <si>
    <t>017519</t>
  </si>
  <si>
    <t xml:space="preserve">    17032022</t>
  </si>
  <si>
    <t>CARAT AUSTRALIA (DIGITAL) MEDIA SERVICES PTY LTD</t>
  </si>
  <si>
    <t xml:space="preserve">    17032023</t>
  </si>
  <si>
    <t xml:space="preserve">    17032024</t>
  </si>
  <si>
    <t>THE HOWLING OWL</t>
  </si>
  <si>
    <t xml:space="preserve">    17032025</t>
  </si>
  <si>
    <t xml:space="preserve">    17032027</t>
  </si>
  <si>
    <t>017523</t>
  </si>
  <si>
    <t xml:space="preserve">    17032050</t>
  </si>
  <si>
    <t>PhotoTeam Pty Ltd</t>
  </si>
  <si>
    <t>017522</t>
  </si>
  <si>
    <t xml:space="preserve">    18032021</t>
  </si>
  <si>
    <t>017525</t>
  </si>
  <si>
    <t xml:space="preserve">    18032022</t>
  </si>
  <si>
    <t>SONS OF EDEN</t>
  </si>
  <si>
    <t xml:space="preserve">    18032023</t>
  </si>
  <si>
    <t>PROHIBITION LIQUOR PTY LTD</t>
  </si>
  <si>
    <t xml:space="preserve">       19321</t>
  </si>
  <si>
    <t>017532</t>
  </si>
  <si>
    <t xml:space="preserve">       19322</t>
  </si>
  <si>
    <t>Olivia De Zilva</t>
  </si>
  <si>
    <t>017533</t>
  </si>
  <si>
    <t xml:space="preserve">       19323</t>
  </si>
  <si>
    <t xml:space="preserve">       19324</t>
  </si>
  <si>
    <t xml:space="preserve">     1932021</t>
  </si>
  <si>
    <t>CAPE JAFFA WINES</t>
  </si>
  <si>
    <t>017534</t>
  </si>
  <si>
    <t xml:space="preserve">     1932022</t>
  </si>
  <si>
    <t xml:space="preserve">     2032021</t>
  </si>
  <si>
    <t xml:space="preserve">     2032026</t>
  </si>
  <si>
    <t>FRIENDS OF THE UNIVERSITY OF ADELAIDE LIBRARY</t>
  </si>
  <si>
    <t xml:space="preserve">     2032027</t>
  </si>
  <si>
    <t xml:space="preserve">     2032036</t>
  </si>
  <si>
    <t>017536</t>
  </si>
  <si>
    <t xml:space="preserve">    23032021</t>
  </si>
  <si>
    <t>017539</t>
  </si>
  <si>
    <t xml:space="preserve">    23032022</t>
  </si>
  <si>
    <t xml:space="preserve">    24032021</t>
  </si>
  <si>
    <t>017541</t>
  </si>
  <si>
    <t xml:space="preserve">    24032022</t>
  </si>
  <si>
    <t>ITALIA CERAMICS</t>
  </si>
  <si>
    <t xml:space="preserve">    24032023</t>
  </si>
  <si>
    <t xml:space="preserve">    24032024</t>
  </si>
  <si>
    <t xml:space="preserve">     2503201</t>
  </si>
  <si>
    <t>017545</t>
  </si>
  <si>
    <t xml:space="preserve">     2503202</t>
  </si>
  <si>
    <t xml:space="preserve">     2503203</t>
  </si>
  <si>
    <t xml:space="preserve">    25032021</t>
  </si>
  <si>
    <t>017543</t>
  </si>
  <si>
    <t>017551</t>
  </si>
  <si>
    <t xml:space="preserve">    26032021</t>
  </si>
  <si>
    <t>017549</t>
  </si>
  <si>
    <t xml:space="preserve">    27032021</t>
  </si>
  <si>
    <t xml:space="preserve">    27032022</t>
  </si>
  <si>
    <t xml:space="preserve">    30032021</t>
  </si>
  <si>
    <t>017555</t>
  </si>
  <si>
    <t xml:space="preserve">    30032022</t>
  </si>
  <si>
    <t>017558</t>
  </si>
  <si>
    <t xml:space="preserve">    31032021</t>
  </si>
  <si>
    <t xml:space="preserve">    31032022</t>
  </si>
  <si>
    <t xml:space="preserve">    31032023</t>
  </si>
  <si>
    <t xml:space="preserve">    31032024</t>
  </si>
  <si>
    <t xml:space="preserve">    31032027</t>
  </si>
  <si>
    <t xml:space="preserve">      104201</t>
  </si>
  <si>
    <t>017552</t>
  </si>
  <si>
    <t xml:space="preserve">     1042026</t>
  </si>
  <si>
    <t>017566</t>
  </si>
  <si>
    <t xml:space="preserve">    01042021</t>
  </si>
  <si>
    <t>SHUT THE GATE WINERY</t>
  </si>
  <si>
    <t xml:space="preserve">    01042025</t>
  </si>
  <si>
    <t>017569</t>
  </si>
  <si>
    <t xml:space="preserve">     2042022</t>
  </si>
  <si>
    <t xml:space="preserve">     2042023</t>
  </si>
  <si>
    <t>FLINDERS UNIVERSITY ART MUSEUM</t>
  </si>
  <si>
    <t xml:space="preserve">     2042024</t>
  </si>
  <si>
    <t>SOBAH</t>
  </si>
  <si>
    <t xml:space="preserve">     2042025</t>
  </si>
  <si>
    <t xml:space="preserve">    02042021</t>
  </si>
  <si>
    <t xml:space="preserve">     3042021</t>
  </si>
  <si>
    <t xml:space="preserve">     6042001</t>
  </si>
  <si>
    <t>017577</t>
  </si>
  <si>
    <t xml:space="preserve">     7042021</t>
  </si>
  <si>
    <t>017585</t>
  </si>
  <si>
    <t xml:space="preserve">    07042005</t>
  </si>
  <si>
    <t>Woodlane Orchard</t>
  </si>
  <si>
    <t>017583</t>
  </si>
  <si>
    <t xml:space="preserve">    07042006</t>
  </si>
  <si>
    <t>Silver Bark Brewery</t>
  </si>
  <si>
    <t xml:space="preserve">  4396-00001</t>
  </si>
  <si>
    <t>La Linea</t>
  </si>
  <si>
    <t>017584</t>
  </si>
  <si>
    <t xml:space="preserve">      804201</t>
  </si>
  <si>
    <t>017581</t>
  </si>
  <si>
    <t xml:space="preserve">     8042021</t>
  </si>
  <si>
    <t>KANGAROO ISLAND SPIRITS</t>
  </si>
  <si>
    <t>017589</t>
  </si>
  <si>
    <t xml:space="preserve">     8042022</t>
  </si>
  <si>
    <t xml:space="preserve">     8042023</t>
  </si>
  <si>
    <t>Douglasdale Jam &amp; Syrup</t>
  </si>
  <si>
    <t xml:space="preserve">     8042024</t>
  </si>
  <si>
    <t>017592</t>
  </si>
  <si>
    <t xml:space="preserve">    09042021</t>
  </si>
  <si>
    <t>017595</t>
  </si>
  <si>
    <t xml:space="preserve">    14042011</t>
  </si>
  <si>
    <t>017597</t>
  </si>
  <si>
    <t xml:space="preserve">    14042021</t>
  </si>
  <si>
    <t>REVOLUTION ROOFING</t>
  </si>
  <si>
    <t>017606</t>
  </si>
  <si>
    <t xml:space="preserve">    14042022</t>
  </si>
  <si>
    <t xml:space="preserve">  4401-00001</t>
  </si>
  <si>
    <t>BPPR PTY LTD</t>
  </si>
  <si>
    <t>017660</t>
  </si>
  <si>
    <t>017602</t>
  </si>
  <si>
    <t xml:space="preserve">    15042021</t>
  </si>
  <si>
    <t xml:space="preserve">    15042022</t>
  </si>
  <si>
    <t xml:space="preserve">    15042023</t>
  </si>
  <si>
    <t xml:space="preserve">    15042024</t>
  </si>
  <si>
    <t xml:space="preserve">    15042025</t>
  </si>
  <si>
    <t xml:space="preserve">        5142</t>
  </si>
  <si>
    <t>017609</t>
  </si>
  <si>
    <t xml:space="preserve">    16042021</t>
  </si>
  <si>
    <t>017612</t>
  </si>
  <si>
    <t xml:space="preserve">    16042022</t>
  </si>
  <si>
    <t>017617</t>
  </si>
  <si>
    <t xml:space="preserve">        5143</t>
  </si>
  <si>
    <t>017618</t>
  </si>
  <si>
    <t xml:space="preserve">    20042021</t>
  </si>
  <si>
    <t>017611</t>
  </si>
  <si>
    <t xml:space="preserve">    21042021</t>
  </si>
  <si>
    <t>017636</t>
  </si>
  <si>
    <t xml:space="preserve">    21042022</t>
  </si>
  <si>
    <t>PULLMAN ADELAIDE</t>
  </si>
  <si>
    <t>017624</t>
  </si>
  <si>
    <t xml:space="preserve">     2204201</t>
  </si>
  <si>
    <t>017620</t>
  </si>
  <si>
    <t xml:space="preserve">    22042021</t>
  </si>
  <si>
    <t>GUIDE DOGS SA</t>
  </si>
  <si>
    <t xml:space="preserve">    22042022</t>
  </si>
  <si>
    <t xml:space="preserve">    23042021</t>
  </si>
  <si>
    <t>Adelaide Counselling Practice</t>
  </si>
  <si>
    <t>017638</t>
  </si>
  <si>
    <t>017627</t>
  </si>
  <si>
    <t xml:space="preserve">    24042021</t>
  </si>
  <si>
    <t xml:space="preserve">    28042021</t>
  </si>
  <si>
    <t>Cashflow Boost</t>
  </si>
  <si>
    <t>017640</t>
  </si>
  <si>
    <t>017632</t>
  </si>
  <si>
    <t xml:space="preserve">     2904201</t>
  </si>
  <si>
    <t>017655</t>
  </si>
  <si>
    <t xml:space="preserve">     2904208</t>
  </si>
  <si>
    <t>017645</t>
  </si>
  <si>
    <t xml:space="preserve">    24042022</t>
  </si>
  <si>
    <t xml:space="preserve">    29042011</t>
  </si>
  <si>
    <t>017641</t>
  </si>
  <si>
    <t xml:space="preserve">    29042031</t>
  </si>
  <si>
    <t>017652</t>
  </si>
  <si>
    <t xml:space="preserve">    29042032</t>
  </si>
  <si>
    <t xml:space="preserve">    29042033</t>
  </si>
  <si>
    <t xml:space="preserve">    29042034</t>
  </si>
  <si>
    <t xml:space="preserve">     3004205</t>
  </si>
  <si>
    <t>Debt Collect Fees</t>
  </si>
  <si>
    <t xml:space="preserve">    30042021</t>
  </si>
  <si>
    <t xml:space="preserve">    30042022</t>
  </si>
  <si>
    <t>BROWN FALCONER GROUP</t>
  </si>
  <si>
    <t xml:space="preserve">    30042023</t>
  </si>
  <si>
    <t xml:space="preserve">    30042024</t>
  </si>
  <si>
    <t xml:space="preserve">    30042025</t>
  </si>
  <si>
    <t xml:space="preserve">    30042026</t>
  </si>
  <si>
    <t xml:space="preserve">     1052022</t>
  </si>
  <si>
    <t>017661</t>
  </si>
  <si>
    <t xml:space="preserve">    01052021</t>
  </si>
  <si>
    <t xml:space="preserve">     0405201</t>
  </si>
  <si>
    <t>017656</t>
  </si>
  <si>
    <t xml:space="preserve">      552021</t>
  </si>
  <si>
    <t>017664</t>
  </si>
  <si>
    <t xml:space="preserve">      605204</t>
  </si>
  <si>
    <t>017679</t>
  </si>
  <si>
    <t xml:space="preserve">      606202</t>
  </si>
  <si>
    <t>017678</t>
  </si>
  <si>
    <t xml:space="preserve">      652097</t>
  </si>
  <si>
    <t>017669</t>
  </si>
  <si>
    <t xml:space="preserve">      652098</t>
  </si>
  <si>
    <t xml:space="preserve">     0606201</t>
  </si>
  <si>
    <t xml:space="preserve">     6052091</t>
  </si>
  <si>
    <t xml:space="preserve">     6052092</t>
  </si>
  <si>
    <t xml:space="preserve">     6052093</t>
  </si>
  <si>
    <t xml:space="preserve">     6052094</t>
  </si>
  <si>
    <t xml:space="preserve">     6052095</t>
  </si>
  <si>
    <t xml:space="preserve">     6052096</t>
  </si>
  <si>
    <t xml:space="preserve">    06052089</t>
  </si>
  <si>
    <t>017672</t>
  </si>
  <si>
    <t>Lobethal Freightlines Pty Ltd</t>
  </si>
  <si>
    <t>017682</t>
  </si>
  <si>
    <t xml:space="preserve">     7052011</t>
  </si>
  <si>
    <t>017691</t>
  </si>
  <si>
    <t xml:space="preserve">     7052012</t>
  </si>
  <si>
    <t xml:space="preserve">     7052022</t>
  </si>
  <si>
    <t>XO Wine Co</t>
  </si>
  <si>
    <t>017693</t>
  </si>
  <si>
    <t xml:space="preserve">     7052023</t>
  </si>
  <si>
    <t>Brewed By Belinda</t>
  </si>
  <si>
    <t xml:space="preserve">     7052024</t>
  </si>
  <si>
    <t>Naked Blendz</t>
  </si>
  <si>
    <t xml:space="preserve">    07052021</t>
  </si>
  <si>
    <t>017687</t>
  </si>
  <si>
    <t xml:space="preserve">      805204</t>
  </si>
  <si>
    <t>Receive funds</t>
  </si>
  <si>
    <t>017699</t>
  </si>
  <si>
    <t xml:space="preserve">    11052021</t>
  </si>
  <si>
    <t>Barley Stacks Wines</t>
  </si>
  <si>
    <t>017695</t>
  </si>
  <si>
    <t xml:space="preserve">    11052022</t>
  </si>
  <si>
    <t>PURPLE HANDS WINES</t>
  </si>
  <si>
    <t>017700</t>
  </si>
  <si>
    <t>017702</t>
  </si>
  <si>
    <t xml:space="preserve">    13052021</t>
  </si>
  <si>
    <t xml:space="preserve">    13052022</t>
  </si>
  <si>
    <t xml:space="preserve">    13052023</t>
  </si>
  <si>
    <t xml:space="preserve">    13052024</t>
  </si>
  <si>
    <t>Let Them Eat</t>
  </si>
  <si>
    <t xml:space="preserve">    14052008</t>
  </si>
  <si>
    <t>POWER LIVING ADELAIDE YOGA</t>
  </si>
  <si>
    <t>017718</t>
  </si>
  <si>
    <t xml:space="preserve">    14052009</t>
  </si>
  <si>
    <t>ACTIVE BODIES PHYSIOTHERAPY</t>
  </si>
  <si>
    <t xml:space="preserve">    14052011</t>
  </si>
  <si>
    <t>VISION DIRECT AUSTRALIA</t>
  </si>
  <si>
    <t>017711</t>
  </si>
  <si>
    <t xml:space="preserve">    14052021</t>
  </si>
  <si>
    <t xml:space="preserve">    14052022</t>
  </si>
  <si>
    <t>Barossa Valley Cheese Company</t>
  </si>
  <si>
    <t>017710</t>
  </si>
  <si>
    <t>017707</t>
  </si>
  <si>
    <t xml:space="preserve">    15052003</t>
  </si>
  <si>
    <t>Unknown Dep Media Brands</t>
  </si>
  <si>
    <t>017731</t>
  </si>
  <si>
    <t xml:space="preserve">    15052011</t>
  </si>
  <si>
    <t>017719</t>
  </si>
  <si>
    <t xml:space="preserve">    15052021</t>
  </si>
  <si>
    <t xml:space="preserve">    15052022</t>
  </si>
  <si>
    <t xml:space="preserve">    18052021</t>
  </si>
  <si>
    <t>ATO Payment</t>
  </si>
  <si>
    <t xml:space="preserve">    18052022</t>
  </si>
  <si>
    <t>Back 2 Basics</t>
  </si>
  <si>
    <t>017725</t>
  </si>
  <si>
    <t>Jana Patman</t>
  </si>
  <si>
    <t>017728</t>
  </si>
  <si>
    <t xml:space="preserve">     2005201</t>
  </si>
  <si>
    <t>017738</t>
  </si>
  <si>
    <t xml:space="preserve">     2052091</t>
  </si>
  <si>
    <t>017734</t>
  </si>
  <si>
    <t xml:space="preserve">     2052092</t>
  </si>
  <si>
    <t xml:space="preserve">     2052093</t>
  </si>
  <si>
    <t xml:space="preserve">     2052094</t>
  </si>
  <si>
    <t>Reverse - WAVEMAKER AUSTRALIA PTY LTD</t>
  </si>
  <si>
    <t>017730</t>
  </si>
  <si>
    <t xml:space="preserve">    20052021</t>
  </si>
  <si>
    <t>Top Note Wine</t>
  </si>
  <si>
    <t>017739</t>
  </si>
  <si>
    <t xml:space="preserve">    20052088</t>
  </si>
  <si>
    <t>017737</t>
  </si>
  <si>
    <t xml:space="preserve">    20052095</t>
  </si>
  <si>
    <t xml:space="preserve">    20052096</t>
  </si>
  <si>
    <t xml:space="preserve">    20052097</t>
  </si>
  <si>
    <t xml:space="preserve">   200052012</t>
  </si>
  <si>
    <t xml:space="preserve">   200052013</t>
  </si>
  <si>
    <t>017743</t>
  </si>
  <si>
    <t xml:space="preserve">    21052021</t>
  </si>
  <si>
    <t xml:space="preserve">    21052022</t>
  </si>
  <si>
    <t xml:space="preserve">    25052021</t>
  </si>
  <si>
    <t>Kytons Bakery Australia</t>
  </si>
  <si>
    <t xml:space="preserve">    26052021</t>
  </si>
  <si>
    <t xml:space="preserve">    26052022</t>
  </si>
  <si>
    <t xml:space="preserve">    28052011</t>
  </si>
  <si>
    <t>Motion Global</t>
  </si>
  <si>
    <t>017752</t>
  </si>
  <si>
    <t xml:space="preserve">    28052012</t>
  </si>
  <si>
    <t>017753</t>
  </si>
  <si>
    <t xml:space="preserve">    28052013</t>
  </si>
  <si>
    <t xml:space="preserve">    28052021</t>
  </si>
  <si>
    <t xml:space="preserve">    28052022</t>
  </si>
  <si>
    <t>Peninsula Providore Farm</t>
  </si>
  <si>
    <t xml:space="preserve">    28052023</t>
  </si>
  <si>
    <t xml:space="preserve">    28052024</t>
  </si>
  <si>
    <t>017757</t>
  </si>
  <si>
    <t xml:space="preserve">     1062022</t>
  </si>
  <si>
    <t>017762</t>
  </si>
  <si>
    <t xml:space="preserve">     1062023</t>
  </si>
  <si>
    <t>Ambleside Distillers</t>
  </si>
  <si>
    <t xml:space="preserve">     1062024</t>
  </si>
  <si>
    <t>PORT WILLUNGA FINE FOODS</t>
  </si>
  <si>
    <t xml:space="preserve">    01062021</t>
  </si>
  <si>
    <t xml:space="preserve">     2062022</t>
  </si>
  <si>
    <t>017767</t>
  </si>
  <si>
    <t xml:space="preserve">     2062023</t>
  </si>
  <si>
    <t xml:space="preserve">     2062024</t>
  </si>
  <si>
    <t>WRITERS SA</t>
  </si>
  <si>
    <t xml:space="preserve">    02062021</t>
  </si>
  <si>
    <t>017771</t>
  </si>
  <si>
    <t xml:space="preserve">     0306201</t>
  </si>
  <si>
    <t>017766</t>
  </si>
  <si>
    <t xml:space="preserve">     4062022</t>
  </si>
  <si>
    <t>Jobkeeper payment</t>
  </si>
  <si>
    <t>017776</t>
  </si>
  <si>
    <t xml:space="preserve">     4062023</t>
  </si>
  <si>
    <t xml:space="preserve">     4062024</t>
  </si>
  <si>
    <t>AUSTRALIAN WINE ENTREPRENEURS (DOWIE DOOLE)</t>
  </si>
  <si>
    <t xml:space="preserve">    04062021</t>
  </si>
  <si>
    <t xml:space="preserve">     5062021</t>
  </si>
  <si>
    <t xml:space="preserve">    05062001</t>
  </si>
  <si>
    <t>017775</t>
  </si>
  <si>
    <t>Reverse - Jobkeeper payment</t>
  </si>
  <si>
    <t>017780</t>
  </si>
  <si>
    <t xml:space="preserve">     4062025</t>
  </si>
  <si>
    <t>Wild Game Wine</t>
  </si>
  <si>
    <t xml:space="preserve">    10062001</t>
  </si>
  <si>
    <t>Media Brands is Reprise</t>
  </si>
  <si>
    <t>017785</t>
  </si>
  <si>
    <t xml:space="preserve">    10062002</t>
  </si>
  <si>
    <t>REPRISE</t>
  </si>
  <si>
    <t xml:space="preserve">    10062011</t>
  </si>
  <si>
    <t>Refund BPPR Overpaid</t>
  </si>
  <si>
    <t>017794</t>
  </si>
  <si>
    <t xml:space="preserve">    10062021</t>
  </si>
  <si>
    <t>MATT BYRNE MEDIA</t>
  </si>
  <si>
    <t>017792</t>
  </si>
  <si>
    <t>017791</t>
  </si>
  <si>
    <t xml:space="preserve">    11062021</t>
  </si>
  <si>
    <t xml:space="preserve">    11062022</t>
  </si>
  <si>
    <t xml:space="preserve">    12062021</t>
  </si>
  <si>
    <t xml:space="preserve">    12062022</t>
  </si>
  <si>
    <t xml:space="preserve">    15062011</t>
  </si>
  <si>
    <t>017795</t>
  </si>
  <si>
    <t xml:space="preserve">    15062021</t>
  </si>
  <si>
    <t>FORWARD MEDICAL GP CLINIC</t>
  </si>
  <si>
    <t>017798</t>
  </si>
  <si>
    <t>017802</t>
  </si>
  <si>
    <t xml:space="preserve">     1706201</t>
  </si>
  <si>
    <t>017814</t>
  </si>
  <si>
    <t xml:space="preserve">     1762091</t>
  </si>
  <si>
    <t>017810</t>
  </si>
  <si>
    <t xml:space="preserve">    17062021</t>
  </si>
  <si>
    <t>THE CONVENT DAYLESFORD</t>
  </si>
  <si>
    <t>017812</t>
  </si>
  <si>
    <t xml:space="preserve">    17062022</t>
  </si>
  <si>
    <t>IMPERIAL MEASURES DISTILLING</t>
  </si>
  <si>
    <t xml:space="preserve">    17062023</t>
  </si>
  <si>
    <t xml:space="preserve">    17062088</t>
  </si>
  <si>
    <t>017811</t>
  </si>
  <si>
    <t xml:space="preserve">    17062092</t>
  </si>
  <si>
    <t xml:space="preserve">    17062093</t>
  </si>
  <si>
    <t xml:space="preserve">    17062094</t>
  </si>
  <si>
    <t xml:space="preserve">    17062095</t>
  </si>
  <si>
    <t xml:space="preserve">    17062096</t>
  </si>
  <si>
    <t xml:space="preserve">    18062011</t>
  </si>
  <si>
    <t>Medika Gallery</t>
  </si>
  <si>
    <t>017820</t>
  </si>
  <si>
    <t>017817</t>
  </si>
  <si>
    <t xml:space="preserve">    19062021</t>
  </si>
  <si>
    <t>017821</t>
  </si>
  <si>
    <t xml:space="preserve">    19062023</t>
  </si>
  <si>
    <t>BANK SA</t>
  </si>
  <si>
    <t>017823</t>
  </si>
  <si>
    <t xml:space="preserve">    22062011</t>
  </si>
  <si>
    <t>017827</t>
  </si>
  <si>
    <t xml:space="preserve">    22062021</t>
  </si>
  <si>
    <t>017828</t>
  </si>
  <si>
    <t>Jasmin Teurlings</t>
  </si>
  <si>
    <t>017832</t>
  </si>
  <si>
    <t xml:space="preserve">    23062021</t>
  </si>
  <si>
    <t>017842</t>
  </si>
  <si>
    <t xml:space="preserve">    23062025</t>
  </si>
  <si>
    <t>Prepayment Clare Valley Art Gallery</t>
  </si>
  <si>
    <t>017841</t>
  </si>
  <si>
    <t xml:space="preserve">      250621</t>
  </si>
  <si>
    <t>BENTLEYS</t>
  </si>
  <si>
    <t>017838</t>
  </si>
  <si>
    <t>Sarah Hender</t>
  </si>
  <si>
    <t xml:space="preserve">    26062021</t>
  </si>
  <si>
    <t xml:space="preserve">    23062022</t>
  </si>
  <si>
    <t xml:space="preserve">    29062012</t>
  </si>
  <si>
    <t>ARTHUR- Avant Garde</t>
  </si>
  <si>
    <t>017847</t>
  </si>
  <si>
    <t xml:space="preserve">    29062021</t>
  </si>
  <si>
    <t>THE GARDEN OF UNEARTHLY DELIGHTS</t>
  </si>
  <si>
    <t>017849</t>
  </si>
  <si>
    <t xml:space="preserve">    29062022</t>
  </si>
  <si>
    <t xml:space="preserve">  4447-00001</t>
  </si>
  <si>
    <t>REILLYS WINES</t>
  </si>
  <si>
    <t xml:space="preserve">    30062011</t>
  </si>
  <si>
    <t>017853</t>
  </si>
  <si>
    <t xml:space="preserve">    30062021</t>
  </si>
  <si>
    <t xml:space="preserve">    30062022</t>
  </si>
  <si>
    <t>VOK BEVERAGES ( 23RD STREET DISTILLERY</t>
  </si>
  <si>
    <t xml:space="preserve">    30062023</t>
  </si>
  <si>
    <t xml:space="preserve">    30062024</t>
  </si>
  <si>
    <t xml:space="preserve">    30062025</t>
  </si>
  <si>
    <t>AR - PY</t>
  </si>
  <si>
    <t>SMF001-SEMAPHORE MUSIC FESTIVAL</t>
  </si>
  <si>
    <t>01071921</t>
  </si>
  <si>
    <t>016443</t>
  </si>
  <si>
    <t>10155-01-RAA</t>
  </si>
  <si>
    <t>02071921</t>
  </si>
  <si>
    <t>016457</t>
  </si>
  <si>
    <t>10205-01-AYERS HOUSE EVENTS</t>
  </si>
  <si>
    <t>1071922</t>
  </si>
  <si>
    <t>10226-01-ESTO ACCOMMODATION</t>
  </si>
  <si>
    <t>2071922</t>
  </si>
  <si>
    <t>919WINE-919 WINES</t>
  </si>
  <si>
    <t>2071923</t>
  </si>
  <si>
    <t>AP - PY</t>
  </si>
  <si>
    <t>A0005-Adelaide Newsagency</t>
  </si>
  <si>
    <t>016445</t>
  </si>
  <si>
    <t>A0008-Advanced Publishing Systems Pty Ltd</t>
  </si>
  <si>
    <t>CD0010-Dr Moira G Simpson</t>
  </si>
  <si>
    <t>CL0008-Letitia Koutsouliotas-Ewing</t>
  </si>
  <si>
    <t>DB0001-Bradley David</t>
  </si>
  <si>
    <t>10165-01-RAWSONS APPLIANCES</t>
  </si>
  <si>
    <t>03071911</t>
  </si>
  <si>
    <t>016462</t>
  </si>
  <si>
    <t>10221-01-Hazel Ann Wainwright (Funeral Celebrant)</t>
  </si>
  <si>
    <t>3071924</t>
  </si>
  <si>
    <t>016464</t>
  </si>
  <si>
    <t>10223-01-ASHTON HILLS VINEYARD</t>
  </si>
  <si>
    <t>03071921</t>
  </si>
  <si>
    <t>BAR0001-BMG ART</t>
  </si>
  <si>
    <t>3071923</t>
  </si>
  <si>
    <t>GWI0001-GOLDING WINES</t>
  </si>
  <si>
    <t>3071922</t>
  </si>
  <si>
    <t>I0002-IOOF Lifetrack Personal Superannuation</t>
  </si>
  <si>
    <t>016452</t>
  </si>
  <si>
    <t>MEDIA SUPER-Media Super</t>
  </si>
  <si>
    <t>MYNORTH-MY NORTH SUPER</t>
  </si>
  <si>
    <t>NGS-NGS Super</t>
  </si>
  <si>
    <t>PEPE S-Pepe Super Fund</t>
  </si>
  <si>
    <t>R0008-Rest Superannuation - 100102578</t>
  </si>
  <si>
    <t>S0008-Statewide Superannuation Trust -#09785836</t>
  </si>
  <si>
    <t>10064-01-PATCH THEATRE COMPANY</t>
  </si>
  <si>
    <t>4071922</t>
  </si>
  <si>
    <t>016474</t>
  </si>
  <si>
    <t>FUA0001-FLINDERS UNIVERSITY</t>
  </si>
  <si>
    <t>04071921</t>
  </si>
  <si>
    <t>A0014-Australia Post</t>
  </si>
  <si>
    <t>016469</t>
  </si>
  <si>
    <t>CK0004-Kylie Fleming</t>
  </si>
  <si>
    <t>I0001A-Internode (for RIU only)</t>
  </si>
  <si>
    <t>P0001-Passing Out Distribution</t>
  </si>
  <si>
    <t>PNO0001-PALACE NOVA RUNDLE</t>
  </si>
  <si>
    <t>5071922</t>
  </si>
  <si>
    <t>016476</t>
  </si>
  <si>
    <t>TAC0001-TEXTILE &amp; ARTS COLLECTIVE</t>
  </si>
  <si>
    <t>5071923</t>
  </si>
  <si>
    <t>WEX0001-WORLD EXPEDITIONS</t>
  </si>
  <si>
    <t>05071921</t>
  </si>
  <si>
    <t>10235-01-THE CURRANT SHED</t>
  </si>
  <si>
    <t>08071921</t>
  </si>
  <si>
    <t>016484</t>
  </si>
  <si>
    <t>JN0001-John Neylon</t>
  </si>
  <si>
    <t>016478</t>
  </si>
  <si>
    <t>CRA00002-GUILDHOUSE</t>
  </si>
  <si>
    <t>09071921</t>
  </si>
  <si>
    <t>016497</t>
  </si>
  <si>
    <t>10203-01-JOURNEY BEYOND</t>
  </si>
  <si>
    <t>10071921</t>
  </si>
  <si>
    <t>016499</t>
  </si>
  <si>
    <t>CS004-Strahle Graham</t>
  </si>
  <si>
    <t>016493</t>
  </si>
  <si>
    <t>CW004-Pepe Amanda</t>
  </si>
  <si>
    <t>K0002-Konica Minolta</t>
  </si>
  <si>
    <t>10217-01-COSENTINO AUSTRALIA PTY LTD</t>
  </si>
  <si>
    <t>11071921</t>
  </si>
  <si>
    <t>016506</t>
  </si>
  <si>
    <t>PSA0001-PEPPER STREET ARTS CENTRE</t>
  </si>
  <si>
    <t>11071922</t>
  </si>
  <si>
    <t>RSS0001-ROYAL SA SOCIETY OF ARTS</t>
  </si>
  <si>
    <t>11071911</t>
  </si>
  <si>
    <t>016502</t>
  </si>
  <si>
    <t>FIS00002-ZIPTRAK PTY LTD</t>
  </si>
  <si>
    <t>12071921</t>
  </si>
  <si>
    <t>016504</t>
  </si>
  <si>
    <t>10126-01-DENTSU X</t>
  </si>
  <si>
    <t>15071923</t>
  </si>
  <si>
    <t>016515</t>
  </si>
  <si>
    <t>10172-01-Fish and Moo Productions</t>
  </si>
  <si>
    <t>15071924</t>
  </si>
  <si>
    <t>AR - PI</t>
  </si>
  <si>
    <t>10243-01-SAINT IGNATIUS COLLEGE</t>
  </si>
  <si>
    <t>000004166-00001</t>
  </si>
  <si>
    <t>016508</t>
  </si>
  <si>
    <t>BLA002-BLAZE ADVERTISING</t>
  </si>
  <si>
    <t>15071922</t>
  </si>
  <si>
    <t>COT0002-CITY OF TEA TREE GULLY</t>
  </si>
  <si>
    <t>15071911</t>
  </si>
  <si>
    <t>016513</t>
  </si>
  <si>
    <t>ENS001-ENSEMBLE GALANTE</t>
  </si>
  <si>
    <t>000004170-00001</t>
  </si>
  <si>
    <t>016516</t>
  </si>
  <si>
    <t>MED0001-WAVEMAKER AUSTRALIA PTY LTD</t>
  </si>
  <si>
    <t>15071921</t>
  </si>
  <si>
    <t>OMD0001-Omnicom Media Group Australia Pty Ltd</t>
  </si>
  <si>
    <t>15071925</t>
  </si>
  <si>
    <t>CEN0004-CENTRAL ARTIST SUPPLIES</t>
  </si>
  <si>
    <t>16071912</t>
  </si>
  <si>
    <t>016511</t>
  </si>
  <si>
    <t>016521</t>
  </si>
  <si>
    <t>10229-01-MOUNT LOFTY HOUSE</t>
  </si>
  <si>
    <t>17071921</t>
  </si>
  <si>
    <t>016537</t>
  </si>
  <si>
    <t>A0018-Archival Products Australia</t>
  </si>
  <si>
    <t>000000005133</t>
  </si>
  <si>
    <t>016524</t>
  </si>
  <si>
    <t>CD0006- Vinosense - David Brookes</t>
  </si>
  <si>
    <t>016527</t>
  </si>
  <si>
    <t>NGA0001-NEXUS ARTS</t>
  </si>
  <si>
    <t>17071922</t>
  </si>
  <si>
    <t>A0016-Australian Taxation Office</t>
  </si>
  <si>
    <t>016532</t>
  </si>
  <si>
    <t>GAM001-GALLERY M</t>
  </si>
  <si>
    <t>18071921</t>
  </si>
  <si>
    <t>016542</t>
  </si>
  <si>
    <t>APC0001-ADELAIDE PHILHARMONIA CHORUS</t>
  </si>
  <si>
    <t>19071921</t>
  </si>
  <si>
    <t>016544</t>
  </si>
  <si>
    <t>CW0011-Wallace &amp; Grammar</t>
  </si>
  <si>
    <t>016538</t>
  </si>
  <si>
    <t>10196-01-SA Montessori</t>
  </si>
  <si>
    <t>22071921</t>
  </si>
  <si>
    <t>016547</t>
  </si>
  <si>
    <t>CRT001-CARAT AUSTRALIA</t>
  </si>
  <si>
    <t>22071923</t>
  </si>
  <si>
    <t>22071922</t>
  </si>
  <si>
    <t>ACS0001-ADELAIDE CENTRAL SCHOOL OF ART</t>
  </si>
  <si>
    <t>23071921</t>
  </si>
  <si>
    <t>016553</t>
  </si>
  <si>
    <t>R0004-Revenue SA</t>
  </si>
  <si>
    <t>016548</t>
  </si>
  <si>
    <t>W0002-Return to Work SA /Workcover</t>
  </si>
  <si>
    <t>24071923</t>
  </si>
  <si>
    <t>016560</t>
  </si>
  <si>
    <t>AFT0004-ADELAIDE FESTIVAL CENTRE TRUST</t>
  </si>
  <si>
    <t>24071922</t>
  </si>
  <si>
    <t>C0001-Cash - Please Pay Cash</t>
  </si>
  <si>
    <t>000000005134</t>
  </si>
  <si>
    <t>016557</t>
  </si>
  <si>
    <t>SMU0001-SAMSTAG MUSEUM</t>
  </si>
  <si>
    <t>24071921</t>
  </si>
  <si>
    <t>10212-01-CITY OF CHARLES STURT - WOODVILLE TOWN HALL</t>
  </si>
  <si>
    <t>25071924</t>
  </si>
  <si>
    <t>016568</t>
  </si>
  <si>
    <t>10225-01-ATELIER CRAFERS</t>
  </si>
  <si>
    <t>25071922</t>
  </si>
  <si>
    <t>PERT-Peregrine Travel</t>
  </si>
  <si>
    <t>25071921</t>
  </si>
  <si>
    <t>TTC0001-TERRACE FLOORS AND FURNISHINGS</t>
  </si>
  <si>
    <t>25071923</t>
  </si>
  <si>
    <t>10128-01-CRAFERS HOTEL</t>
  </si>
  <si>
    <t>26071924</t>
  </si>
  <si>
    <t>016570</t>
  </si>
  <si>
    <t>10234-01-INKWELL WINES</t>
  </si>
  <si>
    <t>26071923</t>
  </si>
  <si>
    <t>10236-01-TASMANIAN EXPEDITIONS</t>
  </si>
  <si>
    <t>26071925</t>
  </si>
  <si>
    <t>10237-01-THE HOTEL ROYAL</t>
  </si>
  <si>
    <t>26071922</t>
  </si>
  <si>
    <t>CB010-Bridgland John</t>
  </si>
  <si>
    <t>016563</t>
  </si>
  <si>
    <t>CJ0004-Jane Llewellyn</t>
  </si>
  <si>
    <t>CK006-Kylie Maslen</t>
  </si>
  <si>
    <t>CM0017-Michael X Savvas</t>
  </si>
  <si>
    <t>CON0001-CITY OF NORWOOD  PAYNEHAM &amp; ST PETERS</t>
  </si>
  <si>
    <t>26071921</t>
  </si>
  <si>
    <t>CT008-Tomas Telegramma</t>
  </si>
  <si>
    <t>CV005-Vanessa Keys</t>
  </si>
  <si>
    <t>G0002-Global Intertrade Property Management</t>
  </si>
  <si>
    <t>I0001-Internode</t>
  </si>
  <si>
    <t>K0008-Katie Jary</t>
  </si>
  <si>
    <t>L0009-Leo Greenfield</t>
  </si>
  <si>
    <t>R0013-Royce Kurmelovs</t>
  </si>
  <si>
    <t>S0023-Sia Duff</t>
  </si>
  <si>
    <t>10206-01-RED HEN GIN</t>
  </si>
  <si>
    <t>26071926</t>
  </si>
  <si>
    <t>25071911</t>
  </si>
  <si>
    <t>016572</t>
  </si>
  <si>
    <t>LCW0004-LECONFIELD WINES</t>
  </si>
  <si>
    <t>29071921</t>
  </si>
  <si>
    <t>016575</t>
  </si>
  <si>
    <t>ROY00001-AUSTRALIAN INSTITUTE OF ARCHITECTS</t>
  </si>
  <si>
    <t>29071922</t>
  </si>
  <si>
    <t>10042-01-KAY BROTHERS PTY LTD</t>
  </si>
  <si>
    <t>30071923</t>
  </si>
  <si>
    <t>016578</t>
  </si>
  <si>
    <t>10142-01-Paxton Wines</t>
  </si>
  <si>
    <t>30071924</t>
  </si>
  <si>
    <t>10224-01-ARTWINE</t>
  </si>
  <si>
    <t>30071921</t>
  </si>
  <si>
    <t>BBK0001-BARRISTERS BLOCK PREMIUM WINES</t>
  </si>
  <si>
    <t>30071922</t>
  </si>
  <si>
    <t>NEW001-NEW NORDIC</t>
  </si>
  <si>
    <t>30071925</t>
  </si>
  <si>
    <t>10107-01-Beauty on the Move - DEBT COLLECTION</t>
  </si>
  <si>
    <t>31071927</t>
  </si>
  <si>
    <t>016588</t>
  </si>
  <si>
    <t>10136-01-KANGARILLA ROAD VINEYARD &amp; WINERY</t>
  </si>
  <si>
    <t>31071924</t>
  </si>
  <si>
    <t>10233-01-Fox Creek Wines</t>
  </si>
  <si>
    <t>31071923</t>
  </si>
  <si>
    <t>ASO0001-ADELAIDE SYMPHONY ORCHESTRA</t>
  </si>
  <si>
    <t>31071921</t>
  </si>
  <si>
    <t>CVW0001-CLARE VALLEY WINE AND GRAPE ASSOCIATION</t>
  </si>
  <si>
    <t>31071926</t>
  </si>
  <si>
    <t>016582</t>
  </si>
  <si>
    <t>LPO001-LINDY POIRIER</t>
  </si>
  <si>
    <t>30071926</t>
  </si>
  <si>
    <t>PAS0001-PORT ART SUPPLIES</t>
  </si>
  <si>
    <t>31071925</t>
  </si>
  <si>
    <t>31071922</t>
  </si>
  <si>
    <t>01081921</t>
  </si>
  <si>
    <t>016595</t>
  </si>
  <si>
    <t>1081922</t>
  </si>
  <si>
    <t>1081924</t>
  </si>
  <si>
    <t>PGA0001-PROSPECT GALLERY</t>
  </si>
  <si>
    <t>1081925</t>
  </si>
  <si>
    <t>1081923</t>
  </si>
  <si>
    <t>10198-01-Eynesbury College</t>
  </si>
  <si>
    <t>2081922</t>
  </si>
  <si>
    <t>016597</t>
  </si>
  <si>
    <t>016592</t>
  </si>
  <si>
    <t>C0003-Collison &amp; Co.</t>
  </si>
  <si>
    <t>CS001-Slywords Pty Ltd</t>
  </si>
  <si>
    <t>EHO0002-EDINBURGH HOTEL/CELLARS</t>
  </si>
  <si>
    <t>02081921</t>
  </si>
  <si>
    <t>G0004-Graphic Print Group</t>
  </si>
  <si>
    <t>T0015-TAFE SA</t>
  </si>
  <si>
    <t>05081911</t>
  </si>
  <si>
    <t>016600</t>
  </si>
  <si>
    <t>LEN001-LEONARDS MILL</t>
  </si>
  <si>
    <t>5081922</t>
  </si>
  <si>
    <t>016602</t>
  </si>
  <si>
    <t>URC001-UR CAFFE</t>
  </si>
  <si>
    <t>05081921</t>
  </si>
  <si>
    <t>6081922</t>
  </si>
  <si>
    <t>016608</t>
  </si>
  <si>
    <t>06081921</t>
  </si>
  <si>
    <t>016604</t>
  </si>
  <si>
    <t>10218-01-THE STABLES OF VICTORIA PARK</t>
  </si>
  <si>
    <t>07081921</t>
  </si>
  <si>
    <t>016618</t>
  </si>
  <si>
    <t>CBS0001-COMMUNITY BRIDGING SERVICES</t>
  </si>
  <si>
    <t>7081922</t>
  </si>
  <si>
    <t>HEL00001-HELPMANN ACADEMY</t>
  </si>
  <si>
    <t>7081923</t>
  </si>
  <si>
    <t>INT001-INTERNATIONAL CERAMICS</t>
  </si>
  <si>
    <t>07081911</t>
  </si>
  <si>
    <t>016610</t>
  </si>
  <si>
    <t>7081924</t>
  </si>
  <si>
    <t>10050-01-Alcolizer</t>
  </si>
  <si>
    <t>8081926</t>
  </si>
  <si>
    <t>016627</t>
  </si>
  <si>
    <t>10067-01-THE DAVID ROCHE FOUNDATION</t>
  </si>
  <si>
    <t>08081921</t>
  </si>
  <si>
    <t>10231-01-ARTISTS BY ANY OTHER NAME LIMITED</t>
  </si>
  <si>
    <t>8081922</t>
  </si>
  <si>
    <t>10238-01-LAUGHING STOCK PRODUCTIONS</t>
  </si>
  <si>
    <t>8081925</t>
  </si>
  <si>
    <t>016615</t>
  </si>
  <si>
    <t>A0020-Audited Media Association of Australia</t>
  </si>
  <si>
    <t>ADY001-THE ADELAIDE YOUTH ORCHESTRAS INC</t>
  </si>
  <si>
    <t>8081923</t>
  </si>
  <si>
    <t>P0008-United Office Choice</t>
  </si>
  <si>
    <t>08081911</t>
  </si>
  <si>
    <t>016620</t>
  </si>
  <si>
    <t>VIT0001-VITALSTATISTIX</t>
  </si>
  <si>
    <t>8081924</t>
  </si>
  <si>
    <t>10190-01-BLUEFEST TOURING PTY LTD</t>
  </si>
  <si>
    <t>9081923</t>
  </si>
  <si>
    <t>016629</t>
  </si>
  <si>
    <t>10227-01-SOMERLED WINES</t>
  </si>
  <si>
    <t>09081921</t>
  </si>
  <si>
    <t>CLIQUECU-Credit Union SA</t>
  </si>
  <si>
    <t>9081922</t>
  </si>
  <si>
    <t>SJF0001-JAM FACTORY</t>
  </si>
  <si>
    <t>9081924</t>
  </si>
  <si>
    <t>10088-01-COTA SA</t>
  </si>
  <si>
    <t>000004193-00001</t>
  </si>
  <si>
    <t>016630</t>
  </si>
  <si>
    <t>12081922</t>
  </si>
  <si>
    <t>016632</t>
  </si>
  <si>
    <t>SAL00003-SALA FESTIVAL</t>
  </si>
  <si>
    <t>13081921</t>
  </si>
  <si>
    <t>016642</t>
  </si>
  <si>
    <t>13081922</t>
  </si>
  <si>
    <t>016635</t>
  </si>
  <si>
    <t>CRT001-CARAT AUSTRALIA MEDIA SERVICES PTY LTD</t>
  </si>
  <si>
    <t>15081923</t>
  </si>
  <si>
    <t>016646</t>
  </si>
  <si>
    <t>15081924</t>
  </si>
  <si>
    <t>15081921</t>
  </si>
  <si>
    <t>15081922</t>
  </si>
  <si>
    <t>16081922</t>
  </si>
  <si>
    <t>016648</t>
  </si>
  <si>
    <t>10232-01-Toser Design</t>
  </si>
  <si>
    <t>16081921</t>
  </si>
  <si>
    <t>16081923</t>
  </si>
  <si>
    <t>016638</t>
  </si>
  <si>
    <t>APT0001-APTOS CRUZ</t>
  </si>
  <si>
    <t>19081921</t>
  </si>
  <si>
    <t>016654</t>
  </si>
  <si>
    <t>GGA00010-GRIEVE GILLETT ARCHITECTS</t>
  </si>
  <si>
    <t>19081923</t>
  </si>
  <si>
    <t>19081922</t>
  </si>
  <si>
    <t>19081924</t>
  </si>
  <si>
    <t>10041-01-JOHN LACEY</t>
  </si>
  <si>
    <t>21081921</t>
  </si>
  <si>
    <t>016662</t>
  </si>
  <si>
    <t>10123-01-Wiltshire + Swain</t>
  </si>
  <si>
    <t>22081923</t>
  </si>
  <si>
    <t>016678</t>
  </si>
  <si>
    <t>CB011-Brissenden Alan</t>
  </si>
  <si>
    <t>016664</t>
  </si>
  <si>
    <t>CG001-Gent Charles</t>
  </si>
  <si>
    <t>22081921</t>
  </si>
  <si>
    <t>26081921</t>
  </si>
  <si>
    <t>016680</t>
  </si>
  <si>
    <t>27081924</t>
  </si>
  <si>
    <t>016683</t>
  </si>
  <si>
    <t>27081925</t>
  </si>
  <si>
    <t>SLW001-Z Wine Pty Ltd</t>
  </si>
  <si>
    <t>27081923</t>
  </si>
  <si>
    <t>WAL0010-WALTER BROOKE</t>
  </si>
  <si>
    <t>27081922</t>
  </si>
  <si>
    <t>28081922</t>
  </si>
  <si>
    <t>016693</t>
  </si>
  <si>
    <t>CB0002-CHERYL BRIDGART</t>
  </si>
  <si>
    <t>28081911</t>
  </si>
  <si>
    <t>016699</t>
  </si>
  <si>
    <t>COO0001-CITY OF ONKAPARINGA / SAUERBIER HOUSE CULTURAL EXCHA</t>
  </si>
  <si>
    <t>28081921</t>
  </si>
  <si>
    <t>FRE002-Freight Hub Logistics</t>
  </si>
  <si>
    <t>000004203-00001</t>
  </si>
  <si>
    <t>016681</t>
  </si>
  <si>
    <t>016686</t>
  </si>
  <si>
    <t>29081922</t>
  </si>
  <si>
    <t>016695</t>
  </si>
  <si>
    <t>016689</t>
  </si>
  <si>
    <t>C0004-Winc. Australia - (Staples, Corporate Express)</t>
  </si>
  <si>
    <t>CA0020-Annabel Bowles</t>
  </si>
  <si>
    <t>29081923</t>
  </si>
  <si>
    <t>SATCOL0001-SATURNO'S ADMIN PTY LTD</t>
  </si>
  <si>
    <t>29081921</t>
  </si>
  <si>
    <t>30081925</t>
  </si>
  <si>
    <t>016697</t>
  </si>
  <si>
    <t>30081928</t>
  </si>
  <si>
    <t>30081921</t>
  </si>
  <si>
    <t>30081911</t>
  </si>
  <si>
    <t>016703</t>
  </si>
  <si>
    <t>CRIT04-Copyright Agency Limited</t>
  </si>
  <si>
    <t>30081931</t>
  </si>
  <si>
    <t>FAK001-FINE ART KANGAROO ISLAND</t>
  </si>
  <si>
    <t>30081926</t>
  </si>
  <si>
    <t>30081929</t>
  </si>
  <si>
    <t>30081924</t>
  </si>
  <si>
    <t>30081930</t>
  </si>
  <si>
    <t>30081922</t>
  </si>
  <si>
    <t>TAP001-TAPANAPPA WINES</t>
  </si>
  <si>
    <t>30081927</t>
  </si>
  <si>
    <t>TMB0001-MURRAY BRIDGE REGIONAL GALLERY</t>
  </si>
  <si>
    <t>30081923</t>
  </si>
  <si>
    <t>2091922</t>
  </si>
  <si>
    <t>016708</t>
  </si>
  <si>
    <t>02091921</t>
  </si>
  <si>
    <t>2091923</t>
  </si>
  <si>
    <t>03091911</t>
  </si>
  <si>
    <t>016719</t>
  </si>
  <si>
    <t>10184-01-City Rural Insurance Brokers Pty Ltd</t>
  </si>
  <si>
    <t>03091921</t>
  </si>
  <si>
    <t>016721</t>
  </si>
  <si>
    <t>10186-01-FABRIK ARTS &amp; HERITAGE</t>
  </si>
  <si>
    <t>3091923</t>
  </si>
  <si>
    <t>ABA0001-ADELAIDE BAROQUE</t>
  </si>
  <si>
    <t>3091925</t>
  </si>
  <si>
    <t>3091924</t>
  </si>
  <si>
    <t>016711</t>
  </si>
  <si>
    <t>CL0007-Lana Guineay</t>
  </si>
  <si>
    <t>3091922</t>
  </si>
  <si>
    <t>4091922</t>
  </si>
  <si>
    <t>016727</t>
  </si>
  <si>
    <t>10246-1-One Block West Pty Ltd ( Stem)</t>
  </si>
  <si>
    <t>000004216-00001</t>
  </si>
  <si>
    <t>016728</t>
  </si>
  <si>
    <t>EDE0001-ESTILO COMMERCIAL</t>
  </si>
  <si>
    <t>4091923</t>
  </si>
  <si>
    <t>LVI0001-LONGVIEW VINEYARD</t>
  </si>
  <si>
    <t>4091925</t>
  </si>
  <si>
    <t>4091924</t>
  </si>
  <si>
    <t>AR - RF</t>
  </si>
  <si>
    <t>RF000000070</t>
  </si>
  <si>
    <t>016730</t>
  </si>
  <si>
    <t>10241-01-Design Eyewear</t>
  </si>
  <si>
    <t>5091926</t>
  </si>
  <si>
    <t>016736</t>
  </si>
  <si>
    <t>5091924</t>
  </si>
  <si>
    <t>05091921</t>
  </si>
  <si>
    <t>5091922</t>
  </si>
  <si>
    <t>NTS0002-NATIONAL TRUST OF SOUTH AUSTRALIA</t>
  </si>
  <si>
    <t>5091927</t>
  </si>
  <si>
    <t>WGT0001-WEST GALLERY THEBARTON</t>
  </si>
  <si>
    <t>5091925</t>
  </si>
  <si>
    <t>5091923</t>
  </si>
  <si>
    <t>10093-01-LORETO COLLEGE  MARRYATVILLE</t>
  </si>
  <si>
    <t>6091924</t>
  </si>
  <si>
    <t>016738</t>
  </si>
  <si>
    <t>6091923</t>
  </si>
  <si>
    <t>10177-01-The Fabric Store</t>
  </si>
  <si>
    <t>6091926</t>
  </si>
  <si>
    <t>016733</t>
  </si>
  <si>
    <t>06091921</t>
  </si>
  <si>
    <t>6091922</t>
  </si>
  <si>
    <t>016722</t>
  </si>
  <si>
    <t>6091925</t>
  </si>
  <si>
    <t>10249-01-CHURCH OF THE TRINITY</t>
  </si>
  <si>
    <t>9091923</t>
  </si>
  <si>
    <t>016747</t>
  </si>
  <si>
    <t>9091924</t>
  </si>
  <si>
    <t>09091921</t>
  </si>
  <si>
    <t>RAS0001-ROYAL ADELAIDE SHOW + WINE SHOW DIVISION</t>
  </si>
  <si>
    <t>9091922</t>
  </si>
  <si>
    <t>10091921</t>
  </si>
  <si>
    <t>016772</t>
  </si>
  <si>
    <t>CS0016-Sarah Couper</t>
  </si>
  <si>
    <t>016749</t>
  </si>
  <si>
    <t>016760</t>
  </si>
  <si>
    <t>11091921</t>
  </si>
  <si>
    <t>016774</t>
  </si>
  <si>
    <t>016764</t>
  </si>
  <si>
    <t>CH002-Hainsworth Roger</t>
  </si>
  <si>
    <t>12091924</t>
  </si>
  <si>
    <t>016777</t>
  </si>
  <si>
    <t>GW0001-UNITING COMMUNITIES INC</t>
  </si>
  <si>
    <t>12091922</t>
  </si>
  <si>
    <t>HFA0001-HILL SMITH  GALLERY</t>
  </si>
  <si>
    <t>12091923</t>
  </si>
  <si>
    <t>12091925</t>
  </si>
  <si>
    <t>13091922</t>
  </si>
  <si>
    <t>016780</t>
  </si>
  <si>
    <t>16091911</t>
  </si>
  <si>
    <t>016782</t>
  </si>
  <si>
    <t>000004224-00001</t>
  </si>
  <si>
    <t>016778</t>
  </si>
  <si>
    <t>16091922</t>
  </si>
  <si>
    <t>016789</t>
  </si>
  <si>
    <t>16091921</t>
  </si>
  <si>
    <t>16091996</t>
  </si>
  <si>
    <t>16091923</t>
  </si>
  <si>
    <t>16091912</t>
  </si>
  <si>
    <t>000004222-00001</t>
  </si>
  <si>
    <t>016775</t>
  </si>
  <si>
    <t>10062-01-CRG Retail Management Services</t>
  </si>
  <si>
    <t>17091921</t>
  </si>
  <si>
    <t>016794</t>
  </si>
  <si>
    <t>17091922</t>
  </si>
  <si>
    <t>17091911</t>
  </si>
  <si>
    <t>016791</t>
  </si>
  <si>
    <t>19091921</t>
  </si>
  <si>
    <t>016804</t>
  </si>
  <si>
    <t>016799</t>
  </si>
  <si>
    <t>23091922</t>
  </si>
  <si>
    <t>016812</t>
  </si>
  <si>
    <t>016795</t>
  </si>
  <si>
    <t>ADT0001-AUSTRALIAN DANCE THEATRE</t>
  </si>
  <si>
    <t>23091923</t>
  </si>
  <si>
    <t>23091924</t>
  </si>
  <si>
    <t>10117-01-SOUTHERN SLUGS FOOTBALL CLUB</t>
  </si>
  <si>
    <t>24091921</t>
  </si>
  <si>
    <t>016821</t>
  </si>
  <si>
    <t>000004231-00001</t>
  </si>
  <si>
    <t>016810</t>
  </si>
  <si>
    <t>000004236-00001</t>
  </si>
  <si>
    <t>016826</t>
  </si>
  <si>
    <t>10244-01-THE ADELAIDE FESTIVAL CENTRE FOUNDATION INCORPORATE</t>
  </si>
  <si>
    <t>25091922</t>
  </si>
  <si>
    <t>016824</t>
  </si>
  <si>
    <t>ACC0005-CITY OF ADELAIDE</t>
  </si>
  <si>
    <t>25091921</t>
  </si>
  <si>
    <t>25091924</t>
  </si>
  <si>
    <t>25091923</t>
  </si>
  <si>
    <t>016816</t>
  </si>
  <si>
    <t>26091923</t>
  </si>
  <si>
    <t>016838</t>
  </si>
  <si>
    <t>10245-01-KPMG</t>
  </si>
  <si>
    <t>000004235-00001</t>
  </si>
  <si>
    <t>016825</t>
  </si>
  <si>
    <t>26091921</t>
  </si>
  <si>
    <t>016830</t>
  </si>
  <si>
    <t>CE003-Elizabeth Flux</t>
  </si>
  <si>
    <t>26091922</t>
  </si>
  <si>
    <t>27091924</t>
  </si>
  <si>
    <t>016840</t>
  </si>
  <si>
    <t>10251-01-Hayes Family Wines</t>
  </si>
  <si>
    <t>27091922</t>
  </si>
  <si>
    <t>27091921</t>
  </si>
  <si>
    <t>27091923</t>
  </si>
  <si>
    <t>MTR0001-MICHAEL TRELOAR PTY LTD</t>
  </si>
  <si>
    <t>27091925</t>
  </si>
  <si>
    <t>10181-01-BROCKENCHACK WINES</t>
  </si>
  <si>
    <t>30091921</t>
  </si>
  <si>
    <t>016844</t>
  </si>
  <si>
    <t>10253-01-Rosenvale</t>
  </si>
  <si>
    <t>30091923</t>
  </si>
  <si>
    <t>000004239-00001</t>
  </si>
  <si>
    <t>016841</t>
  </si>
  <si>
    <t>30091924</t>
  </si>
  <si>
    <t>SGA0002-SHIRAZ GALLERY</t>
  </si>
  <si>
    <t>30091922</t>
  </si>
  <si>
    <t>02101911</t>
  </si>
  <si>
    <t>016872</t>
  </si>
  <si>
    <t>016858</t>
  </si>
  <si>
    <t>CP0013-Pascale Media</t>
  </si>
  <si>
    <t>2101922</t>
  </si>
  <si>
    <t>016875</t>
  </si>
  <si>
    <t>2101925</t>
  </si>
  <si>
    <t>2101924</t>
  </si>
  <si>
    <t>016854</t>
  </si>
  <si>
    <t>SMU0001-SAMSTAG MUSEUM OF ART</t>
  </si>
  <si>
    <t>2101923</t>
  </si>
  <si>
    <t>016853</t>
  </si>
  <si>
    <t>3101923</t>
  </si>
  <si>
    <t>016878</t>
  </si>
  <si>
    <t>03101922</t>
  </si>
  <si>
    <t>016880</t>
  </si>
  <si>
    <t>3101922</t>
  </si>
  <si>
    <t>03101921</t>
  </si>
  <si>
    <t>MBP001-MAGGIE BEER PRODUCTS</t>
  </si>
  <si>
    <t>3101933</t>
  </si>
  <si>
    <t>000006742000</t>
  </si>
  <si>
    <t>016868</t>
  </si>
  <si>
    <t>BND001-BENDIGO BANK</t>
  </si>
  <si>
    <t>000004248-00001</t>
  </si>
  <si>
    <t>016890</t>
  </si>
  <si>
    <t>08101911</t>
  </si>
  <si>
    <t>016870</t>
  </si>
  <si>
    <t>8101921</t>
  </si>
  <si>
    <t>016889</t>
  </si>
  <si>
    <t>016885</t>
  </si>
  <si>
    <t>SAI001-SINGAPORE AIRLINES</t>
  </si>
  <si>
    <t>000004243-00001</t>
  </si>
  <si>
    <t>016873</t>
  </si>
  <si>
    <t>ABP0001-ADRIAN BOHM PRESENTS</t>
  </si>
  <si>
    <t>09101921</t>
  </si>
  <si>
    <t>016896</t>
  </si>
  <si>
    <t>9101922</t>
  </si>
  <si>
    <t>EEH001-EMMA HACK</t>
  </si>
  <si>
    <t>9101911</t>
  </si>
  <si>
    <t>016894</t>
  </si>
  <si>
    <t>AUSC345-AUSTRALIAN CREDIT MANAGEMENT PTY LTD</t>
  </si>
  <si>
    <t>016900</t>
  </si>
  <si>
    <t>J0013-JAKS Hire and Events</t>
  </si>
  <si>
    <t>10101921</t>
  </si>
  <si>
    <t>016906</t>
  </si>
  <si>
    <t>10247-01-THORN-CLARKE WINES</t>
  </si>
  <si>
    <t>11101922</t>
  </si>
  <si>
    <t>016909</t>
  </si>
  <si>
    <t>11101923</t>
  </si>
  <si>
    <t>14101922</t>
  </si>
  <si>
    <t>016920</t>
  </si>
  <si>
    <t>10216-01-NAB Bank ( National Australia Bank Ltd )</t>
  </si>
  <si>
    <t>000004254-00001</t>
  </si>
  <si>
    <t>016907</t>
  </si>
  <si>
    <t>14101916</t>
  </si>
  <si>
    <t>016915</t>
  </si>
  <si>
    <t>14101912</t>
  </si>
  <si>
    <t>016904</t>
  </si>
  <si>
    <t>14101911</t>
  </si>
  <si>
    <t>14101924</t>
  </si>
  <si>
    <t>14101921</t>
  </si>
  <si>
    <t>14101923</t>
  </si>
  <si>
    <t>000004257-00001</t>
  </si>
  <si>
    <t>016916</t>
  </si>
  <si>
    <t>15101922</t>
  </si>
  <si>
    <t>016925</t>
  </si>
  <si>
    <t>15101923</t>
  </si>
  <si>
    <t>15101921</t>
  </si>
  <si>
    <t>016922</t>
  </si>
  <si>
    <t>15101925</t>
  </si>
  <si>
    <t>10263-01-FLEURIEU FOLK FESTIVAL INCORPORATED</t>
  </si>
  <si>
    <t>16101921</t>
  </si>
  <si>
    <t>016930</t>
  </si>
  <si>
    <t>000000005135</t>
  </si>
  <si>
    <t>016927</t>
  </si>
  <si>
    <t>17101921</t>
  </si>
  <si>
    <t>016937</t>
  </si>
  <si>
    <t>17101911</t>
  </si>
  <si>
    <t>016935</t>
  </si>
  <si>
    <t>18101922</t>
  </si>
  <si>
    <t>016939</t>
  </si>
  <si>
    <t>CC0014-Charlotte Barkla</t>
  </si>
  <si>
    <t>016932</t>
  </si>
  <si>
    <t>18101921</t>
  </si>
  <si>
    <t>MEZ001-MEZE MAZI</t>
  </si>
  <si>
    <t>18101923</t>
  </si>
  <si>
    <t>000004265-00001</t>
  </si>
  <si>
    <t>016959</t>
  </si>
  <si>
    <t>016947</t>
  </si>
  <si>
    <t>H0008-Harcourt Perry &amp; Cider Makers Pty Ltd</t>
  </si>
  <si>
    <t>H0009-Holiday Inn Express Adelaide City - Pro-Invest Hotel</t>
  </si>
  <si>
    <t>016951</t>
  </si>
  <si>
    <t>10239-01-Hiive</t>
  </si>
  <si>
    <t>23101922</t>
  </si>
  <si>
    <t>016961</t>
  </si>
  <si>
    <t>CIT002-CITY OF ONKAPARINGA</t>
  </si>
  <si>
    <t>23101911</t>
  </si>
  <si>
    <t>016958</t>
  </si>
  <si>
    <t>CJ0008-John Buckley Dexter</t>
  </si>
  <si>
    <t>016955</t>
  </si>
  <si>
    <t>K0004-Kwik Kopy</t>
  </si>
  <si>
    <t>ASB0001-BRICKWORKS BUILDING PRODUCTS</t>
  </si>
  <si>
    <t>25101921</t>
  </si>
  <si>
    <t>016964</t>
  </si>
  <si>
    <t>DEP00002-DEPARTMENT OF PLANNING  TRANSPORT AND INFRASTRUCTUR</t>
  </si>
  <si>
    <t>25101922</t>
  </si>
  <si>
    <t>28410200</t>
  </si>
  <si>
    <t>016977</t>
  </si>
  <si>
    <t>016943</t>
  </si>
  <si>
    <t>016966</t>
  </si>
  <si>
    <t>K0009-Kristy J Sander</t>
  </si>
  <si>
    <t>L0012-LightBulb Digital</t>
  </si>
  <si>
    <t>TVA001-TRAVEL ASSOCIATES (PERCHALLA &amp; TURNER)</t>
  </si>
  <si>
    <t>28410199</t>
  </si>
  <si>
    <t xml:space="preserve">Display Advertising-TAR                                     </t>
  </si>
  <si>
    <t xml:space="preserve">Advertising - Hot 100 Wines                                 </t>
  </si>
  <si>
    <t xml:space="preserve">Sponsorship - Hot 100 Singapore                             </t>
  </si>
  <si>
    <t xml:space="preserve">Display Advertising-Form Magazine                           </t>
  </si>
  <si>
    <t xml:space="preserve">Display Advertising-Luxury                                  </t>
  </si>
  <si>
    <t xml:space="preserve">Display Advertising-Police Magazine                         </t>
  </si>
  <si>
    <t xml:space="preserve">Online Income                                               </t>
  </si>
  <si>
    <t xml:space="preserve">Digital Income-Clique                                       </t>
  </si>
  <si>
    <t xml:space="preserve">Display Advertising-Clique                                  </t>
  </si>
  <si>
    <t xml:space="preserve">Submissions-Form Magazine                                   </t>
  </si>
  <si>
    <t xml:space="preserve">Classified Advertising-TAR                                  </t>
  </si>
  <si>
    <t xml:space="preserve">Ticket Sales-Form Magazine                                  </t>
  </si>
  <si>
    <t xml:space="preserve">Personals-TAR                                               </t>
  </si>
  <si>
    <t xml:space="preserve">Subscriptions-TAR                                           </t>
  </si>
  <si>
    <t xml:space="preserve">Submission - Hot 100 Wines                                  </t>
  </si>
  <si>
    <t xml:space="preserve">Ticket Sales - Hot 100 Wines                                </t>
  </si>
  <si>
    <t xml:space="preserve">Ticket Sales - Hot 100 Singapore                            </t>
  </si>
  <si>
    <t xml:space="preserve">Advertising/Promo-TAR                                       </t>
  </si>
  <si>
    <t xml:space="preserve">Administration Support - Hot 100 Wines                      </t>
  </si>
  <si>
    <t xml:space="preserve">Accomodation -  Hot 100 Singapore                           </t>
  </si>
  <si>
    <t xml:space="preserve">Administration Support - Form Magazine                      </t>
  </si>
  <si>
    <t xml:space="preserve">Administration Support - Luxury Magazine                    </t>
  </si>
  <si>
    <t xml:space="preserve">Advertising/Promo-Foodland                                  </t>
  </si>
  <si>
    <t xml:space="preserve">Advertising/Promo-Police Magazine                           </t>
  </si>
  <si>
    <t xml:space="preserve">Administration Support - Clique Mag                         </t>
  </si>
  <si>
    <t xml:space="preserve">Accomodation / Travel - Hot 100 Wines                       </t>
  </si>
  <si>
    <t xml:space="preserve">Agency Commissions-TAR                                      </t>
  </si>
  <si>
    <t xml:space="preserve">Advertising/Promo-Hot 100 Wines                             </t>
  </si>
  <si>
    <t xml:space="preserve">Administration Support - Hot 100 Singapore                  </t>
  </si>
  <si>
    <t xml:space="preserve">Advertising/Promo-Form Magazine                             </t>
  </si>
  <si>
    <t xml:space="preserve">Advertising/Promo-Luxury Magazine                           </t>
  </si>
  <si>
    <t xml:space="preserve">Agency Commissions-Foodland                                 </t>
  </si>
  <si>
    <t xml:space="preserve">Agency Commissions-Police Magiazine                         </t>
  </si>
  <si>
    <t xml:space="preserve">Advertising / Promo - TAR Online                            </t>
  </si>
  <si>
    <t xml:space="preserve">Agency Commissions-Clique Digital                           </t>
  </si>
  <si>
    <t xml:space="preserve">Advertising/Promo-Clique Mag                                </t>
  </si>
  <si>
    <t xml:space="preserve">Agency Comm - SPA-TAR                                       </t>
  </si>
  <si>
    <t xml:space="preserve">Agency Commissions-Hot 100 Wines                            </t>
  </si>
  <si>
    <t xml:space="preserve">Advertising/Promo-Hot 100 Singapore                         </t>
  </si>
  <si>
    <t xml:space="preserve">Agency Commissions-Form Magazine                            </t>
  </si>
  <si>
    <t xml:space="preserve">Agency Commissions-TAR Digital                              </t>
  </si>
  <si>
    <t xml:space="preserve">Agency Commissions-Clique Mag                               </t>
  </si>
  <si>
    <t xml:space="preserve">Contributors - Journalist-TAR                               </t>
  </si>
  <si>
    <t xml:space="preserve">Audio Visual - Hot 100 Wines                                </t>
  </si>
  <si>
    <t xml:space="preserve">Flights - Hot 100 Singapore                                 </t>
  </si>
  <si>
    <t xml:space="preserve">Contributors - Journalist-Form Magazine                     </t>
  </si>
  <si>
    <t xml:space="preserve">Agency Commissions-Luxury Magazine                          </t>
  </si>
  <si>
    <t xml:space="preserve">Contributors - Journalist-Foodland                          </t>
  </si>
  <si>
    <t xml:space="preserve">Contributors - Journalist-Police Magazine                   </t>
  </si>
  <si>
    <t xml:space="preserve">Contributors - Journalist-Clique Mag                        </t>
  </si>
  <si>
    <t xml:space="preserve">Distribution - Courier-TAR                                  </t>
  </si>
  <si>
    <t xml:space="preserve">Catering - Hot 100 Wines                                    </t>
  </si>
  <si>
    <t xml:space="preserve">Freight - Hot 100 Singapore                                 </t>
  </si>
  <si>
    <t xml:space="preserve">Distribution - Courier-Form Magazine                        </t>
  </si>
  <si>
    <t xml:space="preserve">Contributors - Journalist-Luxury Magazine                   </t>
  </si>
  <si>
    <t xml:space="preserve">Distribution - Courier-Foodland                             </t>
  </si>
  <si>
    <t xml:space="preserve">Distribution - Courier-Police Magazine                      </t>
  </si>
  <si>
    <t xml:space="preserve">Contributors - Online                                       </t>
  </si>
  <si>
    <t xml:space="preserve">Contributors - Journalist-Clique Digital                    </t>
  </si>
  <si>
    <t xml:space="preserve">Distribution - Courier-Clique Mag                           </t>
  </si>
  <si>
    <t xml:space="preserve">Catering - Form Magazine                                    </t>
  </si>
  <si>
    <t xml:space="preserve">Distribution - Postage-TAR                                  </t>
  </si>
  <si>
    <t xml:space="preserve">Contributors - Journalist-Hot 100 Wines                     </t>
  </si>
  <si>
    <t xml:space="preserve">Incidental - Hot 100 Singapore                              </t>
  </si>
  <si>
    <t xml:space="preserve">Distribution - Postage-Form Magazine                        </t>
  </si>
  <si>
    <t xml:space="preserve">Distribution - Courier-Luxury Magazine                      </t>
  </si>
  <si>
    <t xml:space="preserve">Distribution - Postage-Foodland                             </t>
  </si>
  <si>
    <t xml:space="preserve">Distribution - Postage-Police Magazine                      </t>
  </si>
  <si>
    <t xml:space="preserve">Distribution - Postage-Clique Mag                           </t>
  </si>
  <si>
    <t xml:space="preserve">Layout/Proof/Production-TAR                                 </t>
  </si>
  <si>
    <t xml:space="preserve">Distribution - Courier-Hot 100 Wines                        </t>
  </si>
  <si>
    <t xml:space="preserve">Venue Hire - Hot 100 Singapore                              </t>
  </si>
  <si>
    <t xml:space="preserve">Layout/Proof/Production-Form Magazine                       </t>
  </si>
  <si>
    <t xml:space="preserve">Distribution - Postage-Luxury Magazine                      </t>
  </si>
  <si>
    <t xml:space="preserve">Layout/Proof/Production-Foodland                            </t>
  </si>
  <si>
    <t xml:space="preserve">Layout/Proof/Production-Police Magazine                     </t>
  </si>
  <si>
    <t xml:space="preserve">Layout/Proof/Production-Clique Mag                          </t>
  </si>
  <si>
    <t xml:space="preserve">Photography-TAR                                             </t>
  </si>
  <si>
    <t xml:space="preserve">Distribution - Postage-Hot 100 Wines                        </t>
  </si>
  <si>
    <t xml:space="preserve">Media Prodcution-Hot 100 Singapore                          </t>
  </si>
  <si>
    <t xml:space="preserve">Photography-Form Magazine                                   </t>
  </si>
  <si>
    <t xml:space="preserve">Layout/Proof/Production-Luxury Magazine                     </t>
  </si>
  <si>
    <t xml:space="preserve">Photography-Foodland                                        </t>
  </si>
  <si>
    <t xml:space="preserve">Photography-Police Magazine                                 </t>
  </si>
  <si>
    <t xml:space="preserve">Photography - TAR Digital                                   </t>
  </si>
  <si>
    <t xml:space="preserve">Photography-Clique Mag                                      </t>
  </si>
  <si>
    <t xml:space="preserve">Media Production-Form Magazine                              </t>
  </si>
  <si>
    <t xml:space="preserve">Printing-TAR                                                </t>
  </si>
  <si>
    <t xml:space="preserve">Equipment Hire - Hot 100 Wines                              </t>
  </si>
  <si>
    <t xml:space="preserve">                                                            </t>
  </si>
  <si>
    <t xml:space="preserve">Printing-Form Magazine                                      </t>
  </si>
  <si>
    <t xml:space="preserve">Membership Fee - Luxury Magazine                            </t>
  </si>
  <si>
    <t xml:space="preserve">Printing-Foodland                                           </t>
  </si>
  <si>
    <t xml:space="preserve">Printing-Police Magazine                                    </t>
  </si>
  <si>
    <t xml:space="preserve">Photography-Clique Digital                                  </t>
  </si>
  <si>
    <t xml:space="preserve">Printing-Clique Mag                                         </t>
  </si>
  <si>
    <t xml:space="preserve">Graphic Design Works - Hot 100 Wines                        </t>
  </si>
  <si>
    <t xml:space="preserve">Photography-Luxury Magazine                                 </t>
  </si>
  <si>
    <t xml:space="preserve">Security-Fashion Show                                       </t>
  </si>
  <si>
    <t xml:space="preserve">Incidental - Hot 100 Wines                                  </t>
  </si>
  <si>
    <t xml:space="preserve">Incidental - Form Magazine                                  </t>
  </si>
  <si>
    <t xml:space="preserve">Printing-Luxury Magazine                                    </t>
  </si>
  <si>
    <t xml:space="preserve">Staging-Ligthing-Audio-Fashion Show                         </t>
  </si>
  <si>
    <t xml:space="preserve">IT - Online Entry Fees - Hot 100 Wines                      </t>
  </si>
  <si>
    <t xml:space="preserve">IT - Online Entry Fees - Form Magazine                      </t>
  </si>
  <si>
    <t xml:space="preserve">Ticketing-Fashion Show                                      </t>
  </si>
  <si>
    <t xml:space="preserve">Judges Fee - Hot 100 Wines                                  </t>
  </si>
  <si>
    <t xml:space="preserve">Layout/Proof/Production-Hot 100 Wines                       </t>
  </si>
  <si>
    <t xml:space="preserve">Licence Fees - Hot 100 Wines                                </t>
  </si>
  <si>
    <t xml:space="preserve">Photography-Hot 100 Wines                                   </t>
  </si>
  <si>
    <t xml:space="preserve">Printing-Hot 100 Wines                                      </t>
  </si>
  <si>
    <t xml:space="preserve">Wines - Hot 100 Wines                                       </t>
  </si>
  <si>
    <t xml:space="preserve">Venue Hire - Hot 100 Wines                                  </t>
  </si>
  <si>
    <t xml:space="preserve">Venue Hire - Form Magazine                                  </t>
  </si>
  <si>
    <t xml:space="preserve">Other Income-TAR                                            </t>
  </si>
  <si>
    <t xml:space="preserve">Interest Received-TAR                                       </t>
  </si>
  <si>
    <t xml:space="preserve">Wages - Administration-TAR                                  </t>
  </si>
  <si>
    <t xml:space="preserve">Wages - Events Management-TAR                               </t>
  </si>
  <si>
    <t xml:space="preserve">Wages - Advertising Sales-TAR                               </t>
  </si>
  <si>
    <t xml:space="preserve">Wages - Production-TAR                                      </t>
  </si>
  <si>
    <t xml:space="preserve">Wages - Prod. Digital-TAR                                   </t>
  </si>
  <si>
    <t xml:space="preserve">A/Leave Prov -TAR                                           </t>
  </si>
  <si>
    <t xml:space="preserve">LSL-TAR                                                     </t>
  </si>
  <si>
    <t xml:space="preserve">Motor Vehicle Allowance-TAR                                 </t>
  </si>
  <si>
    <t xml:space="preserve">OHS&amp;W Fee-TAR                                               </t>
  </si>
  <si>
    <t xml:space="preserve">Payroll Tax -TAR                                            </t>
  </si>
  <si>
    <t xml:space="preserve">Sales Commission-TAR                                        </t>
  </si>
  <si>
    <t xml:space="preserve">Superannuation -TAR                                         </t>
  </si>
  <si>
    <t xml:space="preserve">Workcover -TAR                                              </t>
  </si>
  <si>
    <t xml:space="preserve">Management Fee - Gobal Intertrade-TAR                       </t>
  </si>
  <si>
    <t xml:space="preserve">Management Fee-Post Taste-TAR                               </t>
  </si>
  <si>
    <t xml:space="preserve">Accountancy - Corporate-TAR                                 </t>
  </si>
  <si>
    <t xml:space="preserve">Accountancy - Other-TAR                                     </t>
  </si>
  <si>
    <t xml:space="preserve">Audit Fees-TAR                                              </t>
  </si>
  <si>
    <t xml:space="preserve">Bad Debts-TAR                                               </t>
  </si>
  <si>
    <t xml:space="preserve">Bank Fees &amp; Charges-TAR                                     </t>
  </si>
  <si>
    <t xml:space="preserve">Circulation Audit Fees-TAR                                  </t>
  </si>
  <si>
    <t xml:space="preserve">Consultancy Fees-TAR                                        </t>
  </si>
  <si>
    <t xml:space="preserve">Contractors-TAR                                             </t>
  </si>
  <si>
    <t xml:space="preserve">Courier / Freight / Removalist-TAR                          </t>
  </si>
  <si>
    <t xml:space="preserve">Dues and Subs-TAR                                           </t>
  </si>
  <si>
    <t xml:space="preserve">Fees &amp; Charges-TAR                                          </t>
  </si>
  <si>
    <t xml:space="preserve">Flowers &amp; Decorations-TAR                                   </t>
  </si>
  <si>
    <t xml:space="preserve">Fringe Benefits Tax Payable-TAR                             </t>
  </si>
  <si>
    <t xml:space="preserve">General Expenses-TAR                                        </t>
  </si>
  <si>
    <t xml:space="preserve">Gifts-TAR                                                   </t>
  </si>
  <si>
    <t xml:space="preserve">Insurance - Travel-TAR                                      </t>
  </si>
  <si>
    <t xml:space="preserve">Interest-TAR                                                </t>
  </si>
  <si>
    <t xml:space="preserve">Legal Fees-TAR                                              </t>
  </si>
  <si>
    <t xml:space="preserve">Postage - General-TAR                                       </t>
  </si>
  <si>
    <t xml:space="preserve">Printing &amp; Stationery-TAR                                   </t>
  </si>
  <si>
    <t xml:space="preserve">Publications &amp; Books-TAR                                    </t>
  </si>
  <si>
    <t xml:space="preserve">Travel &amp; Accom-TAR                                          </t>
  </si>
  <si>
    <t xml:space="preserve">Computer Support/Maintenance-TAR                            </t>
  </si>
  <si>
    <t xml:space="preserve">Computer -Software Support-TAR                              </t>
  </si>
  <si>
    <t xml:space="preserve">Internet Costs-TAR                                          </t>
  </si>
  <si>
    <t xml:space="preserve">Internet Update-TAR                                         </t>
  </si>
  <si>
    <t xml:space="preserve">Photocopier - Click Charges-TAR                             </t>
  </si>
  <si>
    <t xml:space="preserve">Photocopier - Rental-TAR                                    </t>
  </si>
  <si>
    <t xml:space="preserve">Telephone - Rent-TAR                                        </t>
  </si>
  <si>
    <t xml:space="preserve">Telephone - Use-TAR                                         </t>
  </si>
  <si>
    <t xml:space="preserve">Web Site Development-TAR                                    </t>
  </si>
  <si>
    <t xml:space="preserve">Web Site Update-TAR                                         </t>
  </si>
  <si>
    <t xml:space="preserve">Amenities - Staff-TAR                                       </t>
  </si>
  <si>
    <t xml:space="preserve">Fire, protection &amp; first aid-TAR                            </t>
  </si>
  <si>
    <t xml:space="preserve">HR Services-TAR                                             </t>
  </si>
  <si>
    <t xml:space="preserve">Medical -TAR                                                </t>
  </si>
  <si>
    <t xml:space="preserve">OH&amp;S -TAR                                                   </t>
  </si>
  <si>
    <t xml:space="preserve">Recruitment-TAR                                             </t>
  </si>
  <si>
    <t xml:space="preserve">Relocation-TAR                                              </t>
  </si>
  <si>
    <t xml:space="preserve">Training-TAR                                                </t>
  </si>
  <si>
    <t xml:space="preserve">Advertising &amp; Promotion-TAR                                 </t>
  </si>
  <si>
    <t xml:space="preserve">Donations-TAR                                               </t>
  </si>
  <si>
    <t xml:space="preserve">Entertainment-TAR                                           </t>
  </si>
  <si>
    <t xml:space="preserve">Entertainment - FBT-TAR                                     </t>
  </si>
  <si>
    <t xml:space="preserve">Prizes-TAR                                                  </t>
  </si>
  <si>
    <t xml:space="preserve">Sponsorship-TAR                                             </t>
  </si>
  <si>
    <t xml:space="preserve">Motor Vehicle - Fuel &amp; Oil-TAR                              </t>
  </si>
  <si>
    <t xml:space="preserve">Motor Vehicle Licence-TAR                                   </t>
  </si>
  <si>
    <t xml:space="preserve">Motor Vehicle R&amp;M-TAR                                       </t>
  </si>
  <si>
    <t xml:space="preserve">Cleaning &amp; Rubbish Removal-TAR                              </t>
  </si>
  <si>
    <t xml:space="preserve">Electricity - Common-TAR                                    </t>
  </si>
  <si>
    <t xml:space="preserve">Rent -TAR                                                   </t>
  </si>
  <si>
    <t xml:space="preserve">Amortisation - Website-TAR                                  </t>
  </si>
  <si>
    <t xml:space="preserve">Depreciation - IT Equipment-TAR                             </t>
  </si>
  <si>
    <t xml:space="preserve">Depreciation - Plant &amp; Equip-TAR                            </t>
  </si>
  <si>
    <t xml:space="preserve">Depreciation: Low Value Pool-TAR                            </t>
  </si>
  <si>
    <t xml:space="preserve">Extra Ordinary Expenses-TAR                                 </t>
  </si>
  <si>
    <t xml:space="preserve">Captial loss-TAR                                            </t>
  </si>
  <si>
    <t xml:space="preserve">Income Tax-TAR                                              </t>
  </si>
  <si>
    <t xml:space="preserve">National Australia Bank-TAR                                 </t>
  </si>
  <si>
    <t xml:space="preserve">Undeposited Funds-TAR                                       </t>
  </si>
  <si>
    <t xml:space="preserve">Undeposited Funds - Credit Cards-TAR                        </t>
  </si>
  <si>
    <t xml:space="preserve">Electronic Clearing -TAR                                    </t>
  </si>
  <si>
    <t xml:space="preserve">Wages Clearing                                              </t>
  </si>
  <si>
    <t xml:space="preserve">Trade Debtor-TAR                                            </t>
  </si>
  <si>
    <t xml:space="preserve">Deferred Expenses-TAR                                       </t>
  </si>
  <si>
    <t xml:space="preserve">Petty Cash-TAR                                              </t>
  </si>
  <si>
    <t xml:space="preserve">Prepaid Hot 100 Wines                                       </t>
  </si>
  <si>
    <t xml:space="preserve">Prepayments - General-TAR                                   </t>
  </si>
  <si>
    <t xml:space="preserve">Prepaid - Insurance-TAR                                     </t>
  </si>
  <si>
    <t xml:space="preserve">Rental Bond-TAR                                             </t>
  </si>
  <si>
    <t xml:space="preserve">Suspense-TAR                                                </t>
  </si>
  <si>
    <t xml:space="preserve">Suspense-Income                                             </t>
  </si>
  <si>
    <t xml:space="preserve">Suspense-Expense                                            </t>
  </si>
  <si>
    <t xml:space="preserve">Suspense-Other                                              </t>
  </si>
  <si>
    <t xml:space="preserve">Suspense - Maternity                                        </t>
  </si>
  <si>
    <t xml:space="preserve">Web Development-TAR                                         </t>
  </si>
  <si>
    <t xml:space="preserve">IT Equipment-TAR                                            </t>
  </si>
  <si>
    <t xml:space="preserve">Furniture &amp; Fittings-TAR                                    </t>
  </si>
  <si>
    <t xml:space="preserve">Motor Vehicle-TAR                                           </t>
  </si>
  <si>
    <t xml:space="preserve">Office Furniture-TAR                                        </t>
  </si>
  <si>
    <t xml:space="preserve">Plant &amp; Equipment-TAR                                       </t>
  </si>
  <si>
    <t xml:space="preserve">Low Value Pool - Current-TAR                                </t>
  </si>
  <si>
    <t xml:space="preserve">Low Value Pool - Previous Years-TAR                         </t>
  </si>
  <si>
    <t xml:space="preserve">Less Accum Depreciation-TAR                                 </t>
  </si>
  <si>
    <t xml:space="preserve">Less Accum Depn - IT Equipment-TAR                          </t>
  </si>
  <si>
    <t xml:space="preserve">Less Accum Depn - Furniture &amp; Fittings-TAR                  </t>
  </si>
  <si>
    <t xml:space="preserve">Less Accum Depn - Motor Vehicles-TAR                        </t>
  </si>
  <si>
    <t xml:space="preserve">Less Depn - Office Furniture-TAR                            </t>
  </si>
  <si>
    <t xml:space="preserve">Less Accum Depn - Plant &amp; Equip-TAR                         </t>
  </si>
  <si>
    <t xml:space="preserve">Less Accum Dep - Low Value Pool-TAR                         </t>
  </si>
  <si>
    <t xml:space="preserve">Intercompany-23F                                            </t>
  </si>
  <si>
    <t xml:space="preserve">Intercompany-EPH                                            </t>
  </si>
  <si>
    <t xml:space="preserve">Intercompany-EPI                                            </t>
  </si>
  <si>
    <t xml:space="preserve">Intercompany-FPP                                            </t>
  </si>
  <si>
    <t xml:space="preserve">Intercompany-GBLT                                           </t>
  </si>
  <si>
    <t xml:space="preserve">Intercompany-GIP                                            </t>
  </si>
  <si>
    <t xml:space="preserve">Intercompany-GPM                                            </t>
  </si>
  <si>
    <t xml:space="preserve">Intercompany-OPC                                            </t>
  </si>
  <si>
    <t xml:space="preserve">Intercompany-RIUP                                           </t>
  </si>
  <si>
    <t xml:space="preserve">Intercompany-ROOTS                                          </t>
  </si>
  <si>
    <t xml:space="preserve">Intercompany-SOLE                                           </t>
  </si>
  <si>
    <t xml:space="preserve">Intercompany-TAT                                            </t>
  </si>
  <si>
    <t xml:space="preserve">Intercompany-TMV                                            </t>
  </si>
  <si>
    <t xml:space="preserve">Intercompany-TMR                                            </t>
  </si>
  <si>
    <t xml:space="preserve">Archives-TAR                                                </t>
  </si>
  <si>
    <t xml:space="preserve">Bill of Exchange-23F                                        </t>
  </si>
  <si>
    <t xml:space="preserve">Bill of Exchange-EPH                                        </t>
  </si>
  <si>
    <t xml:space="preserve">Bill of Exchange-EPI                                        </t>
  </si>
  <si>
    <t xml:space="preserve">Bill of Exchange-FPP                                        </t>
  </si>
  <si>
    <t xml:space="preserve">Bill of Exchange-GBLT                                       </t>
  </si>
  <si>
    <t xml:space="preserve">Bill of Exchange-GIP                                        </t>
  </si>
  <si>
    <t xml:space="preserve">Bill of Exchange-GPM                                        </t>
  </si>
  <si>
    <t xml:space="preserve">Bill of Exchange-OPC                                        </t>
  </si>
  <si>
    <t xml:space="preserve">Bill of Exchange-RIUP                                       </t>
  </si>
  <si>
    <t xml:space="preserve">Bill of Exchange-ROOTS                                      </t>
  </si>
  <si>
    <t xml:space="preserve">Bill of Exchange-SOLE                                       </t>
  </si>
  <si>
    <t xml:space="preserve">Bill of Exchange-TAT                                        </t>
  </si>
  <si>
    <t xml:space="preserve">Bill of Exchange-TMV                                        </t>
  </si>
  <si>
    <t xml:space="preserve">Goodwill-TAR                                                </t>
  </si>
  <si>
    <t xml:space="preserve">Less Accum Amort - Goodwill-TAR                             </t>
  </si>
  <si>
    <t xml:space="preserve">Intellectual Property-TAR                                   </t>
  </si>
  <si>
    <t xml:space="preserve">Restrictive Covenant-TAR                                    </t>
  </si>
  <si>
    <t xml:space="preserve">Shares in subsidiary-TAR                                    </t>
  </si>
  <si>
    <t xml:space="preserve">Trusts-APT                                                  </t>
  </si>
  <si>
    <t xml:space="preserve">Trusts-JMFT                                                 </t>
  </si>
  <si>
    <t xml:space="preserve">Trade Creditor-TAR                                          </t>
  </si>
  <si>
    <t xml:space="preserve">Accruals-TAR                                                </t>
  </si>
  <si>
    <t xml:space="preserve">GST Paid-TAR                                                </t>
  </si>
  <si>
    <t xml:space="preserve">GST Collected-TAR                                           </t>
  </si>
  <si>
    <t xml:space="preserve">GST Control -TAR                                            </t>
  </si>
  <si>
    <t xml:space="preserve">Annual Leave-TAR                                            </t>
  </si>
  <si>
    <t xml:space="preserve">Long Service Leave-TAR                                      </t>
  </si>
  <si>
    <t xml:space="preserve">Payroll Tax-TAR                                             </t>
  </si>
  <si>
    <t xml:space="preserve">Workcover-TAR                                               </t>
  </si>
  <si>
    <t xml:space="preserve">PAYG - Tax Withheld-TAR                                     </t>
  </si>
  <si>
    <t xml:space="preserve">Superannuation-TAR                                          </t>
  </si>
  <si>
    <t xml:space="preserve">Old MYOB Deposit - Advertising-TAR                          </t>
  </si>
  <si>
    <t xml:space="preserve">Advance Deposits                                            </t>
  </si>
  <si>
    <t xml:space="preserve">Retained Earnings-TAR                                       </t>
  </si>
  <si>
    <t xml:space="preserve">Current Earnings-TAR                                        </t>
  </si>
  <si>
    <t xml:space="preserve">Issued Capital-TAR                                          </t>
  </si>
  <si>
    <t xml:space="preserve">EPI Communications Pty Ltd-TAR                              </t>
  </si>
  <si>
    <t xml:space="preserve">Revenue - Special Projects                                  </t>
  </si>
  <si>
    <t xml:space="preserve">Contributors - Special Projects                             </t>
  </si>
  <si>
    <t xml:space="preserve">Layout/Proof/Production-Special Project                     </t>
  </si>
  <si>
    <t xml:space="preserve">Graphic Design Works - Special Projects                     </t>
  </si>
  <si>
    <t xml:space="preserve">Printing-Special Projects                                   </t>
  </si>
  <si>
    <t>2018</t>
  </si>
  <si>
    <t>2019</t>
  </si>
  <si>
    <t>2016</t>
  </si>
  <si>
    <t>2017</t>
  </si>
  <si>
    <t>2014</t>
  </si>
  <si>
    <t>2021</t>
  </si>
  <si>
    <t>2015</t>
  </si>
  <si>
    <t>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</si>
</sst>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&quot;$&quot;#,##0.00_);[Red]\(&quot;$&quot;#,##0.00\)"/>
    <numFmt numFmtId="166" formatCode="&quot;R&quot;\ #,##0;&quot;R&quot;\ \-#,##0"/>
    <numFmt numFmtId="167" formatCode="[&gt;=0]#,##0.00;\(#,##0.00\)"/>
    <numFmt numFmtId="168" formatCode="&quot;$&quot;#,\k;[Red]\(&quot;$&quot;#,\k\)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0"/>
      <color indexed="61"/>
      <name val="Arial"/>
      <family val="2"/>
    </font>
    <font>
      <sz val="10"/>
      <color indexed="56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1"/>
      <color indexed="12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8"/>
      <color indexed="56"/>
      <name val="Arial"/>
      <family val="2"/>
    </font>
    <font>
      <b/>
      <sz val="8"/>
      <color indexed="56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u/>
      <sz val="9"/>
      <name val="Arial"/>
      <family val="2"/>
    </font>
    <font>
      <b/>
      <u/>
      <sz val="12"/>
      <color indexed="10"/>
      <name val="Arial"/>
      <family val="2"/>
    </font>
    <font>
      <b/>
      <sz val="22"/>
      <color indexed="56"/>
      <name val="Calibri"/>
      <family val="2"/>
    </font>
    <font>
      <b/>
      <sz val="12"/>
      <name val="Arial"/>
      <family val="2"/>
    </font>
    <font>
      <b/>
      <sz val="10"/>
      <color indexed="63"/>
      <name val="Arial"/>
      <family val="2"/>
    </font>
    <font>
      <sz val="8"/>
      <color indexed="56"/>
      <name val="Arial"/>
      <family val="2"/>
    </font>
    <font>
      <sz val="10"/>
      <color indexed="62"/>
      <name val="Forte"/>
      <family val="4"/>
    </font>
    <font>
      <b/>
      <sz val="13"/>
      <name val="Arial"/>
      <family val="2"/>
    </font>
    <font>
      <b/>
      <sz val="20"/>
      <color indexed="56"/>
      <name val="Calibri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sz val="9"/>
      <color indexed="9"/>
      <name val="Arial"/>
      <family val="2"/>
    </font>
    <font>
      <sz val="8"/>
      <name val="Arial"/>
      <family val="2"/>
    </font>
    <font>
      <b/>
      <sz val="11"/>
      <color indexed="63"/>
      <name val="Arial"/>
      <family val="2"/>
    </font>
    <font>
      <b/>
      <sz val="14"/>
      <color indexed="63"/>
      <name val="Arial"/>
      <family val="2"/>
    </font>
    <font>
      <sz val="10"/>
      <color indexed="63"/>
      <name val="Arial"/>
      <family val="2"/>
    </font>
    <font>
      <i/>
      <sz val="10"/>
      <color indexed="63"/>
      <name val="Arial"/>
      <family val="2"/>
    </font>
    <font>
      <u/>
      <sz val="10"/>
      <color indexed="63"/>
      <name val="Arial"/>
      <family val="2"/>
    </font>
    <font>
      <b/>
      <sz val="12"/>
      <color indexed="21"/>
      <name val="Arial"/>
      <family val="2"/>
    </font>
    <font>
      <sz val="10"/>
      <name val="MS Sans Serif"/>
      <family val="2"/>
    </font>
    <font>
      <b/>
      <i/>
      <sz val="18"/>
      <name val="MS Sans Serif"/>
      <family val="2"/>
    </font>
    <font>
      <b/>
      <sz val="10"/>
      <name val="MS Sans Serif"/>
      <family val="2"/>
    </font>
    <font>
      <b/>
      <i/>
      <sz val="10"/>
      <name val="MS Sans Serif"/>
      <family val="2"/>
    </font>
    <font>
      <b/>
      <u/>
      <sz val="10"/>
      <name val="MS Sans Serif"/>
      <family val="2"/>
    </font>
    <font>
      <sz val="10"/>
      <name val="Arial"/>
      <family val="2"/>
    </font>
    <font>
      <b/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22"/>
      </bottom>
      <diagonal/>
    </border>
    <border>
      <left/>
      <right style="medium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9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11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0" borderId="0"/>
    <xf numFmtId="0" fontId="1" fillId="0" borderId="0"/>
  </cellStyleXfs>
  <cellXfs count="325">
    <xf numFmtId="0" fontId="0" fillId="0" borderId="0" xfId="0"/>
    <xf numFmtId="0" fontId="3" fillId="0" borderId="2" xfId="0" applyFont="1" applyFill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0" fillId="0" borderId="0" xfId="0" applyFill="1"/>
    <xf numFmtId="0" fontId="0" fillId="0" borderId="0" xfId="0" applyBorder="1" applyAlignment="1">
      <alignment horizontal="right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0" fillId="0" borderId="0" xfId="0" applyBorder="1"/>
    <xf numFmtId="0" fontId="0" fillId="0" borderId="0" xfId="0" applyFill="1" applyBorder="1" applyAlignment="1">
      <alignment horizontal="center"/>
    </xf>
    <xf numFmtId="49" fontId="0" fillId="0" borderId="0" xfId="0" applyNumberFormat="1" applyAlignment="1">
      <alignment horizontal="left"/>
    </xf>
    <xf numFmtId="49" fontId="9" fillId="0" borderId="0" xfId="0" applyNumberFormat="1" applyFont="1" applyAlignment="1">
      <alignment horizontal="left"/>
    </xf>
    <xf numFmtId="0" fontId="10" fillId="0" borderId="0" xfId="0" applyFont="1" applyFill="1" applyAlignment="1">
      <alignment horizontal="center"/>
    </xf>
    <xf numFmtId="0" fontId="2" fillId="0" borderId="0" xfId="0" applyFont="1" applyFill="1"/>
    <xf numFmtId="0" fontId="6" fillId="0" borderId="0" xfId="0" applyFont="1"/>
    <xf numFmtId="0" fontId="11" fillId="0" borderId="0" xfId="0" applyFont="1"/>
    <xf numFmtId="0" fontId="8" fillId="0" borderId="0" xfId="0" applyFont="1"/>
    <xf numFmtId="0" fontId="6" fillId="0" borderId="3" xfId="0" applyFont="1" applyBorder="1"/>
    <xf numFmtId="0" fontId="7" fillId="0" borderId="0" xfId="0" applyFont="1"/>
    <xf numFmtId="0" fontId="11" fillId="0" borderId="0" xfId="0" applyFont="1" applyBorder="1"/>
    <xf numFmtId="14" fontId="0" fillId="0" borderId="0" xfId="0" applyNumberFormat="1" applyFill="1"/>
    <xf numFmtId="0" fontId="9" fillId="0" borderId="0" xfId="0" applyFont="1" applyAlignment="1">
      <alignment horizontal="right"/>
    </xf>
    <xf numFmtId="0" fontId="9" fillId="0" borderId="0" xfId="0" applyFont="1" applyFill="1"/>
    <xf numFmtId="0" fontId="9" fillId="0" borderId="0" xfId="0" applyFont="1"/>
    <xf numFmtId="0" fontId="9" fillId="0" borderId="3" xfId="0" applyFont="1" applyBorder="1"/>
    <xf numFmtId="0" fontId="9" fillId="0" borderId="4" xfId="0" applyFont="1" applyBorder="1"/>
    <xf numFmtId="0" fontId="9" fillId="0" borderId="0" xfId="0" applyFont="1" applyBorder="1"/>
    <xf numFmtId="14" fontId="9" fillId="0" borderId="0" xfId="0" applyNumberFormat="1" applyFont="1" applyFill="1"/>
    <xf numFmtId="0" fontId="2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2" fillId="0" borderId="0" xfId="0" applyFont="1" applyFill="1" applyBorder="1" applyAlignment="1">
      <alignment wrapText="1"/>
    </xf>
    <xf numFmtId="49" fontId="0" fillId="2" borderId="0" xfId="0" applyNumberFormat="1" applyFill="1" applyAlignment="1">
      <alignment horizontal="left"/>
    </xf>
    <xf numFmtId="2" fontId="0" fillId="0" borderId="0" xfId="0" applyNumberFormat="1" applyFill="1"/>
    <xf numFmtId="0" fontId="13" fillId="2" borderId="0" xfId="0" applyFont="1" applyFill="1"/>
    <xf numFmtId="0" fontId="5" fillId="0" borderId="0" xfId="0" applyFont="1"/>
    <xf numFmtId="0" fontId="13" fillId="0" borderId="0" xfId="0" applyFont="1"/>
    <xf numFmtId="0" fontId="0" fillId="0" borderId="5" xfId="0" applyFill="1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0" xfId="0" applyFill="1" applyBorder="1"/>
    <xf numFmtId="0" fontId="0" fillId="0" borderId="9" xfId="0" applyFill="1" applyBorder="1"/>
    <xf numFmtId="0" fontId="19" fillId="0" borderId="0" xfId="0" applyFont="1" applyFill="1" applyBorder="1"/>
    <xf numFmtId="0" fontId="4" fillId="0" borderId="0" xfId="1" applyFill="1" applyBorder="1" applyAlignment="1" applyProtection="1"/>
    <xf numFmtId="0" fontId="0" fillId="0" borderId="10" xfId="0" applyFill="1" applyBorder="1"/>
    <xf numFmtId="0" fontId="0" fillId="0" borderId="11" xfId="0" applyFill="1" applyBorder="1"/>
    <xf numFmtId="0" fontId="0" fillId="0" borderId="0" xfId="0" applyBorder="1" applyAlignment="1">
      <alignment horizontal="left" indent="2"/>
    </xf>
    <xf numFmtId="38" fontId="0" fillId="0" borderId="0" xfId="0" applyNumberFormat="1" applyBorder="1"/>
    <xf numFmtId="49" fontId="0" fillId="0" borderId="0" xfId="0" applyNumberFormat="1"/>
    <xf numFmtId="0" fontId="0" fillId="0" borderId="3" xfId="0" applyFill="1" applyBorder="1" applyAlignment="1">
      <alignment horizontal="center"/>
    </xf>
    <xf numFmtId="0" fontId="0" fillId="0" borderId="3" xfId="0" applyFill="1" applyBorder="1"/>
    <xf numFmtId="0" fontId="0" fillId="0" borderId="4" xfId="0" applyFill="1" applyBorder="1" applyAlignment="1">
      <alignment horizontal="center"/>
    </xf>
    <xf numFmtId="0" fontId="0" fillId="0" borderId="4" xfId="0" applyFill="1" applyBorder="1"/>
    <xf numFmtId="49" fontId="0" fillId="0" borderId="0" xfId="0" applyNumberFormat="1" applyBorder="1" applyAlignment="1"/>
    <xf numFmtId="22" fontId="0" fillId="0" borderId="0" xfId="0" applyNumberFormat="1"/>
    <xf numFmtId="2" fontId="0" fillId="0" borderId="0" xfId="0" applyNumberFormat="1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/>
    <xf numFmtId="4" fontId="21" fillId="0" borderId="0" xfId="0" applyNumberFormat="1" applyFont="1"/>
    <xf numFmtId="4" fontId="0" fillId="0" borderId="0" xfId="0" applyNumberFormat="1"/>
    <xf numFmtId="4" fontId="16" fillId="0" borderId="0" xfId="0" applyNumberFormat="1" applyFont="1"/>
    <xf numFmtId="4" fontId="3" fillId="0" borderId="2" xfId="0" applyNumberFormat="1" applyFont="1" applyFill="1" applyBorder="1" applyAlignment="1">
      <alignment horizontal="center"/>
    </xf>
    <xf numFmtId="2" fontId="21" fillId="0" borderId="0" xfId="0" applyNumberFormat="1" applyFont="1"/>
    <xf numFmtId="0" fontId="20" fillId="3" borderId="0" xfId="0" applyFont="1" applyFill="1" applyAlignment="1">
      <alignment horizontal="left"/>
    </xf>
    <xf numFmtId="0" fontId="21" fillId="3" borderId="0" xfId="0" applyFont="1" applyFill="1" applyAlignment="1">
      <alignment horizontal="center"/>
    </xf>
    <xf numFmtId="0" fontId="21" fillId="3" borderId="0" xfId="0" applyFont="1" applyFill="1"/>
    <xf numFmtId="2" fontId="21" fillId="3" borderId="0" xfId="0" applyNumberFormat="1" applyFont="1" applyFill="1"/>
    <xf numFmtId="4" fontId="21" fillId="3" borderId="0" xfId="0" applyNumberFormat="1" applyFont="1" applyFill="1"/>
    <xf numFmtId="0" fontId="21" fillId="3" borderId="0" xfId="0" applyFont="1" applyFill="1" applyAlignment="1">
      <alignment horizontal="left"/>
    </xf>
    <xf numFmtId="0" fontId="21" fillId="4" borderId="0" xfId="0" applyFont="1" applyFill="1" applyAlignment="1">
      <alignment horizontal="left"/>
    </xf>
    <xf numFmtId="0" fontId="21" fillId="4" borderId="0" xfId="0" applyFont="1" applyFill="1" applyAlignment="1">
      <alignment horizontal="center"/>
    </xf>
    <xf numFmtId="0" fontId="17" fillId="4" borderId="0" xfId="0" applyFont="1" applyFill="1" applyBorder="1" applyAlignment="1">
      <alignment horizontal="center"/>
    </xf>
    <xf numFmtId="0" fontId="21" fillId="4" borderId="0" xfId="0" applyFont="1" applyFill="1"/>
    <xf numFmtId="2" fontId="21" fillId="4" borderId="0" xfId="0" applyNumberFormat="1" applyFont="1" applyFill="1"/>
    <xf numFmtId="4" fontId="21" fillId="4" borderId="0" xfId="0" applyNumberFormat="1" applyFont="1" applyFill="1"/>
    <xf numFmtId="0" fontId="7" fillId="4" borderId="0" xfId="0" applyFont="1" applyFill="1"/>
    <xf numFmtId="0" fontId="16" fillId="3" borderId="0" xfId="0" applyFont="1" applyFill="1" applyAlignment="1">
      <alignment horizontal="left"/>
    </xf>
    <xf numFmtId="0" fontId="9" fillId="0" borderId="12" xfId="0" applyFont="1" applyBorder="1"/>
    <xf numFmtId="0" fontId="0" fillId="0" borderId="12" xfId="0" applyFill="1" applyBorder="1"/>
    <xf numFmtId="0" fontId="8" fillId="0" borderId="12" xfId="0" applyFont="1" applyFill="1" applyBorder="1" applyAlignment="1">
      <alignment horizontal="left"/>
    </xf>
    <xf numFmtId="0" fontId="9" fillId="0" borderId="0" xfId="0" applyNumberFormat="1" applyFont="1" applyAlignment="1">
      <alignment horizontal="left"/>
    </xf>
    <xf numFmtId="49" fontId="0" fillId="0" borderId="0" xfId="0" applyNumberFormat="1" applyFill="1" applyAlignment="1">
      <alignment horizontal="left"/>
    </xf>
    <xf numFmtId="0" fontId="0" fillId="2" borderId="0" xfId="0" applyFill="1"/>
    <xf numFmtId="0" fontId="22" fillId="3" borderId="0" xfId="0" applyFont="1" applyFill="1" applyAlignment="1">
      <alignment horizontal="left" indent="2"/>
    </xf>
    <xf numFmtId="0" fontId="16" fillId="0" borderId="2" xfId="0" applyFont="1" applyFill="1" applyBorder="1" applyAlignment="1">
      <alignment horizontal="center"/>
    </xf>
    <xf numFmtId="14" fontId="0" fillId="0" borderId="0" xfId="0" applyNumberFormat="1"/>
    <xf numFmtId="0" fontId="0" fillId="0" borderId="13" xfId="0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0" fontId="21" fillId="0" borderId="0" xfId="0" applyFont="1" applyFill="1" applyBorder="1" applyAlignment="1">
      <alignment horizontal="center"/>
    </xf>
    <xf numFmtId="0" fontId="23" fillId="0" borderId="0" xfId="0" applyFont="1"/>
    <xf numFmtId="0" fontId="23" fillId="0" borderId="14" xfId="0" applyFont="1" applyFill="1" applyBorder="1"/>
    <xf numFmtId="0" fontId="23" fillId="0" borderId="15" xfId="0" applyFont="1" applyBorder="1"/>
    <xf numFmtId="0" fontId="21" fillId="0" borderId="0" xfId="0" applyFont="1" applyBorder="1"/>
    <xf numFmtId="0" fontId="20" fillId="4" borderId="3" xfId="0" applyFont="1" applyFill="1" applyBorder="1"/>
    <xf numFmtId="0" fontId="20" fillId="4" borderId="4" xfId="0" applyFont="1" applyFill="1" applyBorder="1"/>
    <xf numFmtId="0" fontId="20" fillId="0" borderId="0" xfId="0" applyFont="1" applyAlignment="1">
      <alignment horizontal="center"/>
    </xf>
    <xf numFmtId="49" fontId="17" fillId="0" borderId="0" xfId="0" applyNumberFormat="1" applyFont="1" applyFill="1" applyBorder="1" applyAlignment="1">
      <alignment horizontal="left"/>
    </xf>
    <xf numFmtId="0" fontId="23" fillId="0" borderId="16" xfId="0" applyFont="1" applyFill="1" applyBorder="1"/>
    <xf numFmtId="0" fontId="23" fillId="0" borderId="17" xfId="0" applyFont="1" applyBorder="1"/>
    <xf numFmtId="0" fontId="20" fillId="0" borderId="0" xfId="0" applyFont="1" applyFill="1" applyBorder="1"/>
    <xf numFmtId="49" fontId="21" fillId="0" borderId="0" xfId="0" applyNumberFormat="1" applyFont="1" applyAlignment="1">
      <alignment horizontal="left"/>
    </xf>
    <xf numFmtId="0" fontId="21" fillId="5" borderId="12" xfId="0" applyFont="1" applyFill="1" applyBorder="1" applyAlignment="1">
      <alignment horizontal="left" indent="2"/>
    </xf>
    <xf numFmtId="0" fontId="20" fillId="5" borderId="12" xfId="0" applyFont="1" applyFill="1" applyBorder="1" applyAlignment="1">
      <alignment horizontal="left" indent="2"/>
    </xf>
    <xf numFmtId="0" fontId="20" fillId="0" borderId="0" xfId="0" applyFont="1" applyFill="1" applyBorder="1" applyAlignment="1">
      <alignment horizontal="left" indent="2"/>
    </xf>
    <xf numFmtId="0" fontId="23" fillId="0" borderId="0" xfId="0" applyFont="1" applyBorder="1" applyAlignment="1">
      <alignment vertical="center"/>
    </xf>
    <xf numFmtId="0" fontId="20" fillId="5" borderId="18" xfId="0" applyFont="1" applyFill="1" applyBorder="1" applyAlignment="1">
      <alignment horizontal="left" indent="2"/>
    </xf>
    <xf numFmtId="0" fontId="21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23" fillId="0" borderId="19" xfId="0" applyFont="1" applyBorder="1" applyAlignment="1">
      <alignment vertical="center"/>
    </xf>
    <xf numFmtId="0" fontId="23" fillId="0" borderId="20" xfId="0" applyFont="1" applyBorder="1" applyAlignment="1">
      <alignment vertical="center"/>
    </xf>
    <xf numFmtId="0" fontId="24" fillId="3" borderId="21" xfId="0" applyFont="1" applyFill="1" applyBorder="1"/>
    <xf numFmtId="0" fontId="25" fillId="3" borderId="21" xfId="0" applyFont="1" applyFill="1" applyBorder="1" applyAlignment="1"/>
    <xf numFmtId="0" fontId="24" fillId="3" borderId="21" xfId="0" applyFont="1" applyFill="1" applyBorder="1" applyAlignment="1">
      <alignment horizontal="left" vertical="center"/>
    </xf>
    <xf numFmtId="0" fontId="21" fillId="3" borderId="19" xfId="0" applyFont="1" applyFill="1" applyBorder="1" applyAlignment="1">
      <alignment horizontal="left" vertical="top"/>
    </xf>
    <xf numFmtId="0" fontId="21" fillId="3" borderId="20" xfId="0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left"/>
    </xf>
    <xf numFmtId="0" fontId="23" fillId="0" borderId="0" xfId="0" applyFont="1" applyBorder="1"/>
    <xf numFmtId="0" fontId="12" fillId="0" borderId="0" xfId="0" applyFont="1" applyFill="1" applyBorder="1" applyAlignment="1">
      <alignment horizontal="center"/>
    </xf>
    <xf numFmtId="0" fontId="29" fillId="0" borderId="0" xfId="0" applyFont="1" applyFill="1" applyBorder="1" applyAlignment="1"/>
    <xf numFmtId="0" fontId="15" fillId="0" borderId="8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15" fillId="0" borderId="8" xfId="0" applyFont="1" applyFill="1" applyBorder="1" applyAlignment="1">
      <alignment horizontal="center"/>
    </xf>
    <xf numFmtId="0" fontId="4" fillId="0" borderId="0" xfId="1" applyFill="1" applyBorder="1" applyAlignment="1" applyProtection="1">
      <alignment vertical="center"/>
    </xf>
    <xf numFmtId="0" fontId="30" fillId="0" borderId="0" xfId="0" applyFont="1" applyFill="1" applyBorder="1" applyAlignment="1">
      <alignment vertical="center"/>
    </xf>
    <xf numFmtId="0" fontId="27" fillId="0" borderId="8" xfId="0" applyFont="1" applyFill="1" applyBorder="1" applyAlignment="1"/>
    <xf numFmtId="0" fontId="27" fillId="0" borderId="9" xfId="0" applyFont="1" applyFill="1" applyBorder="1" applyAlignment="1"/>
    <xf numFmtId="0" fontId="0" fillId="0" borderId="0" xfId="0" applyFill="1" applyAlignment="1">
      <alignment vertical="center"/>
    </xf>
    <xf numFmtId="14" fontId="0" fillId="0" borderId="0" xfId="0" applyNumberFormat="1" applyFill="1" applyAlignment="1">
      <alignment vertical="center"/>
    </xf>
    <xf numFmtId="0" fontId="20" fillId="0" borderId="2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left"/>
    </xf>
    <xf numFmtId="0" fontId="20" fillId="0" borderId="2" xfId="0" applyFont="1" applyFill="1" applyBorder="1" applyAlignment="1">
      <alignment horizontal="left" wrapText="1"/>
    </xf>
    <xf numFmtId="4" fontId="20" fillId="0" borderId="2" xfId="0" applyNumberFormat="1" applyFont="1" applyFill="1" applyBorder="1" applyAlignment="1">
      <alignment horizontal="left"/>
    </xf>
    <xf numFmtId="4" fontId="20" fillId="0" borderId="2" xfId="0" applyNumberFormat="1" applyFont="1" applyFill="1" applyBorder="1" applyAlignment="1">
      <alignment horizontal="left" wrapText="1"/>
    </xf>
    <xf numFmtId="0" fontId="28" fillId="3" borderId="22" xfId="0" applyFont="1" applyFill="1" applyBorder="1" applyAlignment="1">
      <alignment vertical="center"/>
    </xf>
    <xf numFmtId="0" fontId="28" fillId="3" borderId="23" xfId="0" applyFont="1" applyFill="1" applyBorder="1" applyAlignment="1">
      <alignment vertical="center"/>
    </xf>
    <xf numFmtId="0" fontId="28" fillId="3" borderId="24" xfId="0" applyFont="1" applyFill="1" applyBorder="1" applyAlignment="1">
      <alignment vertical="center"/>
    </xf>
    <xf numFmtId="0" fontId="34" fillId="6" borderId="3" xfId="0" applyFont="1" applyFill="1" applyBorder="1"/>
    <xf numFmtId="0" fontId="34" fillId="6" borderId="4" xfId="0" applyFont="1" applyFill="1" applyBorder="1"/>
    <xf numFmtId="0" fontId="34" fillId="6" borderId="0" xfId="0" applyFont="1" applyFill="1" applyBorder="1" applyAlignment="1">
      <alignment vertical="center"/>
    </xf>
    <xf numFmtId="49" fontId="34" fillId="6" borderId="25" xfId="0" applyNumberFormat="1" applyFont="1" applyFill="1" applyBorder="1" applyAlignment="1">
      <alignment horizontal="left"/>
    </xf>
    <xf numFmtId="0" fontId="34" fillId="6" borderId="25" xfId="0" applyFont="1" applyFill="1" applyBorder="1" applyAlignment="1">
      <alignment horizontal="center"/>
    </xf>
    <xf numFmtId="0" fontId="36" fillId="6" borderId="1" xfId="0" applyFont="1" applyFill="1" applyBorder="1" applyAlignment="1">
      <alignment horizontal="center"/>
    </xf>
    <xf numFmtId="0" fontId="34" fillId="6" borderId="26" xfId="0" applyFont="1" applyFill="1" applyBorder="1" applyAlignment="1">
      <alignment horizontal="center"/>
    </xf>
    <xf numFmtId="0" fontId="34" fillId="6" borderId="27" xfId="0" applyFont="1" applyFill="1" applyBorder="1" applyAlignment="1">
      <alignment horizontal="center"/>
    </xf>
    <xf numFmtId="0" fontId="0" fillId="0" borderId="0" xfId="0" applyNumberFormat="1" applyBorder="1" applyAlignment="1"/>
    <xf numFmtId="0" fontId="0" fillId="0" borderId="12" xfId="0" applyFill="1" applyBorder="1" applyAlignment="1">
      <alignment horizontal="center"/>
    </xf>
    <xf numFmtId="0" fontId="6" fillId="0" borderId="12" xfId="0" applyFont="1" applyBorder="1"/>
    <xf numFmtId="0" fontId="38" fillId="3" borderId="0" xfId="0" applyFont="1" applyFill="1" applyBorder="1"/>
    <xf numFmtId="0" fontId="16" fillId="3" borderId="0" xfId="2" applyFill="1" applyBorder="1"/>
    <xf numFmtId="14" fontId="16" fillId="3" borderId="0" xfId="2" applyNumberFormat="1" applyFill="1" applyBorder="1"/>
    <xf numFmtId="0" fontId="16" fillId="3" borderId="0" xfId="2" applyFill="1"/>
    <xf numFmtId="14" fontId="16" fillId="3" borderId="0" xfId="2" applyNumberFormat="1" applyFill="1"/>
    <xf numFmtId="0" fontId="0" fillId="3" borderId="0" xfId="0" applyFill="1"/>
    <xf numFmtId="0" fontId="39" fillId="3" borderId="0" xfId="2" applyFont="1" applyFill="1" applyBorder="1" applyAlignment="1">
      <alignment horizontal="center"/>
    </xf>
    <xf numFmtId="0" fontId="38" fillId="3" borderId="0" xfId="2" applyFont="1" applyFill="1" applyBorder="1"/>
    <xf numFmtId="0" fontId="40" fillId="3" borderId="0" xfId="2" applyFont="1" applyFill="1" applyBorder="1"/>
    <xf numFmtId="0" fontId="29" fillId="3" borderId="0" xfId="2" applyFont="1" applyFill="1" applyBorder="1"/>
    <xf numFmtId="0" fontId="40" fillId="3" borderId="0" xfId="2" applyFont="1" applyFill="1" applyBorder="1" applyAlignment="1">
      <alignment horizontal="left" indent="1"/>
    </xf>
    <xf numFmtId="0" fontId="40" fillId="3" borderId="0" xfId="0" applyFont="1" applyFill="1" applyBorder="1"/>
    <xf numFmtId="0" fontId="40" fillId="3" borderId="0" xfId="2" applyFont="1" applyFill="1" applyBorder="1" applyAlignment="1">
      <alignment horizontal="left" indent="2"/>
    </xf>
    <xf numFmtId="0" fontId="40" fillId="3" borderId="0" xfId="2" applyFont="1" applyFill="1" applyBorder="1" applyAlignment="1">
      <alignment horizontal="left"/>
    </xf>
    <xf numFmtId="0" fontId="41" fillId="3" borderId="0" xfId="2" applyFont="1" applyFill="1" applyBorder="1" applyAlignment="1">
      <alignment horizontal="left" indent="1"/>
    </xf>
    <xf numFmtId="0" fontId="41" fillId="3" borderId="0" xfId="2" applyFont="1" applyFill="1" applyBorder="1"/>
    <xf numFmtId="0" fontId="38" fillId="3" borderId="0" xfId="2" applyFont="1" applyFill="1" applyBorder="1" applyAlignment="1">
      <alignment horizontal="left"/>
    </xf>
    <xf numFmtId="0" fontId="14" fillId="3" borderId="0" xfId="2" applyFont="1" applyFill="1" applyBorder="1"/>
    <xf numFmtId="0" fontId="0" fillId="3" borderId="0" xfId="0" applyFill="1" applyBorder="1"/>
    <xf numFmtId="0" fontId="43" fillId="0" borderId="0" xfId="0" applyFont="1" applyFill="1" applyBorder="1"/>
    <xf numFmtId="0" fontId="16" fillId="0" borderId="12" xfId="0" applyFont="1" applyFill="1" applyBorder="1" applyAlignment="1">
      <alignment horizontal="center"/>
    </xf>
    <xf numFmtId="1" fontId="0" fillId="0" borderId="0" xfId="0" applyNumberFormat="1"/>
    <xf numFmtId="0" fontId="2" fillId="0" borderId="0" xfId="0" applyFont="1"/>
    <xf numFmtId="0" fontId="2" fillId="0" borderId="0" xfId="0" quotePrefix="1" applyFont="1"/>
    <xf numFmtId="0" fontId="8" fillId="7" borderId="0" xfId="0" applyFont="1" applyFill="1" applyBorder="1"/>
    <xf numFmtId="0" fontId="8" fillId="7" borderId="4" xfId="0" applyFont="1" applyFill="1" applyBorder="1"/>
    <xf numFmtId="0" fontId="9" fillId="7" borderId="4" xfId="0" applyFont="1" applyFill="1" applyBorder="1"/>
    <xf numFmtId="0" fontId="0" fillId="7" borderId="0" xfId="0" applyFill="1"/>
    <xf numFmtId="2" fontId="0" fillId="7" borderId="0" xfId="0" applyNumberFormat="1" applyFill="1"/>
    <xf numFmtId="0" fontId="0" fillId="3" borderId="0" xfId="0" applyNumberFormat="1" applyFill="1"/>
    <xf numFmtId="0" fontId="2" fillId="0" borderId="0" xfId="3"/>
    <xf numFmtId="167" fontId="2" fillId="0" borderId="0" xfId="3" applyNumberFormat="1" applyFont="1" applyBorder="1" applyAlignment="1">
      <alignment horizontal="center"/>
    </xf>
    <xf numFmtId="0" fontId="2" fillId="0" borderId="0" xfId="3" applyNumberFormat="1" applyFont="1" applyBorder="1" applyAlignment="1"/>
    <xf numFmtId="167" fontId="2" fillId="0" borderId="0" xfId="3" applyNumberFormat="1"/>
    <xf numFmtId="167" fontId="44" fillId="0" borderId="0" xfId="3" applyNumberFormat="1" applyFont="1" applyBorder="1" applyAlignment="1"/>
    <xf numFmtId="0" fontId="12" fillId="0" borderId="0" xfId="3" applyNumberFormat="1" applyFont="1" applyBorder="1" applyAlignment="1"/>
    <xf numFmtId="167" fontId="44" fillId="0" borderId="45" xfId="3" applyNumberFormat="1" applyFont="1" applyBorder="1" applyAlignment="1"/>
    <xf numFmtId="167" fontId="44" fillId="0" borderId="25" xfId="3" applyNumberFormat="1" applyFont="1" applyBorder="1" applyAlignment="1"/>
    <xf numFmtId="167" fontId="44" fillId="0" borderId="46" xfId="3" applyNumberFormat="1" applyFont="1" applyBorder="1" applyAlignment="1"/>
    <xf numFmtId="167" fontId="12" fillId="0" borderId="25" xfId="3" applyNumberFormat="1" applyFont="1" applyBorder="1" applyAlignment="1">
      <alignment horizontal="center"/>
    </xf>
    <xf numFmtId="167" fontId="46" fillId="0" borderId="25" xfId="3" applyNumberFormat="1" applyFont="1" applyBorder="1" applyAlignment="1">
      <alignment horizontal="center"/>
    </xf>
    <xf numFmtId="0" fontId="44" fillId="0" borderId="0" xfId="3" applyNumberFormat="1" applyFont="1" applyBorder="1" applyAlignment="1"/>
    <xf numFmtId="167" fontId="12" fillId="0" borderId="0" xfId="3" applyNumberFormat="1" applyFont="1" applyBorder="1" applyAlignment="1">
      <alignment horizontal="center"/>
    </xf>
    <xf numFmtId="167" fontId="46" fillId="0" borderId="0" xfId="3" applyNumberFormat="1" applyFont="1" applyBorder="1" applyAlignment="1">
      <alignment horizontal="center"/>
    </xf>
    <xf numFmtId="0" fontId="2" fillId="0" borderId="0" xfId="3" applyFont="1"/>
    <xf numFmtId="167" fontId="44" fillId="0" borderId="0" xfId="3" applyNumberFormat="1" applyFont="1" applyBorder="1" applyAlignment="1">
      <alignment horizontal="centerContinuous"/>
    </xf>
    <xf numFmtId="0" fontId="2" fillId="0" borderId="0" xfId="3" applyAlignment="1">
      <alignment horizontal="centerContinuous"/>
    </xf>
    <xf numFmtId="0" fontId="44" fillId="0" borderId="0" xfId="3" applyNumberFormat="1" applyFont="1" applyBorder="1" applyAlignment="1">
      <alignment horizontal="centerContinuous"/>
    </xf>
    <xf numFmtId="167" fontId="48" fillId="0" borderId="0" xfId="3" applyNumberFormat="1" applyFont="1" applyBorder="1" applyAlignment="1">
      <alignment horizontal="centerContinuous"/>
    </xf>
    <xf numFmtId="167" fontId="44" fillId="0" borderId="0" xfId="3" applyNumberFormat="1" applyFont="1" applyBorder="1" applyAlignment="1">
      <alignment horizontal="center"/>
    </xf>
    <xf numFmtId="167" fontId="46" fillId="0" borderId="0" xfId="3" applyNumberFormat="1" applyFont="1" applyBorder="1" applyAlignment="1">
      <alignment horizontal="centerContinuous"/>
    </xf>
    <xf numFmtId="0" fontId="2" fillId="0" borderId="0" xfId="0" applyFont="1" applyFill="1" applyBorder="1" applyAlignment="1">
      <alignment horizontal="center"/>
    </xf>
    <xf numFmtId="4" fontId="0" fillId="0" borderId="0" xfId="4" applyNumberFormat="1" applyFont="1"/>
    <xf numFmtId="1" fontId="2" fillId="0" borderId="0" xfId="3" applyNumberFormat="1"/>
    <xf numFmtId="0" fontId="12" fillId="0" borderId="0" xfId="3" applyFont="1"/>
    <xf numFmtId="4" fontId="12" fillId="0" borderId="0" xfId="4" applyNumberFormat="1" applyFont="1"/>
    <xf numFmtId="164" fontId="0" fillId="0" borderId="0" xfId="4" applyFont="1"/>
    <xf numFmtId="1" fontId="12" fillId="0" borderId="0" xfId="3" applyNumberFormat="1" applyFont="1"/>
    <xf numFmtId="4" fontId="12" fillId="0" borderId="1" xfId="4" applyNumberFormat="1" applyFont="1" applyBorder="1"/>
    <xf numFmtId="164" fontId="12" fillId="0" borderId="1" xfId="4" applyFont="1" applyBorder="1"/>
    <xf numFmtId="0" fontId="12" fillId="0" borderId="1" xfId="3" applyFont="1" applyBorder="1"/>
    <xf numFmtId="4" fontId="12" fillId="0" borderId="0" xfId="4" applyNumberFormat="1" applyFont="1" applyBorder="1"/>
    <xf numFmtId="164" fontId="12" fillId="0" borderId="0" xfId="4" applyFont="1" applyBorder="1"/>
    <xf numFmtId="0" fontId="12" fillId="0" borderId="0" xfId="3" applyFont="1" applyBorder="1"/>
    <xf numFmtId="4" fontId="2" fillId="0" borderId="0" xfId="4" applyNumberFormat="1" applyFont="1"/>
    <xf numFmtId="1" fontId="2" fillId="0" borderId="0" xfId="3" applyNumberFormat="1" applyFont="1"/>
    <xf numFmtId="1" fontId="12" fillId="0" borderId="1" xfId="3" applyNumberFormat="1" applyFont="1" applyBorder="1"/>
    <xf numFmtId="0" fontId="2" fillId="0" borderId="1" xfId="3" applyBorder="1"/>
    <xf numFmtId="0" fontId="24" fillId="0" borderId="0" xfId="3" applyFont="1"/>
    <xf numFmtId="164" fontId="46" fillId="0" borderId="43" xfId="5" applyNumberFormat="1" applyFont="1" applyBorder="1" applyAlignment="1">
      <alignment horizontal="center"/>
    </xf>
    <xf numFmtId="4" fontId="46" fillId="0" borderId="25" xfId="4" applyNumberFormat="1" applyFont="1" applyBorder="1" applyAlignment="1">
      <alignment horizontal="center"/>
    </xf>
    <xf numFmtId="0" fontId="44" fillId="0" borderId="18" xfId="3" applyNumberFormat="1" applyFont="1" applyBorder="1" applyAlignment="1">
      <alignment horizontal="left"/>
    </xf>
    <xf numFmtId="164" fontId="46" fillId="0" borderId="25" xfId="5" applyNumberFormat="1" applyFont="1" applyBorder="1" applyAlignment="1">
      <alignment horizontal="center"/>
    </xf>
    <xf numFmtId="4" fontId="46" fillId="0" borderId="42" xfId="4" applyNumberFormat="1" applyFont="1" applyBorder="1" applyAlignment="1">
      <alignment horizontal="center"/>
    </xf>
    <xf numFmtId="164" fontId="46" fillId="0" borderId="32" xfId="5" applyNumberFormat="1" applyFont="1" applyBorder="1" applyAlignment="1">
      <alignment horizontal="center"/>
    </xf>
    <xf numFmtId="4" fontId="46" fillId="0" borderId="37" xfId="4" applyNumberFormat="1" applyFont="1" applyBorder="1" applyAlignment="1">
      <alignment horizontal="center"/>
    </xf>
    <xf numFmtId="167" fontId="47" fillId="0" borderId="44" xfId="3" applyNumberFormat="1" applyFont="1" applyBorder="1" applyAlignment="1">
      <alignment horizontal="left"/>
    </xf>
    <xf numFmtId="164" fontId="46" fillId="0" borderId="37" xfId="5" applyNumberFormat="1" applyFont="1" applyBorder="1" applyAlignment="1">
      <alignment horizontal="center"/>
    </xf>
    <xf numFmtId="4" fontId="46" fillId="0" borderId="31" xfId="4" applyNumberFormat="1" applyFont="1" applyBorder="1" applyAlignment="1">
      <alignment horizontal="center"/>
    </xf>
    <xf numFmtId="167" fontId="47" fillId="0" borderId="32" xfId="3" applyNumberFormat="1" applyFont="1" applyBorder="1" applyAlignment="1">
      <alignment horizontal="center"/>
    </xf>
    <xf numFmtId="4" fontId="47" fillId="0" borderId="0" xfId="4" applyNumberFormat="1" applyFont="1" applyBorder="1" applyAlignment="1">
      <alignment horizontal="center"/>
    </xf>
    <xf numFmtId="167" fontId="47" fillId="0" borderId="0" xfId="3" applyNumberFormat="1" applyFont="1" applyBorder="1" applyAlignment="1">
      <alignment horizontal="center"/>
    </xf>
    <xf numFmtId="4" fontId="46" fillId="0" borderId="0" xfId="4" applyNumberFormat="1" applyFont="1" applyBorder="1" applyAlignment="1">
      <alignment horizontal="center"/>
    </xf>
    <xf numFmtId="4" fontId="44" fillId="0" borderId="3" xfId="4" applyNumberFormat="1" applyFont="1" applyBorder="1" applyAlignment="1">
      <alignment horizontal="center"/>
    </xf>
    <xf numFmtId="167" fontId="44" fillId="0" borderId="25" xfId="3" applyNumberFormat="1" applyFont="1" applyBorder="1" applyAlignment="1">
      <alignment horizontal="center"/>
    </xf>
    <xf numFmtId="167" fontId="44" fillId="0" borderId="47" xfId="3" applyNumberFormat="1" applyFont="1" applyBorder="1" applyAlignment="1"/>
    <xf numFmtId="167" fontId="2" fillId="0" borderId="47" xfId="3" applyNumberFormat="1" applyFont="1" applyBorder="1" applyAlignment="1">
      <alignment horizontal="center"/>
    </xf>
    <xf numFmtId="167" fontId="44" fillId="0" borderId="45" xfId="3" applyNumberFormat="1" applyFont="1" applyBorder="1" applyAlignment="1">
      <alignment horizontal="center"/>
    </xf>
    <xf numFmtId="4" fontId="2" fillId="0" borderId="0" xfId="3" applyNumberFormat="1"/>
    <xf numFmtId="0" fontId="12" fillId="0" borderId="0" xfId="3" applyFont="1" applyAlignment="1">
      <alignment horizontal="right"/>
    </xf>
    <xf numFmtId="164" fontId="0" fillId="0" borderId="0" xfId="6" applyFont="1"/>
    <xf numFmtId="164" fontId="0" fillId="7" borderId="0" xfId="6" applyFont="1" applyFill="1"/>
    <xf numFmtId="0" fontId="12" fillId="0" borderId="48" xfId="3" applyFont="1" applyBorder="1"/>
    <xf numFmtId="4" fontId="12" fillId="0" borderId="48" xfId="4" applyNumberFormat="1" applyFont="1" applyBorder="1"/>
    <xf numFmtId="0" fontId="2" fillId="0" borderId="48" xfId="3" applyBorder="1"/>
    <xf numFmtId="1" fontId="12" fillId="0" borderId="48" xfId="3" applyNumberFormat="1" applyFont="1" applyBorder="1"/>
    <xf numFmtId="49" fontId="0" fillId="8" borderId="0" xfId="0" applyNumberFormat="1" applyFill="1" applyAlignment="1">
      <alignment horizontal="left"/>
    </xf>
    <xf numFmtId="0" fontId="2" fillId="3" borderId="0" xfId="0" applyFont="1" applyFill="1" applyBorder="1" applyAlignment="1">
      <alignment horizontal="center"/>
    </xf>
    <xf numFmtId="0" fontId="28" fillId="3" borderId="0" xfId="0" applyFont="1" applyFill="1"/>
    <xf numFmtId="165" fontId="21" fillId="3" borderId="0" xfId="0" applyNumberFormat="1" applyFont="1" applyFill="1" applyBorder="1" applyAlignment="1">
      <alignment vertical="top"/>
    </xf>
    <xf numFmtId="10" fontId="21" fillId="3" borderId="0" xfId="0" applyNumberFormat="1" applyFont="1" applyFill="1" applyBorder="1" applyAlignment="1">
      <alignment horizontal="right" vertical="top"/>
    </xf>
    <xf numFmtId="0" fontId="0" fillId="3" borderId="0" xfId="0" applyFill="1" applyBorder="1" applyAlignment="1">
      <alignment horizontal="center"/>
    </xf>
    <xf numFmtId="0" fontId="2" fillId="3" borderId="0" xfId="0" applyFont="1" applyFill="1"/>
    <xf numFmtId="168" fontId="0" fillId="9" borderId="0" xfId="0" applyNumberFormat="1" applyFill="1" applyAlignment="1">
      <alignment horizontal="center"/>
    </xf>
    <xf numFmtId="168" fontId="0" fillId="9" borderId="47" xfId="0" applyNumberFormat="1" applyFill="1" applyBorder="1" applyAlignment="1">
      <alignment horizontal="center"/>
    </xf>
    <xf numFmtId="0" fontId="12" fillId="3" borderId="0" xfId="0" applyFont="1" applyFill="1"/>
    <xf numFmtId="168" fontId="0" fillId="9" borderId="49" xfId="0" applyNumberFormat="1" applyFill="1" applyBorder="1" applyAlignment="1">
      <alignment horizontal="center"/>
    </xf>
    <xf numFmtId="0" fontId="0" fillId="9" borderId="0" xfId="0" applyFill="1" applyBorder="1"/>
    <xf numFmtId="0" fontId="12" fillId="9" borderId="0" xfId="0" applyFont="1" applyFill="1" applyBorder="1"/>
    <xf numFmtId="2" fontId="12" fillId="9" borderId="0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/>
    </xf>
    <xf numFmtId="0" fontId="12" fillId="9" borderId="0" xfId="0" applyNumberFormat="1" applyFont="1" applyFill="1" applyBorder="1" applyAlignment="1"/>
    <xf numFmtId="0" fontId="2" fillId="9" borderId="0" xfId="0" applyNumberFormat="1" applyFont="1" applyFill="1" applyBorder="1" applyAlignment="1"/>
    <xf numFmtId="0" fontId="0" fillId="9" borderId="0" xfId="0" applyFill="1"/>
    <xf numFmtId="1" fontId="0" fillId="9" borderId="0" xfId="0" applyNumberFormat="1" applyFill="1" applyAlignment="1">
      <alignment horizontal="center"/>
    </xf>
    <xf numFmtId="168" fontId="0" fillId="9" borderId="0" xfId="0" applyNumberFormat="1" applyFill="1" applyBorder="1" applyAlignment="1">
      <alignment horizontal="center"/>
    </xf>
    <xf numFmtId="168" fontId="0" fillId="0" borderId="0" xfId="4" applyNumberFormat="1" applyFont="1"/>
    <xf numFmtId="49" fontId="0" fillId="10" borderId="0" xfId="0" applyNumberFormat="1" applyFill="1" applyAlignment="1">
      <alignment horizontal="left"/>
    </xf>
    <xf numFmtId="164" fontId="2" fillId="0" borderId="0" xfId="6" applyFont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0" xfId="0" pivotButton="1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46" fillId="0" borderId="12" xfId="0" applyFont="1" applyBorder="1" applyAlignment="1">
      <alignment horizontal="left"/>
    </xf>
    <xf numFmtId="0" fontId="23" fillId="0" borderId="12" xfId="0" applyFont="1" applyBorder="1" applyAlignment="1">
      <alignment horizontal="left"/>
    </xf>
    <xf numFmtId="167" fontId="50" fillId="0" borderId="56" xfId="7" applyNumberFormat="1" applyFont="1" applyFill="1" applyBorder="1" applyAlignment="1">
      <alignment horizontal="left"/>
    </xf>
    <xf numFmtId="0" fontId="2" fillId="0" borderId="0" xfId="3" quotePrefix="1" applyNumberFormat="1"/>
    <xf numFmtId="0" fontId="44" fillId="0" borderId="0" xfId="9" quotePrefix="1" applyNumberFormat="1" applyFont="1"/>
    <xf numFmtId="0" fontId="21" fillId="3" borderId="21" xfId="0" applyFont="1" applyFill="1" applyBorder="1" applyAlignment="1">
      <alignment horizontal="left" vertical="top" wrapText="1"/>
    </xf>
    <xf numFmtId="0" fontId="21" fillId="3" borderId="19" xfId="0" applyFont="1" applyFill="1" applyBorder="1" applyAlignment="1">
      <alignment horizontal="left" vertical="top" wrapText="1"/>
    </xf>
    <xf numFmtId="0" fontId="21" fillId="3" borderId="20" xfId="0" applyFont="1" applyFill="1" applyBorder="1" applyAlignment="1">
      <alignment horizontal="left" vertical="top" wrapText="1"/>
    </xf>
    <xf numFmtId="0" fontId="21" fillId="3" borderId="28" xfId="0" applyFont="1" applyFill="1" applyBorder="1" applyAlignment="1">
      <alignment horizontal="left" vertical="top" wrapText="1"/>
    </xf>
    <xf numFmtId="0" fontId="21" fillId="3" borderId="29" xfId="0" applyFont="1" applyFill="1" applyBorder="1" applyAlignment="1">
      <alignment horizontal="left" vertical="top" wrapText="1"/>
    </xf>
    <xf numFmtId="0" fontId="21" fillId="3" borderId="30" xfId="0" applyFont="1" applyFill="1" applyBorder="1" applyAlignment="1">
      <alignment horizontal="left" vertical="top" wrapText="1"/>
    </xf>
    <xf numFmtId="0" fontId="21" fillId="3" borderId="21" xfId="0" applyFont="1" applyFill="1" applyBorder="1" applyAlignment="1">
      <alignment vertical="top" wrapText="1"/>
    </xf>
    <xf numFmtId="0" fontId="21" fillId="3" borderId="19" xfId="0" applyFont="1" applyFill="1" applyBorder="1" applyAlignment="1">
      <alignment vertical="top" wrapText="1"/>
    </xf>
    <xf numFmtId="0" fontId="21" fillId="3" borderId="20" xfId="0" applyFont="1" applyFill="1" applyBorder="1" applyAlignment="1">
      <alignment vertical="top" wrapText="1"/>
    </xf>
    <xf numFmtId="0" fontId="35" fillId="6" borderId="0" xfId="0" applyFont="1" applyFill="1" applyBorder="1" applyAlignment="1">
      <alignment vertical="center"/>
    </xf>
    <xf numFmtId="0" fontId="35" fillId="6" borderId="9" xfId="0" applyFont="1" applyFill="1" applyBorder="1" applyAlignment="1">
      <alignment vertical="center"/>
    </xf>
    <xf numFmtId="0" fontId="34" fillId="6" borderId="31" xfId="0" applyFont="1" applyFill="1" applyBorder="1" applyAlignment="1">
      <alignment horizontal="center"/>
    </xf>
    <xf numFmtId="0" fontId="34" fillId="6" borderId="32" xfId="0" applyFont="1" applyFill="1" applyBorder="1" applyAlignment="1">
      <alignment horizontal="center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4" fillId="6" borderId="35" xfId="0" applyFont="1" applyFill="1" applyBorder="1" applyAlignment="1">
      <alignment horizontal="center" vertical="center"/>
    </xf>
    <xf numFmtId="0" fontId="34" fillId="6" borderId="36" xfId="0" applyFont="1" applyFill="1" applyBorder="1" applyAlignment="1">
      <alignment horizontal="center" vertical="center"/>
    </xf>
    <xf numFmtId="0" fontId="26" fillId="3" borderId="31" xfId="0" applyFont="1" applyFill="1" applyBorder="1" applyAlignment="1">
      <alignment horizontal="center" vertical="center"/>
    </xf>
    <xf numFmtId="0" fontId="26" fillId="3" borderId="37" xfId="0" applyFont="1" applyFill="1" applyBorder="1" applyAlignment="1">
      <alignment horizontal="center" vertical="center"/>
    </xf>
    <xf numFmtId="0" fontId="26" fillId="3" borderId="32" xfId="0" applyFont="1" applyFill="1" applyBorder="1" applyAlignment="1">
      <alignment horizontal="center" vertical="center"/>
    </xf>
    <xf numFmtId="0" fontId="26" fillId="3" borderId="38" xfId="0" applyFont="1" applyFill="1" applyBorder="1" applyAlignment="1">
      <alignment horizontal="center" vertical="center"/>
    </xf>
    <xf numFmtId="0" fontId="26" fillId="3" borderId="39" xfId="0" applyFont="1" applyFill="1" applyBorder="1" applyAlignment="1">
      <alignment horizontal="center" vertical="center"/>
    </xf>
    <xf numFmtId="0" fontId="26" fillId="3" borderId="4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/>
    </xf>
    <xf numFmtId="0" fontId="31" fillId="0" borderId="11" xfId="0" applyFont="1" applyFill="1" applyBorder="1" applyAlignment="1">
      <alignment horizontal="center"/>
    </xf>
    <xf numFmtId="0" fontId="31" fillId="0" borderId="41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5" fillId="0" borderId="31" xfId="3" applyNumberFormat="1" applyFont="1" applyBorder="1" applyAlignment="1">
      <alignment horizontal="center" wrapText="1"/>
    </xf>
    <xf numFmtId="0" fontId="2" fillId="0" borderId="37" xfId="3" applyBorder="1" applyAlignment="1">
      <alignment horizontal="center" wrapText="1"/>
    </xf>
    <xf numFmtId="0" fontId="2" fillId="0" borderId="32" xfId="3" applyBorder="1" applyAlignment="1">
      <alignment horizontal="center" wrapText="1"/>
    </xf>
    <xf numFmtId="167" fontId="46" fillId="0" borderId="3" xfId="3" applyNumberFormat="1" applyFont="1" applyBorder="1" applyAlignment="1">
      <alignment horizontal="center"/>
    </xf>
    <xf numFmtId="0" fontId="2" fillId="0" borderId="0" xfId="3" applyBorder="1" applyAlignment="1"/>
    <xf numFmtId="0" fontId="2" fillId="0" borderId="4" xfId="3" applyBorder="1" applyAlignment="1"/>
    <xf numFmtId="167" fontId="46" fillId="0" borderId="42" xfId="3" applyNumberFormat="1" applyFont="1" applyBorder="1" applyAlignment="1">
      <alignment horizontal="center"/>
    </xf>
    <xf numFmtId="0" fontId="12" fillId="0" borderId="25" xfId="3" applyFont="1" applyBorder="1" applyAlignment="1"/>
    <xf numFmtId="0" fontId="12" fillId="0" borderId="43" xfId="3" applyFont="1" applyBorder="1" applyAlignment="1"/>
    <xf numFmtId="0" fontId="45" fillId="0" borderId="0" xfId="3" applyNumberFormat="1" applyFont="1" applyBorder="1" applyAlignment="1">
      <alignment horizontal="center" wrapText="1"/>
    </xf>
    <xf numFmtId="0" fontId="0" fillId="0" borderId="57" xfId="0" applyBorder="1"/>
    <xf numFmtId="0" fontId="0" fillId="0" borderId="58" xfId="0" applyBorder="1"/>
    <xf numFmtId="0" fontId="0" fillId="0" borderId="59" xfId="0" applyBorder="1"/>
  </cellXfs>
  <cellStyles count="11">
    <cellStyle name="Comma" xfId="6" builtinId="3"/>
    <cellStyle name="Comma 2" xfId="4" xr:uid="{00000000-0005-0000-0000-000001000000}"/>
    <cellStyle name="Comma 3" xfId="8" xr:uid="{5DE1C03F-5D96-4BB7-8AEB-B11904D6ED11}"/>
    <cellStyle name="Comma_Sheet1" xfId="7" xr:uid="{B5B9608E-4BBA-4928-8510-39F7057DDDE3}"/>
    <cellStyle name="Comma_Sheet1 2" xfId="5" xr:uid="{00000000-0005-0000-0000-000002000000}"/>
    <cellStyle name="Hyperlink" xfId="1" builtinId="8"/>
    <cellStyle name="Normal" xfId="0" builtinId="0"/>
    <cellStyle name="Normal 2" xfId="2" xr:uid="{00000000-0005-0000-0000-000005000000}"/>
    <cellStyle name="Normal 2 2" xfId="9" xr:uid="{0D7D08FE-8B70-4C35-A83D-9AB195A55D4D}"/>
    <cellStyle name="Normal 3" xfId="3" xr:uid="{00000000-0005-0000-0000-000006000000}"/>
    <cellStyle name="Normal 3 2" xfId="10" xr:uid="{26E2E869-522F-4DDE-AF3B-8124F51D225B}"/>
  </cellStyles>
  <dxfs count="2"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00A1DE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1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hyperlink" Target="http://www.sagenorthamerica.com/" TargetMode="Externa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7239000</xdr:colOff>
      <xdr:row>2</xdr:row>
      <xdr:rowOff>1076325</xdr:rowOff>
    </xdr:to>
    <xdr:pic>
      <xdr:nvPicPr>
        <xdr:cNvPr id="10252" name="Picture 7">
          <a:extLst>
            <a:ext uri="{FF2B5EF4-FFF2-40B4-BE49-F238E27FC236}">
              <a16:creationId xmlns:a16="http://schemas.microsoft.com/office/drawing/2014/main" id="{00000000-0008-0000-0900-00000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5057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9525</xdr:rowOff>
    </xdr:from>
    <xdr:to>
      <xdr:col>4</xdr:col>
      <xdr:colOff>276225</xdr:colOff>
      <xdr:row>7</xdr:row>
      <xdr:rowOff>66675</xdr:rowOff>
    </xdr:to>
    <xdr:pic>
      <xdr:nvPicPr>
        <xdr:cNvPr id="9250" name="Picture 19" descr="s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123825"/>
          <a:ext cx="1905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7</xdr:row>
          <xdr:rowOff>38100</xdr:rowOff>
        </xdr:from>
        <xdr:to>
          <xdr:col>9</xdr:col>
          <xdr:colOff>247650</xdr:colOff>
          <xdr:row>9</xdr:row>
          <xdr:rowOff>76200</xdr:rowOff>
        </xdr:to>
        <xdr:sp macro="" textlink="">
          <xdr:nvSpPr>
            <xdr:cNvPr id="9217" name="cmdLayout1I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A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9</xdr:row>
          <xdr:rowOff>114300</xdr:rowOff>
        </xdr:from>
        <xdr:to>
          <xdr:col>9</xdr:col>
          <xdr:colOff>247650</xdr:colOff>
          <xdr:row>11</xdr:row>
          <xdr:rowOff>66675</xdr:rowOff>
        </xdr:to>
        <xdr:sp macro="" textlink="">
          <xdr:nvSpPr>
            <xdr:cNvPr id="9218" name="cmdLayout2I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A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13</xdr:row>
          <xdr:rowOff>114300</xdr:rowOff>
        </xdr:from>
        <xdr:to>
          <xdr:col>9</xdr:col>
          <xdr:colOff>247650</xdr:colOff>
          <xdr:row>15</xdr:row>
          <xdr:rowOff>66675</xdr:rowOff>
        </xdr:to>
        <xdr:sp macro="" textlink="">
          <xdr:nvSpPr>
            <xdr:cNvPr id="9219" name="cmdLayout4I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A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15</xdr:row>
          <xdr:rowOff>104775</xdr:rowOff>
        </xdr:from>
        <xdr:to>
          <xdr:col>9</xdr:col>
          <xdr:colOff>247650</xdr:colOff>
          <xdr:row>17</xdr:row>
          <xdr:rowOff>57150</xdr:rowOff>
        </xdr:to>
        <xdr:sp macro="" textlink="">
          <xdr:nvSpPr>
            <xdr:cNvPr id="9220" name="cmdLayout5I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A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17</xdr:row>
          <xdr:rowOff>114300</xdr:rowOff>
        </xdr:from>
        <xdr:to>
          <xdr:col>9</xdr:col>
          <xdr:colOff>247650</xdr:colOff>
          <xdr:row>19</xdr:row>
          <xdr:rowOff>66675</xdr:rowOff>
        </xdr:to>
        <xdr:sp macro="" textlink="">
          <xdr:nvSpPr>
            <xdr:cNvPr id="9221" name="cmdLayout6I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A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11</xdr:row>
          <xdr:rowOff>114300</xdr:rowOff>
        </xdr:from>
        <xdr:to>
          <xdr:col>9</xdr:col>
          <xdr:colOff>247650</xdr:colOff>
          <xdr:row>13</xdr:row>
          <xdr:rowOff>66675</xdr:rowOff>
        </xdr:to>
        <xdr:sp macro="" textlink="">
          <xdr:nvSpPr>
            <xdr:cNvPr id="9222" name="cmdLayout3I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A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400050</xdr:colOff>
          <xdr:row>9</xdr:row>
          <xdr:rowOff>114300</xdr:rowOff>
        </xdr:from>
        <xdr:to>
          <xdr:col>11</xdr:col>
          <xdr:colOff>533400</xdr:colOff>
          <xdr:row>11</xdr:row>
          <xdr:rowOff>66675</xdr:rowOff>
        </xdr:to>
        <xdr:sp macro="" textlink="">
          <xdr:nvSpPr>
            <xdr:cNvPr id="9223" name="cmdLayout2B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A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17</xdr:row>
          <xdr:rowOff>114300</xdr:rowOff>
        </xdr:from>
        <xdr:to>
          <xdr:col>11</xdr:col>
          <xdr:colOff>523875</xdr:colOff>
          <xdr:row>19</xdr:row>
          <xdr:rowOff>66675</xdr:rowOff>
        </xdr:to>
        <xdr:sp macro="" textlink="">
          <xdr:nvSpPr>
            <xdr:cNvPr id="9224" name="cmdLayout6B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A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27</xdr:row>
          <xdr:rowOff>114300</xdr:rowOff>
        </xdr:from>
        <xdr:to>
          <xdr:col>11</xdr:col>
          <xdr:colOff>514350</xdr:colOff>
          <xdr:row>29</xdr:row>
          <xdr:rowOff>66675</xdr:rowOff>
        </xdr:to>
        <xdr:sp macro="" textlink="">
          <xdr:nvSpPr>
            <xdr:cNvPr id="9225" name="cmdLayout10B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A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400050</xdr:colOff>
          <xdr:row>13</xdr:row>
          <xdr:rowOff>114300</xdr:rowOff>
        </xdr:from>
        <xdr:to>
          <xdr:col>11</xdr:col>
          <xdr:colOff>533400</xdr:colOff>
          <xdr:row>15</xdr:row>
          <xdr:rowOff>66675</xdr:rowOff>
        </xdr:to>
        <xdr:sp macro="" textlink="">
          <xdr:nvSpPr>
            <xdr:cNvPr id="9226" name="cmdLayout4B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A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20</xdr:row>
          <xdr:rowOff>19050</xdr:rowOff>
        </xdr:from>
        <xdr:to>
          <xdr:col>9</xdr:col>
          <xdr:colOff>247650</xdr:colOff>
          <xdr:row>22</xdr:row>
          <xdr:rowOff>9525</xdr:rowOff>
        </xdr:to>
        <xdr:sp macro="" textlink="">
          <xdr:nvSpPr>
            <xdr:cNvPr id="9227" name="cmdLayout7I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A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22</xdr:row>
          <xdr:rowOff>114300</xdr:rowOff>
        </xdr:from>
        <xdr:to>
          <xdr:col>9</xdr:col>
          <xdr:colOff>247650</xdr:colOff>
          <xdr:row>24</xdr:row>
          <xdr:rowOff>66675</xdr:rowOff>
        </xdr:to>
        <xdr:sp macro="" textlink="">
          <xdr:nvSpPr>
            <xdr:cNvPr id="9228" name="cmdLayout8I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A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25</xdr:row>
          <xdr:rowOff>19050</xdr:rowOff>
        </xdr:from>
        <xdr:to>
          <xdr:col>9</xdr:col>
          <xdr:colOff>247650</xdr:colOff>
          <xdr:row>27</xdr:row>
          <xdr:rowOff>9525</xdr:rowOff>
        </xdr:to>
        <xdr:sp macro="" textlink="">
          <xdr:nvSpPr>
            <xdr:cNvPr id="9229" name="cmdLayout9I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A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29</xdr:row>
          <xdr:rowOff>114300</xdr:rowOff>
        </xdr:from>
        <xdr:to>
          <xdr:col>9</xdr:col>
          <xdr:colOff>247650</xdr:colOff>
          <xdr:row>31</xdr:row>
          <xdr:rowOff>66675</xdr:rowOff>
        </xdr:to>
        <xdr:sp macro="" textlink="">
          <xdr:nvSpPr>
            <xdr:cNvPr id="9230" name="cmdLayout11I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A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31</xdr:row>
          <xdr:rowOff>114300</xdr:rowOff>
        </xdr:from>
        <xdr:to>
          <xdr:col>9</xdr:col>
          <xdr:colOff>247650</xdr:colOff>
          <xdr:row>33</xdr:row>
          <xdr:rowOff>57150</xdr:rowOff>
        </xdr:to>
        <xdr:sp macro="" textlink="">
          <xdr:nvSpPr>
            <xdr:cNvPr id="9231" name="cmdLayout12I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A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PAC\Documents%20and%20Settings\Administrator\Desktop\Calander%20Year%20Financial%20Report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ransactions"/>
      <sheetName val="Date_Lup"/>
      <sheetName val="GLCat"/>
      <sheetName val="GLCatPivot"/>
      <sheetName val="Categories"/>
      <sheetName val="Lookup"/>
      <sheetName val="Ledger Transaction Details"/>
      <sheetName val="Instructions"/>
      <sheetName val="MENU"/>
      <sheetName val="Date_Lup2"/>
      <sheetName val="admin exp"/>
      <sheetName val="Detail Income"/>
      <sheetName val="Summ Income"/>
      <sheetName val="Accounts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31"/>
      <sheetName val="32"/>
      <sheetName val="Sheet3"/>
      <sheetName val="33"/>
      <sheetName val="Sheet4"/>
      <sheetName val="Sheet5"/>
      <sheetName val="Sheet6"/>
      <sheetName val="Sheet7"/>
      <sheetName val="Accpac BS (2)"/>
    </sheetNames>
    <sheetDataSet>
      <sheetData sheetId="0"/>
      <sheetData sheetId="1">
        <row r="3">
          <cell r="D3">
            <v>2014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A1" t="str">
            <v>December 2014</v>
          </cell>
        </row>
        <row r="2">
          <cell r="O2" t="str">
            <v>GL Cat Code</v>
          </cell>
        </row>
        <row r="5">
          <cell r="O5">
            <v>4</v>
          </cell>
        </row>
        <row r="6">
          <cell r="O6">
            <v>0</v>
          </cell>
        </row>
        <row r="7">
          <cell r="O7">
            <v>40</v>
          </cell>
        </row>
        <row r="9">
          <cell r="O9">
            <v>8</v>
          </cell>
        </row>
        <row r="10">
          <cell r="O10">
            <v>8</v>
          </cell>
        </row>
        <row r="11">
          <cell r="O11">
            <v>8</v>
          </cell>
        </row>
        <row r="12">
          <cell r="O12">
            <v>8</v>
          </cell>
        </row>
        <row r="13">
          <cell r="O13">
            <v>8</v>
          </cell>
        </row>
        <row r="14">
          <cell r="O14">
            <v>8</v>
          </cell>
        </row>
        <row r="15">
          <cell r="O15">
            <v>8</v>
          </cell>
        </row>
        <row r="16">
          <cell r="O16">
            <v>8</v>
          </cell>
        </row>
        <row r="17">
          <cell r="O17">
            <v>8</v>
          </cell>
        </row>
        <row r="18">
          <cell r="O18">
            <v>8</v>
          </cell>
        </row>
        <row r="19">
          <cell r="O19">
            <v>8</v>
          </cell>
        </row>
        <row r="20">
          <cell r="O20">
            <v>8</v>
          </cell>
        </row>
        <row r="21">
          <cell r="O21">
            <v>8</v>
          </cell>
        </row>
        <row r="22">
          <cell r="O22">
            <v>8</v>
          </cell>
        </row>
        <row r="23">
          <cell r="O23">
            <v>8</v>
          </cell>
        </row>
        <row r="24">
          <cell r="O24">
            <v>8</v>
          </cell>
        </row>
        <row r="25">
          <cell r="O25">
            <v>8</v>
          </cell>
        </row>
        <row r="26">
          <cell r="O26">
            <v>8</v>
          </cell>
        </row>
        <row r="27">
          <cell r="O27">
            <v>8</v>
          </cell>
        </row>
        <row r="28">
          <cell r="O28">
            <v>8</v>
          </cell>
        </row>
        <row r="29">
          <cell r="O29">
            <v>8</v>
          </cell>
        </row>
        <row r="30">
          <cell r="O30">
            <v>8</v>
          </cell>
        </row>
        <row r="31">
          <cell r="O31">
            <v>8</v>
          </cell>
        </row>
        <row r="32">
          <cell r="O32">
            <v>8</v>
          </cell>
        </row>
        <row r="33">
          <cell r="O33">
            <v>8</v>
          </cell>
        </row>
        <row r="34">
          <cell r="O34">
            <v>8</v>
          </cell>
        </row>
        <row r="35">
          <cell r="O35">
            <v>8</v>
          </cell>
        </row>
        <row r="36">
          <cell r="O36">
            <v>8</v>
          </cell>
        </row>
        <row r="37">
          <cell r="O37">
            <v>8</v>
          </cell>
        </row>
        <row r="38">
          <cell r="O38">
            <v>8</v>
          </cell>
        </row>
        <row r="39">
          <cell r="O39">
            <v>8</v>
          </cell>
        </row>
        <row r="40">
          <cell r="O40">
            <v>8</v>
          </cell>
        </row>
        <row r="41">
          <cell r="O41">
            <v>8</v>
          </cell>
        </row>
        <row r="42">
          <cell r="O42">
            <v>8</v>
          </cell>
        </row>
        <row r="43">
          <cell r="O43">
            <v>8</v>
          </cell>
        </row>
        <row r="44">
          <cell r="O44">
            <v>8</v>
          </cell>
        </row>
        <row r="45">
          <cell r="O45">
            <v>8</v>
          </cell>
        </row>
        <row r="46">
          <cell r="O46">
            <v>8</v>
          </cell>
        </row>
        <row r="47">
          <cell r="O47">
            <v>8</v>
          </cell>
        </row>
        <row r="48">
          <cell r="O48">
            <v>8</v>
          </cell>
        </row>
        <row r="49">
          <cell r="O49">
            <v>8</v>
          </cell>
        </row>
        <row r="50">
          <cell r="O50">
            <v>8</v>
          </cell>
        </row>
        <row r="51">
          <cell r="O51">
            <v>8</v>
          </cell>
        </row>
        <row r="52">
          <cell r="O52">
            <v>9</v>
          </cell>
        </row>
        <row r="53">
          <cell r="O53">
            <v>9</v>
          </cell>
        </row>
        <row r="54">
          <cell r="O54">
            <v>9</v>
          </cell>
        </row>
        <row r="55">
          <cell r="O55">
            <v>9</v>
          </cell>
        </row>
        <row r="56">
          <cell r="O56">
            <v>9</v>
          </cell>
        </row>
        <row r="57">
          <cell r="O57">
            <v>9</v>
          </cell>
        </row>
        <row r="58">
          <cell r="O58">
            <v>9</v>
          </cell>
        </row>
        <row r="59">
          <cell r="O59">
            <v>9</v>
          </cell>
        </row>
        <row r="60">
          <cell r="O60">
            <v>9</v>
          </cell>
        </row>
        <row r="61">
          <cell r="O61">
            <v>9</v>
          </cell>
        </row>
        <row r="62">
          <cell r="O62">
            <v>9</v>
          </cell>
        </row>
        <row r="63">
          <cell r="O63">
            <v>9</v>
          </cell>
        </row>
        <row r="64">
          <cell r="O64">
            <v>9</v>
          </cell>
        </row>
        <row r="65">
          <cell r="O65">
            <v>9</v>
          </cell>
        </row>
        <row r="66">
          <cell r="O66">
            <v>9</v>
          </cell>
        </row>
        <row r="67">
          <cell r="O67">
            <v>9</v>
          </cell>
        </row>
        <row r="68">
          <cell r="O68">
            <v>9</v>
          </cell>
        </row>
        <row r="69">
          <cell r="O69">
            <v>9</v>
          </cell>
        </row>
        <row r="70">
          <cell r="O70">
            <v>9</v>
          </cell>
        </row>
        <row r="71">
          <cell r="O71">
            <v>9</v>
          </cell>
        </row>
        <row r="72">
          <cell r="O72">
            <v>9</v>
          </cell>
        </row>
        <row r="73">
          <cell r="O73">
            <v>9</v>
          </cell>
        </row>
        <row r="74">
          <cell r="O74">
            <v>9</v>
          </cell>
        </row>
        <row r="75">
          <cell r="O75">
            <v>9</v>
          </cell>
        </row>
        <row r="76">
          <cell r="O76">
            <v>9</v>
          </cell>
        </row>
        <row r="77">
          <cell r="O77">
            <v>9</v>
          </cell>
        </row>
        <row r="78">
          <cell r="O78">
            <v>9</v>
          </cell>
        </row>
        <row r="79">
          <cell r="O79">
            <v>9</v>
          </cell>
        </row>
        <row r="80">
          <cell r="O80">
            <v>9</v>
          </cell>
        </row>
        <row r="81">
          <cell r="O81">
            <v>9</v>
          </cell>
        </row>
        <row r="82">
          <cell r="O82">
            <v>9</v>
          </cell>
        </row>
        <row r="83">
          <cell r="O83">
            <v>9</v>
          </cell>
        </row>
        <row r="84">
          <cell r="O84">
            <v>9</v>
          </cell>
        </row>
        <row r="85">
          <cell r="O85">
            <v>9</v>
          </cell>
        </row>
        <row r="86">
          <cell r="O86">
            <v>12</v>
          </cell>
        </row>
        <row r="87">
          <cell r="O87">
            <v>12</v>
          </cell>
        </row>
        <row r="88">
          <cell r="O88">
            <v>12</v>
          </cell>
        </row>
        <row r="89">
          <cell r="O89">
            <v>12</v>
          </cell>
        </row>
        <row r="90">
          <cell r="O90">
            <v>12</v>
          </cell>
        </row>
        <row r="91">
          <cell r="O91">
            <v>12</v>
          </cell>
        </row>
        <row r="92">
          <cell r="O92">
            <v>12</v>
          </cell>
        </row>
        <row r="93">
          <cell r="O93">
            <v>12</v>
          </cell>
        </row>
        <row r="94">
          <cell r="O94">
            <v>12</v>
          </cell>
        </row>
        <row r="95">
          <cell r="O95">
            <v>12</v>
          </cell>
        </row>
        <row r="96">
          <cell r="O96">
            <v>12</v>
          </cell>
        </row>
        <row r="97">
          <cell r="O97">
            <v>12</v>
          </cell>
        </row>
        <row r="98">
          <cell r="O98">
            <v>12</v>
          </cell>
        </row>
        <row r="99">
          <cell r="O99">
            <v>12</v>
          </cell>
        </row>
        <row r="100">
          <cell r="O100">
            <v>12</v>
          </cell>
        </row>
        <row r="101">
          <cell r="O101">
            <v>12</v>
          </cell>
        </row>
        <row r="102">
          <cell r="O102">
            <v>12</v>
          </cell>
        </row>
        <row r="103">
          <cell r="O103">
            <v>12</v>
          </cell>
        </row>
        <row r="104">
          <cell r="O104">
            <v>12</v>
          </cell>
        </row>
        <row r="105">
          <cell r="O105">
            <v>12</v>
          </cell>
        </row>
        <row r="106">
          <cell r="O106">
            <v>12</v>
          </cell>
        </row>
        <row r="107">
          <cell r="O107">
            <v>12</v>
          </cell>
        </row>
        <row r="108">
          <cell r="O108">
            <v>12</v>
          </cell>
        </row>
        <row r="109">
          <cell r="O109">
            <v>12</v>
          </cell>
        </row>
        <row r="110">
          <cell r="O110">
            <v>12</v>
          </cell>
        </row>
        <row r="111">
          <cell r="O111">
            <v>13</v>
          </cell>
        </row>
        <row r="112">
          <cell r="O112">
            <v>13</v>
          </cell>
        </row>
        <row r="113">
          <cell r="O113">
            <v>13</v>
          </cell>
        </row>
        <row r="114">
          <cell r="O114">
            <v>13</v>
          </cell>
        </row>
        <row r="115">
          <cell r="O115">
            <v>13</v>
          </cell>
        </row>
        <row r="116">
          <cell r="O116">
            <v>13</v>
          </cell>
        </row>
        <row r="117">
          <cell r="O117">
            <v>13</v>
          </cell>
        </row>
        <row r="118">
          <cell r="O118">
            <v>13</v>
          </cell>
        </row>
        <row r="119">
          <cell r="O119">
            <v>13</v>
          </cell>
        </row>
        <row r="120">
          <cell r="O120">
            <v>13</v>
          </cell>
        </row>
        <row r="121">
          <cell r="O121">
            <v>13</v>
          </cell>
        </row>
        <row r="122">
          <cell r="O122">
            <v>13</v>
          </cell>
        </row>
        <row r="123">
          <cell r="O123">
            <v>13</v>
          </cell>
        </row>
        <row r="124">
          <cell r="O124">
            <v>13</v>
          </cell>
        </row>
        <row r="125">
          <cell r="O125">
            <v>13</v>
          </cell>
        </row>
        <row r="126">
          <cell r="O126">
            <v>13</v>
          </cell>
        </row>
        <row r="127">
          <cell r="O127">
            <v>13</v>
          </cell>
        </row>
        <row r="128">
          <cell r="O128">
            <v>13</v>
          </cell>
        </row>
        <row r="129">
          <cell r="O129">
            <v>13</v>
          </cell>
        </row>
        <row r="130">
          <cell r="O130">
            <v>13</v>
          </cell>
        </row>
        <row r="131">
          <cell r="O131">
            <v>13</v>
          </cell>
        </row>
        <row r="132">
          <cell r="O132">
            <v>13</v>
          </cell>
        </row>
        <row r="133">
          <cell r="O133">
            <v>13</v>
          </cell>
        </row>
        <row r="134">
          <cell r="O134">
            <v>13</v>
          </cell>
        </row>
        <row r="135">
          <cell r="O135">
            <v>13</v>
          </cell>
        </row>
        <row r="136">
          <cell r="O136">
            <v>13</v>
          </cell>
        </row>
        <row r="137">
          <cell r="O137">
            <v>13</v>
          </cell>
        </row>
        <row r="138">
          <cell r="O138">
            <v>13</v>
          </cell>
        </row>
        <row r="139">
          <cell r="O139">
            <v>13</v>
          </cell>
        </row>
        <row r="140">
          <cell r="O140">
            <v>13</v>
          </cell>
        </row>
        <row r="141">
          <cell r="O141">
            <v>13</v>
          </cell>
        </row>
        <row r="142">
          <cell r="O142">
            <v>13</v>
          </cell>
        </row>
        <row r="143">
          <cell r="O143">
            <v>13</v>
          </cell>
        </row>
        <row r="144">
          <cell r="O144">
            <v>13</v>
          </cell>
        </row>
        <row r="145">
          <cell r="O145">
            <v>13</v>
          </cell>
        </row>
        <row r="146">
          <cell r="O146">
            <v>13</v>
          </cell>
        </row>
        <row r="147">
          <cell r="O147">
            <v>13</v>
          </cell>
        </row>
        <row r="148">
          <cell r="O148">
            <v>13</v>
          </cell>
        </row>
        <row r="149">
          <cell r="O149">
            <v>13</v>
          </cell>
        </row>
        <row r="150">
          <cell r="O150">
            <v>13</v>
          </cell>
        </row>
        <row r="151">
          <cell r="O151">
            <v>13</v>
          </cell>
        </row>
        <row r="152">
          <cell r="O152">
            <v>13</v>
          </cell>
        </row>
        <row r="153">
          <cell r="O153">
            <v>13</v>
          </cell>
        </row>
        <row r="154">
          <cell r="O154">
            <v>13</v>
          </cell>
        </row>
        <row r="155">
          <cell r="O155">
            <v>13</v>
          </cell>
        </row>
        <row r="156">
          <cell r="O156">
            <v>13</v>
          </cell>
        </row>
        <row r="157">
          <cell r="O157">
            <v>13</v>
          </cell>
        </row>
        <row r="158">
          <cell r="O158">
            <v>13</v>
          </cell>
        </row>
        <row r="159">
          <cell r="O159">
            <v>13</v>
          </cell>
        </row>
        <row r="160">
          <cell r="O160">
            <v>13</v>
          </cell>
        </row>
        <row r="161">
          <cell r="O161">
            <v>13</v>
          </cell>
        </row>
        <row r="162">
          <cell r="O162">
            <v>13</v>
          </cell>
        </row>
        <row r="163">
          <cell r="O163">
            <v>13</v>
          </cell>
        </row>
        <row r="164">
          <cell r="O164">
            <v>13</v>
          </cell>
        </row>
        <row r="165">
          <cell r="O165">
            <v>13</v>
          </cell>
        </row>
        <row r="166">
          <cell r="O166">
            <v>13</v>
          </cell>
        </row>
        <row r="167">
          <cell r="O167">
            <v>13</v>
          </cell>
        </row>
        <row r="168">
          <cell r="O168">
            <v>13</v>
          </cell>
        </row>
        <row r="169">
          <cell r="O169">
            <v>13</v>
          </cell>
        </row>
        <row r="170">
          <cell r="O170">
            <v>13</v>
          </cell>
        </row>
        <row r="171">
          <cell r="O171">
            <v>13</v>
          </cell>
        </row>
        <row r="172">
          <cell r="O172">
            <v>13</v>
          </cell>
        </row>
        <row r="173">
          <cell r="O173">
            <v>13</v>
          </cell>
        </row>
        <row r="174">
          <cell r="O174">
            <v>13</v>
          </cell>
        </row>
        <row r="175">
          <cell r="O175">
            <v>13</v>
          </cell>
        </row>
        <row r="176">
          <cell r="O176">
            <v>13</v>
          </cell>
        </row>
        <row r="177">
          <cell r="O177">
            <v>13</v>
          </cell>
        </row>
        <row r="178">
          <cell r="O178">
            <v>13</v>
          </cell>
        </row>
        <row r="179">
          <cell r="O179">
            <v>13</v>
          </cell>
        </row>
        <row r="180">
          <cell r="O180">
            <v>13</v>
          </cell>
        </row>
        <row r="181">
          <cell r="O181">
            <v>13</v>
          </cell>
        </row>
        <row r="182">
          <cell r="O182">
            <v>13</v>
          </cell>
        </row>
        <row r="183">
          <cell r="O183">
            <v>13</v>
          </cell>
        </row>
        <row r="184">
          <cell r="O184">
            <v>13</v>
          </cell>
        </row>
        <row r="185">
          <cell r="O185">
            <v>13</v>
          </cell>
        </row>
        <row r="186">
          <cell r="O186">
            <v>13</v>
          </cell>
        </row>
        <row r="187">
          <cell r="O187">
            <v>13</v>
          </cell>
        </row>
        <row r="188">
          <cell r="O188">
            <v>13</v>
          </cell>
        </row>
        <row r="189">
          <cell r="O189">
            <v>13</v>
          </cell>
        </row>
        <row r="190">
          <cell r="O190">
            <v>13</v>
          </cell>
        </row>
        <row r="191">
          <cell r="O191">
            <v>13</v>
          </cell>
        </row>
        <row r="192">
          <cell r="O192">
            <v>13</v>
          </cell>
        </row>
        <row r="193">
          <cell r="O193">
            <v>13</v>
          </cell>
        </row>
        <row r="194">
          <cell r="O194">
            <v>13</v>
          </cell>
        </row>
        <row r="195">
          <cell r="O195">
            <v>13</v>
          </cell>
        </row>
        <row r="196">
          <cell r="O196">
            <v>13</v>
          </cell>
        </row>
        <row r="197">
          <cell r="O197">
            <v>13</v>
          </cell>
        </row>
        <row r="198">
          <cell r="O198">
            <v>13</v>
          </cell>
        </row>
        <row r="199">
          <cell r="O199">
            <v>13</v>
          </cell>
        </row>
        <row r="200">
          <cell r="O200">
            <v>13</v>
          </cell>
        </row>
        <row r="201">
          <cell r="O201">
            <v>13</v>
          </cell>
        </row>
        <row r="202">
          <cell r="O202">
            <v>13</v>
          </cell>
        </row>
        <row r="203">
          <cell r="O203">
            <v>13</v>
          </cell>
        </row>
        <row r="204">
          <cell r="O204">
            <v>13</v>
          </cell>
        </row>
        <row r="205">
          <cell r="O205">
            <v>13</v>
          </cell>
        </row>
        <row r="206">
          <cell r="O206">
            <v>13</v>
          </cell>
        </row>
        <row r="207">
          <cell r="O207">
            <v>13</v>
          </cell>
        </row>
        <row r="208">
          <cell r="O208">
            <v>13</v>
          </cell>
        </row>
        <row r="209">
          <cell r="O209">
            <v>13</v>
          </cell>
        </row>
        <row r="210">
          <cell r="O210">
            <v>13</v>
          </cell>
        </row>
        <row r="211">
          <cell r="O211">
            <v>13</v>
          </cell>
        </row>
        <row r="212">
          <cell r="O212">
            <v>13</v>
          </cell>
        </row>
        <row r="213">
          <cell r="O213">
            <v>13</v>
          </cell>
        </row>
        <row r="214">
          <cell r="O214">
            <v>13</v>
          </cell>
        </row>
        <row r="215">
          <cell r="O215">
            <v>13</v>
          </cell>
        </row>
        <row r="216">
          <cell r="O216">
            <v>13</v>
          </cell>
        </row>
        <row r="217">
          <cell r="O217">
            <v>13</v>
          </cell>
        </row>
        <row r="218">
          <cell r="O218">
            <v>13</v>
          </cell>
        </row>
        <row r="219">
          <cell r="O219">
            <v>13</v>
          </cell>
        </row>
        <row r="220">
          <cell r="O220">
            <v>13</v>
          </cell>
        </row>
        <row r="221">
          <cell r="O221">
            <v>13</v>
          </cell>
        </row>
        <row r="222">
          <cell r="O222">
            <v>13</v>
          </cell>
        </row>
        <row r="223">
          <cell r="O223">
            <v>13</v>
          </cell>
        </row>
        <row r="224">
          <cell r="O224">
            <v>13</v>
          </cell>
        </row>
        <row r="225">
          <cell r="O225">
            <v>13</v>
          </cell>
        </row>
        <row r="226">
          <cell r="O226">
            <v>13</v>
          </cell>
        </row>
        <row r="227">
          <cell r="O227">
            <v>13</v>
          </cell>
        </row>
        <row r="228">
          <cell r="O228">
            <v>13</v>
          </cell>
        </row>
        <row r="229">
          <cell r="O229">
            <v>13</v>
          </cell>
        </row>
        <row r="230">
          <cell r="O230">
            <v>13</v>
          </cell>
        </row>
        <row r="231">
          <cell r="O231">
            <v>13</v>
          </cell>
        </row>
        <row r="232">
          <cell r="O232">
            <v>13</v>
          </cell>
        </row>
        <row r="233">
          <cell r="O233">
            <v>13</v>
          </cell>
        </row>
        <row r="234">
          <cell r="O234">
            <v>13</v>
          </cell>
        </row>
        <row r="235">
          <cell r="O235">
            <v>13</v>
          </cell>
        </row>
        <row r="236">
          <cell r="O236">
            <v>13</v>
          </cell>
        </row>
        <row r="237">
          <cell r="O237">
            <v>13</v>
          </cell>
        </row>
        <row r="238">
          <cell r="O238">
            <v>13</v>
          </cell>
        </row>
        <row r="239">
          <cell r="O239">
            <v>13</v>
          </cell>
        </row>
        <row r="240">
          <cell r="O240">
            <v>13</v>
          </cell>
        </row>
        <row r="241">
          <cell r="O241">
            <v>13</v>
          </cell>
        </row>
        <row r="242">
          <cell r="O242">
            <v>13</v>
          </cell>
        </row>
        <row r="243">
          <cell r="O243">
            <v>13</v>
          </cell>
        </row>
        <row r="244">
          <cell r="O244">
            <v>13</v>
          </cell>
        </row>
        <row r="245">
          <cell r="O245">
            <v>13</v>
          </cell>
        </row>
        <row r="246">
          <cell r="O246">
            <v>13</v>
          </cell>
        </row>
        <row r="247">
          <cell r="O247">
            <v>13</v>
          </cell>
        </row>
        <row r="248">
          <cell r="O248">
            <v>13</v>
          </cell>
        </row>
        <row r="249">
          <cell r="O249">
            <v>13</v>
          </cell>
        </row>
        <row r="250">
          <cell r="O250">
            <v>13</v>
          </cell>
        </row>
        <row r="251">
          <cell r="O251">
            <v>13</v>
          </cell>
        </row>
        <row r="252">
          <cell r="O252">
            <v>13</v>
          </cell>
        </row>
        <row r="253">
          <cell r="O253">
            <v>13</v>
          </cell>
        </row>
        <row r="254">
          <cell r="O254">
            <v>13</v>
          </cell>
        </row>
        <row r="255">
          <cell r="O255">
            <v>13</v>
          </cell>
        </row>
        <row r="256">
          <cell r="O256">
            <v>13</v>
          </cell>
        </row>
        <row r="257">
          <cell r="O257">
            <v>13</v>
          </cell>
        </row>
        <row r="258">
          <cell r="O258">
            <v>13</v>
          </cell>
        </row>
        <row r="259">
          <cell r="O259">
            <v>13</v>
          </cell>
        </row>
        <row r="260">
          <cell r="O260">
            <v>13</v>
          </cell>
        </row>
        <row r="261">
          <cell r="O261">
            <v>13</v>
          </cell>
        </row>
        <row r="262">
          <cell r="O262">
            <v>13</v>
          </cell>
        </row>
        <row r="263">
          <cell r="O263">
            <v>13</v>
          </cell>
        </row>
        <row r="264">
          <cell r="O264">
            <v>13</v>
          </cell>
        </row>
        <row r="265">
          <cell r="O265">
            <v>13</v>
          </cell>
        </row>
        <row r="266">
          <cell r="O266">
            <v>13</v>
          </cell>
        </row>
        <row r="267">
          <cell r="O267">
            <v>13</v>
          </cell>
        </row>
        <row r="268">
          <cell r="O268">
            <v>13</v>
          </cell>
        </row>
        <row r="269">
          <cell r="O269">
            <v>13</v>
          </cell>
        </row>
        <row r="270">
          <cell r="O270">
            <v>13</v>
          </cell>
        </row>
        <row r="271">
          <cell r="O271">
            <v>13</v>
          </cell>
        </row>
        <row r="272">
          <cell r="O272">
            <v>13</v>
          </cell>
        </row>
        <row r="273">
          <cell r="O273">
            <v>13</v>
          </cell>
        </row>
        <row r="274">
          <cell r="O274">
            <v>13</v>
          </cell>
        </row>
        <row r="275">
          <cell r="O275">
            <v>13</v>
          </cell>
        </row>
        <row r="276">
          <cell r="O276">
            <v>13</v>
          </cell>
        </row>
        <row r="277">
          <cell r="O277">
            <v>13</v>
          </cell>
        </row>
        <row r="278">
          <cell r="O278">
            <v>13</v>
          </cell>
        </row>
        <row r="279">
          <cell r="O279">
            <v>13</v>
          </cell>
        </row>
        <row r="280">
          <cell r="O280">
            <v>13</v>
          </cell>
        </row>
        <row r="281">
          <cell r="O281">
            <v>13</v>
          </cell>
        </row>
        <row r="282">
          <cell r="O282">
            <v>13</v>
          </cell>
        </row>
        <row r="283">
          <cell r="O283">
            <v>13</v>
          </cell>
        </row>
        <row r="284">
          <cell r="O284">
            <v>13</v>
          </cell>
        </row>
        <row r="285">
          <cell r="O285">
            <v>13</v>
          </cell>
        </row>
        <row r="286">
          <cell r="O286">
            <v>13</v>
          </cell>
        </row>
        <row r="287">
          <cell r="O287">
            <v>13</v>
          </cell>
        </row>
        <row r="288">
          <cell r="O288">
            <v>13</v>
          </cell>
        </row>
        <row r="289">
          <cell r="O289">
            <v>13</v>
          </cell>
        </row>
        <row r="290">
          <cell r="O290">
            <v>13</v>
          </cell>
        </row>
        <row r="291">
          <cell r="O291">
            <v>13</v>
          </cell>
        </row>
        <row r="292">
          <cell r="O292">
            <v>13</v>
          </cell>
        </row>
        <row r="293">
          <cell r="O293">
            <v>13</v>
          </cell>
        </row>
        <row r="294">
          <cell r="O294">
            <v>13</v>
          </cell>
        </row>
        <row r="295">
          <cell r="O295">
            <v>13</v>
          </cell>
        </row>
        <row r="296">
          <cell r="O296">
            <v>13</v>
          </cell>
        </row>
        <row r="297">
          <cell r="O297">
            <v>13</v>
          </cell>
        </row>
        <row r="298">
          <cell r="O298">
            <v>13</v>
          </cell>
        </row>
        <row r="299">
          <cell r="O299">
            <v>13</v>
          </cell>
        </row>
        <row r="300">
          <cell r="O300">
            <v>13</v>
          </cell>
        </row>
        <row r="301">
          <cell r="O301">
            <v>13</v>
          </cell>
        </row>
        <row r="302">
          <cell r="O302">
            <v>13</v>
          </cell>
        </row>
        <row r="303">
          <cell r="O303">
            <v>13</v>
          </cell>
        </row>
        <row r="304">
          <cell r="O304">
            <v>13</v>
          </cell>
        </row>
        <row r="305">
          <cell r="O305">
            <v>13</v>
          </cell>
        </row>
        <row r="306">
          <cell r="O306">
            <v>13</v>
          </cell>
        </row>
        <row r="307">
          <cell r="O307">
            <v>13</v>
          </cell>
        </row>
        <row r="308">
          <cell r="O308">
            <v>13</v>
          </cell>
        </row>
        <row r="309">
          <cell r="O309">
            <v>13</v>
          </cell>
        </row>
        <row r="310">
          <cell r="O310">
            <v>13</v>
          </cell>
        </row>
        <row r="311">
          <cell r="O311">
            <v>13</v>
          </cell>
        </row>
        <row r="312">
          <cell r="O312">
            <v>13</v>
          </cell>
        </row>
        <row r="313">
          <cell r="O313">
            <v>13</v>
          </cell>
        </row>
        <row r="314">
          <cell r="O314">
            <v>13</v>
          </cell>
        </row>
        <row r="315">
          <cell r="O315">
            <v>13</v>
          </cell>
        </row>
        <row r="316">
          <cell r="O316">
            <v>13</v>
          </cell>
        </row>
        <row r="317">
          <cell r="O317">
            <v>13</v>
          </cell>
        </row>
        <row r="318">
          <cell r="O318">
            <v>13</v>
          </cell>
        </row>
        <row r="319">
          <cell r="O319">
            <v>13</v>
          </cell>
        </row>
        <row r="320">
          <cell r="O320">
            <v>13</v>
          </cell>
        </row>
        <row r="321">
          <cell r="O321">
            <v>13</v>
          </cell>
        </row>
        <row r="322">
          <cell r="O322">
            <v>13</v>
          </cell>
        </row>
        <row r="323">
          <cell r="O323">
            <v>13</v>
          </cell>
        </row>
        <row r="324">
          <cell r="O324">
            <v>13</v>
          </cell>
        </row>
        <row r="325">
          <cell r="O325">
            <v>13</v>
          </cell>
        </row>
        <row r="326">
          <cell r="O326">
            <v>13</v>
          </cell>
        </row>
        <row r="327">
          <cell r="O327">
            <v>13</v>
          </cell>
        </row>
        <row r="328">
          <cell r="O328">
            <v>13</v>
          </cell>
        </row>
        <row r="329">
          <cell r="O329">
            <v>13</v>
          </cell>
        </row>
        <row r="330">
          <cell r="O330">
            <v>13</v>
          </cell>
        </row>
        <row r="331">
          <cell r="O331">
            <v>13</v>
          </cell>
        </row>
        <row r="332">
          <cell r="O332">
            <v>13</v>
          </cell>
        </row>
        <row r="333">
          <cell r="O333">
            <v>13</v>
          </cell>
        </row>
        <row r="334">
          <cell r="O334">
            <v>13</v>
          </cell>
        </row>
        <row r="335">
          <cell r="O335">
            <v>13</v>
          </cell>
        </row>
        <row r="336">
          <cell r="O336">
            <v>13</v>
          </cell>
        </row>
        <row r="337">
          <cell r="O337">
            <v>13</v>
          </cell>
        </row>
        <row r="338">
          <cell r="O338">
            <v>13</v>
          </cell>
        </row>
        <row r="339">
          <cell r="O339">
            <v>13</v>
          </cell>
        </row>
        <row r="340">
          <cell r="O340">
            <v>13</v>
          </cell>
        </row>
        <row r="341">
          <cell r="O341">
            <v>13</v>
          </cell>
        </row>
        <row r="342">
          <cell r="O342">
            <v>13</v>
          </cell>
        </row>
        <row r="343">
          <cell r="O343">
            <v>13</v>
          </cell>
        </row>
        <row r="344">
          <cell r="O344">
            <v>13</v>
          </cell>
        </row>
        <row r="345">
          <cell r="O345">
            <v>13</v>
          </cell>
        </row>
        <row r="346">
          <cell r="O346">
            <v>13</v>
          </cell>
        </row>
        <row r="347">
          <cell r="O347">
            <v>13</v>
          </cell>
        </row>
        <row r="348">
          <cell r="O348">
            <v>13</v>
          </cell>
        </row>
        <row r="349">
          <cell r="O349">
            <v>13</v>
          </cell>
        </row>
        <row r="350">
          <cell r="O350">
            <v>13</v>
          </cell>
        </row>
        <row r="351">
          <cell r="O351">
            <v>13</v>
          </cell>
        </row>
        <row r="352">
          <cell r="O352">
            <v>13</v>
          </cell>
        </row>
        <row r="353">
          <cell r="O353">
            <v>13</v>
          </cell>
        </row>
        <row r="354">
          <cell r="O354">
            <v>13</v>
          </cell>
        </row>
        <row r="355">
          <cell r="O355">
            <v>13</v>
          </cell>
        </row>
        <row r="356">
          <cell r="O356">
            <v>13</v>
          </cell>
        </row>
        <row r="357">
          <cell r="O357">
            <v>13</v>
          </cell>
        </row>
        <row r="358">
          <cell r="O358">
            <v>13</v>
          </cell>
        </row>
        <row r="359">
          <cell r="O359">
            <v>13</v>
          </cell>
        </row>
        <row r="360">
          <cell r="O360">
            <v>13</v>
          </cell>
        </row>
        <row r="361">
          <cell r="O361">
            <v>13</v>
          </cell>
        </row>
        <row r="362">
          <cell r="O362">
            <v>13</v>
          </cell>
        </row>
        <row r="363">
          <cell r="O363">
            <v>13</v>
          </cell>
        </row>
        <row r="364">
          <cell r="O364">
            <v>13</v>
          </cell>
        </row>
        <row r="365">
          <cell r="O365">
            <v>13</v>
          </cell>
        </row>
        <row r="366">
          <cell r="O366">
            <v>13</v>
          </cell>
        </row>
        <row r="367">
          <cell r="O367">
            <v>13</v>
          </cell>
        </row>
        <row r="368">
          <cell r="O368">
            <v>13</v>
          </cell>
        </row>
        <row r="369">
          <cell r="O369">
            <v>13</v>
          </cell>
        </row>
        <row r="370">
          <cell r="O370">
            <v>13</v>
          </cell>
        </row>
        <row r="371">
          <cell r="O371">
            <v>13</v>
          </cell>
        </row>
        <row r="372">
          <cell r="O372">
            <v>13</v>
          </cell>
        </row>
        <row r="373">
          <cell r="O373">
            <v>13</v>
          </cell>
        </row>
        <row r="374">
          <cell r="O374">
            <v>13</v>
          </cell>
        </row>
        <row r="375">
          <cell r="O375">
            <v>13</v>
          </cell>
        </row>
        <row r="376">
          <cell r="O376">
            <v>13</v>
          </cell>
        </row>
        <row r="377">
          <cell r="O377">
            <v>13</v>
          </cell>
        </row>
        <row r="378">
          <cell r="O378">
            <v>13</v>
          </cell>
        </row>
        <row r="379">
          <cell r="O379">
            <v>13</v>
          </cell>
        </row>
        <row r="380">
          <cell r="O380">
            <v>13</v>
          </cell>
        </row>
        <row r="381">
          <cell r="O381">
            <v>13</v>
          </cell>
        </row>
        <row r="382">
          <cell r="O382">
            <v>13</v>
          </cell>
        </row>
        <row r="383">
          <cell r="O383">
            <v>13</v>
          </cell>
        </row>
        <row r="384">
          <cell r="O384">
            <v>13</v>
          </cell>
        </row>
        <row r="385">
          <cell r="O385">
            <v>13</v>
          </cell>
        </row>
        <row r="386">
          <cell r="O386">
            <v>13</v>
          </cell>
        </row>
        <row r="387">
          <cell r="O387">
            <v>13</v>
          </cell>
        </row>
        <row r="388">
          <cell r="O388">
            <v>13</v>
          </cell>
        </row>
        <row r="389">
          <cell r="O389">
            <v>13</v>
          </cell>
        </row>
        <row r="390">
          <cell r="O390">
            <v>13</v>
          </cell>
        </row>
        <row r="391">
          <cell r="O391">
            <v>13</v>
          </cell>
        </row>
        <row r="392">
          <cell r="O392">
            <v>13</v>
          </cell>
        </row>
        <row r="393">
          <cell r="O393">
            <v>13</v>
          </cell>
        </row>
        <row r="394">
          <cell r="O394">
            <v>13</v>
          </cell>
        </row>
        <row r="395">
          <cell r="O395">
            <v>13</v>
          </cell>
        </row>
        <row r="396">
          <cell r="O396">
            <v>13</v>
          </cell>
        </row>
        <row r="397">
          <cell r="O397">
            <v>13</v>
          </cell>
        </row>
        <row r="398">
          <cell r="O398">
            <v>13</v>
          </cell>
        </row>
        <row r="399">
          <cell r="O399">
            <v>13</v>
          </cell>
        </row>
        <row r="400">
          <cell r="O400">
            <v>13</v>
          </cell>
        </row>
        <row r="401">
          <cell r="O401">
            <v>13</v>
          </cell>
        </row>
        <row r="402">
          <cell r="O402">
            <v>13</v>
          </cell>
        </row>
        <row r="403">
          <cell r="O403">
            <v>13</v>
          </cell>
        </row>
        <row r="404">
          <cell r="O404">
            <v>13</v>
          </cell>
        </row>
        <row r="405">
          <cell r="O405">
            <v>13</v>
          </cell>
        </row>
        <row r="406">
          <cell r="O406">
            <v>13</v>
          </cell>
        </row>
        <row r="407">
          <cell r="O407">
            <v>13</v>
          </cell>
        </row>
        <row r="408">
          <cell r="O408">
            <v>13</v>
          </cell>
        </row>
        <row r="409">
          <cell r="O409">
            <v>13</v>
          </cell>
        </row>
        <row r="410">
          <cell r="O410">
            <v>13</v>
          </cell>
        </row>
        <row r="411">
          <cell r="O411">
            <v>13</v>
          </cell>
        </row>
        <row r="412">
          <cell r="O412">
            <v>13</v>
          </cell>
        </row>
        <row r="413">
          <cell r="O413">
            <v>13</v>
          </cell>
        </row>
        <row r="414">
          <cell r="O414">
            <v>13</v>
          </cell>
        </row>
        <row r="415">
          <cell r="O415">
            <v>13</v>
          </cell>
        </row>
        <row r="416">
          <cell r="O416">
            <v>13</v>
          </cell>
        </row>
        <row r="417">
          <cell r="O417">
            <v>13</v>
          </cell>
        </row>
        <row r="418">
          <cell r="O418">
            <v>13</v>
          </cell>
        </row>
        <row r="419">
          <cell r="O419">
            <v>13</v>
          </cell>
        </row>
        <row r="420">
          <cell r="O420">
            <v>13</v>
          </cell>
        </row>
        <row r="421">
          <cell r="O421">
            <v>13</v>
          </cell>
        </row>
        <row r="422">
          <cell r="O422">
            <v>13</v>
          </cell>
        </row>
        <row r="423">
          <cell r="O423">
            <v>13</v>
          </cell>
        </row>
        <row r="424">
          <cell r="O424">
            <v>13</v>
          </cell>
        </row>
        <row r="425">
          <cell r="O425">
            <v>13</v>
          </cell>
        </row>
        <row r="426">
          <cell r="O426">
            <v>13</v>
          </cell>
        </row>
        <row r="427">
          <cell r="O427">
            <v>13</v>
          </cell>
        </row>
        <row r="428">
          <cell r="O428">
            <v>13</v>
          </cell>
        </row>
        <row r="429">
          <cell r="O429">
            <v>13</v>
          </cell>
        </row>
        <row r="430">
          <cell r="O430">
            <v>13</v>
          </cell>
        </row>
        <row r="431">
          <cell r="O431">
            <v>13</v>
          </cell>
        </row>
        <row r="432">
          <cell r="O432">
            <v>13</v>
          </cell>
        </row>
        <row r="433">
          <cell r="O433">
            <v>13</v>
          </cell>
        </row>
        <row r="434">
          <cell r="O434">
            <v>13</v>
          </cell>
        </row>
        <row r="435">
          <cell r="O435">
            <v>13</v>
          </cell>
        </row>
        <row r="436">
          <cell r="O436">
            <v>13</v>
          </cell>
        </row>
        <row r="437">
          <cell r="O437">
            <v>13</v>
          </cell>
        </row>
        <row r="438">
          <cell r="O438">
            <v>13</v>
          </cell>
        </row>
        <row r="439">
          <cell r="O439">
            <v>13</v>
          </cell>
        </row>
        <row r="440">
          <cell r="O440">
            <v>13</v>
          </cell>
        </row>
        <row r="441">
          <cell r="O441">
            <v>13</v>
          </cell>
        </row>
        <row r="442">
          <cell r="O442">
            <v>13</v>
          </cell>
        </row>
        <row r="443">
          <cell r="O443">
            <v>13</v>
          </cell>
        </row>
        <row r="444">
          <cell r="O444">
            <v>13</v>
          </cell>
        </row>
        <row r="445">
          <cell r="O445">
            <v>13</v>
          </cell>
        </row>
        <row r="446">
          <cell r="O446">
            <v>13</v>
          </cell>
        </row>
        <row r="447">
          <cell r="O447">
            <v>13</v>
          </cell>
        </row>
        <row r="448">
          <cell r="O448">
            <v>13</v>
          </cell>
        </row>
        <row r="449">
          <cell r="O449">
            <v>13</v>
          </cell>
        </row>
        <row r="450">
          <cell r="O450">
            <v>13</v>
          </cell>
        </row>
        <row r="451">
          <cell r="O451">
            <v>13</v>
          </cell>
        </row>
        <row r="452">
          <cell r="O452">
            <v>13</v>
          </cell>
        </row>
        <row r="453">
          <cell r="O453">
            <v>13</v>
          </cell>
        </row>
        <row r="454">
          <cell r="O454">
            <v>13</v>
          </cell>
        </row>
        <row r="455">
          <cell r="O455">
            <v>13</v>
          </cell>
        </row>
        <row r="456">
          <cell r="O456">
            <v>13</v>
          </cell>
        </row>
        <row r="457">
          <cell r="O457">
            <v>13</v>
          </cell>
        </row>
        <row r="458">
          <cell r="O458">
            <v>13</v>
          </cell>
        </row>
        <row r="459">
          <cell r="O459">
            <v>13</v>
          </cell>
        </row>
        <row r="460">
          <cell r="O460">
            <v>13</v>
          </cell>
        </row>
        <row r="461">
          <cell r="O461">
            <v>13</v>
          </cell>
        </row>
        <row r="462">
          <cell r="O462">
            <v>13</v>
          </cell>
        </row>
        <row r="463">
          <cell r="O463">
            <v>13</v>
          </cell>
        </row>
        <row r="464">
          <cell r="O464">
            <v>13</v>
          </cell>
        </row>
        <row r="465">
          <cell r="O465">
            <v>13</v>
          </cell>
        </row>
        <row r="466">
          <cell r="O466">
            <v>13</v>
          </cell>
        </row>
        <row r="467">
          <cell r="O467">
            <v>13</v>
          </cell>
        </row>
        <row r="468">
          <cell r="O468">
            <v>13</v>
          </cell>
        </row>
        <row r="469">
          <cell r="O469">
            <v>13</v>
          </cell>
        </row>
        <row r="470">
          <cell r="O470">
            <v>13</v>
          </cell>
        </row>
        <row r="471">
          <cell r="O471">
            <v>13</v>
          </cell>
        </row>
        <row r="472">
          <cell r="O472">
            <v>13</v>
          </cell>
        </row>
        <row r="473">
          <cell r="O473">
            <v>13</v>
          </cell>
        </row>
        <row r="474">
          <cell r="O474">
            <v>13</v>
          </cell>
        </row>
        <row r="475">
          <cell r="O475">
            <v>13</v>
          </cell>
        </row>
        <row r="476">
          <cell r="O476">
            <v>13</v>
          </cell>
        </row>
        <row r="477">
          <cell r="O477">
            <v>13</v>
          </cell>
        </row>
        <row r="478">
          <cell r="O478">
            <v>20</v>
          </cell>
        </row>
        <row r="479">
          <cell r="O479">
            <v>20</v>
          </cell>
        </row>
        <row r="480">
          <cell r="O480">
            <v>20</v>
          </cell>
        </row>
        <row r="481">
          <cell r="O481">
            <v>20</v>
          </cell>
        </row>
        <row r="482">
          <cell r="O482">
            <v>20</v>
          </cell>
        </row>
        <row r="483">
          <cell r="O483">
            <v>20</v>
          </cell>
        </row>
        <row r="484">
          <cell r="O484">
            <v>20</v>
          </cell>
        </row>
        <row r="485">
          <cell r="O485">
            <v>20</v>
          </cell>
        </row>
        <row r="486">
          <cell r="O486">
            <v>20</v>
          </cell>
        </row>
        <row r="487">
          <cell r="O487">
            <v>20</v>
          </cell>
        </row>
        <row r="488">
          <cell r="O488">
            <v>20</v>
          </cell>
        </row>
        <row r="489">
          <cell r="O489">
            <v>20</v>
          </cell>
        </row>
        <row r="490">
          <cell r="O490">
            <v>20</v>
          </cell>
        </row>
        <row r="491">
          <cell r="O491">
            <v>20</v>
          </cell>
        </row>
        <row r="492">
          <cell r="O492">
            <v>20</v>
          </cell>
        </row>
        <row r="493">
          <cell r="O493">
            <v>20</v>
          </cell>
        </row>
        <row r="494">
          <cell r="O494">
            <v>20</v>
          </cell>
        </row>
        <row r="495">
          <cell r="O495">
            <v>20</v>
          </cell>
        </row>
        <row r="496">
          <cell r="O496">
            <v>20</v>
          </cell>
        </row>
        <row r="497">
          <cell r="O497">
            <v>20</v>
          </cell>
        </row>
        <row r="498">
          <cell r="O498">
            <v>20</v>
          </cell>
        </row>
        <row r="499">
          <cell r="O499">
            <v>20</v>
          </cell>
        </row>
        <row r="500">
          <cell r="O500">
            <v>20</v>
          </cell>
        </row>
        <row r="501">
          <cell r="O501">
            <v>20</v>
          </cell>
        </row>
        <row r="502">
          <cell r="O502">
            <v>20</v>
          </cell>
        </row>
        <row r="503">
          <cell r="O503">
            <v>20</v>
          </cell>
        </row>
        <row r="504">
          <cell r="O504">
            <v>20</v>
          </cell>
        </row>
        <row r="505">
          <cell r="O505">
            <v>20</v>
          </cell>
        </row>
        <row r="506">
          <cell r="O506">
            <v>20</v>
          </cell>
        </row>
        <row r="507">
          <cell r="O507">
            <v>20</v>
          </cell>
        </row>
        <row r="508">
          <cell r="O508">
            <v>20</v>
          </cell>
        </row>
        <row r="509">
          <cell r="O509">
            <v>20</v>
          </cell>
        </row>
        <row r="510">
          <cell r="O510">
            <v>20</v>
          </cell>
        </row>
        <row r="511">
          <cell r="O511">
            <v>20</v>
          </cell>
        </row>
        <row r="512">
          <cell r="O512">
            <v>20</v>
          </cell>
        </row>
        <row r="513">
          <cell r="O513">
            <v>20</v>
          </cell>
        </row>
        <row r="514">
          <cell r="O514">
            <v>20</v>
          </cell>
        </row>
        <row r="515">
          <cell r="O515">
            <v>20</v>
          </cell>
        </row>
        <row r="516">
          <cell r="O516">
            <v>20</v>
          </cell>
        </row>
        <row r="517">
          <cell r="O517">
            <v>20</v>
          </cell>
        </row>
        <row r="518">
          <cell r="O518">
            <v>20</v>
          </cell>
        </row>
        <row r="519">
          <cell r="O519">
            <v>20</v>
          </cell>
        </row>
        <row r="520">
          <cell r="O520">
            <v>20</v>
          </cell>
        </row>
        <row r="521">
          <cell r="O521">
            <v>20</v>
          </cell>
        </row>
        <row r="522">
          <cell r="O522">
            <v>20</v>
          </cell>
        </row>
        <row r="523">
          <cell r="O523">
            <v>20</v>
          </cell>
        </row>
        <row r="524">
          <cell r="O524">
            <v>20</v>
          </cell>
        </row>
        <row r="525">
          <cell r="O525">
            <v>20</v>
          </cell>
        </row>
        <row r="526">
          <cell r="O526">
            <v>20</v>
          </cell>
        </row>
        <row r="527">
          <cell r="O527">
            <v>20</v>
          </cell>
        </row>
        <row r="528">
          <cell r="O528">
            <v>20</v>
          </cell>
        </row>
        <row r="529">
          <cell r="O529">
            <v>20</v>
          </cell>
        </row>
        <row r="530">
          <cell r="O530">
            <v>20</v>
          </cell>
        </row>
        <row r="531">
          <cell r="O531">
            <v>20</v>
          </cell>
        </row>
        <row r="532">
          <cell r="O532">
            <v>20</v>
          </cell>
        </row>
        <row r="533">
          <cell r="O533">
            <v>20</v>
          </cell>
        </row>
        <row r="534">
          <cell r="O534">
            <v>20</v>
          </cell>
        </row>
        <row r="535">
          <cell r="O535">
            <v>20</v>
          </cell>
        </row>
        <row r="536">
          <cell r="O536">
            <v>20</v>
          </cell>
        </row>
        <row r="537">
          <cell r="O537">
            <v>20</v>
          </cell>
        </row>
        <row r="538">
          <cell r="O538">
            <v>20</v>
          </cell>
        </row>
        <row r="539">
          <cell r="O539">
            <v>20</v>
          </cell>
        </row>
        <row r="540">
          <cell r="O540">
            <v>20</v>
          </cell>
        </row>
        <row r="541">
          <cell r="O541">
            <v>20</v>
          </cell>
        </row>
        <row r="542">
          <cell r="O542">
            <v>20</v>
          </cell>
        </row>
        <row r="543">
          <cell r="O543">
            <v>20</v>
          </cell>
        </row>
        <row r="544">
          <cell r="O544">
            <v>20</v>
          </cell>
        </row>
        <row r="545">
          <cell r="O545">
            <v>20</v>
          </cell>
        </row>
        <row r="546">
          <cell r="O546">
            <v>20</v>
          </cell>
        </row>
        <row r="547">
          <cell r="O547">
            <v>20</v>
          </cell>
        </row>
        <row r="548">
          <cell r="O548">
            <v>20</v>
          </cell>
        </row>
        <row r="549">
          <cell r="O549">
            <v>20</v>
          </cell>
        </row>
        <row r="550">
          <cell r="O550">
            <v>20</v>
          </cell>
        </row>
        <row r="551">
          <cell r="O551">
            <v>20</v>
          </cell>
        </row>
        <row r="552">
          <cell r="O552">
            <v>20</v>
          </cell>
        </row>
        <row r="553">
          <cell r="O553">
            <v>20</v>
          </cell>
        </row>
        <row r="554">
          <cell r="O554">
            <v>20</v>
          </cell>
        </row>
        <row r="555">
          <cell r="O555">
            <v>20</v>
          </cell>
        </row>
        <row r="556">
          <cell r="O556">
            <v>20</v>
          </cell>
        </row>
        <row r="557">
          <cell r="O557">
            <v>20</v>
          </cell>
        </row>
        <row r="558">
          <cell r="O558">
            <v>20</v>
          </cell>
        </row>
        <row r="559">
          <cell r="O559">
            <v>20</v>
          </cell>
        </row>
        <row r="560">
          <cell r="O560">
            <v>20</v>
          </cell>
        </row>
        <row r="561">
          <cell r="O561">
            <v>20</v>
          </cell>
        </row>
        <row r="562">
          <cell r="O562">
            <v>20</v>
          </cell>
        </row>
        <row r="563">
          <cell r="O563">
            <v>20</v>
          </cell>
        </row>
        <row r="564">
          <cell r="O564">
            <v>26</v>
          </cell>
        </row>
        <row r="565">
          <cell r="O565">
            <v>26</v>
          </cell>
        </row>
        <row r="566">
          <cell r="O566">
            <v>26</v>
          </cell>
        </row>
        <row r="567">
          <cell r="O567">
            <v>26</v>
          </cell>
        </row>
        <row r="568">
          <cell r="O568">
            <v>26</v>
          </cell>
        </row>
        <row r="569">
          <cell r="O569">
            <v>26</v>
          </cell>
        </row>
        <row r="570">
          <cell r="O570">
            <v>26</v>
          </cell>
        </row>
        <row r="571">
          <cell r="O571">
            <v>26</v>
          </cell>
        </row>
        <row r="572">
          <cell r="O572">
            <v>26</v>
          </cell>
        </row>
        <row r="573">
          <cell r="O573">
            <v>26</v>
          </cell>
        </row>
        <row r="574">
          <cell r="O574">
            <v>26</v>
          </cell>
        </row>
        <row r="575">
          <cell r="O575">
            <v>26</v>
          </cell>
        </row>
        <row r="576">
          <cell r="O576">
            <v>28</v>
          </cell>
        </row>
        <row r="577">
          <cell r="O577">
            <v>28</v>
          </cell>
        </row>
        <row r="578">
          <cell r="O578">
            <v>28</v>
          </cell>
        </row>
        <row r="579">
          <cell r="O579">
            <v>28</v>
          </cell>
        </row>
        <row r="580">
          <cell r="O580">
            <v>28</v>
          </cell>
        </row>
        <row r="581">
          <cell r="O581">
            <v>28</v>
          </cell>
        </row>
        <row r="582">
          <cell r="O582">
            <v>28</v>
          </cell>
        </row>
        <row r="583">
          <cell r="O583">
            <v>28</v>
          </cell>
        </row>
        <row r="584">
          <cell r="O584">
            <v>28</v>
          </cell>
        </row>
        <row r="585">
          <cell r="O585">
            <v>28</v>
          </cell>
        </row>
        <row r="586">
          <cell r="O586">
            <v>28</v>
          </cell>
        </row>
        <row r="587">
          <cell r="O587">
            <v>28</v>
          </cell>
        </row>
        <row r="588">
          <cell r="O588">
            <v>28</v>
          </cell>
        </row>
        <row r="589">
          <cell r="O589">
            <v>28</v>
          </cell>
        </row>
        <row r="590">
          <cell r="O590">
            <v>28</v>
          </cell>
        </row>
        <row r="591">
          <cell r="O591">
            <v>28</v>
          </cell>
        </row>
        <row r="592">
          <cell r="O592">
            <v>28</v>
          </cell>
        </row>
        <row r="593">
          <cell r="O593">
            <v>40</v>
          </cell>
        </row>
        <row r="594">
          <cell r="O594">
            <v>40</v>
          </cell>
        </row>
        <row r="595">
          <cell r="O595">
            <v>40</v>
          </cell>
        </row>
        <row r="596">
          <cell r="O596">
            <v>40</v>
          </cell>
        </row>
        <row r="597">
          <cell r="O597">
            <v>40</v>
          </cell>
        </row>
        <row r="598">
          <cell r="O598">
            <v>40</v>
          </cell>
        </row>
        <row r="599">
          <cell r="O599">
            <v>40</v>
          </cell>
        </row>
        <row r="600">
          <cell r="O600">
            <v>40</v>
          </cell>
        </row>
        <row r="601">
          <cell r="O601">
            <v>40</v>
          </cell>
        </row>
        <row r="602">
          <cell r="O602">
            <v>40</v>
          </cell>
        </row>
        <row r="603">
          <cell r="O603">
            <v>40</v>
          </cell>
        </row>
        <row r="604">
          <cell r="O604">
            <v>40</v>
          </cell>
        </row>
        <row r="605">
          <cell r="O605">
            <v>40</v>
          </cell>
        </row>
        <row r="606">
          <cell r="O606">
            <v>40</v>
          </cell>
        </row>
        <row r="607">
          <cell r="O607">
            <v>40</v>
          </cell>
        </row>
        <row r="608">
          <cell r="O608">
            <v>40</v>
          </cell>
        </row>
        <row r="609">
          <cell r="O609">
            <v>40</v>
          </cell>
        </row>
        <row r="610">
          <cell r="O610">
            <v>40</v>
          </cell>
        </row>
        <row r="611">
          <cell r="O611">
            <v>40</v>
          </cell>
        </row>
        <row r="612">
          <cell r="O612">
            <v>40</v>
          </cell>
        </row>
        <row r="615">
          <cell r="O615">
            <v>12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A2" t="str">
            <v>10100-A01</v>
          </cell>
        </row>
      </sheetData>
      <sheetData sheetId="17">
        <row r="2">
          <cell r="A2" t="str">
            <v>12100-A01</v>
          </cell>
        </row>
      </sheetData>
      <sheetData sheetId="18"/>
      <sheetData sheetId="19"/>
      <sheetData sheetId="20">
        <row r="2">
          <cell r="A2" t="str">
            <v>15200-A01</v>
          </cell>
        </row>
      </sheetData>
      <sheetData sheetId="21">
        <row r="2">
          <cell r="A2" t="str">
            <v>16100-A01</v>
          </cell>
        </row>
      </sheetData>
      <sheetData sheetId="22"/>
      <sheetData sheetId="23">
        <row r="2">
          <cell r="A2" t="str">
            <v>21100-A01</v>
          </cell>
        </row>
      </sheetData>
      <sheetData sheetId="24">
        <row r="2">
          <cell r="A2" t="str">
            <v>22100-A01</v>
          </cell>
        </row>
      </sheetData>
      <sheetData sheetId="25">
        <row r="2">
          <cell r="A2" t="str">
            <v>23220-A01</v>
          </cell>
        </row>
      </sheetData>
      <sheetData sheetId="26"/>
      <sheetData sheetId="27">
        <row r="2">
          <cell r="A2" t="str">
            <v>25100-A01</v>
          </cell>
        </row>
      </sheetData>
      <sheetData sheetId="28">
        <row r="2">
          <cell r="A2" t="str">
            <v>26100-A01</v>
          </cell>
        </row>
      </sheetData>
      <sheetData sheetId="29">
        <row r="2">
          <cell r="A2" t="str">
            <v>27100-A01</v>
          </cell>
        </row>
      </sheetData>
      <sheetData sheetId="30"/>
      <sheetData sheetId="31"/>
      <sheetData sheetId="32">
        <row r="2">
          <cell r="A2" t="str">
            <v>30100-G07</v>
          </cell>
        </row>
      </sheetData>
      <sheetData sheetId="33">
        <row r="2">
          <cell r="A2" t="str">
            <v>30120-G07</v>
          </cell>
        </row>
      </sheetData>
      <sheetData sheetId="34">
        <row r="2">
          <cell r="A2" t="str">
            <v>30140-G07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">
          <cell r="A2" t="str">
            <v>10100-A01</v>
          </cell>
        </row>
      </sheetData>
      <sheetData sheetId="50"/>
      <sheetData sheetId="51"/>
      <sheetData sheetId="52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van Rickards" refreshedDate="44214.58309270833" createdVersion="3" refreshedVersion="6" recordCount="33" xr:uid="{00000000-000A-0000-FFFF-FFFF20000000}">
  <cacheSource type="worksheet">
    <worksheetSource ref="A1:B65536" sheet="GLCat"/>
  </cacheSource>
  <cacheFields count="2">
    <cacheField name="ACCTGRPCOD" numFmtId="0">
      <sharedItems containsBlank="1" count="3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  <s v="32"/>
        <m/>
        <s v="33" u="1"/>
      </sharedItems>
    </cacheField>
    <cacheField name="ACCTGRPDES" numFmtId="0">
      <sharedItems containsBlank="1" count="29">
        <s v="Revenue"/>
        <s v="Direct Costs-Property"/>
        <s v="Direct Costs-Vineyards"/>
        <s v="Direct Costs-Media"/>
        <s v="Other Income"/>
        <s v="Interest Income"/>
        <s v="Wages &amp; Salaries"/>
        <s v="Management Fees"/>
        <s v="Administration &amp; General"/>
        <s v="IT &amp; Communications"/>
        <s v="Human Resources"/>
        <s v="Sales &amp; Marketing"/>
        <s v="Repair &amp; Maintenance"/>
        <s v="Property Cost"/>
        <s v="Depreciation &amp; Amortisation"/>
        <s v="Financing Cost"/>
        <s v="Extra Ordinary Expenses"/>
        <s v="Capital loss"/>
        <s v="Income Tax"/>
        <s v="Cash at bank"/>
        <s v="Receivables"/>
        <s v="Other"/>
        <s v="Property Plant &amp; Equipment"/>
        <s v="Intercompany"/>
        <s v="Creditors &amp; Borrowings"/>
        <s v="Provisions"/>
        <s v="Equity"/>
        <m/>
        <s v="Div7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24" dataOnRows="1" applyNumberFormats="0" applyBorderFormats="0" applyFontFormats="0" applyPatternFormats="0" applyAlignmentFormats="0" applyWidthHeightFormats="1" dataCaption="Data" updatedVersion="6" minRefreshableVersion="3" asteriskTotals="1" showMemberPropertyTips="0" useAutoFormatting="1" rowGrandTotals="0" colGrandTotals="0" itemPrintTitles="1" createdVersion="3" indent="0" compact="0" compactData="0" gridDropZones="1">
  <location ref="A1:H34" firstHeaderRow="2" firstDataRow="2" firstDataCol="2"/>
  <pivotFields count="2">
    <pivotField axis="axisRow" compact="0" outline="0" subtotalTop="0" showAll="0" includeNewItemsInFilter="1" sortType="ascending" defaultSubtota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m="1" x="33"/>
        <item h="1" x="32"/>
      </items>
    </pivotField>
    <pivotField axis="axisRow" compact="0" outline="0" subtotalTop="0" showAll="0" includeNewItemsInFilter="1" defaultSubtotal="0">
      <items count="29">
        <item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m="1" x="28"/>
      </items>
    </pivotField>
  </pivotFields>
  <rowFields count="2">
    <field x="0"/>
    <field x="1"/>
  </rowFields>
  <rowItems count="32">
    <i>
      <x/>
      <x v="1"/>
    </i>
    <i>
      <x v="1"/>
      <x v="2"/>
    </i>
    <i>
      <x v="2"/>
      <x v="3"/>
    </i>
    <i>
      <x v="3"/>
      <x v="4"/>
    </i>
    <i>
      <x v="4"/>
      <x v="5"/>
    </i>
    <i>
      <x v="5"/>
      <x v="6"/>
    </i>
    <i>
      <x v="6"/>
      <x v="7"/>
    </i>
    <i>
      <x v="7"/>
      <x v="8"/>
    </i>
    <i>
      <x v="8"/>
      <x v="9"/>
    </i>
    <i>
      <x v="9"/>
      <x v="10"/>
    </i>
    <i>
      <x v="10"/>
      <x v="11"/>
    </i>
    <i>
      <x v="11"/>
      <x v="12"/>
    </i>
    <i>
      <x v="12"/>
      <x v="13"/>
    </i>
    <i>
      <x v="13"/>
      <x v="14"/>
    </i>
    <i>
      <x v="14"/>
      <x v="15"/>
    </i>
    <i>
      <x v="15"/>
      <x v="16"/>
    </i>
    <i>
      <x v="16"/>
      <x v="17"/>
    </i>
    <i>
      <x v="17"/>
      <x v="18"/>
    </i>
    <i>
      <x v="18"/>
      <x v="19"/>
    </i>
    <i>
      <x v="19"/>
      <x v="20"/>
    </i>
    <i>
      <x v="20"/>
      <x v="21"/>
    </i>
    <i>
      <x v="21"/>
      <x v="22"/>
    </i>
    <i>
      <x v="22"/>
      <x v="23"/>
    </i>
    <i>
      <x v="23"/>
      <x v="24"/>
    </i>
    <i>
      <x v="24"/>
      <x v="22"/>
    </i>
    <i>
      <x v="25"/>
      <x v="25"/>
    </i>
    <i>
      <x v="26"/>
      <x v="26"/>
    </i>
    <i>
      <x v="27"/>
      <x v="22"/>
    </i>
    <i>
      <x v="28"/>
      <x v="25"/>
    </i>
    <i>
      <x v="29"/>
      <x v="24"/>
    </i>
    <i>
      <x v="30"/>
      <x v="22"/>
    </i>
    <i>
      <x v="31"/>
      <x v="27"/>
    </i>
  </rowItems>
  <colItems count="1">
    <i/>
  </colItem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17" Type="http://schemas.openxmlformats.org/officeDocument/2006/relationships/image" Target="../media/image8.emf"/><Relationship Id="rId25" Type="http://schemas.openxmlformats.org/officeDocument/2006/relationships/image" Target="../media/image12.emf"/><Relationship Id="rId33" Type="http://schemas.openxmlformats.org/officeDocument/2006/relationships/image" Target="../media/image16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image" Target="../media/image14.emf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24" Type="http://schemas.openxmlformats.org/officeDocument/2006/relationships/control" Target="../activeX/activeX11.xml"/><Relationship Id="rId32" Type="http://schemas.openxmlformats.org/officeDocument/2006/relationships/control" Target="../activeX/activeX15.xml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28" Type="http://schemas.openxmlformats.org/officeDocument/2006/relationships/control" Target="../activeX/activeX13.xml"/><Relationship Id="rId10" Type="http://schemas.openxmlformats.org/officeDocument/2006/relationships/control" Target="../activeX/activeX4.xml"/><Relationship Id="rId19" Type="http://schemas.openxmlformats.org/officeDocument/2006/relationships/image" Target="../media/image9.emf"/><Relationship Id="rId31" Type="http://schemas.openxmlformats.org/officeDocument/2006/relationships/image" Target="../media/image15.emf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3.emf"/><Relationship Id="rId30" Type="http://schemas.openxmlformats.org/officeDocument/2006/relationships/control" Target="../activeX/activeX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T472"/>
  <sheetViews>
    <sheetView topLeftCell="AX1" zoomScale="80" workbookViewId="0">
      <selection activeCell="A11" sqref="A11:XFD11"/>
    </sheetView>
  </sheetViews>
  <sheetFormatPr defaultRowHeight="12.75" x14ac:dyDescent="0.2"/>
  <cols>
    <col min="1" max="1" width="14.85546875" bestFit="1" customWidth="1"/>
    <col min="2" max="2" width="39.42578125" bestFit="1" customWidth="1"/>
    <col min="3" max="3" width="14.140625" customWidth="1"/>
    <col min="4" max="4" width="14.28515625" customWidth="1"/>
    <col min="5" max="5" width="18.140625" bestFit="1" customWidth="1"/>
    <col min="6" max="6" width="7" customWidth="1"/>
    <col min="7" max="7" width="18.42578125" customWidth="1"/>
    <col min="8" max="16" width="13.7109375" customWidth="1"/>
    <col min="17" max="17" width="11.7109375" customWidth="1"/>
    <col min="18" max="18" width="10.85546875" bestFit="1" customWidth="1"/>
    <col min="19" max="19" width="12.7109375" bestFit="1" customWidth="1"/>
    <col min="20" max="20" width="16.28515625" bestFit="1" customWidth="1"/>
    <col min="21" max="21" width="11.5703125" customWidth="1"/>
    <col min="22" max="22" width="11.5703125" bestFit="1" customWidth="1"/>
    <col min="23" max="24" width="11.5703125" customWidth="1"/>
    <col min="25" max="25" width="11.5703125" style="179" bestFit="1" customWidth="1"/>
    <col min="26" max="27" width="11.5703125" customWidth="1"/>
    <col min="28" max="28" width="11.5703125" bestFit="1" customWidth="1"/>
    <col min="29" max="29" width="11.5703125" customWidth="1"/>
    <col min="30" max="30" width="11.5703125" bestFit="1" customWidth="1"/>
    <col min="31" max="33" width="11.5703125" customWidth="1"/>
    <col min="34" max="46" width="12.140625" bestFit="1" customWidth="1"/>
    <col min="47" max="47" width="11.5703125" style="179" customWidth="1"/>
    <col min="48" max="50" width="11.5703125" customWidth="1"/>
    <col min="51" max="51" width="11.5703125" bestFit="1" customWidth="1"/>
    <col min="52" max="58" width="11.5703125" customWidth="1"/>
    <col min="59" max="59" width="11.5703125" bestFit="1" customWidth="1"/>
    <col min="60" max="60" width="14.140625" bestFit="1" customWidth="1"/>
    <col min="61" max="63" width="15.5703125" bestFit="1" customWidth="1"/>
    <col min="64" max="64" width="13.85546875" bestFit="1" customWidth="1"/>
    <col min="65" max="65" width="50.5703125" bestFit="1" customWidth="1"/>
    <col min="66" max="66" width="15.28515625" bestFit="1" customWidth="1"/>
    <col min="67" max="67" width="12.7109375" bestFit="1" customWidth="1"/>
    <col min="68" max="68" width="12.28515625" bestFit="1" customWidth="1"/>
    <col min="69" max="69" width="12.7109375" bestFit="1" customWidth="1"/>
    <col min="70" max="70" width="8.140625" customWidth="1"/>
    <col min="72" max="72" width="16.5703125" bestFit="1" customWidth="1"/>
  </cols>
  <sheetData>
    <row r="1" spans="1:72" ht="13.5" thickBot="1" x14ac:dyDescent="0.25">
      <c r="A1" s="1" t="s">
        <v>20</v>
      </c>
      <c r="B1" s="1" t="s">
        <v>127</v>
      </c>
      <c r="C1" s="1" t="s">
        <v>370</v>
      </c>
      <c r="D1" s="1" t="s">
        <v>371</v>
      </c>
      <c r="E1" s="1" t="s">
        <v>372</v>
      </c>
      <c r="F1" s="1" t="s">
        <v>69</v>
      </c>
      <c r="G1" s="1" t="s">
        <v>21</v>
      </c>
      <c r="H1" s="1" t="s">
        <v>134</v>
      </c>
      <c r="I1" s="1" t="s">
        <v>135</v>
      </c>
      <c r="J1" s="1" t="s">
        <v>136</v>
      </c>
      <c r="K1" s="1" t="s">
        <v>137</v>
      </c>
      <c r="L1" s="1" t="s">
        <v>138</v>
      </c>
      <c r="M1" s="1" t="s">
        <v>139</v>
      </c>
      <c r="N1" s="1" t="s">
        <v>140</v>
      </c>
      <c r="O1" s="1" t="s">
        <v>141</v>
      </c>
      <c r="P1" s="1" t="s">
        <v>142</v>
      </c>
      <c r="Q1" s="1" t="s">
        <v>373</v>
      </c>
      <c r="R1" s="1" t="s">
        <v>70</v>
      </c>
      <c r="S1" s="1" t="s">
        <v>506</v>
      </c>
      <c r="T1" s="1" t="s">
        <v>130</v>
      </c>
      <c r="U1" s="1" t="s">
        <v>71</v>
      </c>
      <c r="V1" s="1" t="s">
        <v>72</v>
      </c>
      <c r="W1" s="1" t="s">
        <v>73</v>
      </c>
      <c r="X1" s="1" t="s">
        <v>74</v>
      </c>
      <c r="Y1" s="1" t="s">
        <v>75</v>
      </c>
      <c r="Z1" s="1" t="s">
        <v>76</v>
      </c>
      <c r="AA1" s="1" t="s">
        <v>77</v>
      </c>
      <c r="AB1" s="1" t="s">
        <v>78</v>
      </c>
      <c r="AC1" s="1" t="s">
        <v>79</v>
      </c>
      <c r="AD1" s="1" t="s">
        <v>80</v>
      </c>
      <c r="AE1" s="1" t="s">
        <v>81</v>
      </c>
      <c r="AF1" s="1" t="s">
        <v>82</v>
      </c>
      <c r="AG1" s="1" t="s">
        <v>83</v>
      </c>
      <c r="AH1" s="1" t="s">
        <v>84</v>
      </c>
      <c r="AI1" s="1" t="s">
        <v>85</v>
      </c>
      <c r="AJ1" s="1" t="s">
        <v>86</v>
      </c>
      <c r="AK1" s="1" t="s">
        <v>87</v>
      </c>
      <c r="AL1" s="1" t="s">
        <v>88</v>
      </c>
      <c r="AM1" s="1" t="s">
        <v>89</v>
      </c>
      <c r="AN1" s="1" t="s">
        <v>90</v>
      </c>
      <c r="AO1" s="1" t="s">
        <v>91</v>
      </c>
      <c r="AP1" s="1" t="s">
        <v>92</v>
      </c>
      <c r="AQ1" s="1" t="s">
        <v>93</v>
      </c>
      <c r="AR1" s="1" t="s">
        <v>94</v>
      </c>
      <c r="AS1" s="1" t="s">
        <v>95</v>
      </c>
      <c r="AT1" s="1" t="s">
        <v>96</v>
      </c>
      <c r="AU1" s="1" t="s">
        <v>97</v>
      </c>
      <c r="AV1" s="1" t="s">
        <v>98</v>
      </c>
      <c r="AW1" s="1" t="s">
        <v>99</v>
      </c>
      <c r="AX1" s="1" t="s">
        <v>100</v>
      </c>
      <c r="AY1" s="1" t="s">
        <v>101</v>
      </c>
      <c r="AZ1" s="1" t="s">
        <v>102</v>
      </c>
      <c r="BA1" s="1" t="s">
        <v>103</v>
      </c>
      <c r="BB1" s="1" t="s">
        <v>104</v>
      </c>
      <c r="BC1" s="1" t="s">
        <v>105</v>
      </c>
      <c r="BD1" s="1" t="s">
        <v>106</v>
      </c>
      <c r="BE1" s="1" t="s">
        <v>107</v>
      </c>
      <c r="BF1" s="1" t="s">
        <v>108</v>
      </c>
      <c r="BG1" s="1" t="s">
        <v>109</v>
      </c>
      <c r="BH1" s="1" t="s">
        <v>182</v>
      </c>
      <c r="BI1" s="1" t="s">
        <v>22</v>
      </c>
      <c r="BJ1" s="1" t="s">
        <v>23</v>
      </c>
      <c r="BK1" s="1" t="s">
        <v>24</v>
      </c>
      <c r="BL1" s="1" t="s">
        <v>183</v>
      </c>
      <c r="BM1" s="1" t="s">
        <v>128</v>
      </c>
      <c r="BN1" s="1" t="s">
        <v>110</v>
      </c>
      <c r="BO1" s="1" t="s">
        <v>374</v>
      </c>
      <c r="BP1" s="1" t="s">
        <v>144</v>
      </c>
      <c r="BQ1" s="1" t="s">
        <v>375</v>
      </c>
      <c r="BR1" s="1" t="s">
        <v>376</v>
      </c>
      <c r="BS1" s="1" t="s">
        <v>377</v>
      </c>
      <c r="BT1" s="1" t="s">
        <v>129</v>
      </c>
    </row>
    <row r="2" spans="1:72" x14ac:dyDescent="0.2">
      <c r="A2" t="s">
        <v>541</v>
      </c>
      <c r="B2" t="s">
        <v>1184</v>
      </c>
      <c r="C2" t="s">
        <v>1185</v>
      </c>
      <c r="D2">
        <f>IF(TYPE="R",40,IF(ISNA(INDEX(Categories!D:E,MATCH(GROUPTYPE,Categories!D:D,0),2)),0,INDEX(Categories!D:E,MATCH(GROUPTYPE,Categories!D:D,0),2)))</f>
        <v>8</v>
      </c>
      <c r="E2" t="str">
        <f>IF(TYPE="R","Retained Earnings",IF(ISNA(INDEX(Categories!D:F,MATCH(GLCATCODE,Categories!E:E,0),3)),0,INDEX(Categories!D:F,MATCH(GLCATCODE,Categories!E:E,0),3)))</f>
        <v>Revenue</v>
      </c>
      <c r="F2" t="s">
        <v>238</v>
      </c>
      <c r="G2" t="s">
        <v>866</v>
      </c>
      <c r="H2" t="s">
        <v>1186</v>
      </c>
      <c r="I2" t="s">
        <v>1187</v>
      </c>
      <c r="J2" t="s">
        <v>1188</v>
      </c>
      <c r="K2" t="s">
        <v>1188</v>
      </c>
      <c r="L2" t="s">
        <v>1188</v>
      </c>
      <c r="M2" t="s">
        <v>1188</v>
      </c>
      <c r="N2" t="s">
        <v>1188</v>
      </c>
      <c r="O2" t="s">
        <v>1188</v>
      </c>
      <c r="P2" t="s">
        <v>1188</v>
      </c>
      <c r="Q2" t="s">
        <v>1189</v>
      </c>
      <c r="R2" t="s">
        <v>1190</v>
      </c>
      <c r="S2">
        <f>VLOOKUP(ACCOUNTEXSEG,Sheet6!$A$2:$C$4000,3,TRUE)</f>
        <v>-358124.53</v>
      </c>
      <c r="T2">
        <f>IF(ACCTTYPE="I",0,OPENBALN)</f>
        <v>0</v>
      </c>
      <c r="U2">
        <v>-40777.65</v>
      </c>
      <c r="V2">
        <v>-42318.65</v>
      </c>
      <c r="W2">
        <v>-45031.65</v>
      </c>
      <c r="X2">
        <v>-24152.65</v>
      </c>
      <c r="Y2" s="179">
        <v>-8388.65</v>
      </c>
      <c r="Z2">
        <v>-17628.650000000001</v>
      </c>
      <c r="AA2">
        <v>-14559.65</v>
      </c>
      <c r="AB2">
        <v>-28413.65</v>
      </c>
      <c r="AC2">
        <v>-52617.97</v>
      </c>
      <c r="AD2">
        <v>-29628.65</v>
      </c>
      <c r="AE2">
        <v>0</v>
      </c>
      <c r="AF2">
        <v>-1027.51</v>
      </c>
      <c r="AG2">
        <v>-1027.51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-14559.65</v>
      </c>
      <c r="AO2">
        <v>-28413.65</v>
      </c>
      <c r="AP2">
        <v>-42677</v>
      </c>
      <c r="AQ2">
        <v>-25000</v>
      </c>
      <c r="AR2">
        <v>0</v>
      </c>
      <c r="AS2">
        <v>0</v>
      </c>
      <c r="AT2">
        <v>0</v>
      </c>
      <c r="AU2" s="179">
        <v>-57616.43</v>
      </c>
      <c r="AV2">
        <v>-109878.41</v>
      </c>
      <c r="AW2">
        <v>-61128.33</v>
      </c>
      <c r="AX2">
        <v>-69603.95</v>
      </c>
      <c r="AY2">
        <v>-68563.83</v>
      </c>
      <c r="AZ2">
        <v>-66117.97</v>
      </c>
      <c r="BA2">
        <v>-58891.99</v>
      </c>
      <c r="BB2">
        <v>-86497.98</v>
      </c>
      <c r="BC2">
        <v>-67991.98</v>
      </c>
      <c r="BD2">
        <v>-55517.98</v>
      </c>
      <c r="BE2">
        <v>-55322.98</v>
      </c>
      <c r="BF2">
        <v>-59179.65</v>
      </c>
      <c r="BG2">
        <v>-59179.65</v>
      </c>
      <c r="BH2">
        <v>-49439.590624999997</v>
      </c>
      <c r="BI2">
        <v>-45326.638749999998</v>
      </c>
      <c r="BJ2">
        <v>-42052.553749999999</v>
      </c>
      <c r="BK2">
        <v>-44013.146249999998</v>
      </c>
      <c r="BL2">
        <v>-6915.6437500000002</v>
      </c>
      <c r="BM2" t="s">
        <v>1191</v>
      </c>
      <c r="BN2">
        <v>20190701</v>
      </c>
      <c r="BO2">
        <v>-126247.43</v>
      </c>
      <c r="BP2" t="s">
        <v>238</v>
      </c>
      <c r="BQ2">
        <v>-383402.56</v>
      </c>
      <c r="BR2">
        <v>2020</v>
      </c>
      <c r="BS2" t="s">
        <v>115</v>
      </c>
      <c r="BT2">
        <v>-126247.43</v>
      </c>
    </row>
    <row r="3" spans="1:72" x14ac:dyDescent="0.2">
      <c r="A3" t="s">
        <v>542</v>
      </c>
      <c r="B3" t="s">
        <v>1192</v>
      </c>
      <c r="C3" t="s">
        <v>1185</v>
      </c>
      <c r="D3">
        <f>IF(TYPE="R",40,IF(ISNA(INDEX(Categories!D:E,MATCH(GROUPTYPE,Categories!D:D,0),2)),0,INDEX(Categories!D:E,MATCH(GROUPTYPE,Categories!D:D,0),2)))</f>
        <v>8</v>
      </c>
      <c r="E3" t="str">
        <f>IF(TYPE="R","Retained Earnings",IF(ISNA(INDEX(Categories!D:F,MATCH(GLCATCODE,Categories!E:E,0),3)),0,INDEX(Categories!D:F,MATCH(GLCATCODE,Categories!E:E,0),3)))</f>
        <v>Revenue</v>
      </c>
      <c r="F3" t="s">
        <v>238</v>
      </c>
      <c r="G3" t="s">
        <v>867</v>
      </c>
      <c r="H3" t="s">
        <v>1186</v>
      </c>
      <c r="I3" t="s">
        <v>1193</v>
      </c>
      <c r="J3" t="s">
        <v>1188</v>
      </c>
      <c r="K3" t="s">
        <v>1188</v>
      </c>
      <c r="L3" t="s">
        <v>1188</v>
      </c>
      <c r="M3" t="s">
        <v>1188</v>
      </c>
      <c r="N3" t="s">
        <v>1188</v>
      </c>
      <c r="O3" t="s">
        <v>1188</v>
      </c>
      <c r="P3" t="s">
        <v>1188</v>
      </c>
      <c r="Q3" t="s">
        <v>1189</v>
      </c>
      <c r="R3" t="s">
        <v>1190</v>
      </c>
      <c r="S3">
        <f>VLOOKUP(ACCOUNTEXSEG,Sheet6!$A$2:$C$4000,3,TRUE)</f>
        <v>-109168</v>
      </c>
      <c r="T3">
        <f>IF(ACCTTYPE="I",0,OPENBALN)</f>
        <v>0</v>
      </c>
      <c r="U3">
        <v>0</v>
      </c>
      <c r="V3">
        <v>0</v>
      </c>
      <c r="W3">
        <v>0</v>
      </c>
      <c r="X3">
        <v>0</v>
      </c>
      <c r="Y3" s="179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 s="179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-115100</v>
      </c>
      <c r="BG3">
        <v>-115100</v>
      </c>
      <c r="BH3">
        <v>-6823</v>
      </c>
      <c r="BI3">
        <v>-8071.3068750000002</v>
      </c>
      <c r="BJ3">
        <v>-6265</v>
      </c>
      <c r="BK3">
        <v>-8057.6706249999997</v>
      </c>
      <c r="BL3">
        <v>0</v>
      </c>
      <c r="BM3" t="s">
        <v>1191</v>
      </c>
      <c r="BN3">
        <v>20190701</v>
      </c>
      <c r="BO3">
        <v>0</v>
      </c>
      <c r="BP3" t="s">
        <v>238</v>
      </c>
      <c r="BQ3">
        <v>-115100</v>
      </c>
      <c r="BR3">
        <v>2020</v>
      </c>
      <c r="BS3" t="s">
        <v>115</v>
      </c>
      <c r="BT3">
        <v>0</v>
      </c>
    </row>
    <row r="4" spans="1:72" x14ac:dyDescent="0.2">
      <c r="A4" t="s">
        <v>543</v>
      </c>
      <c r="B4" t="s">
        <v>1194</v>
      </c>
      <c r="C4" t="s">
        <v>1185</v>
      </c>
      <c r="D4">
        <f>IF(TYPE="R",40,IF(ISNA(INDEX(Categories!D:E,MATCH(GROUPTYPE,Categories!D:D,0),2)),0,INDEX(Categories!D:E,MATCH(GROUPTYPE,Categories!D:D,0),2)))</f>
        <v>8</v>
      </c>
      <c r="E4" t="str">
        <f>IF(TYPE="R","Retained Earnings",IF(ISNA(INDEX(Categories!D:F,MATCH(GLCATCODE,Categories!E:E,0),3)),0,INDEX(Categories!D:F,MATCH(GLCATCODE,Categories!E:E,0),3)))</f>
        <v>Revenue</v>
      </c>
      <c r="F4" t="s">
        <v>238</v>
      </c>
      <c r="G4" t="s">
        <v>868</v>
      </c>
      <c r="H4" t="s">
        <v>1186</v>
      </c>
      <c r="I4" t="s">
        <v>1195</v>
      </c>
      <c r="J4" t="s">
        <v>1188</v>
      </c>
      <c r="K4" t="s">
        <v>1188</v>
      </c>
      <c r="L4" t="s">
        <v>1188</v>
      </c>
      <c r="M4" t="s">
        <v>1188</v>
      </c>
      <c r="N4" t="s">
        <v>1188</v>
      </c>
      <c r="O4" t="s">
        <v>1188</v>
      </c>
      <c r="P4" t="s">
        <v>1188</v>
      </c>
      <c r="Q4" t="s">
        <v>1189</v>
      </c>
      <c r="R4" t="s">
        <v>1190</v>
      </c>
      <c r="S4">
        <f>VLOOKUP(ACCOUNTEXSEG,Sheet6!$A$2:$C$4000,3,TRUE)</f>
        <v>92.27</v>
      </c>
      <c r="T4">
        <f>IF(ACCTTYPE="I",0,OPENBALN)</f>
        <v>0</v>
      </c>
      <c r="U4">
        <v>0</v>
      </c>
      <c r="V4">
        <v>0</v>
      </c>
      <c r="W4">
        <v>0</v>
      </c>
      <c r="X4">
        <v>0</v>
      </c>
      <c r="Y4" s="179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 s="179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7.6891660000000002</v>
      </c>
      <c r="BI4">
        <v>-588.81666600000005</v>
      </c>
      <c r="BJ4">
        <v>-2500</v>
      </c>
      <c r="BK4">
        <v>0</v>
      </c>
      <c r="BL4">
        <v>0</v>
      </c>
      <c r="BM4" t="s">
        <v>1191</v>
      </c>
      <c r="BN4">
        <v>20190701</v>
      </c>
      <c r="BO4">
        <v>0</v>
      </c>
      <c r="BP4" t="s">
        <v>238</v>
      </c>
      <c r="BQ4">
        <v>0</v>
      </c>
      <c r="BR4">
        <v>2020</v>
      </c>
      <c r="BS4" t="s">
        <v>115</v>
      </c>
      <c r="BT4">
        <v>0</v>
      </c>
    </row>
    <row r="5" spans="1:72" x14ac:dyDescent="0.2">
      <c r="A5" t="s">
        <v>544</v>
      </c>
      <c r="B5" t="s">
        <v>1196</v>
      </c>
      <c r="C5" t="s">
        <v>1185</v>
      </c>
      <c r="D5">
        <f>IF(TYPE="R",40,IF(ISNA(INDEX(Categories!D:E,MATCH(GROUPTYPE,Categories!D:D,0),2)),0,INDEX(Categories!D:E,MATCH(GROUPTYPE,Categories!D:D,0),2)))</f>
        <v>8</v>
      </c>
      <c r="E5" t="str">
        <f>IF(TYPE="R","Retained Earnings",IF(ISNA(INDEX(Categories!D:F,MATCH(GLCATCODE,Categories!E:E,0),3)),0,INDEX(Categories!D:F,MATCH(GLCATCODE,Categories!E:E,0),3)))</f>
        <v>Revenue</v>
      </c>
      <c r="F5" t="s">
        <v>238</v>
      </c>
      <c r="G5" t="s">
        <v>869</v>
      </c>
      <c r="H5" t="s">
        <v>1186</v>
      </c>
      <c r="I5" t="s">
        <v>1197</v>
      </c>
      <c r="J5" t="s">
        <v>1188</v>
      </c>
      <c r="K5" t="s">
        <v>1188</v>
      </c>
      <c r="L5" t="s">
        <v>1188</v>
      </c>
      <c r="M5" t="s">
        <v>1188</v>
      </c>
      <c r="N5" t="s">
        <v>1188</v>
      </c>
      <c r="O5" t="s">
        <v>1188</v>
      </c>
      <c r="P5" t="s">
        <v>1188</v>
      </c>
      <c r="Q5" t="s">
        <v>1189</v>
      </c>
      <c r="R5" t="s">
        <v>1190</v>
      </c>
      <c r="S5">
        <f>VLOOKUP(ACCOUNTEXSEG,Sheet6!$A$2:$C$4000,3,TRUE)</f>
        <v>-28800</v>
      </c>
      <c r="T5">
        <f>IF(ACCTTYPE="I",0,OPENBALN)</f>
        <v>0</v>
      </c>
      <c r="U5">
        <v>0</v>
      </c>
      <c r="V5">
        <v>0</v>
      </c>
      <c r="W5">
        <v>0</v>
      </c>
      <c r="X5">
        <v>0</v>
      </c>
      <c r="Y5" s="179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 s="179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-1800</v>
      </c>
      <c r="BI5">
        <v>-1967.6637499999999</v>
      </c>
      <c r="BJ5">
        <v>-2106.25</v>
      </c>
      <c r="BK5">
        <v>0</v>
      </c>
      <c r="BL5">
        <v>0</v>
      </c>
      <c r="BM5" t="s">
        <v>1191</v>
      </c>
      <c r="BN5">
        <v>20190701</v>
      </c>
      <c r="BO5">
        <v>0</v>
      </c>
      <c r="BP5" t="s">
        <v>238</v>
      </c>
      <c r="BQ5">
        <v>0</v>
      </c>
      <c r="BR5">
        <v>2020</v>
      </c>
      <c r="BS5" t="s">
        <v>115</v>
      </c>
      <c r="BT5">
        <v>0</v>
      </c>
    </row>
    <row r="6" spans="1:72" x14ac:dyDescent="0.2">
      <c r="A6" t="s">
        <v>545</v>
      </c>
      <c r="B6" t="s">
        <v>1198</v>
      </c>
      <c r="C6" t="s">
        <v>1185</v>
      </c>
      <c r="D6">
        <f>IF(TYPE="R",40,IF(ISNA(INDEX(Categories!D:E,MATCH(GROUPTYPE,Categories!D:D,0),2)),0,INDEX(Categories!D:E,MATCH(GROUPTYPE,Categories!D:D,0),2)))</f>
        <v>8</v>
      </c>
      <c r="E6" t="str">
        <f>IF(TYPE="R","Retained Earnings",IF(ISNA(INDEX(Categories!D:F,MATCH(GLCATCODE,Categories!E:E,0),3)),0,INDEX(Categories!D:F,MATCH(GLCATCODE,Categories!E:E,0),3)))</f>
        <v>Revenue</v>
      </c>
      <c r="F6" t="s">
        <v>238</v>
      </c>
      <c r="G6" t="s">
        <v>870</v>
      </c>
      <c r="H6" t="s">
        <v>1186</v>
      </c>
      <c r="I6" t="s">
        <v>1199</v>
      </c>
      <c r="J6" t="s">
        <v>1188</v>
      </c>
      <c r="K6" t="s">
        <v>1188</v>
      </c>
      <c r="L6" t="s">
        <v>1188</v>
      </c>
      <c r="M6" t="s">
        <v>1188</v>
      </c>
      <c r="N6" t="s">
        <v>1188</v>
      </c>
      <c r="O6" t="s">
        <v>1188</v>
      </c>
      <c r="P6" t="s">
        <v>1188</v>
      </c>
      <c r="Q6" t="s">
        <v>1189</v>
      </c>
      <c r="R6" t="s">
        <v>1190</v>
      </c>
      <c r="S6">
        <f>VLOOKUP(ACCOUNTEXSEG,Sheet6!$A$2:$C$4000,3,TRUE)</f>
        <v>0</v>
      </c>
      <c r="T6">
        <f>IF(ACCTTYPE="I",0,OPENBALN)</f>
        <v>0</v>
      </c>
      <c r="U6">
        <v>0</v>
      </c>
      <c r="V6">
        <v>0</v>
      </c>
      <c r="W6">
        <v>0</v>
      </c>
      <c r="X6">
        <v>0</v>
      </c>
      <c r="Y6" s="179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 s="179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-1400</v>
      </c>
      <c r="BJ6">
        <v>0</v>
      </c>
      <c r="BK6">
        <v>-2555.625</v>
      </c>
      <c r="BL6">
        <v>0</v>
      </c>
      <c r="BM6" t="s">
        <v>1191</v>
      </c>
      <c r="BN6">
        <v>20190701</v>
      </c>
      <c r="BO6">
        <v>0</v>
      </c>
      <c r="BP6" t="s">
        <v>238</v>
      </c>
      <c r="BQ6">
        <v>0</v>
      </c>
      <c r="BR6">
        <v>2020</v>
      </c>
      <c r="BS6" t="s">
        <v>115</v>
      </c>
      <c r="BT6">
        <v>0</v>
      </c>
    </row>
    <row r="7" spans="1:72" x14ac:dyDescent="0.2">
      <c r="A7" t="s">
        <v>546</v>
      </c>
      <c r="B7" t="s">
        <v>1200</v>
      </c>
      <c r="C7" t="s">
        <v>1185</v>
      </c>
      <c r="D7">
        <f>IF(TYPE="R",40,IF(ISNA(INDEX(Categories!D:E,MATCH(GROUPTYPE,Categories!D:D,0),2)),0,INDEX(Categories!D:E,MATCH(GROUPTYPE,Categories!D:D,0),2)))</f>
        <v>8</v>
      </c>
      <c r="E7" t="str">
        <f>IF(TYPE="R","Retained Earnings",IF(ISNA(INDEX(Categories!D:F,MATCH(GLCATCODE,Categories!E:E,0),3)),0,INDEX(Categories!D:F,MATCH(GLCATCODE,Categories!E:E,0),3)))</f>
        <v>Revenue</v>
      </c>
      <c r="F7" t="s">
        <v>238</v>
      </c>
      <c r="G7" t="s">
        <v>871</v>
      </c>
      <c r="H7" t="s">
        <v>1186</v>
      </c>
      <c r="I7" t="s">
        <v>1201</v>
      </c>
      <c r="J7" t="s">
        <v>1188</v>
      </c>
      <c r="K7" t="s">
        <v>1188</v>
      </c>
      <c r="L7" t="s">
        <v>1188</v>
      </c>
      <c r="M7" t="s">
        <v>1188</v>
      </c>
      <c r="N7" t="s">
        <v>1188</v>
      </c>
      <c r="O7" t="s">
        <v>1188</v>
      </c>
      <c r="P7" t="s">
        <v>1188</v>
      </c>
      <c r="Q7" t="s">
        <v>1189</v>
      </c>
      <c r="R7" t="s">
        <v>1190</v>
      </c>
      <c r="S7">
        <f>VLOOKUP(ACCOUNTEXSEG,Sheet6!$A$2:$C$4000,3,TRUE)</f>
        <v>-118870</v>
      </c>
      <c r="T7">
        <f>IF(ACCTTYPE="I",0,OPENBALN)</f>
        <v>0</v>
      </c>
      <c r="U7">
        <v>0</v>
      </c>
      <c r="V7">
        <v>0</v>
      </c>
      <c r="W7">
        <v>0</v>
      </c>
      <c r="X7">
        <v>0</v>
      </c>
      <c r="Y7" s="179">
        <v>0</v>
      </c>
      <c r="Z7">
        <v>0</v>
      </c>
      <c r="AA7">
        <v>0</v>
      </c>
      <c r="AB7">
        <v>0</v>
      </c>
      <c r="AC7">
        <v>-15800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 s="179">
        <v>-39000</v>
      </c>
      <c r="AV7">
        <v>0</v>
      </c>
      <c r="AW7">
        <v>-31100</v>
      </c>
      <c r="AX7">
        <v>0</v>
      </c>
      <c r="AY7">
        <v>-31100</v>
      </c>
      <c r="AZ7">
        <v>0</v>
      </c>
      <c r="BA7">
        <v>0</v>
      </c>
      <c r="BB7">
        <v>-31100</v>
      </c>
      <c r="BC7">
        <v>0</v>
      </c>
      <c r="BD7">
        <v>0</v>
      </c>
      <c r="BE7">
        <v>-31100</v>
      </c>
      <c r="BF7">
        <v>0</v>
      </c>
      <c r="BG7">
        <v>0</v>
      </c>
      <c r="BH7">
        <v>-14671.333333</v>
      </c>
      <c r="BI7">
        <v>-5311.6666660000001</v>
      </c>
      <c r="BJ7">
        <v>0</v>
      </c>
      <c r="BK7">
        <v>0</v>
      </c>
      <c r="BL7">
        <v>0</v>
      </c>
      <c r="BM7" t="s">
        <v>1191</v>
      </c>
      <c r="BN7">
        <v>20190701</v>
      </c>
      <c r="BO7">
        <v>-15800</v>
      </c>
      <c r="BP7" t="s">
        <v>238</v>
      </c>
      <c r="BQ7">
        <v>-62200</v>
      </c>
      <c r="BR7">
        <v>2020</v>
      </c>
      <c r="BS7" t="s">
        <v>115</v>
      </c>
      <c r="BT7">
        <v>-15800</v>
      </c>
    </row>
    <row r="8" spans="1:72" x14ac:dyDescent="0.2">
      <c r="A8" t="s">
        <v>548</v>
      </c>
      <c r="B8" t="s">
        <v>691</v>
      </c>
      <c r="C8" t="s">
        <v>1202</v>
      </c>
      <c r="D8">
        <f>IF(TYPE="R",40,IF(ISNA(INDEX(Categories!D:E,MATCH(GROUPTYPE,Categories!D:D,0),2)),0,INDEX(Categories!D:E,MATCH(GROUPTYPE,Categories!D:D,0),2)))</f>
        <v>12</v>
      </c>
      <c r="E8" t="str">
        <f>IF(TYPE="R","Retained Earnings",IF(ISNA(INDEX(Categories!D:F,MATCH(GLCATCODE,Categories!E:E,0),3)),0,INDEX(Categories!D:F,MATCH(GLCATCODE,Categories!E:E,0),3)))</f>
        <v>Other Income</v>
      </c>
      <c r="F8" t="s">
        <v>238</v>
      </c>
      <c r="G8" t="s">
        <v>873</v>
      </c>
      <c r="H8" t="s">
        <v>1186</v>
      </c>
      <c r="I8" t="s">
        <v>1203</v>
      </c>
      <c r="J8" t="s">
        <v>1188</v>
      </c>
      <c r="K8" t="s">
        <v>1188</v>
      </c>
      <c r="L8" t="s">
        <v>1188</v>
      </c>
      <c r="M8" t="s">
        <v>1188</v>
      </c>
      <c r="N8" t="s">
        <v>1188</v>
      </c>
      <c r="O8" t="s">
        <v>1188</v>
      </c>
      <c r="P8" t="s">
        <v>1188</v>
      </c>
      <c r="Q8" t="s">
        <v>1189</v>
      </c>
      <c r="R8" t="s">
        <v>1190</v>
      </c>
      <c r="S8">
        <f>VLOOKUP(ACCOUNTEXSEG,Sheet6!$A$2:$C$4000,3,TRUE)</f>
        <v>-74713.899999999994</v>
      </c>
      <c r="T8">
        <f>IF(ACCTTYPE="I",0,OPENBALN)</f>
        <v>0</v>
      </c>
      <c r="U8">
        <v>-6622</v>
      </c>
      <c r="V8">
        <v>-14875</v>
      </c>
      <c r="W8">
        <v>-7000</v>
      </c>
      <c r="X8">
        <v>-6300</v>
      </c>
      <c r="Y8" s="179">
        <v>-5425</v>
      </c>
      <c r="Z8">
        <v>-12250</v>
      </c>
      <c r="AA8">
        <v>-8175</v>
      </c>
      <c r="AB8">
        <v>-7825</v>
      </c>
      <c r="AC8">
        <v>-20890</v>
      </c>
      <c r="AD8">
        <v>0</v>
      </c>
      <c r="AE8">
        <v>0</v>
      </c>
      <c r="AF8">
        <v>-149.38</v>
      </c>
      <c r="AG8">
        <v>-149.38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-8175</v>
      </c>
      <c r="AO8">
        <v>-7825</v>
      </c>
      <c r="AP8">
        <v>-14260</v>
      </c>
      <c r="AQ8">
        <v>0</v>
      </c>
      <c r="AR8">
        <v>0</v>
      </c>
      <c r="AS8">
        <v>0</v>
      </c>
      <c r="AT8">
        <v>0</v>
      </c>
      <c r="AU8" s="179">
        <v>-4611.5</v>
      </c>
      <c r="AV8">
        <v>-16525</v>
      </c>
      <c r="AW8">
        <v>-15240</v>
      </c>
      <c r="AX8">
        <v>-19620</v>
      </c>
      <c r="AY8">
        <v>-16831.25</v>
      </c>
      <c r="AZ8">
        <v>-12801.25</v>
      </c>
      <c r="BA8">
        <v>-15020</v>
      </c>
      <c r="BB8">
        <v>-9370</v>
      </c>
      <c r="BC8">
        <v>-20750</v>
      </c>
      <c r="BD8">
        <v>-17200</v>
      </c>
      <c r="BE8">
        <v>-14765.9</v>
      </c>
      <c r="BF8">
        <v>-6776.3</v>
      </c>
      <c r="BG8">
        <v>-6776.3</v>
      </c>
      <c r="BH8">
        <v>-10021.43125</v>
      </c>
      <c r="BI8">
        <v>-5946.2468749999998</v>
      </c>
      <c r="BJ8">
        <v>-3337.6068749999999</v>
      </c>
      <c r="BK8">
        <v>-2039.375</v>
      </c>
      <c r="BL8">
        <v>-1891.25</v>
      </c>
      <c r="BM8" t="s">
        <v>1191</v>
      </c>
      <c r="BN8">
        <v>20190701</v>
      </c>
      <c r="BO8">
        <v>-37039.379999999997</v>
      </c>
      <c r="BP8" t="s">
        <v>238</v>
      </c>
      <c r="BQ8">
        <v>-83882.2</v>
      </c>
      <c r="BR8">
        <v>2020</v>
      </c>
      <c r="BS8" t="s">
        <v>119</v>
      </c>
      <c r="BT8">
        <v>-37039.379999999997</v>
      </c>
    </row>
    <row r="9" spans="1:72" x14ac:dyDescent="0.2">
      <c r="A9" t="s">
        <v>807</v>
      </c>
      <c r="B9" t="s">
        <v>1204</v>
      </c>
      <c r="C9" t="s">
        <v>1185</v>
      </c>
      <c r="D9">
        <f>IF(TYPE="R",40,IF(ISNA(INDEX(Categories!D:E,MATCH(GROUPTYPE,Categories!D:D,0),2)),0,INDEX(Categories!D:E,MATCH(GROUPTYPE,Categories!D:D,0),2)))</f>
        <v>8</v>
      </c>
      <c r="E9" t="str">
        <f>IF(TYPE="R","Retained Earnings",IF(ISNA(INDEX(Categories!D:F,MATCH(GLCATCODE,Categories!E:E,0),3)),0,INDEX(Categories!D:F,MATCH(GLCATCODE,Categories!E:E,0),3)))</f>
        <v>Revenue</v>
      </c>
      <c r="F9" t="s">
        <v>238</v>
      </c>
      <c r="G9" t="s">
        <v>874</v>
      </c>
      <c r="H9" t="s">
        <v>1186</v>
      </c>
      <c r="I9" t="s">
        <v>1205</v>
      </c>
      <c r="J9" t="s">
        <v>1188</v>
      </c>
      <c r="K9" t="s">
        <v>1188</v>
      </c>
      <c r="L9" t="s">
        <v>1188</v>
      </c>
      <c r="M9" t="s">
        <v>1188</v>
      </c>
      <c r="N9" t="s">
        <v>1188</v>
      </c>
      <c r="O9" t="s">
        <v>1188</v>
      </c>
      <c r="P9" t="s">
        <v>1188</v>
      </c>
      <c r="Q9" t="s">
        <v>1189</v>
      </c>
      <c r="R9" t="s">
        <v>1190</v>
      </c>
      <c r="S9">
        <f>VLOOKUP(ACCOUNTEXSEG,Sheet6!$A$2:$C$4000,3,TRUE)</f>
        <v>-16900</v>
      </c>
      <c r="T9">
        <f>IF(ACCTTYPE="I",0,OPENBALN)</f>
        <v>0</v>
      </c>
      <c r="U9">
        <v>0</v>
      </c>
      <c r="V9">
        <v>0</v>
      </c>
      <c r="W9">
        <v>0</v>
      </c>
      <c r="X9">
        <v>0</v>
      </c>
      <c r="Y9" s="17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 s="17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-1536.363636</v>
      </c>
      <c r="BI9">
        <v>0</v>
      </c>
      <c r="BJ9">
        <v>0</v>
      </c>
      <c r="BK9">
        <v>0</v>
      </c>
      <c r="BL9">
        <v>0</v>
      </c>
      <c r="BM9" t="s">
        <v>1191</v>
      </c>
      <c r="BN9">
        <v>20190701</v>
      </c>
      <c r="BO9">
        <v>0</v>
      </c>
      <c r="BP9" t="s">
        <v>238</v>
      </c>
      <c r="BQ9">
        <v>0</v>
      </c>
      <c r="BR9">
        <v>2020</v>
      </c>
      <c r="BS9" t="s">
        <v>115</v>
      </c>
      <c r="BT9">
        <v>0</v>
      </c>
    </row>
    <row r="10" spans="1:72" x14ac:dyDescent="0.2">
      <c r="A10" t="s">
        <v>808</v>
      </c>
      <c r="B10" t="s">
        <v>1206</v>
      </c>
      <c r="C10" t="s">
        <v>1185</v>
      </c>
      <c r="D10">
        <f>IF(TYPE="R",40,IF(ISNA(INDEX(Categories!D:E,MATCH(GROUPTYPE,Categories!D:D,0),2)),0,INDEX(Categories!D:E,MATCH(GROUPTYPE,Categories!D:D,0),2)))</f>
        <v>8</v>
      </c>
      <c r="E10" t="str">
        <f>IF(TYPE="R","Retained Earnings",IF(ISNA(INDEX(Categories!D:F,MATCH(GLCATCODE,Categories!E:E,0),3)),0,INDEX(Categories!D:F,MATCH(GLCATCODE,Categories!E:E,0),3)))</f>
        <v>Revenue</v>
      </c>
      <c r="F10" t="s">
        <v>238</v>
      </c>
      <c r="G10" t="s">
        <v>875</v>
      </c>
      <c r="H10" t="s">
        <v>1186</v>
      </c>
      <c r="I10" t="s">
        <v>1207</v>
      </c>
      <c r="J10" t="s">
        <v>1188</v>
      </c>
      <c r="K10" t="s">
        <v>1188</v>
      </c>
      <c r="L10" t="s">
        <v>1188</v>
      </c>
      <c r="M10" t="s">
        <v>1188</v>
      </c>
      <c r="N10" t="s">
        <v>1188</v>
      </c>
      <c r="O10" t="s">
        <v>1188</v>
      </c>
      <c r="P10" t="s">
        <v>1188</v>
      </c>
      <c r="Q10" t="s">
        <v>1189</v>
      </c>
      <c r="R10" t="s">
        <v>1190</v>
      </c>
      <c r="S10">
        <f>VLOOKUP(ACCOUNTEXSEG,Sheet6!$A$2:$C$4000,3,TRUE)</f>
        <v>-50700.9</v>
      </c>
      <c r="T10">
        <f>IF(ACCTTYPE="I",0,OPENBALN)</f>
        <v>0</v>
      </c>
      <c r="U10">
        <v>0</v>
      </c>
      <c r="V10">
        <v>0</v>
      </c>
      <c r="W10">
        <v>0</v>
      </c>
      <c r="X10">
        <v>0</v>
      </c>
      <c r="Y10" s="179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 s="179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-4609.1727270000001</v>
      </c>
      <c r="BI10">
        <v>0</v>
      </c>
      <c r="BJ10">
        <v>0</v>
      </c>
      <c r="BK10">
        <v>0</v>
      </c>
      <c r="BL10">
        <v>0</v>
      </c>
      <c r="BM10" t="s">
        <v>1191</v>
      </c>
      <c r="BN10">
        <v>20190701</v>
      </c>
      <c r="BO10">
        <v>0</v>
      </c>
      <c r="BP10" t="s">
        <v>238</v>
      </c>
      <c r="BQ10">
        <v>0</v>
      </c>
      <c r="BR10">
        <v>2020</v>
      </c>
      <c r="BS10" t="s">
        <v>115</v>
      </c>
      <c r="BT10">
        <v>0</v>
      </c>
    </row>
    <row r="11" spans="1:72" x14ac:dyDescent="0.2">
      <c r="A11" t="s">
        <v>834</v>
      </c>
      <c r="B11" t="s">
        <v>835</v>
      </c>
      <c r="C11" t="s">
        <v>1202</v>
      </c>
      <c r="D11">
        <f>IF(TYPE="R",40,IF(ISNA(INDEX(Categories!D:E,MATCH(GROUPTYPE,Categories!D:D,0),2)),0,INDEX(Categories!D:E,MATCH(GROUPTYPE,Categories!D:D,0),2)))</f>
        <v>12</v>
      </c>
      <c r="E11" t="str">
        <f>IF(TYPE="R","Retained Earnings",IF(ISNA(INDEX(Categories!D:F,MATCH(GLCATCODE,Categories!E:E,0),3)),0,INDEX(Categories!D:F,MATCH(GLCATCODE,Categories!E:E,0),3)))</f>
        <v>Other Income</v>
      </c>
      <c r="F11" t="s">
        <v>238</v>
      </c>
      <c r="G11" t="s">
        <v>876</v>
      </c>
      <c r="H11" t="s">
        <v>1186</v>
      </c>
      <c r="I11" t="s">
        <v>1208</v>
      </c>
      <c r="J11" t="s">
        <v>1188</v>
      </c>
      <c r="K11" t="s">
        <v>1188</v>
      </c>
      <c r="L11" t="s">
        <v>1188</v>
      </c>
      <c r="M11" t="s">
        <v>1188</v>
      </c>
      <c r="N11" t="s">
        <v>1188</v>
      </c>
      <c r="O11" t="s">
        <v>1188</v>
      </c>
      <c r="P11" t="s">
        <v>1188</v>
      </c>
      <c r="Q11" t="s">
        <v>1189</v>
      </c>
      <c r="R11" t="s">
        <v>1190</v>
      </c>
      <c r="S11">
        <f>VLOOKUP(ACCOUNTEXSEG,Sheet6!$A$2:$C$4000,3,TRUE)</f>
        <v>0</v>
      </c>
      <c r="T11">
        <f>IF(ACCTTYPE="I",0,OPENBALN)</f>
        <v>0</v>
      </c>
      <c r="U11">
        <v>-5500</v>
      </c>
      <c r="V11">
        <v>-5500</v>
      </c>
      <c r="W11">
        <v>0</v>
      </c>
      <c r="X11">
        <v>0</v>
      </c>
      <c r="Y11" s="179">
        <v>0</v>
      </c>
      <c r="Z11">
        <v>0</v>
      </c>
      <c r="AA11">
        <v>0</v>
      </c>
      <c r="AB11">
        <v>0</v>
      </c>
      <c r="AC11">
        <v>-34000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-9687</v>
      </c>
      <c r="AQ11">
        <v>0</v>
      </c>
      <c r="AR11">
        <v>0</v>
      </c>
      <c r="AS11">
        <v>0</v>
      </c>
      <c r="AT11">
        <v>0</v>
      </c>
      <c r="AU11" s="179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-22773</v>
      </c>
      <c r="BD11">
        <v>-15937</v>
      </c>
      <c r="BE11">
        <v>-4375</v>
      </c>
      <c r="BF11">
        <v>-4375</v>
      </c>
      <c r="BG11">
        <v>-4375</v>
      </c>
      <c r="BH11">
        <v>0</v>
      </c>
      <c r="BI11">
        <v>0</v>
      </c>
      <c r="BJ11">
        <v>0</v>
      </c>
      <c r="BK11">
        <v>0</v>
      </c>
      <c r="BL11">
        <v>-968.7</v>
      </c>
      <c r="BM11" t="s">
        <v>1191</v>
      </c>
      <c r="BN11">
        <v>20190701</v>
      </c>
      <c r="BO11">
        <v>-34000</v>
      </c>
      <c r="BP11" t="s">
        <v>238</v>
      </c>
      <c r="BQ11">
        <v>-47460</v>
      </c>
      <c r="BR11">
        <v>2020</v>
      </c>
      <c r="BS11" t="s">
        <v>119</v>
      </c>
      <c r="BT11">
        <v>-34000</v>
      </c>
    </row>
    <row r="12" spans="1:72" x14ac:dyDescent="0.2">
      <c r="A12" t="s">
        <v>809</v>
      </c>
      <c r="B12" t="s">
        <v>1209</v>
      </c>
      <c r="C12" t="s">
        <v>1185</v>
      </c>
      <c r="D12">
        <f>IF(TYPE="R",40,IF(ISNA(INDEX(Categories!D:E,MATCH(GROUPTYPE,Categories!D:D,0),2)),0,INDEX(Categories!D:E,MATCH(GROUPTYPE,Categories!D:D,0),2)))</f>
        <v>8</v>
      </c>
      <c r="E12" t="str">
        <f>IF(TYPE="R","Retained Earnings",IF(ISNA(INDEX(Categories!D:F,MATCH(GLCATCODE,Categories!E:E,0),3)),0,INDEX(Categories!D:F,MATCH(GLCATCODE,Categories!E:E,0),3)))</f>
        <v>Revenue</v>
      </c>
      <c r="F12" t="s">
        <v>238</v>
      </c>
      <c r="G12" t="s">
        <v>877</v>
      </c>
      <c r="H12" t="s">
        <v>1210</v>
      </c>
      <c r="I12" t="s">
        <v>1197</v>
      </c>
      <c r="J12" t="s">
        <v>1188</v>
      </c>
      <c r="K12" t="s">
        <v>1188</v>
      </c>
      <c r="L12" t="s">
        <v>1188</v>
      </c>
      <c r="M12" t="s">
        <v>1188</v>
      </c>
      <c r="N12" t="s">
        <v>1188</v>
      </c>
      <c r="O12" t="s">
        <v>1188</v>
      </c>
      <c r="P12" t="s">
        <v>1188</v>
      </c>
      <c r="Q12" t="s">
        <v>1189</v>
      </c>
      <c r="R12" t="s">
        <v>1190</v>
      </c>
      <c r="S12">
        <f>VLOOKUP(ACCOUNTEXSEG,Sheet6!$A$2:$C$4000,3,TRUE)</f>
        <v>-4100</v>
      </c>
      <c r="T12">
        <f>IF(ACCTTYPE="I",0,OPENBALN)</f>
        <v>0</v>
      </c>
      <c r="U12">
        <v>0</v>
      </c>
      <c r="V12">
        <v>0</v>
      </c>
      <c r="W12">
        <v>0</v>
      </c>
      <c r="X12">
        <v>0</v>
      </c>
      <c r="Y12" s="179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 s="179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-372.72727200000003</v>
      </c>
      <c r="BI12">
        <v>0</v>
      </c>
      <c r="BJ12">
        <v>0</v>
      </c>
      <c r="BK12">
        <v>0</v>
      </c>
      <c r="BL12">
        <v>0</v>
      </c>
      <c r="BM12" t="s">
        <v>1191</v>
      </c>
      <c r="BN12">
        <v>20190701</v>
      </c>
      <c r="BO12">
        <v>0</v>
      </c>
      <c r="BP12" t="s">
        <v>238</v>
      </c>
      <c r="BQ12">
        <v>0</v>
      </c>
      <c r="BR12">
        <v>2020</v>
      </c>
      <c r="BS12" t="s">
        <v>115</v>
      </c>
      <c r="BT12">
        <v>0</v>
      </c>
    </row>
    <row r="13" spans="1:72" x14ac:dyDescent="0.2">
      <c r="A13" t="s">
        <v>551</v>
      </c>
      <c r="B13" t="s">
        <v>1211</v>
      </c>
      <c r="C13" t="s">
        <v>1185</v>
      </c>
      <c r="D13">
        <f>IF(TYPE="R",40,IF(ISNA(INDEX(Categories!D:E,MATCH(GROUPTYPE,Categories!D:D,0),2)),0,INDEX(Categories!D:E,MATCH(GROUPTYPE,Categories!D:D,0),2)))</f>
        <v>8</v>
      </c>
      <c r="E13" t="str">
        <f>IF(TYPE="R","Retained Earnings",IF(ISNA(INDEX(Categories!D:F,MATCH(GLCATCODE,Categories!E:E,0),3)),0,INDEX(Categories!D:F,MATCH(GLCATCODE,Categories!E:E,0),3)))</f>
        <v>Revenue</v>
      </c>
      <c r="F13" t="s">
        <v>238</v>
      </c>
      <c r="G13" t="s">
        <v>881</v>
      </c>
      <c r="H13" t="s">
        <v>1212</v>
      </c>
      <c r="I13" t="s">
        <v>1187</v>
      </c>
      <c r="J13" t="s">
        <v>1188</v>
      </c>
      <c r="K13" t="s">
        <v>1188</v>
      </c>
      <c r="L13" t="s">
        <v>1188</v>
      </c>
      <c r="M13" t="s">
        <v>1188</v>
      </c>
      <c r="N13" t="s">
        <v>1188</v>
      </c>
      <c r="O13" t="s">
        <v>1188</v>
      </c>
      <c r="P13" t="s">
        <v>1188</v>
      </c>
      <c r="Q13" t="s">
        <v>1189</v>
      </c>
      <c r="R13" t="s">
        <v>1190</v>
      </c>
      <c r="S13">
        <f>VLOOKUP(ACCOUNTEXSEG,Sheet6!$A$2:$C$4000,3,TRUE)</f>
        <v>-225</v>
      </c>
      <c r="T13">
        <f>IF(ACCTTYPE="I",0,OPENBALN)</f>
        <v>0</v>
      </c>
      <c r="U13">
        <v>0</v>
      </c>
      <c r="V13">
        <v>-45</v>
      </c>
      <c r="W13">
        <v>-45</v>
      </c>
      <c r="X13">
        <v>-90</v>
      </c>
      <c r="Y13" s="179">
        <v>-315</v>
      </c>
      <c r="Z13">
        <v>-135</v>
      </c>
      <c r="AA13">
        <v>-225</v>
      </c>
      <c r="AB13">
        <v>-90</v>
      </c>
      <c r="AC13">
        <v>0</v>
      </c>
      <c r="AD13">
        <v>596.25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-225</v>
      </c>
      <c r="AO13">
        <v>-90</v>
      </c>
      <c r="AP13">
        <v>-35</v>
      </c>
      <c r="AQ13">
        <v>0</v>
      </c>
      <c r="AR13">
        <v>0</v>
      </c>
      <c r="AS13">
        <v>0</v>
      </c>
      <c r="AT13">
        <v>0</v>
      </c>
      <c r="AU13" s="179">
        <v>0</v>
      </c>
      <c r="AV13">
        <v>0</v>
      </c>
      <c r="AW13">
        <v>0</v>
      </c>
      <c r="AX13">
        <v>0</v>
      </c>
      <c r="AY13">
        <v>-45</v>
      </c>
      <c r="AZ13">
        <v>-135</v>
      </c>
      <c r="BA13">
        <v>-45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-25.3125</v>
      </c>
      <c r="BI13">
        <v>-47.1875</v>
      </c>
      <c r="BJ13">
        <v>-46.5625</v>
      </c>
      <c r="BK13">
        <v>-67.1875</v>
      </c>
      <c r="BL13">
        <v>-21.875</v>
      </c>
      <c r="BM13" t="s">
        <v>1191</v>
      </c>
      <c r="BN13">
        <v>20190701</v>
      </c>
      <c r="BO13">
        <v>281.25</v>
      </c>
      <c r="BP13" t="s">
        <v>238</v>
      </c>
      <c r="BQ13">
        <v>-45</v>
      </c>
      <c r="BR13">
        <v>2020</v>
      </c>
      <c r="BS13" t="s">
        <v>115</v>
      </c>
      <c r="BT13">
        <v>281.25</v>
      </c>
    </row>
    <row r="14" spans="1:72" x14ac:dyDescent="0.2">
      <c r="A14" t="s">
        <v>552</v>
      </c>
      <c r="B14" t="s">
        <v>1213</v>
      </c>
      <c r="C14" t="s">
        <v>1185</v>
      </c>
      <c r="D14">
        <f>IF(TYPE="R",40,IF(ISNA(INDEX(Categories!D:E,MATCH(GROUPTYPE,Categories!D:D,0),2)),0,INDEX(Categories!D:E,MATCH(GROUPTYPE,Categories!D:D,0),2)))</f>
        <v>8</v>
      </c>
      <c r="E14" t="str">
        <f>IF(TYPE="R","Retained Earnings",IF(ISNA(INDEX(Categories!D:F,MATCH(GLCATCODE,Categories!E:E,0),3)),0,INDEX(Categories!D:F,MATCH(GLCATCODE,Categories!E:E,0),3)))</f>
        <v>Revenue</v>
      </c>
      <c r="F14" t="s">
        <v>238</v>
      </c>
      <c r="G14" t="s">
        <v>882</v>
      </c>
      <c r="H14" t="s">
        <v>1214</v>
      </c>
      <c r="I14" t="s">
        <v>1193</v>
      </c>
      <c r="J14" t="s">
        <v>1188</v>
      </c>
      <c r="K14" t="s">
        <v>1188</v>
      </c>
      <c r="L14" t="s">
        <v>1188</v>
      </c>
      <c r="M14" t="s">
        <v>1188</v>
      </c>
      <c r="N14" t="s">
        <v>1188</v>
      </c>
      <c r="O14" t="s">
        <v>1188</v>
      </c>
      <c r="P14" t="s">
        <v>1188</v>
      </c>
      <c r="Q14" t="s">
        <v>1189</v>
      </c>
      <c r="R14" t="s">
        <v>1190</v>
      </c>
      <c r="S14">
        <f>VLOOKUP(ACCOUNTEXSEG,Sheet6!$A$2:$C$4000,3,TRUE)</f>
        <v>-67809.09</v>
      </c>
      <c r="T14">
        <f>IF(ACCTTYPE="I",0,OPENBALN)</f>
        <v>0</v>
      </c>
      <c r="U14">
        <v>0</v>
      </c>
      <c r="V14">
        <v>0</v>
      </c>
      <c r="W14">
        <v>0</v>
      </c>
      <c r="X14">
        <v>0</v>
      </c>
      <c r="Y14" s="179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 s="179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-63655.45</v>
      </c>
      <c r="BG14">
        <v>-63655.45</v>
      </c>
      <c r="BH14">
        <v>-4238.0681249999998</v>
      </c>
      <c r="BI14">
        <v>-4556.5343750000002</v>
      </c>
      <c r="BJ14">
        <v>-4377.3862499999996</v>
      </c>
      <c r="BK14">
        <v>-4123.75</v>
      </c>
      <c r="BL14">
        <v>0</v>
      </c>
      <c r="BM14" t="s">
        <v>1191</v>
      </c>
      <c r="BN14">
        <v>20190701</v>
      </c>
      <c r="BO14">
        <v>0</v>
      </c>
      <c r="BP14" t="s">
        <v>238</v>
      </c>
      <c r="BQ14">
        <v>-63655.45</v>
      </c>
      <c r="BR14">
        <v>2020</v>
      </c>
      <c r="BS14" t="s">
        <v>115</v>
      </c>
      <c r="BT14">
        <v>0</v>
      </c>
    </row>
    <row r="15" spans="1:72" x14ac:dyDescent="0.2">
      <c r="A15" t="s">
        <v>782</v>
      </c>
      <c r="B15" t="s">
        <v>1215</v>
      </c>
      <c r="C15" t="s">
        <v>1185</v>
      </c>
      <c r="D15">
        <f>IF(TYPE="R",40,IF(ISNA(INDEX(Categories!D:E,MATCH(GROUPTYPE,Categories!D:D,0),2)),0,INDEX(Categories!D:E,MATCH(GROUPTYPE,Categories!D:D,0),2)))</f>
        <v>8</v>
      </c>
      <c r="E15" t="str">
        <f>IF(TYPE="R","Retained Earnings",IF(ISNA(INDEX(Categories!D:F,MATCH(GLCATCODE,Categories!E:E,0),3)),0,INDEX(Categories!D:F,MATCH(GLCATCODE,Categories!E:E,0),3)))</f>
        <v>Revenue</v>
      </c>
      <c r="F15" t="s">
        <v>238</v>
      </c>
      <c r="G15" t="s">
        <v>883</v>
      </c>
      <c r="H15" t="s">
        <v>1216</v>
      </c>
      <c r="I15" t="s">
        <v>1193</v>
      </c>
      <c r="J15" t="s">
        <v>1188</v>
      </c>
      <c r="K15" t="s">
        <v>1188</v>
      </c>
      <c r="L15" t="s">
        <v>1188</v>
      </c>
      <c r="M15" t="s">
        <v>1188</v>
      </c>
      <c r="N15" t="s">
        <v>1188</v>
      </c>
      <c r="O15" t="s">
        <v>1188</v>
      </c>
      <c r="P15" t="s">
        <v>1188</v>
      </c>
      <c r="Q15" t="s">
        <v>1189</v>
      </c>
      <c r="R15" t="s">
        <v>1190</v>
      </c>
      <c r="S15">
        <f>VLOOKUP(ACCOUNTEXSEG,Sheet6!$A$2:$C$4000,3,TRUE)</f>
        <v>-5788.18</v>
      </c>
      <c r="T15">
        <f>IF(ACCTTYPE="I",0,OPENBALN)</f>
        <v>0</v>
      </c>
      <c r="U15">
        <v>0</v>
      </c>
      <c r="V15">
        <v>0</v>
      </c>
      <c r="W15">
        <v>0</v>
      </c>
      <c r="X15">
        <v>0</v>
      </c>
      <c r="Y15" s="179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 s="179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-4591.13</v>
      </c>
      <c r="BG15">
        <v>-4591.13</v>
      </c>
      <c r="BH15">
        <v>-445.24461500000001</v>
      </c>
      <c r="BI15">
        <v>-451.97076900000002</v>
      </c>
      <c r="BJ15">
        <v>-893.35615299999995</v>
      </c>
      <c r="BK15">
        <v>-422.30769199999997</v>
      </c>
      <c r="BL15">
        <v>0</v>
      </c>
      <c r="BM15" t="s">
        <v>1191</v>
      </c>
      <c r="BN15">
        <v>20190701</v>
      </c>
      <c r="BO15">
        <v>0</v>
      </c>
      <c r="BP15" t="s">
        <v>238</v>
      </c>
      <c r="BQ15">
        <v>-4591.13</v>
      </c>
      <c r="BR15">
        <v>2020</v>
      </c>
      <c r="BS15" t="s">
        <v>115</v>
      </c>
      <c r="BT15">
        <v>0</v>
      </c>
    </row>
    <row r="16" spans="1:72" x14ac:dyDescent="0.2">
      <c r="A16" t="s">
        <v>783</v>
      </c>
      <c r="B16" t="s">
        <v>1217</v>
      </c>
      <c r="C16" t="s">
        <v>1185</v>
      </c>
      <c r="D16">
        <f>IF(TYPE="R",40,IF(ISNA(INDEX(Categories!D:E,MATCH(GROUPTYPE,Categories!D:D,0),2)),0,INDEX(Categories!D:E,MATCH(GROUPTYPE,Categories!D:D,0),2)))</f>
        <v>8</v>
      </c>
      <c r="E16" t="str">
        <f>IF(TYPE="R","Retained Earnings",IF(ISNA(INDEX(Categories!D:F,MATCH(GLCATCODE,Categories!E:E,0),3)),0,INDEX(Categories!D:F,MATCH(GLCATCODE,Categories!E:E,0),3)))</f>
        <v>Revenue</v>
      </c>
      <c r="F16" t="s">
        <v>238</v>
      </c>
      <c r="G16" t="s">
        <v>884</v>
      </c>
      <c r="H16" t="s">
        <v>1218</v>
      </c>
      <c r="I16" t="s">
        <v>1195</v>
      </c>
      <c r="J16" t="s">
        <v>1188</v>
      </c>
      <c r="K16" t="s">
        <v>1188</v>
      </c>
      <c r="L16" t="s">
        <v>1188</v>
      </c>
      <c r="M16" t="s">
        <v>1188</v>
      </c>
      <c r="N16" t="s">
        <v>1188</v>
      </c>
      <c r="O16" t="s">
        <v>1188</v>
      </c>
      <c r="P16" t="s">
        <v>1188</v>
      </c>
      <c r="Q16" t="s">
        <v>1189</v>
      </c>
      <c r="R16" t="s">
        <v>1190</v>
      </c>
      <c r="S16">
        <f>VLOOKUP(ACCOUNTEXSEG,Sheet6!$A$2:$C$4000,3,TRUE)</f>
        <v>0</v>
      </c>
      <c r="T16">
        <f>IF(ACCTTYPE="I",0,OPENBALN)</f>
        <v>0</v>
      </c>
      <c r="U16">
        <v>0</v>
      </c>
      <c r="V16">
        <v>0</v>
      </c>
      <c r="W16">
        <v>0</v>
      </c>
      <c r="X16">
        <v>0</v>
      </c>
      <c r="Y16" s="179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 s="179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-491.163636</v>
      </c>
      <c r="BK16">
        <v>0</v>
      </c>
      <c r="BL16">
        <v>0</v>
      </c>
      <c r="BM16" t="s">
        <v>1191</v>
      </c>
      <c r="BN16">
        <v>20190701</v>
      </c>
      <c r="BO16">
        <v>0</v>
      </c>
      <c r="BP16" t="s">
        <v>238</v>
      </c>
      <c r="BQ16">
        <v>0</v>
      </c>
      <c r="BR16">
        <v>2020</v>
      </c>
      <c r="BS16" t="s">
        <v>115</v>
      </c>
      <c r="BT16">
        <v>0</v>
      </c>
    </row>
    <row r="17" spans="1:72" x14ac:dyDescent="0.2">
      <c r="A17" t="s">
        <v>554</v>
      </c>
      <c r="B17" t="s">
        <v>1219</v>
      </c>
      <c r="C17" t="s">
        <v>1220</v>
      </c>
      <c r="D17">
        <f>IF(TYPE="R",40,IF(ISNA(INDEX(Categories!D:E,MATCH(GROUPTYPE,Categories!D:D,0),2)),0,INDEX(Categories!D:E,MATCH(GROUPTYPE,Categories!D:D,0),2)))</f>
        <v>9</v>
      </c>
      <c r="E17" t="str">
        <f>IF(TYPE="R","Retained Earnings",IF(ISNA(INDEX(Categories!D:F,MATCH(GLCATCODE,Categories!E:E,0),3)),0,INDEX(Categories!D:F,MATCH(GLCATCODE,Categories!E:E,0),3)))</f>
        <v>Cost of Sales</v>
      </c>
      <c r="F17" t="s">
        <v>238</v>
      </c>
      <c r="G17" t="s">
        <v>886</v>
      </c>
      <c r="H17" t="s">
        <v>1221</v>
      </c>
      <c r="I17" t="s">
        <v>1193</v>
      </c>
      <c r="J17" t="s">
        <v>1188</v>
      </c>
      <c r="K17" t="s">
        <v>1188</v>
      </c>
      <c r="L17" t="s">
        <v>1188</v>
      </c>
      <c r="M17" t="s">
        <v>1188</v>
      </c>
      <c r="N17" t="s">
        <v>1188</v>
      </c>
      <c r="O17" t="s">
        <v>1188</v>
      </c>
      <c r="P17" t="s">
        <v>1188</v>
      </c>
      <c r="Q17" t="s">
        <v>1189</v>
      </c>
      <c r="R17" t="s">
        <v>1190</v>
      </c>
      <c r="S17">
        <f>VLOOKUP(ACCOUNTEXSEG,Sheet6!$A$2:$C$4000,3,TRUE)</f>
        <v>0</v>
      </c>
      <c r="T17">
        <f>IF(ACCTTYPE="I",0,OPENBALN)</f>
        <v>0</v>
      </c>
      <c r="U17">
        <v>0</v>
      </c>
      <c r="V17">
        <v>0</v>
      </c>
      <c r="W17">
        <v>0</v>
      </c>
      <c r="X17">
        <v>0</v>
      </c>
      <c r="Y17" s="179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 s="179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12715.44</v>
      </c>
      <c r="BG17">
        <v>12715.44</v>
      </c>
      <c r="BH17">
        <v>0</v>
      </c>
      <c r="BI17">
        <v>144.85624999999999</v>
      </c>
      <c r="BJ17">
        <v>690.82624999999996</v>
      </c>
      <c r="BK17">
        <v>165.3125</v>
      </c>
      <c r="BL17">
        <v>0</v>
      </c>
      <c r="BM17" t="s">
        <v>1191</v>
      </c>
      <c r="BN17">
        <v>20190701</v>
      </c>
      <c r="BO17">
        <v>0</v>
      </c>
      <c r="BP17" t="s">
        <v>238</v>
      </c>
      <c r="BQ17">
        <v>12715.44</v>
      </c>
      <c r="BR17">
        <v>2020</v>
      </c>
      <c r="BS17" t="s">
        <v>118</v>
      </c>
      <c r="BT17">
        <v>0</v>
      </c>
    </row>
    <row r="18" spans="1:72" x14ac:dyDescent="0.2">
      <c r="A18" t="s">
        <v>555</v>
      </c>
      <c r="B18" t="s">
        <v>1222</v>
      </c>
      <c r="C18" t="s">
        <v>1220</v>
      </c>
      <c r="D18">
        <f>IF(TYPE="R",40,IF(ISNA(INDEX(Categories!D:E,MATCH(GROUPTYPE,Categories!D:D,0),2)),0,INDEX(Categories!D:E,MATCH(GROUPTYPE,Categories!D:D,0),2)))</f>
        <v>9</v>
      </c>
      <c r="E18" t="str">
        <f>IF(TYPE="R","Retained Earnings",IF(ISNA(INDEX(Categories!D:F,MATCH(GLCATCODE,Categories!E:E,0),3)),0,INDEX(Categories!D:F,MATCH(GLCATCODE,Categories!E:E,0),3)))</f>
        <v>Cost of Sales</v>
      </c>
      <c r="F18" t="s">
        <v>238</v>
      </c>
      <c r="G18" t="s">
        <v>887</v>
      </c>
      <c r="H18" t="s">
        <v>1221</v>
      </c>
      <c r="I18" t="s">
        <v>1195</v>
      </c>
      <c r="J18" t="s">
        <v>1188</v>
      </c>
      <c r="K18" t="s">
        <v>1188</v>
      </c>
      <c r="L18" t="s">
        <v>1188</v>
      </c>
      <c r="M18" t="s">
        <v>1188</v>
      </c>
      <c r="N18" t="s">
        <v>1188</v>
      </c>
      <c r="O18" t="s">
        <v>1188</v>
      </c>
      <c r="P18" t="s">
        <v>1188</v>
      </c>
      <c r="Q18" t="s">
        <v>1189</v>
      </c>
      <c r="R18" t="s">
        <v>1190</v>
      </c>
      <c r="S18">
        <f>VLOOKUP(ACCOUNTEXSEG,Sheet6!$A$2:$C$4000,3,TRUE)</f>
        <v>0</v>
      </c>
      <c r="T18">
        <f>IF(ACCTTYPE="I",0,OPENBALN)</f>
        <v>0</v>
      </c>
      <c r="U18">
        <v>0</v>
      </c>
      <c r="V18">
        <v>0</v>
      </c>
      <c r="W18">
        <v>0</v>
      </c>
      <c r="X18">
        <v>0</v>
      </c>
      <c r="Y18" s="179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 s="179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92.307692000000003</v>
      </c>
      <c r="BK18">
        <v>0</v>
      </c>
      <c r="BL18">
        <v>0</v>
      </c>
      <c r="BM18" t="s">
        <v>1191</v>
      </c>
      <c r="BN18">
        <v>20190701</v>
      </c>
      <c r="BO18">
        <v>0</v>
      </c>
      <c r="BP18" t="s">
        <v>238</v>
      </c>
      <c r="BQ18">
        <v>0</v>
      </c>
      <c r="BR18">
        <v>2020</v>
      </c>
      <c r="BS18" t="s">
        <v>118</v>
      </c>
      <c r="BT18">
        <v>0</v>
      </c>
    </row>
    <row r="19" spans="1:72" x14ac:dyDescent="0.2">
      <c r="A19" t="s">
        <v>556</v>
      </c>
      <c r="B19" t="s">
        <v>1223</v>
      </c>
      <c r="C19" t="s">
        <v>1220</v>
      </c>
      <c r="D19">
        <f>IF(TYPE="R",40,IF(ISNA(INDEX(Categories!D:E,MATCH(GROUPTYPE,Categories!D:D,0),2)),0,INDEX(Categories!D:E,MATCH(GROUPTYPE,Categories!D:D,0),2)))</f>
        <v>9</v>
      </c>
      <c r="E19" t="str">
        <f>IF(TYPE="R","Retained Earnings",IF(ISNA(INDEX(Categories!D:F,MATCH(GLCATCODE,Categories!E:E,0),3)),0,INDEX(Categories!D:F,MATCH(GLCATCODE,Categories!E:E,0),3)))</f>
        <v>Cost of Sales</v>
      </c>
      <c r="F19" t="s">
        <v>238</v>
      </c>
      <c r="G19" t="s">
        <v>888</v>
      </c>
      <c r="H19" t="s">
        <v>1221</v>
      </c>
      <c r="I19" t="s">
        <v>1197</v>
      </c>
      <c r="J19" t="s">
        <v>1188</v>
      </c>
      <c r="K19" t="s">
        <v>1188</v>
      </c>
      <c r="L19" t="s">
        <v>1188</v>
      </c>
      <c r="M19" t="s">
        <v>1188</v>
      </c>
      <c r="N19" t="s">
        <v>1188</v>
      </c>
      <c r="O19" t="s">
        <v>1188</v>
      </c>
      <c r="P19" t="s">
        <v>1188</v>
      </c>
      <c r="Q19" t="s">
        <v>1189</v>
      </c>
      <c r="R19" t="s">
        <v>1190</v>
      </c>
      <c r="S19">
        <f>VLOOKUP(ACCOUNTEXSEG,Sheet6!$A$2:$C$4000,3,TRUE)</f>
        <v>-63.54</v>
      </c>
      <c r="T19">
        <f>IF(ACCTTYPE="I",0,OPENBALN)</f>
        <v>0</v>
      </c>
      <c r="U19">
        <v>0</v>
      </c>
      <c r="V19">
        <v>0</v>
      </c>
      <c r="W19">
        <v>0</v>
      </c>
      <c r="X19">
        <v>0</v>
      </c>
      <c r="Y19" s="17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 s="17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-3.9712499999999999</v>
      </c>
      <c r="BI19">
        <v>0</v>
      </c>
      <c r="BJ19">
        <v>250</v>
      </c>
      <c r="BK19">
        <v>0</v>
      </c>
      <c r="BL19">
        <v>0</v>
      </c>
      <c r="BM19" t="s">
        <v>1191</v>
      </c>
      <c r="BN19">
        <v>20190701</v>
      </c>
      <c r="BO19">
        <v>0</v>
      </c>
      <c r="BP19" t="s">
        <v>238</v>
      </c>
      <c r="BQ19">
        <v>0</v>
      </c>
      <c r="BR19">
        <v>2020</v>
      </c>
      <c r="BS19" t="s">
        <v>118</v>
      </c>
      <c r="BT19">
        <v>0</v>
      </c>
    </row>
    <row r="20" spans="1:72" x14ac:dyDescent="0.2">
      <c r="A20" t="s">
        <v>810</v>
      </c>
      <c r="B20" t="s">
        <v>1224</v>
      </c>
      <c r="C20" t="s">
        <v>1220</v>
      </c>
      <c r="D20">
        <f>IF(TYPE="R",40,IF(ISNA(INDEX(Categories!D:E,MATCH(GROUPTYPE,Categories!D:D,0),2)),0,INDEX(Categories!D:E,MATCH(GROUPTYPE,Categories!D:D,0),2)))</f>
        <v>9</v>
      </c>
      <c r="E20" t="str">
        <f>IF(TYPE="R","Retained Earnings",IF(ISNA(INDEX(Categories!D:F,MATCH(GLCATCODE,Categories!E:E,0),3)),0,INDEX(Categories!D:F,MATCH(GLCATCODE,Categories!E:E,0),3)))</f>
        <v>Cost of Sales</v>
      </c>
      <c r="F20" t="s">
        <v>238</v>
      </c>
      <c r="G20" t="s">
        <v>892</v>
      </c>
      <c r="H20" t="s">
        <v>1221</v>
      </c>
      <c r="I20" t="s">
        <v>1207</v>
      </c>
      <c r="J20" t="s">
        <v>1188</v>
      </c>
      <c r="K20" t="s">
        <v>1188</v>
      </c>
      <c r="L20" t="s">
        <v>1188</v>
      </c>
      <c r="M20" t="s">
        <v>1188</v>
      </c>
      <c r="N20" t="s">
        <v>1188</v>
      </c>
      <c r="O20" t="s">
        <v>1188</v>
      </c>
      <c r="P20" t="s">
        <v>1188</v>
      </c>
      <c r="Q20" t="s">
        <v>1189</v>
      </c>
      <c r="R20" t="s">
        <v>1225</v>
      </c>
      <c r="S20">
        <f>VLOOKUP(ACCOUNTEXSEG,Sheet6!$A$2:$C$4000,3,TRUE)</f>
        <v>1118.42</v>
      </c>
      <c r="T20">
        <f>IF(ACCTTYPE="I",0,OPENBALN)</f>
        <v>0</v>
      </c>
      <c r="U20">
        <v>0</v>
      </c>
      <c r="V20">
        <v>0</v>
      </c>
      <c r="W20">
        <v>0</v>
      </c>
      <c r="X20">
        <v>0</v>
      </c>
      <c r="Y20" s="179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 s="179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101.67454499999999</v>
      </c>
      <c r="BI20">
        <v>0</v>
      </c>
      <c r="BJ20">
        <v>0</v>
      </c>
      <c r="BK20">
        <v>0</v>
      </c>
      <c r="BL20">
        <v>0</v>
      </c>
      <c r="BM20" t="s">
        <v>1191</v>
      </c>
      <c r="BN20">
        <v>20190701</v>
      </c>
      <c r="BO20">
        <v>0</v>
      </c>
      <c r="BP20" t="s">
        <v>238</v>
      </c>
      <c r="BQ20">
        <v>0</v>
      </c>
      <c r="BR20">
        <v>2020</v>
      </c>
      <c r="BS20" t="s">
        <v>118</v>
      </c>
      <c r="BT20">
        <v>0</v>
      </c>
    </row>
    <row r="21" spans="1:72" x14ac:dyDescent="0.2">
      <c r="A21" t="s">
        <v>784</v>
      </c>
      <c r="B21" t="s">
        <v>1226</v>
      </c>
      <c r="C21" t="s">
        <v>1220</v>
      </c>
      <c r="D21">
        <f>IF(TYPE="R",40,IF(ISNA(INDEX(Categories!D:E,MATCH(GROUPTYPE,Categories!D:D,0),2)),0,INDEX(Categories!D:E,MATCH(GROUPTYPE,Categories!D:D,0),2)))</f>
        <v>9</v>
      </c>
      <c r="E21" t="str">
        <f>IF(TYPE="R","Retained Earnings",IF(ISNA(INDEX(Categories!D:F,MATCH(GLCATCODE,Categories!E:E,0),3)),0,INDEX(Categories!D:F,MATCH(GLCATCODE,Categories!E:E,0),3)))</f>
        <v>Cost of Sales</v>
      </c>
      <c r="F21" t="s">
        <v>238</v>
      </c>
      <c r="G21" t="s">
        <v>893</v>
      </c>
      <c r="H21" t="s">
        <v>1227</v>
      </c>
      <c r="I21" t="s">
        <v>1193</v>
      </c>
      <c r="J21" t="s">
        <v>1188</v>
      </c>
      <c r="K21" t="s">
        <v>1188</v>
      </c>
      <c r="L21" t="s">
        <v>1188</v>
      </c>
      <c r="M21" t="s">
        <v>1188</v>
      </c>
      <c r="N21" t="s">
        <v>1188</v>
      </c>
      <c r="O21" t="s">
        <v>1188</v>
      </c>
      <c r="P21" t="s">
        <v>1188</v>
      </c>
      <c r="Q21" t="s">
        <v>1189</v>
      </c>
      <c r="R21" t="s">
        <v>1190</v>
      </c>
      <c r="S21">
        <f>VLOOKUP(ACCOUNTEXSEG,Sheet6!$A$2:$C$4000,3,TRUE)</f>
        <v>5899.86</v>
      </c>
      <c r="T21">
        <f>IF(ACCTTYPE="I",0,OPENBALN)</f>
        <v>0</v>
      </c>
      <c r="U21">
        <v>0</v>
      </c>
      <c r="V21">
        <v>0</v>
      </c>
      <c r="W21">
        <v>0</v>
      </c>
      <c r="X21">
        <v>0</v>
      </c>
      <c r="Y21" s="179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 s="179">
        <v>3636.36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6598.93</v>
      </c>
      <c r="BG21">
        <v>6598.93</v>
      </c>
      <c r="BH21">
        <v>733.555384</v>
      </c>
      <c r="BI21">
        <v>706.323846</v>
      </c>
      <c r="BJ21">
        <v>768.57538399999999</v>
      </c>
      <c r="BK21">
        <v>794.60923000000003</v>
      </c>
      <c r="BL21">
        <v>0</v>
      </c>
      <c r="BM21" t="s">
        <v>1191</v>
      </c>
      <c r="BN21">
        <v>20190701</v>
      </c>
      <c r="BO21">
        <v>0</v>
      </c>
      <c r="BP21" t="s">
        <v>238</v>
      </c>
      <c r="BQ21">
        <v>6598.93</v>
      </c>
      <c r="BR21">
        <v>2020</v>
      </c>
      <c r="BS21" t="s">
        <v>118</v>
      </c>
      <c r="BT21">
        <v>0</v>
      </c>
    </row>
    <row r="22" spans="1:72" x14ac:dyDescent="0.2">
      <c r="A22" t="s">
        <v>557</v>
      </c>
      <c r="B22" t="s">
        <v>1228</v>
      </c>
      <c r="C22" t="s">
        <v>1220</v>
      </c>
      <c r="D22">
        <f>IF(TYPE="R",40,IF(ISNA(INDEX(Categories!D:E,MATCH(GROUPTYPE,Categories!D:D,0),2)),0,INDEX(Categories!D:E,MATCH(GROUPTYPE,Categories!D:D,0),2)))</f>
        <v>9</v>
      </c>
      <c r="E22" t="str">
        <f>IF(TYPE="R","Retained Earnings",IF(ISNA(INDEX(Categories!D:F,MATCH(GLCATCODE,Categories!E:E,0),3)),0,INDEX(Categories!D:F,MATCH(GLCATCODE,Categories!E:E,0),3)))</f>
        <v>Cost of Sales</v>
      </c>
      <c r="F22" t="s">
        <v>238</v>
      </c>
      <c r="G22" t="s">
        <v>894</v>
      </c>
      <c r="H22" t="s">
        <v>1229</v>
      </c>
      <c r="I22" t="s">
        <v>1187</v>
      </c>
      <c r="J22" t="s">
        <v>1188</v>
      </c>
      <c r="K22" t="s">
        <v>1188</v>
      </c>
      <c r="L22" t="s">
        <v>1188</v>
      </c>
      <c r="M22" t="s">
        <v>1188</v>
      </c>
      <c r="N22" t="s">
        <v>1188</v>
      </c>
      <c r="O22" t="s">
        <v>1188</v>
      </c>
      <c r="P22" t="s">
        <v>1188</v>
      </c>
      <c r="Q22" t="s">
        <v>1189</v>
      </c>
      <c r="R22" t="s">
        <v>1190</v>
      </c>
      <c r="S22">
        <f>VLOOKUP(ACCOUNTEXSEG,Sheet6!$A$2:$C$4000,3,TRUE)</f>
        <v>7637.1</v>
      </c>
      <c r="T22">
        <f>IF(ACCTTYPE="I",0,OPENBALN)</f>
        <v>0</v>
      </c>
      <c r="U22">
        <v>706.5</v>
      </c>
      <c r="V22">
        <v>699.5</v>
      </c>
      <c r="W22">
        <v>587.20000000000005</v>
      </c>
      <c r="X22">
        <v>182</v>
      </c>
      <c r="Y22" s="179">
        <v>100</v>
      </c>
      <c r="Z22">
        <v>30</v>
      </c>
      <c r="AA22">
        <v>214</v>
      </c>
      <c r="AB22">
        <v>190</v>
      </c>
      <c r="AC22">
        <v>167.75</v>
      </c>
      <c r="AD22">
        <v>601.5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214</v>
      </c>
      <c r="AO22">
        <v>190</v>
      </c>
      <c r="AP22">
        <v>315.93</v>
      </c>
      <c r="AQ22">
        <v>315.93</v>
      </c>
      <c r="AR22">
        <v>0</v>
      </c>
      <c r="AS22">
        <v>0</v>
      </c>
      <c r="AT22">
        <v>0</v>
      </c>
      <c r="AU22" s="179">
        <v>571.5</v>
      </c>
      <c r="AV22">
        <v>1054.4100000000001</v>
      </c>
      <c r="AW22">
        <v>703.5</v>
      </c>
      <c r="AX22">
        <v>963</v>
      </c>
      <c r="AY22">
        <v>813.45</v>
      </c>
      <c r="AZ22">
        <v>732.5</v>
      </c>
      <c r="BA22">
        <v>661.5</v>
      </c>
      <c r="BB22">
        <v>1339</v>
      </c>
      <c r="BC22">
        <v>1386.5</v>
      </c>
      <c r="BD22">
        <v>1030.5</v>
      </c>
      <c r="BE22">
        <v>533.5</v>
      </c>
      <c r="BF22">
        <v>876</v>
      </c>
      <c r="BG22">
        <v>876</v>
      </c>
      <c r="BH22">
        <v>779.71624999999995</v>
      </c>
      <c r="BI22">
        <v>1336.6568749999999</v>
      </c>
      <c r="BJ22">
        <v>904.79375000000005</v>
      </c>
      <c r="BK22">
        <v>865.8125</v>
      </c>
      <c r="BL22">
        <v>64.741249999999994</v>
      </c>
      <c r="BM22" t="s">
        <v>1191</v>
      </c>
      <c r="BN22">
        <v>20190701</v>
      </c>
      <c r="BO22">
        <v>1173.25</v>
      </c>
      <c r="BP22" t="s">
        <v>238</v>
      </c>
      <c r="BQ22">
        <v>5827</v>
      </c>
      <c r="BR22">
        <v>2020</v>
      </c>
      <c r="BS22" t="s">
        <v>118</v>
      </c>
      <c r="BT22">
        <v>1173.25</v>
      </c>
    </row>
    <row r="23" spans="1:72" x14ac:dyDescent="0.2">
      <c r="A23" t="s">
        <v>558</v>
      </c>
      <c r="B23" t="s">
        <v>1230</v>
      </c>
      <c r="C23" t="s">
        <v>1220</v>
      </c>
      <c r="D23">
        <f>IF(TYPE="R",40,IF(ISNA(INDEX(Categories!D:E,MATCH(GROUPTYPE,Categories!D:D,0),2)),0,INDEX(Categories!D:E,MATCH(GROUPTYPE,Categories!D:D,0),2)))</f>
        <v>9</v>
      </c>
      <c r="E23" t="str">
        <f>IF(TYPE="R","Retained Earnings",IF(ISNA(INDEX(Categories!D:F,MATCH(GLCATCODE,Categories!E:E,0),3)),0,INDEX(Categories!D:F,MATCH(GLCATCODE,Categories!E:E,0),3)))</f>
        <v>Cost of Sales</v>
      </c>
      <c r="F23" t="s">
        <v>238</v>
      </c>
      <c r="G23" t="s">
        <v>895</v>
      </c>
      <c r="H23" t="s">
        <v>1229</v>
      </c>
      <c r="I23" t="s">
        <v>1193</v>
      </c>
      <c r="J23" t="s">
        <v>1188</v>
      </c>
      <c r="K23" t="s">
        <v>1188</v>
      </c>
      <c r="L23" t="s">
        <v>1188</v>
      </c>
      <c r="M23" t="s">
        <v>1188</v>
      </c>
      <c r="N23" t="s">
        <v>1188</v>
      </c>
      <c r="O23" t="s">
        <v>1188</v>
      </c>
      <c r="P23" t="s">
        <v>1188</v>
      </c>
      <c r="Q23" t="s">
        <v>1189</v>
      </c>
      <c r="R23" t="s">
        <v>1190</v>
      </c>
      <c r="S23">
        <f>VLOOKUP(ACCOUNTEXSEG,Sheet6!$A$2:$C$4000,3,TRUE)</f>
        <v>0</v>
      </c>
      <c r="T23">
        <f>IF(ACCTTYPE="I",0,OPENBALN)</f>
        <v>0</v>
      </c>
      <c r="U23">
        <v>0</v>
      </c>
      <c r="V23">
        <v>0</v>
      </c>
      <c r="W23">
        <v>0</v>
      </c>
      <c r="X23">
        <v>0</v>
      </c>
      <c r="Y23" s="179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 s="179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3.08</v>
      </c>
      <c r="BG23">
        <v>3.08</v>
      </c>
      <c r="BH23">
        <v>0</v>
      </c>
      <c r="BI23">
        <v>53.125</v>
      </c>
      <c r="BJ23">
        <v>113.6925</v>
      </c>
      <c r="BK23">
        <v>101.35875</v>
      </c>
      <c r="BL23">
        <v>0</v>
      </c>
      <c r="BM23" t="s">
        <v>1191</v>
      </c>
      <c r="BN23">
        <v>20190701</v>
      </c>
      <c r="BO23">
        <v>0</v>
      </c>
      <c r="BP23" t="s">
        <v>238</v>
      </c>
      <c r="BQ23">
        <v>3.08</v>
      </c>
      <c r="BR23">
        <v>2020</v>
      </c>
      <c r="BS23" t="s">
        <v>118</v>
      </c>
      <c r="BT23">
        <v>0</v>
      </c>
    </row>
    <row r="24" spans="1:72" x14ac:dyDescent="0.2">
      <c r="A24" t="s">
        <v>698</v>
      </c>
      <c r="B24" t="s">
        <v>1231</v>
      </c>
      <c r="C24" t="s">
        <v>1220</v>
      </c>
      <c r="D24">
        <f>IF(TYPE="R",40,IF(ISNA(INDEX(Categories!D:E,MATCH(GROUPTYPE,Categories!D:D,0),2)),0,INDEX(Categories!D:E,MATCH(GROUPTYPE,Categories!D:D,0),2)))</f>
        <v>9</v>
      </c>
      <c r="E24" t="str">
        <f>IF(TYPE="R","Retained Earnings",IF(ISNA(INDEX(Categories!D:F,MATCH(GLCATCODE,Categories!E:E,0),3)),0,INDEX(Categories!D:F,MATCH(GLCATCODE,Categories!E:E,0),3)))</f>
        <v>Cost of Sales</v>
      </c>
      <c r="F24" t="s">
        <v>238</v>
      </c>
      <c r="G24" t="s">
        <v>896</v>
      </c>
      <c r="H24" t="s">
        <v>1229</v>
      </c>
      <c r="I24" t="s">
        <v>1195</v>
      </c>
      <c r="J24" t="s">
        <v>1188</v>
      </c>
      <c r="K24" t="s">
        <v>1188</v>
      </c>
      <c r="L24" t="s">
        <v>1188</v>
      </c>
      <c r="M24" t="s">
        <v>1188</v>
      </c>
      <c r="N24" t="s">
        <v>1188</v>
      </c>
      <c r="O24" t="s">
        <v>1188</v>
      </c>
      <c r="P24" t="s">
        <v>1188</v>
      </c>
      <c r="Q24" t="s">
        <v>1189</v>
      </c>
      <c r="R24" t="s">
        <v>1190</v>
      </c>
      <c r="S24">
        <f>VLOOKUP(ACCOUNTEXSEG,Sheet6!$A$2:$C$4000,3,TRUE)</f>
        <v>0</v>
      </c>
      <c r="T24">
        <f>IF(ACCTTYPE="I",0,OPENBALN)</f>
        <v>0</v>
      </c>
      <c r="U24">
        <v>0</v>
      </c>
      <c r="V24">
        <v>0</v>
      </c>
      <c r="W24">
        <v>0</v>
      </c>
      <c r="X24">
        <v>0</v>
      </c>
      <c r="Y24" s="179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 s="179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230.76922999999999</v>
      </c>
      <c r="BK24">
        <v>0</v>
      </c>
      <c r="BL24">
        <v>0</v>
      </c>
      <c r="BM24" t="s">
        <v>1191</v>
      </c>
      <c r="BN24">
        <v>20190701</v>
      </c>
      <c r="BO24">
        <v>0</v>
      </c>
      <c r="BP24" t="s">
        <v>238</v>
      </c>
      <c r="BQ24">
        <v>0</v>
      </c>
      <c r="BR24">
        <v>2020</v>
      </c>
      <c r="BS24" t="s">
        <v>118</v>
      </c>
      <c r="BT24">
        <v>0</v>
      </c>
    </row>
    <row r="25" spans="1:72" x14ac:dyDescent="0.2">
      <c r="A25" t="s">
        <v>699</v>
      </c>
      <c r="B25" t="s">
        <v>1232</v>
      </c>
      <c r="C25" t="s">
        <v>1220</v>
      </c>
      <c r="D25">
        <f>IF(TYPE="R",40,IF(ISNA(INDEX(Categories!D:E,MATCH(GROUPTYPE,Categories!D:D,0),2)),0,INDEX(Categories!D:E,MATCH(GROUPTYPE,Categories!D:D,0),2)))</f>
        <v>9</v>
      </c>
      <c r="E25" t="str">
        <f>IF(TYPE="R","Retained Earnings",IF(ISNA(INDEX(Categories!D:F,MATCH(GLCATCODE,Categories!E:E,0),3)),0,INDEX(Categories!D:F,MATCH(GLCATCODE,Categories!E:E,0),3)))</f>
        <v>Cost of Sales</v>
      </c>
      <c r="F25" t="s">
        <v>238</v>
      </c>
      <c r="G25" t="s">
        <v>898</v>
      </c>
      <c r="H25" t="s">
        <v>1229</v>
      </c>
      <c r="I25" t="s">
        <v>1199</v>
      </c>
      <c r="J25" t="s">
        <v>1188</v>
      </c>
      <c r="K25" t="s">
        <v>1188</v>
      </c>
      <c r="L25" t="s">
        <v>1188</v>
      </c>
      <c r="M25" t="s">
        <v>1188</v>
      </c>
      <c r="N25" t="s">
        <v>1188</v>
      </c>
      <c r="O25" t="s">
        <v>1188</v>
      </c>
      <c r="P25" t="s">
        <v>1188</v>
      </c>
      <c r="Q25" t="s">
        <v>1189</v>
      </c>
      <c r="R25" t="s">
        <v>1190</v>
      </c>
      <c r="S25">
        <f>VLOOKUP(ACCOUNTEXSEG,Sheet6!$A$2:$C$4000,3,TRUE)</f>
        <v>0</v>
      </c>
      <c r="T25">
        <f>IF(ACCTTYPE="I",0,OPENBALN)</f>
        <v>0</v>
      </c>
      <c r="U25">
        <v>0</v>
      </c>
      <c r="V25">
        <v>0</v>
      </c>
      <c r="W25">
        <v>0</v>
      </c>
      <c r="X25">
        <v>0</v>
      </c>
      <c r="Y25" s="179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 s="179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8.75</v>
      </c>
      <c r="BL25">
        <v>0</v>
      </c>
      <c r="BM25" t="s">
        <v>1191</v>
      </c>
      <c r="BN25">
        <v>20190701</v>
      </c>
      <c r="BO25">
        <v>0</v>
      </c>
      <c r="BP25" t="s">
        <v>238</v>
      </c>
      <c r="BQ25">
        <v>0</v>
      </c>
      <c r="BR25">
        <v>2020</v>
      </c>
      <c r="BS25" t="s">
        <v>118</v>
      </c>
      <c r="BT25">
        <v>0</v>
      </c>
    </row>
    <row r="26" spans="1:72" x14ac:dyDescent="0.2">
      <c r="A26" t="s">
        <v>811</v>
      </c>
      <c r="B26" t="s">
        <v>1233</v>
      </c>
      <c r="C26" t="s">
        <v>1220</v>
      </c>
      <c r="D26">
        <f>IF(TYPE="R",40,IF(ISNA(INDEX(Categories!D:E,MATCH(GROUPTYPE,Categories!D:D,0),2)),0,INDEX(Categories!D:E,MATCH(GROUPTYPE,Categories!D:D,0),2)))</f>
        <v>9</v>
      </c>
      <c r="E26" t="str">
        <f>IF(TYPE="R","Retained Earnings",IF(ISNA(INDEX(Categories!D:F,MATCH(GLCATCODE,Categories!E:E,0),3)),0,INDEX(Categories!D:F,MATCH(GLCATCODE,Categories!E:E,0),3)))</f>
        <v>Cost of Sales</v>
      </c>
      <c r="F26" t="s">
        <v>238</v>
      </c>
      <c r="G26" t="s">
        <v>902</v>
      </c>
      <c r="H26" t="s">
        <v>1229</v>
      </c>
      <c r="I26" t="s">
        <v>1205</v>
      </c>
      <c r="J26" t="s">
        <v>1188</v>
      </c>
      <c r="K26" t="s">
        <v>1188</v>
      </c>
      <c r="L26" t="s">
        <v>1188</v>
      </c>
      <c r="M26" t="s">
        <v>1188</v>
      </c>
      <c r="N26" t="s">
        <v>1188</v>
      </c>
      <c r="O26" t="s">
        <v>1188</v>
      </c>
      <c r="P26" t="s">
        <v>1188</v>
      </c>
      <c r="Q26" t="s">
        <v>1189</v>
      </c>
      <c r="R26" t="s">
        <v>1225</v>
      </c>
      <c r="S26">
        <f>VLOOKUP(ACCOUNTEXSEG,Sheet6!$A$2:$C$4000,3,TRUE)</f>
        <v>940</v>
      </c>
      <c r="T26">
        <f>IF(ACCTTYPE="I",0,OPENBALN)</f>
        <v>0</v>
      </c>
      <c r="U26">
        <v>0</v>
      </c>
      <c r="V26">
        <v>0</v>
      </c>
      <c r="W26">
        <v>0</v>
      </c>
      <c r="X26">
        <v>0</v>
      </c>
      <c r="Y26" s="179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 s="179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85.454544999999996</v>
      </c>
      <c r="BI26">
        <v>0</v>
      </c>
      <c r="BJ26">
        <v>0</v>
      </c>
      <c r="BK26">
        <v>0</v>
      </c>
      <c r="BL26">
        <v>0</v>
      </c>
      <c r="BM26" t="s">
        <v>1191</v>
      </c>
      <c r="BN26">
        <v>20190701</v>
      </c>
      <c r="BO26">
        <v>0</v>
      </c>
      <c r="BP26" t="s">
        <v>238</v>
      </c>
      <c r="BQ26">
        <v>0</v>
      </c>
      <c r="BR26">
        <v>2020</v>
      </c>
      <c r="BS26" t="s">
        <v>118</v>
      </c>
      <c r="BT26">
        <v>0</v>
      </c>
    </row>
    <row r="27" spans="1:72" x14ac:dyDescent="0.2">
      <c r="A27" t="s">
        <v>561</v>
      </c>
      <c r="B27" t="s">
        <v>1234</v>
      </c>
      <c r="C27" t="s">
        <v>1220</v>
      </c>
      <c r="D27">
        <f>IF(TYPE="R",40,IF(ISNA(INDEX(Categories!D:E,MATCH(GROUPTYPE,Categories!D:D,0),2)),0,INDEX(Categories!D:E,MATCH(GROUPTYPE,Categories!D:D,0),2)))</f>
        <v>9</v>
      </c>
      <c r="E27" t="str">
        <f>IF(TYPE="R","Retained Earnings",IF(ISNA(INDEX(Categories!D:F,MATCH(GLCATCODE,Categories!E:E,0),3)),0,INDEX(Categories!D:F,MATCH(GLCATCODE,Categories!E:E,0),3)))</f>
        <v>Cost of Sales</v>
      </c>
      <c r="F27" t="s">
        <v>238</v>
      </c>
      <c r="G27" t="s">
        <v>904</v>
      </c>
      <c r="H27" t="s">
        <v>1235</v>
      </c>
      <c r="I27" t="s">
        <v>1187</v>
      </c>
      <c r="J27" t="s">
        <v>1188</v>
      </c>
      <c r="K27" t="s">
        <v>1188</v>
      </c>
      <c r="L27" t="s">
        <v>1188</v>
      </c>
      <c r="M27" t="s">
        <v>1188</v>
      </c>
      <c r="N27" t="s">
        <v>1188</v>
      </c>
      <c r="O27" t="s">
        <v>1188</v>
      </c>
      <c r="P27" t="s">
        <v>1188</v>
      </c>
      <c r="Q27" t="s">
        <v>1189</v>
      </c>
      <c r="R27" t="s">
        <v>1190</v>
      </c>
      <c r="S27">
        <f>VLOOKUP(ACCOUNTEXSEG,Sheet6!$A$2:$C$4000,3,TRUE)</f>
        <v>0</v>
      </c>
      <c r="T27">
        <f>IF(ACCTTYPE="I",0,OPENBALN)</f>
        <v>0</v>
      </c>
      <c r="U27">
        <v>0</v>
      </c>
      <c r="V27">
        <v>0</v>
      </c>
      <c r="W27">
        <v>0</v>
      </c>
      <c r="X27">
        <v>0</v>
      </c>
      <c r="Y27" s="179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 s="179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-11.5625</v>
      </c>
      <c r="BJ27">
        <v>0</v>
      </c>
      <c r="BK27">
        <v>0</v>
      </c>
      <c r="BL27">
        <v>0</v>
      </c>
      <c r="BM27" t="s">
        <v>1191</v>
      </c>
      <c r="BN27">
        <v>20190701</v>
      </c>
      <c r="BO27">
        <v>0</v>
      </c>
      <c r="BP27" t="s">
        <v>238</v>
      </c>
      <c r="BQ27">
        <v>0</v>
      </c>
      <c r="BR27">
        <v>2020</v>
      </c>
      <c r="BS27" t="s">
        <v>118</v>
      </c>
      <c r="BT27">
        <v>0</v>
      </c>
    </row>
    <row r="28" spans="1:72" x14ac:dyDescent="0.2">
      <c r="A28" t="s">
        <v>701</v>
      </c>
      <c r="B28" t="s">
        <v>1236</v>
      </c>
      <c r="C28" t="s">
        <v>1220</v>
      </c>
      <c r="D28">
        <f>IF(TYPE="R",40,IF(ISNA(INDEX(Categories!D:E,MATCH(GROUPTYPE,Categories!D:D,0),2)),0,INDEX(Categories!D:E,MATCH(GROUPTYPE,Categories!D:D,0),2)))</f>
        <v>9</v>
      </c>
      <c r="E28" t="str">
        <f>IF(TYPE="R","Retained Earnings",IF(ISNA(INDEX(Categories!D:F,MATCH(GLCATCODE,Categories!E:E,0),3)),0,INDEX(Categories!D:F,MATCH(GLCATCODE,Categories!E:E,0),3)))</f>
        <v>Cost of Sales</v>
      </c>
      <c r="F28" t="s">
        <v>238</v>
      </c>
      <c r="G28" t="s">
        <v>905</v>
      </c>
      <c r="H28" t="s">
        <v>1235</v>
      </c>
      <c r="I28" t="s">
        <v>1193</v>
      </c>
      <c r="J28" t="s">
        <v>1188</v>
      </c>
      <c r="K28" t="s">
        <v>1188</v>
      </c>
      <c r="L28" t="s">
        <v>1188</v>
      </c>
      <c r="M28" t="s">
        <v>1188</v>
      </c>
      <c r="N28" t="s">
        <v>1188</v>
      </c>
      <c r="O28" t="s">
        <v>1188</v>
      </c>
      <c r="P28" t="s">
        <v>1188</v>
      </c>
      <c r="Q28" t="s">
        <v>1189</v>
      </c>
      <c r="R28" t="s">
        <v>1190</v>
      </c>
      <c r="S28">
        <f>VLOOKUP(ACCOUNTEXSEG,Sheet6!$A$2:$C$4000,3,TRUE)</f>
        <v>430</v>
      </c>
      <c r="T28">
        <f>IF(ACCTTYPE="I",0,OPENBALN)</f>
        <v>0</v>
      </c>
      <c r="U28">
        <v>0</v>
      </c>
      <c r="V28">
        <v>0</v>
      </c>
      <c r="W28">
        <v>0</v>
      </c>
      <c r="X28">
        <v>0</v>
      </c>
      <c r="Y28" s="179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 s="179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1185</v>
      </c>
      <c r="BG28">
        <v>1185</v>
      </c>
      <c r="BH28">
        <v>26.875</v>
      </c>
      <c r="BI28">
        <v>0</v>
      </c>
      <c r="BJ28">
        <v>0</v>
      </c>
      <c r="BK28">
        <v>32.5</v>
      </c>
      <c r="BL28">
        <v>0</v>
      </c>
      <c r="BM28" t="s">
        <v>1191</v>
      </c>
      <c r="BN28">
        <v>20190701</v>
      </c>
      <c r="BO28">
        <v>0</v>
      </c>
      <c r="BP28" t="s">
        <v>238</v>
      </c>
      <c r="BQ28">
        <v>1185</v>
      </c>
      <c r="BR28">
        <v>2020</v>
      </c>
      <c r="BS28" t="s">
        <v>118</v>
      </c>
      <c r="BT28">
        <v>0</v>
      </c>
    </row>
    <row r="29" spans="1:72" x14ac:dyDescent="0.2">
      <c r="A29" t="s">
        <v>702</v>
      </c>
      <c r="B29" t="s">
        <v>1237</v>
      </c>
      <c r="C29" t="s">
        <v>1220</v>
      </c>
      <c r="D29">
        <f>IF(TYPE="R",40,IF(ISNA(INDEX(Categories!D:E,MATCH(GROUPTYPE,Categories!D:D,0),2)),0,INDEX(Categories!D:E,MATCH(GROUPTYPE,Categories!D:D,0),2)))</f>
        <v>9</v>
      </c>
      <c r="E29" t="str">
        <f>IF(TYPE="R","Retained Earnings",IF(ISNA(INDEX(Categories!D:F,MATCH(GLCATCODE,Categories!E:E,0),3)),0,INDEX(Categories!D:F,MATCH(GLCATCODE,Categories!E:E,0),3)))</f>
        <v>Cost of Sales</v>
      </c>
      <c r="F29" t="s">
        <v>238</v>
      </c>
      <c r="G29" t="s">
        <v>906</v>
      </c>
      <c r="H29" t="s">
        <v>1235</v>
      </c>
      <c r="I29" t="s">
        <v>1195</v>
      </c>
      <c r="J29" t="s">
        <v>1188</v>
      </c>
      <c r="K29" t="s">
        <v>1188</v>
      </c>
      <c r="L29" t="s">
        <v>1188</v>
      </c>
      <c r="M29" t="s">
        <v>1188</v>
      </c>
      <c r="N29" t="s">
        <v>1188</v>
      </c>
      <c r="O29" t="s">
        <v>1188</v>
      </c>
      <c r="P29" t="s">
        <v>1188</v>
      </c>
      <c r="Q29" t="s">
        <v>1189</v>
      </c>
      <c r="R29" t="s">
        <v>1190</v>
      </c>
      <c r="S29">
        <f>VLOOKUP(ACCOUNTEXSEG,Sheet6!$A$2:$C$4000,3,TRUE)</f>
        <v>0</v>
      </c>
      <c r="T29">
        <f>IF(ACCTTYPE="I",0,OPENBALN)</f>
        <v>0</v>
      </c>
      <c r="U29">
        <v>0</v>
      </c>
      <c r="V29">
        <v>0</v>
      </c>
      <c r="W29">
        <v>0</v>
      </c>
      <c r="X29">
        <v>0</v>
      </c>
      <c r="Y29" s="17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 s="17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284.07692300000002</v>
      </c>
      <c r="BJ29">
        <v>123.846153</v>
      </c>
      <c r="BK29">
        <v>0</v>
      </c>
      <c r="BL29">
        <v>0</v>
      </c>
      <c r="BM29" t="s">
        <v>1191</v>
      </c>
      <c r="BN29">
        <v>20190701</v>
      </c>
      <c r="BO29">
        <v>0</v>
      </c>
      <c r="BP29" t="s">
        <v>238</v>
      </c>
      <c r="BQ29">
        <v>0</v>
      </c>
      <c r="BR29">
        <v>2020</v>
      </c>
      <c r="BS29" t="s">
        <v>118</v>
      </c>
      <c r="BT29">
        <v>0</v>
      </c>
    </row>
    <row r="30" spans="1:72" x14ac:dyDescent="0.2">
      <c r="A30" t="s">
        <v>703</v>
      </c>
      <c r="B30" t="s">
        <v>1238</v>
      </c>
      <c r="C30" t="s">
        <v>1220</v>
      </c>
      <c r="D30">
        <f>IF(TYPE="R",40,IF(ISNA(INDEX(Categories!D:E,MATCH(GROUPTYPE,Categories!D:D,0),2)),0,INDEX(Categories!D:E,MATCH(GROUPTYPE,Categories!D:D,0),2)))</f>
        <v>9</v>
      </c>
      <c r="E30" t="str">
        <f>IF(TYPE="R","Retained Earnings",IF(ISNA(INDEX(Categories!D:F,MATCH(GLCATCODE,Categories!E:E,0),3)),0,INDEX(Categories!D:F,MATCH(GLCATCODE,Categories!E:E,0),3)))</f>
        <v>Cost of Sales</v>
      </c>
      <c r="F30" t="s">
        <v>238</v>
      </c>
      <c r="G30" t="s">
        <v>907</v>
      </c>
      <c r="H30" t="s">
        <v>1235</v>
      </c>
      <c r="I30" t="s">
        <v>1197</v>
      </c>
      <c r="J30" t="s">
        <v>1188</v>
      </c>
      <c r="K30" t="s">
        <v>1188</v>
      </c>
      <c r="L30" t="s">
        <v>1188</v>
      </c>
      <c r="M30" t="s">
        <v>1188</v>
      </c>
      <c r="N30" t="s">
        <v>1188</v>
      </c>
      <c r="O30" t="s">
        <v>1188</v>
      </c>
      <c r="P30" t="s">
        <v>1188</v>
      </c>
      <c r="Q30" t="s">
        <v>1189</v>
      </c>
      <c r="R30" t="s">
        <v>1190</v>
      </c>
      <c r="S30">
        <f>VLOOKUP(ACCOUNTEXSEG,Sheet6!$A$2:$C$4000,3,TRUE)</f>
        <v>40</v>
      </c>
      <c r="T30">
        <f>IF(ACCTTYPE="I",0,OPENBALN)</f>
        <v>0</v>
      </c>
      <c r="U30">
        <v>0</v>
      </c>
      <c r="V30">
        <v>0</v>
      </c>
      <c r="W30">
        <v>0</v>
      </c>
      <c r="X30">
        <v>0</v>
      </c>
      <c r="Y30" s="179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 s="179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2.5</v>
      </c>
      <c r="BI30">
        <v>0</v>
      </c>
      <c r="BJ30">
        <v>6.25</v>
      </c>
      <c r="BK30">
        <v>0</v>
      </c>
      <c r="BL30">
        <v>0</v>
      </c>
      <c r="BM30" t="s">
        <v>1191</v>
      </c>
      <c r="BN30">
        <v>20190701</v>
      </c>
      <c r="BO30">
        <v>0</v>
      </c>
      <c r="BP30" t="s">
        <v>238</v>
      </c>
      <c r="BQ30">
        <v>0</v>
      </c>
      <c r="BR30">
        <v>2020</v>
      </c>
      <c r="BS30" t="s">
        <v>118</v>
      </c>
      <c r="BT30">
        <v>0</v>
      </c>
    </row>
    <row r="31" spans="1:72" x14ac:dyDescent="0.2">
      <c r="A31" t="s">
        <v>812</v>
      </c>
      <c r="B31" t="s">
        <v>1239</v>
      </c>
      <c r="C31" t="s">
        <v>1220</v>
      </c>
      <c r="D31">
        <f>IF(TYPE="R",40,IF(ISNA(INDEX(Categories!D:E,MATCH(GROUPTYPE,Categories!D:D,0),2)),0,INDEX(Categories!D:E,MATCH(GROUPTYPE,Categories!D:D,0),2)))</f>
        <v>9</v>
      </c>
      <c r="E31" t="str">
        <f>IF(TYPE="R","Retained Earnings",IF(ISNA(INDEX(Categories!D:F,MATCH(GLCATCODE,Categories!E:E,0),3)),0,INDEX(Categories!D:F,MATCH(GLCATCODE,Categories!E:E,0),3)))</f>
        <v>Cost of Sales</v>
      </c>
      <c r="F31" t="s">
        <v>238</v>
      </c>
      <c r="G31" t="s">
        <v>908</v>
      </c>
      <c r="H31" t="s">
        <v>1235</v>
      </c>
      <c r="I31" t="s">
        <v>1203</v>
      </c>
      <c r="J31" t="s">
        <v>1188</v>
      </c>
      <c r="K31" t="s">
        <v>1188</v>
      </c>
      <c r="L31" t="s">
        <v>1188</v>
      </c>
      <c r="M31" t="s">
        <v>1188</v>
      </c>
      <c r="N31" t="s">
        <v>1188</v>
      </c>
      <c r="O31" t="s">
        <v>1188</v>
      </c>
      <c r="P31" t="s">
        <v>1188</v>
      </c>
      <c r="Q31" t="s">
        <v>1189</v>
      </c>
      <c r="R31" t="s">
        <v>1225</v>
      </c>
      <c r="S31">
        <f>VLOOKUP(ACCOUNTEXSEG,Sheet6!$A$2:$C$4000,3,TRUE)</f>
        <v>3479.49</v>
      </c>
      <c r="T31">
        <f>IF(ACCTTYPE="I",0,OPENBALN)</f>
        <v>0</v>
      </c>
      <c r="U31">
        <v>227.5</v>
      </c>
      <c r="V31">
        <v>607.5</v>
      </c>
      <c r="W31">
        <v>50</v>
      </c>
      <c r="X31">
        <v>0</v>
      </c>
      <c r="Y31" s="179">
        <v>217.5</v>
      </c>
      <c r="Z31">
        <v>345</v>
      </c>
      <c r="AA31">
        <v>72.5</v>
      </c>
      <c r="AB31">
        <v>306.5</v>
      </c>
      <c r="AC31">
        <v>544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72.5</v>
      </c>
      <c r="AO31">
        <v>306.5</v>
      </c>
      <c r="AP31">
        <v>497.67</v>
      </c>
      <c r="AQ31">
        <v>0</v>
      </c>
      <c r="AR31">
        <v>0</v>
      </c>
      <c r="AS31">
        <v>0</v>
      </c>
      <c r="AT31">
        <v>0</v>
      </c>
      <c r="AU31" s="179">
        <v>70</v>
      </c>
      <c r="AV31">
        <v>-15.5</v>
      </c>
      <c r="AW31">
        <v>412.5</v>
      </c>
      <c r="AX31">
        <v>785</v>
      </c>
      <c r="AY31">
        <v>715.5</v>
      </c>
      <c r="AZ31">
        <v>149.5</v>
      </c>
      <c r="BA31">
        <v>492</v>
      </c>
      <c r="BB31">
        <v>273</v>
      </c>
      <c r="BC31">
        <v>582</v>
      </c>
      <c r="BD31">
        <v>971</v>
      </c>
      <c r="BE31">
        <v>1170</v>
      </c>
      <c r="BF31">
        <v>362.5</v>
      </c>
      <c r="BG31">
        <v>362.5</v>
      </c>
      <c r="BH31">
        <v>508.771818</v>
      </c>
      <c r="BI31">
        <v>75.618181000000007</v>
      </c>
      <c r="BJ31">
        <v>0</v>
      </c>
      <c r="BK31">
        <v>0</v>
      </c>
      <c r="BL31">
        <v>79.697271999999998</v>
      </c>
      <c r="BM31" t="s">
        <v>1191</v>
      </c>
      <c r="BN31">
        <v>20190701</v>
      </c>
      <c r="BO31">
        <v>923</v>
      </c>
      <c r="BP31" t="s">
        <v>238</v>
      </c>
      <c r="BQ31">
        <v>3850.5</v>
      </c>
      <c r="BR31">
        <v>2020</v>
      </c>
      <c r="BS31" t="s">
        <v>118</v>
      </c>
      <c r="BT31">
        <v>923</v>
      </c>
    </row>
    <row r="32" spans="1:72" x14ac:dyDescent="0.2">
      <c r="A32" t="s">
        <v>813</v>
      </c>
      <c r="B32" t="s">
        <v>1240</v>
      </c>
      <c r="C32" t="s">
        <v>1220</v>
      </c>
      <c r="D32">
        <f>IF(TYPE="R",40,IF(ISNA(INDEX(Categories!D:E,MATCH(GROUPTYPE,Categories!D:D,0),2)),0,INDEX(Categories!D:E,MATCH(GROUPTYPE,Categories!D:D,0),2)))</f>
        <v>9</v>
      </c>
      <c r="E32" t="str">
        <f>IF(TYPE="R","Retained Earnings",IF(ISNA(INDEX(Categories!D:F,MATCH(GLCATCODE,Categories!E:E,0),3)),0,INDEX(Categories!D:F,MATCH(GLCATCODE,Categories!E:E,0),3)))</f>
        <v>Cost of Sales</v>
      </c>
      <c r="F32" t="s">
        <v>238</v>
      </c>
      <c r="G32" t="s">
        <v>909</v>
      </c>
      <c r="H32" t="s">
        <v>1235</v>
      </c>
      <c r="I32" t="s">
        <v>1207</v>
      </c>
      <c r="J32" t="s">
        <v>1188</v>
      </c>
      <c r="K32" t="s">
        <v>1188</v>
      </c>
      <c r="L32" t="s">
        <v>1188</v>
      </c>
      <c r="M32" t="s">
        <v>1188</v>
      </c>
      <c r="N32" t="s">
        <v>1188</v>
      </c>
      <c r="O32" t="s">
        <v>1188</v>
      </c>
      <c r="P32" t="s">
        <v>1188</v>
      </c>
      <c r="Q32" t="s">
        <v>1189</v>
      </c>
      <c r="R32" t="s">
        <v>1225</v>
      </c>
      <c r="S32">
        <f>VLOOKUP(ACCOUNTEXSEG,Sheet6!$A$2:$C$4000,3,TRUE)</f>
        <v>1120</v>
      </c>
      <c r="T32">
        <f>IF(ACCTTYPE="I",0,OPENBALN)</f>
        <v>0</v>
      </c>
      <c r="U32">
        <v>0</v>
      </c>
      <c r="V32">
        <v>0</v>
      </c>
      <c r="W32">
        <v>0</v>
      </c>
      <c r="X32">
        <v>0</v>
      </c>
      <c r="Y32" s="179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 s="179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101.818181</v>
      </c>
      <c r="BI32">
        <v>0</v>
      </c>
      <c r="BJ32">
        <v>0</v>
      </c>
      <c r="BK32">
        <v>0</v>
      </c>
      <c r="BL32">
        <v>0</v>
      </c>
      <c r="BM32" t="s">
        <v>1191</v>
      </c>
      <c r="BN32">
        <v>20190701</v>
      </c>
      <c r="BO32">
        <v>0</v>
      </c>
      <c r="BP32" t="s">
        <v>238</v>
      </c>
      <c r="BQ32">
        <v>0</v>
      </c>
      <c r="BR32">
        <v>2020</v>
      </c>
      <c r="BS32" t="s">
        <v>118</v>
      </c>
      <c r="BT32">
        <v>0</v>
      </c>
    </row>
    <row r="33" spans="1:72" x14ac:dyDescent="0.2">
      <c r="A33" t="s">
        <v>562</v>
      </c>
      <c r="B33" t="s">
        <v>1241</v>
      </c>
      <c r="C33" t="s">
        <v>1220</v>
      </c>
      <c r="D33">
        <f>IF(TYPE="R",40,IF(ISNA(INDEX(Categories!D:E,MATCH(GROUPTYPE,Categories!D:D,0),2)),0,INDEX(Categories!D:E,MATCH(GROUPTYPE,Categories!D:D,0),2)))</f>
        <v>9</v>
      </c>
      <c r="E33" t="str">
        <f>IF(TYPE="R","Retained Earnings",IF(ISNA(INDEX(Categories!D:F,MATCH(GLCATCODE,Categories!E:E,0),3)),0,INDEX(Categories!D:F,MATCH(GLCATCODE,Categories!E:E,0),3)))</f>
        <v>Cost of Sales</v>
      </c>
      <c r="F33" t="s">
        <v>238</v>
      </c>
      <c r="G33" t="s">
        <v>910</v>
      </c>
      <c r="H33" t="s">
        <v>1242</v>
      </c>
      <c r="I33" t="s">
        <v>1187</v>
      </c>
      <c r="J33" t="s">
        <v>1188</v>
      </c>
      <c r="K33" t="s">
        <v>1188</v>
      </c>
      <c r="L33" t="s">
        <v>1188</v>
      </c>
      <c r="M33" t="s">
        <v>1188</v>
      </c>
      <c r="N33" t="s">
        <v>1188</v>
      </c>
      <c r="O33" t="s">
        <v>1188</v>
      </c>
      <c r="P33" t="s">
        <v>1188</v>
      </c>
      <c r="Q33" t="s">
        <v>1189</v>
      </c>
      <c r="R33" t="s">
        <v>1190</v>
      </c>
      <c r="S33">
        <f>VLOOKUP(ACCOUNTEXSEG,Sheet6!$A$2:$C$4000,3,TRUE)</f>
        <v>39595.93</v>
      </c>
      <c r="T33">
        <f>IF(ACCTTYPE="I",0,OPENBALN)</f>
        <v>0</v>
      </c>
      <c r="U33">
        <v>5629.23</v>
      </c>
      <c r="V33">
        <v>5883</v>
      </c>
      <c r="W33">
        <v>7713.64</v>
      </c>
      <c r="X33">
        <v>5776.73</v>
      </c>
      <c r="Y33" s="179">
        <v>5372.73</v>
      </c>
      <c r="Z33">
        <v>4745.46</v>
      </c>
      <c r="AA33">
        <v>6372.73</v>
      </c>
      <c r="AB33">
        <v>4442.7299999999996</v>
      </c>
      <c r="AC33">
        <v>7228.5</v>
      </c>
      <c r="AD33">
        <v>6236.37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6372.73</v>
      </c>
      <c r="AO33">
        <v>5372</v>
      </c>
      <c r="AP33">
        <v>5372</v>
      </c>
      <c r="AQ33">
        <v>5372</v>
      </c>
      <c r="AR33">
        <v>0</v>
      </c>
      <c r="AS33">
        <v>0</v>
      </c>
      <c r="AT33">
        <v>0</v>
      </c>
      <c r="AU33" s="179">
        <v>5027.28</v>
      </c>
      <c r="AV33">
        <v>6456.82</v>
      </c>
      <c r="AW33">
        <v>5327.73</v>
      </c>
      <c r="AX33">
        <v>6257.73</v>
      </c>
      <c r="AY33">
        <v>7077.73</v>
      </c>
      <c r="AZ33">
        <v>6997.27</v>
      </c>
      <c r="BA33">
        <v>4050</v>
      </c>
      <c r="BB33">
        <v>6109</v>
      </c>
      <c r="BC33">
        <v>6670.91</v>
      </c>
      <c r="BD33">
        <v>6720</v>
      </c>
      <c r="BE33">
        <v>7036</v>
      </c>
      <c r="BF33">
        <v>5700</v>
      </c>
      <c r="BG33">
        <v>5700</v>
      </c>
      <c r="BH33">
        <v>4796.2806250000003</v>
      </c>
      <c r="BI33">
        <v>4318.2974999999997</v>
      </c>
      <c r="BJ33">
        <v>4738.7849999999999</v>
      </c>
      <c r="BK33">
        <v>5110.024375</v>
      </c>
      <c r="BL33">
        <v>1405.545625</v>
      </c>
      <c r="BM33" t="s">
        <v>1191</v>
      </c>
      <c r="BN33">
        <v>20190701</v>
      </c>
      <c r="BO33">
        <v>24280.33</v>
      </c>
      <c r="BP33" t="s">
        <v>238</v>
      </c>
      <c r="BQ33">
        <v>36285.910000000003</v>
      </c>
      <c r="BR33">
        <v>2020</v>
      </c>
      <c r="BS33" t="s">
        <v>118</v>
      </c>
      <c r="BT33">
        <v>24280.33</v>
      </c>
    </row>
    <row r="34" spans="1:72" x14ac:dyDescent="0.2">
      <c r="A34" t="s">
        <v>563</v>
      </c>
      <c r="B34" t="s">
        <v>1243</v>
      </c>
      <c r="C34" t="s">
        <v>1220</v>
      </c>
      <c r="D34">
        <f>IF(TYPE="R",40,IF(ISNA(INDEX(Categories!D:E,MATCH(GROUPTYPE,Categories!D:D,0),2)),0,INDEX(Categories!D:E,MATCH(GROUPTYPE,Categories!D:D,0),2)))</f>
        <v>9</v>
      </c>
      <c r="E34" t="str">
        <f>IF(TYPE="R","Retained Earnings",IF(ISNA(INDEX(Categories!D:F,MATCH(GLCATCODE,Categories!E:E,0),3)),0,INDEX(Categories!D:F,MATCH(GLCATCODE,Categories!E:E,0),3)))</f>
        <v>Cost of Sales</v>
      </c>
      <c r="F34" t="s">
        <v>238</v>
      </c>
      <c r="G34" t="s">
        <v>911</v>
      </c>
      <c r="H34" t="s">
        <v>1242</v>
      </c>
      <c r="I34" t="s">
        <v>1193</v>
      </c>
      <c r="J34" t="s">
        <v>1188</v>
      </c>
      <c r="K34" t="s">
        <v>1188</v>
      </c>
      <c r="L34" t="s">
        <v>1188</v>
      </c>
      <c r="M34" t="s">
        <v>1188</v>
      </c>
      <c r="N34" t="s">
        <v>1188</v>
      </c>
      <c r="O34" t="s">
        <v>1188</v>
      </c>
      <c r="P34" t="s">
        <v>1188</v>
      </c>
      <c r="Q34" t="s">
        <v>1189</v>
      </c>
      <c r="R34" t="s">
        <v>1190</v>
      </c>
      <c r="S34">
        <f>VLOOKUP(ACCOUNTEXSEG,Sheet6!$A$2:$C$4000,3,TRUE)</f>
        <v>7334.98</v>
      </c>
      <c r="T34">
        <f>IF(ACCTTYPE="I",0,OPENBALN)</f>
        <v>0</v>
      </c>
      <c r="U34">
        <v>0</v>
      </c>
      <c r="V34">
        <v>0</v>
      </c>
      <c r="W34">
        <v>0</v>
      </c>
      <c r="X34">
        <v>0</v>
      </c>
      <c r="Y34" s="179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 s="179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7000</v>
      </c>
      <c r="BG34">
        <v>7000</v>
      </c>
      <c r="BH34">
        <v>458.43624999999997</v>
      </c>
      <c r="BI34">
        <v>431.21375</v>
      </c>
      <c r="BJ34">
        <v>636.40625</v>
      </c>
      <c r="BK34">
        <v>562.5</v>
      </c>
      <c r="BL34">
        <v>0</v>
      </c>
      <c r="BM34" t="s">
        <v>1191</v>
      </c>
      <c r="BN34">
        <v>20190701</v>
      </c>
      <c r="BO34">
        <v>0</v>
      </c>
      <c r="BP34" t="s">
        <v>238</v>
      </c>
      <c r="BQ34">
        <v>7000</v>
      </c>
      <c r="BR34">
        <v>2020</v>
      </c>
      <c r="BS34" t="s">
        <v>118</v>
      </c>
      <c r="BT34">
        <v>0</v>
      </c>
    </row>
    <row r="35" spans="1:72" x14ac:dyDescent="0.2">
      <c r="A35" t="s">
        <v>704</v>
      </c>
      <c r="B35" t="s">
        <v>1244</v>
      </c>
      <c r="C35" t="s">
        <v>1220</v>
      </c>
      <c r="D35">
        <f>IF(TYPE="R",40,IF(ISNA(INDEX(Categories!D:E,MATCH(GROUPTYPE,Categories!D:D,0),2)),0,INDEX(Categories!D:E,MATCH(GROUPTYPE,Categories!D:D,0),2)))</f>
        <v>9</v>
      </c>
      <c r="E35" t="str">
        <f>IF(TYPE="R","Retained Earnings",IF(ISNA(INDEX(Categories!D:F,MATCH(GLCATCODE,Categories!E:E,0),3)),0,INDEX(Categories!D:F,MATCH(GLCATCODE,Categories!E:E,0),3)))</f>
        <v>Cost of Sales</v>
      </c>
      <c r="F35" t="s">
        <v>238</v>
      </c>
      <c r="G35" t="s">
        <v>912</v>
      </c>
      <c r="H35" t="s">
        <v>1242</v>
      </c>
      <c r="I35" t="s">
        <v>1195</v>
      </c>
      <c r="J35" t="s">
        <v>1188</v>
      </c>
      <c r="K35" t="s">
        <v>1188</v>
      </c>
      <c r="L35" t="s">
        <v>1188</v>
      </c>
      <c r="M35" t="s">
        <v>1188</v>
      </c>
      <c r="N35" t="s">
        <v>1188</v>
      </c>
      <c r="O35" t="s">
        <v>1188</v>
      </c>
      <c r="P35" t="s">
        <v>1188</v>
      </c>
      <c r="Q35" t="s">
        <v>1189</v>
      </c>
      <c r="R35" t="s">
        <v>1190</v>
      </c>
      <c r="S35">
        <f>VLOOKUP(ACCOUNTEXSEG,Sheet6!$A$2:$C$4000,3,TRUE)</f>
        <v>0</v>
      </c>
      <c r="T35">
        <f>IF(ACCTTYPE="I",0,OPENBALN)</f>
        <v>0</v>
      </c>
      <c r="U35">
        <v>0</v>
      </c>
      <c r="V35">
        <v>0</v>
      </c>
      <c r="W35">
        <v>0</v>
      </c>
      <c r="X35">
        <v>0</v>
      </c>
      <c r="Y35" s="179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 s="179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24.85</v>
      </c>
      <c r="BK35">
        <v>0</v>
      </c>
      <c r="BL35">
        <v>0</v>
      </c>
      <c r="BM35" t="s">
        <v>1191</v>
      </c>
      <c r="BN35">
        <v>20190701</v>
      </c>
      <c r="BO35">
        <v>0</v>
      </c>
      <c r="BP35" t="s">
        <v>238</v>
      </c>
      <c r="BQ35">
        <v>0</v>
      </c>
      <c r="BR35">
        <v>2020</v>
      </c>
      <c r="BS35" t="s">
        <v>118</v>
      </c>
      <c r="BT35">
        <v>0</v>
      </c>
    </row>
    <row r="36" spans="1:72" x14ac:dyDescent="0.2">
      <c r="A36" t="s">
        <v>705</v>
      </c>
      <c r="B36" t="s">
        <v>1245</v>
      </c>
      <c r="C36" t="s">
        <v>1220</v>
      </c>
      <c r="D36">
        <f>IF(TYPE="R",40,IF(ISNA(INDEX(Categories!D:E,MATCH(GROUPTYPE,Categories!D:D,0),2)),0,INDEX(Categories!D:E,MATCH(GROUPTYPE,Categories!D:D,0),2)))</f>
        <v>9</v>
      </c>
      <c r="E36" t="str">
        <f>IF(TYPE="R","Retained Earnings",IF(ISNA(INDEX(Categories!D:F,MATCH(GLCATCODE,Categories!E:E,0),3)),0,INDEX(Categories!D:F,MATCH(GLCATCODE,Categories!E:E,0),3)))</f>
        <v>Cost of Sales</v>
      </c>
      <c r="F36" t="s">
        <v>238</v>
      </c>
      <c r="G36" t="s">
        <v>913</v>
      </c>
      <c r="H36" t="s">
        <v>1242</v>
      </c>
      <c r="I36" t="s">
        <v>1197</v>
      </c>
      <c r="J36" t="s">
        <v>1188</v>
      </c>
      <c r="K36" t="s">
        <v>1188</v>
      </c>
      <c r="L36" t="s">
        <v>1188</v>
      </c>
      <c r="M36" t="s">
        <v>1188</v>
      </c>
      <c r="N36" t="s">
        <v>1188</v>
      </c>
      <c r="O36" t="s">
        <v>1188</v>
      </c>
      <c r="P36" t="s">
        <v>1188</v>
      </c>
      <c r="Q36" t="s">
        <v>1189</v>
      </c>
      <c r="R36" t="s">
        <v>1190</v>
      </c>
      <c r="S36">
        <f>VLOOKUP(ACCOUNTEXSEG,Sheet6!$A$2:$C$4000,3,TRUE)</f>
        <v>2700</v>
      </c>
      <c r="T36">
        <f>IF(ACCTTYPE="I",0,OPENBALN)</f>
        <v>0</v>
      </c>
      <c r="U36">
        <v>0</v>
      </c>
      <c r="V36">
        <v>0</v>
      </c>
      <c r="W36">
        <v>0</v>
      </c>
      <c r="X36">
        <v>0</v>
      </c>
      <c r="Y36" s="179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 s="179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168.75</v>
      </c>
      <c r="BI36">
        <v>187.5</v>
      </c>
      <c r="BJ36">
        <v>156.25</v>
      </c>
      <c r="BK36">
        <v>0</v>
      </c>
      <c r="BL36">
        <v>0</v>
      </c>
      <c r="BM36" t="s">
        <v>1191</v>
      </c>
      <c r="BN36">
        <v>20190701</v>
      </c>
      <c r="BO36">
        <v>0</v>
      </c>
      <c r="BP36" t="s">
        <v>238</v>
      </c>
      <c r="BQ36">
        <v>0</v>
      </c>
      <c r="BR36">
        <v>2020</v>
      </c>
      <c r="BS36" t="s">
        <v>118</v>
      </c>
      <c r="BT36">
        <v>0</v>
      </c>
    </row>
    <row r="37" spans="1:72" x14ac:dyDescent="0.2">
      <c r="A37" t="s">
        <v>564</v>
      </c>
      <c r="B37" t="s">
        <v>1246</v>
      </c>
      <c r="C37" t="s">
        <v>1220</v>
      </c>
      <c r="D37">
        <f>IF(TYPE="R",40,IF(ISNA(INDEX(Categories!D:E,MATCH(GROUPTYPE,Categories!D:D,0),2)),0,INDEX(Categories!D:E,MATCH(GROUPTYPE,Categories!D:D,0),2)))</f>
        <v>9</v>
      </c>
      <c r="E37" t="str">
        <f>IF(TYPE="R","Retained Earnings",IF(ISNA(INDEX(Categories!D:F,MATCH(GLCATCODE,Categories!E:E,0),3)),0,INDEX(Categories!D:F,MATCH(GLCATCODE,Categories!E:E,0),3)))</f>
        <v>Cost of Sales</v>
      </c>
      <c r="F37" t="s">
        <v>238</v>
      </c>
      <c r="G37" t="s">
        <v>915</v>
      </c>
      <c r="H37" t="s">
        <v>1242</v>
      </c>
      <c r="I37" t="s">
        <v>1201</v>
      </c>
      <c r="J37" t="s">
        <v>1188</v>
      </c>
      <c r="K37" t="s">
        <v>1188</v>
      </c>
      <c r="L37" t="s">
        <v>1188</v>
      </c>
      <c r="M37" t="s">
        <v>1188</v>
      </c>
      <c r="N37" t="s">
        <v>1188</v>
      </c>
      <c r="O37" t="s">
        <v>1188</v>
      </c>
      <c r="P37" t="s">
        <v>1188</v>
      </c>
      <c r="Q37" t="s">
        <v>1189</v>
      </c>
      <c r="R37" t="s">
        <v>1190</v>
      </c>
      <c r="S37">
        <f>VLOOKUP(ACCOUNTEXSEG,Sheet6!$A$2:$C$4000,3,TRUE)</f>
        <v>16250</v>
      </c>
      <c r="T37">
        <f>IF(ACCTTYPE="I",0,OPENBALN)</f>
        <v>0</v>
      </c>
      <c r="U37">
        <v>0</v>
      </c>
      <c r="V37">
        <v>0</v>
      </c>
      <c r="W37">
        <v>0</v>
      </c>
      <c r="X37">
        <v>0</v>
      </c>
      <c r="Y37" s="179">
        <v>0</v>
      </c>
      <c r="Z37">
        <v>0</v>
      </c>
      <c r="AA37">
        <v>0</v>
      </c>
      <c r="AB37">
        <v>0</v>
      </c>
      <c r="AC37">
        <v>4545.45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 s="179">
        <v>5000</v>
      </c>
      <c r="AV37">
        <v>0</v>
      </c>
      <c r="AW37">
        <v>5000</v>
      </c>
      <c r="AX37">
        <v>-1250</v>
      </c>
      <c r="AY37">
        <v>5000</v>
      </c>
      <c r="AZ37">
        <v>0</v>
      </c>
      <c r="BA37">
        <v>0</v>
      </c>
      <c r="BB37">
        <v>3750</v>
      </c>
      <c r="BC37">
        <v>0</v>
      </c>
      <c r="BD37">
        <v>0</v>
      </c>
      <c r="BE37">
        <v>5000</v>
      </c>
      <c r="BF37">
        <v>0</v>
      </c>
      <c r="BG37">
        <v>0</v>
      </c>
      <c r="BH37">
        <v>2000</v>
      </c>
      <c r="BI37">
        <v>666.66666599999996</v>
      </c>
      <c r="BJ37">
        <v>0</v>
      </c>
      <c r="BK37">
        <v>0</v>
      </c>
      <c r="BL37">
        <v>0</v>
      </c>
      <c r="BM37" t="s">
        <v>1191</v>
      </c>
      <c r="BN37">
        <v>20190701</v>
      </c>
      <c r="BO37">
        <v>4545.45</v>
      </c>
      <c r="BP37" t="s">
        <v>238</v>
      </c>
      <c r="BQ37">
        <v>8750</v>
      </c>
      <c r="BR37">
        <v>2020</v>
      </c>
      <c r="BS37" t="s">
        <v>118</v>
      </c>
      <c r="BT37">
        <v>4545.45</v>
      </c>
    </row>
    <row r="38" spans="1:72" x14ac:dyDescent="0.2">
      <c r="A38" t="s">
        <v>814</v>
      </c>
      <c r="B38" t="s">
        <v>1247</v>
      </c>
      <c r="C38" t="s">
        <v>1220</v>
      </c>
      <c r="D38">
        <f>IF(TYPE="R",40,IF(ISNA(INDEX(Categories!D:E,MATCH(GROUPTYPE,Categories!D:D,0),2)),0,INDEX(Categories!D:E,MATCH(GROUPTYPE,Categories!D:D,0),2)))</f>
        <v>9</v>
      </c>
      <c r="E38" t="str">
        <f>IF(TYPE="R","Retained Earnings",IF(ISNA(INDEX(Categories!D:F,MATCH(GLCATCODE,Categories!E:E,0),3)),0,INDEX(Categories!D:F,MATCH(GLCATCODE,Categories!E:E,0),3)))</f>
        <v>Cost of Sales</v>
      </c>
      <c r="F38" t="s">
        <v>238</v>
      </c>
      <c r="G38" t="s">
        <v>917</v>
      </c>
      <c r="H38" t="s">
        <v>1242</v>
      </c>
      <c r="I38" t="s">
        <v>1207</v>
      </c>
      <c r="J38" t="s">
        <v>1188</v>
      </c>
      <c r="K38" t="s">
        <v>1188</v>
      </c>
      <c r="L38" t="s">
        <v>1188</v>
      </c>
      <c r="M38" t="s">
        <v>1188</v>
      </c>
      <c r="N38" t="s">
        <v>1188</v>
      </c>
      <c r="O38" t="s">
        <v>1188</v>
      </c>
      <c r="P38" t="s">
        <v>1188</v>
      </c>
      <c r="Q38" t="s">
        <v>1189</v>
      </c>
      <c r="R38" t="s">
        <v>1225</v>
      </c>
      <c r="S38">
        <f>VLOOKUP(ACCOUNTEXSEG,Sheet6!$A$2:$C$4000,3,TRUE)</f>
        <v>3650</v>
      </c>
      <c r="T38">
        <f>IF(ACCTTYPE="I",0,OPENBALN)</f>
        <v>0</v>
      </c>
      <c r="U38">
        <v>0</v>
      </c>
      <c r="V38">
        <v>0</v>
      </c>
      <c r="W38">
        <v>0</v>
      </c>
      <c r="X38">
        <v>0</v>
      </c>
      <c r="Y38" s="179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 s="179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331.81818099999998</v>
      </c>
      <c r="BI38">
        <v>0</v>
      </c>
      <c r="BJ38">
        <v>0</v>
      </c>
      <c r="BK38">
        <v>0</v>
      </c>
      <c r="BL38">
        <v>0</v>
      </c>
      <c r="BM38" t="s">
        <v>1191</v>
      </c>
      <c r="BN38">
        <v>20190701</v>
      </c>
      <c r="BO38">
        <v>0</v>
      </c>
      <c r="BP38" t="s">
        <v>238</v>
      </c>
      <c r="BQ38">
        <v>0</v>
      </c>
      <c r="BR38">
        <v>2020</v>
      </c>
      <c r="BS38" t="s">
        <v>118</v>
      </c>
      <c r="BT38">
        <v>0</v>
      </c>
    </row>
    <row r="39" spans="1:72" x14ac:dyDescent="0.2">
      <c r="A39" t="s">
        <v>843</v>
      </c>
      <c r="B39" t="s">
        <v>845</v>
      </c>
      <c r="C39" t="s">
        <v>1220</v>
      </c>
      <c r="D39">
        <f>IF(TYPE="R",40,IF(ISNA(INDEX(Categories!D:E,MATCH(GROUPTYPE,Categories!D:D,0),2)),0,INDEX(Categories!D:E,MATCH(GROUPTYPE,Categories!D:D,0),2)))</f>
        <v>9</v>
      </c>
      <c r="E39" t="str">
        <f>IF(TYPE="R","Retained Earnings",IF(ISNA(INDEX(Categories!D:F,MATCH(GLCATCODE,Categories!E:E,0),3)),0,INDEX(Categories!D:F,MATCH(GLCATCODE,Categories!E:E,0),3)))</f>
        <v>Cost of Sales</v>
      </c>
      <c r="F39" t="s">
        <v>238</v>
      </c>
      <c r="G39" t="s">
        <v>918</v>
      </c>
      <c r="H39" t="s">
        <v>1242</v>
      </c>
      <c r="I39" t="s">
        <v>1208</v>
      </c>
      <c r="J39" t="s">
        <v>1188</v>
      </c>
      <c r="K39" t="s">
        <v>1188</v>
      </c>
      <c r="L39" t="s">
        <v>1188</v>
      </c>
      <c r="M39" t="s">
        <v>1188</v>
      </c>
      <c r="N39" t="s">
        <v>1188</v>
      </c>
      <c r="O39" t="s">
        <v>1188</v>
      </c>
      <c r="P39" t="s">
        <v>1188</v>
      </c>
      <c r="Q39" t="s">
        <v>1189</v>
      </c>
      <c r="R39" t="s">
        <v>1190</v>
      </c>
      <c r="S39">
        <f>VLOOKUP(ACCOUNTEXSEG,Sheet6!$A$2:$C$4000,3,TRUE)</f>
        <v>0</v>
      </c>
      <c r="T39">
        <f>IF(ACCTTYPE="I",0,OPENBALN)</f>
        <v>0</v>
      </c>
      <c r="U39">
        <v>0</v>
      </c>
      <c r="V39">
        <v>0</v>
      </c>
      <c r="W39">
        <v>0</v>
      </c>
      <c r="X39">
        <v>0</v>
      </c>
      <c r="Y39" s="179">
        <v>0</v>
      </c>
      <c r="Z39">
        <v>0</v>
      </c>
      <c r="AA39">
        <v>0</v>
      </c>
      <c r="AB39">
        <v>0</v>
      </c>
      <c r="AC39">
        <v>9269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 s="17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 t="s">
        <v>1191</v>
      </c>
      <c r="BN39">
        <v>20190701</v>
      </c>
      <c r="BO39">
        <v>9269</v>
      </c>
      <c r="BP39" t="s">
        <v>238</v>
      </c>
      <c r="BQ39">
        <v>0</v>
      </c>
      <c r="BR39">
        <v>2020</v>
      </c>
      <c r="BS39" t="s">
        <v>118</v>
      </c>
      <c r="BT39">
        <v>9269</v>
      </c>
    </row>
    <row r="40" spans="1:72" x14ac:dyDescent="0.2">
      <c r="A40" t="s">
        <v>566</v>
      </c>
      <c r="B40" t="s">
        <v>1248</v>
      </c>
      <c r="C40" t="s">
        <v>1220</v>
      </c>
      <c r="D40">
        <f>IF(TYPE="R",40,IF(ISNA(INDEX(Categories!D:E,MATCH(GROUPTYPE,Categories!D:D,0),2)),0,INDEX(Categories!D:E,MATCH(GROUPTYPE,Categories!D:D,0),2)))</f>
        <v>9</v>
      </c>
      <c r="E40" t="str">
        <f>IF(TYPE="R","Retained Earnings",IF(ISNA(INDEX(Categories!D:F,MATCH(GLCATCODE,Categories!E:E,0),3)),0,INDEX(Categories!D:F,MATCH(GLCATCODE,Categories!E:E,0),3)))</f>
        <v>Cost of Sales</v>
      </c>
      <c r="F40" t="s">
        <v>238</v>
      </c>
      <c r="G40" t="s">
        <v>919</v>
      </c>
      <c r="H40" t="s">
        <v>1249</v>
      </c>
      <c r="I40" t="s">
        <v>1187</v>
      </c>
      <c r="J40" t="s">
        <v>1188</v>
      </c>
      <c r="K40" t="s">
        <v>1188</v>
      </c>
      <c r="L40" t="s">
        <v>1188</v>
      </c>
      <c r="M40" t="s">
        <v>1188</v>
      </c>
      <c r="N40" t="s">
        <v>1188</v>
      </c>
      <c r="O40" t="s">
        <v>1188</v>
      </c>
      <c r="P40" t="s">
        <v>1188</v>
      </c>
      <c r="Q40" t="s">
        <v>1189</v>
      </c>
      <c r="R40" t="s">
        <v>1190</v>
      </c>
      <c r="S40">
        <f>VLOOKUP(ACCOUNTEXSEG,Sheet6!$A$2:$C$4000,3,TRUE)</f>
        <v>27077.62</v>
      </c>
      <c r="T40">
        <f>IF(ACCTTYPE="I",0,OPENBALN)</f>
        <v>0</v>
      </c>
      <c r="U40">
        <v>3268.3</v>
      </c>
      <c r="V40">
        <v>3555.05</v>
      </c>
      <c r="W40">
        <v>3506.1</v>
      </c>
      <c r="X40">
        <v>772.5</v>
      </c>
      <c r="Y40" s="179">
        <v>1696.5</v>
      </c>
      <c r="Z40">
        <v>1965</v>
      </c>
      <c r="AA40">
        <v>3356.71</v>
      </c>
      <c r="AB40">
        <v>4151.2</v>
      </c>
      <c r="AC40">
        <v>3405.1</v>
      </c>
      <c r="AD40">
        <v>3405.1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3356.71</v>
      </c>
      <c r="AO40">
        <v>4151.2</v>
      </c>
      <c r="AP40">
        <v>2200</v>
      </c>
      <c r="AQ40">
        <v>2200</v>
      </c>
      <c r="AR40">
        <v>0</v>
      </c>
      <c r="AS40">
        <v>0</v>
      </c>
      <c r="AT40">
        <v>0</v>
      </c>
      <c r="AU40" s="179">
        <v>5183.92</v>
      </c>
      <c r="AV40">
        <v>5662.84</v>
      </c>
      <c r="AW40">
        <v>3773.07</v>
      </c>
      <c r="AX40">
        <v>3574.25</v>
      </c>
      <c r="AY40">
        <v>3586.6</v>
      </c>
      <c r="AZ40">
        <v>3577.7</v>
      </c>
      <c r="BA40">
        <v>5145.25</v>
      </c>
      <c r="BB40">
        <v>3595.05</v>
      </c>
      <c r="BC40">
        <v>5251.22</v>
      </c>
      <c r="BD40">
        <v>3652.9</v>
      </c>
      <c r="BE40">
        <v>3332.7</v>
      </c>
      <c r="BF40">
        <v>3493.2</v>
      </c>
      <c r="BG40">
        <v>3493.2</v>
      </c>
      <c r="BH40">
        <v>3277.25</v>
      </c>
      <c r="BI40">
        <v>2859.2356249999998</v>
      </c>
      <c r="BJ40">
        <v>3107.9668750000001</v>
      </c>
      <c r="BK40">
        <v>2801.6624999999999</v>
      </c>
      <c r="BL40">
        <v>744.24437499999999</v>
      </c>
      <c r="BM40" t="s">
        <v>1191</v>
      </c>
      <c r="BN40">
        <v>20190701</v>
      </c>
      <c r="BO40">
        <v>14318.11</v>
      </c>
      <c r="BP40" t="s">
        <v>238</v>
      </c>
      <c r="BQ40">
        <v>24470.32</v>
      </c>
      <c r="BR40">
        <v>2020</v>
      </c>
      <c r="BS40" t="s">
        <v>118</v>
      </c>
      <c r="BT40">
        <v>14318.11</v>
      </c>
    </row>
    <row r="41" spans="1:72" x14ac:dyDescent="0.2">
      <c r="A41" t="s">
        <v>567</v>
      </c>
      <c r="B41" t="s">
        <v>1250</v>
      </c>
      <c r="C41" t="s">
        <v>1220</v>
      </c>
      <c r="D41">
        <f>IF(TYPE="R",40,IF(ISNA(INDEX(Categories!D:E,MATCH(GROUPTYPE,Categories!D:D,0),2)),0,INDEX(Categories!D:E,MATCH(GROUPTYPE,Categories!D:D,0),2)))</f>
        <v>9</v>
      </c>
      <c r="E41" t="str">
        <f>IF(TYPE="R","Retained Earnings",IF(ISNA(INDEX(Categories!D:F,MATCH(GLCATCODE,Categories!E:E,0),3)),0,INDEX(Categories!D:F,MATCH(GLCATCODE,Categories!E:E,0),3)))</f>
        <v>Cost of Sales</v>
      </c>
      <c r="F41" t="s">
        <v>238</v>
      </c>
      <c r="G41" t="s">
        <v>920</v>
      </c>
      <c r="H41" t="s">
        <v>1249</v>
      </c>
      <c r="I41" t="s">
        <v>1193</v>
      </c>
      <c r="J41" t="s">
        <v>1188</v>
      </c>
      <c r="K41" t="s">
        <v>1188</v>
      </c>
      <c r="L41" t="s">
        <v>1188</v>
      </c>
      <c r="M41" t="s">
        <v>1188</v>
      </c>
      <c r="N41" t="s">
        <v>1188</v>
      </c>
      <c r="O41" t="s">
        <v>1188</v>
      </c>
      <c r="P41" t="s">
        <v>1188</v>
      </c>
      <c r="Q41" t="s">
        <v>1189</v>
      </c>
      <c r="R41" t="s">
        <v>1190</v>
      </c>
      <c r="S41">
        <f>VLOOKUP(ACCOUNTEXSEG,Sheet6!$A$2:$C$4000,3,TRUE)</f>
        <v>15455.43</v>
      </c>
      <c r="T41">
        <f>IF(ACCTTYPE="I",0,OPENBALN)</f>
        <v>0</v>
      </c>
      <c r="U41">
        <v>0</v>
      </c>
      <c r="V41">
        <v>0</v>
      </c>
      <c r="W41">
        <v>0</v>
      </c>
      <c r="X41">
        <v>0</v>
      </c>
      <c r="Y41" s="179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 s="179">
        <v>0</v>
      </c>
      <c r="AV41">
        <v>1818.18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10137.299999999999</v>
      </c>
      <c r="BG41">
        <v>10137.299999999999</v>
      </c>
      <c r="BH41">
        <v>1079.600625</v>
      </c>
      <c r="BI41">
        <v>541.72687499999995</v>
      </c>
      <c r="BJ41">
        <v>1738.3375000000001</v>
      </c>
      <c r="BK41">
        <v>472.40812499999998</v>
      </c>
      <c r="BL41">
        <v>0</v>
      </c>
      <c r="BM41" t="s">
        <v>1191</v>
      </c>
      <c r="BN41">
        <v>20190701</v>
      </c>
      <c r="BO41">
        <v>0</v>
      </c>
      <c r="BP41" t="s">
        <v>238</v>
      </c>
      <c r="BQ41">
        <v>10137.299999999999</v>
      </c>
      <c r="BR41">
        <v>2020</v>
      </c>
      <c r="BS41" t="s">
        <v>118</v>
      </c>
      <c r="BT41">
        <v>0</v>
      </c>
    </row>
    <row r="42" spans="1:72" x14ac:dyDescent="0.2">
      <c r="A42" t="s">
        <v>707</v>
      </c>
      <c r="B42" t="s">
        <v>1251</v>
      </c>
      <c r="C42" t="s">
        <v>1220</v>
      </c>
      <c r="D42">
        <f>IF(TYPE="R",40,IF(ISNA(INDEX(Categories!D:E,MATCH(GROUPTYPE,Categories!D:D,0),2)),0,INDEX(Categories!D:E,MATCH(GROUPTYPE,Categories!D:D,0),2)))</f>
        <v>9</v>
      </c>
      <c r="E42" t="str">
        <f>IF(TYPE="R","Retained Earnings",IF(ISNA(INDEX(Categories!D:F,MATCH(GLCATCODE,Categories!E:E,0),3)),0,INDEX(Categories!D:F,MATCH(GLCATCODE,Categories!E:E,0),3)))</f>
        <v>Cost of Sales</v>
      </c>
      <c r="F42" t="s">
        <v>238</v>
      </c>
      <c r="G42" t="s">
        <v>921</v>
      </c>
      <c r="H42" t="s">
        <v>1249</v>
      </c>
      <c r="I42" t="s">
        <v>1195</v>
      </c>
      <c r="J42" t="s">
        <v>1188</v>
      </c>
      <c r="K42" t="s">
        <v>1188</v>
      </c>
      <c r="L42" t="s">
        <v>1188</v>
      </c>
      <c r="M42" t="s">
        <v>1188</v>
      </c>
      <c r="N42" t="s">
        <v>1188</v>
      </c>
      <c r="O42" t="s">
        <v>1188</v>
      </c>
      <c r="P42" t="s">
        <v>1188</v>
      </c>
      <c r="Q42" t="s">
        <v>1189</v>
      </c>
      <c r="R42" t="s">
        <v>1190</v>
      </c>
      <c r="S42">
        <f>VLOOKUP(ACCOUNTEXSEG,Sheet6!$A$2:$C$4000,3,TRUE)</f>
        <v>0</v>
      </c>
      <c r="T42">
        <f>IF(ACCTTYPE="I",0,OPENBALN)</f>
        <v>0</v>
      </c>
      <c r="U42">
        <v>0</v>
      </c>
      <c r="V42">
        <v>0</v>
      </c>
      <c r="W42">
        <v>0</v>
      </c>
      <c r="X42">
        <v>0</v>
      </c>
      <c r="Y42" s="179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 s="179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262.91153800000001</v>
      </c>
      <c r="BK42">
        <v>0</v>
      </c>
      <c r="BL42">
        <v>0</v>
      </c>
      <c r="BM42" t="s">
        <v>1191</v>
      </c>
      <c r="BN42">
        <v>20190701</v>
      </c>
      <c r="BO42">
        <v>0</v>
      </c>
      <c r="BP42" t="s">
        <v>238</v>
      </c>
      <c r="BQ42">
        <v>0</v>
      </c>
      <c r="BR42">
        <v>2020</v>
      </c>
      <c r="BS42" t="s">
        <v>118</v>
      </c>
      <c r="BT42">
        <v>0</v>
      </c>
    </row>
    <row r="43" spans="1:72" x14ac:dyDescent="0.2">
      <c r="A43" t="s">
        <v>568</v>
      </c>
      <c r="B43" t="s">
        <v>1252</v>
      </c>
      <c r="C43" t="s">
        <v>1220</v>
      </c>
      <c r="D43">
        <f>IF(TYPE="R",40,IF(ISNA(INDEX(Categories!D:E,MATCH(GROUPTYPE,Categories!D:D,0),2)),0,INDEX(Categories!D:E,MATCH(GROUPTYPE,Categories!D:D,0),2)))</f>
        <v>9</v>
      </c>
      <c r="E43" t="str">
        <f>IF(TYPE="R","Retained Earnings",IF(ISNA(INDEX(Categories!D:F,MATCH(GLCATCODE,Categories!E:E,0),3)),0,INDEX(Categories!D:F,MATCH(GLCATCODE,Categories!E:E,0),3)))</f>
        <v>Cost of Sales</v>
      </c>
      <c r="F43" t="s">
        <v>238</v>
      </c>
      <c r="G43" t="s">
        <v>922</v>
      </c>
      <c r="H43" t="s">
        <v>1249</v>
      </c>
      <c r="I43" t="s">
        <v>1197</v>
      </c>
      <c r="J43" t="s">
        <v>1188</v>
      </c>
      <c r="K43" t="s">
        <v>1188</v>
      </c>
      <c r="L43" t="s">
        <v>1188</v>
      </c>
      <c r="M43" t="s">
        <v>1188</v>
      </c>
      <c r="N43" t="s">
        <v>1188</v>
      </c>
      <c r="O43" t="s">
        <v>1188</v>
      </c>
      <c r="P43" t="s">
        <v>1188</v>
      </c>
      <c r="Q43" t="s">
        <v>1189</v>
      </c>
      <c r="R43" t="s">
        <v>1190</v>
      </c>
      <c r="S43">
        <f>VLOOKUP(ACCOUNTEXSEG,Sheet6!$A$2:$C$4000,3,TRUE)</f>
        <v>776.65</v>
      </c>
      <c r="T43">
        <f>IF(ACCTTYPE="I",0,OPENBALN)</f>
        <v>0</v>
      </c>
      <c r="U43">
        <v>0</v>
      </c>
      <c r="V43">
        <v>0</v>
      </c>
      <c r="W43">
        <v>0</v>
      </c>
      <c r="X43">
        <v>0</v>
      </c>
      <c r="Y43" s="179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 s="179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48.540624999999999</v>
      </c>
      <c r="BI43">
        <v>61.25</v>
      </c>
      <c r="BJ43">
        <v>0.62812500000000004</v>
      </c>
      <c r="BK43">
        <v>0</v>
      </c>
      <c r="BL43">
        <v>0</v>
      </c>
      <c r="BM43" t="s">
        <v>1191</v>
      </c>
      <c r="BN43">
        <v>20190701</v>
      </c>
      <c r="BO43">
        <v>0</v>
      </c>
      <c r="BP43" t="s">
        <v>238</v>
      </c>
      <c r="BQ43">
        <v>0</v>
      </c>
      <c r="BR43">
        <v>2020</v>
      </c>
      <c r="BS43" t="s">
        <v>118</v>
      </c>
      <c r="BT43">
        <v>0</v>
      </c>
    </row>
    <row r="44" spans="1:72" x14ac:dyDescent="0.2">
      <c r="A44" t="s">
        <v>569</v>
      </c>
      <c r="B44" t="s">
        <v>1253</v>
      </c>
      <c r="C44" t="s">
        <v>1220</v>
      </c>
      <c r="D44">
        <f>IF(TYPE="R",40,IF(ISNA(INDEX(Categories!D:E,MATCH(GROUPTYPE,Categories!D:D,0),2)),0,INDEX(Categories!D:E,MATCH(GROUPTYPE,Categories!D:D,0),2)))</f>
        <v>9</v>
      </c>
      <c r="E44" t="str">
        <f>IF(TYPE="R","Retained Earnings",IF(ISNA(INDEX(Categories!D:F,MATCH(GLCATCODE,Categories!E:E,0),3)),0,INDEX(Categories!D:F,MATCH(GLCATCODE,Categories!E:E,0),3)))</f>
        <v>Cost of Sales</v>
      </c>
      <c r="F44" t="s">
        <v>238</v>
      </c>
      <c r="G44" t="s">
        <v>923</v>
      </c>
      <c r="H44" t="s">
        <v>1249</v>
      </c>
      <c r="I44" t="s">
        <v>1199</v>
      </c>
      <c r="J44" t="s">
        <v>1188</v>
      </c>
      <c r="K44" t="s">
        <v>1188</v>
      </c>
      <c r="L44" t="s">
        <v>1188</v>
      </c>
      <c r="M44" t="s">
        <v>1188</v>
      </c>
      <c r="N44" t="s">
        <v>1188</v>
      </c>
      <c r="O44" t="s">
        <v>1188</v>
      </c>
      <c r="P44" t="s">
        <v>1188</v>
      </c>
      <c r="Q44" t="s">
        <v>1189</v>
      </c>
      <c r="R44" t="s">
        <v>1190</v>
      </c>
      <c r="S44">
        <f>VLOOKUP(ACCOUNTEXSEG,Sheet6!$A$2:$C$4000,3,TRUE)</f>
        <v>0</v>
      </c>
      <c r="T44">
        <f>IF(ACCTTYPE="I",0,OPENBALN)</f>
        <v>0</v>
      </c>
      <c r="U44">
        <v>0</v>
      </c>
      <c r="V44">
        <v>0</v>
      </c>
      <c r="W44">
        <v>0</v>
      </c>
      <c r="X44">
        <v>0</v>
      </c>
      <c r="Y44" s="179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 s="179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17.045625000000001</v>
      </c>
      <c r="BJ44">
        <v>0</v>
      </c>
      <c r="BK44">
        <v>0</v>
      </c>
      <c r="BL44">
        <v>0</v>
      </c>
      <c r="BM44" t="s">
        <v>1191</v>
      </c>
      <c r="BN44">
        <v>20190701</v>
      </c>
      <c r="BO44">
        <v>0</v>
      </c>
      <c r="BP44" t="s">
        <v>238</v>
      </c>
      <c r="BQ44">
        <v>0</v>
      </c>
      <c r="BR44">
        <v>2020</v>
      </c>
      <c r="BS44" t="s">
        <v>118</v>
      </c>
      <c r="BT44">
        <v>0</v>
      </c>
    </row>
    <row r="45" spans="1:72" x14ac:dyDescent="0.2">
      <c r="A45" t="s">
        <v>708</v>
      </c>
      <c r="B45" t="s">
        <v>1254</v>
      </c>
      <c r="C45" t="s">
        <v>1220</v>
      </c>
      <c r="D45">
        <f>IF(TYPE="R",40,IF(ISNA(INDEX(Categories!D:E,MATCH(GROUPTYPE,Categories!D:D,0),2)),0,INDEX(Categories!D:E,MATCH(GROUPTYPE,Categories!D:D,0),2)))</f>
        <v>9</v>
      </c>
      <c r="E45" t="str">
        <f>IF(TYPE="R","Retained Earnings",IF(ISNA(INDEX(Categories!D:F,MATCH(GLCATCODE,Categories!E:E,0),3)),0,INDEX(Categories!D:F,MATCH(GLCATCODE,Categories!E:E,0),3)))</f>
        <v>Cost of Sales</v>
      </c>
      <c r="F45" t="s">
        <v>238</v>
      </c>
      <c r="G45" t="s">
        <v>924</v>
      </c>
      <c r="H45" t="s">
        <v>1249</v>
      </c>
      <c r="I45" t="s">
        <v>1201</v>
      </c>
      <c r="J45" t="s">
        <v>1188</v>
      </c>
      <c r="K45" t="s">
        <v>1188</v>
      </c>
      <c r="L45" t="s">
        <v>1188</v>
      </c>
      <c r="M45" t="s">
        <v>1188</v>
      </c>
      <c r="N45" t="s">
        <v>1188</v>
      </c>
      <c r="O45" t="s">
        <v>1188</v>
      </c>
      <c r="P45" t="s">
        <v>1188</v>
      </c>
      <c r="Q45" t="s">
        <v>1189</v>
      </c>
      <c r="R45" t="s">
        <v>1190</v>
      </c>
      <c r="S45">
        <f>VLOOKUP(ACCOUNTEXSEG,Sheet6!$A$2:$C$4000,3,TRUE)</f>
        <v>6168.9</v>
      </c>
      <c r="T45">
        <f>IF(ACCTTYPE="I",0,OPENBALN)</f>
        <v>0</v>
      </c>
      <c r="U45">
        <v>0</v>
      </c>
      <c r="V45">
        <v>0</v>
      </c>
      <c r="W45">
        <v>0</v>
      </c>
      <c r="X45">
        <v>0</v>
      </c>
      <c r="Y45" s="179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 s="179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411.26</v>
      </c>
      <c r="BI45">
        <v>0</v>
      </c>
      <c r="BJ45">
        <v>0</v>
      </c>
      <c r="BK45">
        <v>0</v>
      </c>
      <c r="BL45">
        <v>0</v>
      </c>
      <c r="BM45" t="s">
        <v>1191</v>
      </c>
      <c r="BN45">
        <v>20190701</v>
      </c>
      <c r="BO45">
        <v>0</v>
      </c>
      <c r="BP45" t="s">
        <v>238</v>
      </c>
      <c r="BQ45">
        <v>0</v>
      </c>
      <c r="BR45">
        <v>2020</v>
      </c>
      <c r="BS45" t="s">
        <v>118</v>
      </c>
      <c r="BT45">
        <v>0</v>
      </c>
    </row>
    <row r="46" spans="1:72" x14ac:dyDescent="0.2">
      <c r="A46" t="s">
        <v>785</v>
      </c>
      <c r="B46" t="s">
        <v>1255</v>
      </c>
      <c r="C46" t="s">
        <v>1220</v>
      </c>
      <c r="D46">
        <f>IF(TYPE="R",40,IF(ISNA(INDEX(Categories!D:E,MATCH(GROUPTYPE,Categories!D:D,0),2)),0,INDEX(Categories!D:E,MATCH(GROUPTYPE,Categories!D:D,0),2)))</f>
        <v>9</v>
      </c>
      <c r="E46" t="str">
        <f>IF(TYPE="R","Retained Earnings",IF(ISNA(INDEX(Categories!D:F,MATCH(GLCATCODE,Categories!E:E,0),3)),0,INDEX(Categories!D:F,MATCH(GLCATCODE,Categories!E:E,0),3)))</f>
        <v>Cost of Sales</v>
      </c>
      <c r="F46" t="s">
        <v>238</v>
      </c>
      <c r="G46" t="s">
        <v>926</v>
      </c>
      <c r="H46" t="s">
        <v>1249</v>
      </c>
      <c r="I46" t="s">
        <v>1203</v>
      </c>
      <c r="J46" t="s">
        <v>1188</v>
      </c>
      <c r="K46" t="s">
        <v>1188</v>
      </c>
      <c r="L46" t="s">
        <v>1188</v>
      </c>
      <c r="M46" t="s">
        <v>1188</v>
      </c>
      <c r="N46" t="s">
        <v>1188</v>
      </c>
      <c r="O46" t="s">
        <v>1188</v>
      </c>
      <c r="P46" t="s">
        <v>1188</v>
      </c>
      <c r="Q46" t="s">
        <v>1189</v>
      </c>
      <c r="R46" t="s">
        <v>1190</v>
      </c>
      <c r="S46">
        <f>VLOOKUP(ACCOUNTEXSEG,Sheet6!$A$2:$C$4000,3,TRUE)</f>
        <v>9935</v>
      </c>
      <c r="T46">
        <f>IF(ACCTTYPE="I",0,OPENBALN)</f>
        <v>0</v>
      </c>
      <c r="U46">
        <v>530</v>
      </c>
      <c r="V46">
        <v>950</v>
      </c>
      <c r="W46">
        <v>1565</v>
      </c>
      <c r="X46">
        <v>670</v>
      </c>
      <c r="Y46" s="179">
        <v>930</v>
      </c>
      <c r="Z46">
        <v>650</v>
      </c>
      <c r="AA46">
        <v>950</v>
      </c>
      <c r="AB46">
        <v>850</v>
      </c>
      <c r="AC46">
        <v>1859.08</v>
      </c>
      <c r="AD46">
        <v>200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950</v>
      </c>
      <c r="AO46">
        <v>850</v>
      </c>
      <c r="AP46">
        <v>800</v>
      </c>
      <c r="AQ46">
        <v>0</v>
      </c>
      <c r="AR46">
        <v>0</v>
      </c>
      <c r="AS46">
        <v>0</v>
      </c>
      <c r="AT46">
        <v>0</v>
      </c>
      <c r="AU46" s="179">
        <v>1080</v>
      </c>
      <c r="AV46">
        <v>1375</v>
      </c>
      <c r="AW46">
        <v>1400</v>
      </c>
      <c r="AX46">
        <v>1480</v>
      </c>
      <c r="AY46">
        <v>850</v>
      </c>
      <c r="AZ46">
        <v>450</v>
      </c>
      <c r="BA46">
        <v>850</v>
      </c>
      <c r="BB46">
        <v>1185</v>
      </c>
      <c r="BC46">
        <v>600</v>
      </c>
      <c r="BD46">
        <v>820</v>
      </c>
      <c r="BE46">
        <v>1415</v>
      </c>
      <c r="BF46">
        <v>849.99</v>
      </c>
      <c r="BG46">
        <v>849.99</v>
      </c>
      <c r="BH46">
        <v>1274.6153839999999</v>
      </c>
      <c r="BI46">
        <v>822.30769199999997</v>
      </c>
      <c r="BJ46">
        <v>553.60153800000001</v>
      </c>
      <c r="BK46">
        <v>0</v>
      </c>
      <c r="BL46">
        <v>200</v>
      </c>
      <c r="BM46" t="s">
        <v>1191</v>
      </c>
      <c r="BN46">
        <v>20190701</v>
      </c>
      <c r="BO46">
        <v>3859.08</v>
      </c>
      <c r="BP46" t="s">
        <v>238</v>
      </c>
      <c r="BQ46">
        <v>5719.99</v>
      </c>
      <c r="BR46">
        <v>2020</v>
      </c>
      <c r="BS46" t="s">
        <v>118</v>
      </c>
      <c r="BT46">
        <v>3859.08</v>
      </c>
    </row>
    <row r="47" spans="1:72" x14ac:dyDescent="0.2">
      <c r="A47" t="s">
        <v>815</v>
      </c>
      <c r="B47" t="s">
        <v>1256</v>
      </c>
      <c r="C47" t="s">
        <v>1220</v>
      </c>
      <c r="D47">
        <f>IF(TYPE="R",40,IF(ISNA(INDEX(Categories!D:E,MATCH(GROUPTYPE,Categories!D:D,0),2)),0,INDEX(Categories!D:E,MATCH(GROUPTYPE,Categories!D:D,0),2)))</f>
        <v>9</v>
      </c>
      <c r="E47" t="str">
        <f>IF(TYPE="R","Retained Earnings",IF(ISNA(INDEX(Categories!D:F,MATCH(GLCATCODE,Categories!E:E,0),3)),0,INDEX(Categories!D:F,MATCH(GLCATCODE,Categories!E:E,0),3)))</f>
        <v>Cost of Sales</v>
      </c>
      <c r="F47" t="s">
        <v>238</v>
      </c>
      <c r="G47" t="s">
        <v>927</v>
      </c>
      <c r="H47" t="s">
        <v>1249</v>
      </c>
      <c r="I47" t="s">
        <v>1205</v>
      </c>
      <c r="J47" t="s">
        <v>1188</v>
      </c>
      <c r="K47" t="s">
        <v>1188</v>
      </c>
      <c r="L47" t="s">
        <v>1188</v>
      </c>
      <c r="M47" t="s">
        <v>1188</v>
      </c>
      <c r="N47" t="s">
        <v>1188</v>
      </c>
      <c r="O47" t="s">
        <v>1188</v>
      </c>
      <c r="P47" t="s">
        <v>1188</v>
      </c>
      <c r="Q47" t="s">
        <v>1189</v>
      </c>
      <c r="R47" t="s">
        <v>1225</v>
      </c>
      <c r="S47">
        <f>VLOOKUP(ACCOUNTEXSEG,Sheet6!$A$2:$C$4000,3,TRUE)</f>
        <v>3485.45</v>
      </c>
      <c r="T47">
        <f>IF(ACCTTYPE="I",0,OPENBALN)</f>
        <v>0</v>
      </c>
      <c r="U47">
        <v>0</v>
      </c>
      <c r="V47">
        <v>0</v>
      </c>
      <c r="W47">
        <v>0</v>
      </c>
      <c r="X47">
        <v>0</v>
      </c>
      <c r="Y47" s="179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 s="179">
        <v>425</v>
      </c>
      <c r="AV47">
        <v>400</v>
      </c>
      <c r="AW47">
        <v>150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405.495454</v>
      </c>
      <c r="BI47">
        <v>0</v>
      </c>
      <c r="BJ47">
        <v>0</v>
      </c>
      <c r="BK47">
        <v>0</v>
      </c>
      <c r="BL47">
        <v>0</v>
      </c>
      <c r="BM47" t="s">
        <v>1191</v>
      </c>
      <c r="BN47">
        <v>20190701</v>
      </c>
      <c r="BO47">
        <v>0</v>
      </c>
      <c r="BP47" t="s">
        <v>238</v>
      </c>
      <c r="BQ47">
        <v>0</v>
      </c>
      <c r="BR47">
        <v>2020</v>
      </c>
      <c r="BS47" t="s">
        <v>118</v>
      </c>
      <c r="BT47">
        <v>0</v>
      </c>
    </row>
    <row r="48" spans="1:72" x14ac:dyDescent="0.2">
      <c r="A48" t="s">
        <v>816</v>
      </c>
      <c r="B48" t="s">
        <v>1257</v>
      </c>
      <c r="C48" t="s">
        <v>1220</v>
      </c>
      <c r="D48">
        <f>IF(TYPE="R",40,IF(ISNA(INDEX(Categories!D:E,MATCH(GROUPTYPE,Categories!D:D,0),2)),0,INDEX(Categories!D:E,MATCH(GROUPTYPE,Categories!D:D,0),2)))</f>
        <v>9</v>
      </c>
      <c r="E48" t="str">
        <f>IF(TYPE="R","Retained Earnings",IF(ISNA(INDEX(Categories!D:F,MATCH(GLCATCODE,Categories!E:E,0),3)),0,INDEX(Categories!D:F,MATCH(GLCATCODE,Categories!E:E,0),3)))</f>
        <v>Cost of Sales</v>
      </c>
      <c r="F48" t="s">
        <v>238</v>
      </c>
      <c r="G48" t="s">
        <v>928</v>
      </c>
      <c r="H48" t="s">
        <v>1249</v>
      </c>
      <c r="I48" t="s">
        <v>1207</v>
      </c>
      <c r="J48" t="s">
        <v>1188</v>
      </c>
      <c r="K48" t="s">
        <v>1188</v>
      </c>
      <c r="L48" t="s">
        <v>1188</v>
      </c>
      <c r="M48" t="s">
        <v>1188</v>
      </c>
      <c r="N48" t="s">
        <v>1188</v>
      </c>
      <c r="O48" t="s">
        <v>1188</v>
      </c>
      <c r="P48" t="s">
        <v>1188</v>
      </c>
      <c r="Q48" t="s">
        <v>1189</v>
      </c>
      <c r="R48" t="s">
        <v>1225</v>
      </c>
      <c r="S48">
        <f>VLOOKUP(ACCOUNTEXSEG,Sheet6!$A$2:$C$4000,3,TRUE)</f>
        <v>922.5</v>
      </c>
      <c r="T48">
        <f>IF(ACCTTYPE="I",0,OPENBALN)</f>
        <v>0</v>
      </c>
      <c r="U48">
        <v>0</v>
      </c>
      <c r="V48">
        <v>0</v>
      </c>
      <c r="W48">
        <v>0</v>
      </c>
      <c r="X48">
        <v>0</v>
      </c>
      <c r="Y48" s="179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 s="179">
        <v>0</v>
      </c>
      <c r="AV48">
        <v>0</v>
      </c>
      <c r="AW48">
        <v>0</v>
      </c>
      <c r="AX48">
        <v>0</v>
      </c>
      <c r="AY48">
        <v>357.5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116.363636</v>
      </c>
      <c r="BI48">
        <v>0</v>
      </c>
      <c r="BJ48">
        <v>0</v>
      </c>
      <c r="BK48">
        <v>0</v>
      </c>
      <c r="BL48">
        <v>0</v>
      </c>
      <c r="BM48" t="s">
        <v>1191</v>
      </c>
      <c r="BN48">
        <v>20190701</v>
      </c>
      <c r="BO48">
        <v>0</v>
      </c>
      <c r="BP48" t="s">
        <v>238</v>
      </c>
      <c r="BQ48">
        <v>0</v>
      </c>
      <c r="BR48">
        <v>2020</v>
      </c>
      <c r="BS48" t="s">
        <v>118</v>
      </c>
      <c r="BT48">
        <v>0</v>
      </c>
    </row>
    <row r="49" spans="1:72" x14ac:dyDescent="0.2">
      <c r="A49" t="s">
        <v>817</v>
      </c>
      <c r="B49" t="s">
        <v>1258</v>
      </c>
      <c r="C49" t="s">
        <v>1220</v>
      </c>
      <c r="D49">
        <f>IF(TYPE="R",40,IF(ISNA(INDEX(Categories!D:E,MATCH(GROUPTYPE,Categories!D:D,0),2)),0,INDEX(Categories!D:E,MATCH(GROUPTYPE,Categories!D:D,0),2)))</f>
        <v>9</v>
      </c>
      <c r="E49" t="str">
        <f>IF(TYPE="R","Retained Earnings",IF(ISNA(INDEX(Categories!D:F,MATCH(GLCATCODE,Categories!E:E,0),3)),0,INDEX(Categories!D:F,MATCH(GLCATCODE,Categories!E:E,0),3)))</f>
        <v>Cost of Sales</v>
      </c>
      <c r="F49" t="s">
        <v>238</v>
      </c>
      <c r="G49" t="s">
        <v>929</v>
      </c>
      <c r="H49" t="s">
        <v>1259</v>
      </c>
      <c r="I49" t="s">
        <v>1197</v>
      </c>
      <c r="J49" t="s">
        <v>1188</v>
      </c>
      <c r="K49" t="s">
        <v>1188</v>
      </c>
      <c r="L49" t="s">
        <v>1188</v>
      </c>
      <c r="M49" t="s">
        <v>1188</v>
      </c>
      <c r="N49" t="s">
        <v>1188</v>
      </c>
      <c r="O49" t="s">
        <v>1188</v>
      </c>
      <c r="P49" t="s">
        <v>1188</v>
      </c>
      <c r="Q49" t="s">
        <v>1189</v>
      </c>
      <c r="R49" t="s">
        <v>1225</v>
      </c>
      <c r="S49">
        <f>VLOOKUP(ACCOUNTEXSEG,Sheet6!$A$2:$C$4000,3,TRUE)</f>
        <v>736.37</v>
      </c>
      <c r="T49">
        <f>IF(ACCTTYPE="I",0,OPENBALN)</f>
        <v>0</v>
      </c>
      <c r="U49">
        <v>0</v>
      </c>
      <c r="V49">
        <v>0</v>
      </c>
      <c r="W49">
        <v>0</v>
      </c>
      <c r="X49">
        <v>0</v>
      </c>
      <c r="Y49" s="17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 s="17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66.942727000000005</v>
      </c>
      <c r="BI49">
        <v>0</v>
      </c>
      <c r="BJ49">
        <v>0</v>
      </c>
      <c r="BK49">
        <v>0</v>
      </c>
      <c r="BL49">
        <v>0</v>
      </c>
      <c r="BM49" t="s">
        <v>1191</v>
      </c>
      <c r="BN49">
        <v>20190701</v>
      </c>
      <c r="BO49">
        <v>0</v>
      </c>
      <c r="BP49" t="s">
        <v>238</v>
      </c>
      <c r="BQ49">
        <v>0</v>
      </c>
      <c r="BR49">
        <v>2020</v>
      </c>
      <c r="BS49" t="s">
        <v>118</v>
      </c>
      <c r="BT49">
        <v>0</v>
      </c>
    </row>
    <row r="50" spans="1:72" x14ac:dyDescent="0.2">
      <c r="A50" t="s">
        <v>570</v>
      </c>
      <c r="B50" t="s">
        <v>1260</v>
      </c>
      <c r="C50" t="s">
        <v>1220</v>
      </c>
      <c r="D50">
        <f>IF(TYPE="R",40,IF(ISNA(INDEX(Categories!D:E,MATCH(GROUPTYPE,Categories!D:D,0),2)),0,INDEX(Categories!D:E,MATCH(GROUPTYPE,Categories!D:D,0),2)))</f>
        <v>9</v>
      </c>
      <c r="E50" t="str">
        <f>IF(TYPE="R","Retained Earnings",IF(ISNA(INDEX(Categories!D:F,MATCH(GLCATCODE,Categories!E:E,0),3)),0,INDEX(Categories!D:F,MATCH(GLCATCODE,Categories!E:E,0),3)))</f>
        <v>Cost of Sales</v>
      </c>
      <c r="F50" t="s">
        <v>238</v>
      </c>
      <c r="G50" t="s">
        <v>930</v>
      </c>
      <c r="H50" t="s">
        <v>1261</v>
      </c>
      <c r="I50" t="s">
        <v>1187</v>
      </c>
      <c r="J50" t="s">
        <v>1188</v>
      </c>
      <c r="K50" t="s">
        <v>1188</v>
      </c>
      <c r="L50" t="s">
        <v>1188</v>
      </c>
      <c r="M50" t="s">
        <v>1188</v>
      </c>
      <c r="N50" t="s">
        <v>1188</v>
      </c>
      <c r="O50" t="s">
        <v>1188</v>
      </c>
      <c r="P50" t="s">
        <v>1188</v>
      </c>
      <c r="Q50" t="s">
        <v>1189</v>
      </c>
      <c r="R50" t="s">
        <v>1190</v>
      </c>
      <c r="S50">
        <f>VLOOKUP(ACCOUNTEXSEG,Sheet6!$A$2:$C$4000,3,TRUE)</f>
        <v>3163.01</v>
      </c>
      <c r="T50">
        <f>IF(ACCTTYPE="I",0,OPENBALN)</f>
        <v>0</v>
      </c>
      <c r="U50">
        <v>453.1</v>
      </c>
      <c r="V50">
        <v>396.04</v>
      </c>
      <c r="W50">
        <v>409.57</v>
      </c>
      <c r="X50">
        <v>272.88</v>
      </c>
      <c r="Y50" s="179">
        <v>438.84</v>
      </c>
      <c r="Z50">
        <v>0</v>
      </c>
      <c r="AA50">
        <v>173.19</v>
      </c>
      <c r="AB50">
        <v>317.39</v>
      </c>
      <c r="AC50">
        <v>253.03</v>
      </c>
      <c r="AD50">
        <v>231.92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173.19</v>
      </c>
      <c r="AO50">
        <v>317.39</v>
      </c>
      <c r="AP50">
        <v>350</v>
      </c>
      <c r="AQ50">
        <v>350</v>
      </c>
      <c r="AR50">
        <v>0</v>
      </c>
      <c r="AS50">
        <v>0</v>
      </c>
      <c r="AT50">
        <v>0</v>
      </c>
      <c r="AU50" s="179">
        <v>0</v>
      </c>
      <c r="AV50">
        <v>674.77</v>
      </c>
      <c r="AW50">
        <v>681.11</v>
      </c>
      <c r="AX50">
        <v>656.31</v>
      </c>
      <c r="AY50">
        <v>670.84</v>
      </c>
      <c r="AZ50">
        <v>441.61</v>
      </c>
      <c r="BA50">
        <v>707.05</v>
      </c>
      <c r="BB50">
        <v>702.03</v>
      </c>
      <c r="BC50">
        <v>709.24</v>
      </c>
      <c r="BD50">
        <v>482.22</v>
      </c>
      <c r="BE50">
        <v>53.87</v>
      </c>
      <c r="BF50">
        <v>507.3</v>
      </c>
      <c r="BG50">
        <v>507.3</v>
      </c>
      <c r="BH50">
        <v>392.97812499999998</v>
      </c>
      <c r="BI50">
        <v>279.86250000000001</v>
      </c>
      <c r="BJ50">
        <v>247.513125</v>
      </c>
      <c r="BK50">
        <v>306.64125000000001</v>
      </c>
      <c r="BL50">
        <v>74.411249999999995</v>
      </c>
      <c r="BM50" t="s">
        <v>1191</v>
      </c>
      <c r="BN50">
        <v>20190701</v>
      </c>
      <c r="BO50">
        <v>975.53</v>
      </c>
      <c r="BP50" t="s">
        <v>238</v>
      </c>
      <c r="BQ50">
        <v>3161.71</v>
      </c>
      <c r="BR50">
        <v>2020</v>
      </c>
      <c r="BS50" t="s">
        <v>118</v>
      </c>
      <c r="BT50">
        <v>975.53</v>
      </c>
    </row>
    <row r="51" spans="1:72" x14ac:dyDescent="0.2">
      <c r="A51" t="s">
        <v>571</v>
      </c>
      <c r="B51" t="s">
        <v>1262</v>
      </c>
      <c r="C51" t="s">
        <v>1220</v>
      </c>
      <c r="D51">
        <f>IF(TYPE="R",40,IF(ISNA(INDEX(Categories!D:E,MATCH(GROUPTYPE,Categories!D:D,0),2)),0,INDEX(Categories!D:E,MATCH(GROUPTYPE,Categories!D:D,0),2)))</f>
        <v>9</v>
      </c>
      <c r="E51" t="str">
        <f>IF(TYPE="R","Retained Earnings",IF(ISNA(INDEX(Categories!D:F,MATCH(GLCATCODE,Categories!E:E,0),3)),0,INDEX(Categories!D:F,MATCH(GLCATCODE,Categories!E:E,0),3)))</f>
        <v>Cost of Sales</v>
      </c>
      <c r="F51" t="s">
        <v>238</v>
      </c>
      <c r="G51" t="s">
        <v>931</v>
      </c>
      <c r="H51" t="s">
        <v>1261</v>
      </c>
      <c r="I51" t="s">
        <v>1193</v>
      </c>
      <c r="J51" t="s">
        <v>1188</v>
      </c>
      <c r="K51" t="s">
        <v>1188</v>
      </c>
      <c r="L51" t="s">
        <v>1188</v>
      </c>
      <c r="M51" t="s">
        <v>1188</v>
      </c>
      <c r="N51" t="s">
        <v>1188</v>
      </c>
      <c r="O51" t="s">
        <v>1188</v>
      </c>
      <c r="P51" t="s">
        <v>1188</v>
      </c>
      <c r="Q51" t="s">
        <v>1189</v>
      </c>
      <c r="R51" t="s">
        <v>1190</v>
      </c>
      <c r="S51">
        <f>VLOOKUP(ACCOUNTEXSEG,Sheet6!$A$2:$C$4000,3,TRUE)</f>
        <v>881.82</v>
      </c>
      <c r="T51">
        <f>IF(ACCTTYPE="I",0,OPENBALN)</f>
        <v>0</v>
      </c>
      <c r="U51">
        <v>0</v>
      </c>
      <c r="V51">
        <v>0</v>
      </c>
      <c r="W51">
        <v>0</v>
      </c>
      <c r="X51">
        <v>0</v>
      </c>
      <c r="Y51" s="179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 s="179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250</v>
      </c>
      <c r="BG51">
        <v>250</v>
      </c>
      <c r="BH51">
        <v>55.113750000000003</v>
      </c>
      <c r="BI51">
        <v>46.875</v>
      </c>
      <c r="BJ51">
        <v>46.875</v>
      </c>
      <c r="BK51">
        <v>155.6875</v>
      </c>
      <c r="BL51">
        <v>0</v>
      </c>
      <c r="BM51" t="s">
        <v>1191</v>
      </c>
      <c r="BN51">
        <v>20190701</v>
      </c>
      <c r="BO51">
        <v>0</v>
      </c>
      <c r="BP51" t="s">
        <v>238</v>
      </c>
      <c r="BQ51">
        <v>250</v>
      </c>
      <c r="BR51">
        <v>2020</v>
      </c>
      <c r="BS51" t="s">
        <v>118</v>
      </c>
      <c r="BT51">
        <v>0</v>
      </c>
    </row>
    <row r="52" spans="1:72" x14ac:dyDescent="0.2">
      <c r="A52" t="s">
        <v>710</v>
      </c>
      <c r="B52" t="s">
        <v>1263</v>
      </c>
      <c r="C52" t="s">
        <v>1220</v>
      </c>
      <c r="D52">
        <f>IF(TYPE="R",40,IF(ISNA(INDEX(Categories!D:E,MATCH(GROUPTYPE,Categories!D:D,0),2)),0,INDEX(Categories!D:E,MATCH(GROUPTYPE,Categories!D:D,0),2)))</f>
        <v>9</v>
      </c>
      <c r="E52" t="str">
        <f>IF(TYPE="R","Retained Earnings",IF(ISNA(INDEX(Categories!D:F,MATCH(GLCATCODE,Categories!E:E,0),3)),0,INDEX(Categories!D:F,MATCH(GLCATCODE,Categories!E:E,0),3)))</f>
        <v>Cost of Sales</v>
      </c>
      <c r="F52" t="s">
        <v>238</v>
      </c>
      <c r="G52" t="s">
        <v>932</v>
      </c>
      <c r="H52" t="s">
        <v>1261</v>
      </c>
      <c r="I52" t="s">
        <v>1195</v>
      </c>
      <c r="J52" t="s">
        <v>1188</v>
      </c>
      <c r="K52" t="s">
        <v>1188</v>
      </c>
      <c r="L52" t="s">
        <v>1188</v>
      </c>
      <c r="M52" t="s">
        <v>1188</v>
      </c>
      <c r="N52" t="s">
        <v>1188</v>
      </c>
      <c r="O52" t="s">
        <v>1188</v>
      </c>
      <c r="P52" t="s">
        <v>1188</v>
      </c>
      <c r="Q52" t="s">
        <v>1189</v>
      </c>
      <c r="R52" t="s">
        <v>1190</v>
      </c>
      <c r="S52">
        <f>VLOOKUP(ACCOUNTEXSEG,Sheet6!$A$2:$C$4000,3,TRUE)</f>
        <v>72.73</v>
      </c>
      <c r="T52">
        <f>IF(ACCTTYPE="I",0,OPENBALN)</f>
        <v>0</v>
      </c>
      <c r="U52">
        <v>0</v>
      </c>
      <c r="V52">
        <v>0</v>
      </c>
      <c r="W52">
        <v>0</v>
      </c>
      <c r="X52">
        <v>0</v>
      </c>
      <c r="Y52" s="179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 s="179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5.5946150000000001</v>
      </c>
      <c r="BI52">
        <v>69.834614999999999</v>
      </c>
      <c r="BJ52">
        <v>56.493845999999998</v>
      </c>
      <c r="BK52">
        <v>0</v>
      </c>
      <c r="BL52">
        <v>0</v>
      </c>
      <c r="BM52" t="s">
        <v>1191</v>
      </c>
      <c r="BN52">
        <v>20190701</v>
      </c>
      <c r="BO52">
        <v>0</v>
      </c>
      <c r="BP52" t="s">
        <v>238</v>
      </c>
      <c r="BQ52">
        <v>0</v>
      </c>
      <c r="BR52">
        <v>2020</v>
      </c>
      <c r="BS52" t="s">
        <v>118</v>
      </c>
      <c r="BT52">
        <v>0</v>
      </c>
    </row>
    <row r="53" spans="1:72" x14ac:dyDescent="0.2">
      <c r="A53" t="s">
        <v>711</v>
      </c>
      <c r="B53" t="s">
        <v>1264</v>
      </c>
      <c r="C53" t="s">
        <v>1220</v>
      </c>
      <c r="D53">
        <f>IF(TYPE="R",40,IF(ISNA(INDEX(Categories!D:E,MATCH(GROUPTYPE,Categories!D:D,0),2)),0,INDEX(Categories!D:E,MATCH(GROUPTYPE,Categories!D:D,0),2)))</f>
        <v>9</v>
      </c>
      <c r="E53" t="str">
        <f>IF(TYPE="R","Retained Earnings",IF(ISNA(INDEX(Categories!D:F,MATCH(GLCATCODE,Categories!E:E,0),3)),0,INDEX(Categories!D:F,MATCH(GLCATCODE,Categories!E:E,0),3)))</f>
        <v>Cost of Sales</v>
      </c>
      <c r="F53" t="s">
        <v>238</v>
      </c>
      <c r="G53" t="s">
        <v>933</v>
      </c>
      <c r="H53" t="s">
        <v>1261</v>
      </c>
      <c r="I53" t="s">
        <v>1197</v>
      </c>
      <c r="J53" t="s">
        <v>1188</v>
      </c>
      <c r="K53" t="s">
        <v>1188</v>
      </c>
      <c r="L53" t="s">
        <v>1188</v>
      </c>
      <c r="M53" t="s">
        <v>1188</v>
      </c>
      <c r="N53" t="s">
        <v>1188</v>
      </c>
      <c r="O53" t="s">
        <v>1188</v>
      </c>
      <c r="P53" t="s">
        <v>1188</v>
      </c>
      <c r="Q53" t="s">
        <v>1189</v>
      </c>
      <c r="R53" t="s">
        <v>1190</v>
      </c>
      <c r="S53">
        <f>VLOOKUP(ACCOUNTEXSEG,Sheet6!$A$2:$C$4000,3,TRUE)</f>
        <v>10.8</v>
      </c>
      <c r="T53">
        <f>IF(ACCTTYPE="I",0,OPENBALN)</f>
        <v>0</v>
      </c>
      <c r="U53">
        <v>0</v>
      </c>
      <c r="V53">
        <v>0</v>
      </c>
      <c r="W53">
        <v>0</v>
      </c>
      <c r="X53">
        <v>0</v>
      </c>
      <c r="Y53" s="179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 s="179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0.67500000000000004</v>
      </c>
      <c r="BI53">
        <v>0</v>
      </c>
      <c r="BJ53">
        <v>0</v>
      </c>
      <c r="BK53">
        <v>0</v>
      </c>
      <c r="BL53">
        <v>0</v>
      </c>
      <c r="BM53" t="s">
        <v>1191</v>
      </c>
      <c r="BN53">
        <v>20190701</v>
      </c>
      <c r="BO53">
        <v>0</v>
      </c>
      <c r="BP53" t="s">
        <v>238</v>
      </c>
      <c r="BQ53">
        <v>0</v>
      </c>
      <c r="BR53">
        <v>2020</v>
      </c>
      <c r="BS53" t="s">
        <v>118</v>
      </c>
      <c r="BT53">
        <v>0</v>
      </c>
    </row>
    <row r="54" spans="1:72" x14ac:dyDescent="0.2">
      <c r="A54" t="s">
        <v>572</v>
      </c>
      <c r="B54" t="s">
        <v>1265</v>
      </c>
      <c r="C54" t="s">
        <v>1220</v>
      </c>
      <c r="D54">
        <f>IF(TYPE="R",40,IF(ISNA(INDEX(Categories!D:E,MATCH(GROUPTYPE,Categories!D:D,0),2)),0,INDEX(Categories!D:E,MATCH(GROUPTYPE,Categories!D:D,0),2)))</f>
        <v>9</v>
      </c>
      <c r="E54" t="str">
        <f>IF(TYPE="R","Retained Earnings",IF(ISNA(INDEX(Categories!D:F,MATCH(GLCATCODE,Categories!E:E,0),3)),0,INDEX(Categories!D:F,MATCH(GLCATCODE,Categories!E:E,0),3)))</f>
        <v>Cost of Sales</v>
      </c>
      <c r="F54" t="s">
        <v>238</v>
      </c>
      <c r="G54" t="s">
        <v>934</v>
      </c>
      <c r="H54" t="s">
        <v>1261</v>
      </c>
      <c r="I54" t="s">
        <v>1199</v>
      </c>
      <c r="J54" t="s">
        <v>1188</v>
      </c>
      <c r="K54" t="s">
        <v>1188</v>
      </c>
      <c r="L54" t="s">
        <v>1188</v>
      </c>
      <c r="M54" t="s">
        <v>1188</v>
      </c>
      <c r="N54" t="s">
        <v>1188</v>
      </c>
      <c r="O54" t="s">
        <v>1188</v>
      </c>
      <c r="P54" t="s">
        <v>1188</v>
      </c>
      <c r="Q54" t="s">
        <v>1189</v>
      </c>
      <c r="R54" t="s">
        <v>1190</v>
      </c>
      <c r="S54">
        <f>VLOOKUP(ACCOUNTEXSEG,Sheet6!$A$2:$C$4000,3,TRUE)</f>
        <v>0</v>
      </c>
      <c r="T54">
        <f>IF(ACCTTYPE="I",0,OPENBALN)</f>
        <v>0</v>
      </c>
      <c r="U54">
        <v>0</v>
      </c>
      <c r="V54">
        <v>0</v>
      </c>
      <c r="W54">
        <v>0</v>
      </c>
      <c r="X54">
        <v>0</v>
      </c>
      <c r="Y54" s="179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 s="179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61.25</v>
      </c>
      <c r="BK54">
        <v>0</v>
      </c>
      <c r="BL54">
        <v>0</v>
      </c>
      <c r="BM54" t="s">
        <v>1191</v>
      </c>
      <c r="BN54">
        <v>20190701</v>
      </c>
      <c r="BO54">
        <v>0</v>
      </c>
      <c r="BP54" t="s">
        <v>238</v>
      </c>
      <c r="BQ54">
        <v>0</v>
      </c>
      <c r="BR54">
        <v>2020</v>
      </c>
      <c r="BS54" t="s">
        <v>118</v>
      </c>
      <c r="BT54">
        <v>0</v>
      </c>
    </row>
    <row r="55" spans="1:72" x14ac:dyDescent="0.2">
      <c r="A55" t="s">
        <v>818</v>
      </c>
      <c r="B55" t="s">
        <v>1266</v>
      </c>
      <c r="C55" t="s">
        <v>1220</v>
      </c>
      <c r="D55">
        <f>IF(TYPE="R",40,IF(ISNA(INDEX(Categories!D:E,MATCH(GROUPTYPE,Categories!D:D,0),2)),0,INDEX(Categories!D:E,MATCH(GROUPTYPE,Categories!D:D,0),2)))</f>
        <v>9</v>
      </c>
      <c r="E55" t="str">
        <f>IF(TYPE="R","Retained Earnings",IF(ISNA(INDEX(Categories!D:F,MATCH(GLCATCODE,Categories!E:E,0),3)),0,INDEX(Categories!D:F,MATCH(GLCATCODE,Categories!E:E,0),3)))</f>
        <v>Cost of Sales</v>
      </c>
      <c r="F55" t="s">
        <v>238</v>
      </c>
      <c r="G55" t="s">
        <v>937</v>
      </c>
      <c r="H55" t="s">
        <v>1261</v>
      </c>
      <c r="I55" t="s">
        <v>1207</v>
      </c>
      <c r="J55" t="s">
        <v>1188</v>
      </c>
      <c r="K55" t="s">
        <v>1188</v>
      </c>
      <c r="L55" t="s">
        <v>1188</v>
      </c>
      <c r="M55" t="s">
        <v>1188</v>
      </c>
      <c r="N55" t="s">
        <v>1188</v>
      </c>
      <c r="O55" t="s">
        <v>1188</v>
      </c>
      <c r="P55" t="s">
        <v>1188</v>
      </c>
      <c r="Q55" t="s">
        <v>1189</v>
      </c>
      <c r="R55" t="s">
        <v>1225</v>
      </c>
      <c r="S55">
        <f>VLOOKUP(ACCOUNTEXSEG,Sheet6!$A$2:$C$4000,3,TRUE)</f>
        <v>90.65</v>
      </c>
      <c r="T55">
        <f>IF(ACCTTYPE="I",0,OPENBALN)</f>
        <v>0</v>
      </c>
      <c r="U55">
        <v>0</v>
      </c>
      <c r="V55">
        <v>0</v>
      </c>
      <c r="W55">
        <v>0</v>
      </c>
      <c r="X55">
        <v>0</v>
      </c>
      <c r="Y55" s="179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 s="179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8.2409090000000003</v>
      </c>
      <c r="BI55">
        <v>0</v>
      </c>
      <c r="BJ55">
        <v>0</v>
      </c>
      <c r="BK55">
        <v>0</v>
      </c>
      <c r="BL55">
        <v>0</v>
      </c>
      <c r="BM55" t="s">
        <v>1191</v>
      </c>
      <c r="BN55">
        <v>20190701</v>
      </c>
      <c r="BO55">
        <v>0</v>
      </c>
      <c r="BP55" t="s">
        <v>238</v>
      </c>
      <c r="BQ55">
        <v>0</v>
      </c>
      <c r="BR55">
        <v>2020</v>
      </c>
      <c r="BS55" t="s">
        <v>118</v>
      </c>
      <c r="BT55">
        <v>0</v>
      </c>
    </row>
    <row r="56" spans="1:72" x14ac:dyDescent="0.2">
      <c r="A56" t="s">
        <v>573</v>
      </c>
      <c r="B56" t="s">
        <v>1267</v>
      </c>
      <c r="C56" t="s">
        <v>1220</v>
      </c>
      <c r="D56">
        <f>IF(TYPE="R",40,IF(ISNA(INDEX(Categories!D:E,MATCH(GROUPTYPE,Categories!D:D,0),2)),0,INDEX(Categories!D:E,MATCH(GROUPTYPE,Categories!D:D,0),2)))</f>
        <v>9</v>
      </c>
      <c r="E56" t="str">
        <f>IF(TYPE="R","Retained Earnings",IF(ISNA(INDEX(Categories!D:F,MATCH(GLCATCODE,Categories!E:E,0),3)),0,INDEX(Categories!D:F,MATCH(GLCATCODE,Categories!E:E,0),3)))</f>
        <v>Cost of Sales</v>
      </c>
      <c r="F56" t="s">
        <v>238</v>
      </c>
      <c r="G56" t="s">
        <v>938</v>
      </c>
      <c r="H56" t="s">
        <v>1268</v>
      </c>
      <c r="I56" t="s">
        <v>1187</v>
      </c>
      <c r="J56" t="s">
        <v>1188</v>
      </c>
      <c r="K56" t="s">
        <v>1188</v>
      </c>
      <c r="L56" t="s">
        <v>1188</v>
      </c>
      <c r="M56" t="s">
        <v>1188</v>
      </c>
      <c r="N56" t="s">
        <v>1188</v>
      </c>
      <c r="O56" t="s">
        <v>1188</v>
      </c>
      <c r="P56" t="s">
        <v>1188</v>
      </c>
      <c r="Q56" t="s">
        <v>1189</v>
      </c>
      <c r="R56" t="s">
        <v>1190</v>
      </c>
      <c r="S56">
        <f>VLOOKUP(ACCOUNTEXSEG,Sheet6!$A$2:$C$4000,3,TRUE)</f>
        <v>4650</v>
      </c>
      <c r="T56">
        <f>IF(ACCTTYPE="I",0,OPENBALN)</f>
        <v>0</v>
      </c>
      <c r="U56">
        <v>0</v>
      </c>
      <c r="V56">
        <v>1625</v>
      </c>
      <c r="W56">
        <v>1175</v>
      </c>
      <c r="X56">
        <v>550</v>
      </c>
      <c r="Y56" s="179">
        <v>550</v>
      </c>
      <c r="Z56">
        <v>550</v>
      </c>
      <c r="AA56">
        <v>550</v>
      </c>
      <c r="AB56">
        <v>550</v>
      </c>
      <c r="AC56">
        <v>550</v>
      </c>
      <c r="AD56">
        <v>550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550</v>
      </c>
      <c r="AO56">
        <v>550</v>
      </c>
      <c r="AP56">
        <v>550</v>
      </c>
      <c r="AQ56">
        <v>550</v>
      </c>
      <c r="AR56">
        <v>0</v>
      </c>
      <c r="AS56">
        <v>0</v>
      </c>
      <c r="AT56">
        <v>0</v>
      </c>
      <c r="AU56" s="179">
        <v>0</v>
      </c>
      <c r="AV56">
        <v>700</v>
      </c>
      <c r="AW56">
        <v>0</v>
      </c>
      <c r="AX56">
        <v>350</v>
      </c>
      <c r="AY56">
        <v>350</v>
      </c>
      <c r="AZ56">
        <v>350</v>
      </c>
      <c r="BA56">
        <v>3237</v>
      </c>
      <c r="BB56">
        <v>550</v>
      </c>
      <c r="BC56">
        <v>550</v>
      </c>
      <c r="BD56">
        <v>550</v>
      </c>
      <c r="BE56">
        <v>825</v>
      </c>
      <c r="BF56">
        <v>550</v>
      </c>
      <c r="BG56">
        <v>550</v>
      </c>
      <c r="BH56">
        <v>400</v>
      </c>
      <c r="BI56">
        <v>228.75</v>
      </c>
      <c r="BJ56">
        <v>381.25</v>
      </c>
      <c r="BK56">
        <v>100</v>
      </c>
      <c r="BL56">
        <v>137.5</v>
      </c>
      <c r="BM56" t="s">
        <v>1191</v>
      </c>
      <c r="BN56">
        <v>20190701</v>
      </c>
      <c r="BO56">
        <v>2200</v>
      </c>
      <c r="BP56" t="s">
        <v>238</v>
      </c>
      <c r="BQ56">
        <v>6262</v>
      </c>
      <c r="BR56">
        <v>2020</v>
      </c>
      <c r="BS56" t="s">
        <v>118</v>
      </c>
      <c r="BT56">
        <v>2200</v>
      </c>
    </row>
    <row r="57" spans="1:72" x14ac:dyDescent="0.2">
      <c r="A57" t="s">
        <v>574</v>
      </c>
      <c r="B57" t="s">
        <v>1269</v>
      </c>
      <c r="C57" t="s">
        <v>1220</v>
      </c>
      <c r="D57">
        <f>IF(TYPE="R",40,IF(ISNA(INDEX(Categories!D:E,MATCH(GROUPTYPE,Categories!D:D,0),2)),0,INDEX(Categories!D:E,MATCH(GROUPTYPE,Categories!D:D,0),2)))</f>
        <v>9</v>
      </c>
      <c r="E57" t="str">
        <f>IF(TYPE="R","Retained Earnings",IF(ISNA(INDEX(Categories!D:F,MATCH(GLCATCODE,Categories!E:E,0),3)),0,INDEX(Categories!D:F,MATCH(GLCATCODE,Categories!E:E,0),3)))</f>
        <v>Cost of Sales</v>
      </c>
      <c r="F57" t="s">
        <v>238</v>
      </c>
      <c r="G57" t="s">
        <v>939</v>
      </c>
      <c r="H57" t="s">
        <v>1268</v>
      </c>
      <c r="I57" t="s">
        <v>1193</v>
      </c>
      <c r="J57" t="s">
        <v>1188</v>
      </c>
      <c r="K57" t="s">
        <v>1188</v>
      </c>
      <c r="L57" t="s">
        <v>1188</v>
      </c>
      <c r="M57" t="s">
        <v>1188</v>
      </c>
      <c r="N57" t="s">
        <v>1188</v>
      </c>
      <c r="O57" t="s">
        <v>1188</v>
      </c>
      <c r="P57" t="s">
        <v>1188</v>
      </c>
      <c r="Q57" t="s">
        <v>1189</v>
      </c>
      <c r="R57" t="s">
        <v>1190</v>
      </c>
      <c r="S57">
        <f>VLOOKUP(ACCOUNTEXSEG,Sheet6!$A$2:$C$4000,3,TRUE)</f>
        <v>2011.89</v>
      </c>
      <c r="T57">
        <f>IF(ACCTTYPE="I",0,OPENBALN)</f>
        <v>0</v>
      </c>
      <c r="U57">
        <v>0</v>
      </c>
      <c r="V57">
        <v>0</v>
      </c>
      <c r="W57">
        <v>0</v>
      </c>
      <c r="X57">
        <v>0</v>
      </c>
      <c r="Y57" s="179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 s="179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1277.0999999999999</v>
      </c>
      <c r="BG57">
        <v>1277.0999999999999</v>
      </c>
      <c r="BH57">
        <v>125.74312500000001</v>
      </c>
      <c r="BI57">
        <v>138.94749999999999</v>
      </c>
      <c r="BJ57">
        <v>140.38124999999999</v>
      </c>
      <c r="BK57">
        <v>58.36</v>
      </c>
      <c r="BL57">
        <v>0</v>
      </c>
      <c r="BM57" t="s">
        <v>1191</v>
      </c>
      <c r="BN57">
        <v>20190701</v>
      </c>
      <c r="BO57">
        <v>0</v>
      </c>
      <c r="BP57" t="s">
        <v>238</v>
      </c>
      <c r="BQ57">
        <v>1277.0999999999999</v>
      </c>
      <c r="BR57">
        <v>2020</v>
      </c>
      <c r="BS57" t="s">
        <v>118</v>
      </c>
      <c r="BT57">
        <v>0</v>
      </c>
    </row>
    <row r="58" spans="1:72" x14ac:dyDescent="0.2">
      <c r="A58" t="s">
        <v>714</v>
      </c>
      <c r="B58" t="s">
        <v>1270</v>
      </c>
      <c r="C58" t="s">
        <v>1220</v>
      </c>
      <c r="D58">
        <f>IF(TYPE="R",40,IF(ISNA(INDEX(Categories!D:E,MATCH(GROUPTYPE,Categories!D:D,0),2)),0,INDEX(Categories!D:E,MATCH(GROUPTYPE,Categories!D:D,0),2)))</f>
        <v>9</v>
      </c>
      <c r="E58" t="str">
        <f>IF(TYPE="R","Retained Earnings",IF(ISNA(INDEX(Categories!D:F,MATCH(GLCATCODE,Categories!E:E,0),3)),0,INDEX(Categories!D:F,MATCH(GLCATCODE,Categories!E:E,0),3)))</f>
        <v>Cost of Sales</v>
      </c>
      <c r="F58" t="s">
        <v>238</v>
      </c>
      <c r="G58" t="s">
        <v>940</v>
      </c>
      <c r="H58" t="s">
        <v>1268</v>
      </c>
      <c r="I58" t="s">
        <v>1195</v>
      </c>
      <c r="J58" t="s">
        <v>1188</v>
      </c>
      <c r="K58" t="s">
        <v>1188</v>
      </c>
      <c r="L58" t="s">
        <v>1188</v>
      </c>
      <c r="M58" t="s">
        <v>1188</v>
      </c>
      <c r="N58" t="s">
        <v>1188</v>
      </c>
      <c r="O58" t="s">
        <v>1188</v>
      </c>
      <c r="P58" t="s">
        <v>1188</v>
      </c>
      <c r="Q58" t="s">
        <v>1189</v>
      </c>
      <c r="R58" t="s">
        <v>1190</v>
      </c>
      <c r="S58">
        <f>VLOOKUP(ACCOUNTEXSEG,Sheet6!$A$2:$C$4000,3,TRUE)</f>
        <v>0</v>
      </c>
      <c r="T58">
        <f>IF(ACCTTYPE="I",0,OPENBALN)</f>
        <v>0</v>
      </c>
      <c r="U58">
        <v>0</v>
      </c>
      <c r="V58">
        <v>0</v>
      </c>
      <c r="W58">
        <v>0</v>
      </c>
      <c r="X58">
        <v>0</v>
      </c>
      <c r="Y58" s="179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 s="179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1419.9584609999999</v>
      </c>
      <c r="BK58">
        <v>0</v>
      </c>
      <c r="BL58">
        <v>0</v>
      </c>
      <c r="BM58" t="s">
        <v>1191</v>
      </c>
      <c r="BN58">
        <v>20190701</v>
      </c>
      <c r="BO58">
        <v>0</v>
      </c>
      <c r="BP58" t="s">
        <v>238</v>
      </c>
      <c r="BQ58">
        <v>0</v>
      </c>
      <c r="BR58">
        <v>2020</v>
      </c>
      <c r="BS58" t="s">
        <v>118</v>
      </c>
      <c r="BT58">
        <v>0</v>
      </c>
    </row>
    <row r="59" spans="1:72" x14ac:dyDescent="0.2">
      <c r="A59" t="s">
        <v>575</v>
      </c>
      <c r="B59" t="s">
        <v>1271</v>
      </c>
      <c r="C59" t="s">
        <v>1220</v>
      </c>
      <c r="D59">
        <f>IF(TYPE="R",40,IF(ISNA(INDEX(Categories!D:E,MATCH(GROUPTYPE,Categories!D:D,0),2)),0,INDEX(Categories!D:E,MATCH(GROUPTYPE,Categories!D:D,0),2)))</f>
        <v>9</v>
      </c>
      <c r="E59" t="str">
        <f>IF(TYPE="R","Retained Earnings",IF(ISNA(INDEX(Categories!D:F,MATCH(GLCATCODE,Categories!E:E,0),3)),0,INDEX(Categories!D:F,MATCH(GLCATCODE,Categories!E:E,0),3)))</f>
        <v>Cost of Sales</v>
      </c>
      <c r="F59" t="s">
        <v>238</v>
      </c>
      <c r="G59" t="s">
        <v>941</v>
      </c>
      <c r="H59" t="s">
        <v>1268</v>
      </c>
      <c r="I59" t="s">
        <v>1197</v>
      </c>
      <c r="J59" t="s">
        <v>1188</v>
      </c>
      <c r="K59" t="s">
        <v>1188</v>
      </c>
      <c r="L59" t="s">
        <v>1188</v>
      </c>
      <c r="M59" t="s">
        <v>1188</v>
      </c>
      <c r="N59" t="s">
        <v>1188</v>
      </c>
      <c r="O59" t="s">
        <v>1188</v>
      </c>
      <c r="P59" t="s">
        <v>1188</v>
      </c>
      <c r="Q59" t="s">
        <v>1189</v>
      </c>
      <c r="R59" t="s">
        <v>1190</v>
      </c>
      <c r="S59">
        <f>VLOOKUP(ACCOUNTEXSEG,Sheet6!$A$2:$C$4000,3,TRUE)</f>
        <v>3135.95</v>
      </c>
      <c r="T59">
        <f>IF(ACCTTYPE="I",0,OPENBALN)</f>
        <v>0</v>
      </c>
      <c r="U59">
        <v>0</v>
      </c>
      <c r="V59">
        <v>0</v>
      </c>
      <c r="W59">
        <v>0</v>
      </c>
      <c r="X59">
        <v>0</v>
      </c>
      <c r="Y59" s="17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 s="17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195.99687499999999</v>
      </c>
      <c r="BI59">
        <v>266.06937499999998</v>
      </c>
      <c r="BJ59">
        <v>232.54875000000001</v>
      </c>
      <c r="BK59">
        <v>0</v>
      </c>
      <c r="BL59">
        <v>0</v>
      </c>
      <c r="BM59" t="s">
        <v>1191</v>
      </c>
      <c r="BN59">
        <v>20190701</v>
      </c>
      <c r="BO59">
        <v>0</v>
      </c>
      <c r="BP59" t="s">
        <v>238</v>
      </c>
      <c r="BQ59">
        <v>0</v>
      </c>
      <c r="BR59">
        <v>2020</v>
      </c>
      <c r="BS59" t="s">
        <v>118</v>
      </c>
      <c r="BT59">
        <v>0</v>
      </c>
    </row>
    <row r="60" spans="1:72" x14ac:dyDescent="0.2">
      <c r="A60" t="s">
        <v>715</v>
      </c>
      <c r="B60" t="s">
        <v>1272</v>
      </c>
      <c r="C60" t="s">
        <v>1220</v>
      </c>
      <c r="D60">
        <f>IF(TYPE="R",40,IF(ISNA(INDEX(Categories!D:E,MATCH(GROUPTYPE,Categories!D:D,0),2)),0,INDEX(Categories!D:E,MATCH(GROUPTYPE,Categories!D:D,0),2)))</f>
        <v>9</v>
      </c>
      <c r="E60" t="str">
        <f>IF(TYPE="R","Retained Earnings",IF(ISNA(INDEX(Categories!D:F,MATCH(GLCATCODE,Categories!E:E,0),3)),0,INDEX(Categories!D:F,MATCH(GLCATCODE,Categories!E:E,0),3)))</f>
        <v>Cost of Sales</v>
      </c>
      <c r="F60" t="s">
        <v>238</v>
      </c>
      <c r="G60" t="s">
        <v>943</v>
      </c>
      <c r="H60" t="s">
        <v>1268</v>
      </c>
      <c r="I60" t="s">
        <v>1201</v>
      </c>
      <c r="J60" t="s">
        <v>1188</v>
      </c>
      <c r="K60" t="s">
        <v>1188</v>
      </c>
      <c r="L60" t="s">
        <v>1188</v>
      </c>
      <c r="M60" t="s">
        <v>1188</v>
      </c>
      <c r="N60" t="s">
        <v>1188</v>
      </c>
      <c r="O60" t="s">
        <v>1188</v>
      </c>
      <c r="P60" t="s">
        <v>1188</v>
      </c>
      <c r="Q60" t="s">
        <v>1189</v>
      </c>
      <c r="R60" t="s">
        <v>1190</v>
      </c>
      <c r="S60">
        <f>VLOOKUP(ACCOUNTEXSEG,Sheet6!$A$2:$C$4000,3,TRUE)</f>
        <v>6900</v>
      </c>
      <c r="T60">
        <f>IF(ACCTTYPE="I",0,OPENBALN)</f>
        <v>0</v>
      </c>
      <c r="U60">
        <v>0</v>
      </c>
      <c r="V60">
        <v>0</v>
      </c>
      <c r="W60">
        <v>0</v>
      </c>
      <c r="X60">
        <v>0</v>
      </c>
      <c r="Y60" s="179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 s="179">
        <v>4400</v>
      </c>
      <c r="AV60">
        <v>0</v>
      </c>
      <c r="AW60">
        <v>2277.9699999999998</v>
      </c>
      <c r="AX60">
        <v>0</v>
      </c>
      <c r="AY60">
        <v>0</v>
      </c>
      <c r="AZ60">
        <v>0</v>
      </c>
      <c r="BA60">
        <v>0</v>
      </c>
      <c r="BB60">
        <v>2100</v>
      </c>
      <c r="BC60">
        <v>0</v>
      </c>
      <c r="BD60">
        <v>0</v>
      </c>
      <c r="BE60">
        <v>1575</v>
      </c>
      <c r="BF60">
        <v>0</v>
      </c>
      <c r="BG60">
        <v>0</v>
      </c>
      <c r="BH60">
        <v>905.19799999999998</v>
      </c>
      <c r="BI60">
        <v>296.33333299999998</v>
      </c>
      <c r="BJ60">
        <v>0</v>
      </c>
      <c r="BK60">
        <v>0</v>
      </c>
      <c r="BL60">
        <v>0</v>
      </c>
      <c r="BM60" t="s">
        <v>1191</v>
      </c>
      <c r="BN60">
        <v>20190701</v>
      </c>
      <c r="BO60">
        <v>0</v>
      </c>
      <c r="BP60" t="s">
        <v>238</v>
      </c>
      <c r="BQ60">
        <v>3675</v>
      </c>
      <c r="BR60">
        <v>2020</v>
      </c>
      <c r="BS60" t="s">
        <v>118</v>
      </c>
      <c r="BT60">
        <v>0</v>
      </c>
    </row>
    <row r="61" spans="1:72" x14ac:dyDescent="0.2">
      <c r="A61" t="s">
        <v>819</v>
      </c>
      <c r="B61" t="s">
        <v>1273</v>
      </c>
      <c r="C61" t="s">
        <v>1220</v>
      </c>
      <c r="D61">
        <f>IF(TYPE="R",40,IF(ISNA(INDEX(Categories!D:E,MATCH(GROUPTYPE,Categories!D:D,0),2)),0,INDEX(Categories!D:E,MATCH(GROUPTYPE,Categories!D:D,0),2)))</f>
        <v>9</v>
      </c>
      <c r="E61" t="str">
        <f>IF(TYPE="R","Retained Earnings",IF(ISNA(INDEX(Categories!D:F,MATCH(GLCATCODE,Categories!E:E,0),3)),0,INDEX(Categories!D:F,MATCH(GLCATCODE,Categories!E:E,0),3)))</f>
        <v>Cost of Sales</v>
      </c>
      <c r="F61" t="s">
        <v>238</v>
      </c>
      <c r="G61" t="s">
        <v>945</v>
      </c>
      <c r="H61" t="s">
        <v>1268</v>
      </c>
      <c r="I61" t="s">
        <v>1207</v>
      </c>
      <c r="J61" t="s">
        <v>1188</v>
      </c>
      <c r="K61" t="s">
        <v>1188</v>
      </c>
      <c r="L61" t="s">
        <v>1188</v>
      </c>
      <c r="M61" t="s">
        <v>1188</v>
      </c>
      <c r="N61" t="s">
        <v>1188</v>
      </c>
      <c r="O61" t="s">
        <v>1188</v>
      </c>
      <c r="P61" t="s">
        <v>1188</v>
      </c>
      <c r="Q61" t="s">
        <v>1189</v>
      </c>
      <c r="R61" t="s">
        <v>1225</v>
      </c>
      <c r="S61">
        <f>VLOOKUP(ACCOUNTEXSEG,Sheet6!$A$2:$C$4000,3,TRUE)</f>
        <v>5000</v>
      </c>
      <c r="T61">
        <f>IF(ACCTTYPE="I",0,OPENBALN)</f>
        <v>0</v>
      </c>
      <c r="U61">
        <v>0</v>
      </c>
      <c r="V61">
        <v>0</v>
      </c>
      <c r="W61">
        <v>0</v>
      </c>
      <c r="X61">
        <v>0</v>
      </c>
      <c r="Y61" s="179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 s="179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454.54545400000001</v>
      </c>
      <c r="BI61">
        <v>0</v>
      </c>
      <c r="BJ61">
        <v>0</v>
      </c>
      <c r="BK61">
        <v>0</v>
      </c>
      <c r="BL61">
        <v>0</v>
      </c>
      <c r="BM61" t="s">
        <v>1191</v>
      </c>
      <c r="BN61">
        <v>20190701</v>
      </c>
      <c r="BO61">
        <v>0</v>
      </c>
      <c r="BP61" t="s">
        <v>238</v>
      </c>
      <c r="BQ61">
        <v>0</v>
      </c>
      <c r="BR61">
        <v>2020</v>
      </c>
      <c r="BS61" t="s">
        <v>118</v>
      </c>
      <c r="BT61">
        <v>0</v>
      </c>
    </row>
    <row r="62" spans="1:72" x14ac:dyDescent="0.2">
      <c r="A62" t="s">
        <v>836</v>
      </c>
      <c r="B62" t="s">
        <v>837</v>
      </c>
      <c r="C62" t="s">
        <v>1220</v>
      </c>
      <c r="D62">
        <f>IF(TYPE="R",40,IF(ISNA(INDEX(Categories!D:E,MATCH(GROUPTYPE,Categories!D:D,0),2)),0,INDEX(Categories!D:E,MATCH(GROUPTYPE,Categories!D:D,0),2)))</f>
        <v>9</v>
      </c>
      <c r="E62" t="str">
        <f>IF(TYPE="R","Retained Earnings",IF(ISNA(INDEX(Categories!D:F,MATCH(GLCATCODE,Categories!E:E,0),3)),0,INDEX(Categories!D:F,MATCH(GLCATCODE,Categories!E:E,0),3)))</f>
        <v>Cost of Sales</v>
      </c>
      <c r="F62" t="s">
        <v>238</v>
      </c>
      <c r="G62" t="s">
        <v>946</v>
      </c>
      <c r="H62" t="s">
        <v>1268</v>
      </c>
      <c r="I62" t="s">
        <v>1208</v>
      </c>
      <c r="J62" t="s">
        <v>1188</v>
      </c>
      <c r="K62" t="s">
        <v>1188</v>
      </c>
      <c r="L62" t="s">
        <v>1188</v>
      </c>
      <c r="M62" t="s">
        <v>1188</v>
      </c>
      <c r="N62" t="s">
        <v>1188</v>
      </c>
      <c r="O62" t="s">
        <v>1188</v>
      </c>
      <c r="P62" t="s">
        <v>1188</v>
      </c>
      <c r="Q62" t="s">
        <v>1189</v>
      </c>
      <c r="R62" t="s">
        <v>1190</v>
      </c>
      <c r="S62">
        <f>VLOOKUP(ACCOUNTEXSEG,Sheet6!$A$2:$C$4000,3,TRUE)</f>
        <v>0</v>
      </c>
      <c r="T62">
        <f>IF(ACCTTYPE="I",0,OPENBALN)</f>
        <v>0</v>
      </c>
      <c r="U62">
        <v>0</v>
      </c>
      <c r="V62">
        <v>0</v>
      </c>
      <c r="W62">
        <v>0</v>
      </c>
      <c r="X62">
        <v>0</v>
      </c>
      <c r="Y62" s="179">
        <v>0</v>
      </c>
      <c r="Z62">
        <v>0</v>
      </c>
      <c r="AA62">
        <v>0</v>
      </c>
      <c r="AB62">
        <v>0</v>
      </c>
      <c r="AC62">
        <v>9400</v>
      </c>
      <c r="AD62">
        <v>900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 s="179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1575</v>
      </c>
      <c r="BD62">
        <v>-1575</v>
      </c>
      <c r="BE62">
        <v>2100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 t="s">
        <v>1191</v>
      </c>
      <c r="BN62">
        <v>20190701</v>
      </c>
      <c r="BO62">
        <v>10300</v>
      </c>
      <c r="BP62" t="s">
        <v>238</v>
      </c>
      <c r="BQ62">
        <v>2100</v>
      </c>
      <c r="BR62">
        <v>2020</v>
      </c>
      <c r="BS62" t="s">
        <v>118</v>
      </c>
      <c r="BT62">
        <v>10300</v>
      </c>
    </row>
    <row r="63" spans="1:72" x14ac:dyDescent="0.2">
      <c r="A63" t="s">
        <v>577</v>
      </c>
      <c r="B63" t="s">
        <v>1274</v>
      </c>
      <c r="C63" t="s">
        <v>1220</v>
      </c>
      <c r="D63">
        <f>IF(TYPE="R",40,IF(ISNA(INDEX(Categories!D:E,MATCH(GROUPTYPE,Categories!D:D,0),2)),0,INDEX(Categories!D:E,MATCH(GROUPTYPE,Categories!D:D,0),2)))</f>
        <v>9</v>
      </c>
      <c r="E63" t="str">
        <f>IF(TYPE="R","Retained Earnings",IF(ISNA(INDEX(Categories!D:F,MATCH(GLCATCODE,Categories!E:E,0),3)),0,INDEX(Categories!D:F,MATCH(GLCATCODE,Categories!E:E,0),3)))</f>
        <v>Cost of Sales</v>
      </c>
      <c r="F63" t="s">
        <v>238</v>
      </c>
      <c r="G63" t="s">
        <v>947</v>
      </c>
      <c r="H63" t="s">
        <v>1275</v>
      </c>
      <c r="I63" t="s">
        <v>1187</v>
      </c>
      <c r="J63" t="s">
        <v>1188</v>
      </c>
      <c r="K63" t="s">
        <v>1188</v>
      </c>
      <c r="L63" t="s">
        <v>1188</v>
      </c>
      <c r="M63" t="s">
        <v>1188</v>
      </c>
      <c r="N63" t="s">
        <v>1188</v>
      </c>
      <c r="O63" t="s">
        <v>1188</v>
      </c>
      <c r="P63" t="s">
        <v>1188</v>
      </c>
      <c r="Q63" t="s">
        <v>1189</v>
      </c>
      <c r="R63" t="s">
        <v>1190</v>
      </c>
      <c r="S63">
        <f>VLOOKUP(ACCOUNTEXSEG,Sheet6!$A$2:$C$4000,3,TRUE)</f>
        <v>4753.7299999999996</v>
      </c>
      <c r="T63">
        <f>IF(ACCTTYPE="I",0,OPENBALN)</f>
        <v>0</v>
      </c>
      <c r="U63">
        <v>1161.3699999999999</v>
      </c>
      <c r="V63">
        <v>1150.96</v>
      </c>
      <c r="W63">
        <v>1161.3699999999999</v>
      </c>
      <c r="X63">
        <v>1156.1600000000001</v>
      </c>
      <c r="Y63" s="179">
        <v>1161.3699999999999</v>
      </c>
      <c r="Z63">
        <v>1262.3699999999999</v>
      </c>
      <c r="AA63">
        <v>1125</v>
      </c>
      <c r="AB63">
        <v>1113.6400000000001</v>
      </c>
      <c r="AC63">
        <v>1125</v>
      </c>
      <c r="AD63">
        <v>1300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1125</v>
      </c>
      <c r="AO63">
        <v>1125</v>
      </c>
      <c r="AP63">
        <v>1125</v>
      </c>
      <c r="AQ63">
        <v>1125</v>
      </c>
      <c r="AR63">
        <v>0</v>
      </c>
      <c r="AS63">
        <v>0</v>
      </c>
      <c r="AT63">
        <v>0</v>
      </c>
      <c r="AU63" s="179">
        <v>953.37</v>
      </c>
      <c r="AV63">
        <v>1008.69</v>
      </c>
      <c r="AW63">
        <v>1303.3699999999999</v>
      </c>
      <c r="AX63">
        <v>1196.81</v>
      </c>
      <c r="AY63">
        <v>1253.3699999999999</v>
      </c>
      <c r="AZ63">
        <v>1246.81</v>
      </c>
      <c r="BA63">
        <v>1156.1600000000001</v>
      </c>
      <c r="BB63">
        <v>1161.3699999999999</v>
      </c>
      <c r="BC63">
        <v>1156.1600000000001</v>
      </c>
      <c r="BD63">
        <v>1161.3699999999999</v>
      </c>
      <c r="BE63">
        <v>1156.1600000000001</v>
      </c>
      <c r="BF63">
        <v>1261.3699999999999</v>
      </c>
      <c r="BG63">
        <v>1261.3699999999999</v>
      </c>
      <c r="BH63">
        <v>732.25937499999998</v>
      </c>
      <c r="BI63">
        <v>722.44</v>
      </c>
      <c r="BJ63">
        <v>736.28625</v>
      </c>
      <c r="BK63">
        <v>446.61937499999999</v>
      </c>
      <c r="BL63">
        <v>281.25</v>
      </c>
      <c r="BM63" t="s">
        <v>1191</v>
      </c>
      <c r="BN63">
        <v>20190701</v>
      </c>
      <c r="BO63">
        <v>4663.6400000000003</v>
      </c>
      <c r="BP63" t="s">
        <v>238</v>
      </c>
      <c r="BQ63">
        <v>7052.59</v>
      </c>
      <c r="BR63">
        <v>2020</v>
      </c>
      <c r="BS63" t="s">
        <v>118</v>
      </c>
      <c r="BT63">
        <v>4663.6400000000003</v>
      </c>
    </row>
    <row r="64" spans="1:72" x14ac:dyDescent="0.2">
      <c r="A64" t="s">
        <v>578</v>
      </c>
      <c r="B64" t="s">
        <v>1276</v>
      </c>
      <c r="C64" t="s">
        <v>1220</v>
      </c>
      <c r="D64">
        <f>IF(TYPE="R",40,IF(ISNA(INDEX(Categories!D:E,MATCH(GROUPTYPE,Categories!D:D,0),2)),0,INDEX(Categories!D:E,MATCH(GROUPTYPE,Categories!D:D,0),2)))</f>
        <v>9</v>
      </c>
      <c r="E64" t="str">
        <f>IF(TYPE="R","Retained Earnings",IF(ISNA(INDEX(Categories!D:F,MATCH(GLCATCODE,Categories!E:E,0),3)),0,INDEX(Categories!D:F,MATCH(GLCATCODE,Categories!E:E,0),3)))</f>
        <v>Cost of Sales</v>
      </c>
      <c r="F64" t="s">
        <v>238</v>
      </c>
      <c r="G64" t="s">
        <v>948</v>
      </c>
      <c r="H64" t="s">
        <v>1275</v>
      </c>
      <c r="I64" t="s">
        <v>1193</v>
      </c>
      <c r="J64" t="s">
        <v>1188</v>
      </c>
      <c r="K64" t="s">
        <v>1188</v>
      </c>
      <c r="L64" t="s">
        <v>1188</v>
      </c>
      <c r="M64" t="s">
        <v>1188</v>
      </c>
      <c r="N64" t="s">
        <v>1188</v>
      </c>
      <c r="O64" t="s">
        <v>1188</v>
      </c>
      <c r="P64" t="s">
        <v>1188</v>
      </c>
      <c r="Q64" t="s">
        <v>1189</v>
      </c>
      <c r="R64" t="s">
        <v>1190</v>
      </c>
      <c r="S64">
        <f>VLOOKUP(ACCOUNTEXSEG,Sheet6!$A$2:$C$4000,3,TRUE)</f>
        <v>757.04</v>
      </c>
      <c r="T64">
        <f>IF(ACCTTYPE="I",0,OPENBALN)</f>
        <v>0</v>
      </c>
      <c r="U64">
        <v>188.56</v>
      </c>
      <c r="V64">
        <v>0</v>
      </c>
      <c r="W64">
        <v>0</v>
      </c>
      <c r="X64">
        <v>0</v>
      </c>
      <c r="Y64" s="179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 s="179">
        <v>0</v>
      </c>
      <c r="AV64">
        <v>167.95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57.811875000000001</v>
      </c>
      <c r="BI64">
        <v>91.475624999999994</v>
      </c>
      <c r="BJ64">
        <v>72.220624999999998</v>
      </c>
      <c r="BK64">
        <v>84.248125000000002</v>
      </c>
      <c r="BL64">
        <v>0</v>
      </c>
      <c r="BM64" t="s">
        <v>1191</v>
      </c>
      <c r="BN64">
        <v>20190701</v>
      </c>
      <c r="BO64">
        <v>0</v>
      </c>
      <c r="BP64" t="s">
        <v>238</v>
      </c>
      <c r="BQ64">
        <v>0</v>
      </c>
      <c r="BR64">
        <v>2020</v>
      </c>
      <c r="BS64" t="s">
        <v>118</v>
      </c>
      <c r="BT64">
        <v>0</v>
      </c>
    </row>
    <row r="65" spans="1:72" x14ac:dyDescent="0.2">
      <c r="A65" t="s">
        <v>717</v>
      </c>
      <c r="B65" t="s">
        <v>1277</v>
      </c>
      <c r="C65" t="s">
        <v>1220</v>
      </c>
      <c r="D65">
        <f>IF(TYPE="R",40,IF(ISNA(INDEX(Categories!D:E,MATCH(GROUPTYPE,Categories!D:D,0),2)),0,INDEX(Categories!D:E,MATCH(GROUPTYPE,Categories!D:D,0),2)))</f>
        <v>9</v>
      </c>
      <c r="E65" t="str">
        <f>IF(TYPE="R","Retained Earnings",IF(ISNA(INDEX(Categories!D:F,MATCH(GLCATCODE,Categories!E:E,0),3)),0,INDEX(Categories!D:F,MATCH(GLCATCODE,Categories!E:E,0),3)))</f>
        <v>Cost of Sales</v>
      </c>
      <c r="F65" t="s">
        <v>238</v>
      </c>
      <c r="G65" t="s">
        <v>949</v>
      </c>
      <c r="H65" t="s">
        <v>1275</v>
      </c>
      <c r="I65" t="s">
        <v>1195</v>
      </c>
      <c r="J65" t="s">
        <v>1188</v>
      </c>
      <c r="K65" t="s">
        <v>1188</v>
      </c>
      <c r="L65" t="s">
        <v>1188</v>
      </c>
      <c r="M65" t="s">
        <v>1188</v>
      </c>
      <c r="N65" t="s">
        <v>1188</v>
      </c>
      <c r="O65" t="s">
        <v>1188</v>
      </c>
      <c r="P65" t="s">
        <v>1188</v>
      </c>
      <c r="Q65" t="s">
        <v>1189</v>
      </c>
      <c r="R65" t="s">
        <v>1190</v>
      </c>
      <c r="S65">
        <f>VLOOKUP(ACCOUNTEXSEG,Sheet6!$A$2:$C$4000,3,TRUE)</f>
        <v>0</v>
      </c>
      <c r="T65">
        <f>IF(ACCTTYPE="I",0,OPENBALN)</f>
        <v>0</v>
      </c>
      <c r="U65">
        <v>0</v>
      </c>
      <c r="V65">
        <v>0</v>
      </c>
      <c r="W65">
        <v>0</v>
      </c>
      <c r="X65">
        <v>0</v>
      </c>
      <c r="Y65" s="179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 s="179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140.807692</v>
      </c>
      <c r="BK65">
        <v>0</v>
      </c>
      <c r="BL65">
        <v>0</v>
      </c>
      <c r="BM65" t="s">
        <v>1191</v>
      </c>
      <c r="BN65">
        <v>20190701</v>
      </c>
      <c r="BO65">
        <v>0</v>
      </c>
      <c r="BP65" t="s">
        <v>238</v>
      </c>
      <c r="BQ65">
        <v>0</v>
      </c>
      <c r="BR65">
        <v>2020</v>
      </c>
      <c r="BS65" t="s">
        <v>118</v>
      </c>
      <c r="BT65">
        <v>0</v>
      </c>
    </row>
    <row r="66" spans="1:72" x14ac:dyDescent="0.2">
      <c r="A66" t="s">
        <v>718</v>
      </c>
      <c r="B66" t="s">
        <v>1278</v>
      </c>
      <c r="C66" t="s">
        <v>1220</v>
      </c>
      <c r="D66">
        <f>IF(TYPE="R",40,IF(ISNA(INDEX(Categories!D:E,MATCH(GROUPTYPE,Categories!D:D,0),2)),0,INDEX(Categories!D:E,MATCH(GROUPTYPE,Categories!D:D,0),2)))</f>
        <v>9</v>
      </c>
      <c r="E66" t="str">
        <f>IF(TYPE="R","Retained Earnings",IF(ISNA(INDEX(Categories!D:F,MATCH(GLCATCODE,Categories!E:E,0),3)),0,INDEX(Categories!D:F,MATCH(GLCATCODE,Categories!E:E,0),3)))</f>
        <v>Cost of Sales</v>
      </c>
      <c r="F66" t="s">
        <v>238</v>
      </c>
      <c r="G66" t="s">
        <v>950</v>
      </c>
      <c r="H66" t="s">
        <v>1275</v>
      </c>
      <c r="I66" t="s">
        <v>1197</v>
      </c>
      <c r="J66" t="s">
        <v>1188</v>
      </c>
      <c r="K66" t="s">
        <v>1188</v>
      </c>
      <c r="L66" t="s">
        <v>1188</v>
      </c>
      <c r="M66" t="s">
        <v>1188</v>
      </c>
      <c r="N66" t="s">
        <v>1188</v>
      </c>
      <c r="O66" t="s">
        <v>1188</v>
      </c>
      <c r="P66" t="s">
        <v>1188</v>
      </c>
      <c r="Q66" t="s">
        <v>1189</v>
      </c>
      <c r="R66" t="s">
        <v>1190</v>
      </c>
      <c r="S66">
        <f>VLOOKUP(ACCOUNTEXSEG,Sheet6!$A$2:$C$4000,3,TRUE)</f>
        <v>200</v>
      </c>
      <c r="T66">
        <f>IF(ACCTTYPE="I",0,OPENBALN)</f>
        <v>0</v>
      </c>
      <c r="U66">
        <v>0</v>
      </c>
      <c r="V66">
        <v>0</v>
      </c>
      <c r="W66">
        <v>0</v>
      </c>
      <c r="X66">
        <v>0</v>
      </c>
      <c r="Y66" s="179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 s="179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12.5</v>
      </c>
      <c r="BI66">
        <v>31.25</v>
      </c>
      <c r="BJ66">
        <v>0</v>
      </c>
      <c r="BK66">
        <v>0</v>
      </c>
      <c r="BL66">
        <v>0</v>
      </c>
      <c r="BM66" t="s">
        <v>1191</v>
      </c>
      <c r="BN66">
        <v>20190701</v>
      </c>
      <c r="BO66">
        <v>0</v>
      </c>
      <c r="BP66" t="s">
        <v>238</v>
      </c>
      <c r="BQ66">
        <v>0</v>
      </c>
      <c r="BR66">
        <v>2020</v>
      </c>
      <c r="BS66" t="s">
        <v>118</v>
      </c>
      <c r="BT66">
        <v>0</v>
      </c>
    </row>
    <row r="67" spans="1:72" x14ac:dyDescent="0.2">
      <c r="A67" t="s">
        <v>719</v>
      </c>
      <c r="B67" t="s">
        <v>1279</v>
      </c>
      <c r="C67" t="s">
        <v>1220</v>
      </c>
      <c r="D67">
        <f>IF(TYPE="R",40,IF(ISNA(INDEX(Categories!D:E,MATCH(GROUPTYPE,Categories!D:D,0),2)),0,INDEX(Categories!D:E,MATCH(GROUPTYPE,Categories!D:D,0),2)))</f>
        <v>9</v>
      </c>
      <c r="E67" t="str">
        <f>IF(TYPE="R","Retained Earnings",IF(ISNA(INDEX(Categories!D:F,MATCH(GLCATCODE,Categories!E:E,0),3)),0,INDEX(Categories!D:F,MATCH(GLCATCODE,Categories!E:E,0),3)))</f>
        <v>Cost of Sales</v>
      </c>
      <c r="F67" t="s">
        <v>238</v>
      </c>
      <c r="G67" t="s">
        <v>951</v>
      </c>
      <c r="H67" t="s">
        <v>1275</v>
      </c>
      <c r="I67" t="s">
        <v>1199</v>
      </c>
      <c r="J67" t="s">
        <v>1188</v>
      </c>
      <c r="K67" t="s">
        <v>1188</v>
      </c>
      <c r="L67" t="s">
        <v>1188</v>
      </c>
      <c r="M67" t="s">
        <v>1188</v>
      </c>
      <c r="N67" t="s">
        <v>1188</v>
      </c>
      <c r="O67" t="s">
        <v>1188</v>
      </c>
      <c r="P67" t="s">
        <v>1188</v>
      </c>
      <c r="Q67" t="s">
        <v>1189</v>
      </c>
      <c r="R67" t="s">
        <v>1190</v>
      </c>
      <c r="S67">
        <f>VLOOKUP(ACCOUNTEXSEG,Sheet6!$A$2:$C$4000,3,TRUE)</f>
        <v>0</v>
      </c>
      <c r="T67">
        <f>IF(ACCTTYPE="I",0,OPENBALN)</f>
        <v>0</v>
      </c>
      <c r="U67">
        <v>0</v>
      </c>
      <c r="V67">
        <v>0</v>
      </c>
      <c r="W67">
        <v>0</v>
      </c>
      <c r="X67">
        <v>0</v>
      </c>
      <c r="Y67" s="179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 s="179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312.5</v>
      </c>
      <c r="BJ67">
        <v>0</v>
      </c>
      <c r="BK67">
        <v>0</v>
      </c>
      <c r="BL67">
        <v>0</v>
      </c>
      <c r="BM67" t="s">
        <v>1191</v>
      </c>
      <c r="BN67">
        <v>20190701</v>
      </c>
      <c r="BO67">
        <v>0</v>
      </c>
      <c r="BP67" t="s">
        <v>238</v>
      </c>
      <c r="BQ67">
        <v>0</v>
      </c>
      <c r="BR67">
        <v>2020</v>
      </c>
      <c r="BS67" t="s">
        <v>118</v>
      </c>
      <c r="BT67">
        <v>0</v>
      </c>
    </row>
    <row r="68" spans="1:72" x14ac:dyDescent="0.2">
      <c r="A68" t="s">
        <v>806</v>
      </c>
      <c r="B68" t="s">
        <v>1280</v>
      </c>
      <c r="C68" t="s">
        <v>1220</v>
      </c>
      <c r="D68">
        <f>IF(TYPE="R",40,IF(ISNA(INDEX(Categories!D:E,MATCH(GROUPTYPE,Categories!D:D,0),2)),0,INDEX(Categories!D:E,MATCH(GROUPTYPE,Categories!D:D,0),2)))</f>
        <v>9</v>
      </c>
      <c r="E68" t="str">
        <f>IF(TYPE="R","Retained Earnings",IF(ISNA(INDEX(Categories!D:F,MATCH(GLCATCODE,Categories!E:E,0),3)),0,INDEX(Categories!D:F,MATCH(GLCATCODE,Categories!E:E,0),3)))</f>
        <v>Cost of Sales</v>
      </c>
      <c r="F68" t="s">
        <v>238</v>
      </c>
      <c r="G68" t="s">
        <v>954</v>
      </c>
      <c r="H68" t="s">
        <v>1275</v>
      </c>
      <c r="I68" t="s">
        <v>1203</v>
      </c>
      <c r="J68" t="s">
        <v>1188</v>
      </c>
      <c r="K68" t="s">
        <v>1188</v>
      </c>
      <c r="L68" t="s">
        <v>1188</v>
      </c>
      <c r="M68" t="s">
        <v>1188</v>
      </c>
      <c r="N68" t="s">
        <v>1188</v>
      </c>
      <c r="O68" t="s">
        <v>1188</v>
      </c>
      <c r="P68" t="s">
        <v>1188</v>
      </c>
      <c r="Q68" t="s">
        <v>1189</v>
      </c>
      <c r="R68" t="s">
        <v>1225</v>
      </c>
      <c r="S68">
        <f>VLOOKUP(ACCOUNTEXSEG,Sheet6!$A$2:$C$4000,3,TRUE)</f>
        <v>175</v>
      </c>
      <c r="T68">
        <f>IF(ACCTTYPE="I",0,OPENBALN)</f>
        <v>0</v>
      </c>
      <c r="U68">
        <v>300</v>
      </c>
      <c r="V68">
        <v>300</v>
      </c>
      <c r="W68">
        <v>450</v>
      </c>
      <c r="X68">
        <v>300</v>
      </c>
      <c r="Y68" s="179">
        <v>300</v>
      </c>
      <c r="Z68">
        <v>300</v>
      </c>
      <c r="AA68">
        <v>300</v>
      </c>
      <c r="AB68">
        <v>300</v>
      </c>
      <c r="AC68">
        <v>0</v>
      </c>
      <c r="AD68">
        <v>300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300</v>
      </c>
      <c r="AO68">
        <v>300</v>
      </c>
      <c r="AP68">
        <v>300</v>
      </c>
      <c r="AQ68">
        <v>0</v>
      </c>
      <c r="AR68">
        <v>0</v>
      </c>
      <c r="AS68">
        <v>0</v>
      </c>
      <c r="AT68">
        <v>0</v>
      </c>
      <c r="AU68" s="179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300</v>
      </c>
      <c r="BD68">
        <v>300</v>
      </c>
      <c r="BE68">
        <v>300</v>
      </c>
      <c r="BF68">
        <v>300</v>
      </c>
      <c r="BG68">
        <v>300</v>
      </c>
      <c r="BH68">
        <v>14.583333</v>
      </c>
      <c r="BI68">
        <v>207.33333300000001</v>
      </c>
      <c r="BJ68">
        <v>0</v>
      </c>
      <c r="BK68">
        <v>0</v>
      </c>
      <c r="BL68">
        <v>75</v>
      </c>
      <c r="BM68" t="s">
        <v>1191</v>
      </c>
      <c r="BN68">
        <v>20190701</v>
      </c>
      <c r="BO68">
        <v>900</v>
      </c>
      <c r="BP68" t="s">
        <v>238</v>
      </c>
      <c r="BQ68">
        <v>1200</v>
      </c>
      <c r="BR68">
        <v>2020</v>
      </c>
      <c r="BS68" t="s">
        <v>118</v>
      </c>
      <c r="BT68">
        <v>900</v>
      </c>
    </row>
    <row r="69" spans="1:72" x14ac:dyDescent="0.2">
      <c r="A69" t="s">
        <v>820</v>
      </c>
      <c r="B69" t="s">
        <v>1281</v>
      </c>
      <c r="C69" t="s">
        <v>1220</v>
      </c>
      <c r="D69">
        <f>IF(TYPE="R",40,IF(ISNA(INDEX(Categories!D:E,MATCH(GROUPTYPE,Categories!D:D,0),2)),0,INDEX(Categories!D:E,MATCH(GROUPTYPE,Categories!D:D,0),2)))</f>
        <v>9</v>
      </c>
      <c r="E69" t="str">
        <f>IF(TYPE="R","Retained Earnings",IF(ISNA(INDEX(Categories!D:F,MATCH(GLCATCODE,Categories!E:E,0),3)),0,INDEX(Categories!D:F,MATCH(GLCATCODE,Categories!E:E,0),3)))</f>
        <v>Cost of Sales</v>
      </c>
      <c r="F69" t="s">
        <v>238</v>
      </c>
      <c r="G69" t="s">
        <v>955</v>
      </c>
      <c r="H69" t="s">
        <v>1275</v>
      </c>
      <c r="I69" t="s">
        <v>1207</v>
      </c>
      <c r="J69" t="s">
        <v>1188</v>
      </c>
      <c r="K69" t="s">
        <v>1188</v>
      </c>
      <c r="L69" t="s">
        <v>1188</v>
      </c>
      <c r="M69" t="s">
        <v>1188</v>
      </c>
      <c r="N69" t="s">
        <v>1188</v>
      </c>
      <c r="O69" t="s">
        <v>1188</v>
      </c>
      <c r="P69" t="s">
        <v>1188</v>
      </c>
      <c r="Q69" t="s">
        <v>1189</v>
      </c>
      <c r="R69" t="s">
        <v>1225</v>
      </c>
      <c r="S69">
        <f>VLOOKUP(ACCOUNTEXSEG,Sheet6!$A$2:$C$4000,3,TRUE)</f>
        <v>6314.35</v>
      </c>
      <c r="T69">
        <f>IF(ACCTTYPE="I",0,OPENBALN)</f>
        <v>0</v>
      </c>
      <c r="U69">
        <v>0</v>
      </c>
      <c r="V69">
        <v>0</v>
      </c>
      <c r="W69">
        <v>0</v>
      </c>
      <c r="X69">
        <v>0</v>
      </c>
      <c r="Y69" s="17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 s="179">
        <v>0</v>
      </c>
      <c r="AV69">
        <v>80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581.30454499999996</v>
      </c>
      <c r="BI69">
        <v>0</v>
      </c>
      <c r="BJ69">
        <v>0</v>
      </c>
      <c r="BK69">
        <v>0</v>
      </c>
      <c r="BL69">
        <v>0</v>
      </c>
      <c r="BM69" t="s">
        <v>1191</v>
      </c>
      <c r="BN69">
        <v>20190701</v>
      </c>
      <c r="BO69">
        <v>0</v>
      </c>
      <c r="BP69" t="s">
        <v>238</v>
      </c>
      <c r="BQ69">
        <v>0</v>
      </c>
      <c r="BR69">
        <v>2020</v>
      </c>
      <c r="BS69" t="s">
        <v>118</v>
      </c>
      <c r="BT69">
        <v>0</v>
      </c>
    </row>
    <row r="70" spans="1:72" x14ac:dyDescent="0.2">
      <c r="A70" t="s">
        <v>821</v>
      </c>
      <c r="B70" t="s">
        <v>1282</v>
      </c>
      <c r="C70" t="s">
        <v>1220</v>
      </c>
      <c r="D70">
        <f>IF(TYPE="R",40,IF(ISNA(INDEX(Categories!D:E,MATCH(GROUPTYPE,Categories!D:D,0),2)),0,INDEX(Categories!D:E,MATCH(GROUPTYPE,Categories!D:D,0),2)))</f>
        <v>9</v>
      </c>
      <c r="E70" t="str">
        <f>IF(TYPE="R","Retained Earnings",IF(ISNA(INDEX(Categories!D:F,MATCH(GLCATCODE,Categories!E:E,0),3)),0,INDEX(Categories!D:F,MATCH(GLCATCODE,Categories!E:E,0),3)))</f>
        <v>Cost of Sales</v>
      </c>
      <c r="F70" t="s">
        <v>238</v>
      </c>
      <c r="G70" t="s">
        <v>956</v>
      </c>
      <c r="H70" t="s">
        <v>1283</v>
      </c>
      <c r="I70" t="s">
        <v>1197</v>
      </c>
      <c r="J70" t="s">
        <v>1188</v>
      </c>
      <c r="K70" t="s">
        <v>1188</v>
      </c>
      <c r="L70" t="s">
        <v>1188</v>
      </c>
      <c r="M70" t="s">
        <v>1188</v>
      </c>
      <c r="N70" t="s">
        <v>1188</v>
      </c>
      <c r="O70" t="s">
        <v>1188</v>
      </c>
      <c r="P70" t="s">
        <v>1188</v>
      </c>
      <c r="Q70" t="s">
        <v>1189</v>
      </c>
      <c r="R70" t="s">
        <v>1225</v>
      </c>
      <c r="S70">
        <f>VLOOKUP(ACCOUNTEXSEG,Sheet6!$A$2:$C$4000,3,TRUE)</f>
        <v>2000</v>
      </c>
      <c r="T70">
        <f>IF(ACCTTYPE="I",0,OPENBALN)</f>
        <v>0</v>
      </c>
      <c r="U70">
        <v>0</v>
      </c>
      <c r="V70">
        <v>0</v>
      </c>
      <c r="W70">
        <v>0</v>
      </c>
      <c r="X70">
        <v>0</v>
      </c>
      <c r="Y70" s="179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 s="179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181.81818100000001</v>
      </c>
      <c r="BI70">
        <v>0</v>
      </c>
      <c r="BJ70">
        <v>0</v>
      </c>
      <c r="BK70">
        <v>0</v>
      </c>
      <c r="BL70">
        <v>0</v>
      </c>
      <c r="BM70" t="s">
        <v>1191</v>
      </c>
      <c r="BN70">
        <v>20190701</v>
      </c>
      <c r="BO70">
        <v>0</v>
      </c>
      <c r="BP70" t="s">
        <v>238</v>
      </c>
      <c r="BQ70">
        <v>0</v>
      </c>
      <c r="BR70">
        <v>2020</v>
      </c>
      <c r="BS70" t="s">
        <v>118</v>
      </c>
      <c r="BT70">
        <v>0</v>
      </c>
    </row>
    <row r="71" spans="1:72" x14ac:dyDescent="0.2">
      <c r="A71" t="s">
        <v>580</v>
      </c>
      <c r="B71" t="s">
        <v>1284</v>
      </c>
      <c r="C71" t="s">
        <v>1220</v>
      </c>
      <c r="D71">
        <f>IF(TYPE="R",40,IF(ISNA(INDEX(Categories!D:E,MATCH(GROUPTYPE,Categories!D:D,0),2)),0,INDEX(Categories!D:E,MATCH(GROUPTYPE,Categories!D:D,0),2)))</f>
        <v>9</v>
      </c>
      <c r="E71" t="str">
        <f>IF(TYPE="R","Retained Earnings",IF(ISNA(INDEX(Categories!D:F,MATCH(GLCATCODE,Categories!E:E,0),3)),0,INDEX(Categories!D:F,MATCH(GLCATCODE,Categories!E:E,0),3)))</f>
        <v>Cost of Sales</v>
      </c>
      <c r="F71" t="s">
        <v>238</v>
      </c>
      <c r="G71" t="s">
        <v>957</v>
      </c>
      <c r="H71" t="s">
        <v>1285</v>
      </c>
      <c r="I71" t="s">
        <v>1187</v>
      </c>
      <c r="J71" t="s">
        <v>1188</v>
      </c>
      <c r="K71" t="s">
        <v>1188</v>
      </c>
      <c r="L71" t="s">
        <v>1188</v>
      </c>
      <c r="M71" t="s">
        <v>1188</v>
      </c>
      <c r="N71" t="s">
        <v>1188</v>
      </c>
      <c r="O71" t="s">
        <v>1188</v>
      </c>
      <c r="P71" t="s">
        <v>1188</v>
      </c>
      <c r="Q71" t="s">
        <v>1189</v>
      </c>
      <c r="R71" t="s">
        <v>1190</v>
      </c>
      <c r="S71">
        <f>VLOOKUP(ACCOUNTEXSEG,Sheet6!$A$2:$C$4000,3,TRUE)</f>
        <v>91263</v>
      </c>
      <c r="T71">
        <f>IF(ACCTTYPE="I",0,OPENBALN)</f>
        <v>0</v>
      </c>
      <c r="U71">
        <v>11188</v>
      </c>
      <c r="V71">
        <v>12085</v>
      </c>
      <c r="W71">
        <v>12085</v>
      </c>
      <c r="X71">
        <v>4952</v>
      </c>
      <c r="Y71" s="179">
        <v>6844</v>
      </c>
      <c r="Z71">
        <v>6844</v>
      </c>
      <c r="AA71">
        <v>9360</v>
      </c>
      <c r="AB71">
        <v>10093</v>
      </c>
      <c r="AC71">
        <v>10093</v>
      </c>
      <c r="AD71">
        <v>10093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9360</v>
      </c>
      <c r="AO71">
        <v>10093</v>
      </c>
      <c r="AP71">
        <v>10093</v>
      </c>
      <c r="AQ71">
        <v>10093</v>
      </c>
      <c r="AR71">
        <v>0</v>
      </c>
      <c r="AS71">
        <v>0</v>
      </c>
      <c r="AT71">
        <v>0</v>
      </c>
      <c r="AU71" s="179">
        <v>20358</v>
      </c>
      <c r="AV71">
        <v>47092</v>
      </c>
      <c r="AW71">
        <v>12085</v>
      </c>
      <c r="AX71">
        <v>13992</v>
      </c>
      <c r="AY71">
        <v>12085</v>
      </c>
      <c r="AZ71">
        <v>13992</v>
      </c>
      <c r="BA71">
        <v>12085</v>
      </c>
      <c r="BB71">
        <v>15380</v>
      </c>
      <c r="BC71">
        <v>12085</v>
      </c>
      <c r="BD71">
        <v>12085</v>
      </c>
      <c r="BE71">
        <v>11188</v>
      </c>
      <c r="BF71">
        <v>12085</v>
      </c>
      <c r="BG71">
        <v>12085</v>
      </c>
      <c r="BH71">
        <v>13179.1875</v>
      </c>
      <c r="BI71">
        <v>9346.375</v>
      </c>
      <c r="BJ71">
        <v>8900.03125</v>
      </c>
      <c r="BK71">
        <v>8815.2468750000007</v>
      </c>
      <c r="BL71">
        <v>2477.4375</v>
      </c>
      <c r="BM71" t="s">
        <v>1191</v>
      </c>
      <c r="BN71">
        <v>20190701</v>
      </c>
      <c r="BO71">
        <v>39639</v>
      </c>
      <c r="BP71" t="s">
        <v>238</v>
      </c>
      <c r="BQ71">
        <v>74908</v>
      </c>
      <c r="BR71">
        <v>2020</v>
      </c>
      <c r="BS71" t="s">
        <v>118</v>
      </c>
      <c r="BT71">
        <v>39639</v>
      </c>
    </row>
    <row r="72" spans="1:72" x14ac:dyDescent="0.2">
      <c r="A72" t="s">
        <v>581</v>
      </c>
      <c r="B72" t="s">
        <v>1286</v>
      </c>
      <c r="C72" t="s">
        <v>1220</v>
      </c>
      <c r="D72">
        <f>IF(TYPE="R",40,IF(ISNA(INDEX(Categories!D:E,MATCH(GROUPTYPE,Categories!D:D,0),2)),0,INDEX(Categories!D:E,MATCH(GROUPTYPE,Categories!D:D,0),2)))</f>
        <v>9</v>
      </c>
      <c r="E72" t="str">
        <f>IF(TYPE="R","Retained Earnings",IF(ISNA(INDEX(Categories!D:F,MATCH(GLCATCODE,Categories!E:E,0),3)),0,INDEX(Categories!D:F,MATCH(GLCATCODE,Categories!E:E,0),3)))</f>
        <v>Cost of Sales</v>
      </c>
      <c r="F72" t="s">
        <v>238</v>
      </c>
      <c r="G72" t="s">
        <v>958</v>
      </c>
      <c r="H72" t="s">
        <v>1285</v>
      </c>
      <c r="I72" t="s">
        <v>1193</v>
      </c>
      <c r="J72" t="s">
        <v>1188</v>
      </c>
      <c r="K72" t="s">
        <v>1188</v>
      </c>
      <c r="L72" t="s">
        <v>1188</v>
      </c>
      <c r="M72" t="s">
        <v>1188</v>
      </c>
      <c r="N72" t="s">
        <v>1188</v>
      </c>
      <c r="O72" t="s">
        <v>1188</v>
      </c>
      <c r="P72" t="s">
        <v>1188</v>
      </c>
      <c r="Q72" t="s">
        <v>1189</v>
      </c>
      <c r="R72" t="s">
        <v>1190</v>
      </c>
      <c r="S72">
        <f>VLOOKUP(ACCOUNTEXSEG,Sheet6!$A$2:$C$4000,3,TRUE)</f>
        <v>0</v>
      </c>
      <c r="T72">
        <f>IF(ACCTTYPE="I",0,OPENBALN)</f>
        <v>0</v>
      </c>
      <c r="U72">
        <v>0</v>
      </c>
      <c r="V72">
        <v>0</v>
      </c>
      <c r="W72">
        <v>0</v>
      </c>
      <c r="X72">
        <v>0</v>
      </c>
      <c r="Y72" s="179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 s="179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1669.09</v>
      </c>
      <c r="BG72">
        <v>1669.09</v>
      </c>
      <c r="BH72">
        <v>0</v>
      </c>
      <c r="BI72">
        <v>0</v>
      </c>
      <c r="BJ72">
        <v>6.8181250000000002</v>
      </c>
      <c r="BK72">
        <v>175.96250000000001</v>
      </c>
      <c r="BL72">
        <v>0</v>
      </c>
      <c r="BM72" t="s">
        <v>1191</v>
      </c>
      <c r="BN72">
        <v>20190701</v>
      </c>
      <c r="BO72">
        <v>0</v>
      </c>
      <c r="BP72" t="s">
        <v>238</v>
      </c>
      <c r="BQ72">
        <v>1669.09</v>
      </c>
      <c r="BR72">
        <v>2020</v>
      </c>
      <c r="BS72" t="s">
        <v>118</v>
      </c>
      <c r="BT72">
        <v>0</v>
      </c>
    </row>
    <row r="73" spans="1:72" x14ac:dyDescent="0.2">
      <c r="A73" t="s">
        <v>583</v>
      </c>
      <c r="B73" t="s">
        <v>1287</v>
      </c>
      <c r="C73" t="s">
        <v>1220</v>
      </c>
      <c r="D73">
        <f>IF(TYPE="R",40,IF(ISNA(INDEX(Categories!D:E,MATCH(GROUPTYPE,Categories!D:D,0),2)),0,INDEX(Categories!D:E,MATCH(GROUPTYPE,Categories!D:D,0),2)))</f>
        <v>9</v>
      </c>
      <c r="E73" t="str">
        <f>IF(TYPE="R","Retained Earnings",IF(ISNA(INDEX(Categories!D:F,MATCH(GLCATCODE,Categories!E:E,0),3)),0,INDEX(Categories!D:F,MATCH(GLCATCODE,Categories!E:E,0),3)))</f>
        <v>Cost of Sales</v>
      </c>
      <c r="F73" t="s">
        <v>238</v>
      </c>
      <c r="G73" t="s">
        <v>960</v>
      </c>
      <c r="H73" t="s">
        <v>1285</v>
      </c>
      <c r="I73" t="s">
        <v>1197</v>
      </c>
      <c r="J73" t="s">
        <v>1188</v>
      </c>
      <c r="K73" t="s">
        <v>1188</v>
      </c>
      <c r="L73" t="s">
        <v>1188</v>
      </c>
      <c r="M73" t="s">
        <v>1188</v>
      </c>
      <c r="N73" t="s">
        <v>1188</v>
      </c>
      <c r="O73" t="s">
        <v>1188</v>
      </c>
      <c r="P73" t="s">
        <v>1188</v>
      </c>
      <c r="Q73" t="s">
        <v>1189</v>
      </c>
      <c r="R73" t="s">
        <v>1190</v>
      </c>
      <c r="S73">
        <f>VLOOKUP(ACCOUNTEXSEG,Sheet6!$A$2:$C$4000,3,TRUE)</f>
        <v>11370</v>
      </c>
      <c r="T73">
        <f>IF(ACCTTYPE="I",0,OPENBALN)</f>
        <v>0</v>
      </c>
      <c r="U73">
        <v>0</v>
      </c>
      <c r="V73">
        <v>0</v>
      </c>
      <c r="W73">
        <v>0</v>
      </c>
      <c r="X73">
        <v>0</v>
      </c>
      <c r="Y73" s="179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 s="179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710.625</v>
      </c>
      <c r="BI73">
        <v>678.125</v>
      </c>
      <c r="BJ73">
        <v>631.25</v>
      </c>
      <c r="BK73">
        <v>0</v>
      </c>
      <c r="BL73">
        <v>0</v>
      </c>
      <c r="BM73" t="s">
        <v>1191</v>
      </c>
      <c r="BN73">
        <v>20190701</v>
      </c>
      <c r="BO73">
        <v>0</v>
      </c>
      <c r="BP73" t="s">
        <v>238</v>
      </c>
      <c r="BQ73">
        <v>0</v>
      </c>
      <c r="BR73">
        <v>2020</v>
      </c>
      <c r="BS73" t="s">
        <v>118</v>
      </c>
      <c r="BT73">
        <v>0</v>
      </c>
    </row>
    <row r="74" spans="1:72" x14ac:dyDescent="0.2">
      <c r="A74" t="s">
        <v>584</v>
      </c>
      <c r="B74" t="s">
        <v>1288</v>
      </c>
      <c r="C74" t="s">
        <v>1220</v>
      </c>
      <c r="D74">
        <f>IF(TYPE="R",40,IF(ISNA(INDEX(Categories!D:E,MATCH(GROUPTYPE,Categories!D:D,0),2)),0,INDEX(Categories!D:E,MATCH(GROUPTYPE,Categories!D:D,0),2)))</f>
        <v>9</v>
      </c>
      <c r="E74" t="str">
        <f>IF(TYPE="R","Retained Earnings",IF(ISNA(INDEX(Categories!D:F,MATCH(GLCATCODE,Categories!E:E,0),3)),0,INDEX(Categories!D:F,MATCH(GLCATCODE,Categories!E:E,0),3)))</f>
        <v>Cost of Sales</v>
      </c>
      <c r="F74" t="s">
        <v>238</v>
      </c>
      <c r="G74" t="s">
        <v>961</v>
      </c>
      <c r="H74" t="s">
        <v>1285</v>
      </c>
      <c r="I74" t="s">
        <v>1199</v>
      </c>
      <c r="J74" t="s">
        <v>1188</v>
      </c>
      <c r="K74" t="s">
        <v>1188</v>
      </c>
      <c r="L74" t="s">
        <v>1188</v>
      </c>
      <c r="M74" t="s">
        <v>1188</v>
      </c>
      <c r="N74" t="s">
        <v>1188</v>
      </c>
      <c r="O74" t="s">
        <v>1188</v>
      </c>
      <c r="P74" t="s">
        <v>1188</v>
      </c>
      <c r="Q74" t="s">
        <v>1189</v>
      </c>
      <c r="R74" t="s">
        <v>1190</v>
      </c>
      <c r="S74">
        <f>VLOOKUP(ACCOUNTEXSEG,Sheet6!$A$2:$C$4000,3,TRUE)</f>
        <v>0</v>
      </c>
      <c r="T74">
        <f>IF(ACCTTYPE="I",0,OPENBALN)</f>
        <v>0</v>
      </c>
      <c r="U74">
        <v>0</v>
      </c>
      <c r="V74">
        <v>0</v>
      </c>
      <c r="W74">
        <v>0</v>
      </c>
      <c r="X74">
        <v>0</v>
      </c>
      <c r="Y74" s="179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 s="179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312.5</v>
      </c>
      <c r="BL74">
        <v>0</v>
      </c>
      <c r="BM74" t="s">
        <v>1191</v>
      </c>
      <c r="BN74">
        <v>20190701</v>
      </c>
      <c r="BO74">
        <v>0</v>
      </c>
      <c r="BP74" t="s">
        <v>238</v>
      </c>
      <c r="BQ74">
        <v>0</v>
      </c>
      <c r="BR74">
        <v>2020</v>
      </c>
      <c r="BS74" t="s">
        <v>118</v>
      </c>
      <c r="BT74">
        <v>0</v>
      </c>
    </row>
    <row r="75" spans="1:72" x14ac:dyDescent="0.2">
      <c r="A75" t="s">
        <v>585</v>
      </c>
      <c r="B75" t="s">
        <v>1289</v>
      </c>
      <c r="C75" t="s">
        <v>1220</v>
      </c>
      <c r="D75">
        <f>IF(TYPE="R",40,IF(ISNA(INDEX(Categories!D:E,MATCH(GROUPTYPE,Categories!D:D,0),2)),0,INDEX(Categories!D:E,MATCH(GROUPTYPE,Categories!D:D,0),2)))</f>
        <v>9</v>
      </c>
      <c r="E75" t="str">
        <f>IF(TYPE="R","Retained Earnings",IF(ISNA(INDEX(Categories!D:F,MATCH(GLCATCODE,Categories!E:E,0),3)),0,INDEX(Categories!D:F,MATCH(GLCATCODE,Categories!E:E,0),3)))</f>
        <v>Cost of Sales</v>
      </c>
      <c r="F75" t="s">
        <v>238</v>
      </c>
      <c r="G75" t="s">
        <v>962</v>
      </c>
      <c r="H75" t="s">
        <v>1285</v>
      </c>
      <c r="I75" t="s">
        <v>1201</v>
      </c>
      <c r="J75" t="s">
        <v>1188</v>
      </c>
      <c r="K75" t="s">
        <v>1188</v>
      </c>
      <c r="L75" t="s">
        <v>1188</v>
      </c>
      <c r="M75" t="s">
        <v>1188</v>
      </c>
      <c r="N75" t="s">
        <v>1188</v>
      </c>
      <c r="O75" t="s">
        <v>1188</v>
      </c>
      <c r="P75" t="s">
        <v>1188</v>
      </c>
      <c r="Q75" t="s">
        <v>1189</v>
      </c>
      <c r="R75" t="s">
        <v>1190</v>
      </c>
      <c r="S75">
        <f>VLOOKUP(ACCOUNTEXSEG,Sheet6!$A$2:$C$4000,3,TRUE)</f>
        <v>20560.009999999998</v>
      </c>
      <c r="T75">
        <f>IF(ACCTTYPE="I",0,OPENBALN)</f>
        <v>0</v>
      </c>
      <c r="U75">
        <v>0</v>
      </c>
      <c r="V75">
        <v>0</v>
      </c>
      <c r="W75">
        <v>0</v>
      </c>
      <c r="X75">
        <v>0</v>
      </c>
      <c r="Y75" s="179">
        <v>0</v>
      </c>
      <c r="Z75">
        <v>0</v>
      </c>
      <c r="AA75">
        <v>0</v>
      </c>
      <c r="AB75">
        <v>0</v>
      </c>
      <c r="AC75">
        <v>0</v>
      </c>
      <c r="AD75">
        <v>2575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 s="179">
        <v>6230</v>
      </c>
      <c r="AV75">
        <v>0</v>
      </c>
      <c r="AW75">
        <v>4670</v>
      </c>
      <c r="AX75">
        <v>0</v>
      </c>
      <c r="AY75">
        <v>4670</v>
      </c>
      <c r="AZ75">
        <v>0</v>
      </c>
      <c r="BA75">
        <v>0</v>
      </c>
      <c r="BB75">
        <v>4670</v>
      </c>
      <c r="BC75">
        <v>0</v>
      </c>
      <c r="BD75">
        <v>0</v>
      </c>
      <c r="BE75">
        <v>4200</v>
      </c>
      <c r="BF75">
        <v>0</v>
      </c>
      <c r="BG75">
        <v>0</v>
      </c>
      <c r="BH75">
        <v>2408.6673329999999</v>
      </c>
      <c r="BI75">
        <v>882.66666599999996</v>
      </c>
      <c r="BJ75">
        <v>0</v>
      </c>
      <c r="BK75">
        <v>0</v>
      </c>
      <c r="BL75">
        <v>0</v>
      </c>
      <c r="BM75" t="s">
        <v>1191</v>
      </c>
      <c r="BN75">
        <v>20190701</v>
      </c>
      <c r="BO75">
        <v>2575</v>
      </c>
      <c r="BP75" t="s">
        <v>238</v>
      </c>
      <c r="BQ75">
        <v>8870</v>
      </c>
      <c r="BR75">
        <v>2020</v>
      </c>
      <c r="BS75" t="s">
        <v>118</v>
      </c>
      <c r="BT75">
        <v>2575</v>
      </c>
    </row>
    <row r="76" spans="1:72" x14ac:dyDescent="0.2">
      <c r="A76" t="s">
        <v>822</v>
      </c>
      <c r="B76" t="s">
        <v>1290</v>
      </c>
      <c r="C76" t="s">
        <v>1220</v>
      </c>
      <c r="D76">
        <f>IF(TYPE="R",40,IF(ISNA(INDEX(Categories!D:E,MATCH(GROUPTYPE,Categories!D:D,0),2)),0,INDEX(Categories!D:E,MATCH(GROUPTYPE,Categories!D:D,0),2)))</f>
        <v>9</v>
      </c>
      <c r="E76" t="str">
        <f>IF(TYPE="R","Retained Earnings",IF(ISNA(INDEX(Categories!D:F,MATCH(GLCATCODE,Categories!E:E,0),3)),0,INDEX(Categories!D:F,MATCH(GLCATCODE,Categories!E:E,0),3)))</f>
        <v>Cost of Sales</v>
      </c>
      <c r="F76" t="s">
        <v>238</v>
      </c>
      <c r="G76" t="s">
        <v>964</v>
      </c>
      <c r="H76" t="s">
        <v>1285</v>
      </c>
      <c r="I76" t="s">
        <v>1205</v>
      </c>
      <c r="J76" t="s">
        <v>1188</v>
      </c>
      <c r="K76" t="s">
        <v>1188</v>
      </c>
      <c r="L76" t="s">
        <v>1188</v>
      </c>
      <c r="M76" t="s">
        <v>1188</v>
      </c>
      <c r="N76" t="s">
        <v>1188</v>
      </c>
      <c r="O76" t="s">
        <v>1188</v>
      </c>
      <c r="P76" t="s">
        <v>1188</v>
      </c>
      <c r="Q76" t="s">
        <v>1189</v>
      </c>
      <c r="R76" t="s">
        <v>1225</v>
      </c>
      <c r="S76">
        <f>VLOOKUP(ACCOUNTEXSEG,Sheet6!$A$2:$C$4000,3,TRUE)</f>
        <v>2365</v>
      </c>
      <c r="T76">
        <f>IF(ACCTTYPE="I",0,OPENBALN)</f>
        <v>0</v>
      </c>
      <c r="U76">
        <v>0</v>
      </c>
      <c r="V76">
        <v>0</v>
      </c>
      <c r="W76">
        <v>0</v>
      </c>
      <c r="X76">
        <v>0</v>
      </c>
      <c r="Y76" s="179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 s="179">
        <v>0</v>
      </c>
      <c r="AV76">
        <v>300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242.272727</v>
      </c>
      <c r="BI76">
        <v>0</v>
      </c>
      <c r="BJ76">
        <v>0</v>
      </c>
      <c r="BK76">
        <v>0</v>
      </c>
      <c r="BL76">
        <v>0</v>
      </c>
      <c r="BM76" t="s">
        <v>1191</v>
      </c>
      <c r="BN76">
        <v>20190701</v>
      </c>
      <c r="BO76">
        <v>0</v>
      </c>
      <c r="BP76" t="s">
        <v>238</v>
      </c>
      <c r="BQ76">
        <v>0</v>
      </c>
      <c r="BR76">
        <v>2020</v>
      </c>
      <c r="BS76" t="s">
        <v>118</v>
      </c>
      <c r="BT76">
        <v>0</v>
      </c>
    </row>
    <row r="77" spans="1:72" x14ac:dyDescent="0.2">
      <c r="A77" t="s">
        <v>823</v>
      </c>
      <c r="B77" t="s">
        <v>1291</v>
      </c>
      <c r="C77" t="s">
        <v>1220</v>
      </c>
      <c r="D77">
        <f>IF(TYPE="R",40,IF(ISNA(INDEX(Categories!D:E,MATCH(GROUPTYPE,Categories!D:D,0),2)),0,INDEX(Categories!D:E,MATCH(GROUPTYPE,Categories!D:D,0),2)))</f>
        <v>9</v>
      </c>
      <c r="E77" t="str">
        <f>IF(TYPE="R","Retained Earnings",IF(ISNA(INDEX(Categories!D:F,MATCH(GLCATCODE,Categories!E:E,0),3)),0,INDEX(Categories!D:F,MATCH(GLCATCODE,Categories!E:E,0),3)))</f>
        <v>Cost of Sales</v>
      </c>
      <c r="F77" t="s">
        <v>238</v>
      </c>
      <c r="G77" t="s">
        <v>965</v>
      </c>
      <c r="H77" t="s">
        <v>1285</v>
      </c>
      <c r="I77" t="s">
        <v>1207</v>
      </c>
      <c r="J77" t="s">
        <v>1188</v>
      </c>
      <c r="K77" t="s">
        <v>1188</v>
      </c>
      <c r="L77" t="s">
        <v>1188</v>
      </c>
      <c r="M77" t="s">
        <v>1188</v>
      </c>
      <c r="N77" t="s">
        <v>1188</v>
      </c>
      <c r="O77" t="s">
        <v>1188</v>
      </c>
      <c r="P77" t="s">
        <v>1188</v>
      </c>
      <c r="Q77" t="s">
        <v>1189</v>
      </c>
      <c r="R77" t="s">
        <v>1225</v>
      </c>
      <c r="S77">
        <f>VLOOKUP(ACCOUNTEXSEG,Sheet6!$A$2:$C$4000,3,TRUE)</f>
        <v>15180</v>
      </c>
      <c r="T77">
        <f>IF(ACCTTYPE="I",0,OPENBALN)</f>
        <v>0</v>
      </c>
      <c r="U77">
        <v>0</v>
      </c>
      <c r="V77">
        <v>0</v>
      </c>
      <c r="W77">
        <v>0</v>
      </c>
      <c r="X77">
        <v>0</v>
      </c>
      <c r="Y77" s="179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 s="179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1380</v>
      </c>
      <c r="BI77">
        <v>0</v>
      </c>
      <c r="BJ77">
        <v>0</v>
      </c>
      <c r="BK77">
        <v>0</v>
      </c>
      <c r="BL77">
        <v>0</v>
      </c>
      <c r="BM77" t="s">
        <v>1191</v>
      </c>
      <c r="BN77">
        <v>20190701</v>
      </c>
      <c r="BO77">
        <v>0</v>
      </c>
      <c r="BP77" t="s">
        <v>238</v>
      </c>
      <c r="BQ77">
        <v>0</v>
      </c>
      <c r="BR77">
        <v>2020</v>
      </c>
      <c r="BS77" t="s">
        <v>118</v>
      </c>
      <c r="BT77">
        <v>0</v>
      </c>
    </row>
    <row r="78" spans="1:72" x14ac:dyDescent="0.2">
      <c r="A78" t="s">
        <v>786</v>
      </c>
      <c r="B78" t="s">
        <v>1292</v>
      </c>
      <c r="C78" t="s">
        <v>1220</v>
      </c>
      <c r="D78">
        <f>IF(TYPE="R",40,IF(ISNA(INDEX(Categories!D:E,MATCH(GROUPTYPE,Categories!D:D,0),2)),0,INDEX(Categories!D:E,MATCH(GROUPTYPE,Categories!D:D,0),2)))</f>
        <v>9</v>
      </c>
      <c r="E78" t="str">
        <f>IF(TYPE="R","Retained Earnings",IF(ISNA(INDEX(Categories!D:F,MATCH(GLCATCODE,Categories!E:E,0),3)),0,INDEX(Categories!D:F,MATCH(GLCATCODE,Categories!E:E,0),3)))</f>
        <v>Cost of Sales</v>
      </c>
      <c r="F78" t="s">
        <v>238</v>
      </c>
      <c r="G78" t="s">
        <v>966</v>
      </c>
      <c r="H78" t="s">
        <v>1293</v>
      </c>
      <c r="I78" t="s">
        <v>1193</v>
      </c>
      <c r="J78" t="s">
        <v>1188</v>
      </c>
      <c r="K78" t="s">
        <v>1188</v>
      </c>
      <c r="L78" t="s">
        <v>1188</v>
      </c>
      <c r="M78" t="s">
        <v>1188</v>
      </c>
      <c r="N78" t="s">
        <v>1188</v>
      </c>
      <c r="O78" t="s">
        <v>1188</v>
      </c>
      <c r="P78" t="s">
        <v>1188</v>
      </c>
      <c r="Q78" t="s">
        <v>1189</v>
      </c>
      <c r="R78" t="s">
        <v>1190</v>
      </c>
      <c r="S78">
        <f>VLOOKUP(ACCOUNTEXSEG,Sheet6!$A$2:$C$4000,3,TRUE)</f>
        <v>0</v>
      </c>
      <c r="T78">
        <f>IF(ACCTTYPE="I",0,OPENBALN)</f>
        <v>0</v>
      </c>
      <c r="U78">
        <v>0</v>
      </c>
      <c r="V78">
        <v>0</v>
      </c>
      <c r="W78">
        <v>0</v>
      </c>
      <c r="X78">
        <v>0</v>
      </c>
      <c r="Y78" s="179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 s="179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412.495384</v>
      </c>
      <c r="BL78">
        <v>0</v>
      </c>
      <c r="BM78" t="s">
        <v>1191</v>
      </c>
      <c r="BN78">
        <v>20190701</v>
      </c>
      <c r="BO78">
        <v>0</v>
      </c>
      <c r="BP78" t="s">
        <v>238</v>
      </c>
      <c r="BQ78">
        <v>0</v>
      </c>
      <c r="BR78">
        <v>2020</v>
      </c>
      <c r="BS78" t="s">
        <v>118</v>
      </c>
      <c r="BT78">
        <v>0</v>
      </c>
    </row>
    <row r="79" spans="1:72" x14ac:dyDescent="0.2">
      <c r="A79" t="s">
        <v>787</v>
      </c>
      <c r="B79" t="s">
        <v>1294</v>
      </c>
      <c r="C79" t="s">
        <v>1220</v>
      </c>
      <c r="D79">
        <f>IF(TYPE="R",40,IF(ISNA(INDEX(Categories!D:E,MATCH(GROUPTYPE,Categories!D:D,0),2)),0,INDEX(Categories!D:E,MATCH(GROUPTYPE,Categories!D:D,0),2)))</f>
        <v>9</v>
      </c>
      <c r="E79" t="str">
        <f>IF(TYPE="R","Retained Earnings",IF(ISNA(INDEX(Categories!D:F,MATCH(GLCATCODE,Categories!E:E,0),3)),0,INDEX(Categories!D:F,MATCH(GLCATCODE,Categories!E:E,0),3)))</f>
        <v>Cost of Sales</v>
      </c>
      <c r="F79" t="s">
        <v>238</v>
      </c>
      <c r="G79" t="s">
        <v>967</v>
      </c>
      <c r="H79" t="s">
        <v>1293</v>
      </c>
      <c r="I79" t="s">
        <v>1199</v>
      </c>
      <c r="J79" t="s">
        <v>1188</v>
      </c>
      <c r="K79" t="s">
        <v>1188</v>
      </c>
      <c r="L79" t="s">
        <v>1188</v>
      </c>
      <c r="M79" t="s">
        <v>1188</v>
      </c>
      <c r="N79" t="s">
        <v>1188</v>
      </c>
      <c r="O79" t="s">
        <v>1188</v>
      </c>
      <c r="P79" t="s">
        <v>1188</v>
      </c>
      <c r="Q79" t="s">
        <v>1189</v>
      </c>
      <c r="R79" t="s">
        <v>1190</v>
      </c>
      <c r="S79">
        <f>VLOOKUP(ACCOUNTEXSEG,Sheet6!$A$2:$C$4000,3,TRUE)</f>
        <v>0</v>
      </c>
      <c r="T79">
        <f>IF(ACCTTYPE="I",0,OPENBALN)</f>
        <v>0</v>
      </c>
      <c r="U79">
        <v>0</v>
      </c>
      <c r="V79">
        <v>0</v>
      </c>
      <c r="W79">
        <v>0</v>
      </c>
      <c r="X79">
        <v>0</v>
      </c>
      <c r="Y79" s="1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 s="1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84.615384000000006</v>
      </c>
      <c r="BL79">
        <v>0</v>
      </c>
      <c r="BM79" t="s">
        <v>1191</v>
      </c>
      <c r="BN79">
        <v>20190701</v>
      </c>
      <c r="BO79">
        <v>0</v>
      </c>
      <c r="BP79" t="s">
        <v>238</v>
      </c>
      <c r="BQ79">
        <v>0</v>
      </c>
      <c r="BR79">
        <v>2020</v>
      </c>
      <c r="BS79" t="s">
        <v>118</v>
      </c>
      <c r="BT79">
        <v>0</v>
      </c>
    </row>
    <row r="80" spans="1:72" x14ac:dyDescent="0.2">
      <c r="A80" t="s">
        <v>838</v>
      </c>
      <c r="B80" t="s">
        <v>839</v>
      </c>
      <c r="C80" t="s">
        <v>1220</v>
      </c>
      <c r="D80">
        <f>IF(TYPE="R",40,IF(ISNA(INDEX(Categories!D:E,MATCH(GROUPTYPE,Categories!D:D,0),2)),0,INDEX(Categories!D:E,MATCH(GROUPTYPE,Categories!D:D,0),2)))</f>
        <v>9</v>
      </c>
      <c r="E80" t="str">
        <f>IF(TYPE="R","Retained Earnings",IF(ISNA(INDEX(Categories!D:F,MATCH(GLCATCODE,Categories!E:E,0),3)),0,INDEX(Categories!D:F,MATCH(GLCATCODE,Categories!E:E,0),3)))</f>
        <v>Cost of Sales</v>
      </c>
      <c r="F80" t="s">
        <v>238</v>
      </c>
      <c r="G80" t="s">
        <v>969</v>
      </c>
      <c r="H80" t="s">
        <v>1293</v>
      </c>
      <c r="I80" t="s">
        <v>1208</v>
      </c>
      <c r="J80" t="s">
        <v>1188</v>
      </c>
      <c r="K80" t="s">
        <v>1188</v>
      </c>
      <c r="L80" t="s">
        <v>1188</v>
      </c>
      <c r="M80" t="s">
        <v>1188</v>
      </c>
      <c r="N80" t="s">
        <v>1188</v>
      </c>
      <c r="O80" t="s">
        <v>1188</v>
      </c>
      <c r="P80" t="s">
        <v>1188</v>
      </c>
      <c r="Q80" t="s">
        <v>1189</v>
      </c>
      <c r="R80" t="s">
        <v>1190</v>
      </c>
      <c r="S80">
        <f>VLOOKUP(ACCOUNTEXSEG,Sheet6!$A$2:$C$4000,3,TRUE)</f>
        <v>0</v>
      </c>
      <c r="T80">
        <f>IF(ACCTTYPE="I",0,OPENBALN)</f>
        <v>0</v>
      </c>
      <c r="U80">
        <v>0</v>
      </c>
      <c r="V80">
        <v>3150</v>
      </c>
      <c r="W80">
        <v>0</v>
      </c>
      <c r="X80">
        <v>0</v>
      </c>
      <c r="Y80" s="179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 s="179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262.5</v>
      </c>
      <c r="BD80">
        <v>3675</v>
      </c>
      <c r="BE80">
        <v>1575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 t="s">
        <v>1191</v>
      </c>
      <c r="BN80">
        <v>20190701</v>
      </c>
      <c r="BO80">
        <v>0</v>
      </c>
      <c r="BP80" t="s">
        <v>238</v>
      </c>
      <c r="BQ80">
        <v>5512.5</v>
      </c>
      <c r="BR80">
        <v>2020</v>
      </c>
      <c r="BS80" t="s">
        <v>118</v>
      </c>
      <c r="BT80">
        <v>0</v>
      </c>
    </row>
    <row r="81" spans="1:72" x14ac:dyDescent="0.2">
      <c r="A81" t="s">
        <v>788</v>
      </c>
      <c r="B81" t="s">
        <v>1295</v>
      </c>
      <c r="C81" t="s">
        <v>1220</v>
      </c>
      <c r="D81">
        <f>IF(TYPE="R",40,IF(ISNA(INDEX(Categories!D:E,MATCH(GROUPTYPE,Categories!D:D,0),2)),0,INDEX(Categories!D:E,MATCH(GROUPTYPE,Categories!D:D,0),2)))</f>
        <v>9</v>
      </c>
      <c r="E81" t="str">
        <f>IF(TYPE="R","Retained Earnings",IF(ISNA(INDEX(Categories!D:F,MATCH(GLCATCODE,Categories!E:E,0),3)),0,INDEX(Categories!D:F,MATCH(GLCATCODE,Categories!E:E,0),3)))</f>
        <v>Cost of Sales</v>
      </c>
      <c r="F81" t="s">
        <v>238</v>
      </c>
      <c r="G81" t="s">
        <v>970</v>
      </c>
      <c r="H81" t="s">
        <v>1296</v>
      </c>
      <c r="I81" t="s">
        <v>1193</v>
      </c>
      <c r="J81" t="s">
        <v>1188</v>
      </c>
      <c r="K81" t="s">
        <v>1188</v>
      </c>
      <c r="L81" t="s">
        <v>1188</v>
      </c>
      <c r="M81" t="s">
        <v>1188</v>
      </c>
      <c r="N81" t="s">
        <v>1188</v>
      </c>
      <c r="O81" t="s">
        <v>1188</v>
      </c>
      <c r="P81" t="s">
        <v>1188</v>
      </c>
      <c r="Q81" t="s">
        <v>1189</v>
      </c>
      <c r="R81" t="s">
        <v>1190</v>
      </c>
      <c r="S81">
        <f>VLOOKUP(ACCOUNTEXSEG,Sheet6!$A$2:$C$4000,3,TRUE)</f>
        <v>5849.92</v>
      </c>
      <c r="T81">
        <f>IF(ACCTTYPE="I",0,OPENBALN)</f>
        <v>0</v>
      </c>
      <c r="U81">
        <v>0</v>
      </c>
      <c r="V81">
        <v>0</v>
      </c>
      <c r="W81">
        <v>0</v>
      </c>
      <c r="X81">
        <v>0</v>
      </c>
      <c r="Y81" s="179">
        <v>0</v>
      </c>
      <c r="Z81">
        <v>0</v>
      </c>
      <c r="AA81">
        <v>0</v>
      </c>
      <c r="AB81">
        <v>0</v>
      </c>
      <c r="AC81">
        <v>301.52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 s="179">
        <v>0</v>
      </c>
      <c r="AV81">
        <v>87.27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3482.93</v>
      </c>
      <c r="BG81">
        <v>3482.93</v>
      </c>
      <c r="BH81">
        <v>456.70692300000002</v>
      </c>
      <c r="BI81">
        <v>206.298461</v>
      </c>
      <c r="BJ81">
        <v>599.99230699999998</v>
      </c>
      <c r="BK81">
        <v>23.855384000000001</v>
      </c>
      <c r="BL81">
        <v>0</v>
      </c>
      <c r="BM81" t="s">
        <v>1191</v>
      </c>
      <c r="BN81">
        <v>20190701</v>
      </c>
      <c r="BO81">
        <v>301.52</v>
      </c>
      <c r="BP81" t="s">
        <v>238</v>
      </c>
      <c r="BQ81">
        <v>3482.93</v>
      </c>
      <c r="BR81">
        <v>2020</v>
      </c>
      <c r="BS81" t="s">
        <v>118</v>
      </c>
      <c r="BT81">
        <v>301.52</v>
      </c>
    </row>
    <row r="82" spans="1:72" x14ac:dyDescent="0.2">
      <c r="A82" t="s">
        <v>833</v>
      </c>
      <c r="B82" t="s">
        <v>1297</v>
      </c>
      <c r="C82" t="s">
        <v>1220</v>
      </c>
      <c r="D82">
        <f>IF(TYPE="R",40,IF(ISNA(INDEX(Categories!D:E,MATCH(GROUPTYPE,Categories!D:D,0),2)),0,INDEX(Categories!D:E,MATCH(GROUPTYPE,Categories!D:D,0),2)))</f>
        <v>9</v>
      </c>
      <c r="E82" t="str">
        <f>IF(TYPE="R","Retained Earnings",IF(ISNA(INDEX(Categories!D:F,MATCH(GLCATCODE,Categories!E:E,0),3)),0,INDEX(Categories!D:F,MATCH(GLCATCODE,Categories!E:E,0),3)))</f>
        <v>Cost of Sales</v>
      </c>
      <c r="F82" t="s">
        <v>238</v>
      </c>
      <c r="G82" t="s">
        <v>971</v>
      </c>
      <c r="H82" t="s">
        <v>1296</v>
      </c>
      <c r="I82" t="s">
        <v>1197</v>
      </c>
      <c r="J82" t="s">
        <v>1188</v>
      </c>
      <c r="K82" t="s">
        <v>1188</v>
      </c>
      <c r="L82" t="s">
        <v>1188</v>
      </c>
      <c r="M82" t="s">
        <v>1188</v>
      </c>
      <c r="N82" t="s">
        <v>1188</v>
      </c>
      <c r="O82" t="s">
        <v>1188</v>
      </c>
      <c r="P82" t="s">
        <v>1188</v>
      </c>
      <c r="Q82" t="s">
        <v>1189</v>
      </c>
      <c r="R82" t="s">
        <v>1225</v>
      </c>
      <c r="S82">
        <f>VLOOKUP(ACCOUNTEXSEG,Sheet6!$A$2:$C$4000,3,TRUE)</f>
        <v>0</v>
      </c>
      <c r="T82">
        <f>IF(ACCTTYPE="I",0,OPENBALN)</f>
        <v>0</v>
      </c>
      <c r="U82">
        <v>0</v>
      </c>
      <c r="V82">
        <v>0</v>
      </c>
      <c r="W82">
        <v>0</v>
      </c>
      <c r="X82">
        <v>0</v>
      </c>
      <c r="Y82" s="179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 s="179">
        <v>0</v>
      </c>
      <c r="AV82">
        <v>0</v>
      </c>
      <c r="AW82">
        <v>867.62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78.874544999999998</v>
      </c>
      <c r="BI82">
        <v>0</v>
      </c>
      <c r="BJ82">
        <v>0</v>
      </c>
      <c r="BK82">
        <v>0</v>
      </c>
      <c r="BL82">
        <v>0</v>
      </c>
      <c r="BM82" t="s">
        <v>1191</v>
      </c>
      <c r="BN82">
        <v>20190701</v>
      </c>
      <c r="BO82">
        <v>0</v>
      </c>
      <c r="BP82" t="s">
        <v>238</v>
      </c>
      <c r="BQ82">
        <v>0</v>
      </c>
      <c r="BR82">
        <v>2020</v>
      </c>
      <c r="BS82" t="s">
        <v>118</v>
      </c>
      <c r="BT82">
        <v>0</v>
      </c>
    </row>
    <row r="83" spans="1:72" x14ac:dyDescent="0.2">
      <c r="A83" t="s">
        <v>789</v>
      </c>
      <c r="B83" t="s">
        <v>1298</v>
      </c>
      <c r="C83" t="s">
        <v>1220</v>
      </c>
      <c r="D83">
        <f>IF(TYPE="R",40,IF(ISNA(INDEX(Categories!D:E,MATCH(GROUPTYPE,Categories!D:D,0),2)),0,INDEX(Categories!D:E,MATCH(GROUPTYPE,Categories!D:D,0),2)))</f>
        <v>9</v>
      </c>
      <c r="E83" t="str">
        <f>IF(TYPE="R","Retained Earnings",IF(ISNA(INDEX(Categories!D:F,MATCH(GLCATCODE,Categories!E:E,0),3)),0,INDEX(Categories!D:F,MATCH(GLCATCODE,Categories!E:E,0),3)))</f>
        <v>Cost of Sales</v>
      </c>
      <c r="F83" t="s">
        <v>238</v>
      </c>
      <c r="G83" t="s">
        <v>972</v>
      </c>
      <c r="H83" t="s">
        <v>1296</v>
      </c>
      <c r="I83" t="s">
        <v>1199</v>
      </c>
      <c r="J83" t="s">
        <v>1188</v>
      </c>
      <c r="K83" t="s">
        <v>1188</v>
      </c>
      <c r="L83" t="s">
        <v>1188</v>
      </c>
      <c r="M83" t="s">
        <v>1188</v>
      </c>
      <c r="N83" t="s">
        <v>1188</v>
      </c>
      <c r="O83" t="s">
        <v>1188</v>
      </c>
      <c r="P83" t="s">
        <v>1188</v>
      </c>
      <c r="Q83" t="s">
        <v>1189</v>
      </c>
      <c r="R83" t="s">
        <v>1190</v>
      </c>
      <c r="S83">
        <f>VLOOKUP(ACCOUNTEXSEG,Sheet6!$A$2:$C$4000,3,TRUE)</f>
        <v>0</v>
      </c>
      <c r="T83">
        <f>IF(ACCTTYPE="I",0,OPENBALN)</f>
        <v>0</v>
      </c>
      <c r="U83">
        <v>0</v>
      </c>
      <c r="V83">
        <v>0</v>
      </c>
      <c r="W83">
        <v>0</v>
      </c>
      <c r="X83">
        <v>0</v>
      </c>
      <c r="Y83" s="179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 s="179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800.76922999999999</v>
      </c>
      <c r="BJ83">
        <v>0</v>
      </c>
      <c r="BK83">
        <v>1023.846153</v>
      </c>
      <c r="BL83">
        <v>0</v>
      </c>
      <c r="BM83" t="s">
        <v>1191</v>
      </c>
      <c r="BN83">
        <v>20190701</v>
      </c>
      <c r="BO83">
        <v>0</v>
      </c>
      <c r="BP83" t="s">
        <v>238</v>
      </c>
      <c r="BQ83">
        <v>0</v>
      </c>
      <c r="BR83">
        <v>2020</v>
      </c>
      <c r="BS83" t="s">
        <v>118</v>
      </c>
      <c r="BT83">
        <v>0</v>
      </c>
    </row>
    <row r="84" spans="1:72" x14ac:dyDescent="0.2">
      <c r="A84" t="s">
        <v>790</v>
      </c>
      <c r="B84" t="s">
        <v>1299</v>
      </c>
      <c r="C84" t="s">
        <v>1220</v>
      </c>
      <c r="D84">
        <f>IF(TYPE="R",40,IF(ISNA(INDEX(Categories!D:E,MATCH(GROUPTYPE,Categories!D:D,0),2)),0,INDEX(Categories!D:E,MATCH(GROUPTYPE,Categories!D:D,0),2)))</f>
        <v>9</v>
      </c>
      <c r="E84" t="str">
        <f>IF(TYPE="R","Retained Earnings",IF(ISNA(INDEX(Categories!D:F,MATCH(GLCATCODE,Categories!E:E,0),3)),0,INDEX(Categories!D:F,MATCH(GLCATCODE,Categories!E:E,0),3)))</f>
        <v>Cost of Sales</v>
      </c>
      <c r="F84" t="s">
        <v>238</v>
      </c>
      <c r="G84" t="s">
        <v>974</v>
      </c>
      <c r="H84" t="s">
        <v>1300</v>
      </c>
      <c r="I84" t="s">
        <v>1193</v>
      </c>
      <c r="J84" t="s">
        <v>1188</v>
      </c>
      <c r="K84" t="s">
        <v>1188</v>
      </c>
      <c r="L84" t="s">
        <v>1188</v>
      </c>
      <c r="M84" t="s">
        <v>1188</v>
      </c>
      <c r="N84" t="s">
        <v>1188</v>
      </c>
      <c r="O84" t="s">
        <v>1188</v>
      </c>
      <c r="P84" t="s">
        <v>1188</v>
      </c>
      <c r="Q84" t="s">
        <v>1189</v>
      </c>
      <c r="R84" t="s">
        <v>1190</v>
      </c>
      <c r="S84">
        <f>VLOOKUP(ACCOUNTEXSEG,Sheet6!$A$2:$C$4000,3,TRUE)</f>
        <v>7246.58</v>
      </c>
      <c r="T84">
        <f>IF(ACCTTYPE="I",0,OPENBALN)</f>
        <v>0</v>
      </c>
      <c r="U84">
        <v>0</v>
      </c>
      <c r="V84">
        <v>0</v>
      </c>
      <c r="W84">
        <v>0</v>
      </c>
      <c r="X84">
        <v>0</v>
      </c>
      <c r="Y84" s="179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 s="179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6870.01</v>
      </c>
      <c r="BG84">
        <v>6870.01</v>
      </c>
      <c r="BH84">
        <v>557.42922999999996</v>
      </c>
      <c r="BI84">
        <v>578.62</v>
      </c>
      <c r="BJ84">
        <v>512.76922999999999</v>
      </c>
      <c r="BK84">
        <v>158.330769</v>
      </c>
      <c r="BL84">
        <v>0</v>
      </c>
      <c r="BM84" t="s">
        <v>1191</v>
      </c>
      <c r="BN84">
        <v>20190701</v>
      </c>
      <c r="BO84">
        <v>0</v>
      </c>
      <c r="BP84" t="s">
        <v>238</v>
      </c>
      <c r="BQ84">
        <v>6870.01</v>
      </c>
      <c r="BR84">
        <v>2020</v>
      </c>
      <c r="BS84" t="s">
        <v>118</v>
      </c>
      <c r="BT84">
        <v>0</v>
      </c>
    </row>
    <row r="85" spans="1:72" x14ac:dyDescent="0.2">
      <c r="A85" t="s">
        <v>826</v>
      </c>
      <c r="B85" t="s">
        <v>1301</v>
      </c>
      <c r="C85" t="s">
        <v>1220</v>
      </c>
      <c r="D85">
        <f>IF(TYPE="R",40,IF(ISNA(INDEX(Categories!D:E,MATCH(GROUPTYPE,Categories!D:D,0),2)),0,INDEX(Categories!D:E,MATCH(GROUPTYPE,Categories!D:D,0),2)))</f>
        <v>9</v>
      </c>
      <c r="E85" t="str">
        <f>IF(TYPE="R","Retained Earnings",IF(ISNA(INDEX(Categories!D:F,MATCH(GLCATCODE,Categories!E:E,0),3)),0,INDEX(Categories!D:F,MATCH(GLCATCODE,Categories!E:E,0),3)))</f>
        <v>Cost of Sales</v>
      </c>
      <c r="F85" t="s">
        <v>238</v>
      </c>
      <c r="G85" t="s">
        <v>975</v>
      </c>
      <c r="H85" t="s">
        <v>1300</v>
      </c>
      <c r="I85" t="s">
        <v>1197</v>
      </c>
      <c r="J85" t="s">
        <v>1188</v>
      </c>
      <c r="K85" t="s">
        <v>1188</v>
      </c>
      <c r="L85" t="s">
        <v>1188</v>
      </c>
      <c r="M85" t="s">
        <v>1188</v>
      </c>
      <c r="N85" t="s">
        <v>1188</v>
      </c>
      <c r="O85" t="s">
        <v>1188</v>
      </c>
      <c r="P85" t="s">
        <v>1188</v>
      </c>
      <c r="Q85" t="s">
        <v>1189</v>
      </c>
      <c r="R85" t="s">
        <v>1225</v>
      </c>
      <c r="S85">
        <f>VLOOKUP(ACCOUNTEXSEG,Sheet6!$A$2:$C$4000,3,TRUE)</f>
        <v>0</v>
      </c>
      <c r="T85">
        <f>IF(ACCTTYPE="I",0,OPENBALN)</f>
        <v>0</v>
      </c>
      <c r="U85">
        <v>0</v>
      </c>
      <c r="V85">
        <v>0</v>
      </c>
      <c r="W85">
        <v>0</v>
      </c>
      <c r="X85">
        <v>0</v>
      </c>
      <c r="Y85" s="179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 s="179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 t="s">
        <v>1191</v>
      </c>
      <c r="BN85">
        <v>20190701</v>
      </c>
      <c r="BO85">
        <v>0</v>
      </c>
      <c r="BP85" t="s">
        <v>238</v>
      </c>
      <c r="BQ85">
        <v>0</v>
      </c>
      <c r="BR85">
        <v>2020</v>
      </c>
      <c r="BS85" t="s">
        <v>118</v>
      </c>
      <c r="BT85">
        <v>0</v>
      </c>
    </row>
    <row r="86" spans="1:72" x14ac:dyDescent="0.2">
      <c r="A86" t="s">
        <v>791</v>
      </c>
      <c r="B86" t="s">
        <v>1302</v>
      </c>
      <c r="C86" t="s">
        <v>1220</v>
      </c>
      <c r="D86">
        <f>IF(TYPE="R",40,IF(ISNA(INDEX(Categories!D:E,MATCH(GROUPTYPE,Categories!D:D,0),2)),0,INDEX(Categories!D:E,MATCH(GROUPTYPE,Categories!D:D,0),2)))</f>
        <v>9</v>
      </c>
      <c r="E86" t="str">
        <f>IF(TYPE="R","Retained Earnings",IF(ISNA(INDEX(Categories!D:F,MATCH(GLCATCODE,Categories!E:E,0),3)),0,INDEX(Categories!D:F,MATCH(GLCATCODE,Categories!E:E,0),3)))</f>
        <v>Cost of Sales</v>
      </c>
      <c r="F86" t="s">
        <v>238</v>
      </c>
      <c r="G86" t="s">
        <v>977</v>
      </c>
      <c r="H86" t="s">
        <v>1303</v>
      </c>
      <c r="I86" t="s">
        <v>1193</v>
      </c>
      <c r="J86" t="s">
        <v>1188</v>
      </c>
      <c r="K86" t="s">
        <v>1188</v>
      </c>
      <c r="L86" t="s">
        <v>1188</v>
      </c>
      <c r="M86" t="s">
        <v>1188</v>
      </c>
      <c r="N86" t="s">
        <v>1188</v>
      </c>
      <c r="O86" t="s">
        <v>1188</v>
      </c>
      <c r="P86" t="s">
        <v>1188</v>
      </c>
      <c r="Q86" t="s">
        <v>1189</v>
      </c>
      <c r="R86" t="s">
        <v>1190</v>
      </c>
      <c r="S86">
        <f>VLOOKUP(ACCOUNTEXSEG,Sheet6!$A$2:$C$4000,3,TRUE)</f>
        <v>3349.85</v>
      </c>
      <c r="T86">
        <f>IF(ACCTTYPE="I",0,OPENBALN)</f>
        <v>0</v>
      </c>
      <c r="U86">
        <v>0</v>
      </c>
      <c r="V86">
        <v>0</v>
      </c>
      <c r="W86">
        <v>0</v>
      </c>
      <c r="X86">
        <v>0</v>
      </c>
      <c r="Y86" s="179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 s="179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4000</v>
      </c>
      <c r="BG86">
        <v>4000</v>
      </c>
      <c r="BH86">
        <v>257.680769</v>
      </c>
      <c r="BI86">
        <v>230.76922999999999</v>
      </c>
      <c r="BJ86">
        <v>248.25153800000001</v>
      </c>
      <c r="BK86">
        <v>226.22076899999999</v>
      </c>
      <c r="BL86">
        <v>0</v>
      </c>
      <c r="BM86" t="s">
        <v>1191</v>
      </c>
      <c r="BN86">
        <v>20190701</v>
      </c>
      <c r="BO86">
        <v>0</v>
      </c>
      <c r="BP86" t="s">
        <v>238</v>
      </c>
      <c r="BQ86">
        <v>4000</v>
      </c>
      <c r="BR86">
        <v>2020</v>
      </c>
      <c r="BS86" t="s">
        <v>118</v>
      </c>
      <c r="BT86">
        <v>0</v>
      </c>
    </row>
    <row r="87" spans="1:72" x14ac:dyDescent="0.2">
      <c r="A87" t="s">
        <v>792</v>
      </c>
      <c r="B87" t="s">
        <v>1304</v>
      </c>
      <c r="C87" t="s">
        <v>1220</v>
      </c>
      <c r="D87">
        <f>IF(TYPE="R",40,IF(ISNA(INDEX(Categories!D:E,MATCH(GROUPTYPE,Categories!D:D,0),2)),0,INDEX(Categories!D:E,MATCH(GROUPTYPE,Categories!D:D,0),2)))</f>
        <v>9</v>
      </c>
      <c r="E87" t="str">
        <f>IF(TYPE="R","Retained Earnings",IF(ISNA(INDEX(Categories!D:F,MATCH(GLCATCODE,Categories!E:E,0),3)),0,INDEX(Categories!D:F,MATCH(GLCATCODE,Categories!E:E,0),3)))</f>
        <v>Cost of Sales</v>
      </c>
      <c r="F87" t="s">
        <v>238</v>
      </c>
      <c r="G87" t="s">
        <v>978</v>
      </c>
      <c r="H87" t="s">
        <v>1305</v>
      </c>
      <c r="I87" t="s">
        <v>1193</v>
      </c>
      <c r="J87" t="s">
        <v>1188</v>
      </c>
      <c r="K87" t="s">
        <v>1188</v>
      </c>
      <c r="L87" t="s">
        <v>1188</v>
      </c>
      <c r="M87" t="s">
        <v>1188</v>
      </c>
      <c r="N87" t="s">
        <v>1188</v>
      </c>
      <c r="O87" t="s">
        <v>1188</v>
      </c>
      <c r="P87" t="s">
        <v>1188</v>
      </c>
      <c r="Q87" t="s">
        <v>1189</v>
      </c>
      <c r="R87" t="s">
        <v>1190</v>
      </c>
      <c r="S87">
        <f>VLOOKUP(ACCOUNTEXSEG,Sheet6!$A$2:$C$4000,3,TRUE)</f>
        <v>2100</v>
      </c>
      <c r="T87">
        <f>IF(ACCTTYPE="I",0,OPENBALN)</f>
        <v>0</v>
      </c>
      <c r="U87">
        <v>0</v>
      </c>
      <c r="V87">
        <v>0</v>
      </c>
      <c r="W87">
        <v>0</v>
      </c>
      <c r="X87">
        <v>0</v>
      </c>
      <c r="Y87" s="179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 s="179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161.53846100000001</v>
      </c>
      <c r="BI87">
        <v>161.53846100000001</v>
      </c>
      <c r="BJ87">
        <v>236.636923</v>
      </c>
      <c r="BK87">
        <v>0</v>
      </c>
      <c r="BL87">
        <v>0</v>
      </c>
      <c r="BM87" t="s">
        <v>1191</v>
      </c>
      <c r="BN87">
        <v>20190701</v>
      </c>
      <c r="BO87">
        <v>0</v>
      </c>
      <c r="BP87" t="s">
        <v>238</v>
      </c>
      <c r="BQ87">
        <v>0</v>
      </c>
      <c r="BR87">
        <v>2020</v>
      </c>
      <c r="BS87" t="s">
        <v>118</v>
      </c>
      <c r="BT87">
        <v>0</v>
      </c>
    </row>
    <row r="88" spans="1:72" x14ac:dyDescent="0.2">
      <c r="A88" t="s">
        <v>793</v>
      </c>
      <c r="B88" t="s">
        <v>1306</v>
      </c>
      <c r="C88" t="s">
        <v>1220</v>
      </c>
      <c r="D88">
        <f>IF(TYPE="R",40,IF(ISNA(INDEX(Categories!D:E,MATCH(GROUPTYPE,Categories!D:D,0),2)),0,INDEX(Categories!D:E,MATCH(GROUPTYPE,Categories!D:D,0),2)))</f>
        <v>9</v>
      </c>
      <c r="E88" t="str">
        <f>IF(TYPE="R","Retained Earnings",IF(ISNA(INDEX(Categories!D:F,MATCH(GLCATCODE,Categories!E:E,0),3)),0,INDEX(Categories!D:F,MATCH(GLCATCODE,Categories!E:E,0),3)))</f>
        <v>Cost of Sales</v>
      </c>
      <c r="F88" t="s">
        <v>238</v>
      </c>
      <c r="G88" t="s">
        <v>979</v>
      </c>
      <c r="H88" t="s">
        <v>1307</v>
      </c>
      <c r="I88" t="s">
        <v>1193</v>
      </c>
      <c r="J88" t="s">
        <v>1188</v>
      </c>
      <c r="K88" t="s">
        <v>1188</v>
      </c>
      <c r="L88" t="s">
        <v>1188</v>
      </c>
      <c r="M88" t="s">
        <v>1188</v>
      </c>
      <c r="N88" t="s">
        <v>1188</v>
      </c>
      <c r="O88" t="s">
        <v>1188</v>
      </c>
      <c r="P88" t="s">
        <v>1188</v>
      </c>
      <c r="Q88" t="s">
        <v>1189</v>
      </c>
      <c r="R88" t="s">
        <v>1190</v>
      </c>
      <c r="S88">
        <f>VLOOKUP(ACCOUNTEXSEG,Sheet6!$A$2:$C$4000,3,TRUE)</f>
        <v>519.09</v>
      </c>
      <c r="T88">
        <f>IF(ACCTTYPE="I",0,OPENBALN)</f>
        <v>0</v>
      </c>
      <c r="U88">
        <v>0</v>
      </c>
      <c r="V88">
        <v>0</v>
      </c>
      <c r="W88">
        <v>0</v>
      </c>
      <c r="X88">
        <v>0</v>
      </c>
      <c r="Y88" s="179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 s="179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39.93</v>
      </c>
      <c r="BI88">
        <v>0</v>
      </c>
      <c r="BJ88">
        <v>120.48923000000001</v>
      </c>
      <c r="BK88">
        <v>17.005383999999999</v>
      </c>
      <c r="BL88">
        <v>0</v>
      </c>
      <c r="BM88" t="s">
        <v>1191</v>
      </c>
      <c r="BN88">
        <v>20190701</v>
      </c>
      <c r="BO88">
        <v>0</v>
      </c>
      <c r="BP88" t="s">
        <v>238</v>
      </c>
      <c r="BQ88">
        <v>0</v>
      </c>
      <c r="BR88">
        <v>2020</v>
      </c>
      <c r="BS88" t="s">
        <v>118</v>
      </c>
      <c r="BT88">
        <v>0</v>
      </c>
    </row>
    <row r="89" spans="1:72" x14ac:dyDescent="0.2">
      <c r="A89" t="s">
        <v>794</v>
      </c>
      <c r="B89" t="s">
        <v>1308</v>
      </c>
      <c r="C89" t="s">
        <v>1220</v>
      </c>
      <c r="D89">
        <f>IF(TYPE="R",40,IF(ISNA(INDEX(Categories!D:E,MATCH(GROUPTYPE,Categories!D:D,0),2)),0,INDEX(Categories!D:E,MATCH(GROUPTYPE,Categories!D:D,0),2)))</f>
        <v>9</v>
      </c>
      <c r="E89" t="str">
        <f>IF(TYPE="R","Retained Earnings",IF(ISNA(INDEX(Categories!D:F,MATCH(GLCATCODE,Categories!E:E,0),3)),0,INDEX(Categories!D:F,MATCH(GLCATCODE,Categories!E:E,0),3)))</f>
        <v>Cost of Sales</v>
      </c>
      <c r="F89" t="s">
        <v>238</v>
      </c>
      <c r="G89" t="s">
        <v>980</v>
      </c>
      <c r="H89" t="s">
        <v>1309</v>
      </c>
      <c r="I89" t="s">
        <v>1193</v>
      </c>
      <c r="J89" t="s">
        <v>1188</v>
      </c>
      <c r="K89" t="s">
        <v>1188</v>
      </c>
      <c r="L89" t="s">
        <v>1188</v>
      </c>
      <c r="M89" t="s">
        <v>1188</v>
      </c>
      <c r="N89" t="s">
        <v>1188</v>
      </c>
      <c r="O89" t="s">
        <v>1188</v>
      </c>
      <c r="P89" t="s">
        <v>1188</v>
      </c>
      <c r="Q89" t="s">
        <v>1189</v>
      </c>
      <c r="R89" t="s">
        <v>1190</v>
      </c>
      <c r="S89">
        <f>VLOOKUP(ACCOUNTEXSEG,Sheet6!$A$2:$C$4000,3,TRUE)</f>
        <v>3775</v>
      </c>
      <c r="T89">
        <f>IF(ACCTTYPE="I",0,OPENBALN)</f>
        <v>0</v>
      </c>
      <c r="U89">
        <v>0</v>
      </c>
      <c r="V89">
        <v>0</v>
      </c>
      <c r="W89">
        <v>0</v>
      </c>
      <c r="X89">
        <v>0</v>
      </c>
      <c r="Y89" s="17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 s="179">
        <v>0</v>
      </c>
      <c r="AV89">
        <v>75</v>
      </c>
      <c r="AW89">
        <v>20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1060.08</v>
      </c>
      <c r="BG89">
        <v>1060.08</v>
      </c>
      <c r="BH89">
        <v>297.69230700000003</v>
      </c>
      <c r="BI89">
        <v>232.692307</v>
      </c>
      <c r="BJ89">
        <v>171.15384599999999</v>
      </c>
      <c r="BK89">
        <v>242.307692</v>
      </c>
      <c r="BL89">
        <v>0</v>
      </c>
      <c r="BM89" t="s">
        <v>1191</v>
      </c>
      <c r="BN89">
        <v>20190701</v>
      </c>
      <c r="BO89">
        <v>0</v>
      </c>
      <c r="BP89" t="s">
        <v>238</v>
      </c>
      <c r="BQ89">
        <v>1060.08</v>
      </c>
      <c r="BR89">
        <v>2020</v>
      </c>
      <c r="BS89" t="s">
        <v>118</v>
      </c>
      <c r="BT89">
        <v>0</v>
      </c>
    </row>
    <row r="90" spans="1:72" x14ac:dyDescent="0.2">
      <c r="A90" t="s">
        <v>795</v>
      </c>
      <c r="B90" t="s">
        <v>1310</v>
      </c>
      <c r="C90" t="s">
        <v>1220</v>
      </c>
      <c r="D90">
        <f>IF(TYPE="R",40,IF(ISNA(INDEX(Categories!D:E,MATCH(GROUPTYPE,Categories!D:D,0),2)),0,INDEX(Categories!D:E,MATCH(GROUPTYPE,Categories!D:D,0),2)))</f>
        <v>9</v>
      </c>
      <c r="E90" t="str">
        <f>IF(TYPE="R","Retained Earnings",IF(ISNA(INDEX(Categories!D:F,MATCH(GLCATCODE,Categories!E:E,0),3)),0,INDEX(Categories!D:F,MATCH(GLCATCODE,Categories!E:E,0),3)))</f>
        <v>Cost of Sales</v>
      </c>
      <c r="F90" t="s">
        <v>238</v>
      </c>
      <c r="G90" t="s">
        <v>981</v>
      </c>
      <c r="H90" t="s">
        <v>1311</v>
      </c>
      <c r="I90" t="s">
        <v>1193</v>
      </c>
      <c r="J90" t="s">
        <v>1188</v>
      </c>
      <c r="K90" t="s">
        <v>1188</v>
      </c>
      <c r="L90" t="s">
        <v>1188</v>
      </c>
      <c r="M90" t="s">
        <v>1188</v>
      </c>
      <c r="N90" t="s">
        <v>1188</v>
      </c>
      <c r="O90" t="s">
        <v>1188</v>
      </c>
      <c r="P90" t="s">
        <v>1188</v>
      </c>
      <c r="Q90" t="s">
        <v>1189</v>
      </c>
      <c r="R90" t="s">
        <v>1190</v>
      </c>
      <c r="S90">
        <f>VLOOKUP(ACCOUNTEXSEG,Sheet6!$A$2:$C$4000,3,TRUE)</f>
        <v>26050</v>
      </c>
      <c r="T90">
        <f>IF(ACCTTYPE="I",0,OPENBALN)</f>
        <v>0</v>
      </c>
      <c r="U90">
        <v>0</v>
      </c>
      <c r="V90">
        <v>0</v>
      </c>
      <c r="W90">
        <v>0</v>
      </c>
      <c r="X90">
        <v>0</v>
      </c>
      <c r="Y90" s="179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 s="179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25803</v>
      </c>
      <c r="BG90">
        <v>25803</v>
      </c>
      <c r="BH90">
        <v>2003.846153</v>
      </c>
      <c r="BI90">
        <v>2022.3076920000001</v>
      </c>
      <c r="BJ90">
        <v>2383.846153</v>
      </c>
      <c r="BK90">
        <v>2770.3076919999999</v>
      </c>
      <c r="BL90">
        <v>0</v>
      </c>
      <c r="BM90" t="s">
        <v>1191</v>
      </c>
      <c r="BN90">
        <v>20190701</v>
      </c>
      <c r="BO90">
        <v>0</v>
      </c>
      <c r="BP90" t="s">
        <v>238</v>
      </c>
      <c r="BQ90">
        <v>25803</v>
      </c>
      <c r="BR90">
        <v>2020</v>
      </c>
      <c r="BS90" t="s">
        <v>118</v>
      </c>
      <c r="BT90">
        <v>0</v>
      </c>
    </row>
    <row r="91" spans="1:72" x14ac:dyDescent="0.2">
      <c r="A91" t="s">
        <v>840</v>
      </c>
      <c r="B91" t="s">
        <v>841</v>
      </c>
      <c r="C91" t="s">
        <v>1220</v>
      </c>
      <c r="D91">
        <f>IF(TYPE="R",40,IF(ISNA(INDEX(Categories!D:E,MATCH(GROUPTYPE,Categories!D:D,0),2)),0,INDEX(Categories!D:E,MATCH(GROUPTYPE,Categories!D:D,0),2)))</f>
        <v>9</v>
      </c>
      <c r="E91" t="str">
        <f>IF(TYPE="R","Retained Earnings",IF(ISNA(INDEX(Categories!D:F,MATCH(GLCATCODE,Categories!E:E,0),3)),0,INDEX(Categories!D:F,MATCH(GLCATCODE,Categories!E:E,0),3)))</f>
        <v>Cost of Sales</v>
      </c>
      <c r="F91" t="s">
        <v>238</v>
      </c>
      <c r="G91" t="s">
        <v>982</v>
      </c>
      <c r="H91" t="s">
        <v>1311</v>
      </c>
      <c r="I91" t="s">
        <v>1208</v>
      </c>
      <c r="J91" t="s">
        <v>1188</v>
      </c>
      <c r="K91" t="s">
        <v>1188</v>
      </c>
      <c r="L91" t="s">
        <v>1188</v>
      </c>
      <c r="M91" t="s">
        <v>1188</v>
      </c>
      <c r="N91" t="s">
        <v>1188</v>
      </c>
      <c r="O91" t="s">
        <v>1188</v>
      </c>
      <c r="P91" t="s">
        <v>1188</v>
      </c>
      <c r="Q91" t="s">
        <v>1189</v>
      </c>
      <c r="R91" t="s">
        <v>1190</v>
      </c>
      <c r="S91">
        <f>VLOOKUP(ACCOUNTEXSEG,Sheet6!$A$2:$C$4000,3,TRUE)</f>
        <v>0</v>
      </c>
      <c r="T91">
        <f>IF(ACCTTYPE="I",0,OPENBALN)</f>
        <v>0</v>
      </c>
      <c r="U91">
        <v>0</v>
      </c>
      <c r="V91">
        <v>0</v>
      </c>
      <c r="W91">
        <v>0</v>
      </c>
      <c r="X91">
        <v>0</v>
      </c>
      <c r="Y91" s="179">
        <v>0</v>
      </c>
      <c r="Z91">
        <v>0</v>
      </c>
      <c r="AA91">
        <v>0</v>
      </c>
      <c r="AB91">
        <v>0</v>
      </c>
      <c r="AC91">
        <v>0</v>
      </c>
      <c r="AD91">
        <v>3188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3810</v>
      </c>
      <c r="AQ91">
        <v>0</v>
      </c>
      <c r="AR91">
        <v>0</v>
      </c>
      <c r="AS91">
        <v>0</v>
      </c>
      <c r="AT91">
        <v>0</v>
      </c>
      <c r="AU91" s="179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12710</v>
      </c>
      <c r="BD91">
        <v>3810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381</v>
      </c>
      <c r="BM91" t="s">
        <v>1191</v>
      </c>
      <c r="BN91">
        <v>20190701</v>
      </c>
      <c r="BO91">
        <v>3188</v>
      </c>
      <c r="BP91" t="s">
        <v>238</v>
      </c>
      <c r="BQ91">
        <v>16520</v>
      </c>
      <c r="BR91">
        <v>2020</v>
      </c>
      <c r="BS91" t="s">
        <v>118</v>
      </c>
      <c r="BT91">
        <v>3188</v>
      </c>
    </row>
    <row r="92" spans="1:72" x14ac:dyDescent="0.2">
      <c r="A92" t="s">
        <v>796</v>
      </c>
      <c r="B92" t="s">
        <v>1312</v>
      </c>
      <c r="C92" t="s">
        <v>1220</v>
      </c>
      <c r="D92">
        <f>IF(TYPE="R",40,IF(ISNA(INDEX(Categories!D:E,MATCH(GROUPTYPE,Categories!D:D,0),2)),0,INDEX(Categories!D:E,MATCH(GROUPTYPE,Categories!D:D,0),2)))</f>
        <v>9</v>
      </c>
      <c r="E92" t="str">
        <f>IF(TYPE="R","Retained Earnings",IF(ISNA(INDEX(Categories!D:F,MATCH(GLCATCODE,Categories!E:E,0),3)),0,INDEX(Categories!D:F,MATCH(GLCATCODE,Categories!E:E,0),3)))</f>
        <v>Cost of Sales</v>
      </c>
      <c r="F92" t="s">
        <v>238</v>
      </c>
      <c r="G92" t="s">
        <v>983</v>
      </c>
      <c r="H92" t="s">
        <v>1313</v>
      </c>
      <c r="I92" t="s">
        <v>1193</v>
      </c>
      <c r="J92" t="s">
        <v>1188</v>
      </c>
      <c r="K92" t="s">
        <v>1188</v>
      </c>
      <c r="L92" t="s">
        <v>1188</v>
      </c>
      <c r="M92" t="s">
        <v>1188</v>
      </c>
      <c r="N92" t="s">
        <v>1188</v>
      </c>
      <c r="O92" t="s">
        <v>1188</v>
      </c>
      <c r="P92" t="s">
        <v>1188</v>
      </c>
      <c r="Q92" t="s">
        <v>1189</v>
      </c>
      <c r="R92" t="s">
        <v>1190</v>
      </c>
      <c r="S92">
        <f>VLOOKUP(ACCOUNTEXSEG,Sheet6!$A$2:$C$4000,3,TRUE)</f>
        <v>0</v>
      </c>
      <c r="T92">
        <f>IF(ACCTTYPE="I",0,OPENBALN)</f>
        <v>0</v>
      </c>
      <c r="U92">
        <v>0</v>
      </c>
      <c r="V92">
        <v>0</v>
      </c>
      <c r="W92">
        <v>0</v>
      </c>
      <c r="X92">
        <v>0</v>
      </c>
      <c r="Y92" s="179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 s="179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7.9723069999999998</v>
      </c>
      <c r="BK92">
        <v>90.346923000000004</v>
      </c>
      <c r="BL92">
        <v>0</v>
      </c>
      <c r="BM92" t="s">
        <v>1191</v>
      </c>
      <c r="BN92">
        <v>20190701</v>
      </c>
      <c r="BO92">
        <v>0</v>
      </c>
      <c r="BP92" t="s">
        <v>238</v>
      </c>
      <c r="BQ92">
        <v>0</v>
      </c>
      <c r="BR92">
        <v>2020</v>
      </c>
      <c r="BS92" t="s">
        <v>118</v>
      </c>
      <c r="BT92">
        <v>0</v>
      </c>
    </row>
    <row r="93" spans="1:72" x14ac:dyDescent="0.2">
      <c r="A93" t="s">
        <v>797</v>
      </c>
      <c r="B93" t="s">
        <v>1314</v>
      </c>
      <c r="C93" t="s">
        <v>1220</v>
      </c>
      <c r="D93">
        <f>IF(TYPE="R",40,IF(ISNA(INDEX(Categories!D:E,MATCH(GROUPTYPE,Categories!D:D,0),2)),0,INDEX(Categories!D:E,MATCH(GROUPTYPE,Categories!D:D,0),2)))</f>
        <v>9</v>
      </c>
      <c r="E93" t="str">
        <f>IF(TYPE="R","Retained Earnings",IF(ISNA(INDEX(Categories!D:F,MATCH(GLCATCODE,Categories!E:E,0),3)),0,INDEX(Categories!D:F,MATCH(GLCATCODE,Categories!E:E,0),3)))</f>
        <v>Cost of Sales</v>
      </c>
      <c r="F93" t="s">
        <v>238</v>
      </c>
      <c r="G93" t="s">
        <v>984</v>
      </c>
      <c r="H93" t="s">
        <v>1315</v>
      </c>
      <c r="I93" t="s">
        <v>1193</v>
      </c>
      <c r="J93" t="s">
        <v>1188</v>
      </c>
      <c r="K93" t="s">
        <v>1188</v>
      </c>
      <c r="L93" t="s">
        <v>1188</v>
      </c>
      <c r="M93" t="s">
        <v>1188</v>
      </c>
      <c r="N93" t="s">
        <v>1188</v>
      </c>
      <c r="O93" t="s">
        <v>1188</v>
      </c>
      <c r="P93" t="s">
        <v>1188</v>
      </c>
      <c r="Q93" t="s">
        <v>1189</v>
      </c>
      <c r="R93" t="s">
        <v>1190</v>
      </c>
      <c r="S93">
        <f>VLOOKUP(ACCOUNTEXSEG,Sheet6!$A$2:$C$4000,3,TRUE)</f>
        <v>1400</v>
      </c>
      <c r="T93">
        <f>IF(ACCTTYPE="I",0,OPENBALN)</f>
        <v>0</v>
      </c>
      <c r="U93">
        <v>0</v>
      </c>
      <c r="V93">
        <v>0</v>
      </c>
      <c r="W93">
        <v>0</v>
      </c>
      <c r="X93">
        <v>0</v>
      </c>
      <c r="Y93" s="179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 s="179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6800</v>
      </c>
      <c r="BG93">
        <v>6800</v>
      </c>
      <c r="BH93">
        <v>107.692307</v>
      </c>
      <c r="BI93">
        <v>0</v>
      </c>
      <c r="BJ93">
        <v>91.232307000000006</v>
      </c>
      <c r="BK93">
        <v>131.307692</v>
      </c>
      <c r="BL93">
        <v>0</v>
      </c>
      <c r="BM93" t="s">
        <v>1191</v>
      </c>
      <c r="BN93">
        <v>20190701</v>
      </c>
      <c r="BO93">
        <v>0</v>
      </c>
      <c r="BP93" t="s">
        <v>238</v>
      </c>
      <c r="BQ93">
        <v>6800</v>
      </c>
      <c r="BR93">
        <v>2020</v>
      </c>
      <c r="BS93" t="s">
        <v>118</v>
      </c>
      <c r="BT93">
        <v>0</v>
      </c>
    </row>
    <row r="94" spans="1:72" x14ac:dyDescent="0.2">
      <c r="A94" t="s">
        <v>828</v>
      </c>
      <c r="B94" t="s">
        <v>1316</v>
      </c>
      <c r="C94" t="s">
        <v>1220</v>
      </c>
      <c r="D94">
        <f>IF(TYPE="R",40,IF(ISNA(INDEX(Categories!D:E,MATCH(GROUPTYPE,Categories!D:D,0),2)),0,INDEX(Categories!D:E,MATCH(GROUPTYPE,Categories!D:D,0),2)))</f>
        <v>9</v>
      </c>
      <c r="E94" t="str">
        <f>IF(TYPE="R","Retained Earnings",IF(ISNA(INDEX(Categories!D:F,MATCH(GLCATCODE,Categories!E:E,0),3)),0,INDEX(Categories!D:F,MATCH(GLCATCODE,Categories!E:E,0),3)))</f>
        <v>Cost of Sales</v>
      </c>
      <c r="F94" t="s">
        <v>238</v>
      </c>
      <c r="G94" t="s">
        <v>985</v>
      </c>
      <c r="H94" t="s">
        <v>1315</v>
      </c>
      <c r="I94" t="s">
        <v>1197</v>
      </c>
      <c r="J94" t="s">
        <v>1188</v>
      </c>
      <c r="K94" t="s">
        <v>1188</v>
      </c>
      <c r="L94" t="s">
        <v>1188</v>
      </c>
      <c r="M94" t="s">
        <v>1188</v>
      </c>
      <c r="N94" t="s">
        <v>1188</v>
      </c>
      <c r="O94" t="s">
        <v>1188</v>
      </c>
      <c r="P94" t="s">
        <v>1188</v>
      </c>
      <c r="Q94" t="s">
        <v>1189</v>
      </c>
      <c r="R94" t="s">
        <v>1225</v>
      </c>
      <c r="S94">
        <f>VLOOKUP(ACCOUNTEXSEG,Sheet6!$A$2:$C$4000,3,TRUE)</f>
        <v>736.36</v>
      </c>
      <c r="T94">
        <f>IF(ACCTTYPE="I",0,OPENBALN)</f>
        <v>0</v>
      </c>
      <c r="U94">
        <v>0</v>
      </c>
      <c r="V94">
        <v>0</v>
      </c>
      <c r="W94">
        <v>0</v>
      </c>
      <c r="X94">
        <v>0</v>
      </c>
      <c r="Y94" s="179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 s="179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66.941817999999998</v>
      </c>
      <c r="BI94">
        <v>0</v>
      </c>
      <c r="BJ94">
        <v>0</v>
      </c>
      <c r="BK94">
        <v>0</v>
      </c>
      <c r="BL94">
        <v>0</v>
      </c>
      <c r="BM94" t="s">
        <v>1191</v>
      </c>
      <c r="BN94">
        <v>20190701</v>
      </c>
      <c r="BO94">
        <v>0</v>
      </c>
      <c r="BP94" t="s">
        <v>238</v>
      </c>
      <c r="BQ94">
        <v>0</v>
      </c>
      <c r="BR94">
        <v>2020</v>
      </c>
      <c r="BS94" t="s">
        <v>118</v>
      </c>
      <c r="BT94">
        <v>0</v>
      </c>
    </row>
    <row r="95" spans="1:72" x14ac:dyDescent="0.2">
      <c r="A95" t="s">
        <v>586</v>
      </c>
      <c r="B95" t="s">
        <v>1317</v>
      </c>
      <c r="C95" t="s">
        <v>1202</v>
      </c>
      <c r="D95">
        <f>IF(TYPE="R",40,IF(ISNA(INDEX(Categories!D:E,MATCH(GROUPTYPE,Categories!D:D,0),2)),0,INDEX(Categories!D:E,MATCH(GROUPTYPE,Categories!D:D,0),2)))</f>
        <v>12</v>
      </c>
      <c r="E95" t="str">
        <f>IF(TYPE="R","Retained Earnings",IF(ISNA(INDEX(Categories!D:F,MATCH(GLCATCODE,Categories!E:E,0),3)),0,INDEX(Categories!D:F,MATCH(GLCATCODE,Categories!E:E,0),3)))</f>
        <v>Other Income</v>
      </c>
      <c r="F95" t="s">
        <v>238</v>
      </c>
      <c r="G95" t="s">
        <v>986</v>
      </c>
      <c r="H95" t="s">
        <v>1318</v>
      </c>
      <c r="I95" t="s">
        <v>1319</v>
      </c>
      <c r="J95" t="s">
        <v>1188</v>
      </c>
      <c r="K95" t="s">
        <v>1188</v>
      </c>
      <c r="L95" t="s">
        <v>1188</v>
      </c>
      <c r="M95" t="s">
        <v>1188</v>
      </c>
      <c r="N95" t="s">
        <v>1188</v>
      </c>
      <c r="O95" t="s">
        <v>1188</v>
      </c>
      <c r="P95" t="s">
        <v>1188</v>
      </c>
      <c r="Q95" t="s">
        <v>1189</v>
      </c>
      <c r="R95" t="s">
        <v>1190</v>
      </c>
      <c r="S95">
        <f>VLOOKUP(ACCOUNTEXSEG,Sheet6!$A$2:$C$4000,3,TRUE)</f>
        <v>-459.75</v>
      </c>
      <c r="T95">
        <f>IF(ACCTTYPE="I",0,OPENBALN)</f>
        <v>0</v>
      </c>
      <c r="U95">
        <v>0</v>
      </c>
      <c r="V95">
        <v>0</v>
      </c>
      <c r="W95">
        <v>0</v>
      </c>
      <c r="X95">
        <v>-32616</v>
      </c>
      <c r="Y95" s="179">
        <v>-815.9</v>
      </c>
      <c r="Z95">
        <v>-44971.89</v>
      </c>
      <c r="AA95">
        <v>-30500</v>
      </c>
      <c r="AB95">
        <v>-19046.150000000001</v>
      </c>
      <c r="AC95">
        <v>-27789.38</v>
      </c>
      <c r="AD95">
        <v>-22296.07</v>
      </c>
      <c r="AE95">
        <v>-120</v>
      </c>
      <c r="AF95">
        <v>-26106.46</v>
      </c>
      <c r="AG95">
        <v>-26106.46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-30500</v>
      </c>
      <c r="AO95">
        <v>-18125</v>
      </c>
      <c r="AP95">
        <v>-29384</v>
      </c>
      <c r="AQ95">
        <v>-18884</v>
      </c>
      <c r="AR95">
        <v>0</v>
      </c>
      <c r="AS95">
        <v>0</v>
      </c>
      <c r="AT95">
        <v>0</v>
      </c>
      <c r="AU95" s="179">
        <v>-654.01</v>
      </c>
      <c r="AV95">
        <v>-143.36000000000001</v>
      </c>
      <c r="AW95">
        <v>-612.84</v>
      </c>
      <c r="AX95">
        <v>0</v>
      </c>
      <c r="AY95">
        <v>-6845.86</v>
      </c>
      <c r="AZ95">
        <v>-99.62</v>
      </c>
      <c r="BA95">
        <v>0</v>
      </c>
      <c r="BB95">
        <v>-32.46</v>
      </c>
      <c r="BC95">
        <v>0</v>
      </c>
      <c r="BD95">
        <v>0</v>
      </c>
      <c r="BE95">
        <v>0</v>
      </c>
      <c r="BF95">
        <v>-42.51</v>
      </c>
      <c r="BG95">
        <v>-42.51</v>
      </c>
      <c r="BH95">
        <v>-550.96500000000003</v>
      </c>
      <c r="BI95">
        <v>-349.32687499999997</v>
      </c>
      <c r="BJ95">
        <v>-177.73875000000001</v>
      </c>
      <c r="BK95">
        <v>-143.28187500000001</v>
      </c>
      <c r="BL95">
        <v>-6055.8125</v>
      </c>
      <c r="BM95" t="s">
        <v>1191</v>
      </c>
      <c r="BN95">
        <v>20190701</v>
      </c>
      <c r="BO95">
        <v>-125858.06</v>
      </c>
      <c r="BP95" t="s">
        <v>238</v>
      </c>
      <c r="BQ95">
        <v>-74.97</v>
      </c>
      <c r="BR95">
        <v>2020</v>
      </c>
      <c r="BS95" t="s">
        <v>119</v>
      </c>
      <c r="BT95">
        <v>-125858.06</v>
      </c>
    </row>
    <row r="96" spans="1:72" x14ac:dyDescent="0.2">
      <c r="A96" t="s">
        <v>587</v>
      </c>
      <c r="B96" t="s">
        <v>1320</v>
      </c>
      <c r="C96" t="s">
        <v>1321</v>
      </c>
      <c r="D96">
        <f>IF(TYPE="R",40,IF(ISNA(INDEX(Categories!D:E,MATCH(GROUPTYPE,Categories!D:D,0),2)),0,INDEX(Categories!D:E,MATCH(GROUPTYPE,Categories!D:D,0),2)))</f>
        <v>12</v>
      </c>
      <c r="E96" t="str">
        <f>IF(TYPE="R","Retained Earnings",IF(ISNA(INDEX(Categories!D:F,MATCH(GLCATCODE,Categories!E:E,0),3)),0,INDEX(Categories!D:F,MATCH(GLCATCODE,Categories!E:E,0),3)))</f>
        <v>Other Income</v>
      </c>
      <c r="F96" t="s">
        <v>238</v>
      </c>
      <c r="G96" t="s">
        <v>987</v>
      </c>
      <c r="H96" t="s">
        <v>1322</v>
      </c>
      <c r="I96" t="s">
        <v>1319</v>
      </c>
      <c r="J96" t="s">
        <v>1188</v>
      </c>
      <c r="K96" t="s">
        <v>1188</v>
      </c>
      <c r="L96" t="s">
        <v>1188</v>
      </c>
      <c r="M96" t="s">
        <v>1188</v>
      </c>
      <c r="N96" t="s">
        <v>1188</v>
      </c>
      <c r="O96" t="s">
        <v>1188</v>
      </c>
      <c r="P96" t="s">
        <v>1188</v>
      </c>
      <c r="Q96" t="s">
        <v>1189</v>
      </c>
      <c r="R96" t="s">
        <v>1190</v>
      </c>
      <c r="S96">
        <f>VLOOKUP(ACCOUNTEXSEG,Sheet6!$A$2:$C$4000,3,TRUE)</f>
        <v>0</v>
      </c>
      <c r="T96">
        <f>IF(ACCTTYPE="I",0,OPENBALN)</f>
        <v>0</v>
      </c>
      <c r="U96">
        <v>0</v>
      </c>
      <c r="V96">
        <v>0</v>
      </c>
      <c r="W96">
        <v>0</v>
      </c>
      <c r="X96">
        <v>0</v>
      </c>
      <c r="Y96" s="179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-3.43</v>
      </c>
      <c r="AP96">
        <v>-3.43</v>
      </c>
      <c r="AQ96">
        <v>-3.43</v>
      </c>
      <c r="AR96">
        <v>0</v>
      </c>
      <c r="AS96">
        <v>0</v>
      </c>
      <c r="AT96">
        <v>0</v>
      </c>
      <c r="AU96" s="179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-2.6468750000000001</v>
      </c>
      <c r="BJ96">
        <v>-1.868125</v>
      </c>
      <c r="BK96">
        <v>-6.53</v>
      </c>
      <c r="BL96">
        <v>-0.64312499999999995</v>
      </c>
      <c r="BM96" t="s">
        <v>1191</v>
      </c>
      <c r="BN96">
        <v>20190701</v>
      </c>
      <c r="BO96">
        <v>0</v>
      </c>
      <c r="BP96" t="s">
        <v>238</v>
      </c>
      <c r="BQ96">
        <v>0</v>
      </c>
      <c r="BR96">
        <v>2020</v>
      </c>
      <c r="BS96" t="s">
        <v>120</v>
      </c>
      <c r="BT96">
        <v>0</v>
      </c>
    </row>
    <row r="97" spans="1:72" x14ac:dyDescent="0.2">
      <c r="A97" t="s">
        <v>588</v>
      </c>
      <c r="B97" t="s">
        <v>1323</v>
      </c>
      <c r="C97" t="s">
        <v>1324</v>
      </c>
      <c r="D97">
        <f>IF(TYPE="R",40,IF(ISNA(INDEX(Categories!D:E,MATCH(GROUPTYPE,Categories!D:D,0),2)),0,INDEX(Categories!D:E,MATCH(GROUPTYPE,Categories!D:D,0),2)))</f>
        <v>13</v>
      </c>
      <c r="E97" t="str">
        <f>IF(TYPE="R","Retained Earnings",IF(ISNA(INDEX(Categories!D:F,MATCH(GLCATCODE,Categories!E:E,0),3)),0,INDEX(Categories!D:F,MATCH(GLCATCODE,Categories!E:E,0),3)))</f>
        <v>Cost and Expenses</v>
      </c>
      <c r="F97" t="s">
        <v>238</v>
      </c>
      <c r="G97" t="s">
        <v>988</v>
      </c>
      <c r="H97" t="s">
        <v>1325</v>
      </c>
      <c r="I97" t="s">
        <v>1319</v>
      </c>
      <c r="J97" t="s">
        <v>1188</v>
      </c>
      <c r="K97" t="s">
        <v>1188</v>
      </c>
      <c r="L97" t="s">
        <v>1188</v>
      </c>
      <c r="M97" t="s">
        <v>1188</v>
      </c>
      <c r="N97" t="s">
        <v>1188</v>
      </c>
      <c r="O97" t="s">
        <v>1188</v>
      </c>
      <c r="P97" t="s">
        <v>1188</v>
      </c>
      <c r="Q97" t="s">
        <v>1189</v>
      </c>
      <c r="R97" t="s">
        <v>1225</v>
      </c>
      <c r="S97">
        <f>VLOOKUP(ACCOUNTEXSEG,Sheet6!$A$2:$C$4000,3,TRUE)</f>
        <v>107728.36</v>
      </c>
      <c r="T97">
        <f>IF(ACCTTYPE="I",0,OPENBALN)</f>
        <v>0</v>
      </c>
      <c r="U97">
        <v>15669.48</v>
      </c>
      <c r="V97">
        <v>9631.94</v>
      </c>
      <c r="W97">
        <v>9631.94</v>
      </c>
      <c r="X97">
        <v>9631.93</v>
      </c>
      <c r="Y97" s="179">
        <v>9150.34</v>
      </c>
      <c r="Z97">
        <v>13484.71</v>
      </c>
      <c r="AA97">
        <v>9631.94</v>
      </c>
      <c r="AB97">
        <v>9150.34</v>
      </c>
      <c r="AC97">
        <v>9150.34</v>
      </c>
      <c r="AD97">
        <v>30340.63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9631.94</v>
      </c>
      <c r="AO97">
        <v>9150.34</v>
      </c>
      <c r="AP97">
        <v>9150</v>
      </c>
      <c r="AQ97">
        <v>26484.48</v>
      </c>
      <c r="AR97">
        <v>0</v>
      </c>
      <c r="AS97">
        <v>0</v>
      </c>
      <c r="AT97">
        <v>0</v>
      </c>
      <c r="AU97" s="179">
        <v>16403.830000000002</v>
      </c>
      <c r="AV97">
        <v>12606.78</v>
      </c>
      <c r="AW97">
        <v>11848.84</v>
      </c>
      <c r="AX97">
        <v>12727.04</v>
      </c>
      <c r="AY97">
        <v>12297.24</v>
      </c>
      <c r="AZ97">
        <v>12793.15</v>
      </c>
      <c r="BA97">
        <v>19369.36</v>
      </c>
      <c r="BB97">
        <v>12799.38</v>
      </c>
      <c r="BC97">
        <v>7871.52</v>
      </c>
      <c r="BD97">
        <v>8773.2099999999991</v>
      </c>
      <c r="BE97">
        <v>13146.18</v>
      </c>
      <c r="BF97">
        <v>16617.68</v>
      </c>
      <c r="BG97">
        <v>16617.68</v>
      </c>
      <c r="BH97">
        <v>11650.327499999999</v>
      </c>
      <c r="BI97">
        <v>9133.6231250000001</v>
      </c>
      <c r="BJ97">
        <v>929.53499999999997</v>
      </c>
      <c r="BK97">
        <v>1233.661875</v>
      </c>
      <c r="BL97">
        <v>3401.0475000000001</v>
      </c>
      <c r="BM97" t="s">
        <v>1191</v>
      </c>
      <c r="BN97">
        <v>20190701</v>
      </c>
      <c r="BO97">
        <v>58273.25</v>
      </c>
      <c r="BP97" t="s">
        <v>238</v>
      </c>
      <c r="BQ97">
        <v>78577.33</v>
      </c>
      <c r="BR97">
        <v>2020</v>
      </c>
      <c r="BS97" t="s">
        <v>121</v>
      </c>
      <c r="BT97">
        <v>58273.25</v>
      </c>
    </row>
    <row r="98" spans="1:72" x14ac:dyDescent="0.2">
      <c r="A98" t="s">
        <v>829</v>
      </c>
      <c r="B98" t="s">
        <v>1326</v>
      </c>
      <c r="C98" t="s">
        <v>1324</v>
      </c>
      <c r="D98">
        <f>IF(TYPE="R",40,IF(ISNA(INDEX(Categories!D:E,MATCH(GROUPTYPE,Categories!D:D,0),2)),0,INDEX(Categories!D:E,MATCH(GROUPTYPE,Categories!D:D,0),2)))</f>
        <v>13</v>
      </c>
      <c r="E98" t="str">
        <f>IF(TYPE="R","Retained Earnings",IF(ISNA(INDEX(Categories!D:F,MATCH(GLCATCODE,Categories!E:E,0),3)),0,INDEX(Categories!D:F,MATCH(GLCATCODE,Categories!E:E,0),3)))</f>
        <v>Cost and Expenses</v>
      </c>
      <c r="F98" t="s">
        <v>238</v>
      </c>
      <c r="G98" t="s">
        <v>989</v>
      </c>
      <c r="H98" t="s">
        <v>1327</v>
      </c>
      <c r="I98" t="s">
        <v>1319</v>
      </c>
      <c r="J98" t="s">
        <v>1188</v>
      </c>
      <c r="K98" t="s">
        <v>1188</v>
      </c>
      <c r="L98" t="s">
        <v>1188</v>
      </c>
      <c r="M98" t="s">
        <v>1188</v>
      </c>
      <c r="N98" t="s">
        <v>1188</v>
      </c>
      <c r="O98" t="s">
        <v>1188</v>
      </c>
      <c r="P98" t="s">
        <v>1188</v>
      </c>
      <c r="Q98" t="s">
        <v>1189</v>
      </c>
      <c r="R98" t="s">
        <v>1225</v>
      </c>
      <c r="S98">
        <f>VLOOKUP(ACCOUNTEXSEG,Sheet6!$A$2:$C$4000,3,TRUE)</f>
        <v>38461.5</v>
      </c>
      <c r="T98">
        <f>IF(ACCTTYPE="I",0,OPENBALN)</f>
        <v>0</v>
      </c>
      <c r="U98">
        <v>0</v>
      </c>
      <c r="V98">
        <v>4230.76</v>
      </c>
      <c r="W98">
        <v>4230.7700000000004</v>
      </c>
      <c r="X98">
        <v>4230.7700000000004</v>
      </c>
      <c r="Y98" s="179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 s="179">
        <v>5230.76</v>
      </c>
      <c r="AV98">
        <v>6769.23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4587.4081809999998</v>
      </c>
      <c r="BI98">
        <v>0</v>
      </c>
      <c r="BJ98">
        <v>0</v>
      </c>
      <c r="BK98">
        <v>0</v>
      </c>
      <c r="BL98">
        <v>0</v>
      </c>
      <c r="BM98" t="s">
        <v>1191</v>
      </c>
      <c r="BN98">
        <v>20190701</v>
      </c>
      <c r="BO98">
        <v>0</v>
      </c>
      <c r="BP98" t="s">
        <v>238</v>
      </c>
      <c r="BQ98">
        <v>0</v>
      </c>
      <c r="BR98">
        <v>2020</v>
      </c>
      <c r="BS98" t="s">
        <v>121</v>
      </c>
      <c r="BT98">
        <v>0</v>
      </c>
    </row>
    <row r="99" spans="1:72" x14ac:dyDescent="0.2">
      <c r="A99" t="s">
        <v>589</v>
      </c>
      <c r="B99" t="s">
        <v>1328</v>
      </c>
      <c r="C99" t="s">
        <v>1324</v>
      </c>
      <c r="D99">
        <f>IF(TYPE="R",40,IF(ISNA(INDEX(Categories!D:E,MATCH(GROUPTYPE,Categories!D:D,0),2)),0,INDEX(Categories!D:E,MATCH(GROUPTYPE,Categories!D:D,0),2)))</f>
        <v>13</v>
      </c>
      <c r="E99" t="str">
        <f>IF(TYPE="R","Retained Earnings",IF(ISNA(INDEX(Categories!D:F,MATCH(GLCATCODE,Categories!E:E,0),3)),0,INDEX(Categories!D:F,MATCH(GLCATCODE,Categories!E:E,0),3)))</f>
        <v>Cost and Expenses</v>
      </c>
      <c r="F99" t="s">
        <v>238</v>
      </c>
      <c r="G99" t="s">
        <v>990</v>
      </c>
      <c r="H99" t="s">
        <v>1329</v>
      </c>
      <c r="I99" t="s">
        <v>1319</v>
      </c>
      <c r="J99" t="s">
        <v>1188</v>
      </c>
      <c r="K99" t="s">
        <v>1188</v>
      </c>
      <c r="L99" t="s">
        <v>1188</v>
      </c>
      <c r="M99" t="s">
        <v>1188</v>
      </c>
      <c r="N99" t="s">
        <v>1188</v>
      </c>
      <c r="O99" t="s">
        <v>1188</v>
      </c>
      <c r="P99" t="s">
        <v>1188</v>
      </c>
      <c r="Q99" t="s">
        <v>1189</v>
      </c>
      <c r="R99" t="s">
        <v>1225</v>
      </c>
      <c r="S99">
        <f>VLOOKUP(ACCOUNTEXSEG,Sheet6!$A$2:$C$4000,3,TRUE)</f>
        <v>71631.91</v>
      </c>
      <c r="T99">
        <f>IF(ACCTTYPE="I",0,OPENBALN)</f>
        <v>0</v>
      </c>
      <c r="U99">
        <v>9418.2800000000007</v>
      </c>
      <c r="V99">
        <v>13674.61</v>
      </c>
      <c r="W99">
        <v>16247.23</v>
      </c>
      <c r="X99">
        <v>10684.63</v>
      </c>
      <c r="Y99" s="179">
        <v>8149.98</v>
      </c>
      <c r="Z99">
        <v>12476.93</v>
      </c>
      <c r="AA99">
        <v>8449.99</v>
      </c>
      <c r="AB99">
        <v>8692.2999999999993</v>
      </c>
      <c r="AC99">
        <v>7730.77</v>
      </c>
      <c r="AD99">
        <v>15515.37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8449.99</v>
      </c>
      <c r="AO99">
        <v>8692.2999999999993</v>
      </c>
      <c r="AP99">
        <v>8692.2999999999993</v>
      </c>
      <c r="AQ99">
        <v>12040.68</v>
      </c>
      <c r="AR99">
        <v>0</v>
      </c>
      <c r="AS99">
        <v>0</v>
      </c>
      <c r="AT99">
        <v>0</v>
      </c>
      <c r="AU99" s="179">
        <v>14596.15</v>
      </c>
      <c r="AV99">
        <v>12115.39</v>
      </c>
      <c r="AW99">
        <v>12692.31</v>
      </c>
      <c r="AX99">
        <v>12403.85</v>
      </c>
      <c r="AY99">
        <v>10557.7</v>
      </c>
      <c r="AZ99">
        <v>12403.86</v>
      </c>
      <c r="BA99">
        <v>17360.849999999999</v>
      </c>
      <c r="BB99">
        <v>12692.32</v>
      </c>
      <c r="BC99">
        <v>12521.52</v>
      </c>
      <c r="BD99">
        <v>10289.73</v>
      </c>
      <c r="BE99">
        <v>12692.32</v>
      </c>
      <c r="BF99">
        <v>13213.68</v>
      </c>
      <c r="BG99">
        <v>13213.68</v>
      </c>
      <c r="BH99">
        <v>9150.0731250000008</v>
      </c>
      <c r="BI99">
        <v>10160.468124999999</v>
      </c>
      <c r="BJ99">
        <v>7704.8225000000002</v>
      </c>
      <c r="BK99">
        <v>7732.2631250000004</v>
      </c>
      <c r="BL99">
        <v>2367.2043749999998</v>
      </c>
      <c r="BM99" t="s">
        <v>1191</v>
      </c>
      <c r="BN99">
        <v>20190701</v>
      </c>
      <c r="BO99">
        <v>40388.43</v>
      </c>
      <c r="BP99" t="s">
        <v>238</v>
      </c>
      <c r="BQ99">
        <v>78770.42</v>
      </c>
      <c r="BR99">
        <v>2020</v>
      </c>
      <c r="BS99" t="s">
        <v>121</v>
      </c>
      <c r="BT99">
        <v>40388.43</v>
      </c>
    </row>
    <row r="100" spans="1:72" x14ac:dyDescent="0.2">
      <c r="A100" t="s">
        <v>590</v>
      </c>
      <c r="B100" t="s">
        <v>1330</v>
      </c>
      <c r="C100" t="s">
        <v>1324</v>
      </c>
      <c r="D100">
        <f>IF(TYPE="R",40,IF(ISNA(INDEX(Categories!D:E,MATCH(GROUPTYPE,Categories!D:D,0),2)),0,INDEX(Categories!D:E,MATCH(GROUPTYPE,Categories!D:D,0),2)))</f>
        <v>13</v>
      </c>
      <c r="E100" t="str">
        <f>IF(TYPE="R","Retained Earnings",IF(ISNA(INDEX(Categories!D:F,MATCH(GLCATCODE,Categories!E:E,0),3)),0,INDEX(Categories!D:F,MATCH(GLCATCODE,Categories!E:E,0),3)))</f>
        <v>Cost and Expenses</v>
      </c>
      <c r="F100" t="s">
        <v>238</v>
      </c>
      <c r="G100" t="s">
        <v>991</v>
      </c>
      <c r="H100" t="s">
        <v>1331</v>
      </c>
      <c r="I100" t="s">
        <v>1319</v>
      </c>
      <c r="J100" t="s">
        <v>1188</v>
      </c>
      <c r="K100" t="s">
        <v>1188</v>
      </c>
      <c r="L100" t="s">
        <v>1188</v>
      </c>
      <c r="M100" t="s">
        <v>1188</v>
      </c>
      <c r="N100" t="s">
        <v>1188</v>
      </c>
      <c r="O100" t="s">
        <v>1188</v>
      </c>
      <c r="P100" t="s">
        <v>1188</v>
      </c>
      <c r="Q100" t="s">
        <v>1189</v>
      </c>
      <c r="R100" t="s">
        <v>1225</v>
      </c>
      <c r="S100">
        <f>VLOOKUP(ACCOUNTEXSEG,Sheet6!$A$2:$C$4000,3,TRUE)</f>
        <v>68989.98</v>
      </c>
      <c r="T100">
        <f>IF(ACCTTYPE="I",0,OPENBALN)</f>
        <v>0</v>
      </c>
      <c r="U100">
        <v>5015.5</v>
      </c>
      <c r="V100">
        <v>5572.78</v>
      </c>
      <c r="W100">
        <v>5572.78</v>
      </c>
      <c r="X100">
        <v>5572.78</v>
      </c>
      <c r="Y100" s="179">
        <v>5572.78</v>
      </c>
      <c r="Z100">
        <v>8359.17</v>
      </c>
      <c r="AA100">
        <v>5015.5</v>
      </c>
      <c r="AB100">
        <v>5572.78</v>
      </c>
      <c r="AC100">
        <v>5572.78</v>
      </c>
      <c r="AD100">
        <v>24520.22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5015.5</v>
      </c>
      <c r="AO100">
        <v>5572.78</v>
      </c>
      <c r="AP100">
        <v>5572.78</v>
      </c>
      <c r="AQ100">
        <v>22289.279999999999</v>
      </c>
      <c r="AR100">
        <v>0</v>
      </c>
      <c r="AS100">
        <v>0</v>
      </c>
      <c r="AT100">
        <v>0</v>
      </c>
      <c r="AU100" s="179">
        <v>12292.79</v>
      </c>
      <c r="AV100">
        <v>10926.92</v>
      </c>
      <c r="AW100">
        <v>10926.91</v>
      </c>
      <c r="AX100">
        <v>10926.92</v>
      </c>
      <c r="AY100">
        <v>33053.910000000003</v>
      </c>
      <c r="AZ100">
        <v>3551.24</v>
      </c>
      <c r="BA100">
        <v>7484.99</v>
      </c>
      <c r="BB100">
        <v>5015.5</v>
      </c>
      <c r="BC100">
        <v>5572.78</v>
      </c>
      <c r="BD100">
        <v>5572.78</v>
      </c>
      <c r="BE100">
        <v>5572.78</v>
      </c>
      <c r="BF100">
        <v>6965.98</v>
      </c>
      <c r="BG100">
        <v>6965.98</v>
      </c>
      <c r="BH100">
        <v>9416.7918750000008</v>
      </c>
      <c r="BI100">
        <v>14886.000625000001</v>
      </c>
      <c r="BJ100">
        <v>13396.708124999999</v>
      </c>
      <c r="BK100">
        <v>9083.890625</v>
      </c>
      <c r="BL100">
        <v>2403.1462499999998</v>
      </c>
      <c r="BM100" t="s">
        <v>1191</v>
      </c>
      <c r="BN100">
        <v>20190701</v>
      </c>
      <c r="BO100">
        <v>40681.279999999999</v>
      </c>
      <c r="BP100" t="s">
        <v>238</v>
      </c>
      <c r="BQ100">
        <v>36184.81</v>
      </c>
      <c r="BR100">
        <v>2020</v>
      </c>
      <c r="BS100" t="s">
        <v>121</v>
      </c>
      <c r="BT100">
        <v>40681.279999999999</v>
      </c>
    </row>
    <row r="101" spans="1:72" x14ac:dyDescent="0.2">
      <c r="A101" t="s">
        <v>830</v>
      </c>
      <c r="B101" t="s">
        <v>1332</v>
      </c>
      <c r="C101" t="s">
        <v>1324</v>
      </c>
      <c r="D101">
        <f>IF(TYPE="R",40,IF(ISNA(INDEX(Categories!D:E,MATCH(GROUPTYPE,Categories!D:D,0),2)),0,INDEX(Categories!D:E,MATCH(GROUPTYPE,Categories!D:D,0),2)))</f>
        <v>13</v>
      </c>
      <c r="E101" t="str">
        <f>IF(TYPE="R","Retained Earnings",IF(ISNA(INDEX(Categories!D:F,MATCH(GLCATCODE,Categories!E:E,0),3)),0,INDEX(Categories!D:F,MATCH(GLCATCODE,Categories!E:E,0),3)))</f>
        <v>Cost and Expenses</v>
      </c>
      <c r="F101" t="s">
        <v>238</v>
      </c>
      <c r="G101" t="s">
        <v>992</v>
      </c>
      <c r="H101" t="s">
        <v>1333</v>
      </c>
      <c r="I101" t="s">
        <v>1319</v>
      </c>
      <c r="J101" t="s">
        <v>1188</v>
      </c>
      <c r="K101" t="s">
        <v>1188</v>
      </c>
      <c r="L101" t="s">
        <v>1188</v>
      </c>
      <c r="M101" t="s">
        <v>1188</v>
      </c>
      <c r="N101" t="s">
        <v>1188</v>
      </c>
      <c r="O101" t="s">
        <v>1188</v>
      </c>
      <c r="P101" t="s">
        <v>1188</v>
      </c>
      <c r="Q101" t="s">
        <v>1189</v>
      </c>
      <c r="R101" t="s">
        <v>1225</v>
      </c>
      <c r="S101">
        <f>VLOOKUP(ACCOUNTEXSEG,Sheet6!$A$2:$C$4000,3,TRUE)</f>
        <v>66341.34</v>
      </c>
      <c r="T101">
        <f>IF(ACCTTYPE="I",0,OPENBALN)</f>
        <v>0</v>
      </c>
      <c r="U101">
        <v>9539.31</v>
      </c>
      <c r="V101">
        <v>10412.709999999999</v>
      </c>
      <c r="W101">
        <v>9320.44</v>
      </c>
      <c r="X101">
        <v>10922.74</v>
      </c>
      <c r="Y101" s="179">
        <v>10417.07</v>
      </c>
      <c r="Z101">
        <v>16092.93</v>
      </c>
      <c r="AA101">
        <v>9939.9</v>
      </c>
      <c r="AB101">
        <v>10387.94</v>
      </c>
      <c r="AC101">
        <v>10085.459999999999</v>
      </c>
      <c r="AD101">
        <v>36765.5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9939.9</v>
      </c>
      <c r="AO101">
        <v>10387.94</v>
      </c>
      <c r="AP101">
        <v>10387.94</v>
      </c>
      <c r="AQ101">
        <v>32398.34</v>
      </c>
      <c r="AR101">
        <v>0</v>
      </c>
      <c r="AS101">
        <v>0</v>
      </c>
      <c r="AT101">
        <v>0</v>
      </c>
      <c r="AU101" s="179">
        <v>12194.11</v>
      </c>
      <c r="AV101">
        <v>9923.66</v>
      </c>
      <c r="AW101">
        <v>9852.76</v>
      </c>
      <c r="AX101">
        <v>9852.75</v>
      </c>
      <c r="AY101">
        <v>9602.76</v>
      </c>
      <c r="AZ101">
        <v>9692.9</v>
      </c>
      <c r="BA101">
        <v>16277.28</v>
      </c>
      <c r="BB101">
        <v>10412.719999999999</v>
      </c>
      <c r="BC101">
        <v>10631.59</v>
      </c>
      <c r="BD101">
        <v>10922.72</v>
      </c>
      <c r="BE101">
        <v>10631.59</v>
      </c>
      <c r="BF101">
        <v>12488.88</v>
      </c>
      <c r="BG101">
        <v>12488.88</v>
      </c>
      <c r="BH101">
        <v>11587.298181</v>
      </c>
      <c r="BI101">
        <v>0</v>
      </c>
      <c r="BJ101">
        <v>0</v>
      </c>
      <c r="BK101">
        <v>0</v>
      </c>
      <c r="BL101">
        <v>5737.6472720000002</v>
      </c>
      <c r="BM101" t="s">
        <v>1191</v>
      </c>
      <c r="BN101">
        <v>20190701</v>
      </c>
      <c r="BO101">
        <v>67178.8</v>
      </c>
      <c r="BP101" t="s">
        <v>238</v>
      </c>
      <c r="BQ101">
        <v>71364.78</v>
      </c>
      <c r="BR101">
        <v>2020</v>
      </c>
      <c r="BS101" t="s">
        <v>121</v>
      </c>
      <c r="BT101">
        <v>67178.8</v>
      </c>
    </row>
    <row r="102" spans="1:72" x14ac:dyDescent="0.2">
      <c r="A102" t="s">
        <v>591</v>
      </c>
      <c r="B102" t="s">
        <v>1334</v>
      </c>
      <c r="C102" t="s">
        <v>1324</v>
      </c>
      <c r="D102">
        <f>IF(TYPE="R",40,IF(ISNA(INDEX(Categories!D:E,MATCH(GROUPTYPE,Categories!D:D,0),2)),0,INDEX(Categories!D:E,MATCH(GROUPTYPE,Categories!D:D,0),2)))</f>
        <v>13</v>
      </c>
      <c r="E102" t="str">
        <f>IF(TYPE="R","Retained Earnings",IF(ISNA(INDEX(Categories!D:F,MATCH(GLCATCODE,Categories!E:E,0),3)),0,INDEX(Categories!D:F,MATCH(GLCATCODE,Categories!E:E,0),3)))</f>
        <v>Cost and Expenses</v>
      </c>
      <c r="F102" t="s">
        <v>238</v>
      </c>
      <c r="G102" t="s">
        <v>993</v>
      </c>
      <c r="H102" t="s">
        <v>1335</v>
      </c>
      <c r="I102" t="s">
        <v>1319</v>
      </c>
      <c r="J102" t="s">
        <v>1188</v>
      </c>
      <c r="K102" t="s">
        <v>1188</v>
      </c>
      <c r="L102" t="s">
        <v>1188</v>
      </c>
      <c r="M102" t="s">
        <v>1188</v>
      </c>
      <c r="N102" t="s">
        <v>1188</v>
      </c>
      <c r="O102" t="s">
        <v>1188</v>
      </c>
      <c r="P102" t="s">
        <v>1188</v>
      </c>
      <c r="Q102" t="s">
        <v>1189</v>
      </c>
      <c r="R102" t="s">
        <v>1225</v>
      </c>
      <c r="S102">
        <f>VLOOKUP(ACCOUNTEXSEG,Sheet6!$A$2:$C$4000,3,TRUE)</f>
        <v>26591.56</v>
      </c>
      <c r="T102">
        <f>IF(ACCTTYPE="I",0,OPENBALN)</f>
        <v>0</v>
      </c>
      <c r="U102">
        <v>3062.09</v>
      </c>
      <c r="V102">
        <v>3820.05</v>
      </c>
      <c r="W102">
        <v>3496.24</v>
      </c>
      <c r="X102">
        <v>3091.89</v>
      </c>
      <c r="Y102" s="179">
        <v>3189.76</v>
      </c>
      <c r="Z102">
        <v>3943.03</v>
      </c>
      <c r="AA102">
        <v>2775.42</v>
      </c>
      <c r="AB102">
        <v>2678.84</v>
      </c>
      <c r="AC102">
        <v>2678.36</v>
      </c>
      <c r="AD102">
        <v>1069.33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2775.42</v>
      </c>
      <c r="AO102">
        <v>2678.84</v>
      </c>
      <c r="AP102">
        <v>2678.84</v>
      </c>
      <c r="AQ102">
        <v>0</v>
      </c>
      <c r="AR102">
        <v>0</v>
      </c>
      <c r="AS102">
        <v>0</v>
      </c>
      <c r="AT102">
        <v>0</v>
      </c>
      <c r="AU102" s="179">
        <v>6230.94</v>
      </c>
      <c r="AV102">
        <v>3603.3</v>
      </c>
      <c r="AW102">
        <v>3602.69</v>
      </c>
      <c r="AX102">
        <v>3624.65</v>
      </c>
      <c r="AY102">
        <v>3624.65</v>
      </c>
      <c r="AZ102">
        <v>3550.91</v>
      </c>
      <c r="BA102">
        <v>5303.61</v>
      </c>
      <c r="BB102">
        <v>3346.38</v>
      </c>
      <c r="BC102">
        <v>3243.22</v>
      </c>
      <c r="BD102">
        <v>3212.02</v>
      </c>
      <c r="BE102">
        <v>3256.38</v>
      </c>
      <c r="BF102">
        <v>4800.3</v>
      </c>
      <c r="BG102">
        <v>4800.3</v>
      </c>
      <c r="BH102">
        <v>3176.7937499999998</v>
      </c>
      <c r="BI102">
        <v>2844.8406249999998</v>
      </c>
      <c r="BJ102">
        <v>1910.49</v>
      </c>
      <c r="BK102">
        <v>1592.9456250000001</v>
      </c>
      <c r="BL102">
        <v>508.31875000000002</v>
      </c>
      <c r="BM102" t="s">
        <v>1191</v>
      </c>
      <c r="BN102">
        <v>20190701</v>
      </c>
      <c r="BO102">
        <v>9201.9500000000007</v>
      </c>
      <c r="BP102" t="s">
        <v>238</v>
      </c>
      <c r="BQ102">
        <v>23161.91</v>
      </c>
      <c r="BR102">
        <v>2020</v>
      </c>
      <c r="BS102" t="s">
        <v>121</v>
      </c>
      <c r="BT102">
        <v>9201.9500000000007</v>
      </c>
    </row>
    <row r="103" spans="1:72" x14ac:dyDescent="0.2">
      <c r="A103" t="s">
        <v>592</v>
      </c>
      <c r="B103" t="s">
        <v>1336</v>
      </c>
      <c r="C103" t="s">
        <v>1324</v>
      </c>
      <c r="D103">
        <f>IF(TYPE="R",40,IF(ISNA(INDEX(Categories!D:E,MATCH(GROUPTYPE,Categories!D:D,0),2)),0,INDEX(Categories!D:E,MATCH(GROUPTYPE,Categories!D:D,0),2)))</f>
        <v>13</v>
      </c>
      <c r="E103" t="str">
        <f>IF(TYPE="R","Retained Earnings",IF(ISNA(INDEX(Categories!D:F,MATCH(GLCATCODE,Categories!E:E,0),3)),0,INDEX(Categories!D:F,MATCH(GLCATCODE,Categories!E:E,0),3)))</f>
        <v>Cost and Expenses</v>
      </c>
      <c r="F103" t="s">
        <v>238</v>
      </c>
      <c r="G103" t="s">
        <v>994</v>
      </c>
      <c r="H103" t="s">
        <v>1337</v>
      </c>
      <c r="I103" t="s">
        <v>1319</v>
      </c>
      <c r="J103" t="s">
        <v>1188</v>
      </c>
      <c r="K103" t="s">
        <v>1188</v>
      </c>
      <c r="L103" t="s">
        <v>1188</v>
      </c>
      <c r="M103" t="s">
        <v>1188</v>
      </c>
      <c r="N103" t="s">
        <v>1188</v>
      </c>
      <c r="O103" t="s">
        <v>1188</v>
      </c>
      <c r="P103" t="s">
        <v>1188</v>
      </c>
      <c r="Q103" t="s">
        <v>1189</v>
      </c>
      <c r="R103" t="s">
        <v>1225</v>
      </c>
      <c r="S103">
        <f>VLOOKUP(ACCOUNTEXSEG,Sheet6!$A$2:$C$4000,3,TRUE)</f>
        <v>8022</v>
      </c>
      <c r="T103">
        <f>IF(ACCTTYPE="I",0,OPENBALN)</f>
        <v>0</v>
      </c>
      <c r="U103">
        <v>0</v>
      </c>
      <c r="V103">
        <v>0</v>
      </c>
      <c r="W103">
        <v>0</v>
      </c>
      <c r="X103">
        <v>0</v>
      </c>
      <c r="Y103" s="179">
        <v>0</v>
      </c>
      <c r="Z103">
        <v>0</v>
      </c>
      <c r="AA103">
        <v>0</v>
      </c>
      <c r="AB103">
        <v>0</v>
      </c>
      <c r="AC103">
        <v>0</v>
      </c>
      <c r="AD103">
        <v>20302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 s="179">
        <v>1337</v>
      </c>
      <c r="AV103">
        <v>1337</v>
      </c>
      <c r="AW103">
        <v>1337</v>
      </c>
      <c r="AX103">
        <v>1337</v>
      </c>
      <c r="AY103">
        <v>-3353.12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626.05499999999995</v>
      </c>
      <c r="BI103">
        <v>1002.75</v>
      </c>
      <c r="BJ103">
        <v>1002.75</v>
      </c>
      <c r="BK103">
        <v>277.5</v>
      </c>
      <c r="BL103">
        <v>0</v>
      </c>
      <c r="BM103" t="s">
        <v>1191</v>
      </c>
      <c r="BN103">
        <v>20190701</v>
      </c>
      <c r="BO103">
        <v>20302</v>
      </c>
      <c r="BP103" t="s">
        <v>238</v>
      </c>
      <c r="BQ103">
        <v>0</v>
      </c>
      <c r="BR103">
        <v>2020</v>
      </c>
      <c r="BS103" t="s">
        <v>121</v>
      </c>
      <c r="BT103">
        <v>20302</v>
      </c>
    </row>
    <row r="104" spans="1:72" x14ac:dyDescent="0.2">
      <c r="A104" t="s">
        <v>593</v>
      </c>
      <c r="B104" t="s">
        <v>1338</v>
      </c>
      <c r="C104" t="s">
        <v>1324</v>
      </c>
      <c r="D104">
        <f>IF(TYPE="R",40,IF(ISNA(INDEX(Categories!D:E,MATCH(GROUPTYPE,Categories!D:D,0),2)),0,INDEX(Categories!D:E,MATCH(GROUPTYPE,Categories!D:D,0),2)))</f>
        <v>13</v>
      </c>
      <c r="E104" t="str">
        <f>IF(TYPE="R","Retained Earnings",IF(ISNA(INDEX(Categories!D:F,MATCH(GLCATCODE,Categories!E:E,0),3)),0,INDEX(Categories!D:F,MATCH(GLCATCODE,Categories!E:E,0),3)))</f>
        <v>Cost and Expenses</v>
      </c>
      <c r="F104" t="s">
        <v>238</v>
      </c>
      <c r="G104" t="s">
        <v>995</v>
      </c>
      <c r="H104" t="s">
        <v>1339</v>
      </c>
      <c r="I104" t="s">
        <v>1319</v>
      </c>
      <c r="J104" t="s">
        <v>1188</v>
      </c>
      <c r="K104" t="s">
        <v>1188</v>
      </c>
      <c r="L104" t="s">
        <v>1188</v>
      </c>
      <c r="M104" t="s">
        <v>1188</v>
      </c>
      <c r="N104" t="s">
        <v>1188</v>
      </c>
      <c r="O104" t="s">
        <v>1188</v>
      </c>
      <c r="P104" t="s">
        <v>1188</v>
      </c>
      <c r="Q104" t="s">
        <v>1189</v>
      </c>
      <c r="R104" t="s">
        <v>1225</v>
      </c>
      <c r="S104">
        <f>VLOOKUP(ACCOUNTEXSEG,Sheet6!$A$2:$C$4000,3,TRUE)</f>
        <v>0</v>
      </c>
      <c r="T104">
        <f>IF(ACCTTYPE="I",0,OPENBALN)</f>
        <v>0</v>
      </c>
      <c r="U104">
        <v>0</v>
      </c>
      <c r="V104">
        <v>0</v>
      </c>
      <c r="W104">
        <v>0</v>
      </c>
      <c r="X104">
        <v>0</v>
      </c>
      <c r="Y104" s="179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 s="179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432.69749999999999</v>
      </c>
      <c r="BL104">
        <v>0</v>
      </c>
      <c r="BM104" t="s">
        <v>1191</v>
      </c>
      <c r="BN104">
        <v>20190701</v>
      </c>
      <c r="BO104">
        <v>0</v>
      </c>
      <c r="BP104" t="s">
        <v>238</v>
      </c>
      <c r="BQ104">
        <v>0</v>
      </c>
      <c r="BR104">
        <v>2020</v>
      </c>
      <c r="BS104" t="s">
        <v>121</v>
      </c>
      <c r="BT104">
        <v>0</v>
      </c>
    </row>
    <row r="105" spans="1:72" x14ac:dyDescent="0.2">
      <c r="A105" t="s">
        <v>595</v>
      </c>
      <c r="B105" t="s">
        <v>1340</v>
      </c>
      <c r="C105" t="s">
        <v>1324</v>
      </c>
      <c r="D105">
        <f>IF(TYPE="R",40,IF(ISNA(INDEX(Categories!D:E,MATCH(GROUPTYPE,Categories!D:D,0),2)),0,INDEX(Categories!D:E,MATCH(GROUPTYPE,Categories!D:D,0),2)))</f>
        <v>13</v>
      </c>
      <c r="E105" t="str">
        <f>IF(TYPE="R","Retained Earnings",IF(ISNA(INDEX(Categories!D:F,MATCH(GLCATCODE,Categories!E:E,0),3)),0,INDEX(Categories!D:F,MATCH(GLCATCODE,Categories!E:E,0),3)))</f>
        <v>Cost and Expenses</v>
      </c>
      <c r="F105" t="s">
        <v>238</v>
      </c>
      <c r="G105" t="s">
        <v>997</v>
      </c>
      <c r="H105" t="s">
        <v>1341</v>
      </c>
      <c r="I105" t="s">
        <v>1319</v>
      </c>
      <c r="J105" t="s">
        <v>1188</v>
      </c>
      <c r="K105" t="s">
        <v>1188</v>
      </c>
      <c r="L105" t="s">
        <v>1188</v>
      </c>
      <c r="M105" t="s">
        <v>1188</v>
      </c>
      <c r="N105" t="s">
        <v>1188</v>
      </c>
      <c r="O105" t="s">
        <v>1188</v>
      </c>
      <c r="P105" t="s">
        <v>1188</v>
      </c>
      <c r="Q105" t="s">
        <v>1189</v>
      </c>
      <c r="R105" t="s">
        <v>1225</v>
      </c>
      <c r="S105">
        <f>VLOOKUP(ACCOUNTEXSEG,Sheet6!$A$2:$C$4000,3,TRUE)</f>
        <v>16640.400000000001</v>
      </c>
      <c r="T105">
        <f>IF(ACCTTYPE="I",0,OPENBALN)</f>
        <v>0</v>
      </c>
      <c r="U105">
        <v>3472.57</v>
      </c>
      <c r="V105">
        <v>4287.2</v>
      </c>
      <c r="W105">
        <v>2156.5500000000002</v>
      </c>
      <c r="X105">
        <v>0</v>
      </c>
      <c r="Y105" s="179">
        <v>0</v>
      </c>
      <c r="Z105">
        <v>0</v>
      </c>
      <c r="AA105">
        <v>0</v>
      </c>
      <c r="AB105">
        <v>-2637.25</v>
      </c>
      <c r="AC105">
        <v>0</v>
      </c>
      <c r="AD105">
        <v>996.34</v>
      </c>
      <c r="AE105">
        <v>7954.7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-2637.25</v>
      </c>
      <c r="AP105">
        <v>0</v>
      </c>
      <c r="AQ105">
        <v>0</v>
      </c>
      <c r="AR105">
        <v>0</v>
      </c>
      <c r="AS105">
        <v>0</v>
      </c>
      <c r="AT105">
        <v>0</v>
      </c>
      <c r="AU105" s="179">
        <v>3314.07</v>
      </c>
      <c r="AV105">
        <v>2513.6799999999998</v>
      </c>
      <c r="AW105">
        <v>2439.0500000000002</v>
      </c>
      <c r="AX105">
        <v>2006.01</v>
      </c>
      <c r="AY105">
        <v>3574.8</v>
      </c>
      <c r="AZ105">
        <v>1892.74</v>
      </c>
      <c r="BA105">
        <v>3152.5</v>
      </c>
      <c r="BB105">
        <v>1860.13</v>
      </c>
      <c r="BC105">
        <v>2004.08</v>
      </c>
      <c r="BD105">
        <v>1873.05</v>
      </c>
      <c r="BE105">
        <v>1872.61</v>
      </c>
      <c r="BF105">
        <v>-561.21</v>
      </c>
      <c r="BG105">
        <v>-561.21</v>
      </c>
      <c r="BH105">
        <v>2023.796875</v>
      </c>
      <c r="BI105">
        <v>1616.2137499999999</v>
      </c>
      <c r="BJ105">
        <v>1230.3231249999999</v>
      </c>
      <c r="BK105">
        <v>1120.1737499999999</v>
      </c>
      <c r="BL105">
        <v>-164.828125</v>
      </c>
      <c r="BM105" t="s">
        <v>1191</v>
      </c>
      <c r="BN105">
        <v>20190701</v>
      </c>
      <c r="BO105">
        <v>6313.79</v>
      </c>
      <c r="BP105" t="s">
        <v>238</v>
      </c>
      <c r="BQ105">
        <v>10201.16</v>
      </c>
      <c r="BR105">
        <v>2020</v>
      </c>
      <c r="BS105" t="s">
        <v>121</v>
      </c>
      <c r="BT105">
        <v>6313.79</v>
      </c>
    </row>
    <row r="106" spans="1:72" x14ac:dyDescent="0.2">
      <c r="A106" t="s">
        <v>516</v>
      </c>
      <c r="B106" t="s">
        <v>1342</v>
      </c>
      <c r="C106" t="s">
        <v>1324</v>
      </c>
      <c r="D106">
        <f>IF(TYPE="R",40,IF(ISNA(INDEX(Categories!D:E,MATCH(GROUPTYPE,Categories!D:D,0),2)),0,INDEX(Categories!D:E,MATCH(GROUPTYPE,Categories!D:D,0),2)))</f>
        <v>13</v>
      </c>
      <c r="E106" t="str">
        <f>IF(TYPE="R","Retained Earnings",IF(ISNA(INDEX(Categories!D:F,MATCH(GLCATCODE,Categories!E:E,0),3)),0,INDEX(Categories!D:F,MATCH(GLCATCODE,Categories!E:E,0),3)))</f>
        <v>Cost and Expenses</v>
      </c>
      <c r="F106" t="s">
        <v>238</v>
      </c>
      <c r="G106" t="s">
        <v>998</v>
      </c>
      <c r="H106" t="s">
        <v>1343</v>
      </c>
      <c r="I106" t="s">
        <v>1319</v>
      </c>
      <c r="J106" t="s">
        <v>1188</v>
      </c>
      <c r="K106" t="s">
        <v>1188</v>
      </c>
      <c r="L106" t="s">
        <v>1188</v>
      </c>
      <c r="M106" t="s">
        <v>1188</v>
      </c>
      <c r="N106" t="s">
        <v>1188</v>
      </c>
      <c r="O106" t="s">
        <v>1188</v>
      </c>
      <c r="P106" t="s">
        <v>1188</v>
      </c>
      <c r="Q106" t="s">
        <v>1189</v>
      </c>
      <c r="R106" t="s">
        <v>1225</v>
      </c>
      <c r="S106">
        <f>VLOOKUP(ACCOUNTEXSEG,Sheet6!$A$2:$C$4000,3,TRUE)</f>
        <v>33865.75</v>
      </c>
      <c r="T106">
        <f>IF(ACCTTYPE="I",0,OPENBALN)</f>
        <v>0</v>
      </c>
      <c r="U106">
        <v>0</v>
      </c>
      <c r="V106">
        <v>1058</v>
      </c>
      <c r="W106">
        <v>1587.1</v>
      </c>
      <c r="X106">
        <v>763</v>
      </c>
      <c r="Y106" s="179">
        <v>0</v>
      </c>
      <c r="Z106">
        <v>0</v>
      </c>
      <c r="AA106">
        <v>0</v>
      </c>
      <c r="AB106">
        <v>3000</v>
      </c>
      <c r="AC106">
        <v>0</v>
      </c>
      <c r="AD106">
        <v>1800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3000</v>
      </c>
      <c r="AP106">
        <v>0</v>
      </c>
      <c r="AQ106">
        <v>0</v>
      </c>
      <c r="AR106">
        <v>0</v>
      </c>
      <c r="AS106">
        <v>0</v>
      </c>
      <c r="AT106">
        <v>0</v>
      </c>
      <c r="AU106" s="179">
        <v>1274.8499999999999</v>
      </c>
      <c r="AV106">
        <v>3665.65</v>
      </c>
      <c r="AW106">
        <v>7849.1</v>
      </c>
      <c r="AX106">
        <v>0</v>
      </c>
      <c r="AY106">
        <v>3607.8</v>
      </c>
      <c r="AZ106">
        <v>3167.06</v>
      </c>
      <c r="BA106">
        <v>5942.85</v>
      </c>
      <c r="BB106">
        <v>0</v>
      </c>
      <c r="BC106">
        <v>4332</v>
      </c>
      <c r="BD106">
        <v>1557</v>
      </c>
      <c r="BE106">
        <v>2264.65</v>
      </c>
      <c r="BF106">
        <v>11083.9</v>
      </c>
      <c r="BG106">
        <v>11083.9</v>
      </c>
      <c r="BH106">
        <v>3339.3881249999999</v>
      </c>
      <c r="BI106">
        <v>4119.4362499999997</v>
      </c>
      <c r="BJ106">
        <v>6098.5343750000002</v>
      </c>
      <c r="BK106">
        <v>6482.1125000000002</v>
      </c>
      <c r="BL106">
        <v>187.5</v>
      </c>
      <c r="BM106" t="s">
        <v>1191</v>
      </c>
      <c r="BN106">
        <v>20190701</v>
      </c>
      <c r="BO106">
        <v>4800</v>
      </c>
      <c r="BP106" t="s">
        <v>238</v>
      </c>
      <c r="BQ106">
        <v>25180.400000000001</v>
      </c>
      <c r="BR106">
        <v>2020</v>
      </c>
      <c r="BS106" t="s">
        <v>121</v>
      </c>
      <c r="BT106">
        <v>4800</v>
      </c>
    </row>
    <row r="107" spans="1:72" x14ac:dyDescent="0.2">
      <c r="A107" t="s">
        <v>596</v>
      </c>
      <c r="B107" t="s">
        <v>1344</v>
      </c>
      <c r="C107" t="s">
        <v>1324</v>
      </c>
      <c r="D107">
        <f>IF(TYPE="R",40,IF(ISNA(INDEX(Categories!D:E,MATCH(GROUPTYPE,Categories!D:D,0),2)),0,INDEX(Categories!D:E,MATCH(GROUPTYPE,Categories!D:D,0),2)))</f>
        <v>13</v>
      </c>
      <c r="E107" t="str">
        <f>IF(TYPE="R","Retained Earnings",IF(ISNA(INDEX(Categories!D:F,MATCH(GLCATCODE,Categories!E:E,0),3)),0,INDEX(Categories!D:F,MATCH(GLCATCODE,Categories!E:E,0),3)))</f>
        <v>Cost and Expenses</v>
      </c>
      <c r="F107" t="s">
        <v>238</v>
      </c>
      <c r="G107" t="s">
        <v>999</v>
      </c>
      <c r="H107" t="s">
        <v>1345</v>
      </c>
      <c r="I107" t="s">
        <v>1319</v>
      </c>
      <c r="J107" t="s">
        <v>1188</v>
      </c>
      <c r="K107" t="s">
        <v>1188</v>
      </c>
      <c r="L107" t="s">
        <v>1188</v>
      </c>
      <c r="M107" t="s">
        <v>1188</v>
      </c>
      <c r="N107" t="s">
        <v>1188</v>
      </c>
      <c r="O107" t="s">
        <v>1188</v>
      </c>
      <c r="P107" t="s">
        <v>1188</v>
      </c>
      <c r="Q107" t="s">
        <v>1189</v>
      </c>
      <c r="R107" t="s">
        <v>1225</v>
      </c>
      <c r="S107">
        <f>VLOOKUP(ACCOUNTEXSEG,Sheet6!$A$2:$C$4000,3,TRUE)</f>
        <v>38122.480000000003</v>
      </c>
      <c r="T107">
        <f>IF(ACCTTYPE="I",0,OPENBALN)</f>
        <v>0</v>
      </c>
      <c r="U107">
        <v>3697.23</v>
      </c>
      <c r="V107">
        <v>4294.4399999999996</v>
      </c>
      <c r="W107">
        <v>4522.1899999999996</v>
      </c>
      <c r="X107">
        <v>4011.74</v>
      </c>
      <c r="Y107" s="179">
        <v>3256.35</v>
      </c>
      <c r="Z107">
        <v>6629.05</v>
      </c>
      <c r="AA107">
        <v>3307.87</v>
      </c>
      <c r="AB107">
        <v>3592.86</v>
      </c>
      <c r="AC107">
        <v>3307.87</v>
      </c>
      <c r="AD107">
        <v>4241.13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3307.87</v>
      </c>
      <c r="AO107">
        <v>3592.86</v>
      </c>
      <c r="AP107">
        <v>3592.86</v>
      </c>
      <c r="AQ107">
        <v>3592.86</v>
      </c>
      <c r="AR107">
        <v>0</v>
      </c>
      <c r="AS107">
        <v>0</v>
      </c>
      <c r="AT107">
        <v>0</v>
      </c>
      <c r="AU107" s="179">
        <v>7521.37</v>
      </c>
      <c r="AV107">
        <v>4943.53</v>
      </c>
      <c r="AW107">
        <v>5195.1000000000004</v>
      </c>
      <c r="AX107">
        <v>4476.5600000000004</v>
      </c>
      <c r="AY107">
        <v>4949.05</v>
      </c>
      <c r="AZ107">
        <v>4245.93</v>
      </c>
      <c r="BA107">
        <v>6515.31</v>
      </c>
      <c r="BB107">
        <v>4021.73</v>
      </c>
      <c r="BC107">
        <v>4417.03</v>
      </c>
      <c r="BD107">
        <v>4114.83</v>
      </c>
      <c r="BE107">
        <v>4236.87</v>
      </c>
      <c r="BF107">
        <v>7030.86</v>
      </c>
      <c r="BG107">
        <v>7030.86</v>
      </c>
      <c r="BH107">
        <v>4340.8762500000003</v>
      </c>
      <c r="BI107">
        <v>3871.995625</v>
      </c>
      <c r="BJ107">
        <v>2971.3375000000001</v>
      </c>
      <c r="BK107">
        <v>2758.2112499999998</v>
      </c>
      <c r="BL107">
        <v>880.40312500000005</v>
      </c>
      <c r="BM107" t="s">
        <v>1191</v>
      </c>
      <c r="BN107">
        <v>20190701</v>
      </c>
      <c r="BO107">
        <v>14449.73</v>
      </c>
      <c r="BP107" t="s">
        <v>238</v>
      </c>
      <c r="BQ107">
        <v>30336.63</v>
      </c>
      <c r="BR107">
        <v>2020</v>
      </c>
      <c r="BS107" t="s">
        <v>121</v>
      </c>
      <c r="BT107">
        <v>14449.73</v>
      </c>
    </row>
    <row r="108" spans="1:72" x14ac:dyDescent="0.2">
      <c r="A108" t="s">
        <v>597</v>
      </c>
      <c r="B108" t="s">
        <v>1346</v>
      </c>
      <c r="C108" t="s">
        <v>1324</v>
      </c>
      <c r="D108">
        <f>IF(TYPE="R",40,IF(ISNA(INDEX(Categories!D:E,MATCH(GROUPTYPE,Categories!D:D,0),2)),0,INDEX(Categories!D:E,MATCH(GROUPTYPE,Categories!D:D,0),2)))</f>
        <v>13</v>
      </c>
      <c r="E108" t="str">
        <f>IF(TYPE="R","Retained Earnings",IF(ISNA(INDEX(Categories!D:F,MATCH(GLCATCODE,Categories!E:E,0),3)),0,INDEX(Categories!D:F,MATCH(GLCATCODE,Categories!E:E,0),3)))</f>
        <v>Cost and Expenses</v>
      </c>
      <c r="F108" t="s">
        <v>238</v>
      </c>
      <c r="G108" t="s">
        <v>1000</v>
      </c>
      <c r="H108" t="s">
        <v>1347</v>
      </c>
      <c r="I108" t="s">
        <v>1319</v>
      </c>
      <c r="J108" t="s">
        <v>1188</v>
      </c>
      <c r="K108" t="s">
        <v>1188</v>
      </c>
      <c r="L108" t="s">
        <v>1188</v>
      </c>
      <c r="M108" t="s">
        <v>1188</v>
      </c>
      <c r="N108" t="s">
        <v>1188</v>
      </c>
      <c r="O108" t="s">
        <v>1188</v>
      </c>
      <c r="P108" t="s">
        <v>1188</v>
      </c>
      <c r="Q108" t="s">
        <v>1189</v>
      </c>
      <c r="R108" t="s">
        <v>1225</v>
      </c>
      <c r="S108">
        <f>VLOOKUP(ACCOUNTEXSEG,Sheet6!$A$2:$C$4000,3,TRUE)</f>
        <v>2481</v>
      </c>
      <c r="T108">
        <f>IF(ACCTTYPE="I",0,OPENBALN)</f>
        <v>0</v>
      </c>
      <c r="U108">
        <v>579.17999999999995</v>
      </c>
      <c r="V108">
        <v>1159.58</v>
      </c>
      <c r="W108">
        <v>580.4</v>
      </c>
      <c r="X108">
        <v>580.4</v>
      </c>
      <c r="Y108" s="179">
        <v>580.4</v>
      </c>
      <c r="Z108">
        <v>0</v>
      </c>
      <c r="AA108">
        <v>0</v>
      </c>
      <c r="AB108">
        <v>0</v>
      </c>
      <c r="AC108">
        <v>357.45</v>
      </c>
      <c r="AD108">
        <v>358.99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486.28</v>
      </c>
      <c r="AQ108">
        <v>486.28</v>
      </c>
      <c r="AR108">
        <v>0</v>
      </c>
      <c r="AS108">
        <v>0</v>
      </c>
      <c r="AT108">
        <v>0</v>
      </c>
      <c r="AU108" s="179">
        <v>496.2</v>
      </c>
      <c r="AV108">
        <v>496.2</v>
      </c>
      <c r="AW108">
        <v>0</v>
      </c>
      <c r="AX108">
        <v>496.2</v>
      </c>
      <c r="AY108">
        <v>496.47</v>
      </c>
      <c r="AZ108">
        <v>387</v>
      </c>
      <c r="BA108">
        <v>0</v>
      </c>
      <c r="BB108">
        <v>0</v>
      </c>
      <c r="BC108">
        <v>580.4</v>
      </c>
      <c r="BD108">
        <v>0</v>
      </c>
      <c r="BE108">
        <v>1076.5999999999999</v>
      </c>
      <c r="BF108">
        <v>1184.68</v>
      </c>
      <c r="BG108">
        <v>1184.68</v>
      </c>
      <c r="BH108">
        <v>303.31687499999998</v>
      </c>
      <c r="BI108">
        <v>294.426875</v>
      </c>
      <c r="BJ108">
        <v>247.010625</v>
      </c>
      <c r="BK108">
        <v>253.46687499999999</v>
      </c>
      <c r="BL108">
        <v>60.784999999999997</v>
      </c>
      <c r="BM108" t="s">
        <v>1191</v>
      </c>
      <c r="BN108">
        <v>20190701</v>
      </c>
      <c r="BO108">
        <v>716.44</v>
      </c>
      <c r="BP108" t="s">
        <v>238</v>
      </c>
      <c r="BQ108">
        <v>2841.68</v>
      </c>
      <c r="BR108">
        <v>2020</v>
      </c>
      <c r="BS108" t="s">
        <v>121</v>
      </c>
      <c r="BT108">
        <v>716.44</v>
      </c>
    </row>
    <row r="109" spans="1:72" x14ac:dyDescent="0.2">
      <c r="A109" t="s">
        <v>601</v>
      </c>
      <c r="B109" t="s">
        <v>1348</v>
      </c>
      <c r="C109" t="s">
        <v>1349</v>
      </c>
      <c r="D109">
        <f>IF(TYPE="R",40,IF(ISNA(INDEX(Categories!D:E,MATCH(GROUPTYPE,Categories!D:D,0),2)),0,INDEX(Categories!D:E,MATCH(GROUPTYPE,Categories!D:D,0),2)))</f>
        <v>13</v>
      </c>
      <c r="E109" t="str">
        <f>IF(TYPE="R","Retained Earnings",IF(ISNA(INDEX(Categories!D:F,MATCH(GLCATCODE,Categories!E:E,0),3)),0,INDEX(Categories!D:F,MATCH(GLCATCODE,Categories!E:E,0),3)))</f>
        <v>Cost and Expenses</v>
      </c>
      <c r="F109" t="s">
        <v>238</v>
      </c>
      <c r="G109" t="s">
        <v>1006</v>
      </c>
      <c r="H109" t="s">
        <v>1350</v>
      </c>
      <c r="I109" t="s">
        <v>1319</v>
      </c>
      <c r="J109" t="s">
        <v>1188</v>
      </c>
      <c r="K109" t="s">
        <v>1188</v>
      </c>
      <c r="L109" t="s">
        <v>1188</v>
      </c>
      <c r="M109" t="s">
        <v>1188</v>
      </c>
      <c r="N109" t="s">
        <v>1188</v>
      </c>
      <c r="O109" t="s">
        <v>1188</v>
      </c>
      <c r="P109" t="s">
        <v>1188</v>
      </c>
      <c r="Q109" t="s">
        <v>1189</v>
      </c>
      <c r="R109" t="s">
        <v>1225</v>
      </c>
      <c r="S109">
        <f>VLOOKUP(ACCOUNTEXSEG,Sheet6!$A$2:$C$4000,3,TRUE)</f>
        <v>0</v>
      </c>
      <c r="T109">
        <f>IF(ACCTTYPE="I",0,OPENBALN)</f>
        <v>0</v>
      </c>
      <c r="U109">
        <v>-11.2</v>
      </c>
      <c r="V109">
        <v>0</v>
      </c>
      <c r="W109">
        <v>118.8</v>
      </c>
      <c r="X109">
        <v>39.6</v>
      </c>
      <c r="Y109" s="179">
        <v>0</v>
      </c>
      <c r="Z109">
        <v>3980.5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77.77</v>
      </c>
      <c r="AG109">
        <v>77.77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346.25</v>
      </c>
      <c r="AP109">
        <v>346.25</v>
      </c>
      <c r="AQ109">
        <v>346.25</v>
      </c>
      <c r="AR109">
        <v>0</v>
      </c>
      <c r="AS109">
        <v>0</v>
      </c>
      <c r="AT109">
        <v>0</v>
      </c>
      <c r="AU109" s="179">
        <v>25</v>
      </c>
      <c r="AV109">
        <v>25</v>
      </c>
      <c r="AW109">
        <v>37.799999999999997</v>
      </c>
      <c r="AX109">
        <v>2520</v>
      </c>
      <c r="AY109">
        <v>5344.23</v>
      </c>
      <c r="AZ109">
        <v>29.7</v>
      </c>
      <c r="BA109">
        <v>-22.5</v>
      </c>
      <c r="BB109">
        <v>0</v>
      </c>
      <c r="BC109">
        <v>25</v>
      </c>
      <c r="BD109">
        <v>0</v>
      </c>
      <c r="BE109">
        <v>25</v>
      </c>
      <c r="BF109">
        <v>0</v>
      </c>
      <c r="BG109">
        <v>0</v>
      </c>
      <c r="BH109">
        <v>498.85812499999997</v>
      </c>
      <c r="BI109">
        <v>744.15</v>
      </c>
      <c r="BJ109">
        <v>7.5</v>
      </c>
      <c r="BK109">
        <v>0</v>
      </c>
      <c r="BL109">
        <v>64.921875</v>
      </c>
      <c r="BM109" t="s">
        <v>1191</v>
      </c>
      <c r="BN109">
        <v>20190701</v>
      </c>
      <c r="BO109">
        <v>77.77</v>
      </c>
      <c r="BP109" t="s">
        <v>238</v>
      </c>
      <c r="BQ109">
        <v>27.5</v>
      </c>
      <c r="BR109">
        <v>2020</v>
      </c>
      <c r="BS109" t="s">
        <v>123</v>
      </c>
      <c r="BT109">
        <v>77.77</v>
      </c>
    </row>
    <row r="110" spans="1:72" x14ac:dyDescent="0.2">
      <c r="A110" t="s">
        <v>602</v>
      </c>
      <c r="B110" t="s">
        <v>1351</v>
      </c>
      <c r="C110" t="s">
        <v>1349</v>
      </c>
      <c r="D110">
        <f>IF(TYPE="R",40,IF(ISNA(INDEX(Categories!D:E,MATCH(GROUPTYPE,Categories!D:D,0),2)),0,INDEX(Categories!D:E,MATCH(GROUPTYPE,Categories!D:D,0),2)))</f>
        <v>13</v>
      </c>
      <c r="E110" t="str">
        <f>IF(TYPE="R","Retained Earnings",IF(ISNA(INDEX(Categories!D:F,MATCH(GLCATCODE,Categories!E:E,0),3)),0,INDEX(Categories!D:F,MATCH(GLCATCODE,Categories!E:E,0),3)))</f>
        <v>Cost and Expenses</v>
      </c>
      <c r="F110" t="s">
        <v>238</v>
      </c>
      <c r="G110" t="s">
        <v>1007</v>
      </c>
      <c r="H110" t="s">
        <v>1352</v>
      </c>
      <c r="I110" t="s">
        <v>1319</v>
      </c>
      <c r="J110" t="s">
        <v>1188</v>
      </c>
      <c r="K110" t="s">
        <v>1188</v>
      </c>
      <c r="L110" t="s">
        <v>1188</v>
      </c>
      <c r="M110" t="s">
        <v>1188</v>
      </c>
      <c r="N110" t="s">
        <v>1188</v>
      </c>
      <c r="O110" t="s">
        <v>1188</v>
      </c>
      <c r="P110" t="s">
        <v>1188</v>
      </c>
      <c r="Q110" t="s">
        <v>1189</v>
      </c>
      <c r="R110" t="s">
        <v>1225</v>
      </c>
      <c r="S110">
        <f>VLOOKUP(ACCOUNTEXSEG,Sheet6!$A$2:$C$4000,3,TRUE)</f>
        <v>1614.59</v>
      </c>
      <c r="T110">
        <f>IF(ACCTTYPE="I",0,OPENBALN)</f>
        <v>0</v>
      </c>
      <c r="U110">
        <v>118.25</v>
      </c>
      <c r="V110">
        <v>73.599999999999994</v>
      </c>
      <c r="W110">
        <v>38.799999999999997</v>
      </c>
      <c r="X110">
        <v>169.5</v>
      </c>
      <c r="Y110" s="179">
        <v>76.150000000000006</v>
      </c>
      <c r="Z110">
        <v>37.950000000000003</v>
      </c>
      <c r="AA110">
        <v>89.6</v>
      </c>
      <c r="AB110">
        <v>43.45</v>
      </c>
      <c r="AC110">
        <v>206.33</v>
      </c>
      <c r="AD110">
        <v>14.64</v>
      </c>
      <c r="AE110">
        <v>37.75</v>
      </c>
      <c r="AF110">
        <v>80.55</v>
      </c>
      <c r="AG110">
        <v>80.55</v>
      </c>
      <c r="AH110">
        <v>20</v>
      </c>
      <c r="AI110">
        <v>20</v>
      </c>
      <c r="AJ110">
        <v>20</v>
      </c>
      <c r="AK110">
        <v>20</v>
      </c>
      <c r="AL110">
        <v>20</v>
      </c>
      <c r="AM110">
        <v>20</v>
      </c>
      <c r="AN110">
        <v>89.6</v>
      </c>
      <c r="AO110">
        <v>177.75</v>
      </c>
      <c r="AP110">
        <v>177.75</v>
      </c>
      <c r="AQ110">
        <v>177.75</v>
      </c>
      <c r="AR110">
        <v>177.75</v>
      </c>
      <c r="AS110">
        <v>20</v>
      </c>
      <c r="AT110">
        <v>20</v>
      </c>
      <c r="AU110" s="179">
        <v>66.05</v>
      </c>
      <c r="AV110">
        <v>114.77</v>
      </c>
      <c r="AW110">
        <v>60.7</v>
      </c>
      <c r="AX110">
        <v>117.31</v>
      </c>
      <c r="AY110">
        <v>241.96</v>
      </c>
      <c r="AZ110">
        <v>191.36</v>
      </c>
      <c r="BA110">
        <v>50.1</v>
      </c>
      <c r="BB110">
        <v>387.15</v>
      </c>
      <c r="BC110">
        <v>59.85</v>
      </c>
      <c r="BD110">
        <v>765.05</v>
      </c>
      <c r="BE110">
        <v>311.20999999999998</v>
      </c>
      <c r="BF110">
        <v>45.35</v>
      </c>
      <c r="BG110">
        <v>45.35</v>
      </c>
      <c r="BH110">
        <v>150.42124999999999</v>
      </c>
      <c r="BI110">
        <v>271.66500000000002</v>
      </c>
      <c r="BJ110">
        <v>154.57124999999999</v>
      </c>
      <c r="BK110">
        <v>152.56937500000001</v>
      </c>
      <c r="BL110">
        <v>58.787500000000001</v>
      </c>
      <c r="BM110" t="s">
        <v>1191</v>
      </c>
      <c r="BN110">
        <v>20190701</v>
      </c>
      <c r="BO110">
        <v>472.32</v>
      </c>
      <c r="BP110" t="s">
        <v>238</v>
      </c>
      <c r="BQ110">
        <v>1618.71</v>
      </c>
      <c r="BR110">
        <v>2020</v>
      </c>
      <c r="BS110" t="s">
        <v>123</v>
      </c>
      <c r="BT110">
        <v>472.32</v>
      </c>
    </row>
    <row r="111" spans="1:72" x14ac:dyDescent="0.2">
      <c r="A111" t="s">
        <v>603</v>
      </c>
      <c r="B111" t="s">
        <v>1353</v>
      </c>
      <c r="C111" t="s">
        <v>1349</v>
      </c>
      <c r="D111">
        <f>IF(TYPE="R",40,IF(ISNA(INDEX(Categories!D:E,MATCH(GROUPTYPE,Categories!D:D,0),2)),0,INDEX(Categories!D:E,MATCH(GROUPTYPE,Categories!D:D,0),2)))</f>
        <v>13</v>
      </c>
      <c r="E111" t="str">
        <f>IF(TYPE="R","Retained Earnings",IF(ISNA(INDEX(Categories!D:F,MATCH(GLCATCODE,Categories!E:E,0),3)),0,INDEX(Categories!D:F,MATCH(GLCATCODE,Categories!E:E,0),3)))</f>
        <v>Cost and Expenses</v>
      </c>
      <c r="F111" t="s">
        <v>238</v>
      </c>
      <c r="G111" t="s">
        <v>1008</v>
      </c>
      <c r="H111" t="s">
        <v>1354</v>
      </c>
      <c r="I111" t="s">
        <v>1319</v>
      </c>
      <c r="J111" t="s">
        <v>1188</v>
      </c>
      <c r="K111" t="s">
        <v>1188</v>
      </c>
      <c r="L111" t="s">
        <v>1188</v>
      </c>
      <c r="M111" t="s">
        <v>1188</v>
      </c>
      <c r="N111" t="s">
        <v>1188</v>
      </c>
      <c r="O111" t="s">
        <v>1188</v>
      </c>
      <c r="P111" t="s">
        <v>1188</v>
      </c>
      <c r="Q111" t="s">
        <v>1189</v>
      </c>
      <c r="R111" t="s">
        <v>1225</v>
      </c>
      <c r="S111">
        <f>VLOOKUP(ACCOUNTEXSEG,Sheet6!$A$2:$C$4000,3,TRUE)</f>
        <v>0</v>
      </c>
      <c r="T111">
        <f>IF(ACCTTYPE="I",0,OPENBALN)</f>
        <v>0</v>
      </c>
      <c r="U111">
        <v>0</v>
      </c>
      <c r="V111">
        <v>0</v>
      </c>
      <c r="W111">
        <v>0</v>
      </c>
      <c r="X111">
        <v>0</v>
      </c>
      <c r="Y111" s="179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 s="179">
        <v>0</v>
      </c>
      <c r="AV111">
        <v>0</v>
      </c>
      <c r="AW111">
        <v>0</v>
      </c>
      <c r="AX111">
        <v>0</v>
      </c>
      <c r="AY111">
        <v>0</v>
      </c>
      <c r="AZ111">
        <v>580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36.25</v>
      </c>
      <c r="BI111">
        <v>0</v>
      </c>
      <c r="BJ111">
        <v>36.25</v>
      </c>
      <c r="BK111">
        <v>73.4375</v>
      </c>
      <c r="BL111">
        <v>0</v>
      </c>
      <c r="BM111" t="s">
        <v>1191</v>
      </c>
      <c r="BN111">
        <v>20190701</v>
      </c>
      <c r="BO111">
        <v>0</v>
      </c>
      <c r="BP111" t="s">
        <v>238</v>
      </c>
      <c r="BQ111">
        <v>0</v>
      </c>
      <c r="BR111">
        <v>2020</v>
      </c>
      <c r="BS111" t="s">
        <v>123</v>
      </c>
      <c r="BT111">
        <v>0</v>
      </c>
    </row>
    <row r="112" spans="1:72" x14ac:dyDescent="0.2">
      <c r="A112" t="s">
        <v>724</v>
      </c>
      <c r="B112" t="s">
        <v>1355</v>
      </c>
      <c r="C112" t="s">
        <v>1349</v>
      </c>
      <c r="D112">
        <f>IF(TYPE="R",40,IF(ISNA(INDEX(Categories!D:E,MATCH(GROUPTYPE,Categories!D:D,0),2)),0,INDEX(Categories!D:E,MATCH(GROUPTYPE,Categories!D:D,0),2)))</f>
        <v>13</v>
      </c>
      <c r="E112" t="str">
        <f>IF(TYPE="R","Retained Earnings",IF(ISNA(INDEX(Categories!D:F,MATCH(GLCATCODE,Categories!E:E,0),3)),0,INDEX(Categories!D:F,MATCH(GLCATCODE,Categories!E:E,0),3)))</f>
        <v>Cost and Expenses</v>
      </c>
      <c r="F112" t="s">
        <v>238</v>
      </c>
      <c r="G112" t="s">
        <v>1009</v>
      </c>
      <c r="H112" t="s">
        <v>1356</v>
      </c>
      <c r="I112" t="s">
        <v>1319</v>
      </c>
      <c r="J112" t="s">
        <v>1188</v>
      </c>
      <c r="K112" t="s">
        <v>1188</v>
      </c>
      <c r="L112" t="s">
        <v>1188</v>
      </c>
      <c r="M112" t="s">
        <v>1188</v>
      </c>
      <c r="N112" t="s">
        <v>1188</v>
      </c>
      <c r="O112" t="s">
        <v>1188</v>
      </c>
      <c r="P112" t="s">
        <v>1188</v>
      </c>
      <c r="Q112" t="s">
        <v>1189</v>
      </c>
      <c r="R112" t="s">
        <v>1225</v>
      </c>
      <c r="S112">
        <f>VLOOKUP(ACCOUNTEXSEG,Sheet6!$A$2:$C$4000,3,TRUE)</f>
        <v>0</v>
      </c>
      <c r="T112">
        <f>IF(ACCTTYPE="I",0,OPENBALN)</f>
        <v>0</v>
      </c>
      <c r="U112">
        <v>0</v>
      </c>
      <c r="V112">
        <v>0</v>
      </c>
      <c r="W112">
        <v>0</v>
      </c>
      <c r="X112">
        <v>0</v>
      </c>
      <c r="Y112" s="179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 s="179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412.5</v>
      </c>
      <c r="BJ112">
        <v>0</v>
      </c>
      <c r="BK112">
        <v>0</v>
      </c>
      <c r="BL112">
        <v>0</v>
      </c>
      <c r="BM112" t="s">
        <v>1191</v>
      </c>
      <c r="BN112">
        <v>20190701</v>
      </c>
      <c r="BO112">
        <v>0</v>
      </c>
      <c r="BP112" t="s">
        <v>238</v>
      </c>
      <c r="BQ112">
        <v>0</v>
      </c>
      <c r="BR112">
        <v>2020</v>
      </c>
      <c r="BS112" t="s">
        <v>123</v>
      </c>
      <c r="BT112">
        <v>0</v>
      </c>
    </row>
    <row r="113" spans="1:72" x14ac:dyDescent="0.2">
      <c r="A113" t="s">
        <v>605</v>
      </c>
      <c r="B113" t="s">
        <v>1357</v>
      </c>
      <c r="C113" t="s">
        <v>1349</v>
      </c>
      <c r="D113">
        <f>IF(TYPE="R",40,IF(ISNA(INDEX(Categories!D:E,MATCH(GROUPTYPE,Categories!D:D,0),2)),0,INDEX(Categories!D:E,MATCH(GROUPTYPE,Categories!D:D,0),2)))</f>
        <v>13</v>
      </c>
      <c r="E113" t="str">
        <f>IF(TYPE="R","Retained Earnings",IF(ISNA(INDEX(Categories!D:F,MATCH(GLCATCODE,Categories!E:E,0),3)),0,INDEX(Categories!D:F,MATCH(GLCATCODE,Categories!E:E,0),3)))</f>
        <v>Cost and Expenses</v>
      </c>
      <c r="F113" t="s">
        <v>238</v>
      </c>
      <c r="G113" t="s">
        <v>1011</v>
      </c>
      <c r="H113" t="s">
        <v>1358</v>
      </c>
      <c r="I113" t="s">
        <v>1319</v>
      </c>
      <c r="J113" t="s">
        <v>1188</v>
      </c>
      <c r="K113" t="s">
        <v>1188</v>
      </c>
      <c r="L113" t="s">
        <v>1188</v>
      </c>
      <c r="M113" t="s">
        <v>1188</v>
      </c>
      <c r="N113" t="s">
        <v>1188</v>
      </c>
      <c r="O113" t="s">
        <v>1188</v>
      </c>
      <c r="P113" t="s">
        <v>1188</v>
      </c>
      <c r="Q113" t="s">
        <v>1189</v>
      </c>
      <c r="R113" t="s">
        <v>1225</v>
      </c>
      <c r="S113">
        <f>VLOOKUP(ACCOUNTEXSEG,Sheet6!$A$2:$C$4000,3,TRUE)</f>
        <v>10</v>
      </c>
      <c r="T113">
        <f>IF(ACCTTYPE="I",0,OPENBALN)</f>
        <v>0</v>
      </c>
      <c r="U113">
        <v>0</v>
      </c>
      <c r="V113">
        <v>0</v>
      </c>
      <c r="W113">
        <v>0</v>
      </c>
      <c r="X113">
        <v>0</v>
      </c>
      <c r="Y113" s="179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 s="179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0.625</v>
      </c>
      <c r="BI113">
        <v>0</v>
      </c>
      <c r="BJ113">
        <v>1.3387500000000001</v>
      </c>
      <c r="BK113">
        <v>0</v>
      </c>
      <c r="BL113">
        <v>0</v>
      </c>
      <c r="BM113" t="s">
        <v>1191</v>
      </c>
      <c r="BN113">
        <v>20190701</v>
      </c>
      <c r="BO113">
        <v>0</v>
      </c>
      <c r="BP113" t="s">
        <v>238</v>
      </c>
      <c r="BQ113">
        <v>0</v>
      </c>
      <c r="BR113">
        <v>2020</v>
      </c>
      <c r="BS113" t="s">
        <v>123</v>
      </c>
      <c r="BT113">
        <v>0</v>
      </c>
    </row>
    <row r="114" spans="1:72" x14ac:dyDescent="0.2">
      <c r="A114" t="s">
        <v>606</v>
      </c>
      <c r="B114" t="s">
        <v>1359</v>
      </c>
      <c r="C114" t="s">
        <v>1349</v>
      </c>
      <c r="D114">
        <f>IF(TYPE="R",40,IF(ISNA(INDEX(Categories!D:E,MATCH(GROUPTYPE,Categories!D:D,0),2)),0,INDEX(Categories!D:E,MATCH(GROUPTYPE,Categories!D:D,0),2)))</f>
        <v>13</v>
      </c>
      <c r="E114" t="str">
        <f>IF(TYPE="R","Retained Earnings",IF(ISNA(INDEX(Categories!D:F,MATCH(GLCATCODE,Categories!E:E,0),3)),0,INDEX(Categories!D:F,MATCH(GLCATCODE,Categories!E:E,0),3)))</f>
        <v>Cost and Expenses</v>
      </c>
      <c r="F114" t="s">
        <v>238</v>
      </c>
      <c r="G114" t="s">
        <v>1012</v>
      </c>
      <c r="H114" t="s">
        <v>1360</v>
      </c>
      <c r="I114" t="s">
        <v>1319</v>
      </c>
      <c r="J114" t="s">
        <v>1188</v>
      </c>
      <c r="K114" t="s">
        <v>1188</v>
      </c>
      <c r="L114" t="s">
        <v>1188</v>
      </c>
      <c r="M114" t="s">
        <v>1188</v>
      </c>
      <c r="N114" t="s">
        <v>1188</v>
      </c>
      <c r="O114" t="s">
        <v>1188</v>
      </c>
      <c r="P114" t="s">
        <v>1188</v>
      </c>
      <c r="Q114" t="s">
        <v>1189</v>
      </c>
      <c r="R114" t="s">
        <v>1225</v>
      </c>
      <c r="S114">
        <f>VLOOKUP(ACCOUNTEXSEG,Sheet6!$A$2:$C$4000,3,TRUE)</f>
        <v>721.66</v>
      </c>
      <c r="T114">
        <f>IF(ACCTTYPE="I",0,OPENBALN)</f>
        <v>0</v>
      </c>
      <c r="U114">
        <v>42.04</v>
      </c>
      <c r="V114">
        <v>39.33</v>
      </c>
      <c r="W114">
        <v>97.56</v>
      </c>
      <c r="X114">
        <v>96.2</v>
      </c>
      <c r="Y114" s="179">
        <v>99.41</v>
      </c>
      <c r="Z114">
        <v>96.2</v>
      </c>
      <c r="AA114">
        <v>57.37</v>
      </c>
      <c r="AB114">
        <v>57.37</v>
      </c>
      <c r="AC114">
        <v>334.97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57.37</v>
      </c>
      <c r="AO114">
        <v>400</v>
      </c>
      <c r="AP114">
        <v>0</v>
      </c>
      <c r="AQ114">
        <v>0</v>
      </c>
      <c r="AR114">
        <v>0</v>
      </c>
      <c r="AS114">
        <v>0</v>
      </c>
      <c r="AT114">
        <v>0</v>
      </c>
      <c r="AU114" s="179">
        <v>146.22</v>
      </c>
      <c r="AV114">
        <v>132.07</v>
      </c>
      <c r="AW114">
        <v>91.56</v>
      </c>
      <c r="AX114">
        <v>88.6</v>
      </c>
      <c r="AY114">
        <v>91.56</v>
      </c>
      <c r="AZ114">
        <v>88.6</v>
      </c>
      <c r="BA114">
        <v>40.68</v>
      </c>
      <c r="BB114">
        <v>42.04</v>
      </c>
      <c r="BC114">
        <v>40.68</v>
      </c>
      <c r="BD114">
        <v>42.04</v>
      </c>
      <c r="BE114">
        <v>40.68</v>
      </c>
      <c r="BF114">
        <v>42.04</v>
      </c>
      <c r="BG114">
        <v>42.04</v>
      </c>
      <c r="BH114">
        <v>85.016874999999999</v>
      </c>
      <c r="BI114">
        <v>36.875624999999999</v>
      </c>
      <c r="BJ114">
        <v>49.643749999999997</v>
      </c>
      <c r="BK114">
        <v>60.510624999999997</v>
      </c>
      <c r="BL114">
        <v>28.585625</v>
      </c>
      <c r="BM114" t="s">
        <v>1191</v>
      </c>
      <c r="BN114">
        <v>20190701</v>
      </c>
      <c r="BO114">
        <v>449.71</v>
      </c>
      <c r="BP114" t="s">
        <v>238</v>
      </c>
      <c r="BQ114">
        <v>248.16</v>
      </c>
      <c r="BR114">
        <v>2020</v>
      </c>
      <c r="BS114" t="s">
        <v>123</v>
      </c>
      <c r="BT114">
        <v>449.71</v>
      </c>
    </row>
    <row r="115" spans="1:72" x14ac:dyDescent="0.2">
      <c r="A115" t="s">
        <v>607</v>
      </c>
      <c r="B115" t="s">
        <v>1361</v>
      </c>
      <c r="C115" t="s">
        <v>1349</v>
      </c>
      <c r="D115">
        <f>IF(TYPE="R",40,IF(ISNA(INDEX(Categories!D:E,MATCH(GROUPTYPE,Categories!D:D,0),2)),0,INDEX(Categories!D:E,MATCH(GROUPTYPE,Categories!D:D,0),2)))</f>
        <v>13</v>
      </c>
      <c r="E115" t="str">
        <f>IF(TYPE="R","Retained Earnings",IF(ISNA(INDEX(Categories!D:F,MATCH(GLCATCODE,Categories!E:E,0),3)),0,INDEX(Categories!D:F,MATCH(GLCATCODE,Categories!E:E,0),3)))</f>
        <v>Cost and Expenses</v>
      </c>
      <c r="F115" t="s">
        <v>238</v>
      </c>
      <c r="G115" t="s">
        <v>1013</v>
      </c>
      <c r="H115" t="s">
        <v>1362</v>
      </c>
      <c r="I115" t="s">
        <v>1319</v>
      </c>
      <c r="J115" t="s">
        <v>1188</v>
      </c>
      <c r="K115" t="s">
        <v>1188</v>
      </c>
      <c r="L115" t="s">
        <v>1188</v>
      </c>
      <c r="M115" t="s">
        <v>1188</v>
      </c>
      <c r="N115" t="s">
        <v>1188</v>
      </c>
      <c r="O115" t="s">
        <v>1188</v>
      </c>
      <c r="P115" t="s">
        <v>1188</v>
      </c>
      <c r="Q115" t="s">
        <v>1189</v>
      </c>
      <c r="R115" t="s">
        <v>1225</v>
      </c>
      <c r="S115">
        <f>VLOOKUP(ACCOUNTEXSEG,Sheet6!$A$2:$C$4000,3,TRUE)</f>
        <v>834</v>
      </c>
      <c r="T115">
        <f>IF(ACCTTYPE="I",0,OPENBALN)</f>
        <v>0</v>
      </c>
      <c r="U115">
        <v>0</v>
      </c>
      <c r="V115">
        <v>0</v>
      </c>
      <c r="W115">
        <v>0</v>
      </c>
      <c r="X115">
        <v>0</v>
      </c>
      <c r="Y115" s="179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273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273</v>
      </c>
      <c r="AP115">
        <v>0</v>
      </c>
      <c r="AQ115">
        <v>0</v>
      </c>
      <c r="AR115">
        <v>0</v>
      </c>
      <c r="AS115">
        <v>0</v>
      </c>
      <c r="AT115">
        <v>0</v>
      </c>
      <c r="AU115" s="179">
        <v>90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360</v>
      </c>
      <c r="BC115">
        <v>0</v>
      </c>
      <c r="BD115">
        <v>0</v>
      </c>
      <c r="BE115">
        <v>242.73</v>
      </c>
      <c r="BF115">
        <v>0</v>
      </c>
      <c r="BG115">
        <v>0</v>
      </c>
      <c r="BH115">
        <v>57.75</v>
      </c>
      <c r="BI115">
        <v>22.48</v>
      </c>
      <c r="BJ115">
        <v>14.147500000000001</v>
      </c>
      <c r="BK115">
        <v>13.977499999999999</v>
      </c>
      <c r="BL115">
        <v>17.0625</v>
      </c>
      <c r="BM115" t="s">
        <v>1191</v>
      </c>
      <c r="BN115">
        <v>20190701</v>
      </c>
      <c r="BO115">
        <v>273</v>
      </c>
      <c r="BP115" t="s">
        <v>238</v>
      </c>
      <c r="BQ115">
        <v>602.73</v>
      </c>
      <c r="BR115">
        <v>2020</v>
      </c>
      <c r="BS115" t="s">
        <v>123</v>
      </c>
      <c r="BT115">
        <v>273</v>
      </c>
    </row>
    <row r="116" spans="1:72" x14ac:dyDescent="0.2">
      <c r="A116" t="s">
        <v>608</v>
      </c>
      <c r="B116" t="s">
        <v>1363</v>
      </c>
      <c r="C116" t="s">
        <v>1349</v>
      </c>
      <c r="D116">
        <f>IF(TYPE="R",40,IF(ISNA(INDEX(Categories!D:E,MATCH(GROUPTYPE,Categories!D:D,0),2)),0,INDEX(Categories!D:E,MATCH(GROUPTYPE,Categories!D:D,0),2)))</f>
        <v>13</v>
      </c>
      <c r="E116" t="str">
        <f>IF(TYPE="R","Retained Earnings",IF(ISNA(INDEX(Categories!D:F,MATCH(GLCATCODE,Categories!E:E,0),3)),0,INDEX(Categories!D:F,MATCH(GLCATCODE,Categories!E:E,0),3)))</f>
        <v>Cost and Expenses</v>
      </c>
      <c r="F116" t="s">
        <v>238</v>
      </c>
      <c r="G116" t="s">
        <v>1014</v>
      </c>
      <c r="H116" t="s">
        <v>1364</v>
      </c>
      <c r="I116" t="s">
        <v>1319</v>
      </c>
      <c r="J116" t="s">
        <v>1188</v>
      </c>
      <c r="K116" t="s">
        <v>1188</v>
      </c>
      <c r="L116" t="s">
        <v>1188</v>
      </c>
      <c r="M116" t="s">
        <v>1188</v>
      </c>
      <c r="N116" t="s">
        <v>1188</v>
      </c>
      <c r="O116" t="s">
        <v>1188</v>
      </c>
      <c r="P116" t="s">
        <v>1188</v>
      </c>
      <c r="Q116" t="s">
        <v>1189</v>
      </c>
      <c r="R116" t="s">
        <v>1225</v>
      </c>
      <c r="S116">
        <f>VLOOKUP(ACCOUNTEXSEG,Sheet6!$A$2:$C$4000,3,TRUE)</f>
        <v>161.81</v>
      </c>
      <c r="T116">
        <f>IF(ACCTTYPE="I",0,OPENBALN)</f>
        <v>0</v>
      </c>
      <c r="U116">
        <v>0</v>
      </c>
      <c r="V116">
        <v>0</v>
      </c>
      <c r="W116">
        <v>0</v>
      </c>
      <c r="X116">
        <v>0</v>
      </c>
      <c r="Y116" s="179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 s="179">
        <v>0</v>
      </c>
      <c r="AV116">
        <v>0</v>
      </c>
      <c r="AW116">
        <v>0</v>
      </c>
      <c r="AX116">
        <v>0</v>
      </c>
      <c r="AY116">
        <v>0</v>
      </c>
      <c r="AZ116">
        <v>48.18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13.124375000000001</v>
      </c>
      <c r="BI116">
        <v>7.3806250000000002</v>
      </c>
      <c r="BJ116">
        <v>3.5962499999999999</v>
      </c>
      <c r="BK116">
        <v>8.0962499999999995</v>
      </c>
      <c r="BL116">
        <v>0</v>
      </c>
      <c r="BM116" t="s">
        <v>1191</v>
      </c>
      <c r="BN116">
        <v>20190701</v>
      </c>
      <c r="BO116">
        <v>0</v>
      </c>
      <c r="BP116" t="s">
        <v>238</v>
      </c>
      <c r="BQ116">
        <v>0</v>
      </c>
      <c r="BR116">
        <v>2020</v>
      </c>
      <c r="BS116" t="s">
        <v>123</v>
      </c>
      <c r="BT116">
        <v>0</v>
      </c>
    </row>
    <row r="117" spans="1:72" x14ac:dyDescent="0.2">
      <c r="A117" t="s">
        <v>609</v>
      </c>
      <c r="B117" t="s">
        <v>1365</v>
      </c>
      <c r="C117" t="s">
        <v>1349</v>
      </c>
      <c r="D117">
        <f>IF(TYPE="R",40,IF(ISNA(INDEX(Categories!D:E,MATCH(GROUPTYPE,Categories!D:D,0),2)),0,INDEX(Categories!D:E,MATCH(GROUPTYPE,Categories!D:D,0),2)))</f>
        <v>13</v>
      </c>
      <c r="E117" t="str">
        <f>IF(TYPE="R","Retained Earnings",IF(ISNA(INDEX(Categories!D:F,MATCH(GLCATCODE,Categories!E:E,0),3)),0,INDEX(Categories!D:F,MATCH(GLCATCODE,Categories!E:E,0),3)))</f>
        <v>Cost and Expenses</v>
      </c>
      <c r="F117" t="s">
        <v>238</v>
      </c>
      <c r="G117" t="s">
        <v>1015</v>
      </c>
      <c r="H117" t="s">
        <v>1366</v>
      </c>
      <c r="I117" t="s">
        <v>1319</v>
      </c>
      <c r="J117" t="s">
        <v>1188</v>
      </c>
      <c r="K117" t="s">
        <v>1188</v>
      </c>
      <c r="L117" t="s">
        <v>1188</v>
      </c>
      <c r="M117" t="s">
        <v>1188</v>
      </c>
      <c r="N117" t="s">
        <v>1188</v>
      </c>
      <c r="O117" t="s">
        <v>1188</v>
      </c>
      <c r="P117" t="s">
        <v>1188</v>
      </c>
      <c r="Q117" t="s">
        <v>1189</v>
      </c>
      <c r="R117" t="s">
        <v>1225</v>
      </c>
      <c r="S117">
        <f>VLOOKUP(ACCOUNTEXSEG,Sheet6!$A$2:$C$4000,3,TRUE)</f>
        <v>0</v>
      </c>
      <c r="T117">
        <f>IF(ACCTTYPE="I",0,OPENBALN)</f>
        <v>0</v>
      </c>
      <c r="U117">
        <v>0</v>
      </c>
      <c r="V117">
        <v>0</v>
      </c>
      <c r="W117">
        <v>0</v>
      </c>
      <c r="X117">
        <v>0</v>
      </c>
      <c r="Y117" s="179">
        <v>0</v>
      </c>
      <c r="Z117">
        <v>0</v>
      </c>
      <c r="AA117">
        <v>492.56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492.56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 s="179">
        <v>0</v>
      </c>
      <c r="AV117">
        <v>0</v>
      </c>
      <c r="AW117">
        <v>0</v>
      </c>
      <c r="AX117">
        <v>0</v>
      </c>
      <c r="AY117">
        <v>542.77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33.923124999999999</v>
      </c>
      <c r="BI117">
        <v>13.306875</v>
      </c>
      <c r="BJ117">
        <v>3.0106250000000001</v>
      </c>
      <c r="BK117">
        <v>31.52375</v>
      </c>
      <c r="BL117">
        <v>30.785</v>
      </c>
      <c r="BM117" t="s">
        <v>1191</v>
      </c>
      <c r="BN117">
        <v>20190701</v>
      </c>
      <c r="BO117">
        <v>492.56</v>
      </c>
      <c r="BP117" t="s">
        <v>238</v>
      </c>
      <c r="BQ117">
        <v>0</v>
      </c>
      <c r="BR117">
        <v>2020</v>
      </c>
      <c r="BS117" t="s">
        <v>123</v>
      </c>
      <c r="BT117">
        <v>492.56</v>
      </c>
    </row>
    <row r="118" spans="1:72" x14ac:dyDescent="0.2">
      <c r="A118" t="s">
        <v>725</v>
      </c>
      <c r="B118" t="s">
        <v>1367</v>
      </c>
      <c r="C118" t="s">
        <v>1349</v>
      </c>
      <c r="D118">
        <f>IF(TYPE="R",40,IF(ISNA(INDEX(Categories!D:E,MATCH(GROUPTYPE,Categories!D:D,0),2)),0,INDEX(Categories!D:E,MATCH(GROUPTYPE,Categories!D:D,0),2)))</f>
        <v>13</v>
      </c>
      <c r="E118" t="str">
        <f>IF(TYPE="R","Retained Earnings",IF(ISNA(INDEX(Categories!D:F,MATCH(GLCATCODE,Categories!E:E,0),3)),0,INDEX(Categories!D:F,MATCH(GLCATCODE,Categories!E:E,0),3)))</f>
        <v>Cost and Expenses</v>
      </c>
      <c r="F118" t="s">
        <v>238</v>
      </c>
      <c r="G118" t="s">
        <v>1016</v>
      </c>
      <c r="H118" t="s">
        <v>1368</v>
      </c>
      <c r="I118" t="s">
        <v>1319</v>
      </c>
      <c r="J118" t="s">
        <v>1188</v>
      </c>
      <c r="K118" t="s">
        <v>1188</v>
      </c>
      <c r="L118" t="s">
        <v>1188</v>
      </c>
      <c r="M118" t="s">
        <v>1188</v>
      </c>
      <c r="N118" t="s">
        <v>1188</v>
      </c>
      <c r="O118" t="s">
        <v>1188</v>
      </c>
      <c r="P118" t="s">
        <v>1188</v>
      </c>
      <c r="Q118" t="s">
        <v>1189</v>
      </c>
      <c r="R118" t="s">
        <v>1225</v>
      </c>
      <c r="S118">
        <f>VLOOKUP(ACCOUNTEXSEG,Sheet6!$A$2:$C$4000,3,TRUE)</f>
        <v>249</v>
      </c>
      <c r="T118">
        <f>IF(ACCTTYPE="I",0,OPENBALN)</f>
        <v>0</v>
      </c>
      <c r="U118">
        <v>172.5</v>
      </c>
      <c r="V118">
        <v>0</v>
      </c>
      <c r="W118">
        <v>0</v>
      </c>
      <c r="X118">
        <v>0</v>
      </c>
      <c r="Y118" s="179">
        <v>289.76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44.58</v>
      </c>
      <c r="AP118">
        <v>44.58</v>
      </c>
      <c r="AQ118">
        <v>44.58</v>
      </c>
      <c r="AR118">
        <v>0</v>
      </c>
      <c r="AS118">
        <v>0</v>
      </c>
      <c r="AT118">
        <v>0</v>
      </c>
      <c r="AU118" s="179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72.680000000000007</v>
      </c>
      <c r="BG118">
        <v>72.680000000000007</v>
      </c>
      <c r="BH118">
        <v>15.5625</v>
      </c>
      <c r="BI118">
        <v>22.244375000000002</v>
      </c>
      <c r="BJ118">
        <v>17.8125</v>
      </c>
      <c r="BK118">
        <v>10.227499999999999</v>
      </c>
      <c r="BL118">
        <v>8.3587500000000006</v>
      </c>
      <c r="BM118" t="s">
        <v>1191</v>
      </c>
      <c r="BN118">
        <v>20190701</v>
      </c>
      <c r="BO118">
        <v>0</v>
      </c>
      <c r="BP118" t="s">
        <v>238</v>
      </c>
      <c r="BQ118">
        <v>72.680000000000007</v>
      </c>
      <c r="BR118">
        <v>2020</v>
      </c>
      <c r="BS118" t="s">
        <v>123</v>
      </c>
      <c r="BT118">
        <v>0</v>
      </c>
    </row>
    <row r="119" spans="1:72" x14ac:dyDescent="0.2">
      <c r="A119" t="s">
        <v>610</v>
      </c>
      <c r="B119" t="s">
        <v>1369</v>
      </c>
      <c r="C119" t="s">
        <v>1349</v>
      </c>
      <c r="D119">
        <f>IF(TYPE="R",40,IF(ISNA(INDEX(Categories!D:E,MATCH(GROUPTYPE,Categories!D:D,0),2)),0,INDEX(Categories!D:E,MATCH(GROUPTYPE,Categories!D:D,0),2)))</f>
        <v>13</v>
      </c>
      <c r="E119" t="str">
        <f>IF(TYPE="R","Retained Earnings",IF(ISNA(INDEX(Categories!D:F,MATCH(GLCATCODE,Categories!E:E,0),3)),0,INDEX(Categories!D:F,MATCH(GLCATCODE,Categories!E:E,0),3)))</f>
        <v>Cost and Expenses</v>
      </c>
      <c r="F119" t="s">
        <v>238</v>
      </c>
      <c r="G119" t="s">
        <v>1017</v>
      </c>
      <c r="H119" t="s">
        <v>1370</v>
      </c>
      <c r="I119" t="s">
        <v>1319</v>
      </c>
      <c r="J119" t="s">
        <v>1188</v>
      </c>
      <c r="K119" t="s">
        <v>1188</v>
      </c>
      <c r="L119" t="s">
        <v>1188</v>
      </c>
      <c r="M119" t="s">
        <v>1188</v>
      </c>
      <c r="N119" t="s">
        <v>1188</v>
      </c>
      <c r="O119" t="s">
        <v>1188</v>
      </c>
      <c r="P119" t="s">
        <v>1188</v>
      </c>
      <c r="Q119" t="s">
        <v>1189</v>
      </c>
      <c r="R119" t="s">
        <v>1225</v>
      </c>
      <c r="S119">
        <f>VLOOKUP(ACCOUNTEXSEG,Sheet6!$A$2:$C$4000,3,TRUE)</f>
        <v>325.95</v>
      </c>
      <c r="T119">
        <f>IF(ACCTTYPE="I",0,OPENBALN)</f>
        <v>0</v>
      </c>
      <c r="U119">
        <v>0</v>
      </c>
      <c r="V119">
        <v>0</v>
      </c>
      <c r="W119">
        <v>0</v>
      </c>
      <c r="X119">
        <v>0</v>
      </c>
      <c r="Y119" s="179">
        <v>0</v>
      </c>
      <c r="Z119">
        <v>287.5</v>
      </c>
      <c r="AA119">
        <v>49.91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49.91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 s="17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133</v>
      </c>
      <c r="BG119">
        <v>133</v>
      </c>
      <c r="BH119">
        <v>20.371874999999999</v>
      </c>
      <c r="BI119">
        <v>4.2612500000000004</v>
      </c>
      <c r="BJ119">
        <v>23.693124999999998</v>
      </c>
      <c r="BK119">
        <v>0</v>
      </c>
      <c r="BL119">
        <v>3.1193749999999998</v>
      </c>
      <c r="BM119" t="s">
        <v>1191</v>
      </c>
      <c r="BN119">
        <v>20190701</v>
      </c>
      <c r="BO119">
        <v>49.91</v>
      </c>
      <c r="BP119" t="s">
        <v>238</v>
      </c>
      <c r="BQ119">
        <v>133</v>
      </c>
      <c r="BR119">
        <v>2020</v>
      </c>
      <c r="BS119" t="s">
        <v>123</v>
      </c>
      <c r="BT119">
        <v>49.91</v>
      </c>
    </row>
    <row r="120" spans="1:72" x14ac:dyDescent="0.2">
      <c r="A120" t="s">
        <v>612</v>
      </c>
      <c r="B120" t="s">
        <v>1371</v>
      </c>
      <c r="C120" t="s">
        <v>1349</v>
      </c>
      <c r="D120">
        <f>IF(TYPE="R",40,IF(ISNA(INDEX(Categories!D:E,MATCH(GROUPTYPE,Categories!D:D,0),2)),0,INDEX(Categories!D:E,MATCH(GROUPTYPE,Categories!D:D,0),2)))</f>
        <v>13</v>
      </c>
      <c r="E120" t="str">
        <f>IF(TYPE="R","Retained Earnings",IF(ISNA(INDEX(Categories!D:F,MATCH(GLCATCODE,Categories!E:E,0),3)),0,INDEX(Categories!D:F,MATCH(GLCATCODE,Categories!E:E,0),3)))</f>
        <v>Cost and Expenses</v>
      </c>
      <c r="F120" t="s">
        <v>238</v>
      </c>
      <c r="G120" t="s">
        <v>1020</v>
      </c>
      <c r="H120" t="s">
        <v>1372</v>
      </c>
      <c r="I120" t="s">
        <v>1319</v>
      </c>
      <c r="J120" t="s">
        <v>1188</v>
      </c>
      <c r="K120" t="s">
        <v>1188</v>
      </c>
      <c r="L120" t="s">
        <v>1188</v>
      </c>
      <c r="M120" t="s">
        <v>1188</v>
      </c>
      <c r="N120" t="s">
        <v>1188</v>
      </c>
      <c r="O120" t="s">
        <v>1188</v>
      </c>
      <c r="P120" t="s">
        <v>1188</v>
      </c>
      <c r="Q120" t="s">
        <v>1189</v>
      </c>
      <c r="R120" t="s">
        <v>1225</v>
      </c>
      <c r="S120">
        <f>VLOOKUP(ACCOUNTEXSEG,Sheet6!$A$2:$C$4000,3,TRUE)</f>
        <v>0</v>
      </c>
      <c r="T120">
        <f>IF(ACCTTYPE="I",0,OPENBALN)</f>
        <v>0</v>
      </c>
      <c r="U120">
        <v>0</v>
      </c>
      <c r="V120">
        <v>0</v>
      </c>
      <c r="W120">
        <v>0</v>
      </c>
      <c r="X120">
        <v>0</v>
      </c>
      <c r="Y120" s="179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 s="179">
        <v>600</v>
      </c>
      <c r="AV120">
        <v>0</v>
      </c>
      <c r="AW120">
        <v>0</v>
      </c>
      <c r="AX120">
        <v>0</v>
      </c>
      <c r="AY120">
        <v>360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60</v>
      </c>
      <c r="BI120">
        <v>0</v>
      </c>
      <c r="BJ120">
        <v>86.591250000000002</v>
      </c>
      <c r="BK120">
        <v>0</v>
      </c>
      <c r="BL120">
        <v>0</v>
      </c>
      <c r="BM120" t="s">
        <v>1191</v>
      </c>
      <c r="BN120">
        <v>20190701</v>
      </c>
      <c r="BO120">
        <v>0</v>
      </c>
      <c r="BP120" t="s">
        <v>238</v>
      </c>
      <c r="BQ120">
        <v>0</v>
      </c>
      <c r="BR120">
        <v>2020</v>
      </c>
      <c r="BS120" t="s">
        <v>123</v>
      </c>
      <c r="BT120">
        <v>0</v>
      </c>
    </row>
    <row r="121" spans="1:72" x14ac:dyDescent="0.2">
      <c r="A121" t="s">
        <v>613</v>
      </c>
      <c r="B121" t="s">
        <v>1373</v>
      </c>
      <c r="C121" t="s">
        <v>1349</v>
      </c>
      <c r="D121">
        <f>IF(TYPE="R",40,IF(ISNA(INDEX(Categories!D:E,MATCH(GROUPTYPE,Categories!D:D,0),2)),0,INDEX(Categories!D:E,MATCH(GROUPTYPE,Categories!D:D,0),2)))</f>
        <v>13</v>
      </c>
      <c r="E121" t="str">
        <f>IF(TYPE="R","Retained Earnings",IF(ISNA(INDEX(Categories!D:F,MATCH(GLCATCODE,Categories!E:E,0),3)),0,INDEX(Categories!D:F,MATCH(GLCATCODE,Categories!E:E,0),3)))</f>
        <v>Cost and Expenses</v>
      </c>
      <c r="F121" t="s">
        <v>238</v>
      </c>
      <c r="G121" t="s">
        <v>1021</v>
      </c>
      <c r="H121" t="s">
        <v>1374</v>
      </c>
      <c r="I121" t="s">
        <v>1319</v>
      </c>
      <c r="J121" t="s">
        <v>1188</v>
      </c>
      <c r="K121" t="s">
        <v>1188</v>
      </c>
      <c r="L121" t="s">
        <v>1188</v>
      </c>
      <c r="M121" t="s">
        <v>1188</v>
      </c>
      <c r="N121" t="s">
        <v>1188</v>
      </c>
      <c r="O121" t="s">
        <v>1188</v>
      </c>
      <c r="P121" t="s">
        <v>1188</v>
      </c>
      <c r="Q121" t="s">
        <v>1189</v>
      </c>
      <c r="R121" t="s">
        <v>1225</v>
      </c>
      <c r="S121">
        <f>VLOOKUP(ACCOUNTEXSEG,Sheet6!$A$2:$C$4000,3,TRUE)</f>
        <v>113.43</v>
      </c>
      <c r="T121">
        <f>IF(ACCTTYPE="I",0,OPENBALN)</f>
        <v>0</v>
      </c>
      <c r="U121">
        <v>0</v>
      </c>
      <c r="V121">
        <v>0</v>
      </c>
      <c r="W121">
        <v>0</v>
      </c>
      <c r="X121">
        <v>0</v>
      </c>
      <c r="Y121" s="179">
        <v>0</v>
      </c>
      <c r="Z121">
        <v>0</v>
      </c>
      <c r="AA121">
        <v>27.59</v>
      </c>
      <c r="AB121">
        <v>0</v>
      </c>
      <c r="AC121">
        <v>0</v>
      </c>
      <c r="AD121">
        <v>7.36</v>
      </c>
      <c r="AE121">
        <v>0</v>
      </c>
      <c r="AF121">
        <v>15</v>
      </c>
      <c r="AG121">
        <v>15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27.59</v>
      </c>
      <c r="AO121">
        <v>2.58</v>
      </c>
      <c r="AP121">
        <v>2.58</v>
      </c>
      <c r="AQ121">
        <v>2.58</v>
      </c>
      <c r="AR121">
        <v>0</v>
      </c>
      <c r="AS121">
        <v>0</v>
      </c>
      <c r="AT121">
        <v>0</v>
      </c>
      <c r="AU121" s="179">
        <v>9.09</v>
      </c>
      <c r="AV121">
        <v>0</v>
      </c>
      <c r="AW121">
        <v>0</v>
      </c>
      <c r="AX121">
        <v>0</v>
      </c>
      <c r="AY121">
        <v>0</v>
      </c>
      <c r="AZ121">
        <v>13.54</v>
      </c>
      <c r="BA121">
        <v>30.92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8.5037500000000001</v>
      </c>
      <c r="BI121">
        <v>2.24125</v>
      </c>
      <c r="BJ121">
        <v>17.830625000000001</v>
      </c>
      <c r="BK121">
        <v>79.173124999999999</v>
      </c>
      <c r="BL121">
        <v>2.2081249999999999</v>
      </c>
      <c r="BM121" t="s">
        <v>1191</v>
      </c>
      <c r="BN121">
        <v>20190701</v>
      </c>
      <c r="BO121">
        <v>49.95</v>
      </c>
      <c r="BP121" t="s">
        <v>238</v>
      </c>
      <c r="BQ121">
        <v>30.92</v>
      </c>
      <c r="BR121">
        <v>2020</v>
      </c>
      <c r="BS121" t="s">
        <v>123</v>
      </c>
      <c r="BT121">
        <v>49.95</v>
      </c>
    </row>
    <row r="122" spans="1:72" x14ac:dyDescent="0.2">
      <c r="A122" t="s">
        <v>614</v>
      </c>
      <c r="B122" t="s">
        <v>1375</v>
      </c>
      <c r="C122" t="s">
        <v>1349</v>
      </c>
      <c r="D122">
        <f>IF(TYPE="R",40,IF(ISNA(INDEX(Categories!D:E,MATCH(GROUPTYPE,Categories!D:D,0),2)),0,INDEX(Categories!D:E,MATCH(GROUPTYPE,Categories!D:D,0),2)))</f>
        <v>13</v>
      </c>
      <c r="E122" t="str">
        <f>IF(TYPE="R","Retained Earnings",IF(ISNA(INDEX(Categories!D:F,MATCH(GLCATCODE,Categories!E:E,0),3)),0,INDEX(Categories!D:F,MATCH(GLCATCODE,Categories!E:E,0),3)))</f>
        <v>Cost and Expenses</v>
      </c>
      <c r="F122" t="s">
        <v>238</v>
      </c>
      <c r="G122" t="s">
        <v>1022</v>
      </c>
      <c r="H122" t="s">
        <v>1376</v>
      </c>
      <c r="I122" t="s">
        <v>1319</v>
      </c>
      <c r="J122" t="s">
        <v>1188</v>
      </c>
      <c r="K122" t="s">
        <v>1188</v>
      </c>
      <c r="L122" t="s">
        <v>1188</v>
      </c>
      <c r="M122" t="s">
        <v>1188</v>
      </c>
      <c r="N122" t="s">
        <v>1188</v>
      </c>
      <c r="O122" t="s">
        <v>1188</v>
      </c>
      <c r="P122" t="s">
        <v>1188</v>
      </c>
      <c r="Q122" t="s">
        <v>1189</v>
      </c>
      <c r="R122" t="s">
        <v>1225</v>
      </c>
      <c r="S122">
        <f>VLOOKUP(ACCOUNTEXSEG,Sheet6!$A$2:$C$4000,3,TRUE)</f>
        <v>945.07</v>
      </c>
      <c r="T122">
        <f>IF(ACCTTYPE="I",0,OPENBALN)</f>
        <v>0</v>
      </c>
      <c r="U122">
        <v>0</v>
      </c>
      <c r="V122">
        <v>1128</v>
      </c>
      <c r="W122">
        <v>0</v>
      </c>
      <c r="X122">
        <v>0</v>
      </c>
      <c r="Y122" s="179">
        <v>129.72999999999999</v>
      </c>
      <c r="Z122">
        <v>0</v>
      </c>
      <c r="AA122">
        <v>70.91</v>
      </c>
      <c r="AB122">
        <v>271.45999999999998</v>
      </c>
      <c r="AC122">
        <v>210.91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70.91</v>
      </c>
      <c r="AO122">
        <v>146.97</v>
      </c>
      <c r="AP122">
        <v>146.97</v>
      </c>
      <c r="AQ122">
        <v>146.97</v>
      </c>
      <c r="AR122">
        <v>0</v>
      </c>
      <c r="AS122">
        <v>0</v>
      </c>
      <c r="AT122">
        <v>0</v>
      </c>
      <c r="AU122" s="179">
        <v>0</v>
      </c>
      <c r="AV122">
        <v>1118.53</v>
      </c>
      <c r="AW122">
        <v>45.41</v>
      </c>
      <c r="AX122">
        <v>116.69</v>
      </c>
      <c r="AY122">
        <v>0</v>
      </c>
      <c r="AZ122">
        <v>0</v>
      </c>
      <c r="BA122">
        <v>102.82</v>
      </c>
      <c r="BB122">
        <v>75.540000000000006</v>
      </c>
      <c r="BC122">
        <v>83.4</v>
      </c>
      <c r="BD122">
        <v>80.459999999999994</v>
      </c>
      <c r="BE122">
        <v>0</v>
      </c>
      <c r="BF122">
        <v>163.72999999999999</v>
      </c>
      <c r="BG122">
        <v>163.72999999999999</v>
      </c>
      <c r="BH122">
        <v>139.10624999999999</v>
      </c>
      <c r="BI122">
        <v>149.37875</v>
      </c>
      <c r="BJ122">
        <v>95.76</v>
      </c>
      <c r="BK122">
        <v>134.22062500000001</v>
      </c>
      <c r="BL122">
        <v>31.98875</v>
      </c>
      <c r="BM122" t="s">
        <v>1191</v>
      </c>
      <c r="BN122">
        <v>20190701</v>
      </c>
      <c r="BO122">
        <v>553.28</v>
      </c>
      <c r="BP122" t="s">
        <v>238</v>
      </c>
      <c r="BQ122">
        <v>505.95</v>
      </c>
      <c r="BR122">
        <v>2020</v>
      </c>
      <c r="BS122" t="s">
        <v>123</v>
      </c>
      <c r="BT122">
        <v>553.28</v>
      </c>
    </row>
    <row r="123" spans="1:72" x14ac:dyDescent="0.2">
      <c r="A123" t="s">
        <v>615</v>
      </c>
      <c r="B123" t="s">
        <v>1377</v>
      </c>
      <c r="C123" t="s">
        <v>1349</v>
      </c>
      <c r="D123">
        <f>IF(TYPE="R",40,IF(ISNA(INDEX(Categories!D:E,MATCH(GROUPTYPE,Categories!D:D,0),2)),0,INDEX(Categories!D:E,MATCH(GROUPTYPE,Categories!D:D,0),2)))</f>
        <v>13</v>
      </c>
      <c r="E123" t="str">
        <f>IF(TYPE="R","Retained Earnings",IF(ISNA(INDEX(Categories!D:F,MATCH(GLCATCODE,Categories!E:E,0),3)),0,INDEX(Categories!D:F,MATCH(GLCATCODE,Categories!E:E,0),3)))</f>
        <v>Cost and Expenses</v>
      </c>
      <c r="F123" t="s">
        <v>238</v>
      </c>
      <c r="G123" t="s">
        <v>1023</v>
      </c>
      <c r="H123" t="s">
        <v>1378</v>
      </c>
      <c r="I123" t="s">
        <v>1319</v>
      </c>
      <c r="J123" t="s">
        <v>1188</v>
      </c>
      <c r="K123" t="s">
        <v>1188</v>
      </c>
      <c r="L123" t="s">
        <v>1188</v>
      </c>
      <c r="M123" t="s">
        <v>1188</v>
      </c>
      <c r="N123" t="s">
        <v>1188</v>
      </c>
      <c r="O123" t="s">
        <v>1188</v>
      </c>
      <c r="P123" t="s">
        <v>1188</v>
      </c>
      <c r="Q123" t="s">
        <v>1189</v>
      </c>
      <c r="R123" t="s">
        <v>1225</v>
      </c>
      <c r="S123">
        <f>VLOOKUP(ACCOUNTEXSEG,Sheet6!$A$2:$C$4000,3,TRUE)</f>
        <v>460.46</v>
      </c>
      <c r="T123">
        <f>IF(ACCTTYPE="I",0,OPENBALN)</f>
        <v>0</v>
      </c>
      <c r="U123">
        <v>55.91</v>
      </c>
      <c r="V123">
        <v>75.45</v>
      </c>
      <c r="W123">
        <v>104.49</v>
      </c>
      <c r="X123">
        <v>7.73</v>
      </c>
      <c r="Y123" s="179">
        <v>65.45</v>
      </c>
      <c r="Z123">
        <v>73.64</v>
      </c>
      <c r="AA123">
        <v>308.13</v>
      </c>
      <c r="AB123">
        <v>0</v>
      </c>
      <c r="AC123">
        <v>250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308.13</v>
      </c>
      <c r="AO123">
        <v>73.62</v>
      </c>
      <c r="AP123">
        <v>73.62</v>
      </c>
      <c r="AQ123">
        <v>73.62</v>
      </c>
      <c r="AR123">
        <v>0</v>
      </c>
      <c r="AS123">
        <v>0</v>
      </c>
      <c r="AT123">
        <v>0</v>
      </c>
      <c r="AU123" s="179">
        <v>62</v>
      </c>
      <c r="AV123">
        <v>70.91</v>
      </c>
      <c r="AW123">
        <v>88.64</v>
      </c>
      <c r="AX123">
        <v>70.819999999999993</v>
      </c>
      <c r="AY123">
        <v>70.91</v>
      </c>
      <c r="AZ123">
        <v>88.64</v>
      </c>
      <c r="BA123">
        <v>74.540000000000006</v>
      </c>
      <c r="BB123">
        <v>101.79</v>
      </c>
      <c r="BC123">
        <v>93.18</v>
      </c>
      <c r="BD123">
        <v>74.540000000000006</v>
      </c>
      <c r="BE123">
        <v>74.540000000000006</v>
      </c>
      <c r="BF123">
        <v>82.18</v>
      </c>
      <c r="BG123">
        <v>82.18</v>
      </c>
      <c r="BH123">
        <v>57.02375</v>
      </c>
      <c r="BI123">
        <v>58.251874999999998</v>
      </c>
      <c r="BJ123">
        <v>84.132499999999993</v>
      </c>
      <c r="BK123">
        <v>74.274375000000006</v>
      </c>
      <c r="BL123">
        <v>33.061875000000001</v>
      </c>
      <c r="BM123" t="s">
        <v>1191</v>
      </c>
      <c r="BN123">
        <v>20190701</v>
      </c>
      <c r="BO123">
        <v>558.13</v>
      </c>
      <c r="BP123" t="s">
        <v>238</v>
      </c>
      <c r="BQ123">
        <v>500.77</v>
      </c>
      <c r="BR123">
        <v>2020</v>
      </c>
      <c r="BS123" t="s">
        <v>123</v>
      </c>
      <c r="BT123">
        <v>558.13</v>
      </c>
    </row>
    <row r="124" spans="1:72" x14ac:dyDescent="0.2">
      <c r="A124" t="s">
        <v>616</v>
      </c>
      <c r="B124" t="s">
        <v>1379</v>
      </c>
      <c r="C124" t="s">
        <v>1349</v>
      </c>
      <c r="D124">
        <f>IF(TYPE="R",40,IF(ISNA(INDEX(Categories!D:E,MATCH(GROUPTYPE,Categories!D:D,0),2)),0,INDEX(Categories!D:E,MATCH(GROUPTYPE,Categories!D:D,0),2)))</f>
        <v>13</v>
      </c>
      <c r="E124" t="str">
        <f>IF(TYPE="R","Retained Earnings",IF(ISNA(INDEX(Categories!D:F,MATCH(GLCATCODE,Categories!E:E,0),3)),0,INDEX(Categories!D:F,MATCH(GLCATCODE,Categories!E:E,0),3)))</f>
        <v>Cost and Expenses</v>
      </c>
      <c r="F124" t="s">
        <v>238</v>
      </c>
      <c r="G124" t="s">
        <v>1024</v>
      </c>
      <c r="H124" t="s">
        <v>1380</v>
      </c>
      <c r="I124" t="s">
        <v>1319</v>
      </c>
      <c r="J124" t="s">
        <v>1188</v>
      </c>
      <c r="K124" t="s">
        <v>1188</v>
      </c>
      <c r="L124" t="s">
        <v>1188</v>
      </c>
      <c r="M124" t="s">
        <v>1188</v>
      </c>
      <c r="N124" t="s">
        <v>1188</v>
      </c>
      <c r="O124" t="s">
        <v>1188</v>
      </c>
      <c r="P124" t="s">
        <v>1188</v>
      </c>
      <c r="Q124" t="s">
        <v>1189</v>
      </c>
      <c r="R124" t="s">
        <v>1225</v>
      </c>
      <c r="S124">
        <f>VLOOKUP(ACCOUNTEXSEG,Sheet6!$A$2:$C$4000,3,TRUE)</f>
        <v>1874.46</v>
      </c>
      <c r="T124">
        <f>IF(ACCTTYPE="I",0,OPENBALN)</f>
        <v>0</v>
      </c>
      <c r="U124">
        <v>0</v>
      </c>
      <c r="V124">
        <v>65.239999999999995</v>
      </c>
      <c r="W124">
        <v>13.36</v>
      </c>
      <c r="X124">
        <v>0</v>
      </c>
      <c r="Y124" s="179">
        <v>0</v>
      </c>
      <c r="Z124">
        <v>27.64</v>
      </c>
      <c r="AA124">
        <v>13.36</v>
      </c>
      <c r="AB124">
        <v>14.13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13.36</v>
      </c>
      <c r="AO124">
        <v>25.92</v>
      </c>
      <c r="AP124">
        <v>25.92</v>
      </c>
      <c r="AQ124">
        <v>25.92</v>
      </c>
      <c r="AR124">
        <v>0</v>
      </c>
      <c r="AS124">
        <v>0</v>
      </c>
      <c r="AT124">
        <v>0</v>
      </c>
      <c r="AU124" s="179">
        <v>3.64</v>
      </c>
      <c r="AV124">
        <v>26.18</v>
      </c>
      <c r="AW124">
        <v>36.54</v>
      </c>
      <c r="AX124">
        <v>0</v>
      </c>
      <c r="AY124">
        <v>75.91</v>
      </c>
      <c r="AZ124">
        <v>0</v>
      </c>
      <c r="BA124">
        <v>28.05</v>
      </c>
      <c r="BB124">
        <v>69.739999999999995</v>
      </c>
      <c r="BC124">
        <v>22.45</v>
      </c>
      <c r="BD124">
        <v>0</v>
      </c>
      <c r="BE124">
        <v>41</v>
      </c>
      <c r="BF124">
        <v>43.54</v>
      </c>
      <c r="BG124">
        <v>43.54</v>
      </c>
      <c r="BH124">
        <v>126.045625</v>
      </c>
      <c r="BI124">
        <v>90.137500000000003</v>
      </c>
      <c r="BJ124">
        <v>27.561250000000001</v>
      </c>
      <c r="BK124">
        <v>158.363125</v>
      </c>
      <c r="BL124">
        <v>5.6950000000000003</v>
      </c>
      <c r="BM124" t="s">
        <v>1191</v>
      </c>
      <c r="BN124">
        <v>20190701</v>
      </c>
      <c r="BO124">
        <v>27.49</v>
      </c>
      <c r="BP124" t="s">
        <v>238</v>
      </c>
      <c r="BQ124">
        <v>204.78</v>
      </c>
      <c r="BR124">
        <v>2020</v>
      </c>
      <c r="BS124" t="s">
        <v>123</v>
      </c>
      <c r="BT124">
        <v>27.49</v>
      </c>
    </row>
    <row r="125" spans="1:72" x14ac:dyDescent="0.2">
      <c r="A125" t="s">
        <v>617</v>
      </c>
      <c r="B125" t="s">
        <v>1381</v>
      </c>
      <c r="C125" t="s">
        <v>1382</v>
      </c>
      <c r="D125">
        <f>IF(TYPE="R",40,IF(ISNA(INDEX(Categories!D:E,MATCH(GROUPTYPE,Categories!D:D,0),2)),0,INDEX(Categories!D:E,MATCH(GROUPTYPE,Categories!D:D,0),2)))</f>
        <v>13</v>
      </c>
      <c r="E125" t="str">
        <f>IF(TYPE="R","Retained Earnings",IF(ISNA(INDEX(Categories!D:F,MATCH(GLCATCODE,Categories!E:E,0),3)),0,INDEX(Categories!D:F,MATCH(GLCATCODE,Categories!E:E,0),3)))</f>
        <v>Cost and Expenses</v>
      </c>
      <c r="F125" t="s">
        <v>238</v>
      </c>
      <c r="G125" t="s">
        <v>1025</v>
      </c>
      <c r="H125" t="s">
        <v>1383</v>
      </c>
      <c r="I125" t="s">
        <v>1319</v>
      </c>
      <c r="J125" t="s">
        <v>1188</v>
      </c>
      <c r="K125" t="s">
        <v>1188</v>
      </c>
      <c r="L125" t="s">
        <v>1188</v>
      </c>
      <c r="M125" t="s">
        <v>1188</v>
      </c>
      <c r="N125" t="s">
        <v>1188</v>
      </c>
      <c r="O125" t="s">
        <v>1188</v>
      </c>
      <c r="P125" t="s">
        <v>1188</v>
      </c>
      <c r="Q125" t="s">
        <v>1189</v>
      </c>
      <c r="R125" t="s">
        <v>1225</v>
      </c>
      <c r="S125">
        <f>VLOOKUP(ACCOUNTEXSEG,Sheet6!$A$2:$C$4000,3,TRUE)</f>
        <v>44.68</v>
      </c>
      <c r="T125">
        <f>IF(ACCTTYPE="I",0,OPENBALN)</f>
        <v>0</v>
      </c>
      <c r="U125">
        <v>0</v>
      </c>
      <c r="V125">
        <v>0</v>
      </c>
      <c r="W125">
        <v>4.1100000000000003</v>
      </c>
      <c r="X125">
        <v>0</v>
      </c>
      <c r="Y125" s="179">
        <v>870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72.84</v>
      </c>
      <c r="AP125">
        <v>72.84</v>
      </c>
      <c r="AQ125">
        <v>72.84</v>
      </c>
      <c r="AR125">
        <v>0</v>
      </c>
      <c r="AS125">
        <v>0</v>
      </c>
      <c r="AT125">
        <v>0</v>
      </c>
      <c r="AU125" s="179">
        <v>0</v>
      </c>
      <c r="AV125">
        <v>0</v>
      </c>
      <c r="AW125">
        <v>357.5</v>
      </c>
      <c r="AX125">
        <v>610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63.261249999999997</v>
      </c>
      <c r="BI125">
        <v>85.045625000000001</v>
      </c>
      <c r="BJ125">
        <v>0</v>
      </c>
      <c r="BK125">
        <v>21.25</v>
      </c>
      <c r="BL125">
        <v>13.657500000000001</v>
      </c>
      <c r="BM125" t="s">
        <v>1191</v>
      </c>
      <c r="BN125">
        <v>20190701</v>
      </c>
      <c r="BO125">
        <v>0</v>
      </c>
      <c r="BP125" t="s">
        <v>238</v>
      </c>
      <c r="BQ125">
        <v>0</v>
      </c>
      <c r="BR125">
        <v>2020</v>
      </c>
      <c r="BS125" t="s">
        <v>124</v>
      </c>
      <c r="BT125">
        <v>0</v>
      </c>
    </row>
    <row r="126" spans="1:72" x14ac:dyDescent="0.2">
      <c r="A126" t="s">
        <v>618</v>
      </c>
      <c r="B126" t="s">
        <v>1384</v>
      </c>
      <c r="C126" t="s">
        <v>1382</v>
      </c>
      <c r="D126">
        <f>IF(TYPE="R",40,IF(ISNA(INDEX(Categories!D:E,MATCH(GROUPTYPE,Categories!D:D,0),2)),0,INDEX(Categories!D:E,MATCH(GROUPTYPE,Categories!D:D,0),2)))</f>
        <v>13</v>
      </c>
      <c r="E126" t="str">
        <f>IF(TYPE="R","Retained Earnings",IF(ISNA(INDEX(Categories!D:F,MATCH(GLCATCODE,Categories!E:E,0),3)),0,INDEX(Categories!D:F,MATCH(GLCATCODE,Categories!E:E,0),3)))</f>
        <v>Cost and Expenses</v>
      </c>
      <c r="F126" t="s">
        <v>238</v>
      </c>
      <c r="G126" t="s">
        <v>1026</v>
      </c>
      <c r="H126" t="s">
        <v>1385</v>
      </c>
      <c r="I126" t="s">
        <v>1319</v>
      </c>
      <c r="J126" t="s">
        <v>1188</v>
      </c>
      <c r="K126" t="s">
        <v>1188</v>
      </c>
      <c r="L126" t="s">
        <v>1188</v>
      </c>
      <c r="M126" t="s">
        <v>1188</v>
      </c>
      <c r="N126" t="s">
        <v>1188</v>
      </c>
      <c r="O126" t="s">
        <v>1188</v>
      </c>
      <c r="P126" t="s">
        <v>1188</v>
      </c>
      <c r="Q126" t="s">
        <v>1189</v>
      </c>
      <c r="R126" t="s">
        <v>1225</v>
      </c>
      <c r="S126">
        <f>VLOOKUP(ACCOUNTEXSEG,Sheet6!$A$2:$C$4000,3,TRUE)</f>
        <v>5482.17</v>
      </c>
      <c r="T126">
        <f>IF(ACCTTYPE="I",0,OPENBALN)</f>
        <v>0</v>
      </c>
      <c r="U126">
        <v>1032.3</v>
      </c>
      <c r="V126">
        <v>1005.06</v>
      </c>
      <c r="W126">
        <v>610</v>
      </c>
      <c r="X126">
        <v>457.5</v>
      </c>
      <c r="Y126" s="179">
        <v>457.5</v>
      </c>
      <c r="Z126">
        <v>457.5</v>
      </c>
      <c r="AA126">
        <v>635.5</v>
      </c>
      <c r="AB126">
        <v>635.5</v>
      </c>
      <c r="AC126">
        <v>635.5</v>
      </c>
      <c r="AD126">
        <v>25.5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635.5</v>
      </c>
      <c r="AO126">
        <v>814.43</v>
      </c>
      <c r="AP126">
        <v>814.43</v>
      </c>
      <c r="AQ126">
        <v>814.43</v>
      </c>
      <c r="AR126">
        <v>0</v>
      </c>
      <c r="AS126">
        <v>0</v>
      </c>
      <c r="AT126">
        <v>0</v>
      </c>
      <c r="AU126" s="179">
        <v>1501.14</v>
      </c>
      <c r="AV126">
        <v>1021.69</v>
      </c>
      <c r="AW126">
        <v>1065.79</v>
      </c>
      <c r="AX126">
        <v>441.09</v>
      </c>
      <c r="AY126">
        <v>1065.79</v>
      </c>
      <c r="AZ126">
        <v>1010.59</v>
      </c>
      <c r="BA126">
        <v>610</v>
      </c>
      <c r="BB126">
        <v>1023.94</v>
      </c>
      <c r="BC126">
        <v>1010.59</v>
      </c>
      <c r="BD126">
        <v>1057.73</v>
      </c>
      <c r="BE126">
        <v>1018.68</v>
      </c>
      <c r="BF126">
        <v>1032.3</v>
      </c>
      <c r="BG126">
        <v>1032.3</v>
      </c>
      <c r="BH126">
        <v>724.26625000000001</v>
      </c>
      <c r="BI126">
        <v>561.59249999999997</v>
      </c>
      <c r="BJ126">
        <v>315.09437500000001</v>
      </c>
      <c r="BK126">
        <v>246.174375</v>
      </c>
      <c r="BL126">
        <v>192.424375</v>
      </c>
      <c r="BM126" t="s">
        <v>1191</v>
      </c>
      <c r="BN126">
        <v>20190701</v>
      </c>
      <c r="BO126">
        <v>1932</v>
      </c>
      <c r="BP126" t="s">
        <v>238</v>
      </c>
      <c r="BQ126">
        <v>5753.24</v>
      </c>
      <c r="BR126">
        <v>2020</v>
      </c>
      <c r="BS126" t="s">
        <v>124</v>
      </c>
      <c r="BT126">
        <v>1932</v>
      </c>
    </row>
    <row r="127" spans="1:72" x14ac:dyDescent="0.2">
      <c r="A127" t="s">
        <v>619</v>
      </c>
      <c r="B127" t="s">
        <v>1386</v>
      </c>
      <c r="C127" t="s">
        <v>1382</v>
      </c>
      <c r="D127">
        <f>IF(TYPE="R",40,IF(ISNA(INDEX(Categories!D:E,MATCH(GROUPTYPE,Categories!D:D,0),2)),0,INDEX(Categories!D:E,MATCH(GROUPTYPE,Categories!D:D,0),2)))</f>
        <v>13</v>
      </c>
      <c r="E127" t="str">
        <f>IF(TYPE="R","Retained Earnings",IF(ISNA(INDEX(Categories!D:F,MATCH(GLCATCODE,Categories!E:E,0),3)),0,INDEX(Categories!D:F,MATCH(GLCATCODE,Categories!E:E,0),3)))</f>
        <v>Cost and Expenses</v>
      </c>
      <c r="F127" t="s">
        <v>238</v>
      </c>
      <c r="G127" t="s">
        <v>1027</v>
      </c>
      <c r="H127" t="s">
        <v>1387</v>
      </c>
      <c r="I127" t="s">
        <v>1319</v>
      </c>
      <c r="J127" t="s">
        <v>1188</v>
      </c>
      <c r="K127" t="s">
        <v>1188</v>
      </c>
      <c r="L127" t="s">
        <v>1188</v>
      </c>
      <c r="M127" t="s">
        <v>1188</v>
      </c>
      <c r="N127" t="s">
        <v>1188</v>
      </c>
      <c r="O127" t="s">
        <v>1188</v>
      </c>
      <c r="P127" t="s">
        <v>1188</v>
      </c>
      <c r="Q127" t="s">
        <v>1189</v>
      </c>
      <c r="R127" t="s">
        <v>1225</v>
      </c>
      <c r="S127">
        <f>VLOOKUP(ACCOUNTEXSEG,Sheet6!$A$2:$C$4000,3,TRUE)</f>
        <v>1134.33</v>
      </c>
      <c r="T127">
        <f>IF(ACCTTYPE="I",0,OPENBALN)</f>
        <v>0</v>
      </c>
      <c r="U127">
        <v>210.4</v>
      </c>
      <c r="V127">
        <v>351.81</v>
      </c>
      <c r="W127">
        <v>100</v>
      </c>
      <c r="X127">
        <v>100</v>
      </c>
      <c r="Y127" s="179">
        <v>100</v>
      </c>
      <c r="Z127">
        <v>100</v>
      </c>
      <c r="AA127">
        <v>100</v>
      </c>
      <c r="AB127">
        <v>100</v>
      </c>
      <c r="AC127">
        <v>100</v>
      </c>
      <c r="AD127">
        <v>220</v>
      </c>
      <c r="AE127">
        <v>100</v>
      </c>
      <c r="AF127">
        <v>100</v>
      </c>
      <c r="AG127">
        <v>100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100</v>
      </c>
      <c r="AO127">
        <v>163.19</v>
      </c>
      <c r="AP127">
        <v>163.19</v>
      </c>
      <c r="AQ127">
        <v>163.19</v>
      </c>
      <c r="AR127">
        <v>0</v>
      </c>
      <c r="AS127">
        <v>0</v>
      </c>
      <c r="AT127">
        <v>0</v>
      </c>
      <c r="AU127" s="179">
        <v>257.22000000000003</v>
      </c>
      <c r="AV127">
        <v>491.33</v>
      </c>
      <c r="AW127">
        <v>98</v>
      </c>
      <c r="AX127">
        <v>73.989999999999995</v>
      </c>
      <c r="AY127">
        <v>120.85</v>
      </c>
      <c r="AZ127">
        <v>99.95</v>
      </c>
      <c r="BA127">
        <v>110.4</v>
      </c>
      <c r="BB127">
        <v>10.45</v>
      </c>
      <c r="BC127">
        <v>110.4</v>
      </c>
      <c r="BD127">
        <v>243.96</v>
      </c>
      <c r="BE127">
        <v>210.4</v>
      </c>
      <c r="BF127">
        <v>310.39999999999998</v>
      </c>
      <c r="BG127">
        <v>310.39999999999998</v>
      </c>
      <c r="BH127">
        <v>142.229375</v>
      </c>
      <c r="BI127">
        <v>192.176875</v>
      </c>
      <c r="BJ127">
        <v>206.80500000000001</v>
      </c>
      <c r="BK127">
        <v>359.854375</v>
      </c>
      <c r="BL127">
        <v>36.848125000000003</v>
      </c>
      <c r="BM127" t="s">
        <v>1191</v>
      </c>
      <c r="BN127">
        <v>20190701</v>
      </c>
      <c r="BO127">
        <v>720</v>
      </c>
      <c r="BP127" t="s">
        <v>238</v>
      </c>
      <c r="BQ127">
        <v>996.01</v>
      </c>
      <c r="BR127">
        <v>2020</v>
      </c>
      <c r="BS127" t="s">
        <v>124</v>
      </c>
      <c r="BT127">
        <v>720</v>
      </c>
    </row>
    <row r="128" spans="1:72" x14ac:dyDescent="0.2">
      <c r="A128" t="s">
        <v>620</v>
      </c>
      <c r="B128" t="s">
        <v>1388</v>
      </c>
      <c r="C128" t="s">
        <v>1382</v>
      </c>
      <c r="D128">
        <f>IF(TYPE="R",40,IF(ISNA(INDEX(Categories!D:E,MATCH(GROUPTYPE,Categories!D:D,0),2)),0,INDEX(Categories!D:E,MATCH(GROUPTYPE,Categories!D:D,0),2)))</f>
        <v>13</v>
      </c>
      <c r="E128" t="str">
        <f>IF(TYPE="R","Retained Earnings",IF(ISNA(INDEX(Categories!D:F,MATCH(GLCATCODE,Categories!E:E,0),3)),0,INDEX(Categories!D:F,MATCH(GLCATCODE,Categories!E:E,0),3)))</f>
        <v>Cost and Expenses</v>
      </c>
      <c r="F128" t="s">
        <v>238</v>
      </c>
      <c r="G128" t="s">
        <v>1028</v>
      </c>
      <c r="H128" t="s">
        <v>1389</v>
      </c>
      <c r="I128" t="s">
        <v>1319</v>
      </c>
      <c r="J128" t="s">
        <v>1188</v>
      </c>
      <c r="K128" t="s">
        <v>1188</v>
      </c>
      <c r="L128" t="s">
        <v>1188</v>
      </c>
      <c r="M128" t="s">
        <v>1188</v>
      </c>
      <c r="N128" t="s">
        <v>1188</v>
      </c>
      <c r="O128" t="s">
        <v>1188</v>
      </c>
      <c r="P128" t="s">
        <v>1188</v>
      </c>
      <c r="Q128" t="s">
        <v>1189</v>
      </c>
      <c r="R128" t="s">
        <v>1225</v>
      </c>
      <c r="S128">
        <f>VLOOKUP(ACCOUNTEXSEG,Sheet6!$A$2:$C$4000,3,TRUE)</f>
        <v>2438.86</v>
      </c>
      <c r="T128">
        <f>IF(ACCTTYPE="I",0,OPENBALN)</f>
        <v>0</v>
      </c>
      <c r="U128">
        <v>401.04</v>
      </c>
      <c r="V128">
        <v>238.82</v>
      </c>
      <c r="W128">
        <v>244.08</v>
      </c>
      <c r="X128">
        <v>250.64</v>
      </c>
      <c r="Y128" s="179">
        <v>625.6</v>
      </c>
      <c r="Z128">
        <v>238.25</v>
      </c>
      <c r="AA128">
        <v>236.68</v>
      </c>
      <c r="AB128">
        <v>213.99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236.68</v>
      </c>
      <c r="AO128">
        <v>330.49</v>
      </c>
      <c r="AP128">
        <v>330.49</v>
      </c>
      <c r="AQ128">
        <v>330.49</v>
      </c>
      <c r="AR128">
        <v>0</v>
      </c>
      <c r="AS128">
        <v>0</v>
      </c>
      <c r="AT128">
        <v>0</v>
      </c>
      <c r="AU128" s="179">
        <v>335</v>
      </c>
      <c r="AV128">
        <v>391.75</v>
      </c>
      <c r="AW128">
        <v>397.56</v>
      </c>
      <c r="AX128">
        <v>397.53</v>
      </c>
      <c r="AY128">
        <v>395.51</v>
      </c>
      <c r="AZ128">
        <v>398.69</v>
      </c>
      <c r="BA128">
        <v>398.33</v>
      </c>
      <c r="BB128">
        <v>384.31</v>
      </c>
      <c r="BC128">
        <v>348.63</v>
      </c>
      <c r="BD128">
        <v>392.53</v>
      </c>
      <c r="BE128">
        <v>392.22</v>
      </c>
      <c r="BF128">
        <v>51.38</v>
      </c>
      <c r="BG128">
        <v>51.38</v>
      </c>
      <c r="BH128">
        <v>297.18124999999998</v>
      </c>
      <c r="BI128">
        <v>172.388125</v>
      </c>
      <c r="BJ128">
        <v>186.359375</v>
      </c>
      <c r="BK128">
        <v>4.2612500000000004</v>
      </c>
      <c r="BL128">
        <v>76.759375000000006</v>
      </c>
      <c r="BM128" t="s">
        <v>1191</v>
      </c>
      <c r="BN128">
        <v>20190701</v>
      </c>
      <c r="BO128">
        <v>450.67</v>
      </c>
      <c r="BP128" t="s">
        <v>238</v>
      </c>
      <c r="BQ128">
        <v>1967.4</v>
      </c>
      <c r="BR128">
        <v>2020</v>
      </c>
      <c r="BS128" t="s">
        <v>124</v>
      </c>
      <c r="BT128">
        <v>450.67</v>
      </c>
    </row>
    <row r="129" spans="1:72" x14ac:dyDescent="0.2">
      <c r="A129" t="s">
        <v>621</v>
      </c>
      <c r="B129" t="s">
        <v>1390</v>
      </c>
      <c r="C129" t="s">
        <v>1382</v>
      </c>
      <c r="D129">
        <f>IF(TYPE="R",40,IF(ISNA(INDEX(Categories!D:E,MATCH(GROUPTYPE,Categories!D:D,0),2)),0,INDEX(Categories!D:E,MATCH(GROUPTYPE,Categories!D:D,0),2)))</f>
        <v>13</v>
      </c>
      <c r="E129" t="str">
        <f>IF(TYPE="R","Retained Earnings",IF(ISNA(INDEX(Categories!D:F,MATCH(GLCATCODE,Categories!E:E,0),3)),0,INDEX(Categories!D:F,MATCH(GLCATCODE,Categories!E:E,0),3)))</f>
        <v>Cost and Expenses</v>
      </c>
      <c r="F129" t="s">
        <v>238</v>
      </c>
      <c r="G129" t="s">
        <v>1029</v>
      </c>
      <c r="H129" t="s">
        <v>1391</v>
      </c>
      <c r="I129" t="s">
        <v>1319</v>
      </c>
      <c r="J129" t="s">
        <v>1188</v>
      </c>
      <c r="K129" t="s">
        <v>1188</v>
      </c>
      <c r="L129" t="s">
        <v>1188</v>
      </c>
      <c r="M129" t="s">
        <v>1188</v>
      </c>
      <c r="N129" t="s">
        <v>1188</v>
      </c>
      <c r="O129" t="s">
        <v>1188</v>
      </c>
      <c r="P129" t="s">
        <v>1188</v>
      </c>
      <c r="Q129" t="s">
        <v>1189</v>
      </c>
      <c r="R129" t="s">
        <v>1225</v>
      </c>
      <c r="S129">
        <f>VLOOKUP(ACCOUNTEXSEG,Sheet6!$A$2:$C$4000,3,TRUE)</f>
        <v>461.59</v>
      </c>
      <c r="T129">
        <f>IF(ACCTTYPE="I",0,OPENBALN)</f>
        <v>0</v>
      </c>
      <c r="U129">
        <v>39.53</v>
      </c>
      <c r="V129">
        <v>58.62</v>
      </c>
      <c r="W129">
        <v>43.98</v>
      </c>
      <c r="X129">
        <v>0</v>
      </c>
      <c r="Y129" s="179">
        <v>161.72</v>
      </c>
      <c r="Z129">
        <v>0</v>
      </c>
      <c r="AA129">
        <v>0</v>
      </c>
      <c r="AB129">
        <v>150.88999999999999</v>
      </c>
      <c r="AC129">
        <v>46.29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57.72</v>
      </c>
      <c r="AP129">
        <v>57.72</v>
      </c>
      <c r="AQ129">
        <v>57.72</v>
      </c>
      <c r="AR129">
        <v>0</v>
      </c>
      <c r="AS129">
        <v>0</v>
      </c>
      <c r="AT129">
        <v>0</v>
      </c>
      <c r="AU129" s="179">
        <v>0</v>
      </c>
      <c r="AV129">
        <v>51.82</v>
      </c>
      <c r="AW129">
        <v>256.24</v>
      </c>
      <c r="AX129">
        <v>81.38</v>
      </c>
      <c r="AY129">
        <v>53.42</v>
      </c>
      <c r="AZ129">
        <v>56.97</v>
      </c>
      <c r="BA129">
        <v>51.11</v>
      </c>
      <c r="BB129">
        <v>104.71</v>
      </c>
      <c r="BC129">
        <v>54.78</v>
      </c>
      <c r="BD129">
        <v>113.22</v>
      </c>
      <c r="BE129">
        <v>0</v>
      </c>
      <c r="BF129">
        <v>64.930000000000007</v>
      </c>
      <c r="BG129">
        <v>64.930000000000007</v>
      </c>
      <c r="BH129">
        <v>60.088749999999997</v>
      </c>
      <c r="BI129">
        <v>55.821874999999999</v>
      </c>
      <c r="BJ129">
        <v>102.125</v>
      </c>
      <c r="BK129">
        <v>108.639375</v>
      </c>
      <c r="BL129">
        <v>10.8225</v>
      </c>
      <c r="BM129" t="s">
        <v>1191</v>
      </c>
      <c r="BN129">
        <v>20190701</v>
      </c>
      <c r="BO129">
        <v>197.18</v>
      </c>
      <c r="BP129" t="s">
        <v>238</v>
      </c>
      <c r="BQ129">
        <v>388.75</v>
      </c>
      <c r="BR129">
        <v>2020</v>
      </c>
      <c r="BS129" t="s">
        <v>124</v>
      </c>
      <c r="BT129">
        <v>197.18</v>
      </c>
    </row>
    <row r="130" spans="1:72" x14ac:dyDescent="0.2">
      <c r="A130" t="s">
        <v>624</v>
      </c>
      <c r="B130" t="s">
        <v>1392</v>
      </c>
      <c r="C130" t="s">
        <v>1382</v>
      </c>
      <c r="D130">
        <f>IF(TYPE="R",40,IF(ISNA(INDEX(Categories!D:E,MATCH(GROUPTYPE,Categories!D:D,0),2)),0,INDEX(Categories!D:E,MATCH(GROUPTYPE,Categories!D:D,0),2)))</f>
        <v>13</v>
      </c>
      <c r="E130" t="str">
        <f>IF(TYPE="R","Retained Earnings",IF(ISNA(INDEX(Categories!D:F,MATCH(GLCATCODE,Categories!E:E,0),3)),0,INDEX(Categories!D:F,MATCH(GLCATCODE,Categories!E:E,0),3)))</f>
        <v>Cost and Expenses</v>
      </c>
      <c r="F130" t="s">
        <v>238</v>
      </c>
      <c r="G130" t="s">
        <v>1032</v>
      </c>
      <c r="H130" t="s">
        <v>1393</v>
      </c>
      <c r="I130" t="s">
        <v>1319</v>
      </c>
      <c r="J130" t="s">
        <v>1188</v>
      </c>
      <c r="K130" t="s">
        <v>1188</v>
      </c>
      <c r="L130" t="s">
        <v>1188</v>
      </c>
      <c r="M130" t="s">
        <v>1188</v>
      </c>
      <c r="N130" t="s">
        <v>1188</v>
      </c>
      <c r="O130" t="s">
        <v>1188</v>
      </c>
      <c r="P130" t="s">
        <v>1188</v>
      </c>
      <c r="Q130" t="s">
        <v>1189</v>
      </c>
      <c r="R130" t="s">
        <v>1225</v>
      </c>
      <c r="S130">
        <f>VLOOKUP(ACCOUNTEXSEG,Sheet6!$A$2:$C$4000,3,TRUE)</f>
        <v>7203.43</v>
      </c>
      <c r="T130">
        <f>IF(ACCTTYPE="I",0,OPENBALN)</f>
        <v>0</v>
      </c>
      <c r="U130">
        <v>1067.98</v>
      </c>
      <c r="V130">
        <v>1105.27</v>
      </c>
      <c r="W130">
        <v>1161.56</v>
      </c>
      <c r="X130">
        <v>1138.47</v>
      </c>
      <c r="Y130" s="179">
        <v>822.13</v>
      </c>
      <c r="Z130">
        <v>2204.17</v>
      </c>
      <c r="AA130">
        <v>1428.65</v>
      </c>
      <c r="AB130">
        <v>1040.94</v>
      </c>
      <c r="AC130">
        <v>1013.13</v>
      </c>
      <c r="AD130">
        <v>993.5</v>
      </c>
      <c r="AE130">
        <v>974.51</v>
      </c>
      <c r="AF130">
        <v>1004.87</v>
      </c>
      <c r="AG130">
        <v>1004.87</v>
      </c>
      <c r="AH130">
        <v>1205.8900000000001</v>
      </c>
      <c r="AI130">
        <v>1205.8900000000001</v>
      </c>
      <c r="AJ130">
        <v>1205.8900000000001</v>
      </c>
      <c r="AK130">
        <v>0</v>
      </c>
      <c r="AL130">
        <v>0</v>
      </c>
      <c r="AM130">
        <v>0</v>
      </c>
      <c r="AN130">
        <v>1428.65</v>
      </c>
      <c r="AO130">
        <v>1205.8900000000001</v>
      </c>
      <c r="AP130">
        <v>1205.8900000000001</v>
      </c>
      <c r="AQ130">
        <v>1205.8900000000001</v>
      </c>
      <c r="AR130">
        <v>1205.8900000000001</v>
      </c>
      <c r="AS130">
        <v>1205.8900000000001</v>
      </c>
      <c r="AT130">
        <v>1205.8900000000001</v>
      </c>
      <c r="AU130" s="179">
        <v>1285.29</v>
      </c>
      <c r="AV130">
        <v>1035.5899999999999</v>
      </c>
      <c r="AW130">
        <v>1327.65</v>
      </c>
      <c r="AX130">
        <v>1200.57</v>
      </c>
      <c r="AY130">
        <v>1089.6600000000001</v>
      </c>
      <c r="AZ130">
        <v>1134.55</v>
      </c>
      <c r="BA130">
        <v>1142.57</v>
      </c>
      <c r="BB130">
        <v>1298.06</v>
      </c>
      <c r="BC130">
        <v>1142</v>
      </c>
      <c r="BD130">
        <v>1102.46</v>
      </c>
      <c r="BE130">
        <v>1149.2</v>
      </c>
      <c r="BF130">
        <v>1136.8399999999999</v>
      </c>
      <c r="BG130">
        <v>1136.8399999999999</v>
      </c>
      <c r="BH130">
        <v>892.29624999999999</v>
      </c>
      <c r="BI130">
        <v>709.176875</v>
      </c>
      <c r="BJ130">
        <v>608.703125</v>
      </c>
      <c r="BK130">
        <v>712.28437499999995</v>
      </c>
      <c r="BL130">
        <v>692.23562500000003</v>
      </c>
      <c r="BM130" t="s">
        <v>1191</v>
      </c>
      <c r="BN130">
        <v>20190701</v>
      </c>
      <c r="BO130">
        <v>6455.6</v>
      </c>
      <c r="BP130" t="s">
        <v>238</v>
      </c>
      <c r="BQ130">
        <v>6971.13</v>
      </c>
      <c r="BR130">
        <v>2020</v>
      </c>
      <c r="BS130" t="s">
        <v>124</v>
      </c>
      <c r="BT130">
        <v>6455.6</v>
      </c>
    </row>
    <row r="131" spans="1:72" x14ac:dyDescent="0.2">
      <c r="A131" t="s">
        <v>625</v>
      </c>
      <c r="B131" t="s">
        <v>1394</v>
      </c>
      <c r="C131" t="s">
        <v>1382</v>
      </c>
      <c r="D131">
        <f>IF(TYPE="R",40,IF(ISNA(INDEX(Categories!D:E,MATCH(GROUPTYPE,Categories!D:D,0),2)),0,INDEX(Categories!D:E,MATCH(GROUPTYPE,Categories!D:D,0),2)))</f>
        <v>13</v>
      </c>
      <c r="E131" t="str">
        <f>IF(TYPE="R","Retained Earnings",IF(ISNA(INDEX(Categories!D:F,MATCH(GLCATCODE,Categories!E:E,0),3)),0,INDEX(Categories!D:F,MATCH(GLCATCODE,Categories!E:E,0),3)))</f>
        <v>Cost and Expenses</v>
      </c>
      <c r="F131" t="s">
        <v>238</v>
      </c>
      <c r="G131" t="s">
        <v>1033</v>
      </c>
      <c r="H131" t="s">
        <v>1395</v>
      </c>
      <c r="I131" t="s">
        <v>1319</v>
      </c>
      <c r="J131" t="s">
        <v>1188</v>
      </c>
      <c r="K131" t="s">
        <v>1188</v>
      </c>
      <c r="L131" t="s">
        <v>1188</v>
      </c>
      <c r="M131" t="s">
        <v>1188</v>
      </c>
      <c r="N131" t="s">
        <v>1188</v>
      </c>
      <c r="O131" t="s">
        <v>1188</v>
      </c>
      <c r="P131" t="s">
        <v>1188</v>
      </c>
      <c r="Q131" t="s">
        <v>1189</v>
      </c>
      <c r="R131" t="s">
        <v>1225</v>
      </c>
      <c r="S131">
        <f>VLOOKUP(ACCOUNTEXSEG,Sheet6!$A$2:$C$4000,3,TRUE)</f>
        <v>578.16</v>
      </c>
      <c r="T131">
        <f>IF(ACCTTYPE="I",0,OPENBALN)</f>
        <v>0</v>
      </c>
      <c r="U131">
        <v>0</v>
      </c>
      <c r="V131">
        <v>0</v>
      </c>
      <c r="W131">
        <v>0</v>
      </c>
      <c r="X131">
        <v>0</v>
      </c>
      <c r="Y131" s="179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 s="179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36.134999999999998</v>
      </c>
      <c r="BI131">
        <v>131.24562499999999</v>
      </c>
      <c r="BJ131">
        <v>0</v>
      </c>
      <c r="BK131">
        <v>0</v>
      </c>
      <c r="BL131">
        <v>0</v>
      </c>
      <c r="BM131" t="s">
        <v>1191</v>
      </c>
      <c r="BN131">
        <v>20190701</v>
      </c>
      <c r="BO131">
        <v>0</v>
      </c>
      <c r="BP131" t="s">
        <v>238</v>
      </c>
      <c r="BQ131">
        <v>0</v>
      </c>
      <c r="BR131">
        <v>2020</v>
      </c>
      <c r="BS131" t="s">
        <v>124</v>
      </c>
      <c r="BT131">
        <v>0</v>
      </c>
    </row>
    <row r="132" spans="1:72" x14ac:dyDescent="0.2">
      <c r="A132" t="s">
        <v>626</v>
      </c>
      <c r="B132" t="s">
        <v>1396</v>
      </c>
      <c r="C132" t="s">
        <v>1382</v>
      </c>
      <c r="D132">
        <f>IF(TYPE="R",40,IF(ISNA(INDEX(Categories!D:E,MATCH(GROUPTYPE,Categories!D:D,0),2)),0,INDEX(Categories!D:E,MATCH(GROUPTYPE,Categories!D:D,0),2)))</f>
        <v>13</v>
      </c>
      <c r="E132" t="str">
        <f>IF(TYPE="R","Retained Earnings",IF(ISNA(INDEX(Categories!D:F,MATCH(GLCATCODE,Categories!E:E,0),3)),0,INDEX(Categories!D:F,MATCH(GLCATCODE,Categories!E:E,0),3)))</f>
        <v>Cost and Expenses</v>
      </c>
      <c r="F132" t="s">
        <v>238</v>
      </c>
      <c r="G132" t="s">
        <v>1034</v>
      </c>
      <c r="H132" t="s">
        <v>1397</v>
      </c>
      <c r="I132" t="s">
        <v>1319</v>
      </c>
      <c r="J132" t="s">
        <v>1188</v>
      </c>
      <c r="K132" t="s">
        <v>1188</v>
      </c>
      <c r="L132" t="s">
        <v>1188</v>
      </c>
      <c r="M132" t="s">
        <v>1188</v>
      </c>
      <c r="N132" t="s">
        <v>1188</v>
      </c>
      <c r="O132" t="s">
        <v>1188</v>
      </c>
      <c r="P132" t="s">
        <v>1188</v>
      </c>
      <c r="Q132" t="s">
        <v>1189</v>
      </c>
      <c r="R132" t="s">
        <v>1225</v>
      </c>
      <c r="S132">
        <f>VLOOKUP(ACCOUNTEXSEG,Sheet6!$A$2:$C$4000,3,TRUE)</f>
        <v>0</v>
      </c>
      <c r="T132">
        <f>IF(ACCTTYPE="I",0,OPENBALN)</f>
        <v>0</v>
      </c>
      <c r="U132">
        <v>0</v>
      </c>
      <c r="V132">
        <v>0</v>
      </c>
      <c r="W132">
        <v>0</v>
      </c>
      <c r="X132">
        <v>0</v>
      </c>
      <c r="Y132" s="179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 s="179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7.85</v>
      </c>
      <c r="BJ132">
        <v>69.091250000000002</v>
      </c>
      <c r="BK132">
        <v>1985.2112500000001</v>
      </c>
      <c r="BL132">
        <v>0</v>
      </c>
      <c r="BM132" t="s">
        <v>1191</v>
      </c>
      <c r="BN132">
        <v>20190701</v>
      </c>
      <c r="BO132">
        <v>0</v>
      </c>
      <c r="BP132" t="s">
        <v>238</v>
      </c>
      <c r="BQ132">
        <v>0</v>
      </c>
      <c r="BR132">
        <v>2020</v>
      </c>
      <c r="BS132" t="s">
        <v>124</v>
      </c>
      <c r="BT132">
        <v>0</v>
      </c>
    </row>
    <row r="133" spans="1:72" x14ac:dyDescent="0.2">
      <c r="A133" t="s">
        <v>627</v>
      </c>
      <c r="B133" t="s">
        <v>1398</v>
      </c>
      <c r="C133" t="s">
        <v>1399</v>
      </c>
      <c r="D133">
        <f>IF(TYPE="R",40,IF(ISNA(INDEX(Categories!D:E,MATCH(GROUPTYPE,Categories!D:D,0),2)),0,INDEX(Categories!D:E,MATCH(GROUPTYPE,Categories!D:D,0),2)))</f>
        <v>13</v>
      </c>
      <c r="E133" t="str">
        <f>IF(TYPE="R","Retained Earnings",IF(ISNA(INDEX(Categories!D:F,MATCH(GLCATCODE,Categories!E:E,0),3)),0,INDEX(Categories!D:F,MATCH(GLCATCODE,Categories!E:E,0),3)))</f>
        <v>Cost and Expenses</v>
      </c>
      <c r="F133" t="s">
        <v>238</v>
      </c>
      <c r="G133" t="s">
        <v>1035</v>
      </c>
      <c r="H133" t="s">
        <v>1400</v>
      </c>
      <c r="I133" t="s">
        <v>1319</v>
      </c>
      <c r="J133" t="s">
        <v>1188</v>
      </c>
      <c r="K133" t="s">
        <v>1188</v>
      </c>
      <c r="L133" t="s">
        <v>1188</v>
      </c>
      <c r="M133" t="s">
        <v>1188</v>
      </c>
      <c r="N133" t="s">
        <v>1188</v>
      </c>
      <c r="O133" t="s">
        <v>1188</v>
      </c>
      <c r="P133" t="s">
        <v>1188</v>
      </c>
      <c r="Q133" t="s">
        <v>1189</v>
      </c>
      <c r="R133" t="s">
        <v>1225</v>
      </c>
      <c r="S133">
        <f>VLOOKUP(ACCOUNTEXSEG,Sheet6!$A$2:$C$4000,3,TRUE)</f>
        <v>1786.68</v>
      </c>
      <c r="T133">
        <f>IF(ACCTTYPE="I",0,OPENBALN)</f>
        <v>0</v>
      </c>
      <c r="U133">
        <v>78.459999999999994</v>
      </c>
      <c r="V133">
        <v>46.5</v>
      </c>
      <c r="W133">
        <v>55.09</v>
      </c>
      <c r="X133">
        <v>0</v>
      </c>
      <c r="Y133" s="179">
        <v>0</v>
      </c>
      <c r="Z133">
        <v>40.64</v>
      </c>
      <c r="AA133">
        <v>68.86</v>
      </c>
      <c r="AB133">
        <v>37.82</v>
      </c>
      <c r="AC133">
        <v>42.59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68.86</v>
      </c>
      <c r="AO133">
        <v>67.72</v>
      </c>
      <c r="AP133">
        <v>67.72</v>
      </c>
      <c r="AQ133">
        <v>67.72</v>
      </c>
      <c r="AR133">
        <v>0</v>
      </c>
      <c r="AS133">
        <v>0</v>
      </c>
      <c r="AT133">
        <v>0</v>
      </c>
      <c r="AU133" s="179">
        <v>155.38</v>
      </c>
      <c r="AV133">
        <v>298.76</v>
      </c>
      <c r="AW133">
        <v>311.81</v>
      </c>
      <c r="AX133">
        <v>0</v>
      </c>
      <c r="AY133">
        <v>119.95</v>
      </c>
      <c r="AZ133">
        <v>14.09</v>
      </c>
      <c r="BA133">
        <v>108.31</v>
      </c>
      <c r="BB133">
        <v>200.56</v>
      </c>
      <c r="BC133">
        <v>46.05</v>
      </c>
      <c r="BD133">
        <v>0</v>
      </c>
      <c r="BE133">
        <v>125.04</v>
      </c>
      <c r="BF133">
        <v>112</v>
      </c>
      <c r="BG133">
        <v>112</v>
      </c>
      <c r="BH133">
        <v>167.916875</v>
      </c>
      <c r="BI133">
        <v>102.2025</v>
      </c>
      <c r="BJ133">
        <v>81.258125000000007</v>
      </c>
      <c r="BK133">
        <v>108.46625</v>
      </c>
      <c r="BL133">
        <v>17.001249999999999</v>
      </c>
      <c r="BM133" t="s">
        <v>1191</v>
      </c>
      <c r="BN133">
        <v>20190701</v>
      </c>
      <c r="BO133">
        <v>149.27000000000001</v>
      </c>
      <c r="BP133" t="s">
        <v>238</v>
      </c>
      <c r="BQ133">
        <v>591.96</v>
      </c>
      <c r="BR133">
        <v>2020</v>
      </c>
      <c r="BS133" t="s">
        <v>125</v>
      </c>
      <c r="BT133">
        <v>149.27000000000001</v>
      </c>
    </row>
    <row r="134" spans="1:72" x14ac:dyDescent="0.2">
      <c r="A134" t="s">
        <v>728</v>
      </c>
      <c r="B134" t="s">
        <v>1401</v>
      </c>
      <c r="C134" t="s">
        <v>1399</v>
      </c>
      <c r="D134">
        <f>IF(TYPE="R",40,IF(ISNA(INDEX(Categories!D:E,MATCH(GROUPTYPE,Categories!D:D,0),2)),0,INDEX(Categories!D:E,MATCH(GROUPTYPE,Categories!D:D,0),2)))</f>
        <v>13</v>
      </c>
      <c r="E134" t="str">
        <f>IF(TYPE="R","Retained Earnings",IF(ISNA(INDEX(Categories!D:F,MATCH(GLCATCODE,Categories!E:E,0),3)),0,INDEX(Categories!D:F,MATCH(GLCATCODE,Categories!E:E,0),3)))</f>
        <v>Cost and Expenses</v>
      </c>
      <c r="F134" t="s">
        <v>238</v>
      </c>
      <c r="G134" t="s">
        <v>1037</v>
      </c>
      <c r="H134" t="s">
        <v>1402</v>
      </c>
      <c r="I134" t="s">
        <v>1319</v>
      </c>
      <c r="J134" t="s">
        <v>1188</v>
      </c>
      <c r="K134" t="s">
        <v>1188</v>
      </c>
      <c r="L134" t="s">
        <v>1188</v>
      </c>
      <c r="M134" t="s">
        <v>1188</v>
      </c>
      <c r="N134" t="s">
        <v>1188</v>
      </c>
      <c r="O134" t="s">
        <v>1188</v>
      </c>
      <c r="P134" t="s">
        <v>1188</v>
      </c>
      <c r="Q134" t="s">
        <v>1189</v>
      </c>
      <c r="R134" t="s">
        <v>1225</v>
      </c>
      <c r="S134">
        <f>VLOOKUP(ACCOUNTEXSEG,Sheet6!$A$2:$C$4000,3,TRUE)</f>
        <v>0</v>
      </c>
      <c r="T134">
        <f>IF(ACCTTYPE="I",0,OPENBALN)</f>
        <v>0</v>
      </c>
      <c r="U134">
        <v>0</v>
      </c>
      <c r="V134">
        <v>0</v>
      </c>
      <c r="W134">
        <v>0</v>
      </c>
      <c r="X134">
        <v>0</v>
      </c>
      <c r="Y134" s="179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 s="179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1.33</v>
      </c>
      <c r="BJ134">
        <v>0</v>
      </c>
      <c r="BK134">
        <v>0</v>
      </c>
      <c r="BL134">
        <v>0</v>
      </c>
      <c r="BM134" t="s">
        <v>1191</v>
      </c>
      <c r="BN134">
        <v>20190701</v>
      </c>
      <c r="BO134">
        <v>0</v>
      </c>
      <c r="BP134" t="s">
        <v>238</v>
      </c>
      <c r="BQ134">
        <v>0</v>
      </c>
      <c r="BR134">
        <v>2020</v>
      </c>
      <c r="BS134" t="s">
        <v>125</v>
      </c>
      <c r="BT134">
        <v>0</v>
      </c>
    </row>
    <row r="135" spans="1:72" x14ac:dyDescent="0.2">
      <c r="A135" t="s">
        <v>629</v>
      </c>
      <c r="B135" t="s">
        <v>1403</v>
      </c>
      <c r="C135" t="s">
        <v>1399</v>
      </c>
      <c r="D135">
        <f>IF(TYPE="R",40,IF(ISNA(INDEX(Categories!D:E,MATCH(GROUPTYPE,Categories!D:D,0),2)),0,INDEX(Categories!D:E,MATCH(GROUPTYPE,Categories!D:D,0),2)))</f>
        <v>13</v>
      </c>
      <c r="E135" t="str">
        <f>IF(TYPE="R","Retained Earnings",IF(ISNA(INDEX(Categories!D:F,MATCH(GLCATCODE,Categories!E:E,0),3)),0,INDEX(Categories!D:F,MATCH(GLCATCODE,Categories!E:E,0),3)))</f>
        <v>Cost and Expenses</v>
      </c>
      <c r="F135" t="s">
        <v>238</v>
      </c>
      <c r="G135" t="s">
        <v>1040</v>
      </c>
      <c r="H135" t="s">
        <v>1404</v>
      </c>
      <c r="I135" t="s">
        <v>1319</v>
      </c>
      <c r="J135" t="s">
        <v>1188</v>
      </c>
      <c r="K135" t="s">
        <v>1188</v>
      </c>
      <c r="L135" t="s">
        <v>1188</v>
      </c>
      <c r="M135" t="s">
        <v>1188</v>
      </c>
      <c r="N135" t="s">
        <v>1188</v>
      </c>
      <c r="O135" t="s">
        <v>1188</v>
      </c>
      <c r="P135" t="s">
        <v>1188</v>
      </c>
      <c r="Q135" t="s">
        <v>1189</v>
      </c>
      <c r="R135" t="s">
        <v>1225</v>
      </c>
      <c r="S135">
        <f>VLOOKUP(ACCOUNTEXSEG,Sheet6!$A$2:$C$4000,3,TRUE)</f>
        <v>375</v>
      </c>
      <c r="T135">
        <f>IF(ACCTTYPE="I",0,OPENBALN)</f>
        <v>0</v>
      </c>
      <c r="U135">
        <v>647.96</v>
      </c>
      <c r="V135">
        <v>0</v>
      </c>
      <c r="W135">
        <v>0</v>
      </c>
      <c r="X135">
        <v>0</v>
      </c>
      <c r="Y135" s="179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 s="179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23.4375</v>
      </c>
      <c r="BI135">
        <v>87.458749999999995</v>
      </c>
      <c r="BJ135">
        <v>48.633749999999999</v>
      </c>
      <c r="BK135">
        <v>76.625</v>
      </c>
      <c r="BL135">
        <v>0</v>
      </c>
      <c r="BM135" t="s">
        <v>1191</v>
      </c>
      <c r="BN135">
        <v>20190701</v>
      </c>
      <c r="BO135">
        <v>0</v>
      </c>
      <c r="BP135" t="s">
        <v>238</v>
      </c>
      <c r="BQ135">
        <v>0</v>
      </c>
      <c r="BR135">
        <v>2020</v>
      </c>
      <c r="BS135" t="s">
        <v>125</v>
      </c>
      <c r="BT135">
        <v>0</v>
      </c>
    </row>
    <row r="136" spans="1:72" x14ac:dyDescent="0.2">
      <c r="A136" t="s">
        <v>630</v>
      </c>
      <c r="B136" t="s">
        <v>1405</v>
      </c>
      <c r="C136" t="s">
        <v>1399</v>
      </c>
      <c r="D136">
        <f>IF(TYPE="R",40,IF(ISNA(INDEX(Categories!D:E,MATCH(GROUPTYPE,Categories!D:D,0),2)),0,INDEX(Categories!D:E,MATCH(GROUPTYPE,Categories!D:D,0),2)))</f>
        <v>13</v>
      </c>
      <c r="E136" t="str">
        <f>IF(TYPE="R","Retained Earnings",IF(ISNA(INDEX(Categories!D:F,MATCH(GLCATCODE,Categories!E:E,0),3)),0,INDEX(Categories!D:F,MATCH(GLCATCODE,Categories!E:E,0),3)))</f>
        <v>Cost and Expenses</v>
      </c>
      <c r="F136" t="s">
        <v>238</v>
      </c>
      <c r="G136" t="s">
        <v>1042</v>
      </c>
      <c r="H136" t="s">
        <v>1406</v>
      </c>
      <c r="I136" t="s">
        <v>1319</v>
      </c>
      <c r="J136" t="s">
        <v>1188</v>
      </c>
      <c r="K136" t="s">
        <v>1188</v>
      </c>
      <c r="L136" t="s">
        <v>1188</v>
      </c>
      <c r="M136" t="s">
        <v>1188</v>
      </c>
      <c r="N136" t="s">
        <v>1188</v>
      </c>
      <c r="O136" t="s">
        <v>1188</v>
      </c>
      <c r="P136" t="s">
        <v>1188</v>
      </c>
      <c r="Q136" t="s">
        <v>1189</v>
      </c>
      <c r="R136" t="s">
        <v>1225</v>
      </c>
      <c r="S136">
        <f>VLOOKUP(ACCOUNTEXSEG,Sheet6!$A$2:$C$4000,3,TRUE)</f>
        <v>1566.8</v>
      </c>
      <c r="T136">
        <f>IF(ACCTTYPE="I",0,OPENBALN)</f>
        <v>0</v>
      </c>
      <c r="U136">
        <v>275.08999999999997</v>
      </c>
      <c r="V136">
        <v>257.33999999999997</v>
      </c>
      <c r="W136">
        <v>275.08999999999997</v>
      </c>
      <c r="X136">
        <v>266.22000000000003</v>
      </c>
      <c r="Y136" s="179">
        <v>275.08999999999997</v>
      </c>
      <c r="Z136">
        <v>266.22000000000003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298.52999999999997</v>
      </c>
      <c r="AP136">
        <v>298.52999999999997</v>
      </c>
      <c r="AQ136">
        <v>298.52999999999997</v>
      </c>
      <c r="AR136">
        <v>0</v>
      </c>
      <c r="AS136">
        <v>0</v>
      </c>
      <c r="AT136">
        <v>0</v>
      </c>
      <c r="AU136" s="179">
        <v>275.08999999999997</v>
      </c>
      <c r="AV136">
        <v>546.65</v>
      </c>
      <c r="AW136">
        <v>275.08999999999997</v>
      </c>
      <c r="AX136">
        <v>266.22000000000003</v>
      </c>
      <c r="AY136">
        <v>275.08999999999997</v>
      </c>
      <c r="AZ136">
        <v>266.22000000000003</v>
      </c>
      <c r="BA136">
        <v>296</v>
      </c>
      <c r="BB136">
        <v>588.73</v>
      </c>
      <c r="BC136">
        <v>266.22000000000003</v>
      </c>
      <c r="BD136">
        <v>275.08999999999997</v>
      </c>
      <c r="BE136">
        <v>266.22000000000003</v>
      </c>
      <c r="BF136">
        <v>275.08999999999997</v>
      </c>
      <c r="BG136">
        <v>275.08999999999997</v>
      </c>
      <c r="BH136">
        <v>216.94749999999999</v>
      </c>
      <c r="BI136">
        <v>70.643124999999998</v>
      </c>
      <c r="BJ136">
        <v>50</v>
      </c>
      <c r="BK136">
        <v>272.09875</v>
      </c>
      <c r="BL136">
        <v>55.974375000000002</v>
      </c>
      <c r="BM136" t="s">
        <v>1191</v>
      </c>
      <c r="BN136">
        <v>20190701</v>
      </c>
      <c r="BO136">
        <v>0</v>
      </c>
      <c r="BP136" t="s">
        <v>238</v>
      </c>
      <c r="BQ136">
        <v>1967.35</v>
      </c>
      <c r="BR136">
        <v>2020</v>
      </c>
      <c r="BS136" t="s">
        <v>125</v>
      </c>
      <c r="BT136">
        <v>0</v>
      </c>
    </row>
    <row r="137" spans="1:72" x14ac:dyDescent="0.2">
      <c r="A137" t="s">
        <v>631</v>
      </c>
      <c r="B137" t="s">
        <v>1407</v>
      </c>
      <c r="C137" t="s">
        <v>1408</v>
      </c>
      <c r="D137">
        <f>IF(TYPE="R",40,IF(ISNA(INDEX(Categories!D:E,MATCH(GROUPTYPE,Categories!D:D,0),2)),0,INDEX(Categories!D:E,MATCH(GROUPTYPE,Categories!D:D,0),2)))</f>
        <v>13</v>
      </c>
      <c r="E137" t="str">
        <f>IF(TYPE="R","Retained Earnings",IF(ISNA(INDEX(Categories!D:F,MATCH(GLCATCODE,Categories!E:E,0),3)),0,INDEX(Categories!D:F,MATCH(GLCATCODE,Categories!E:E,0),3)))</f>
        <v>Cost and Expenses</v>
      </c>
      <c r="F137" t="s">
        <v>238</v>
      </c>
      <c r="G137" t="s">
        <v>1043</v>
      </c>
      <c r="H137" t="s">
        <v>1409</v>
      </c>
      <c r="I137" t="s">
        <v>1319</v>
      </c>
      <c r="J137" t="s">
        <v>1188</v>
      </c>
      <c r="K137" t="s">
        <v>1188</v>
      </c>
      <c r="L137" t="s">
        <v>1188</v>
      </c>
      <c r="M137" t="s">
        <v>1188</v>
      </c>
      <c r="N137" t="s">
        <v>1188</v>
      </c>
      <c r="O137" t="s">
        <v>1188</v>
      </c>
      <c r="P137" t="s">
        <v>1188</v>
      </c>
      <c r="Q137" t="s">
        <v>1189</v>
      </c>
      <c r="R137" t="s">
        <v>1225</v>
      </c>
      <c r="S137">
        <f>VLOOKUP(ACCOUNTEXSEG,Sheet6!$A$2:$C$4000,3,TRUE)</f>
        <v>1703.82</v>
      </c>
      <c r="T137">
        <f>IF(ACCTTYPE="I",0,OPENBALN)</f>
        <v>0</v>
      </c>
      <c r="U137">
        <v>652.74</v>
      </c>
      <c r="V137">
        <v>656.97</v>
      </c>
      <c r="W137">
        <v>1239.44</v>
      </c>
      <c r="X137">
        <v>1447.22</v>
      </c>
      <c r="Y137" s="179">
        <v>1354.65</v>
      </c>
      <c r="Z137">
        <v>1208.77</v>
      </c>
      <c r="AA137">
        <v>1286.82</v>
      </c>
      <c r="AB137">
        <v>1120.45</v>
      </c>
      <c r="AC137">
        <v>1197.74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1286.82</v>
      </c>
      <c r="AO137">
        <v>1275</v>
      </c>
      <c r="AP137">
        <v>1275</v>
      </c>
      <c r="AQ137">
        <v>1275</v>
      </c>
      <c r="AR137">
        <v>0</v>
      </c>
      <c r="AS137">
        <v>0</v>
      </c>
      <c r="AT137">
        <v>0</v>
      </c>
      <c r="AU137" s="179">
        <v>283.05</v>
      </c>
      <c r="AV137">
        <v>274.87</v>
      </c>
      <c r="AW137">
        <v>280.73</v>
      </c>
      <c r="AX137">
        <v>424.63</v>
      </c>
      <c r="AY137">
        <v>574.54999999999995</v>
      </c>
      <c r="AZ137">
        <v>636.21</v>
      </c>
      <c r="BA137">
        <v>630.9</v>
      </c>
      <c r="BB137">
        <v>642.54</v>
      </c>
      <c r="BC137">
        <v>595.1</v>
      </c>
      <c r="BD137">
        <v>651.32000000000005</v>
      </c>
      <c r="BE137">
        <v>637.87</v>
      </c>
      <c r="BF137">
        <v>590.96</v>
      </c>
      <c r="BG137">
        <v>590.96</v>
      </c>
      <c r="BH137">
        <v>261.11624999999998</v>
      </c>
      <c r="BI137">
        <v>217.763125</v>
      </c>
      <c r="BJ137">
        <v>293.30687499999999</v>
      </c>
      <c r="BK137">
        <v>446.2</v>
      </c>
      <c r="BL137">
        <v>319.48874999999998</v>
      </c>
      <c r="BM137" t="s">
        <v>1191</v>
      </c>
      <c r="BN137">
        <v>20190701</v>
      </c>
      <c r="BO137">
        <v>3605.01</v>
      </c>
      <c r="BP137" t="s">
        <v>238</v>
      </c>
      <c r="BQ137">
        <v>3748.69</v>
      </c>
      <c r="BR137">
        <v>2020</v>
      </c>
      <c r="BS137" t="s">
        <v>126</v>
      </c>
      <c r="BT137">
        <v>3605.01</v>
      </c>
    </row>
    <row r="138" spans="1:72" x14ac:dyDescent="0.2">
      <c r="A138" t="s">
        <v>633</v>
      </c>
      <c r="B138" t="s">
        <v>1410</v>
      </c>
      <c r="C138" t="s">
        <v>1408</v>
      </c>
      <c r="D138">
        <f>IF(TYPE="R",40,IF(ISNA(INDEX(Categories!D:E,MATCH(GROUPTYPE,Categories!D:D,0),2)),0,INDEX(Categories!D:E,MATCH(GROUPTYPE,Categories!D:D,0),2)))</f>
        <v>13</v>
      </c>
      <c r="E138" t="str">
        <f>IF(TYPE="R","Retained Earnings",IF(ISNA(INDEX(Categories!D:F,MATCH(GLCATCODE,Categories!E:E,0),3)),0,INDEX(Categories!D:F,MATCH(GLCATCODE,Categories!E:E,0),3)))</f>
        <v>Cost and Expenses</v>
      </c>
      <c r="F138" t="s">
        <v>238</v>
      </c>
      <c r="G138" t="s">
        <v>1045</v>
      </c>
      <c r="H138" t="s">
        <v>1411</v>
      </c>
      <c r="I138" t="s">
        <v>1319</v>
      </c>
      <c r="J138" t="s">
        <v>1188</v>
      </c>
      <c r="K138" t="s">
        <v>1188</v>
      </c>
      <c r="L138" t="s">
        <v>1188</v>
      </c>
      <c r="M138" t="s">
        <v>1188</v>
      </c>
      <c r="N138" t="s">
        <v>1188</v>
      </c>
      <c r="O138" t="s">
        <v>1188</v>
      </c>
      <c r="P138" t="s">
        <v>1188</v>
      </c>
      <c r="Q138" t="s">
        <v>1189</v>
      </c>
      <c r="R138" t="s">
        <v>1225</v>
      </c>
      <c r="S138">
        <f>VLOOKUP(ACCOUNTEXSEG,Sheet6!$A$2:$C$4000,3,TRUE)</f>
        <v>715.04</v>
      </c>
      <c r="T138">
        <f>IF(ACCTTYPE="I",0,OPENBALN)</f>
        <v>0</v>
      </c>
      <c r="U138">
        <v>0</v>
      </c>
      <c r="V138">
        <v>64.540000000000006</v>
      </c>
      <c r="W138">
        <v>0</v>
      </c>
      <c r="X138">
        <v>0</v>
      </c>
      <c r="Y138" s="179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40.99</v>
      </c>
      <c r="AP138">
        <v>40.99</v>
      </c>
      <c r="AQ138">
        <v>40.99</v>
      </c>
      <c r="AR138">
        <v>0</v>
      </c>
      <c r="AS138">
        <v>0</v>
      </c>
      <c r="AT138">
        <v>0</v>
      </c>
      <c r="AU138" s="179">
        <v>74.09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65.45</v>
      </c>
      <c r="BC138">
        <v>0</v>
      </c>
      <c r="BD138">
        <v>0</v>
      </c>
      <c r="BE138">
        <v>0</v>
      </c>
      <c r="BF138">
        <v>361.83</v>
      </c>
      <c r="BG138">
        <v>361.83</v>
      </c>
      <c r="BH138">
        <v>49.320625</v>
      </c>
      <c r="BI138">
        <v>74.431875000000005</v>
      </c>
      <c r="BJ138">
        <v>72.655625000000001</v>
      </c>
      <c r="BK138">
        <v>17.715624999999999</v>
      </c>
      <c r="BL138">
        <v>7.6856249999999999</v>
      </c>
      <c r="BM138" t="s">
        <v>1191</v>
      </c>
      <c r="BN138">
        <v>20190701</v>
      </c>
      <c r="BO138">
        <v>0</v>
      </c>
      <c r="BP138" t="s">
        <v>238</v>
      </c>
      <c r="BQ138">
        <v>427.28</v>
      </c>
      <c r="BR138">
        <v>2020</v>
      </c>
      <c r="BS138" t="s">
        <v>126</v>
      </c>
      <c r="BT138">
        <v>0</v>
      </c>
    </row>
    <row r="139" spans="1:72" x14ac:dyDescent="0.2">
      <c r="A139" t="s">
        <v>634</v>
      </c>
      <c r="B139" t="s">
        <v>1412</v>
      </c>
      <c r="C139" t="s">
        <v>1408</v>
      </c>
      <c r="D139">
        <f>IF(TYPE="R",40,IF(ISNA(INDEX(Categories!D:E,MATCH(GROUPTYPE,Categories!D:D,0),2)),0,INDEX(Categories!D:E,MATCH(GROUPTYPE,Categories!D:D,0),2)))</f>
        <v>13</v>
      </c>
      <c r="E139" t="str">
        <f>IF(TYPE="R","Retained Earnings",IF(ISNA(INDEX(Categories!D:F,MATCH(GLCATCODE,Categories!E:E,0),3)),0,INDEX(Categories!D:F,MATCH(GLCATCODE,Categories!E:E,0),3)))</f>
        <v>Cost and Expenses</v>
      </c>
      <c r="F139" t="s">
        <v>238</v>
      </c>
      <c r="G139" t="s">
        <v>1046</v>
      </c>
      <c r="H139" t="s">
        <v>1413</v>
      </c>
      <c r="I139" t="s">
        <v>1319</v>
      </c>
      <c r="J139" t="s">
        <v>1188</v>
      </c>
      <c r="K139" t="s">
        <v>1188</v>
      </c>
      <c r="L139" t="s">
        <v>1188</v>
      </c>
      <c r="M139" t="s">
        <v>1188</v>
      </c>
      <c r="N139" t="s">
        <v>1188</v>
      </c>
      <c r="O139" t="s">
        <v>1188</v>
      </c>
      <c r="P139" t="s">
        <v>1188</v>
      </c>
      <c r="Q139" t="s">
        <v>1189</v>
      </c>
      <c r="R139" t="s">
        <v>1225</v>
      </c>
      <c r="S139">
        <f>VLOOKUP(ACCOUNTEXSEG,Sheet6!$A$2:$C$4000,3,TRUE)</f>
        <v>313.5</v>
      </c>
      <c r="T139">
        <f>IF(ACCTTYPE="I",0,OPENBALN)</f>
        <v>0</v>
      </c>
      <c r="U139">
        <v>0</v>
      </c>
      <c r="V139">
        <v>211.36</v>
      </c>
      <c r="W139">
        <v>0</v>
      </c>
      <c r="X139">
        <v>0</v>
      </c>
      <c r="Y139" s="179">
        <v>0</v>
      </c>
      <c r="Z139">
        <v>0</v>
      </c>
      <c r="AA139">
        <v>0</v>
      </c>
      <c r="AB139">
        <v>91.58</v>
      </c>
      <c r="AC139">
        <v>0</v>
      </c>
      <c r="AD139">
        <v>677.64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27.39</v>
      </c>
      <c r="AP139">
        <v>27.39</v>
      </c>
      <c r="AQ139">
        <v>27.39</v>
      </c>
      <c r="AR139">
        <v>0</v>
      </c>
      <c r="AS139">
        <v>0</v>
      </c>
      <c r="AT139">
        <v>0</v>
      </c>
      <c r="AU139" s="179">
        <v>74.09</v>
      </c>
      <c r="AV139">
        <v>0</v>
      </c>
      <c r="AW139">
        <v>0</v>
      </c>
      <c r="AX139">
        <v>0</v>
      </c>
      <c r="AY139">
        <v>130</v>
      </c>
      <c r="AZ139">
        <v>0</v>
      </c>
      <c r="BA139">
        <v>0</v>
      </c>
      <c r="BB139">
        <v>65.45</v>
      </c>
      <c r="BC139">
        <v>0</v>
      </c>
      <c r="BD139">
        <v>0</v>
      </c>
      <c r="BE139">
        <v>0</v>
      </c>
      <c r="BF139">
        <v>51.82</v>
      </c>
      <c r="BG139">
        <v>51.82</v>
      </c>
      <c r="BH139">
        <v>32.349375000000002</v>
      </c>
      <c r="BI139">
        <v>23.818124999999998</v>
      </c>
      <c r="BJ139">
        <v>2.7131249999999998</v>
      </c>
      <c r="BK139">
        <v>28.408750000000001</v>
      </c>
      <c r="BL139">
        <v>5.1356250000000001</v>
      </c>
      <c r="BM139" t="s">
        <v>1191</v>
      </c>
      <c r="BN139">
        <v>20190701</v>
      </c>
      <c r="BO139">
        <v>769.22</v>
      </c>
      <c r="BP139" t="s">
        <v>238</v>
      </c>
      <c r="BQ139">
        <v>117.27</v>
      </c>
      <c r="BR139">
        <v>2020</v>
      </c>
      <c r="BS139" t="s">
        <v>126</v>
      </c>
      <c r="BT139">
        <v>769.22</v>
      </c>
    </row>
    <row r="140" spans="1:72" x14ac:dyDescent="0.2">
      <c r="A140" t="s">
        <v>635</v>
      </c>
      <c r="B140" t="s">
        <v>1414</v>
      </c>
      <c r="C140" t="s">
        <v>1408</v>
      </c>
      <c r="D140">
        <f>IF(TYPE="R",40,IF(ISNA(INDEX(Categories!D:E,MATCH(GROUPTYPE,Categories!D:D,0),2)),0,INDEX(Categories!D:E,MATCH(GROUPTYPE,Categories!D:D,0),2)))</f>
        <v>13</v>
      </c>
      <c r="E140" t="str">
        <f>IF(TYPE="R","Retained Earnings",IF(ISNA(INDEX(Categories!D:F,MATCH(GLCATCODE,Categories!E:E,0),3)),0,INDEX(Categories!D:F,MATCH(GLCATCODE,Categories!E:E,0),3)))</f>
        <v>Cost and Expenses</v>
      </c>
      <c r="F140" t="s">
        <v>238</v>
      </c>
      <c r="G140" t="s">
        <v>1047</v>
      </c>
      <c r="H140" t="s">
        <v>1415</v>
      </c>
      <c r="I140" t="s">
        <v>1319</v>
      </c>
      <c r="J140" t="s">
        <v>1188</v>
      </c>
      <c r="K140" t="s">
        <v>1188</v>
      </c>
      <c r="L140" t="s">
        <v>1188</v>
      </c>
      <c r="M140" t="s">
        <v>1188</v>
      </c>
      <c r="N140" t="s">
        <v>1188</v>
      </c>
      <c r="O140" t="s">
        <v>1188</v>
      </c>
      <c r="P140" t="s">
        <v>1188</v>
      </c>
      <c r="Q140" t="s">
        <v>1189</v>
      </c>
      <c r="R140" t="s">
        <v>1225</v>
      </c>
      <c r="S140">
        <f>VLOOKUP(ACCOUNTEXSEG,Sheet6!$A$2:$C$4000,3,TRUE)</f>
        <v>0</v>
      </c>
      <c r="T140">
        <f>IF(ACCTTYPE="I",0,OPENBALN)</f>
        <v>0</v>
      </c>
      <c r="U140">
        <v>0</v>
      </c>
      <c r="V140">
        <v>0</v>
      </c>
      <c r="W140">
        <v>0</v>
      </c>
      <c r="X140">
        <v>0</v>
      </c>
      <c r="Y140" s="179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 s="179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62.5</v>
      </c>
      <c r="BJ140">
        <v>62.5</v>
      </c>
      <c r="BK140">
        <v>31.25</v>
      </c>
      <c r="BL140">
        <v>0</v>
      </c>
      <c r="BM140" t="s">
        <v>1191</v>
      </c>
      <c r="BN140">
        <v>20190701</v>
      </c>
      <c r="BO140">
        <v>0</v>
      </c>
      <c r="BP140" t="s">
        <v>238</v>
      </c>
      <c r="BQ140">
        <v>0</v>
      </c>
      <c r="BR140">
        <v>2020</v>
      </c>
      <c r="BS140" t="s">
        <v>126</v>
      </c>
      <c r="BT140">
        <v>0</v>
      </c>
    </row>
    <row r="141" spans="1:72" x14ac:dyDescent="0.2">
      <c r="A141" t="s">
        <v>640</v>
      </c>
      <c r="B141" t="s">
        <v>1416</v>
      </c>
      <c r="C141" t="s">
        <v>1417</v>
      </c>
      <c r="D141">
        <f>IF(TYPE="R",40,IF(ISNA(INDEX(Categories!D:E,MATCH(GROUPTYPE,Categories!D:D,0),2)),0,INDEX(Categories!D:E,MATCH(GROUPTYPE,Categories!D:D,0),2)))</f>
        <v>13</v>
      </c>
      <c r="E141" t="str">
        <f>IF(TYPE="R","Retained Earnings",IF(ISNA(INDEX(Categories!D:F,MATCH(GLCATCODE,Categories!E:E,0),3)),0,INDEX(Categories!D:F,MATCH(GLCATCODE,Categories!E:E,0),3)))</f>
        <v>Cost and Expenses</v>
      </c>
      <c r="F141" t="s">
        <v>238</v>
      </c>
      <c r="G141" t="s">
        <v>1052</v>
      </c>
      <c r="H141" t="s">
        <v>1418</v>
      </c>
      <c r="I141" t="s">
        <v>1319</v>
      </c>
      <c r="J141" t="s">
        <v>1188</v>
      </c>
      <c r="K141" t="s">
        <v>1188</v>
      </c>
      <c r="L141" t="s">
        <v>1188</v>
      </c>
      <c r="M141" t="s">
        <v>1188</v>
      </c>
      <c r="N141" t="s">
        <v>1188</v>
      </c>
      <c r="O141" t="s">
        <v>1188</v>
      </c>
      <c r="P141" t="s">
        <v>1188</v>
      </c>
      <c r="Q141" t="s">
        <v>1189</v>
      </c>
      <c r="R141" t="s">
        <v>1225</v>
      </c>
      <c r="S141">
        <f>VLOOKUP(ACCOUNTEXSEG,Sheet6!$A$2:$C$4000,3,TRUE)</f>
        <v>2116.14</v>
      </c>
      <c r="T141">
        <f>IF(ACCTTYPE="I",0,OPENBALN)</f>
        <v>0</v>
      </c>
      <c r="U141">
        <v>235.28</v>
      </c>
      <c r="V141">
        <v>233.68</v>
      </c>
      <c r="W141">
        <v>224.75</v>
      </c>
      <c r="X141">
        <v>224.75</v>
      </c>
      <c r="Y141" s="179">
        <v>243.48</v>
      </c>
      <c r="Z141">
        <v>224.75</v>
      </c>
      <c r="AA141">
        <v>224.75</v>
      </c>
      <c r="AB141">
        <v>265.16000000000003</v>
      </c>
      <c r="AC141">
        <v>232.16</v>
      </c>
      <c r="AD141">
        <v>240.86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224.75</v>
      </c>
      <c r="AO141">
        <v>265.16000000000003</v>
      </c>
      <c r="AP141">
        <v>265.16000000000003</v>
      </c>
      <c r="AQ141">
        <v>0</v>
      </c>
      <c r="AR141">
        <v>0</v>
      </c>
      <c r="AS141">
        <v>0</v>
      </c>
      <c r="AT141">
        <v>0</v>
      </c>
      <c r="AU141" s="179">
        <v>276.25</v>
      </c>
      <c r="AV141">
        <v>276.25</v>
      </c>
      <c r="AW141">
        <v>276.25</v>
      </c>
      <c r="AX141">
        <v>276.25</v>
      </c>
      <c r="AY141">
        <v>236.7</v>
      </c>
      <c r="AZ141">
        <v>224.75</v>
      </c>
      <c r="BA141">
        <v>224.75</v>
      </c>
      <c r="BB141">
        <v>258.91000000000003</v>
      </c>
      <c r="BC141">
        <v>242.6</v>
      </c>
      <c r="BD141">
        <v>242.6</v>
      </c>
      <c r="BE141">
        <v>237.25</v>
      </c>
      <c r="BF141">
        <v>254.58</v>
      </c>
      <c r="BG141">
        <v>254.58</v>
      </c>
      <c r="BH141">
        <v>230.16187500000001</v>
      </c>
      <c r="BI141">
        <v>241.765625</v>
      </c>
      <c r="BJ141">
        <v>184.31312500000001</v>
      </c>
      <c r="BK141">
        <v>206.954375</v>
      </c>
      <c r="BL141">
        <v>47.191875000000003</v>
      </c>
      <c r="BM141" t="s">
        <v>1191</v>
      </c>
      <c r="BN141">
        <v>20190701</v>
      </c>
      <c r="BO141">
        <v>962.93</v>
      </c>
      <c r="BP141" t="s">
        <v>238</v>
      </c>
      <c r="BQ141">
        <v>1460.69</v>
      </c>
      <c r="BR141">
        <v>2020</v>
      </c>
      <c r="BS141" t="s">
        <v>15</v>
      </c>
      <c r="BT141">
        <v>962.93</v>
      </c>
    </row>
    <row r="142" spans="1:72" x14ac:dyDescent="0.2">
      <c r="A142" t="s">
        <v>641</v>
      </c>
      <c r="B142" t="s">
        <v>1419</v>
      </c>
      <c r="C142" t="s">
        <v>1417</v>
      </c>
      <c r="D142">
        <f>IF(TYPE="R",40,IF(ISNA(INDEX(Categories!D:E,MATCH(GROUPTYPE,Categories!D:D,0),2)),0,INDEX(Categories!D:E,MATCH(GROUPTYPE,Categories!D:D,0),2)))</f>
        <v>13</v>
      </c>
      <c r="E142" t="str">
        <f>IF(TYPE="R","Retained Earnings",IF(ISNA(INDEX(Categories!D:F,MATCH(GLCATCODE,Categories!E:E,0),3)),0,INDEX(Categories!D:F,MATCH(GLCATCODE,Categories!E:E,0),3)))</f>
        <v>Cost and Expenses</v>
      </c>
      <c r="F142" t="s">
        <v>238</v>
      </c>
      <c r="G142" t="s">
        <v>1053</v>
      </c>
      <c r="H142" t="s">
        <v>1420</v>
      </c>
      <c r="I142" t="s">
        <v>1319</v>
      </c>
      <c r="J142" t="s">
        <v>1188</v>
      </c>
      <c r="K142" t="s">
        <v>1188</v>
      </c>
      <c r="L142" t="s">
        <v>1188</v>
      </c>
      <c r="M142" t="s">
        <v>1188</v>
      </c>
      <c r="N142" t="s">
        <v>1188</v>
      </c>
      <c r="O142" t="s">
        <v>1188</v>
      </c>
      <c r="P142" t="s">
        <v>1188</v>
      </c>
      <c r="Q142" t="s">
        <v>1189</v>
      </c>
      <c r="R142" t="s">
        <v>1225</v>
      </c>
      <c r="S142">
        <f>VLOOKUP(ACCOUNTEXSEG,Sheet6!$A$2:$C$4000,3,TRUE)</f>
        <v>7896.71</v>
      </c>
      <c r="T142">
        <f>IF(ACCTTYPE="I",0,OPENBALN)</f>
        <v>0</v>
      </c>
      <c r="U142">
        <v>0</v>
      </c>
      <c r="V142">
        <v>0</v>
      </c>
      <c r="W142">
        <v>4533.74</v>
      </c>
      <c r="X142">
        <v>0</v>
      </c>
      <c r="Y142" s="179">
        <v>0</v>
      </c>
      <c r="Z142">
        <v>4143.72</v>
      </c>
      <c r="AA142">
        <v>0</v>
      </c>
      <c r="AB142">
        <v>0</v>
      </c>
      <c r="AC142">
        <v>3212.31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4193</v>
      </c>
      <c r="AQ142">
        <v>0</v>
      </c>
      <c r="AR142">
        <v>0</v>
      </c>
      <c r="AS142">
        <v>0</v>
      </c>
      <c r="AT142">
        <v>0</v>
      </c>
      <c r="AU142" s="179">
        <v>0</v>
      </c>
      <c r="AV142">
        <v>0</v>
      </c>
      <c r="AW142">
        <v>4431.6000000000004</v>
      </c>
      <c r="AX142">
        <v>0</v>
      </c>
      <c r="AY142">
        <v>0</v>
      </c>
      <c r="AZ142">
        <v>3809.4</v>
      </c>
      <c r="BA142">
        <v>0</v>
      </c>
      <c r="BB142">
        <v>0</v>
      </c>
      <c r="BC142">
        <v>4063.52</v>
      </c>
      <c r="BD142">
        <v>0</v>
      </c>
      <c r="BE142">
        <v>0</v>
      </c>
      <c r="BF142">
        <v>4032.87</v>
      </c>
      <c r="BG142">
        <v>4032.87</v>
      </c>
      <c r="BH142">
        <v>1008.6068749999999</v>
      </c>
      <c r="BI142">
        <v>1017.5125</v>
      </c>
      <c r="BJ142">
        <v>432.19</v>
      </c>
      <c r="BK142">
        <v>414.48812500000003</v>
      </c>
      <c r="BL142">
        <v>262.0625</v>
      </c>
      <c r="BM142" t="s">
        <v>1191</v>
      </c>
      <c r="BN142">
        <v>20190701</v>
      </c>
      <c r="BO142">
        <v>3212.31</v>
      </c>
      <c r="BP142" t="s">
        <v>238</v>
      </c>
      <c r="BQ142">
        <v>8096.39</v>
      </c>
      <c r="BR142">
        <v>2020</v>
      </c>
      <c r="BS142" t="s">
        <v>15</v>
      </c>
      <c r="BT142">
        <v>3212.31</v>
      </c>
    </row>
    <row r="143" spans="1:72" x14ac:dyDescent="0.2">
      <c r="A143" t="s">
        <v>642</v>
      </c>
      <c r="B143" t="s">
        <v>1421</v>
      </c>
      <c r="C143" t="s">
        <v>1417</v>
      </c>
      <c r="D143">
        <f>IF(TYPE="R",40,IF(ISNA(INDEX(Categories!D:E,MATCH(GROUPTYPE,Categories!D:D,0),2)),0,INDEX(Categories!D:E,MATCH(GROUPTYPE,Categories!D:D,0),2)))</f>
        <v>13</v>
      </c>
      <c r="E143" t="str">
        <f>IF(TYPE="R","Retained Earnings",IF(ISNA(INDEX(Categories!D:F,MATCH(GLCATCODE,Categories!E:E,0),3)),0,INDEX(Categories!D:F,MATCH(GLCATCODE,Categories!E:E,0),3)))</f>
        <v>Cost and Expenses</v>
      </c>
      <c r="F143" t="s">
        <v>238</v>
      </c>
      <c r="G143" t="s">
        <v>1054</v>
      </c>
      <c r="H143" t="s">
        <v>1422</v>
      </c>
      <c r="I143" t="s">
        <v>1319</v>
      </c>
      <c r="J143" t="s">
        <v>1188</v>
      </c>
      <c r="K143" t="s">
        <v>1188</v>
      </c>
      <c r="L143" t="s">
        <v>1188</v>
      </c>
      <c r="M143" t="s">
        <v>1188</v>
      </c>
      <c r="N143" t="s">
        <v>1188</v>
      </c>
      <c r="O143" t="s">
        <v>1188</v>
      </c>
      <c r="P143" t="s">
        <v>1188</v>
      </c>
      <c r="Q143" t="s">
        <v>1189</v>
      </c>
      <c r="R143" t="s">
        <v>1225</v>
      </c>
      <c r="S143">
        <f>VLOOKUP(ACCOUNTEXSEG,Sheet6!$A$2:$C$4000,3,TRUE)</f>
        <v>4999.9799999999996</v>
      </c>
      <c r="T143">
        <f>IF(ACCTTYPE="I",0,OPENBALN)</f>
        <v>0</v>
      </c>
      <c r="U143">
        <v>833.33</v>
      </c>
      <c r="V143">
        <v>833.33</v>
      </c>
      <c r="W143">
        <v>833.33</v>
      </c>
      <c r="X143">
        <v>833.33</v>
      </c>
      <c r="Y143" s="179">
        <v>833.33</v>
      </c>
      <c r="Z143">
        <v>833.33</v>
      </c>
      <c r="AA143">
        <v>833.33</v>
      </c>
      <c r="AB143">
        <v>833.33</v>
      </c>
      <c r="AC143">
        <v>833.33</v>
      </c>
      <c r="AD143">
        <v>833.33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833.33</v>
      </c>
      <c r="AO143">
        <v>833.33</v>
      </c>
      <c r="AP143">
        <v>833.33</v>
      </c>
      <c r="AQ143">
        <v>0</v>
      </c>
      <c r="AR143">
        <v>0</v>
      </c>
      <c r="AS143">
        <v>0</v>
      </c>
      <c r="AT143">
        <v>0</v>
      </c>
      <c r="AU143" s="179">
        <v>833.33</v>
      </c>
      <c r="AV143">
        <v>833.33</v>
      </c>
      <c r="AW143">
        <v>833.33</v>
      </c>
      <c r="AX143">
        <v>833.33</v>
      </c>
      <c r="AY143">
        <v>833.33</v>
      </c>
      <c r="AZ143">
        <v>833.33</v>
      </c>
      <c r="BA143">
        <v>833.33</v>
      </c>
      <c r="BB143">
        <v>833.33</v>
      </c>
      <c r="BC143">
        <v>833.33</v>
      </c>
      <c r="BD143">
        <v>833.33</v>
      </c>
      <c r="BE143">
        <v>833.33</v>
      </c>
      <c r="BF143">
        <v>833.33</v>
      </c>
      <c r="BG143">
        <v>833.33</v>
      </c>
      <c r="BH143">
        <v>624.99749999999995</v>
      </c>
      <c r="BI143">
        <v>624.99749999999995</v>
      </c>
      <c r="BJ143">
        <v>624.99749999999995</v>
      </c>
      <c r="BK143">
        <v>624.99749999999995</v>
      </c>
      <c r="BL143">
        <v>156.24937499999999</v>
      </c>
      <c r="BM143" t="s">
        <v>1191</v>
      </c>
      <c r="BN143">
        <v>20190701</v>
      </c>
      <c r="BO143">
        <v>3333.32</v>
      </c>
      <c r="BP143" t="s">
        <v>238</v>
      </c>
      <c r="BQ143">
        <v>4999.9799999999996</v>
      </c>
      <c r="BR143">
        <v>2020</v>
      </c>
      <c r="BS143" t="s">
        <v>15</v>
      </c>
      <c r="BT143">
        <v>3333.32</v>
      </c>
    </row>
    <row r="144" spans="1:72" x14ac:dyDescent="0.2">
      <c r="A144" t="s">
        <v>731</v>
      </c>
      <c r="B144" t="s">
        <v>1423</v>
      </c>
      <c r="C144" t="s">
        <v>1424</v>
      </c>
      <c r="D144">
        <f>IF(TYPE="R",40,IF(ISNA(INDEX(Categories!D:E,MATCH(GROUPTYPE,Categories!D:D,0),2)),0,INDEX(Categories!D:E,MATCH(GROUPTYPE,Categories!D:D,0),2)))</f>
        <v>13</v>
      </c>
      <c r="E144" t="str">
        <f>IF(TYPE="R","Retained Earnings",IF(ISNA(INDEX(Categories!D:F,MATCH(GLCATCODE,Categories!E:E,0),3)),0,INDEX(Categories!D:F,MATCH(GLCATCODE,Categories!E:E,0),3)))</f>
        <v>Cost and Expenses</v>
      </c>
      <c r="F144" t="s">
        <v>238</v>
      </c>
      <c r="G144" t="s">
        <v>1055</v>
      </c>
      <c r="H144" t="s">
        <v>1425</v>
      </c>
      <c r="I144" t="s">
        <v>1319</v>
      </c>
      <c r="J144" t="s">
        <v>1188</v>
      </c>
      <c r="K144" t="s">
        <v>1188</v>
      </c>
      <c r="L144" t="s">
        <v>1188</v>
      </c>
      <c r="M144" t="s">
        <v>1188</v>
      </c>
      <c r="N144" t="s">
        <v>1188</v>
      </c>
      <c r="O144" t="s">
        <v>1188</v>
      </c>
      <c r="P144" t="s">
        <v>1188</v>
      </c>
      <c r="Q144" t="s">
        <v>1189</v>
      </c>
      <c r="R144" t="s">
        <v>1225</v>
      </c>
      <c r="S144">
        <f>VLOOKUP(ACCOUNTEXSEG,Sheet6!$A$2:$C$4000,3,TRUE)</f>
        <v>1562.52</v>
      </c>
      <c r="T144">
        <f>IF(ACCTTYPE="I",0,OPENBALN)</f>
        <v>0</v>
      </c>
      <c r="U144">
        <v>1844.17</v>
      </c>
      <c r="V144">
        <v>1844.17</v>
      </c>
      <c r="W144">
        <v>1844.17</v>
      </c>
      <c r="X144">
        <v>1844.17</v>
      </c>
      <c r="Y144" s="179">
        <v>1844.17</v>
      </c>
      <c r="Z144">
        <v>1844.17</v>
      </c>
      <c r="AA144">
        <v>1585.1</v>
      </c>
      <c r="AB144">
        <v>1585.1</v>
      </c>
      <c r="AC144">
        <v>1585.1</v>
      </c>
      <c r="AD144">
        <v>21314.57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1585.1</v>
      </c>
      <c r="AO144">
        <v>0</v>
      </c>
      <c r="AP144">
        <v>0</v>
      </c>
      <c r="AQ144">
        <v>33132</v>
      </c>
      <c r="AR144">
        <v>0</v>
      </c>
      <c r="AS144">
        <v>0</v>
      </c>
      <c r="AT144">
        <v>0</v>
      </c>
      <c r="AU144" s="179">
        <v>260.42</v>
      </c>
      <c r="AV144">
        <v>659.17</v>
      </c>
      <c r="AW144">
        <v>659.17</v>
      </c>
      <c r="AX144">
        <v>659.17</v>
      </c>
      <c r="AY144">
        <v>659.17</v>
      </c>
      <c r="AZ144">
        <v>1057.92</v>
      </c>
      <c r="BA144">
        <v>1057.92</v>
      </c>
      <c r="BB144">
        <v>1057.92</v>
      </c>
      <c r="BC144">
        <v>1057.92</v>
      </c>
      <c r="BD144">
        <v>1819.17</v>
      </c>
      <c r="BE144">
        <v>1819.17</v>
      </c>
      <c r="BF144">
        <v>1844.17</v>
      </c>
      <c r="BG144">
        <v>1844.17</v>
      </c>
      <c r="BH144">
        <v>344.84625</v>
      </c>
      <c r="BI144">
        <v>0</v>
      </c>
      <c r="BJ144">
        <v>0</v>
      </c>
      <c r="BK144">
        <v>0</v>
      </c>
      <c r="BL144">
        <v>2169.8187499999999</v>
      </c>
      <c r="BM144" t="s">
        <v>1191</v>
      </c>
      <c r="BN144">
        <v>20190701</v>
      </c>
      <c r="BO144">
        <v>26069.87</v>
      </c>
      <c r="BP144" t="s">
        <v>238</v>
      </c>
      <c r="BQ144">
        <v>8656.27</v>
      </c>
      <c r="BR144">
        <v>2020</v>
      </c>
      <c r="BS144" t="s">
        <v>16</v>
      </c>
      <c r="BT144">
        <v>26069.87</v>
      </c>
    </row>
    <row r="145" spans="1:72" x14ac:dyDescent="0.2">
      <c r="A145" t="s">
        <v>643</v>
      </c>
      <c r="B145" t="s">
        <v>1426</v>
      </c>
      <c r="C145" t="s">
        <v>1424</v>
      </c>
      <c r="D145">
        <f>IF(TYPE="R",40,IF(ISNA(INDEX(Categories!D:E,MATCH(GROUPTYPE,Categories!D:D,0),2)),0,INDEX(Categories!D:E,MATCH(GROUPTYPE,Categories!D:D,0),2)))</f>
        <v>13</v>
      </c>
      <c r="E145" t="str">
        <f>IF(TYPE="R","Retained Earnings",IF(ISNA(INDEX(Categories!D:F,MATCH(GLCATCODE,Categories!E:E,0),3)),0,INDEX(Categories!D:F,MATCH(GLCATCODE,Categories!E:E,0),3)))</f>
        <v>Cost and Expenses</v>
      </c>
      <c r="F145" t="s">
        <v>238</v>
      </c>
      <c r="G145" t="s">
        <v>1056</v>
      </c>
      <c r="H145" t="s">
        <v>1427</v>
      </c>
      <c r="I145" t="s">
        <v>1319</v>
      </c>
      <c r="J145" t="s">
        <v>1188</v>
      </c>
      <c r="K145" t="s">
        <v>1188</v>
      </c>
      <c r="L145" t="s">
        <v>1188</v>
      </c>
      <c r="M145" t="s">
        <v>1188</v>
      </c>
      <c r="N145" t="s">
        <v>1188</v>
      </c>
      <c r="O145" t="s">
        <v>1188</v>
      </c>
      <c r="P145" t="s">
        <v>1188</v>
      </c>
      <c r="Q145" t="s">
        <v>1189</v>
      </c>
      <c r="R145" t="s">
        <v>1225</v>
      </c>
      <c r="S145">
        <f>VLOOKUP(ACCOUNTEXSEG,Sheet6!$A$2:$C$4000,3,TRUE)</f>
        <v>618.39</v>
      </c>
      <c r="T145">
        <f>IF(ACCTTYPE="I",0,OPENBALN)</f>
        <v>0</v>
      </c>
      <c r="U145">
        <v>319.27</v>
      </c>
      <c r="V145">
        <v>315.27</v>
      </c>
      <c r="W145">
        <v>315.27</v>
      </c>
      <c r="X145">
        <v>315.27</v>
      </c>
      <c r="Y145" s="179">
        <v>315.27</v>
      </c>
      <c r="Z145">
        <v>315.27</v>
      </c>
      <c r="AA145">
        <v>430.78</v>
      </c>
      <c r="AB145">
        <v>317.69</v>
      </c>
      <c r="AC145">
        <v>317.69</v>
      </c>
      <c r="AD145">
        <v>8443.17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430.78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 s="179">
        <v>63.67</v>
      </c>
      <c r="AV145">
        <v>63.67</v>
      </c>
      <c r="AW145">
        <v>63.67</v>
      </c>
      <c r="AX145">
        <v>63.67</v>
      </c>
      <c r="AY145">
        <v>63.67</v>
      </c>
      <c r="AZ145">
        <v>63.47</v>
      </c>
      <c r="BA145">
        <v>0</v>
      </c>
      <c r="BB145">
        <v>661.82</v>
      </c>
      <c r="BC145">
        <v>0</v>
      </c>
      <c r="BD145">
        <v>661.82</v>
      </c>
      <c r="BE145">
        <v>-330.91</v>
      </c>
      <c r="BF145">
        <v>981.09</v>
      </c>
      <c r="BG145">
        <v>981.09</v>
      </c>
      <c r="BH145">
        <v>62.513125000000002</v>
      </c>
      <c r="BI145">
        <v>127.684375</v>
      </c>
      <c r="BJ145">
        <v>291.68437499999999</v>
      </c>
      <c r="BK145">
        <v>313.89249999999998</v>
      </c>
      <c r="BL145">
        <v>26.923749999999998</v>
      </c>
      <c r="BM145" t="s">
        <v>1191</v>
      </c>
      <c r="BN145">
        <v>20190701</v>
      </c>
      <c r="BO145">
        <v>9509.33</v>
      </c>
      <c r="BP145" t="s">
        <v>238</v>
      </c>
      <c r="BQ145">
        <v>1973.82</v>
      </c>
      <c r="BR145">
        <v>2020</v>
      </c>
      <c r="BS145" t="s">
        <v>16</v>
      </c>
      <c r="BT145">
        <v>9509.33</v>
      </c>
    </row>
    <row r="146" spans="1:72" x14ac:dyDescent="0.2">
      <c r="A146" t="s">
        <v>644</v>
      </c>
      <c r="B146" t="s">
        <v>1428</v>
      </c>
      <c r="C146" t="s">
        <v>1424</v>
      </c>
      <c r="D146">
        <f>IF(TYPE="R",40,IF(ISNA(INDEX(Categories!D:E,MATCH(GROUPTYPE,Categories!D:D,0),2)),0,INDEX(Categories!D:E,MATCH(GROUPTYPE,Categories!D:D,0),2)))</f>
        <v>13</v>
      </c>
      <c r="E146" t="str">
        <f>IF(TYPE="R","Retained Earnings",IF(ISNA(INDEX(Categories!D:F,MATCH(GLCATCODE,Categories!E:E,0),3)),0,INDEX(Categories!D:F,MATCH(GLCATCODE,Categories!E:E,0),3)))</f>
        <v>Cost and Expenses</v>
      </c>
      <c r="F146" t="s">
        <v>238</v>
      </c>
      <c r="G146" t="s">
        <v>1057</v>
      </c>
      <c r="H146" t="s">
        <v>1429</v>
      </c>
      <c r="I146" t="s">
        <v>1319</v>
      </c>
      <c r="J146" t="s">
        <v>1188</v>
      </c>
      <c r="K146" t="s">
        <v>1188</v>
      </c>
      <c r="L146" t="s">
        <v>1188</v>
      </c>
      <c r="M146" t="s">
        <v>1188</v>
      </c>
      <c r="N146" t="s">
        <v>1188</v>
      </c>
      <c r="O146" t="s">
        <v>1188</v>
      </c>
      <c r="P146" t="s">
        <v>1188</v>
      </c>
      <c r="Q146" t="s">
        <v>1189</v>
      </c>
      <c r="R146" t="s">
        <v>1225</v>
      </c>
      <c r="S146">
        <f>VLOOKUP(ACCOUNTEXSEG,Sheet6!$A$2:$C$4000,3,TRUE)</f>
        <v>1631.63</v>
      </c>
      <c r="T146">
        <f>IF(ACCTTYPE="I",0,OPENBALN)</f>
        <v>0</v>
      </c>
      <c r="U146">
        <v>0</v>
      </c>
      <c r="V146">
        <v>0</v>
      </c>
      <c r="W146">
        <v>0</v>
      </c>
      <c r="X146">
        <v>0</v>
      </c>
      <c r="Y146" s="179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 s="179">
        <v>321.93</v>
      </c>
      <c r="AV146">
        <v>315.93</v>
      </c>
      <c r="AW146">
        <v>315.93</v>
      </c>
      <c r="AX146">
        <v>315.93</v>
      </c>
      <c r="AY146">
        <v>315.93</v>
      </c>
      <c r="AZ146">
        <v>315.93</v>
      </c>
      <c r="BA146">
        <v>330.91</v>
      </c>
      <c r="BB146">
        <v>-330.91</v>
      </c>
      <c r="BC146">
        <v>330.91</v>
      </c>
      <c r="BD146">
        <v>-330.91</v>
      </c>
      <c r="BE146">
        <v>661.82</v>
      </c>
      <c r="BF146">
        <v>-661.82</v>
      </c>
      <c r="BG146">
        <v>-661.82</v>
      </c>
      <c r="BH146">
        <v>220.825625</v>
      </c>
      <c r="BI146">
        <v>65.719374999999999</v>
      </c>
      <c r="BJ146">
        <v>36.244999999999997</v>
      </c>
      <c r="BK146">
        <v>37.816875000000003</v>
      </c>
      <c r="BL146">
        <v>0</v>
      </c>
      <c r="BM146" t="s">
        <v>1191</v>
      </c>
      <c r="BN146">
        <v>20190701</v>
      </c>
      <c r="BO146">
        <v>0</v>
      </c>
      <c r="BP146" t="s">
        <v>238</v>
      </c>
      <c r="BQ146">
        <v>0</v>
      </c>
      <c r="BR146">
        <v>2020</v>
      </c>
      <c r="BS146" t="s">
        <v>16</v>
      </c>
      <c r="BT146">
        <v>0</v>
      </c>
    </row>
    <row r="147" spans="1:72" x14ac:dyDescent="0.2">
      <c r="A147" t="s">
        <v>646</v>
      </c>
      <c r="B147" t="s">
        <v>1430</v>
      </c>
      <c r="C147" t="s">
        <v>1431</v>
      </c>
      <c r="D147">
        <f>IF(TYPE="R",40,IF(ISNA(INDEX(Categories!D:E,MATCH(GROUPTYPE,Categories!D:D,0),2)),0,INDEX(Categories!D:E,MATCH(GROUPTYPE,Categories!D:D,0),2)))</f>
        <v>13</v>
      </c>
      <c r="E147" t="str">
        <f>IF(TYPE="R","Retained Earnings",IF(ISNA(INDEX(Categories!D:F,MATCH(GLCATCODE,Categories!E:E,0),3)),0,INDEX(Categories!D:F,MATCH(GLCATCODE,Categories!E:E,0),3)))</f>
        <v>Cost and Expenses</v>
      </c>
      <c r="F147" t="s">
        <v>238</v>
      </c>
      <c r="G147" t="s">
        <v>1059</v>
      </c>
      <c r="H147" t="s">
        <v>1432</v>
      </c>
      <c r="I147" t="s">
        <v>1319</v>
      </c>
      <c r="J147" t="s">
        <v>1188</v>
      </c>
      <c r="K147" t="s">
        <v>1188</v>
      </c>
      <c r="L147" t="s">
        <v>1188</v>
      </c>
      <c r="M147" t="s">
        <v>1188</v>
      </c>
      <c r="N147" t="s">
        <v>1188</v>
      </c>
      <c r="O147" t="s">
        <v>1188</v>
      </c>
      <c r="P147" t="s">
        <v>1188</v>
      </c>
      <c r="Q147" t="s">
        <v>1189</v>
      </c>
      <c r="R147" t="s">
        <v>1225</v>
      </c>
      <c r="S147">
        <f>VLOOKUP(ACCOUNTEXSEG,Sheet6!$A$2:$C$4000,3,TRUE)</f>
        <v>0</v>
      </c>
      <c r="T147">
        <f>IF(ACCTTYPE="I",0,OPENBALN)</f>
        <v>0</v>
      </c>
      <c r="U147">
        <v>0</v>
      </c>
      <c r="V147">
        <v>0</v>
      </c>
      <c r="W147">
        <v>0</v>
      </c>
      <c r="X147">
        <v>0</v>
      </c>
      <c r="Y147" s="179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 s="179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117053.2225</v>
      </c>
      <c r="BL147">
        <v>0</v>
      </c>
      <c r="BM147" t="s">
        <v>1191</v>
      </c>
      <c r="BN147">
        <v>20190701</v>
      </c>
      <c r="BO147">
        <v>0</v>
      </c>
      <c r="BP147" t="s">
        <v>238</v>
      </c>
      <c r="BQ147">
        <v>0</v>
      </c>
      <c r="BR147">
        <v>2020</v>
      </c>
      <c r="BS147" t="s">
        <v>278</v>
      </c>
      <c r="BT147">
        <v>0</v>
      </c>
    </row>
    <row r="148" spans="1:72" x14ac:dyDescent="0.2">
      <c r="A148" t="s">
        <v>647</v>
      </c>
      <c r="B148" t="s">
        <v>1433</v>
      </c>
      <c r="C148" t="s">
        <v>1434</v>
      </c>
      <c r="D148">
        <f>IF(TYPE="R",40,IF(ISNA(INDEX(Categories!D:E,MATCH(GROUPTYPE,Categories!D:D,0),2)),0,INDEX(Categories!D:E,MATCH(GROUPTYPE,Categories!D:D,0),2)))</f>
        <v>20</v>
      </c>
      <c r="E148" t="str">
        <f>IF(TYPE="R","Retained Earnings",IF(ISNA(INDEX(Categories!D:F,MATCH(GLCATCODE,Categories!E:E,0),3)),0,INDEX(Categories!D:F,MATCH(GLCATCODE,Categories!E:E,0),3)))</f>
        <v>Current Assets</v>
      </c>
      <c r="F148" t="s">
        <v>239</v>
      </c>
      <c r="G148" t="s">
        <v>1062</v>
      </c>
      <c r="H148" t="s">
        <v>1435</v>
      </c>
      <c r="I148" t="s">
        <v>1319</v>
      </c>
      <c r="J148" t="s">
        <v>1188</v>
      </c>
      <c r="K148" t="s">
        <v>1188</v>
      </c>
      <c r="L148" t="s">
        <v>1188</v>
      </c>
      <c r="M148" t="s">
        <v>1188</v>
      </c>
      <c r="N148" t="s">
        <v>1188</v>
      </c>
      <c r="O148" t="s">
        <v>1188</v>
      </c>
      <c r="P148" t="s">
        <v>1188</v>
      </c>
      <c r="Q148" t="s">
        <v>1189</v>
      </c>
      <c r="R148" t="s">
        <v>1225</v>
      </c>
      <c r="S148">
        <f>VLOOKUP(ACCOUNTEXSEG,Sheet6!$A$2:$C$4000,3,TRUE)</f>
        <v>113255.54</v>
      </c>
      <c r="T148">
        <f>IF(ACCTTYPE="I",0,OPENBALN)</f>
        <v>91448.14</v>
      </c>
      <c r="U148">
        <v>21247.57</v>
      </c>
      <c r="V148">
        <v>-52463.97</v>
      </c>
      <c r="W148">
        <v>-7125.04</v>
      </c>
      <c r="X148">
        <v>-12483.43</v>
      </c>
      <c r="Y148" s="179">
        <v>34897.21</v>
      </c>
      <c r="Z148">
        <v>1330.51</v>
      </c>
      <c r="AA148">
        <v>-46688.14</v>
      </c>
      <c r="AB148">
        <v>-3223.3</v>
      </c>
      <c r="AC148">
        <v>97057.58</v>
      </c>
      <c r="AD148">
        <v>-46727.4</v>
      </c>
      <c r="AE148">
        <v>-61722.559999999998</v>
      </c>
      <c r="AF148">
        <v>121455.7</v>
      </c>
      <c r="AG148">
        <v>121455.7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 s="179">
        <v>43434.38</v>
      </c>
      <c r="AV148">
        <v>-89055.64</v>
      </c>
      <c r="AW148">
        <v>-18483.41</v>
      </c>
      <c r="AX148">
        <v>14873.1</v>
      </c>
      <c r="AY148">
        <v>-1278.6199999999999</v>
      </c>
      <c r="AZ148">
        <v>19109.25</v>
      </c>
      <c r="BA148">
        <v>-9472.68</v>
      </c>
      <c r="BB148">
        <v>27215.69</v>
      </c>
      <c r="BC148">
        <v>-43947.16</v>
      </c>
      <c r="BD148">
        <v>38973.360000000001</v>
      </c>
      <c r="BE148">
        <v>-21866.1</v>
      </c>
      <c r="BF148">
        <v>18690.43</v>
      </c>
      <c r="BG148">
        <v>18690.43</v>
      </c>
      <c r="BH148">
        <v>10231.825000000001</v>
      </c>
      <c r="BI148">
        <v>11349.08375</v>
      </c>
      <c r="BJ148">
        <v>13389.96</v>
      </c>
      <c r="BK148">
        <v>18157.537499999999</v>
      </c>
      <c r="BL148">
        <v>0</v>
      </c>
      <c r="BM148" t="s">
        <v>1191</v>
      </c>
      <c r="BN148">
        <v>20190701</v>
      </c>
      <c r="BO148">
        <v>137002.87</v>
      </c>
      <c r="BP148" t="s">
        <v>239</v>
      </c>
      <c r="BQ148">
        <v>91448.14</v>
      </c>
      <c r="BR148">
        <v>2020</v>
      </c>
      <c r="BS148" t="s">
        <v>357</v>
      </c>
      <c r="BT148">
        <v>137002.87</v>
      </c>
    </row>
    <row r="149" spans="1:72" x14ac:dyDescent="0.2">
      <c r="A149" t="s">
        <v>648</v>
      </c>
      <c r="B149" t="s">
        <v>1436</v>
      </c>
      <c r="C149" t="s">
        <v>1434</v>
      </c>
      <c r="D149">
        <f>IF(TYPE="R",40,IF(ISNA(INDEX(Categories!D:E,MATCH(GROUPTYPE,Categories!D:D,0),2)),0,INDEX(Categories!D:E,MATCH(GROUPTYPE,Categories!D:D,0),2)))</f>
        <v>20</v>
      </c>
      <c r="E149" t="str">
        <f>IF(TYPE="R","Retained Earnings",IF(ISNA(INDEX(Categories!D:F,MATCH(GLCATCODE,Categories!E:E,0),3)),0,INDEX(Categories!D:F,MATCH(GLCATCODE,Categories!E:E,0),3)))</f>
        <v>Current Assets</v>
      </c>
      <c r="F149" t="s">
        <v>239</v>
      </c>
      <c r="G149" t="s">
        <v>1065</v>
      </c>
      <c r="H149" t="s">
        <v>1437</v>
      </c>
      <c r="I149" t="s">
        <v>1319</v>
      </c>
      <c r="J149" t="s">
        <v>1188</v>
      </c>
      <c r="K149" t="s">
        <v>1188</v>
      </c>
      <c r="L149" t="s">
        <v>1188</v>
      </c>
      <c r="M149" t="s">
        <v>1188</v>
      </c>
      <c r="N149" t="s">
        <v>1188</v>
      </c>
      <c r="O149" t="s">
        <v>1188</v>
      </c>
      <c r="P149" t="s">
        <v>1188</v>
      </c>
      <c r="Q149" t="s">
        <v>1189</v>
      </c>
      <c r="R149" t="s">
        <v>1225</v>
      </c>
      <c r="S149">
        <f>VLOOKUP(ACCOUNTEXSEG,Sheet6!$A$2:$C$4000,3,TRUE)</f>
        <v>0</v>
      </c>
      <c r="T149">
        <f>IF(ACCTTYPE="I",0,OPENBALN)</f>
        <v>0</v>
      </c>
      <c r="U149">
        <v>-1744.78</v>
      </c>
      <c r="V149">
        <v>1744.78</v>
      </c>
      <c r="W149">
        <v>0</v>
      </c>
      <c r="X149">
        <v>0</v>
      </c>
      <c r="Y149" s="17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 s="17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 t="s">
        <v>1191</v>
      </c>
      <c r="BN149">
        <v>20190701</v>
      </c>
      <c r="BO149">
        <v>0</v>
      </c>
      <c r="BP149" t="s">
        <v>239</v>
      </c>
      <c r="BQ149">
        <v>0</v>
      </c>
      <c r="BR149">
        <v>2020</v>
      </c>
      <c r="BS149" t="s">
        <v>357</v>
      </c>
      <c r="BT149">
        <v>0</v>
      </c>
    </row>
    <row r="150" spans="1:72" x14ac:dyDescent="0.2">
      <c r="A150" t="s">
        <v>649</v>
      </c>
      <c r="B150" t="s">
        <v>1438</v>
      </c>
      <c r="C150" t="s">
        <v>1434</v>
      </c>
      <c r="D150">
        <f>IF(TYPE="R",40,IF(ISNA(INDEX(Categories!D:E,MATCH(GROUPTYPE,Categories!D:D,0),2)),0,INDEX(Categories!D:E,MATCH(GROUPTYPE,Categories!D:D,0),2)))</f>
        <v>20</v>
      </c>
      <c r="E150" t="str">
        <f>IF(TYPE="R","Retained Earnings",IF(ISNA(INDEX(Categories!D:F,MATCH(GLCATCODE,Categories!E:E,0),3)),0,INDEX(Categories!D:F,MATCH(GLCATCODE,Categories!E:E,0),3)))</f>
        <v>Current Assets</v>
      </c>
      <c r="F150" t="s">
        <v>239</v>
      </c>
      <c r="G150" t="s">
        <v>1066</v>
      </c>
      <c r="H150" t="s">
        <v>1439</v>
      </c>
      <c r="I150" t="s">
        <v>1319</v>
      </c>
      <c r="J150" t="s">
        <v>1188</v>
      </c>
      <c r="K150" t="s">
        <v>1188</v>
      </c>
      <c r="L150" t="s">
        <v>1188</v>
      </c>
      <c r="M150" t="s">
        <v>1188</v>
      </c>
      <c r="N150" t="s">
        <v>1188</v>
      </c>
      <c r="O150" t="s">
        <v>1188</v>
      </c>
      <c r="P150" t="s">
        <v>1188</v>
      </c>
      <c r="Q150" t="s">
        <v>1189</v>
      </c>
      <c r="R150" t="s">
        <v>1225</v>
      </c>
      <c r="S150">
        <f>VLOOKUP(ACCOUNTEXSEG,Sheet6!$A$2:$C$4000,3,TRUE)</f>
        <v>-1902.86</v>
      </c>
      <c r="T150">
        <f>IF(ACCTTYPE="I",0,OPENBALN)</f>
        <v>0</v>
      </c>
      <c r="U150">
        <v>0</v>
      </c>
      <c r="V150">
        <v>0</v>
      </c>
      <c r="W150">
        <v>0</v>
      </c>
      <c r="X150">
        <v>0</v>
      </c>
      <c r="Y150" s="179">
        <v>0</v>
      </c>
      <c r="Z150">
        <v>-23809.39</v>
      </c>
      <c r="AA150">
        <v>23809.39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 s="179">
        <v>0</v>
      </c>
      <c r="AV150">
        <v>0</v>
      </c>
      <c r="AW150">
        <v>0</v>
      </c>
      <c r="AX150">
        <v>0.01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1902.85</v>
      </c>
      <c r="BG150">
        <v>1902.85</v>
      </c>
      <c r="BH150">
        <v>-237.85624999999999</v>
      </c>
      <c r="BI150">
        <v>0</v>
      </c>
      <c r="BJ150">
        <v>0</v>
      </c>
      <c r="BK150">
        <v>0</v>
      </c>
      <c r="BL150">
        <v>0</v>
      </c>
      <c r="BM150" t="s">
        <v>1191</v>
      </c>
      <c r="BN150">
        <v>20190701</v>
      </c>
      <c r="BO150">
        <v>0</v>
      </c>
      <c r="BP150" t="s">
        <v>239</v>
      </c>
      <c r="BQ150">
        <v>0</v>
      </c>
      <c r="BR150">
        <v>2020</v>
      </c>
      <c r="BS150" t="s">
        <v>357</v>
      </c>
      <c r="BT150">
        <v>0</v>
      </c>
    </row>
    <row r="151" spans="1:72" x14ac:dyDescent="0.2">
      <c r="A151" t="s">
        <v>650</v>
      </c>
      <c r="B151" t="s">
        <v>1440</v>
      </c>
      <c r="C151" t="s">
        <v>1441</v>
      </c>
      <c r="D151">
        <f>IF(TYPE="R",40,IF(ISNA(INDEX(Categories!D:E,MATCH(GROUPTYPE,Categories!D:D,0),2)),0,INDEX(Categories!D:E,MATCH(GROUPTYPE,Categories!D:D,0),2)))</f>
        <v>20</v>
      </c>
      <c r="E151" t="str">
        <f>IF(TYPE="R","Retained Earnings",IF(ISNA(INDEX(Categories!D:F,MATCH(GLCATCODE,Categories!E:E,0),3)),0,INDEX(Categories!D:F,MATCH(GLCATCODE,Categories!E:E,0),3)))</f>
        <v>Current Assets</v>
      </c>
      <c r="F151" t="s">
        <v>239</v>
      </c>
      <c r="G151" t="s">
        <v>1067</v>
      </c>
      <c r="H151" t="s">
        <v>1442</v>
      </c>
      <c r="I151" t="s">
        <v>1319</v>
      </c>
      <c r="J151" t="s">
        <v>1188</v>
      </c>
      <c r="K151" t="s">
        <v>1188</v>
      </c>
      <c r="L151" t="s">
        <v>1188</v>
      </c>
      <c r="M151" t="s">
        <v>1188</v>
      </c>
      <c r="N151" t="s">
        <v>1188</v>
      </c>
      <c r="O151" t="s">
        <v>1188</v>
      </c>
      <c r="P151" t="s">
        <v>1188</v>
      </c>
      <c r="Q151" t="s">
        <v>1189</v>
      </c>
      <c r="R151" t="s">
        <v>1225</v>
      </c>
      <c r="S151">
        <f>VLOOKUP(ACCOUNTEXSEG,Sheet6!$A$2:$C$4000,3,TRUE)</f>
        <v>213205.81</v>
      </c>
      <c r="T151">
        <f>IF(ACCTTYPE="I",0,OPENBALN)</f>
        <v>199566.28</v>
      </c>
      <c r="U151">
        <v>-32323.22</v>
      </c>
      <c r="V151">
        <v>-35132.89</v>
      </c>
      <c r="W151">
        <v>-26913.919999999998</v>
      </c>
      <c r="X151">
        <v>-12699.3</v>
      </c>
      <c r="Y151" s="179">
        <v>-5075.75</v>
      </c>
      <c r="Z151">
        <v>-29437.58</v>
      </c>
      <c r="AA151">
        <v>-21423.63</v>
      </c>
      <c r="AB151">
        <v>-2904.99</v>
      </c>
      <c r="AC151">
        <v>60345.72</v>
      </c>
      <c r="AD151">
        <v>-37432.449999999997</v>
      </c>
      <c r="AE151">
        <v>-12340.35</v>
      </c>
      <c r="AF151">
        <v>-33573.919999999998</v>
      </c>
      <c r="AG151">
        <v>-33573.919999999998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 s="179">
        <v>-32603.19</v>
      </c>
      <c r="AV151">
        <v>-42702.51</v>
      </c>
      <c r="AW151">
        <v>18339.259999999998</v>
      </c>
      <c r="AX151">
        <v>-11074.02</v>
      </c>
      <c r="AY151">
        <v>17778.330000000002</v>
      </c>
      <c r="AZ151">
        <v>-53211.22</v>
      </c>
      <c r="BA151">
        <v>-17159.59</v>
      </c>
      <c r="BB151">
        <v>48901.34</v>
      </c>
      <c r="BC151">
        <v>-12633.26</v>
      </c>
      <c r="BD151">
        <v>18937.849999999999</v>
      </c>
      <c r="BE151">
        <v>15482.08</v>
      </c>
      <c r="BF151">
        <v>36305.4</v>
      </c>
      <c r="BG151">
        <v>36305.4</v>
      </c>
      <c r="BH151">
        <v>13716.557500000001</v>
      </c>
      <c r="BI151">
        <v>21221.1325</v>
      </c>
      <c r="BJ151">
        <v>14597.432500000001</v>
      </c>
      <c r="BK151">
        <v>7425.4537499999997</v>
      </c>
      <c r="BL151">
        <v>0</v>
      </c>
      <c r="BM151" t="s">
        <v>1191</v>
      </c>
      <c r="BN151">
        <v>20190701</v>
      </c>
      <c r="BO151">
        <v>10654</v>
      </c>
      <c r="BP151" t="s">
        <v>239</v>
      </c>
      <c r="BQ151">
        <v>199566.28</v>
      </c>
      <c r="BR151">
        <v>2020</v>
      </c>
      <c r="BS151" t="s">
        <v>358</v>
      </c>
      <c r="BT151">
        <v>10654</v>
      </c>
    </row>
    <row r="152" spans="1:72" x14ac:dyDescent="0.2">
      <c r="A152" t="s">
        <v>652</v>
      </c>
      <c r="B152" t="s">
        <v>1443</v>
      </c>
      <c r="C152" t="s">
        <v>1444</v>
      </c>
      <c r="D152">
        <f>IF(TYPE="R",40,IF(ISNA(INDEX(Categories!D:E,MATCH(GROUPTYPE,Categories!D:D,0),2)),0,INDEX(Categories!D:E,MATCH(GROUPTYPE,Categories!D:D,0),2)))</f>
        <v>20</v>
      </c>
      <c r="E152" t="str">
        <f>IF(TYPE="R","Retained Earnings",IF(ISNA(INDEX(Categories!D:F,MATCH(GLCATCODE,Categories!E:E,0),3)),0,INDEX(Categories!D:F,MATCH(GLCATCODE,Categories!E:E,0),3)))</f>
        <v>Current Assets</v>
      </c>
      <c r="F152" t="s">
        <v>239</v>
      </c>
      <c r="G152" t="s">
        <v>1069</v>
      </c>
      <c r="H152" t="s">
        <v>1445</v>
      </c>
      <c r="I152" t="s">
        <v>1319</v>
      </c>
      <c r="J152" t="s">
        <v>1188</v>
      </c>
      <c r="K152" t="s">
        <v>1188</v>
      </c>
      <c r="L152" t="s">
        <v>1188</v>
      </c>
      <c r="M152" t="s">
        <v>1188</v>
      </c>
      <c r="N152" t="s">
        <v>1188</v>
      </c>
      <c r="O152" t="s">
        <v>1188</v>
      </c>
      <c r="P152" t="s">
        <v>1188</v>
      </c>
      <c r="Q152" t="s">
        <v>1189</v>
      </c>
      <c r="R152" t="s">
        <v>1225</v>
      </c>
      <c r="S152">
        <f>VLOOKUP(ACCOUNTEXSEG,Sheet6!$A$2:$C$4000,3,TRUE)</f>
        <v>300</v>
      </c>
      <c r="T152">
        <f>IF(ACCTTYPE="I",0,OPENBALN)</f>
        <v>300</v>
      </c>
      <c r="U152">
        <v>0</v>
      </c>
      <c r="V152">
        <v>0</v>
      </c>
      <c r="W152">
        <v>0</v>
      </c>
      <c r="X152">
        <v>0</v>
      </c>
      <c r="Y152" s="179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-300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 s="179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37.5</v>
      </c>
      <c r="BI152">
        <v>37.5</v>
      </c>
      <c r="BJ152">
        <v>37.5</v>
      </c>
      <c r="BK152">
        <v>37.5</v>
      </c>
      <c r="BL152">
        <v>0</v>
      </c>
      <c r="BM152" t="s">
        <v>1191</v>
      </c>
      <c r="BN152">
        <v>20190701</v>
      </c>
      <c r="BO152">
        <v>0</v>
      </c>
      <c r="BP152" t="s">
        <v>239</v>
      </c>
      <c r="BQ152">
        <v>300</v>
      </c>
      <c r="BR152">
        <v>2020</v>
      </c>
      <c r="BS152" t="s">
        <v>359</v>
      </c>
      <c r="BT152">
        <v>0</v>
      </c>
    </row>
    <row r="153" spans="1:72" x14ac:dyDescent="0.2">
      <c r="A153" t="s">
        <v>798</v>
      </c>
      <c r="B153" t="s">
        <v>1446</v>
      </c>
      <c r="C153" t="s">
        <v>1444</v>
      </c>
      <c r="D153">
        <f>IF(TYPE="R",40,IF(ISNA(INDEX(Categories!D:E,MATCH(GROUPTYPE,Categories!D:D,0),2)),0,INDEX(Categories!D:E,MATCH(GROUPTYPE,Categories!D:D,0),2)))</f>
        <v>20</v>
      </c>
      <c r="E153" t="str">
        <f>IF(TYPE="R","Retained Earnings",IF(ISNA(INDEX(Categories!D:F,MATCH(GLCATCODE,Categories!E:E,0),3)),0,INDEX(Categories!D:F,MATCH(GLCATCODE,Categories!E:E,0),3)))</f>
        <v>Current Assets</v>
      </c>
      <c r="F153" t="s">
        <v>239</v>
      </c>
      <c r="G153" t="s">
        <v>1070</v>
      </c>
      <c r="H153" t="s">
        <v>1447</v>
      </c>
      <c r="I153" t="s">
        <v>1193</v>
      </c>
      <c r="J153" t="s">
        <v>1188</v>
      </c>
      <c r="K153" t="s">
        <v>1188</v>
      </c>
      <c r="L153" t="s">
        <v>1188</v>
      </c>
      <c r="M153" t="s">
        <v>1188</v>
      </c>
      <c r="N153" t="s">
        <v>1188</v>
      </c>
      <c r="O153" t="s">
        <v>1188</v>
      </c>
      <c r="P153" t="s">
        <v>1188</v>
      </c>
      <c r="Q153" t="s">
        <v>1189</v>
      </c>
      <c r="R153" t="s">
        <v>1225</v>
      </c>
      <c r="S153">
        <f>VLOOKUP(ACCOUNTEXSEG,Sheet6!$A$2:$C$4000,3,TRUE)</f>
        <v>0</v>
      </c>
      <c r="T153">
        <f>IF(ACCTTYPE="I",0,OPENBALN)</f>
        <v>0</v>
      </c>
      <c r="U153">
        <v>0</v>
      </c>
      <c r="V153">
        <v>0</v>
      </c>
      <c r="W153">
        <v>0</v>
      </c>
      <c r="X153">
        <v>0</v>
      </c>
      <c r="Y153" s="179">
        <v>0</v>
      </c>
      <c r="Z153">
        <v>0</v>
      </c>
      <c r="AA153">
        <v>126.82</v>
      </c>
      <c r="AB153">
        <v>174.7</v>
      </c>
      <c r="AC153">
        <v>-301.52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 s="179">
        <v>0</v>
      </c>
      <c r="AV153">
        <v>0</v>
      </c>
      <c r="AW153">
        <v>5066.66</v>
      </c>
      <c r="AX153">
        <v>421</v>
      </c>
      <c r="AY153">
        <v>3109.36</v>
      </c>
      <c r="AZ153">
        <v>5314.5</v>
      </c>
      <c r="BA153">
        <v>191.23</v>
      </c>
      <c r="BB153">
        <v>93.6</v>
      </c>
      <c r="BC153">
        <v>212.16</v>
      </c>
      <c r="BD153">
        <v>9966.7199999999993</v>
      </c>
      <c r="BE153">
        <v>9870.3700000000008</v>
      </c>
      <c r="BF153">
        <v>-34245.599999999999</v>
      </c>
      <c r="BG153">
        <v>-34245.599999999999</v>
      </c>
      <c r="BH153">
        <v>1738.94</v>
      </c>
      <c r="BI153">
        <v>186.88624999999999</v>
      </c>
      <c r="BJ153">
        <v>490.185</v>
      </c>
      <c r="BK153">
        <v>2393.5549999999998</v>
      </c>
      <c r="BL153">
        <v>0</v>
      </c>
      <c r="BM153" t="s">
        <v>1191</v>
      </c>
      <c r="BN153">
        <v>20190701</v>
      </c>
      <c r="BO153">
        <v>0</v>
      </c>
      <c r="BP153" t="s">
        <v>239</v>
      </c>
      <c r="BQ153">
        <v>0</v>
      </c>
      <c r="BR153">
        <v>2020</v>
      </c>
      <c r="BS153" t="s">
        <v>359</v>
      </c>
      <c r="BT153">
        <v>0</v>
      </c>
    </row>
    <row r="154" spans="1:72" x14ac:dyDescent="0.2">
      <c r="A154" t="s">
        <v>653</v>
      </c>
      <c r="B154" t="s">
        <v>1448</v>
      </c>
      <c r="C154" t="s">
        <v>1444</v>
      </c>
      <c r="D154">
        <f>IF(TYPE="R",40,IF(ISNA(INDEX(Categories!D:E,MATCH(GROUPTYPE,Categories!D:D,0),2)),0,INDEX(Categories!D:E,MATCH(GROUPTYPE,Categories!D:D,0),2)))</f>
        <v>20</v>
      </c>
      <c r="E154" t="str">
        <f>IF(TYPE="R","Retained Earnings",IF(ISNA(INDEX(Categories!D:F,MATCH(GLCATCODE,Categories!E:E,0),3)),0,INDEX(Categories!D:F,MATCH(GLCATCODE,Categories!E:E,0),3)))</f>
        <v>Current Assets</v>
      </c>
      <c r="F154" t="s">
        <v>239</v>
      </c>
      <c r="G154" t="s">
        <v>1071</v>
      </c>
      <c r="H154" t="s">
        <v>1447</v>
      </c>
      <c r="I154" t="s">
        <v>1319</v>
      </c>
      <c r="J154" t="s">
        <v>1188</v>
      </c>
      <c r="K154" t="s">
        <v>1188</v>
      </c>
      <c r="L154" t="s">
        <v>1188</v>
      </c>
      <c r="M154" t="s">
        <v>1188</v>
      </c>
      <c r="N154" t="s">
        <v>1188</v>
      </c>
      <c r="O154" t="s">
        <v>1188</v>
      </c>
      <c r="P154" t="s">
        <v>1188</v>
      </c>
      <c r="Q154" t="s">
        <v>1189</v>
      </c>
      <c r="R154" t="s">
        <v>1225</v>
      </c>
      <c r="S154">
        <f>VLOOKUP(ACCOUNTEXSEG,Sheet6!$A$2:$C$4000,3,TRUE)</f>
        <v>26616.720000000001</v>
      </c>
      <c r="T154">
        <f>IF(ACCTTYPE="I",0,OPENBALN)</f>
        <v>11242.06</v>
      </c>
      <c r="U154">
        <v>-1079.68</v>
      </c>
      <c r="V154">
        <v>167.05</v>
      </c>
      <c r="W154">
        <v>1016.41</v>
      </c>
      <c r="X154">
        <v>-637.82000000000005</v>
      </c>
      <c r="Y154" s="179">
        <v>-659.08</v>
      </c>
      <c r="Z154">
        <v>-9599.23</v>
      </c>
      <c r="AA154">
        <v>-57.37</v>
      </c>
      <c r="AB154">
        <v>-57.37</v>
      </c>
      <c r="AC154">
        <v>-334.97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 s="179">
        <v>-14806.85</v>
      </c>
      <c r="AV154">
        <v>-666.69</v>
      </c>
      <c r="AW154">
        <v>-1409.11</v>
      </c>
      <c r="AX154">
        <v>-1165.83</v>
      </c>
      <c r="AY154">
        <v>-1204.69</v>
      </c>
      <c r="AZ154">
        <v>6024.67</v>
      </c>
      <c r="BA154">
        <v>2344.19</v>
      </c>
      <c r="BB154">
        <v>-5671.32</v>
      </c>
      <c r="BC154">
        <v>1063.24</v>
      </c>
      <c r="BD154">
        <v>6842.26</v>
      </c>
      <c r="BE154">
        <v>-5644.85</v>
      </c>
      <c r="BF154">
        <v>-1079.68</v>
      </c>
      <c r="BG154">
        <v>-1079.68</v>
      </c>
      <c r="BH154">
        <v>1673.5274999999999</v>
      </c>
      <c r="BI154">
        <v>1973.7650000000001</v>
      </c>
      <c r="BJ154">
        <v>1017.02625</v>
      </c>
      <c r="BK154">
        <v>585.69000000000005</v>
      </c>
      <c r="BL154">
        <v>0</v>
      </c>
      <c r="BM154" t="s">
        <v>1191</v>
      </c>
      <c r="BN154">
        <v>20190701</v>
      </c>
      <c r="BO154">
        <v>0</v>
      </c>
      <c r="BP154" t="s">
        <v>239</v>
      </c>
      <c r="BQ154">
        <v>11242.06</v>
      </c>
      <c r="BR154">
        <v>2020</v>
      </c>
      <c r="BS154" t="s">
        <v>359</v>
      </c>
      <c r="BT154">
        <v>0</v>
      </c>
    </row>
    <row r="155" spans="1:72" x14ac:dyDescent="0.2">
      <c r="A155" t="s">
        <v>655</v>
      </c>
      <c r="B155" t="s">
        <v>1449</v>
      </c>
      <c r="C155" t="s">
        <v>1444</v>
      </c>
      <c r="D155">
        <f>IF(TYPE="R",40,IF(ISNA(INDEX(Categories!D:E,MATCH(GROUPTYPE,Categories!D:D,0),2)),0,INDEX(Categories!D:E,MATCH(GROUPTYPE,Categories!D:D,0),2)))</f>
        <v>20</v>
      </c>
      <c r="E155" t="str">
        <f>IF(TYPE="R","Retained Earnings",IF(ISNA(INDEX(Categories!D:F,MATCH(GLCATCODE,Categories!E:E,0),3)),0,INDEX(Categories!D:F,MATCH(GLCATCODE,Categories!E:E,0),3)))</f>
        <v>Current Assets</v>
      </c>
      <c r="F155" t="s">
        <v>239</v>
      </c>
      <c r="G155" t="s">
        <v>1073</v>
      </c>
      <c r="H155" t="s">
        <v>1450</v>
      </c>
      <c r="I155" t="s">
        <v>1319</v>
      </c>
      <c r="J155" t="s">
        <v>1188</v>
      </c>
      <c r="K155" t="s">
        <v>1188</v>
      </c>
      <c r="L155" t="s">
        <v>1188</v>
      </c>
      <c r="M155" t="s">
        <v>1188</v>
      </c>
      <c r="N155" t="s">
        <v>1188</v>
      </c>
      <c r="O155" t="s">
        <v>1188</v>
      </c>
      <c r="P155" t="s">
        <v>1188</v>
      </c>
      <c r="Q155" t="s">
        <v>1189</v>
      </c>
      <c r="R155" t="s">
        <v>1225</v>
      </c>
      <c r="S155">
        <f>VLOOKUP(ACCOUNTEXSEG,Sheet6!$A$2:$C$4000,3,TRUE)</f>
        <v>0</v>
      </c>
      <c r="T155">
        <f>IF(ACCTTYPE="I",0,OPENBALN)</f>
        <v>0</v>
      </c>
      <c r="U155">
        <v>0</v>
      </c>
      <c r="V155">
        <v>0</v>
      </c>
      <c r="W155">
        <v>0</v>
      </c>
      <c r="X155">
        <v>0</v>
      </c>
      <c r="Y155" s="179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 s="179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250</v>
      </c>
      <c r="BL155">
        <v>0</v>
      </c>
      <c r="BM155" t="s">
        <v>1191</v>
      </c>
      <c r="BN155">
        <v>20190701</v>
      </c>
      <c r="BO155">
        <v>0</v>
      </c>
      <c r="BP155" t="s">
        <v>239</v>
      </c>
      <c r="BQ155">
        <v>0</v>
      </c>
      <c r="BR155">
        <v>2020</v>
      </c>
      <c r="BS155" t="s">
        <v>359</v>
      </c>
      <c r="BT155">
        <v>0</v>
      </c>
    </row>
    <row r="156" spans="1:72" x14ac:dyDescent="0.2">
      <c r="A156" t="s">
        <v>656</v>
      </c>
      <c r="B156" t="s">
        <v>1451</v>
      </c>
      <c r="C156" t="s">
        <v>1444</v>
      </c>
      <c r="D156">
        <f>IF(TYPE="R",40,IF(ISNA(INDEX(Categories!D:E,MATCH(GROUPTYPE,Categories!D:D,0),2)),0,INDEX(Categories!D:E,MATCH(GROUPTYPE,Categories!D:D,0),2)))</f>
        <v>20</v>
      </c>
      <c r="E156" t="str">
        <f>IF(TYPE="R","Retained Earnings",IF(ISNA(INDEX(Categories!D:F,MATCH(GLCATCODE,Categories!E:E,0),3)),0,INDEX(Categories!D:F,MATCH(GLCATCODE,Categories!E:E,0),3)))</f>
        <v>Current Assets</v>
      </c>
      <c r="F156" t="s">
        <v>239</v>
      </c>
      <c r="G156" t="s">
        <v>1074</v>
      </c>
      <c r="H156" t="s">
        <v>1452</v>
      </c>
      <c r="I156" t="s">
        <v>1319</v>
      </c>
      <c r="J156" t="s">
        <v>1188</v>
      </c>
      <c r="K156" t="s">
        <v>1188</v>
      </c>
      <c r="L156" t="s">
        <v>1188</v>
      </c>
      <c r="M156" t="s">
        <v>1188</v>
      </c>
      <c r="N156" t="s">
        <v>1188</v>
      </c>
      <c r="O156" t="s">
        <v>1188</v>
      </c>
      <c r="P156" t="s">
        <v>1188</v>
      </c>
      <c r="Q156" t="s">
        <v>1189</v>
      </c>
      <c r="R156" t="s">
        <v>1225</v>
      </c>
      <c r="S156">
        <f>VLOOKUP(ACCOUNTEXSEG,Sheet6!$A$2:$C$4000,3,TRUE)</f>
        <v>2350</v>
      </c>
      <c r="T156">
        <f>IF(ACCTTYPE="I",0,OPENBALN)</f>
        <v>2000</v>
      </c>
      <c r="U156">
        <v>-2000</v>
      </c>
      <c r="V156">
        <v>0</v>
      </c>
      <c r="W156">
        <v>-4471.8900000000003</v>
      </c>
      <c r="X156">
        <v>0</v>
      </c>
      <c r="Y156" s="179">
        <v>-27655.08</v>
      </c>
      <c r="Z156">
        <v>32126.97</v>
      </c>
      <c r="AA156">
        <v>-830</v>
      </c>
      <c r="AB156">
        <v>170</v>
      </c>
      <c r="AC156">
        <v>-2496</v>
      </c>
      <c r="AD156">
        <v>3156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 s="179">
        <v>-2000</v>
      </c>
      <c r="AV156">
        <v>0</v>
      </c>
      <c r="AW156">
        <v>0</v>
      </c>
      <c r="AX156">
        <v>-8449.6200000000008</v>
      </c>
      <c r="AY156">
        <v>0</v>
      </c>
      <c r="AZ156">
        <v>8099.62</v>
      </c>
      <c r="BA156">
        <v>0</v>
      </c>
      <c r="BB156">
        <v>-114.25</v>
      </c>
      <c r="BC156">
        <v>-8000</v>
      </c>
      <c r="BD156">
        <v>-0.01</v>
      </c>
      <c r="BE156">
        <v>70.45</v>
      </c>
      <c r="BF156">
        <v>10043.81</v>
      </c>
      <c r="BG156">
        <v>10043.81</v>
      </c>
      <c r="BH156">
        <v>0</v>
      </c>
      <c r="BI156">
        <v>43.75</v>
      </c>
      <c r="BJ156">
        <v>78.125</v>
      </c>
      <c r="BK156">
        <v>-250</v>
      </c>
      <c r="BL156">
        <v>0</v>
      </c>
      <c r="BM156" t="s">
        <v>1191</v>
      </c>
      <c r="BN156">
        <v>20190701</v>
      </c>
      <c r="BO156">
        <v>0</v>
      </c>
      <c r="BP156" t="s">
        <v>239</v>
      </c>
      <c r="BQ156">
        <v>2000</v>
      </c>
      <c r="BR156">
        <v>2020</v>
      </c>
      <c r="BS156" t="s">
        <v>359</v>
      </c>
      <c r="BT156">
        <v>0</v>
      </c>
    </row>
    <row r="157" spans="1:72" x14ac:dyDescent="0.2">
      <c r="A157" t="s">
        <v>433</v>
      </c>
      <c r="B157" t="s">
        <v>1453</v>
      </c>
      <c r="C157" t="s">
        <v>1444</v>
      </c>
      <c r="D157">
        <f>IF(TYPE="R",40,IF(ISNA(INDEX(Categories!D:E,MATCH(GROUPTYPE,Categories!D:D,0),2)),0,INDEX(Categories!D:E,MATCH(GROUPTYPE,Categories!D:D,0),2)))</f>
        <v>20</v>
      </c>
      <c r="E157" t="str">
        <f>IF(TYPE="R","Retained Earnings",IF(ISNA(INDEX(Categories!D:F,MATCH(GLCATCODE,Categories!E:E,0),3)),0,INDEX(Categories!D:F,MATCH(GLCATCODE,Categories!E:E,0),3)))</f>
        <v>Current Assets</v>
      </c>
      <c r="F157" t="s">
        <v>239</v>
      </c>
      <c r="G157" t="s">
        <v>1077</v>
      </c>
      <c r="H157" t="s">
        <v>1452</v>
      </c>
      <c r="I157" t="s">
        <v>1454</v>
      </c>
      <c r="J157" t="s">
        <v>1188</v>
      </c>
      <c r="K157" t="s">
        <v>1188</v>
      </c>
      <c r="L157" t="s">
        <v>1188</v>
      </c>
      <c r="M157" t="s">
        <v>1188</v>
      </c>
      <c r="N157" t="s">
        <v>1188</v>
      </c>
      <c r="O157" t="s">
        <v>1188</v>
      </c>
      <c r="P157" t="s">
        <v>1188</v>
      </c>
      <c r="Q157" t="s">
        <v>1189</v>
      </c>
      <c r="R157" t="s">
        <v>1225</v>
      </c>
      <c r="S157">
        <f>VLOOKUP(ACCOUNTEXSEG,Sheet6!$A$2:$C$4000,3,TRUE)</f>
        <v>5625</v>
      </c>
      <c r="T157">
        <f>IF(ACCTTYPE="I",0,OPENBALN)</f>
        <v>0</v>
      </c>
      <c r="U157">
        <v>0</v>
      </c>
      <c r="V157">
        <v>0</v>
      </c>
      <c r="W157">
        <v>0</v>
      </c>
      <c r="X157">
        <v>0</v>
      </c>
      <c r="Y157" s="179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 s="179">
        <v>-5625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 t="s">
        <v>1191</v>
      </c>
      <c r="BN157">
        <v>20190701</v>
      </c>
      <c r="BO157">
        <v>0</v>
      </c>
      <c r="BP157" t="s">
        <v>239</v>
      </c>
      <c r="BQ157">
        <v>0</v>
      </c>
      <c r="BR157">
        <v>2020</v>
      </c>
      <c r="BS157" t="s">
        <v>359</v>
      </c>
      <c r="BT157">
        <v>0</v>
      </c>
    </row>
    <row r="158" spans="1:72" x14ac:dyDescent="0.2">
      <c r="A158" t="s">
        <v>514</v>
      </c>
      <c r="B158" t="s">
        <v>1455</v>
      </c>
      <c r="C158" t="s">
        <v>1444</v>
      </c>
      <c r="D158">
        <f>IF(TYPE="R",40,IF(ISNA(INDEX(Categories!D:E,MATCH(GROUPTYPE,Categories!D:D,0),2)),0,INDEX(Categories!D:E,MATCH(GROUPTYPE,Categories!D:D,0),2)))</f>
        <v>20</v>
      </c>
      <c r="E158" t="str">
        <f>IF(TYPE="R","Retained Earnings",IF(ISNA(INDEX(Categories!D:F,MATCH(GLCATCODE,Categories!E:E,0),3)),0,INDEX(Categories!D:F,MATCH(GLCATCODE,Categories!E:E,0),3)))</f>
        <v>Current Assets</v>
      </c>
      <c r="F158" t="s">
        <v>239</v>
      </c>
      <c r="G158" t="s">
        <v>1078</v>
      </c>
      <c r="H158" t="s">
        <v>1452</v>
      </c>
      <c r="I158" t="s">
        <v>1456</v>
      </c>
      <c r="J158" t="s">
        <v>1188</v>
      </c>
      <c r="K158" t="s">
        <v>1188</v>
      </c>
      <c r="L158" t="s">
        <v>1188</v>
      </c>
      <c r="M158" t="s">
        <v>1188</v>
      </c>
      <c r="N158" t="s">
        <v>1188</v>
      </c>
      <c r="O158" t="s">
        <v>1188</v>
      </c>
      <c r="P158" t="s">
        <v>1188</v>
      </c>
      <c r="Q158" t="s">
        <v>1189</v>
      </c>
      <c r="R158" t="s">
        <v>1225</v>
      </c>
      <c r="S158">
        <f>VLOOKUP(ACCOUNTEXSEG,Sheet6!$A$2:$C$4000,3,TRUE)</f>
        <v>0</v>
      </c>
      <c r="T158">
        <f>IF(ACCTTYPE="I",0,OPENBALN)</f>
        <v>0</v>
      </c>
      <c r="U158">
        <v>0</v>
      </c>
      <c r="V158">
        <v>0</v>
      </c>
      <c r="W158">
        <v>0</v>
      </c>
      <c r="X158">
        <v>0</v>
      </c>
      <c r="Y158" s="179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 s="179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 t="s">
        <v>1191</v>
      </c>
      <c r="BN158">
        <v>20190701</v>
      </c>
      <c r="BO158">
        <v>0</v>
      </c>
      <c r="BP158" t="s">
        <v>239</v>
      </c>
      <c r="BQ158">
        <v>0</v>
      </c>
      <c r="BR158">
        <v>2020</v>
      </c>
      <c r="BS158" t="s">
        <v>359</v>
      </c>
      <c r="BT158">
        <v>0</v>
      </c>
    </row>
    <row r="159" spans="1:72" x14ac:dyDescent="0.2">
      <c r="A159" t="s">
        <v>657</v>
      </c>
      <c r="B159" t="s">
        <v>1457</v>
      </c>
      <c r="C159" t="s">
        <v>1458</v>
      </c>
      <c r="D159">
        <f>IF(TYPE="R",40,IF(ISNA(INDEX(Categories!D:E,MATCH(GROUPTYPE,Categories!D:D,0),2)),0,INDEX(Categories!D:E,MATCH(GROUPTYPE,Categories!D:D,0),2)))</f>
        <v>24</v>
      </c>
      <c r="E159" t="str">
        <f>IF(TYPE="R","Retained Earnings",IF(ISNA(INDEX(Categories!D:F,MATCH(GLCATCODE,Categories!E:E,0),3)),0,INDEX(Categories!D:F,MATCH(GLCATCODE,Categories!E:E,0),3)))</f>
        <v>Fixed Assets</v>
      </c>
      <c r="F159" t="s">
        <v>239</v>
      </c>
      <c r="G159" t="s">
        <v>1079</v>
      </c>
      <c r="H159" t="s">
        <v>1459</v>
      </c>
      <c r="I159" t="s">
        <v>1319</v>
      </c>
      <c r="J159" t="s">
        <v>1188</v>
      </c>
      <c r="K159" t="s">
        <v>1188</v>
      </c>
      <c r="L159" t="s">
        <v>1188</v>
      </c>
      <c r="M159" t="s">
        <v>1188</v>
      </c>
      <c r="N159" t="s">
        <v>1188</v>
      </c>
      <c r="O159" t="s">
        <v>1188</v>
      </c>
      <c r="P159" t="s">
        <v>1188</v>
      </c>
      <c r="Q159" t="s">
        <v>1189</v>
      </c>
      <c r="R159" t="s">
        <v>1225</v>
      </c>
      <c r="S159">
        <f>VLOOKUP(ACCOUNTEXSEG,Sheet6!$A$2:$C$4000,3,TRUE)</f>
        <v>7048.63</v>
      </c>
      <c r="T159">
        <f>IF(ACCTTYPE="I",0,OPENBALN)</f>
        <v>7048.63</v>
      </c>
      <c r="U159">
        <v>0</v>
      </c>
      <c r="V159">
        <v>0</v>
      </c>
      <c r="W159">
        <v>0</v>
      </c>
      <c r="X159">
        <v>0</v>
      </c>
      <c r="Y159" s="179">
        <v>0</v>
      </c>
      <c r="Z159">
        <v>0</v>
      </c>
      <c r="AA159">
        <v>0</v>
      </c>
      <c r="AB159">
        <v>0</v>
      </c>
      <c r="AC159">
        <v>0</v>
      </c>
      <c r="AD159">
        <v>-7048.63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 s="17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881.07875000000001</v>
      </c>
      <c r="BI159">
        <v>881.07875000000001</v>
      </c>
      <c r="BJ159">
        <v>881.07875000000001</v>
      </c>
      <c r="BK159">
        <v>881.07875000000001</v>
      </c>
      <c r="BL159">
        <v>0</v>
      </c>
      <c r="BM159" t="s">
        <v>1191</v>
      </c>
      <c r="BN159">
        <v>20190701</v>
      </c>
      <c r="BO159">
        <v>0</v>
      </c>
      <c r="BP159" t="s">
        <v>239</v>
      </c>
      <c r="BQ159">
        <v>7048.63</v>
      </c>
      <c r="BR159">
        <v>2020</v>
      </c>
      <c r="BS159" t="s">
        <v>360</v>
      </c>
      <c r="BT159">
        <v>0</v>
      </c>
    </row>
    <row r="160" spans="1:72" x14ac:dyDescent="0.2">
      <c r="A160" t="s">
        <v>658</v>
      </c>
      <c r="B160" t="s">
        <v>1460</v>
      </c>
      <c r="C160" t="s">
        <v>1458</v>
      </c>
      <c r="D160">
        <f>IF(TYPE="R",40,IF(ISNA(INDEX(Categories!D:E,MATCH(GROUPTYPE,Categories!D:D,0),2)),0,INDEX(Categories!D:E,MATCH(GROUPTYPE,Categories!D:D,0),2)))</f>
        <v>24</v>
      </c>
      <c r="E160" t="str">
        <f>IF(TYPE="R","Retained Earnings",IF(ISNA(INDEX(Categories!D:F,MATCH(GLCATCODE,Categories!E:E,0),3)),0,INDEX(Categories!D:F,MATCH(GLCATCODE,Categories!E:E,0),3)))</f>
        <v>Fixed Assets</v>
      </c>
      <c r="F160" t="s">
        <v>239</v>
      </c>
      <c r="G160" t="s">
        <v>1080</v>
      </c>
      <c r="H160" t="s">
        <v>1461</v>
      </c>
      <c r="I160" t="s">
        <v>1319</v>
      </c>
      <c r="J160" t="s">
        <v>1188</v>
      </c>
      <c r="K160" t="s">
        <v>1188</v>
      </c>
      <c r="L160" t="s">
        <v>1188</v>
      </c>
      <c r="M160" t="s">
        <v>1188</v>
      </c>
      <c r="N160" t="s">
        <v>1188</v>
      </c>
      <c r="O160" t="s">
        <v>1188</v>
      </c>
      <c r="P160" t="s">
        <v>1188</v>
      </c>
      <c r="Q160" t="s">
        <v>1189</v>
      </c>
      <c r="R160" t="s">
        <v>1225</v>
      </c>
      <c r="S160">
        <f>VLOOKUP(ACCOUNTEXSEG,Sheet6!$A$2:$C$4000,3,TRUE)</f>
        <v>214215.05</v>
      </c>
      <c r="T160">
        <f>IF(ACCTTYPE="I",0,OPENBALN)</f>
        <v>252225.05</v>
      </c>
      <c r="U160">
        <v>0</v>
      </c>
      <c r="V160">
        <v>0</v>
      </c>
      <c r="W160">
        <v>0</v>
      </c>
      <c r="X160">
        <v>0</v>
      </c>
      <c r="Y160" s="179">
        <v>0</v>
      </c>
      <c r="Z160">
        <v>0</v>
      </c>
      <c r="AA160">
        <v>0</v>
      </c>
      <c r="AB160">
        <v>0</v>
      </c>
      <c r="AC160">
        <v>0</v>
      </c>
      <c r="AD160">
        <v>-252225.05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 s="179">
        <v>0</v>
      </c>
      <c r="AV160">
        <v>9570</v>
      </c>
      <c r="AW160">
        <v>0</v>
      </c>
      <c r="AX160">
        <v>0</v>
      </c>
      <c r="AY160">
        <v>0</v>
      </c>
      <c r="AZ160">
        <v>9570</v>
      </c>
      <c r="BA160">
        <v>0</v>
      </c>
      <c r="BB160">
        <v>0</v>
      </c>
      <c r="BC160">
        <v>0</v>
      </c>
      <c r="BD160">
        <v>18270</v>
      </c>
      <c r="BE160">
        <v>0</v>
      </c>
      <c r="BF160">
        <v>600</v>
      </c>
      <c r="BG160">
        <v>600</v>
      </c>
      <c r="BH160">
        <v>29169.381249999999</v>
      </c>
      <c r="BI160">
        <v>25593.42</v>
      </c>
      <c r="BJ160">
        <v>24449.631249999999</v>
      </c>
      <c r="BK160">
        <v>24198.666249999998</v>
      </c>
      <c r="BL160">
        <v>0</v>
      </c>
      <c r="BM160" t="s">
        <v>1191</v>
      </c>
      <c r="BN160">
        <v>20190701</v>
      </c>
      <c r="BO160">
        <v>0</v>
      </c>
      <c r="BP160" t="s">
        <v>239</v>
      </c>
      <c r="BQ160">
        <v>252225.05</v>
      </c>
      <c r="BR160">
        <v>2020</v>
      </c>
      <c r="BS160" t="s">
        <v>360</v>
      </c>
      <c r="BT160">
        <v>0</v>
      </c>
    </row>
    <row r="161" spans="1:72" x14ac:dyDescent="0.2">
      <c r="A161" t="s">
        <v>659</v>
      </c>
      <c r="B161" t="s">
        <v>1462</v>
      </c>
      <c r="C161" t="s">
        <v>1458</v>
      </c>
      <c r="D161">
        <f>IF(TYPE="R",40,IF(ISNA(INDEX(Categories!D:E,MATCH(GROUPTYPE,Categories!D:D,0),2)),0,INDEX(Categories!D:E,MATCH(GROUPTYPE,Categories!D:D,0),2)))</f>
        <v>24</v>
      </c>
      <c r="E161" t="str">
        <f>IF(TYPE="R","Retained Earnings",IF(ISNA(INDEX(Categories!D:F,MATCH(GLCATCODE,Categories!E:E,0),3)),0,INDEX(Categories!D:F,MATCH(GLCATCODE,Categories!E:E,0),3)))</f>
        <v>Fixed Assets</v>
      </c>
      <c r="F161" t="s">
        <v>239</v>
      </c>
      <c r="G161" t="s">
        <v>1081</v>
      </c>
      <c r="H161" t="s">
        <v>1463</v>
      </c>
      <c r="I161" t="s">
        <v>1319</v>
      </c>
      <c r="J161" t="s">
        <v>1188</v>
      </c>
      <c r="K161" t="s">
        <v>1188</v>
      </c>
      <c r="L161" t="s">
        <v>1188</v>
      </c>
      <c r="M161" t="s">
        <v>1188</v>
      </c>
      <c r="N161" t="s">
        <v>1188</v>
      </c>
      <c r="O161" t="s">
        <v>1188</v>
      </c>
      <c r="P161" t="s">
        <v>1188</v>
      </c>
      <c r="Q161" t="s">
        <v>1189</v>
      </c>
      <c r="R161" t="s">
        <v>1225</v>
      </c>
      <c r="S161">
        <f>VLOOKUP(ACCOUNTEXSEG,Sheet6!$A$2:$C$4000,3,TRUE)</f>
        <v>2000</v>
      </c>
      <c r="T161">
        <f>IF(ACCTTYPE="I",0,OPENBALN)</f>
        <v>2000</v>
      </c>
      <c r="U161">
        <v>0</v>
      </c>
      <c r="V161">
        <v>0</v>
      </c>
      <c r="W161">
        <v>0</v>
      </c>
      <c r="X161">
        <v>0</v>
      </c>
      <c r="Y161" s="179">
        <v>0</v>
      </c>
      <c r="Z161">
        <v>0</v>
      </c>
      <c r="AA161">
        <v>109.09</v>
      </c>
      <c r="AB161">
        <v>0</v>
      </c>
      <c r="AC161">
        <v>0</v>
      </c>
      <c r="AD161">
        <v>-2109.09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 s="179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250</v>
      </c>
      <c r="BI161">
        <v>250</v>
      </c>
      <c r="BJ161">
        <v>250</v>
      </c>
      <c r="BK161">
        <v>250</v>
      </c>
      <c r="BL161">
        <v>0</v>
      </c>
      <c r="BM161" t="s">
        <v>1191</v>
      </c>
      <c r="BN161">
        <v>20190701</v>
      </c>
      <c r="BO161">
        <v>0</v>
      </c>
      <c r="BP161" t="s">
        <v>239</v>
      </c>
      <c r="BQ161">
        <v>2000</v>
      </c>
      <c r="BR161">
        <v>2020</v>
      </c>
      <c r="BS161" t="s">
        <v>360</v>
      </c>
      <c r="BT161">
        <v>0</v>
      </c>
    </row>
    <row r="162" spans="1:72" x14ac:dyDescent="0.2">
      <c r="A162" t="s">
        <v>660</v>
      </c>
      <c r="B162" t="s">
        <v>1464</v>
      </c>
      <c r="C162" t="s">
        <v>1458</v>
      </c>
      <c r="D162">
        <f>IF(TYPE="R",40,IF(ISNA(INDEX(Categories!D:E,MATCH(GROUPTYPE,Categories!D:D,0),2)),0,INDEX(Categories!D:E,MATCH(GROUPTYPE,Categories!D:D,0),2)))</f>
        <v>24</v>
      </c>
      <c r="E162" t="str">
        <f>IF(TYPE="R","Retained Earnings",IF(ISNA(INDEX(Categories!D:F,MATCH(GLCATCODE,Categories!E:E,0),3)),0,INDEX(Categories!D:F,MATCH(GLCATCODE,Categories!E:E,0),3)))</f>
        <v>Fixed Assets</v>
      </c>
      <c r="F162" t="s">
        <v>239</v>
      </c>
      <c r="G162" t="s">
        <v>1083</v>
      </c>
      <c r="H162" t="s">
        <v>1465</v>
      </c>
      <c r="I162" t="s">
        <v>1319</v>
      </c>
      <c r="J162" t="s">
        <v>1188</v>
      </c>
      <c r="K162" t="s">
        <v>1188</v>
      </c>
      <c r="L162" t="s">
        <v>1188</v>
      </c>
      <c r="M162" t="s">
        <v>1188</v>
      </c>
      <c r="N162" t="s">
        <v>1188</v>
      </c>
      <c r="O162" t="s">
        <v>1188</v>
      </c>
      <c r="P162" t="s">
        <v>1188</v>
      </c>
      <c r="Q162" t="s">
        <v>1189</v>
      </c>
      <c r="R162" t="s">
        <v>1225</v>
      </c>
      <c r="S162">
        <f>VLOOKUP(ACCOUNTEXSEG,Sheet6!$A$2:$C$4000,3,TRUE)</f>
        <v>24943.919999999998</v>
      </c>
      <c r="T162">
        <f>IF(ACCTTYPE="I",0,OPENBALN)</f>
        <v>24943.919999999998</v>
      </c>
      <c r="U162">
        <v>0</v>
      </c>
      <c r="V162">
        <v>0</v>
      </c>
      <c r="W162">
        <v>0</v>
      </c>
      <c r="X162">
        <v>0</v>
      </c>
      <c r="Y162" s="179">
        <v>0</v>
      </c>
      <c r="Z162">
        <v>0</v>
      </c>
      <c r="AA162">
        <v>0</v>
      </c>
      <c r="AB162">
        <v>0</v>
      </c>
      <c r="AC162">
        <v>0</v>
      </c>
      <c r="AD162">
        <v>-24943.919999999998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 s="179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3117.99</v>
      </c>
      <c r="BI162">
        <v>3117.99</v>
      </c>
      <c r="BJ162">
        <v>3077.7624999999998</v>
      </c>
      <c r="BK162">
        <v>3077.7624999999998</v>
      </c>
      <c r="BL162">
        <v>0</v>
      </c>
      <c r="BM162" t="s">
        <v>1191</v>
      </c>
      <c r="BN162">
        <v>20190701</v>
      </c>
      <c r="BO162">
        <v>0</v>
      </c>
      <c r="BP162" t="s">
        <v>239</v>
      </c>
      <c r="BQ162">
        <v>24943.919999999998</v>
      </c>
      <c r="BR162">
        <v>2020</v>
      </c>
      <c r="BS162" t="s">
        <v>360</v>
      </c>
      <c r="BT162">
        <v>0</v>
      </c>
    </row>
    <row r="163" spans="1:72" x14ac:dyDescent="0.2">
      <c r="A163" t="s">
        <v>737</v>
      </c>
      <c r="B163" t="s">
        <v>1466</v>
      </c>
      <c r="C163" t="s">
        <v>1458</v>
      </c>
      <c r="D163">
        <f>IF(TYPE="R",40,IF(ISNA(INDEX(Categories!D:E,MATCH(GROUPTYPE,Categories!D:D,0),2)),0,INDEX(Categories!D:E,MATCH(GROUPTYPE,Categories!D:D,0),2)))</f>
        <v>24</v>
      </c>
      <c r="E163" t="str">
        <f>IF(TYPE="R","Retained Earnings",IF(ISNA(INDEX(Categories!D:F,MATCH(GLCATCODE,Categories!E:E,0),3)),0,INDEX(Categories!D:F,MATCH(GLCATCODE,Categories!E:E,0),3)))</f>
        <v>Fixed Assets</v>
      </c>
      <c r="F163" t="s">
        <v>239</v>
      </c>
      <c r="G163" t="s">
        <v>1084</v>
      </c>
      <c r="H163" t="s">
        <v>1467</v>
      </c>
      <c r="I163" t="s">
        <v>1319</v>
      </c>
      <c r="J163" t="s">
        <v>1188</v>
      </c>
      <c r="K163" t="s">
        <v>1188</v>
      </c>
      <c r="L163" t="s">
        <v>1188</v>
      </c>
      <c r="M163" t="s">
        <v>1188</v>
      </c>
      <c r="N163" t="s">
        <v>1188</v>
      </c>
      <c r="O163" t="s">
        <v>1188</v>
      </c>
      <c r="P163" t="s">
        <v>1188</v>
      </c>
      <c r="Q163" t="s">
        <v>1189</v>
      </c>
      <c r="R163" t="s">
        <v>1225</v>
      </c>
      <c r="S163">
        <f>VLOOKUP(ACCOUNTEXSEG,Sheet6!$A$2:$C$4000,3,TRUE)</f>
        <v>142.36000000000001</v>
      </c>
      <c r="T163">
        <f>IF(ACCTTYPE="I",0,OPENBALN)</f>
        <v>142.36000000000001</v>
      </c>
      <c r="U163">
        <v>0</v>
      </c>
      <c r="V163">
        <v>0</v>
      </c>
      <c r="W163">
        <v>0</v>
      </c>
      <c r="X163">
        <v>0</v>
      </c>
      <c r="Y163" s="179">
        <v>0</v>
      </c>
      <c r="Z163">
        <v>0</v>
      </c>
      <c r="AA163">
        <v>0</v>
      </c>
      <c r="AB163">
        <v>0</v>
      </c>
      <c r="AC163">
        <v>0</v>
      </c>
      <c r="AD163">
        <v>-142.36000000000001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 s="179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17.795000000000002</v>
      </c>
      <c r="BI163">
        <v>17.795000000000002</v>
      </c>
      <c r="BJ163">
        <v>0</v>
      </c>
      <c r="BK163">
        <v>0</v>
      </c>
      <c r="BL163">
        <v>0</v>
      </c>
      <c r="BM163" t="s">
        <v>1191</v>
      </c>
      <c r="BN163">
        <v>20190701</v>
      </c>
      <c r="BO163">
        <v>0</v>
      </c>
      <c r="BP163" t="s">
        <v>239</v>
      </c>
      <c r="BQ163">
        <v>142.36000000000001</v>
      </c>
      <c r="BR163">
        <v>2020</v>
      </c>
      <c r="BS163" t="s">
        <v>360</v>
      </c>
      <c r="BT163">
        <v>0</v>
      </c>
    </row>
    <row r="164" spans="1:72" x14ac:dyDescent="0.2">
      <c r="A164" t="s">
        <v>661</v>
      </c>
      <c r="B164" t="s">
        <v>1468</v>
      </c>
      <c r="C164" t="s">
        <v>1458</v>
      </c>
      <c r="D164">
        <f>IF(TYPE="R",40,IF(ISNA(INDEX(Categories!D:E,MATCH(GROUPTYPE,Categories!D:D,0),2)),0,INDEX(Categories!D:E,MATCH(GROUPTYPE,Categories!D:D,0),2)))</f>
        <v>24</v>
      </c>
      <c r="E164" t="str">
        <f>IF(TYPE="R","Retained Earnings",IF(ISNA(INDEX(Categories!D:F,MATCH(GLCATCODE,Categories!E:E,0),3)),0,INDEX(Categories!D:F,MATCH(GLCATCODE,Categories!E:E,0),3)))</f>
        <v>Fixed Assets</v>
      </c>
      <c r="F164" t="s">
        <v>239</v>
      </c>
      <c r="G164" t="s">
        <v>1085</v>
      </c>
      <c r="H164" t="s">
        <v>1469</v>
      </c>
      <c r="I164" t="s">
        <v>1319</v>
      </c>
      <c r="J164" t="s">
        <v>1188</v>
      </c>
      <c r="K164" t="s">
        <v>1188</v>
      </c>
      <c r="L164" t="s">
        <v>1188</v>
      </c>
      <c r="M164" t="s">
        <v>1188</v>
      </c>
      <c r="N164" t="s">
        <v>1188</v>
      </c>
      <c r="O164" t="s">
        <v>1188</v>
      </c>
      <c r="P164" t="s">
        <v>1188</v>
      </c>
      <c r="Q164" t="s">
        <v>1189</v>
      </c>
      <c r="R164" t="s">
        <v>1225</v>
      </c>
      <c r="S164">
        <f>VLOOKUP(ACCOUNTEXSEG,Sheet6!$A$2:$C$4000,3,TRUE)</f>
        <v>665.16</v>
      </c>
      <c r="T164">
        <f>IF(ACCTTYPE="I",0,OPENBALN)</f>
        <v>665.16</v>
      </c>
      <c r="U164">
        <v>0</v>
      </c>
      <c r="V164">
        <v>0</v>
      </c>
      <c r="W164">
        <v>0</v>
      </c>
      <c r="X164">
        <v>0</v>
      </c>
      <c r="Y164" s="179">
        <v>0</v>
      </c>
      <c r="Z164">
        <v>0</v>
      </c>
      <c r="AA164">
        <v>0</v>
      </c>
      <c r="AB164">
        <v>0</v>
      </c>
      <c r="AC164">
        <v>0</v>
      </c>
      <c r="AD164">
        <v>-665.16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 s="179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83.144999999999996</v>
      </c>
      <c r="BI164">
        <v>83.144999999999996</v>
      </c>
      <c r="BJ164">
        <v>83.144999999999996</v>
      </c>
      <c r="BK164">
        <v>83.144999999999996</v>
      </c>
      <c r="BL164">
        <v>0</v>
      </c>
      <c r="BM164" t="s">
        <v>1191</v>
      </c>
      <c r="BN164">
        <v>20190701</v>
      </c>
      <c r="BO164">
        <v>0</v>
      </c>
      <c r="BP164" t="s">
        <v>239</v>
      </c>
      <c r="BQ164">
        <v>665.16</v>
      </c>
      <c r="BR164">
        <v>2020</v>
      </c>
      <c r="BS164" t="s">
        <v>360</v>
      </c>
      <c r="BT164">
        <v>0</v>
      </c>
    </row>
    <row r="165" spans="1:72" x14ac:dyDescent="0.2">
      <c r="A165" t="s">
        <v>662</v>
      </c>
      <c r="B165" t="s">
        <v>1470</v>
      </c>
      <c r="C165" t="s">
        <v>1458</v>
      </c>
      <c r="D165">
        <f>IF(TYPE="R",40,IF(ISNA(INDEX(Categories!D:E,MATCH(GROUPTYPE,Categories!D:D,0),2)),0,INDEX(Categories!D:E,MATCH(GROUPTYPE,Categories!D:D,0),2)))</f>
        <v>24</v>
      </c>
      <c r="E165" t="str">
        <f>IF(TYPE="R","Retained Earnings",IF(ISNA(INDEX(Categories!D:F,MATCH(GLCATCODE,Categories!E:E,0),3)),0,INDEX(Categories!D:F,MATCH(GLCATCODE,Categories!E:E,0),3)))</f>
        <v>Fixed Assets</v>
      </c>
      <c r="F165" t="s">
        <v>239</v>
      </c>
      <c r="G165" t="s">
        <v>1086</v>
      </c>
      <c r="H165" t="s">
        <v>1471</v>
      </c>
      <c r="I165" t="s">
        <v>1319</v>
      </c>
      <c r="J165" t="s">
        <v>1188</v>
      </c>
      <c r="K165" t="s">
        <v>1188</v>
      </c>
      <c r="L165" t="s">
        <v>1188</v>
      </c>
      <c r="M165" t="s">
        <v>1188</v>
      </c>
      <c r="N165" t="s">
        <v>1188</v>
      </c>
      <c r="O165" t="s">
        <v>1188</v>
      </c>
      <c r="P165" t="s">
        <v>1188</v>
      </c>
      <c r="Q165" t="s">
        <v>1189</v>
      </c>
      <c r="R165" t="s">
        <v>1225</v>
      </c>
      <c r="S165">
        <f>VLOOKUP(ACCOUNTEXSEG,Sheet6!$A$2:$C$4000,3,TRUE)</f>
        <v>243.64</v>
      </c>
      <c r="T165">
        <f>IF(ACCTTYPE="I",0,OPENBALN)</f>
        <v>243.64</v>
      </c>
      <c r="U165">
        <v>0</v>
      </c>
      <c r="V165">
        <v>0</v>
      </c>
      <c r="W165">
        <v>0</v>
      </c>
      <c r="X165">
        <v>0</v>
      </c>
      <c r="Y165" s="179">
        <v>0</v>
      </c>
      <c r="Z165">
        <v>0</v>
      </c>
      <c r="AA165">
        <v>0</v>
      </c>
      <c r="AB165">
        <v>0</v>
      </c>
      <c r="AC165">
        <v>0</v>
      </c>
      <c r="AD165">
        <v>-243.64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 s="179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30.454999999999998</v>
      </c>
      <c r="BI165">
        <v>30.454999999999998</v>
      </c>
      <c r="BJ165">
        <v>30.454999999999998</v>
      </c>
      <c r="BK165">
        <v>30.454999999999998</v>
      </c>
      <c r="BL165">
        <v>0</v>
      </c>
      <c r="BM165" t="s">
        <v>1191</v>
      </c>
      <c r="BN165">
        <v>20190701</v>
      </c>
      <c r="BO165">
        <v>0</v>
      </c>
      <c r="BP165" t="s">
        <v>239</v>
      </c>
      <c r="BQ165">
        <v>243.64</v>
      </c>
      <c r="BR165">
        <v>2020</v>
      </c>
      <c r="BS165" t="s">
        <v>360</v>
      </c>
      <c r="BT165">
        <v>0</v>
      </c>
    </row>
    <row r="166" spans="1:72" x14ac:dyDescent="0.2">
      <c r="A166" t="s">
        <v>663</v>
      </c>
      <c r="B166" t="s">
        <v>1472</v>
      </c>
      <c r="C166" t="s">
        <v>1458</v>
      </c>
      <c r="D166">
        <f>IF(TYPE="R",40,IF(ISNA(INDEX(Categories!D:E,MATCH(GROUPTYPE,Categories!D:D,0),2)),0,INDEX(Categories!D:E,MATCH(GROUPTYPE,Categories!D:D,0),2)))</f>
        <v>24</v>
      </c>
      <c r="E166" t="str">
        <f>IF(TYPE="R","Retained Earnings",IF(ISNA(INDEX(Categories!D:F,MATCH(GLCATCODE,Categories!E:E,0),3)),0,INDEX(Categories!D:F,MATCH(GLCATCODE,Categories!E:E,0),3)))</f>
        <v>Fixed Assets</v>
      </c>
      <c r="F166" t="s">
        <v>239</v>
      </c>
      <c r="G166" t="s">
        <v>1087</v>
      </c>
      <c r="H166" t="s">
        <v>1473</v>
      </c>
      <c r="I166" t="s">
        <v>1319</v>
      </c>
      <c r="J166" t="s">
        <v>1188</v>
      </c>
      <c r="K166" t="s">
        <v>1188</v>
      </c>
      <c r="L166" t="s">
        <v>1188</v>
      </c>
      <c r="M166" t="s">
        <v>1188</v>
      </c>
      <c r="N166" t="s">
        <v>1188</v>
      </c>
      <c r="O166" t="s">
        <v>1188</v>
      </c>
      <c r="P166" t="s">
        <v>1188</v>
      </c>
      <c r="Q166" t="s">
        <v>1189</v>
      </c>
      <c r="R166" t="s">
        <v>1225</v>
      </c>
      <c r="S166">
        <f>VLOOKUP(ACCOUNTEXSEG,Sheet6!$A$2:$C$4000,3,TRUE)</f>
        <v>-125232.38</v>
      </c>
      <c r="T166">
        <f>IF(ACCTTYPE="I",0,OPENBALN)</f>
        <v>-125232.38</v>
      </c>
      <c r="U166">
        <v>0</v>
      </c>
      <c r="V166">
        <v>0</v>
      </c>
      <c r="W166">
        <v>0</v>
      </c>
      <c r="X166">
        <v>0</v>
      </c>
      <c r="Y166" s="179">
        <v>0</v>
      </c>
      <c r="Z166">
        <v>0</v>
      </c>
      <c r="AA166">
        <v>0</v>
      </c>
      <c r="AB166">
        <v>0</v>
      </c>
      <c r="AC166">
        <v>0</v>
      </c>
      <c r="AD166">
        <v>125232.38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 s="179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-15654.047500000001</v>
      </c>
      <c r="BI166">
        <v>-15654.047500000001</v>
      </c>
      <c r="BJ166">
        <v>-15654.047500000001</v>
      </c>
      <c r="BK166">
        <v>-15654.047500000001</v>
      </c>
      <c r="BL166">
        <v>0</v>
      </c>
      <c r="BM166" t="s">
        <v>1191</v>
      </c>
      <c r="BN166">
        <v>20190701</v>
      </c>
      <c r="BO166">
        <v>0</v>
      </c>
      <c r="BP166" t="s">
        <v>239</v>
      </c>
      <c r="BQ166">
        <v>-125232.38</v>
      </c>
      <c r="BR166">
        <v>2020</v>
      </c>
      <c r="BS166" t="s">
        <v>360</v>
      </c>
      <c r="BT166">
        <v>0</v>
      </c>
    </row>
    <row r="167" spans="1:72" x14ac:dyDescent="0.2">
      <c r="A167" t="s">
        <v>664</v>
      </c>
      <c r="B167" t="s">
        <v>1474</v>
      </c>
      <c r="C167" t="s">
        <v>1458</v>
      </c>
      <c r="D167">
        <f>IF(TYPE="R",40,IF(ISNA(INDEX(Categories!D:E,MATCH(GROUPTYPE,Categories!D:D,0),2)),0,INDEX(Categories!D:E,MATCH(GROUPTYPE,Categories!D:D,0),2)))</f>
        <v>24</v>
      </c>
      <c r="E167" t="str">
        <f>IF(TYPE="R","Retained Earnings",IF(ISNA(INDEX(Categories!D:F,MATCH(GLCATCODE,Categories!E:E,0),3)),0,INDEX(Categories!D:F,MATCH(GLCATCODE,Categories!E:E,0),3)))</f>
        <v>Fixed Assets</v>
      </c>
      <c r="F167" t="s">
        <v>239</v>
      </c>
      <c r="G167" t="s">
        <v>1088</v>
      </c>
      <c r="H167" t="s">
        <v>1475</v>
      </c>
      <c r="I167" t="s">
        <v>1319</v>
      </c>
      <c r="J167" t="s">
        <v>1188</v>
      </c>
      <c r="K167" t="s">
        <v>1188</v>
      </c>
      <c r="L167" t="s">
        <v>1188</v>
      </c>
      <c r="M167" t="s">
        <v>1188</v>
      </c>
      <c r="N167" t="s">
        <v>1188</v>
      </c>
      <c r="O167" t="s">
        <v>1188</v>
      </c>
      <c r="P167" t="s">
        <v>1188</v>
      </c>
      <c r="Q167" t="s">
        <v>1189</v>
      </c>
      <c r="R167" t="s">
        <v>1225</v>
      </c>
      <c r="S167">
        <f>VLOOKUP(ACCOUNTEXSEG,Sheet6!$A$2:$C$4000,3,TRUE)</f>
        <v>-63103.08</v>
      </c>
      <c r="T167">
        <f>IF(ACCTTYPE="I",0,OPENBALN)</f>
        <v>-76746.37</v>
      </c>
      <c r="U167">
        <v>-2163.44</v>
      </c>
      <c r="V167">
        <v>-2159.44</v>
      </c>
      <c r="W167">
        <v>-2159.44</v>
      </c>
      <c r="X167">
        <v>-2159.44</v>
      </c>
      <c r="Y167" s="179">
        <v>-2159.44</v>
      </c>
      <c r="Z167">
        <v>-2159.44</v>
      </c>
      <c r="AA167">
        <v>-2015.88</v>
      </c>
      <c r="AB167">
        <v>-1902.79</v>
      </c>
      <c r="AC167">
        <v>-1902.79</v>
      </c>
      <c r="AD167">
        <v>95528.47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 s="179">
        <v>-324.08999999999997</v>
      </c>
      <c r="AV167">
        <v>-722.84</v>
      </c>
      <c r="AW167">
        <v>-722.84</v>
      </c>
      <c r="AX167">
        <v>-722.84</v>
      </c>
      <c r="AY167">
        <v>-722.84</v>
      </c>
      <c r="AZ167">
        <v>-1121.3900000000001</v>
      </c>
      <c r="BA167">
        <v>-1057.92</v>
      </c>
      <c r="BB167">
        <v>-1057.92</v>
      </c>
      <c r="BC167">
        <v>-1057.92</v>
      </c>
      <c r="BD167">
        <v>-1819.17</v>
      </c>
      <c r="BE167">
        <v>-2150.08</v>
      </c>
      <c r="BF167">
        <v>-2163.44</v>
      </c>
      <c r="BG167">
        <v>-2163.44</v>
      </c>
      <c r="BH167">
        <v>-8429.99</v>
      </c>
      <c r="BI167">
        <v>-7643.6287499999999</v>
      </c>
      <c r="BJ167">
        <v>-7388.26</v>
      </c>
      <c r="BK167">
        <v>-6804.8912499999997</v>
      </c>
      <c r="BL167">
        <v>0</v>
      </c>
      <c r="BM167" t="s">
        <v>1191</v>
      </c>
      <c r="BN167">
        <v>20190701</v>
      </c>
      <c r="BO167">
        <v>0</v>
      </c>
      <c r="BP167" t="s">
        <v>239</v>
      </c>
      <c r="BQ167">
        <v>-76746.37</v>
      </c>
      <c r="BR167">
        <v>2020</v>
      </c>
      <c r="BS167" t="s">
        <v>360</v>
      </c>
      <c r="BT167">
        <v>0</v>
      </c>
    </row>
    <row r="168" spans="1:72" x14ac:dyDescent="0.2">
      <c r="A168" t="s">
        <v>665</v>
      </c>
      <c r="B168" t="s">
        <v>1476</v>
      </c>
      <c r="C168" t="s">
        <v>1458</v>
      </c>
      <c r="D168">
        <f>IF(TYPE="R",40,IF(ISNA(INDEX(Categories!D:E,MATCH(GROUPTYPE,Categories!D:D,0),2)),0,INDEX(Categories!D:E,MATCH(GROUPTYPE,Categories!D:D,0),2)))</f>
        <v>24</v>
      </c>
      <c r="E168" t="str">
        <f>IF(TYPE="R","Retained Earnings",IF(ISNA(INDEX(Categories!D:F,MATCH(GLCATCODE,Categories!E:E,0),3)),0,INDEX(Categories!D:F,MATCH(GLCATCODE,Categories!E:E,0),3)))</f>
        <v>Fixed Assets</v>
      </c>
      <c r="F168" t="s">
        <v>239</v>
      </c>
      <c r="G168" t="s">
        <v>1091</v>
      </c>
      <c r="H168" t="s">
        <v>1477</v>
      </c>
      <c r="I168" t="s">
        <v>1319</v>
      </c>
      <c r="J168" t="s">
        <v>1188</v>
      </c>
      <c r="K168" t="s">
        <v>1188</v>
      </c>
      <c r="L168" t="s">
        <v>1188</v>
      </c>
      <c r="M168" t="s">
        <v>1188</v>
      </c>
      <c r="N168" t="s">
        <v>1188</v>
      </c>
      <c r="O168" t="s">
        <v>1188</v>
      </c>
      <c r="P168" t="s">
        <v>1188</v>
      </c>
      <c r="Q168" t="s">
        <v>1189</v>
      </c>
      <c r="R168" t="s">
        <v>1225</v>
      </c>
      <c r="S168">
        <f>VLOOKUP(ACCOUNTEXSEG,Sheet6!$A$2:$C$4000,3,TRUE)</f>
        <v>-14620.56</v>
      </c>
      <c r="T168">
        <f>IF(ACCTTYPE="I",0,OPENBALN)</f>
        <v>-14620.56</v>
      </c>
      <c r="U168">
        <v>0</v>
      </c>
      <c r="V168">
        <v>0</v>
      </c>
      <c r="W168">
        <v>0</v>
      </c>
      <c r="X168">
        <v>0</v>
      </c>
      <c r="Y168" s="179">
        <v>0</v>
      </c>
      <c r="Z168">
        <v>0</v>
      </c>
      <c r="AA168">
        <v>0</v>
      </c>
      <c r="AB168">
        <v>0</v>
      </c>
      <c r="AC168">
        <v>0</v>
      </c>
      <c r="AD168">
        <v>14620.56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 s="179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-1827.57</v>
      </c>
      <c r="BI168">
        <v>-1827.57</v>
      </c>
      <c r="BJ168">
        <v>-1827.57</v>
      </c>
      <c r="BK168">
        <v>-1827.57</v>
      </c>
      <c r="BL168">
        <v>0</v>
      </c>
      <c r="BM168" t="s">
        <v>1191</v>
      </c>
      <c r="BN168">
        <v>20190701</v>
      </c>
      <c r="BO168">
        <v>0</v>
      </c>
      <c r="BP168" t="s">
        <v>239</v>
      </c>
      <c r="BQ168">
        <v>-14620.56</v>
      </c>
      <c r="BR168">
        <v>2020</v>
      </c>
      <c r="BS168" t="s">
        <v>360</v>
      </c>
      <c r="BT168">
        <v>0</v>
      </c>
    </row>
    <row r="169" spans="1:72" x14ac:dyDescent="0.2">
      <c r="A169" t="s">
        <v>666</v>
      </c>
      <c r="B169" t="s">
        <v>1478</v>
      </c>
      <c r="C169" t="s">
        <v>1458</v>
      </c>
      <c r="D169">
        <f>IF(TYPE="R",40,IF(ISNA(INDEX(Categories!D:E,MATCH(GROUPTYPE,Categories!D:D,0),2)),0,INDEX(Categories!D:E,MATCH(GROUPTYPE,Categories!D:D,0),2)))</f>
        <v>24</v>
      </c>
      <c r="E169" t="str">
        <f>IF(TYPE="R","Retained Earnings",IF(ISNA(INDEX(Categories!D:F,MATCH(GLCATCODE,Categories!E:E,0),3)),0,INDEX(Categories!D:F,MATCH(GLCATCODE,Categories!E:E,0),3)))</f>
        <v>Fixed Assets</v>
      </c>
      <c r="F169" t="s">
        <v>239</v>
      </c>
      <c r="G169" t="s">
        <v>1092</v>
      </c>
      <c r="H169" t="s">
        <v>1479</v>
      </c>
      <c r="I169" t="s">
        <v>1319</v>
      </c>
      <c r="J169" t="s">
        <v>1188</v>
      </c>
      <c r="K169" t="s">
        <v>1188</v>
      </c>
      <c r="L169" t="s">
        <v>1188</v>
      </c>
      <c r="M169" t="s">
        <v>1188</v>
      </c>
      <c r="N169" t="s">
        <v>1188</v>
      </c>
      <c r="O169" t="s">
        <v>1188</v>
      </c>
      <c r="P169" t="s">
        <v>1188</v>
      </c>
      <c r="Q169" t="s">
        <v>1189</v>
      </c>
      <c r="R169" t="s">
        <v>1225</v>
      </c>
      <c r="S169">
        <f>VLOOKUP(ACCOUNTEXSEG,Sheet6!$A$2:$C$4000,3,TRUE)</f>
        <v>-14891.09</v>
      </c>
      <c r="T169">
        <f>IF(ACCTTYPE="I",0,OPENBALN)</f>
        <v>-18116.310000000001</v>
      </c>
      <c r="U169">
        <v>0</v>
      </c>
      <c r="V169">
        <v>0</v>
      </c>
      <c r="W169">
        <v>0</v>
      </c>
      <c r="X169">
        <v>0</v>
      </c>
      <c r="Y169" s="179">
        <v>0</v>
      </c>
      <c r="Z169">
        <v>0</v>
      </c>
      <c r="AA169">
        <v>0</v>
      </c>
      <c r="AB169">
        <v>0</v>
      </c>
      <c r="AC169">
        <v>0</v>
      </c>
      <c r="AD169">
        <v>18116.310000000001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 s="179">
        <v>-321.93</v>
      </c>
      <c r="AV169">
        <v>-315.93</v>
      </c>
      <c r="AW169">
        <v>-315.93</v>
      </c>
      <c r="AX169">
        <v>-315.93</v>
      </c>
      <c r="AY169">
        <v>-315.93</v>
      </c>
      <c r="AZ169">
        <v>-315.93</v>
      </c>
      <c r="BA169">
        <v>-330.91</v>
      </c>
      <c r="BB169">
        <v>-330.91</v>
      </c>
      <c r="BC169">
        <v>-330.91</v>
      </c>
      <c r="BD169">
        <v>-330.91</v>
      </c>
      <c r="BE169">
        <v>0</v>
      </c>
      <c r="BF169">
        <v>0</v>
      </c>
      <c r="BG169">
        <v>0</v>
      </c>
      <c r="BH169">
        <v>-2099.0837499999998</v>
      </c>
      <c r="BI169">
        <v>-1629.075</v>
      </c>
      <c r="BJ169">
        <v>-1497.63625</v>
      </c>
      <c r="BK169">
        <v>-1425.14625</v>
      </c>
      <c r="BL169">
        <v>0</v>
      </c>
      <c r="BM169" t="s">
        <v>1191</v>
      </c>
      <c r="BN169">
        <v>20190701</v>
      </c>
      <c r="BO169">
        <v>0</v>
      </c>
      <c r="BP169" t="s">
        <v>239</v>
      </c>
      <c r="BQ169">
        <v>-18116.310000000001</v>
      </c>
      <c r="BR169">
        <v>2020</v>
      </c>
      <c r="BS169" t="s">
        <v>360</v>
      </c>
      <c r="BT169">
        <v>0</v>
      </c>
    </row>
    <row r="170" spans="1:72" x14ac:dyDescent="0.2">
      <c r="A170" t="s">
        <v>667</v>
      </c>
      <c r="B170" t="s">
        <v>1480</v>
      </c>
      <c r="C170" t="s">
        <v>1458</v>
      </c>
      <c r="D170">
        <f>IF(TYPE="R",40,IF(ISNA(INDEX(Categories!D:E,MATCH(GROUPTYPE,Categories!D:D,0),2)),0,INDEX(Categories!D:E,MATCH(GROUPTYPE,Categories!D:D,0),2)))</f>
        <v>24</v>
      </c>
      <c r="E170" t="str">
        <f>IF(TYPE="R","Retained Earnings",IF(ISNA(INDEX(Categories!D:F,MATCH(GLCATCODE,Categories!E:E,0),3)),0,INDEX(Categories!D:F,MATCH(GLCATCODE,Categories!E:E,0),3)))</f>
        <v>Fixed Assets</v>
      </c>
      <c r="F170" t="s">
        <v>239</v>
      </c>
      <c r="G170" t="s">
        <v>1093</v>
      </c>
      <c r="H170" t="s">
        <v>1481</v>
      </c>
      <c r="I170" t="s">
        <v>1319</v>
      </c>
      <c r="J170" t="s">
        <v>1188</v>
      </c>
      <c r="K170" t="s">
        <v>1188</v>
      </c>
      <c r="L170" t="s">
        <v>1188</v>
      </c>
      <c r="M170" t="s">
        <v>1188</v>
      </c>
      <c r="N170" t="s">
        <v>1188</v>
      </c>
      <c r="O170" t="s">
        <v>1188</v>
      </c>
      <c r="P170" t="s">
        <v>1188</v>
      </c>
      <c r="Q170" t="s">
        <v>1189</v>
      </c>
      <c r="R170" t="s">
        <v>1225</v>
      </c>
      <c r="S170">
        <f>VLOOKUP(ACCOUNTEXSEG,Sheet6!$A$2:$C$4000,3,TRUE)</f>
        <v>-4122.3900000000003</v>
      </c>
      <c r="T170">
        <f>IF(ACCTTYPE="I",0,OPENBALN)</f>
        <v>-4122.3900000000003</v>
      </c>
      <c r="U170">
        <v>0</v>
      </c>
      <c r="V170">
        <v>0</v>
      </c>
      <c r="W170">
        <v>0</v>
      </c>
      <c r="X170">
        <v>0</v>
      </c>
      <c r="Y170" s="179">
        <v>0</v>
      </c>
      <c r="Z170">
        <v>0</v>
      </c>
      <c r="AA170">
        <v>0</v>
      </c>
      <c r="AB170">
        <v>0</v>
      </c>
      <c r="AC170">
        <v>0</v>
      </c>
      <c r="AD170">
        <v>4122.3900000000003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 s="179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-515.29875000000004</v>
      </c>
      <c r="BI170">
        <v>-515.29875000000004</v>
      </c>
      <c r="BJ170">
        <v>-515.29875000000004</v>
      </c>
      <c r="BK170">
        <v>-515.29875000000004</v>
      </c>
      <c r="BL170">
        <v>0</v>
      </c>
      <c r="BM170" t="s">
        <v>1191</v>
      </c>
      <c r="BN170">
        <v>20190701</v>
      </c>
      <c r="BO170">
        <v>0</v>
      </c>
      <c r="BP170" t="s">
        <v>239</v>
      </c>
      <c r="BQ170">
        <v>-4122.3900000000003</v>
      </c>
      <c r="BR170">
        <v>2020</v>
      </c>
      <c r="BS170" t="s">
        <v>360</v>
      </c>
      <c r="BT170">
        <v>0</v>
      </c>
    </row>
    <row r="171" spans="1:72" x14ac:dyDescent="0.2">
      <c r="A171" t="s">
        <v>520</v>
      </c>
      <c r="B171" t="s">
        <v>1482</v>
      </c>
      <c r="C171" t="s">
        <v>1483</v>
      </c>
      <c r="D171">
        <f>IF(TYPE="R",40,IF(ISNA(INDEX(Categories!D:E,MATCH(GROUPTYPE,Categories!D:D,0),2)),0,INDEX(Categories!D:E,MATCH(GROUPTYPE,Categories!D:D,0),2)))</f>
        <v>26</v>
      </c>
      <c r="E171" t="str">
        <f>IF(TYPE="R","Retained Earnings",IF(ISNA(INDEX(Categories!D:F,MATCH(GLCATCODE,Categories!E:E,0),3)),0,INDEX(Categories!D:F,MATCH(GLCATCODE,Categories!E:E,0),3)))</f>
        <v>Other Assets</v>
      </c>
      <c r="F171" t="s">
        <v>239</v>
      </c>
      <c r="G171" t="s">
        <v>1095</v>
      </c>
      <c r="H171" t="s">
        <v>1484</v>
      </c>
      <c r="I171" t="s">
        <v>1485</v>
      </c>
      <c r="J171" t="s">
        <v>1188</v>
      </c>
      <c r="K171" t="s">
        <v>1188</v>
      </c>
      <c r="L171" t="s">
        <v>1188</v>
      </c>
      <c r="M171" t="s">
        <v>1188</v>
      </c>
      <c r="N171" t="s">
        <v>1188</v>
      </c>
      <c r="O171" t="s">
        <v>1188</v>
      </c>
      <c r="P171" t="s">
        <v>1188</v>
      </c>
      <c r="Q171" t="s">
        <v>1189</v>
      </c>
      <c r="R171" t="s">
        <v>1225</v>
      </c>
      <c r="S171">
        <f>VLOOKUP(ACCOUNTEXSEG,Sheet6!$A$2:$C$4000,3,TRUE)</f>
        <v>0</v>
      </c>
      <c r="T171">
        <f>IF(ACCTTYPE="I",0,OPENBALN)</f>
        <v>0</v>
      </c>
      <c r="U171">
        <v>0</v>
      </c>
      <c r="V171">
        <v>0</v>
      </c>
      <c r="W171">
        <v>0</v>
      </c>
      <c r="X171">
        <v>0</v>
      </c>
      <c r="Y171" s="179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 s="179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3142.6287499999999</v>
      </c>
      <c r="BK171">
        <v>3142.6287499999999</v>
      </c>
      <c r="BL171">
        <v>0</v>
      </c>
      <c r="BM171" t="s">
        <v>1191</v>
      </c>
      <c r="BN171">
        <v>20190701</v>
      </c>
      <c r="BO171">
        <v>0</v>
      </c>
      <c r="BP171" t="s">
        <v>239</v>
      </c>
      <c r="BQ171">
        <v>0</v>
      </c>
      <c r="BR171">
        <v>2020</v>
      </c>
      <c r="BS171" t="s">
        <v>361</v>
      </c>
      <c r="BT171">
        <v>0</v>
      </c>
    </row>
    <row r="172" spans="1:72" x14ac:dyDescent="0.2">
      <c r="A172" t="s">
        <v>485</v>
      </c>
      <c r="B172" t="s">
        <v>1486</v>
      </c>
      <c r="C172" t="s">
        <v>1483</v>
      </c>
      <c r="D172">
        <f>IF(TYPE="R",40,IF(ISNA(INDEX(Categories!D:E,MATCH(GROUPTYPE,Categories!D:D,0),2)),0,INDEX(Categories!D:E,MATCH(GROUPTYPE,Categories!D:D,0),2)))</f>
        <v>26</v>
      </c>
      <c r="E172" t="str">
        <f>IF(TYPE="R","Retained Earnings",IF(ISNA(INDEX(Categories!D:F,MATCH(GLCATCODE,Categories!E:E,0),3)),0,INDEX(Categories!D:F,MATCH(GLCATCODE,Categories!E:E,0),3)))</f>
        <v>Other Assets</v>
      </c>
      <c r="F172" t="s">
        <v>239</v>
      </c>
      <c r="G172" t="s">
        <v>1096</v>
      </c>
      <c r="H172" t="s">
        <v>1484</v>
      </c>
      <c r="I172" t="s">
        <v>1487</v>
      </c>
      <c r="J172" t="s">
        <v>1188</v>
      </c>
      <c r="K172" t="s">
        <v>1188</v>
      </c>
      <c r="L172" t="s">
        <v>1188</v>
      </c>
      <c r="M172" t="s">
        <v>1188</v>
      </c>
      <c r="N172" t="s">
        <v>1188</v>
      </c>
      <c r="O172" t="s">
        <v>1188</v>
      </c>
      <c r="P172" t="s">
        <v>1188</v>
      </c>
      <c r="Q172" t="s">
        <v>1189</v>
      </c>
      <c r="R172" t="s">
        <v>1225</v>
      </c>
      <c r="S172">
        <f>VLOOKUP(ACCOUNTEXSEG,Sheet6!$A$2:$C$4000,3,TRUE)</f>
        <v>0</v>
      </c>
      <c r="T172">
        <f>IF(ACCTTYPE="I",0,OPENBALN)</f>
        <v>0</v>
      </c>
      <c r="U172">
        <v>0</v>
      </c>
      <c r="V172">
        <v>0</v>
      </c>
      <c r="W172">
        <v>0</v>
      </c>
      <c r="X172">
        <v>0</v>
      </c>
      <c r="Y172" s="179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 s="179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126197.53625</v>
      </c>
      <c r="BK172">
        <v>126197.53625</v>
      </c>
      <c r="BL172">
        <v>0</v>
      </c>
      <c r="BM172" t="s">
        <v>1191</v>
      </c>
      <c r="BN172">
        <v>20190701</v>
      </c>
      <c r="BO172">
        <v>0</v>
      </c>
      <c r="BP172" t="s">
        <v>239</v>
      </c>
      <c r="BQ172">
        <v>0</v>
      </c>
      <c r="BR172">
        <v>2020</v>
      </c>
      <c r="BS172" t="s">
        <v>361</v>
      </c>
      <c r="BT172">
        <v>0</v>
      </c>
    </row>
    <row r="173" spans="1:72" x14ac:dyDescent="0.2">
      <c r="A173" t="s">
        <v>450</v>
      </c>
      <c r="B173" t="s">
        <v>1488</v>
      </c>
      <c r="C173" t="s">
        <v>1483</v>
      </c>
      <c r="D173">
        <f>IF(TYPE="R",40,IF(ISNA(INDEX(Categories!D:E,MATCH(GROUPTYPE,Categories!D:D,0),2)),0,INDEX(Categories!D:E,MATCH(GROUPTYPE,Categories!D:D,0),2)))</f>
        <v>26</v>
      </c>
      <c r="E173" t="str">
        <f>IF(TYPE="R","Retained Earnings",IF(ISNA(INDEX(Categories!D:F,MATCH(GLCATCODE,Categories!E:E,0),3)),0,INDEX(Categories!D:F,MATCH(GLCATCODE,Categories!E:E,0),3)))</f>
        <v>Other Assets</v>
      </c>
      <c r="F173" t="s">
        <v>239</v>
      </c>
      <c r="G173" t="s">
        <v>1098</v>
      </c>
      <c r="H173" t="s">
        <v>1484</v>
      </c>
      <c r="I173" t="s">
        <v>1489</v>
      </c>
      <c r="J173" t="s">
        <v>1188</v>
      </c>
      <c r="K173" t="s">
        <v>1188</v>
      </c>
      <c r="L173" t="s">
        <v>1188</v>
      </c>
      <c r="M173" t="s">
        <v>1188</v>
      </c>
      <c r="N173" t="s">
        <v>1188</v>
      </c>
      <c r="O173" t="s">
        <v>1188</v>
      </c>
      <c r="P173" t="s">
        <v>1188</v>
      </c>
      <c r="Q173" t="s">
        <v>1189</v>
      </c>
      <c r="R173" t="s">
        <v>1225</v>
      </c>
      <c r="S173">
        <f>VLOOKUP(ACCOUNTEXSEG,Sheet6!$A$2:$C$4000,3,TRUE)</f>
        <v>6219.64</v>
      </c>
      <c r="T173">
        <f>IF(ACCTTYPE="I",0,OPENBALN)</f>
        <v>83104.58</v>
      </c>
      <c r="U173">
        <v>538.91</v>
      </c>
      <c r="V173">
        <v>556.13</v>
      </c>
      <c r="W173">
        <v>480.71</v>
      </c>
      <c r="X173">
        <v>0</v>
      </c>
      <c r="Y173" s="179">
        <v>0</v>
      </c>
      <c r="Z173">
        <v>-84680.33</v>
      </c>
      <c r="AA173">
        <v>0</v>
      </c>
      <c r="AB173">
        <v>0</v>
      </c>
      <c r="AC173">
        <v>0</v>
      </c>
      <c r="AD173">
        <v>0</v>
      </c>
      <c r="AE173">
        <v>50000</v>
      </c>
      <c r="AF173">
        <v>-50000</v>
      </c>
      <c r="AG173">
        <v>-50000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 s="179">
        <v>989.06</v>
      </c>
      <c r="AV173">
        <v>-6589.57</v>
      </c>
      <c r="AW173">
        <v>525.01</v>
      </c>
      <c r="AX173">
        <v>548.09</v>
      </c>
      <c r="AY173">
        <v>770.01</v>
      </c>
      <c r="AZ173">
        <v>-2462.2399999999998</v>
      </c>
      <c r="BA173">
        <v>573.41</v>
      </c>
      <c r="BB173">
        <v>434.49</v>
      </c>
      <c r="BC173">
        <v>80516.06</v>
      </c>
      <c r="BD173">
        <v>474.64</v>
      </c>
      <c r="BE173">
        <v>544.77</v>
      </c>
      <c r="BF173">
        <v>561.21</v>
      </c>
      <c r="BG173">
        <v>561.21</v>
      </c>
      <c r="BH173">
        <v>0</v>
      </c>
      <c r="BI173">
        <v>0</v>
      </c>
      <c r="BJ173">
        <v>0</v>
      </c>
      <c r="BK173">
        <v>0</v>
      </c>
      <c r="BL173">
        <v>0</v>
      </c>
      <c r="BM173" t="s">
        <v>1191</v>
      </c>
      <c r="BN173">
        <v>20190701</v>
      </c>
      <c r="BO173">
        <v>0</v>
      </c>
      <c r="BP173" t="s">
        <v>239</v>
      </c>
      <c r="BQ173">
        <v>83104.58</v>
      </c>
      <c r="BR173">
        <v>2020</v>
      </c>
      <c r="BS173" t="s">
        <v>361</v>
      </c>
      <c r="BT173">
        <v>0</v>
      </c>
    </row>
    <row r="174" spans="1:72" x14ac:dyDescent="0.2">
      <c r="A174" t="s">
        <v>522</v>
      </c>
      <c r="B174" t="s">
        <v>1490</v>
      </c>
      <c r="C174" t="s">
        <v>1483</v>
      </c>
      <c r="D174">
        <f>IF(TYPE="R",40,IF(ISNA(INDEX(Categories!D:E,MATCH(GROUPTYPE,Categories!D:D,0),2)),0,INDEX(Categories!D:E,MATCH(GROUPTYPE,Categories!D:D,0),2)))</f>
        <v>26</v>
      </c>
      <c r="E174" t="str">
        <f>IF(TYPE="R","Retained Earnings",IF(ISNA(INDEX(Categories!D:F,MATCH(GLCATCODE,Categories!E:E,0),3)),0,INDEX(Categories!D:F,MATCH(GLCATCODE,Categories!E:E,0),3)))</f>
        <v>Other Assets</v>
      </c>
      <c r="F174" t="s">
        <v>239</v>
      </c>
      <c r="G174" t="s">
        <v>1100</v>
      </c>
      <c r="H174" t="s">
        <v>1484</v>
      </c>
      <c r="I174" t="s">
        <v>1491</v>
      </c>
      <c r="J174" t="s">
        <v>1188</v>
      </c>
      <c r="K174" t="s">
        <v>1188</v>
      </c>
      <c r="L174" t="s">
        <v>1188</v>
      </c>
      <c r="M174" t="s">
        <v>1188</v>
      </c>
      <c r="N174" t="s">
        <v>1188</v>
      </c>
      <c r="O174" t="s">
        <v>1188</v>
      </c>
      <c r="P174" t="s">
        <v>1188</v>
      </c>
      <c r="Q174" t="s">
        <v>1189</v>
      </c>
      <c r="R174" t="s">
        <v>1225</v>
      </c>
      <c r="S174">
        <f>VLOOKUP(ACCOUNTEXSEG,Sheet6!$A$2:$C$4000,3,TRUE)</f>
        <v>0</v>
      </c>
      <c r="T174">
        <f>IF(ACCTTYPE="I",0,OPENBALN)</f>
        <v>0</v>
      </c>
      <c r="U174">
        <v>0</v>
      </c>
      <c r="V174">
        <v>0</v>
      </c>
      <c r="W174">
        <v>0</v>
      </c>
      <c r="X174">
        <v>0</v>
      </c>
      <c r="Y174" s="179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 s="179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 t="s">
        <v>1191</v>
      </c>
      <c r="BN174">
        <v>20190701</v>
      </c>
      <c r="BO174">
        <v>0</v>
      </c>
      <c r="BP174" t="s">
        <v>239</v>
      </c>
      <c r="BQ174">
        <v>0</v>
      </c>
      <c r="BR174">
        <v>2020</v>
      </c>
      <c r="BS174" t="s">
        <v>361</v>
      </c>
      <c r="BT174">
        <v>0</v>
      </c>
    </row>
    <row r="175" spans="1:72" x14ac:dyDescent="0.2">
      <c r="A175" t="s">
        <v>668</v>
      </c>
      <c r="B175" t="s">
        <v>1492</v>
      </c>
      <c r="C175" t="s">
        <v>1483</v>
      </c>
      <c r="D175">
        <f>IF(TYPE="R",40,IF(ISNA(INDEX(Categories!D:E,MATCH(GROUPTYPE,Categories!D:D,0),2)),0,INDEX(Categories!D:E,MATCH(GROUPTYPE,Categories!D:D,0),2)))</f>
        <v>26</v>
      </c>
      <c r="E175" t="str">
        <f>IF(TYPE="R","Retained Earnings",IF(ISNA(INDEX(Categories!D:F,MATCH(GLCATCODE,Categories!E:E,0),3)),0,INDEX(Categories!D:F,MATCH(GLCATCODE,Categories!E:E,0),3)))</f>
        <v>Other Assets</v>
      </c>
      <c r="F175" t="s">
        <v>239</v>
      </c>
      <c r="G175" t="s">
        <v>1101</v>
      </c>
      <c r="H175" t="s">
        <v>1484</v>
      </c>
      <c r="I175" t="s">
        <v>1493</v>
      </c>
      <c r="J175" t="s">
        <v>1188</v>
      </c>
      <c r="K175" t="s">
        <v>1188</v>
      </c>
      <c r="L175" t="s">
        <v>1188</v>
      </c>
      <c r="M175" t="s">
        <v>1188</v>
      </c>
      <c r="N175" t="s">
        <v>1188</v>
      </c>
      <c r="O175" t="s">
        <v>1188</v>
      </c>
      <c r="P175" t="s">
        <v>1188</v>
      </c>
      <c r="Q175" t="s">
        <v>1189</v>
      </c>
      <c r="R175" t="s">
        <v>1225</v>
      </c>
      <c r="S175">
        <f>VLOOKUP(ACCOUNTEXSEG,Sheet6!$A$2:$C$4000,3,TRUE)</f>
        <v>0</v>
      </c>
      <c r="T175">
        <f>IF(ACCTTYPE="I",0,OPENBALN)</f>
        <v>0</v>
      </c>
      <c r="U175">
        <v>0</v>
      </c>
      <c r="V175">
        <v>0</v>
      </c>
      <c r="W175">
        <v>0</v>
      </c>
      <c r="X175">
        <v>0</v>
      </c>
      <c r="Y175" s="179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 s="179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 t="s">
        <v>1191</v>
      </c>
      <c r="BN175">
        <v>20190701</v>
      </c>
      <c r="BO175">
        <v>0</v>
      </c>
      <c r="BP175" t="s">
        <v>239</v>
      </c>
      <c r="BQ175">
        <v>0</v>
      </c>
      <c r="BR175">
        <v>2020</v>
      </c>
      <c r="BS175" t="s">
        <v>361</v>
      </c>
      <c r="BT175">
        <v>0</v>
      </c>
    </row>
    <row r="176" spans="1:72" x14ac:dyDescent="0.2">
      <c r="A176" t="s">
        <v>523</v>
      </c>
      <c r="B176" t="s">
        <v>1494</v>
      </c>
      <c r="C176" t="s">
        <v>1483</v>
      </c>
      <c r="D176">
        <f>IF(TYPE="R",40,IF(ISNA(INDEX(Categories!D:E,MATCH(GROUPTYPE,Categories!D:D,0),2)),0,INDEX(Categories!D:E,MATCH(GROUPTYPE,Categories!D:D,0),2)))</f>
        <v>26</v>
      </c>
      <c r="E176" t="str">
        <f>IF(TYPE="R","Retained Earnings",IF(ISNA(INDEX(Categories!D:F,MATCH(GLCATCODE,Categories!E:E,0),3)),0,INDEX(Categories!D:F,MATCH(GLCATCODE,Categories!E:E,0),3)))</f>
        <v>Other Assets</v>
      </c>
      <c r="F176" t="s">
        <v>239</v>
      </c>
      <c r="G176" t="s">
        <v>1102</v>
      </c>
      <c r="H176" t="s">
        <v>1484</v>
      </c>
      <c r="I176" t="s">
        <v>1495</v>
      </c>
      <c r="J176" t="s">
        <v>1188</v>
      </c>
      <c r="K176" t="s">
        <v>1188</v>
      </c>
      <c r="L176" t="s">
        <v>1188</v>
      </c>
      <c r="M176" t="s">
        <v>1188</v>
      </c>
      <c r="N176" t="s">
        <v>1188</v>
      </c>
      <c r="O176" t="s">
        <v>1188</v>
      </c>
      <c r="P176" t="s">
        <v>1188</v>
      </c>
      <c r="Q176" t="s">
        <v>1189</v>
      </c>
      <c r="R176" t="s">
        <v>1225</v>
      </c>
      <c r="S176">
        <f>VLOOKUP(ACCOUNTEXSEG,Sheet6!$A$2:$C$4000,3,TRUE)</f>
        <v>0</v>
      </c>
      <c r="T176">
        <f>IF(ACCTTYPE="I",0,OPENBALN)</f>
        <v>0</v>
      </c>
      <c r="U176">
        <v>0</v>
      </c>
      <c r="V176">
        <v>0</v>
      </c>
      <c r="W176">
        <v>0</v>
      </c>
      <c r="X176">
        <v>0</v>
      </c>
      <c r="Y176" s="179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 s="179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 t="s">
        <v>1191</v>
      </c>
      <c r="BN176">
        <v>20190701</v>
      </c>
      <c r="BO176">
        <v>0</v>
      </c>
      <c r="BP176" t="s">
        <v>239</v>
      </c>
      <c r="BQ176">
        <v>0</v>
      </c>
      <c r="BR176">
        <v>2020</v>
      </c>
      <c r="BS176" t="s">
        <v>361</v>
      </c>
      <c r="BT176">
        <v>0</v>
      </c>
    </row>
    <row r="177" spans="1:72" x14ac:dyDescent="0.2">
      <c r="A177" t="s">
        <v>435</v>
      </c>
      <c r="B177" t="s">
        <v>1496</v>
      </c>
      <c r="C177" t="s">
        <v>1483</v>
      </c>
      <c r="D177">
        <f>IF(TYPE="R",40,IF(ISNA(INDEX(Categories!D:E,MATCH(GROUPTYPE,Categories!D:D,0),2)),0,INDEX(Categories!D:E,MATCH(GROUPTYPE,Categories!D:D,0),2)))</f>
        <v>26</v>
      </c>
      <c r="E177" t="str">
        <f>IF(TYPE="R","Retained Earnings",IF(ISNA(INDEX(Categories!D:F,MATCH(GLCATCODE,Categories!E:E,0),3)),0,INDEX(Categories!D:F,MATCH(GLCATCODE,Categories!E:E,0),3)))</f>
        <v>Other Assets</v>
      </c>
      <c r="F177" t="s">
        <v>239</v>
      </c>
      <c r="G177" t="s">
        <v>1103</v>
      </c>
      <c r="H177" t="s">
        <v>1484</v>
      </c>
      <c r="I177" t="s">
        <v>1497</v>
      </c>
      <c r="J177" t="s">
        <v>1188</v>
      </c>
      <c r="K177" t="s">
        <v>1188</v>
      </c>
      <c r="L177" t="s">
        <v>1188</v>
      </c>
      <c r="M177" t="s">
        <v>1188</v>
      </c>
      <c r="N177" t="s">
        <v>1188</v>
      </c>
      <c r="O177" t="s">
        <v>1188</v>
      </c>
      <c r="P177" t="s">
        <v>1188</v>
      </c>
      <c r="Q177" t="s">
        <v>1189</v>
      </c>
      <c r="R177" t="s">
        <v>1225</v>
      </c>
      <c r="S177">
        <f>VLOOKUP(ACCOUNTEXSEG,Sheet6!$A$2:$C$4000,3,TRUE)</f>
        <v>0</v>
      </c>
      <c r="T177">
        <f>IF(ACCTTYPE="I",0,OPENBALN)</f>
        <v>0</v>
      </c>
      <c r="U177">
        <v>0</v>
      </c>
      <c r="V177">
        <v>0</v>
      </c>
      <c r="W177">
        <v>0</v>
      </c>
      <c r="X177">
        <v>0</v>
      </c>
      <c r="Y177" s="179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 s="179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1250</v>
      </c>
      <c r="BK177">
        <v>1250</v>
      </c>
      <c r="BL177">
        <v>0</v>
      </c>
      <c r="BM177" t="s">
        <v>1191</v>
      </c>
      <c r="BN177">
        <v>20190701</v>
      </c>
      <c r="BO177">
        <v>0</v>
      </c>
      <c r="BP177" t="s">
        <v>239</v>
      </c>
      <c r="BQ177">
        <v>0</v>
      </c>
      <c r="BR177">
        <v>2020</v>
      </c>
      <c r="BS177" t="s">
        <v>361</v>
      </c>
      <c r="BT177">
        <v>0</v>
      </c>
    </row>
    <row r="178" spans="1:72" x14ac:dyDescent="0.2">
      <c r="A178" t="s">
        <v>526</v>
      </c>
      <c r="B178" t="s">
        <v>1498</v>
      </c>
      <c r="C178" t="s">
        <v>1483</v>
      </c>
      <c r="D178">
        <f>IF(TYPE="R",40,IF(ISNA(INDEX(Categories!D:E,MATCH(GROUPTYPE,Categories!D:D,0),2)),0,INDEX(Categories!D:E,MATCH(GROUPTYPE,Categories!D:D,0),2)))</f>
        <v>26</v>
      </c>
      <c r="E178" t="str">
        <f>IF(TYPE="R","Retained Earnings",IF(ISNA(INDEX(Categories!D:F,MATCH(GLCATCODE,Categories!E:E,0),3)),0,INDEX(Categories!D:F,MATCH(GLCATCODE,Categories!E:E,0),3)))</f>
        <v>Other Assets</v>
      </c>
      <c r="F178" t="s">
        <v>239</v>
      </c>
      <c r="G178" t="s">
        <v>1106</v>
      </c>
      <c r="H178" t="s">
        <v>1484</v>
      </c>
      <c r="I178" t="s">
        <v>1499</v>
      </c>
      <c r="J178" t="s">
        <v>1188</v>
      </c>
      <c r="K178" t="s">
        <v>1188</v>
      </c>
      <c r="L178" t="s">
        <v>1188</v>
      </c>
      <c r="M178" t="s">
        <v>1188</v>
      </c>
      <c r="N178" t="s">
        <v>1188</v>
      </c>
      <c r="O178" t="s">
        <v>1188</v>
      </c>
      <c r="P178" t="s">
        <v>1188</v>
      </c>
      <c r="Q178" t="s">
        <v>1189</v>
      </c>
      <c r="R178" t="s">
        <v>1225</v>
      </c>
      <c r="S178">
        <f>VLOOKUP(ACCOUNTEXSEG,Sheet6!$A$2:$C$4000,3,TRUE)</f>
        <v>0</v>
      </c>
      <c r="T178">
        <f>IF(ACCTTYPE="I",0,OPENBALN)</f>
        <v>60000</v>
      </c>
      <c r="U178">
        <v>0</v>
      </c>
      <c r="V178">
        <v>0</v>
      </c>
      <c r="W178">
        <v>0</v>
      </c>
      <c r="X178">
        <v>0</v>
      </c>
      <c r="Y178" s="179">
        <v>0</v>
      </c>
      <c r="Z178">
        <v>-60000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 s="179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60000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 t="s">
        <v>1191</v>
      </c>
      <c r="BN178">
        <v>20190701</v>
      </c>
      <c r="BO178">
        <v>0</v>
      </c>
      <c r="BP178" t="s">
        <v>239</v>
      </c>
      <c r="BQ178">
        <v>60000</v>
      </c>
      <c r="BR178">
        <v>2020</v>
      </c>
      <c r="BS178" t="s">
        <v>361</v>
      </c>
      <c r="BT178">
        <v>0</v>
      </c>
    </row>
    <row r="179" spans="1:72" x14ac:dyDescent="0.2">
      <c r="A179" t="s">
        <v>436</v>
      </c>
      <c r="B179" t="s">
        <v>1500</v>
      </c>
      <c r="C179" t="s">
        <v>1483</v>
      </c>
      <c r="D179">
        <f>IF(TYPE="R",40,IF(ISNA(INDEX(Categories!D:E,MATCH(GROUPTYPE,Categories!D:D,0),2)),0,INDEX(Categories!D:E,MATCH(GROUPTYPE,Categories!D:D,0),2)))</f>
        <v>26</v>
      </c>
      <c r="E179" t="str">
        <f>IF(TYPE="R","Retained Earnings",IF(ISNA(INDEX(Categories!D:F,MATCH(GLCATCODE,Categories!E:E,0),3)),0,INDEX(Categories!D:F,MATCH(GLCATCODE,Categories!E:E,0),3)))</f>
        <v>Other Assets</v>
      </c>
      <c r="F179" t="s">
        <v>239</v>
      </c>
      <c r="G179" t="s">
        <v>1107</v>
      </c>
      <c r="H179" t="s">
        <v>1484</v>
      </c>
      <c r="I179" t="s">
        <v>1501</v>
      </c>
      <c r="J179" t="s">
        <v>1188</v>
      </c>
      <c r="K179" t="s">
        <v>1188</v>
      </c>
      <c r="L179" t="s">
        <v>1188</v>
      </c>
      <c r="M179" t="s">
        <v>1188</v>
      </c>
      <c r="N179" t="s">
        <v>1188</v>
      </c>
      <c r="O179" t="s">
        <v>1188</v>
      </c>
      <c r="P179" t="s">
        <v>1188</v>
      </c>
      <c r="Q179" t="s">
        <v>1189</v>
      </c>
      <c r="R179" t="s">
        <v>1225</v>
      </c>
      <c r="S179">
        <f>VLOOKUP(ACCOUNTEXSEG,Sheet6!$A$2:$C$4000,3,TRUE)</f>
        <v>0</v>
      </c>
      <c r="T179">
        <f>IF(ACCTTYPE="I",0,OPENBALN)</f>
        <v>0</v>
      </c>
      <c r="U179">
        <v>0</v>
      </c>
      <c r="V179">
        <v>0</v>
      </c>
      <c r="W179">
        <v>0</v>
      </c>
      <c r="X179">
        <v>0</v>
      </c>
      <c r="Y179" s="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 s="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 t="s">
        <v>1191</v>
      </c>
      <c r="BN179">
        <v>20190701</v>
      </c>
      <c r="BO179">
        <v>0</v>
      </c>
      <c r="BP179" t="s">
        <v>239</v>
      </c>
      <c r="BQ179">
        <v>0</v>
      </c>
      <c r="BR179">
        <v>2020</v>
      </c>
      <c r="BS179" t="s">
        <v>361</v>
      </c>
      <c r="BT179">
        <v>0</v>
      </c>
    </row>
    <row r="180" spans="1:72" x14ac:dyDescent="0.2">
      <c r="A180" t="s">
        <v>669</v>
      </c>
      <c r="B180" t="s">
        <v>1502</v>
      </c>
      <c r="C180" t="s">
        <v>1503</v>
      </c>
      <c r="D180">
        <f>IF(TYPE="R",40,IF(ISNA(INDEX(Categories!D:E,MATCH(GROUPTYPE,Categories!D:D,0),2)),0,INDEX(Categories!D:E,MATCH(GROUPTYPE,Categories!D:D,0),2)))</f>
        <v>26</v>
      </c>
      <c r="E180" t="str">
        <f>IF(TYPE="R","Retained Earnings",IF(ISNA(INDEX(Categories!D:F,MATCH(GLCATCODE,Categories!E:E,0),3)),0,INDEX(Categories!D:F,MATCH(GLCATCODE,Categories!E:E,0),3)))</f>
        <v>Other Assets</v>
      </c>
      <c r="F180" t="s">
        <v>239</v>
      </c>
      <c r="G180" t="s">
        <v>1108</v>
      </c>
      <c r="H180" t="s">
        <v>1504</v>
      </c>
      <c r="I180" t="s">
        <v>1319</v>
      </c>
      <c r="J180" t="s">
        <v>1188</v>
      </c>
      <c r="K180" t="s">
        <v>1188</v>
      </c>
      <c r="L180" t="s">
        <v>1188</v>
      </c>
      <c r="M180" t="s">
        <v>1188</v>
      </c>
      <c r="N180" t="s">
        <v>1188</v>
      </c>
      <c r="O180" t="s">
        <v>1188</v>
      </c>
      <c r="P180" t="s">
        <v>1188</v>
      </c>
      <c r="Q180" t="s">
        <v>1189</v>
      </c>
      <c r="R180" t="s">
        <v>1225</v>
      </c>
      <c r="S180">
        <f>VLOOKUP(ACCOUNTEXSEG,Sheet6!$A$2:$C$4000,3,TRUE)</f>
        <v>0</v>
      </c>
      <c r="T180">
        <f>IF(ACCTTYPE="I",0,OPENBALN)</f>
        <v>0</v>
      </c>
      <c r="U180">
        <v>0</v>
      </c>
      <c r="V180">
        <v>0</v>
      </c>
      <c r="W180">
        <v>0</v>
      </c>
      <c r="X180">
        <v>0</v>
      </c>
      <c r="Y180" s="179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 s="179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 t="s">
        <v>1191</v>
      </c>
      <c r="BN180">
        <v>20190701</v>
      </c>
      <c r="BO180">
        <v>0</v>
      </c>
      <c r="BP180" t="s">
        <v>239</v>
      </c>
      <c r="BQ180">
        <v>0</v>
      </c>
      <c r="BR180">
        <v>2020</v>
      </c>
      <c r="BS180" t="s">
        <v>362</v>
      </c>
      <c r="BT180">
        <v>0</v>
      </c>
    </row>
    <row r="181" spans="1:72" x14ac:dyDescent="0.2">
      <c r="A181" t="s">
        <v>670</v>
      </c>
      <c r="B181" t="s">
        <v>1505</v>
      </c>
      <c r="C181" t="s">
        <v>1503</v>
      </c>
      <c r="D181">
        <f>IF(TYPE="R",40,IF(ISNA(INDEX(Categories!D:E,MATCH(GROUPTYPE,Categories!D:D,0),2)),0,INDEX(Categories!D:E,MATCH(GROUPTYPE,Categories!D:D,0),2)))</f>
        <v>26</v>
      </c>
      <c r="E181" t="str">
        <f>IF(TYPE="R","Retained Earnings",IF(ISNA(INDEX(Categories!D:F,MATCH(GLCATCODE,Categories!E:E,0),3)),0,INDEX(Categories!D:F,MATCH(GLCATCODE,Categories!E:E,0),3)))</f>
        <v>Other Assets</v>
      </c>
      <c r="F181" t="s">
        <v>239</v>
      </c>
      <c r="G181" t="s">
        <v>1122</v>
      </c>
      <c r="H181" t="s">
        <v>1506</v>
      </c>
      <c r="I181" t="s">
        <v>1319</v>
      </c>
      <c r="J181" t="s">
        <v>1188</v>
      </c>
      <c r="K181" t="s">
        <v>1188</v>
      </c>
      <c r="L181" t="s">
        <v>1188</v>
      </c>
      <c r="M181" t="s">
        <v>1188</v>
      </c>
      <c r="N181" t="s">
        <v>1188</v>
      </c>
      <c r="O181" t="s">
        <v>1188</v>
      </c>
      <c r="P181" t="s">
        <v>1188</v>
      </c>
      <c r="Q181" t="s">
        <v>1189</v>
      </c>
      <c r="R181" t="s">
        <v>1225</v>
      </c>
      <c r="S181">
        <f>VLOOKUP(ACCOUNTEXSEG,Sheet6!$A$2:$C$4000,3,TRUE)</f>
        <v>0</v>
      </c>
      <c r="T181">
        <f>IF(ACCTTYPE="I",0,OPENBALN)</f>
        <v>0</v>
      </c>
      <c r="U181">
        <v>0</v>
      </c>
      <c r="V181">
        <v>0</v>
      </c>
      <c r="W181">
        <v>0</v>
      </c>
      <c r="X181">
        <v>0</v>
      </c>
      <c r="Y181" s="179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 s="179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 t="s">
        <v>1191</v>
      </c>
      <c r="BN181">
        <v>20190701</v>
      </c>
      <c r="BO181">
        <v>0</v>
      </c>
      <c r="BP181" t="s">
        <v>239</v>
      </c>
      <c r="BQ181">
        <v>0</v>
      </c>
      <c r="BR181">
        <v>2020</v>
      </c>
      <c r="BS181" t="s">
        <v>362</v>
      </c>
      <c r="BT181">
        <v>0</v>
      </c>
    </row>
    <row r="182" spans="1:72" x14ac:dyDescent="0.2">
      <c r="A182" t="s">
        <v>671</v>
      </c>
      <c r="B182" t="s">
        <v>1507</v>
      </c>
      <c r="C182" t="s">
        <v>1503</v>
      </c>
      <c r="D182">
        <f>IF(TYPE="R",40,IF(ISNA(INDEX(Categories!D:E,MATCH(GROUPTYPE,Categories!D:D,0),2)),0,INDEX(Categories!D:E,MATCH(GROUPTYPE,Categories!D:D,0),2)))</f>
        <v>26</v>
      </c>
      <c r="E182" t="str">
        <f>IF(TYPE="R","Retained Earnings",IF(ISNA(INDEX(Categories!D:F,MATCH(GLCATCODE,Categories!E:E,0),3)),0,INDEX(Categories!D:F,MATCH(GLCATCODE,Categories!E:E,0),3)))</f>
        <v>Other Assets</v>
      </c>
      <c r="F182" t="s">
        <v>239</v>
      </c>
      <c r="G182" t="s">
        <v>1123</v>
      </c>
      <c r="H182" t="s">
        <v>1508</v>
      </c>
      <c r="I182" t="s">
        <v>1319</v>
      </c>
      <c r="J182" t="s">
        <v>1188</v>
      </c>
      <c r="K182" t="s">
        <v>1188</v>
      </c>
      <c r="L182" t="s">
        <v>1188</v>
      </c>
      <c r="M182" t="s">
        <v>1188</v>
      </c>
      <c r="N182" t="s">
        <v>1188</v>
      </c>
      <c r="O182" t="s">
        <v>1188</v>
      </c>
      <c r="P182" t="s">
        <v>1188</v>
      </c>
      <c r="Q182" t="s">
        <v>1189</v>
      </c>
      <c r="R182" t="s">
        <v>1225</v>
      </c>
      <c r="S182">
        <f>VLOOKUP(ACCOUNTEXSEG,Sheet6!$A$2:$C$4000,3,TRUE)</f>
        <v>0</v>
      </c>
      <c r="T182">
        <f>IF(ACCTTYPE="I",0,OPENBALN)</f>
        <v>0</v>
      </c>
      <c r="U182">
        <v>0</v>
      </c>
      <c r="V182">
        <v>0</v>
      </c>
      <c r="W182">
        <v>0</v>
      </c>
      <c r="X182">
        <v>0</v>
      </c>
      <c r="Y182" s="179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 s="179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 t="s">
        <v>1191</v>
      </c>
      <c r="BN182">
        <v>20190701</v>
      </c>
      <c r="BO182">
        <v>0</v>
      </c>
      <c r="BP182" t="s">
        <v>239</v>
      </c>
      <c r="BQ182">
        <v>0</v>
      </c>
      <c r="BR182">
        <v>2020</v>
      </c>
      <c r="BS182" t="s">
        <v>362</v>
      </c>
      <c r="BT182">
        <v>0</v>
      </c>
    </row>
    <row r="183" spans="1:72" x14ac:dyDescent="0.2">
      <c r="A183" t="s">
        <v>672</v>
      </c>
      <c r="B183" t="s">
        <v>1509</v>
      </c>
      <c r="C183" t="s">
        <v>1503</v>
      </c>
      <c r="D183">
        <f>IF(TYPE="R",40,IF(ISNA(INDEX(Categories!D:E,MATCH(GROUPTYPE,Categories!D:D,0),2)),0,INDEX(Categories!D:E,MATCH(GROUPTYPE,Categories!D:D,0),2)))</f>
        <v>26</v>
      </c>
      <c r="E183" t="str">
        <f>IF(TYPE="R","Retained Earnings",IF(ISNA(INDEX(Categories!D:F,MATCH(GLCATCODE,Categories!E:E,0),3)),0,INDEX(Categories!D:F,MATCH(GLCATCODE,Categories!E:E,0),3)))</f>
        <v>Other Assets</v>
      </c>
      <c r="F183" t="s">
        <v>239</v>
      </c>
      <c r="G183" t="s">
        <v>1124</v>
      </c>
      <c r="H183" t="s">
        <v>1510</v>
      </c>
      <c r="I183" t="s">
        <v>1319</v>
      </c>
      <c r="J183" t="s">
        <v>1188</v>
      </c>
      <c r="K183" t="s">
        <v>1188</v>
      </c>
      <c r="L183" t="s">
        <v>1188</v>
      </c>
      <c r="M183" t="s">
        <v>1188</v>
      </c>
      <c r="N183" t="s">
        <v>1188</v>
      </c>
      <c r="O183" t="s">
        <v>1188</v>
      </c>
      <c r="P183" t="s">
        <v>1188</v>
      </c>
      <c r="Q183" t="s">
        <v>1189</v>
      </c>
      <c r="R183" t="s">
        <v>1225</v>
      </c>
      <c r="S183">
        <f>VLOOKUP(ACCOUNTEXSEG,Sheet6!$A$2:$C$4000,3,TRUE)</f>
        <v>0</v>
      </c>
      <c r="T183">
        <f>IF(ACCTTYPE="I",0,OPENBALN)</f>
        <v>0</v>
      </c>
      <c r="U183">
        <v>0</v>
      </c>
      <c r="V183">
        <v>0</v>
      </c>
      <c r="W183">
        <v>0</v>
      </c>
      <c r="X183">
        <v>0</v>
      </c>
      <c r="Y183" s="179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 s="179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 t="s">
        <v>1191</v>
      </c>
      <c r="BN183">
        <v>20190701</v>
      </c>
      <c r="BO183">
        <v>0</v>
      </c>
      <c r="BP183" t="s">
        <v>239</v>
      </c>
      <c r="BQ183">
        <v>0</v>
      </c>
      <c r="BR183">
        <v>2020</v>
      </c>
      <c r="BS183" t="s">
        <v>362</v>
      </c>
      <c r="BT183">
        <v>0</v>
      </c>
    </row>
    <row r="184" spans="1:72" x14ac:dyDescent="0.2">
      <c r="A184" t="s">
        <v>673</v>
      </c>
      <c r="B184" t="s">
        <v>1511</v>
      </c>
      <c r="C184" t="s">
        <v>1503</v>
      </c>
      <c r="D184">
        <f>IF(TYPE="R",40,IF(ISNA(INDEX(Categories!D:E,MATCH(GROUPTYPE,Categories!D:D,0),2)),0,INDEX(Categories!D:E,MATCH(GROUPTYPE,Categories!D:D,0),2)))</f>
        <v>26</v>
      </c>
      <c r="E184" t="str">
        <f>IF(TYPE="R","Retained Earnings",IF(ISNA(INDEX(Categories!D:F,MATCH(GLCATCODE,Categories!E:E,0),3)),0,INDEX(Categories!D:F,MATCH(GLCATCODE,Categories!E:E,0),3)))</f>
        <v>Other Assets</v>
      </c>
      <c r="F184" t="s">
        <v>239</v>
      </c>
      <c r="G184" t="s">
        <v>1125</v>
      </c>
      <c r="H184" t="s">
        <v>1512</v>
      </c>
      <c r="I184" t="s">
        <v>1319</v>
      </c>
      <c r="J184" t="s">
        <v>1188</v>
      </c>
      <c r="K184" t="s">
        <v>1188</v>
      </c>
      <c r="L184" t="s">
        <v>1188</v>
      </c>
      <c r="M184" t="s">
        <v>1188</v>
      </c>
      <c r="N184" t="s">
        <v>1188</v>
      </c>
      <c r="O184" t="s">
        <v>1188</v>
      </c>
      <c r="P184" t="s">
        <v>1188</v>
      </c>
      <c r="Q184" t="s">
        <v>1189</v>
      </c>
      <c r="R184" t="s">
        <v>1225</v>
      </c>
      <c r="S184">
        <f>VLOOKUP(ACCOUNTEXSEG,Sheet6!$A$2:$C$4000,3,TRUE)</f>
        <v>0</v>
      </c>
      <c r="T184">
        <f>IF(ACCTTYPE="I",0,OPENBALN)</f>
        <v>0</v>
      </c>
      <c r="U184">
        <v>0</v>
      </c>
      <c r="V184">
        <v>0</v>
      </c>
      <c r="W184">
        <v>0</v>
      </c>
      <c r="X184">
        <v>0</v>
      </c>
      <c r="Y184" s="179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 s="179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 t="s">
        <v>1191</v>
      </c>
      <c r="BN184">
        <v>20190701</v>
      </c>
      <c r="BO184">
        <v>0</v>
      </c>
      <c r="BP184" t="s">
        <v>239</v>
      </c>
      <c r="BQ184">
        <v>0</v>
      </c>
      <c r="BR184">
        <v>2020</v>
      </c>
      <c r="BS184" t="s">
        <v>362</v>
      </c>
      <c r="BT184">
        <v>0</v>
      </c>
    </row>
    <row r="185" spans="1:72" x14ac:dyDescent="0.2">
      <c r="A185" t="s">
        <v>674</v>
      </c>
      <c r="B185" t="s">
        <v>1513</v>
      </c>
      <c r="C185" t="s">
        <v>1514</v>
      </c>
      <c r="D185">
        <f>IF(TYPE="R",40,IF(ISNA(INDEX(Categories!D:E,MATCH(GROUPTYPE,Categories!D:D,0),2)),0,INDEX(Categories!D:E,MATCH(GROUPTYPE,Categories!D:D,0),2)))</f>
        <v>28</v>
      </c>
      <c r="E185" t="str">
        <f>IF(TYPE="R","Retained Earnings",IF(ISNA(INDEX(Categories!D:F,MATCH(GLCATCODE,Categories!E:E,0),3)),0,INDEX(Categories!D:F,MATCH(GLCATCODE,Categories!E:E,0),3)))</f>
        <v>Current Liabilities</v>
      </c>
      <c r="F185" t="s">
        <v>239</v>
      </c>
      <c r="G185" t="s">
        <v>1129</v>
      </c>
      <c r="H185" t="s">
        <v>1515</v>
      </c>
      <c r="I185" t="s">
        <v>1319</v>
      </c>
      <c r="J185" t="s">
        <v>1188</v>
      </c>
      <c r="K185" t="s">
        <v>1188</v>
      </c>
      <c r="L185" t="s">
        <v>1188</v>
      </c>
      <c r="M185" t="s">
        <v>1188</v>
      </c>
      <c r="N185" t="s">
        <v>1188</v>
      </c>
      <c r="O185" t="s">
        <v>1188</v>
      </c>
      <c r="P185" t="s">
        <v>1188</v>
      </c>
      <c r="Q185" t="s">
        <v>1189</v>
      </c>
      <c r="R185" t="s">
        <v>1190</v>
      </c>
      <c r="S185">
        <f>VLOOKUP(ACCOUNTEXSEG,Sheet6!$A$2:$C$4000,3,TRUE)</f>
        <v>-27715.599999999999</v>
      </c>
      <c r="T185">
        <f>IF(ACCTTYPE="I",0,OPENBALN)</f>
        <v>7456.48</v>
      </c>
      <c r="U185">
        <v>-13778.41</v>
      </c>
      <c r="V185">
        <v>16566.25</v>
      </c>
      <c r="W185">
        <v>-1922.33</v>
      </c>
      <c r="X185">
        <v>-11386.38</v>
      </c>
      <c r="Y185" s="179">
        <v>-7834.33</v>
      </c>
      <c r="Z185">
        <v>6469.61</v>
      </c>
      <c r="AA185">
        <v>9784.43</v>
      </c>
      <c r="AB185">
        <v>-6699.78</v>
      </c>
      <c r="AC185">
        <v>-130.69999999999999</v>
      </c>
      <c r="AD185">
        <v>-35625.300000000003</v>
      </c>
      <c r="AE185">
        <v>36827.46</v>
      </c>
      <c r="AF185">
        <v>187.45</v>
      </c>
      <c r="AG185">
        <v>187.45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 s="179">
        <v>-19151.939999999999</v>
      </c>
      <c r="AV185">
        <v>29881.200000000001</v>
      </c>
      <c r="AW185">
        <v>19767.34</v>
      </c>
      <c r="AX185">
        <v>6930.51</v>
      </c>
      <c r="AY185">
        <v>-21417.29</v>
      </c>
      <c r="AZ185">
        <v>27402.18</v>
      </c>
      <c r="BA185">
        <v>-28547.13</v>
      </c>
      <c r="BB185">
        <v>5939.74</v>
      </c>
      <c r="BC185">
        <v>6206</v>
      </c>
      <c r="BD185">
        <v>-10448.75</v>
      </c>
      <c r="BE185">
        <v>34311.839999999997</v>
      </c>
      <c r="BF185">
        <v>-15701.62</v>
      </c>
      <c r="BG185">
        <v>-15701.62</v>
      </c>
      <c r="BH185">
        <v>1962.05</v>
      </c>
      <c r="BI185">
        <v>-143.70500000000001</v>
      </c>
      <c r="BJ185">
        <v>-832.03</v>
      </c>
      <c r="BK185">
        <v>-2509.1125000000002</v>
      </c>
      <c r="BL185">
        <v>0</v>
      </c>
      <c r="BM185" t="s">
        <v>1191</v>
      </c>
      <c r="BN185">
        <v>20190701</v>
      </c>
      <c r="BO185">
        <v>-85.55</v>
      </c>
      <c r="BP185" t="s">
        <v>239</v>
      </c>
      <c r="BQ185">
        <v>7456.48</v>
      </c>
      <c r="BR185">
        <v>2020</v>
      </c>
      <c r="BS185" t="s">
        <v>363</v>
      </c>
      <c r="BT185">
        <v>-85.55</v>
      </c>
    </row>
    <row r="186" spans="1:72" x14ac:dyDescent="0.2">
      <c r="A186" t="s">
        <v>675</v>
      </c>
      <c r="B186" t="s">
        <v>1516</v>
      </c>
      <c r="C186" t="s">
        <v>1517</v>
      </c>
      <c r="D186">
        <f>IF(TYPE="R",40,IF(ISNA(INDEX(Categories!D:E,MATCH(GROUPTYPE,Categories!D:D,0),2)),0,INDEX(Categories!D:E,MATCH(GROUPTYPE,Categories!D:D,0),2)))</f>
        <v>28</v>
      </c>
      <c r="E186" t="str">
        <f>IF(TYPE="R","Retained Earnings",IF(ISNA(INDEX(Categories!D:F,MATCH(GLCATCODE,Categories!E:E,0),3)),0,INDEX(Categories!D:F,MATCH(GLCATCODE,Categories!E:E,0),3)))</f>
        <v>Current Liabilities</v>
      </c>
      <c r="F186" t="s">
        <v>239</v>
      </c>
      <c r="G186" t="s">
        <v>1130</v>
      </c>
      <c r="H186" t="s">
        <v>1518</v>
      </c>
      <c r="I186" t="s">
        <v>1319</v>
      </c>
      <c r="J186" t="s">
        <v>1188</v>
      </c>
      <c r="K186" t="s">
        <v>1188</v>
      </c>
      <c r="L186" t="s">
        <v>1188</v>
      </c>
      <c r="M186" t="s">
        <v>1188</v>
      </c>
      <c r="N186" t="s">
        <v>1188</v>
      </c>
      <c r="O186" t="s">
        <v>1188</v>
      </c>
      <c r="P186" t="s">
        <v>1188</v>
      </c>
      <c r="Q186" t="s">
        <v>1189</v>
      </c>
      <c r="R186" t="s">
        <v>1190</v>
      </c>
      <c r="S186">
        <f>VLOOKUP(ACCOUNTEXSEG,Sheet6!$A$2:$C$4000,3,TRUE)</f>
        <v>-20500</v>
      </c>
      <c r="T186">
        <f>IF(ACCTTYPE="I",0,OPENBALN)</f>
        <v>-5200</v>
      </c>
      <c r="U186">
        <v>5200</v>
      </c>
      <c r="V186">
        <v>0</v>
      </c>
      <c r="W186">
        <v>0</v>
      </c>
      <c r="X186">
        <v>0</v>
      </c>
      <c r="Y186" s="179">
        <v>0</v>
      </c>
      <c r="Z186">
        <v>-476.63</v>
      </c>
      <c r="AA186">
        <v>476.63</v>
      </c>
      <c r="AB186">
        <v>0</v>
      </c>
      <c r="AC186">
        <v>0</v>
      </c>
      <c r="AD186">
        <v>12500</v>
      </c>
      <c r="AE186">
        <v>-12500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 s="179">
        <v>50690.75</v>
      </c>
      <c r="AV186">
        <v>-31190.75</v>
      </c>
      <c r="AW186">
        <v>-1500</v>
      </c>
      <c r="AX186">
        <v>2500</v>
      </c>
      <c r="AY186">
        <v>-5920</v>
      </c>
      <c r="AZ186">
        <v>5920</v>
      </c>
      <c r="BA186">
        <v>0</v>
      </c>
      <c r="BB186">
        <v>0</v>
      </c>
      <c r="BC186">
        <v>-1575</v>
      </c>
      <c r="BD186">
        <v>-772.69</v>
      </c>
      <c r="BE186">
        <v>2347.69</v>
      </c>
      <c r="BF186">
        <v>-5200</v>
      </c>
      <c r="BG186">
        <v>-5200</v>
      </c>
      <c r="BH186">
        <v>0</v>
      </c>
      <c r="BI186">
        <v>-4153.99</v>
      </c>
      <c r="BJ186">
        <v>0</v>
      </c>
      <c r="BK186">
        <v>0</v>
      </c>
      <c r="BL186">
        <v>0</v>
      </c>
      <c r="BM186" t="s">
        <v>1191</v>
      </c>
      <c r="BN186">
        <v>20190701</v>
      </c>
      <c r="BO186">
        <v>0</v>
      </c>
      <c r="BP186" t="s">
        <v>239</v>
      </c>
      <c r="BQ186">
        <v>-5200</v>
      </c>
      <c r="BR186">
        <v>2020</v>
      </c>
      <c r="BS186" t="s">
        <v>364</v>
      </c>
      <c r="BT186">
        <v>0</v>
      </c>
    </row>
    <row r="187" spans="1:72" x14ac:dyDescent="0.2">
      <c r="A187" t="s">
        <v>676</v>
      </c>
      <c r="B187" t="s">
        <v>1519</v>
      </c>
      <c r="C187" t="s">
        <v>1517</v>
      </c>
      <c r="D187">
        <f>IF(TYPE="R",40,IF(ISNA(INDEX(Categories!D:E,MATCH(GROUPTYPE,Categories!D:D,0),2)),0,INDEX(Categories!D:E,MATCH(GROUPTYPE,Categories!D:D,0),2)))</f>
        <v>28</v>
      </c>
      <c r="E187" t="str">
        <f>IF(TYPE="R","Retained Earnings",IF(ISNA(INDEX(Categories!D:F,MATCH(GLCATCODE,Categories!E:E,0),3)),0,INDEX(Categories!D:F,MATCH(GLCATCODE,Categories!E:E,0),3)))</f>
        <v>Current Liabilities</v>
      </c>
      <c r="F187" t="s">
        <v>239</v>
      </c>
      <c r="G187" t="s">
        <v>1131</v>
      </c>
      <c r="H187" t="s">
        <v>1520</v>
      </c>
      <c r="I187" t="s">
        <v>1319</v>
      </c>
      <c r="J187" t="s">
        <v>1188</v>
      </c>
      <c r="K187" t="s">
        <v>1188</v>
      </c>
      <c r="L187" t="s">
        <v>1188</v>
      </c>
      <c r="M187" t="s">
        <v>1188</v>
      </c>
      <c r="N187" t="s">
        <v>1188</v>
      </c>
      <c r="O187" t="s">
        <v>1188</v>
      </c>
      <c r="P187" t="s">
        <v>1188</v>
      </c>
      <c r="Q187" t="s">
        <v>1189</v>
      </c>
      <c r="R187" t="s">
        <v>1190</v>
      </c>
      <c r="S187">
        <f>VLOOKUP(ACCOUNTEXSEG,Sheet6!$A$2:$C$4000,3,TRUE)</f>
        <v>88347.86</v>
      </c>
      <c r="T187">
        <f>IF(ACCTTYPE="I",0,OPENBALN)</f>
        <v>137625.07</v>
      </c>
      <c r="U187">
        <v>2544.12</v>
      </c>
      <c r="V187">
        <v>2240.17</v>
      </c>
      <c r="W187">
        <v>2657.79</v>
      </c>
      <c r="X187">
        <v>1001.44</v>
      </c>
      <c r="Y187" s="179">
        <v>1360.46</v>
      </c>
      <c r="Z187">
        <v>1602.75</v>
      </c>
      <c r="AA187">
        <v>1613.66</v>
      </c>
      <c r="AB187">
        <v>1850.9</v>
      </c>
      <c r="AC187">
        <v>2856.79</v>
      </c>
      <c r="AD187">
        <v>-155284.6</v>
      </c>
      <c r="AE187">
        <v>34.82</v>
      </c>
      <c r="AF187">
        <v>-95.59</v>
      </c>
      <c r="AG187">
        <v>-95.59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 s="179">
        <v>6637.88</v>
      </c>
      <c r="AV187">
        <v>3832.93</v>
      </c>
      <c r="AW187">
        <v>3716.52</v>
      </c>
      <c r="AX187">
        <v>2336</v>
      </c>
      <c r="AY187">
        <v>2856.92</v>
      </c>
      <c r="AZ187">
        <v>5187.74</v>
      </c>
      <c r="BA187">
        <v>2306.96</v>
      </c>
      <c r="BB187">
        <v>3022.27</v>
      </c>
      <c r="BC187">
        <v>3874.4</v>
      </c>
      <c r="BD187">
        <v>5380.04</v>
      </c>
      <c r="BE187">
        <v>2808.45</v>
      </c>
      <c r="BF187">
        <v>7317.1</v>
      </c>
      <c r="BG187">
        <v>7317.1</v>
      </c>
      <c r="BH187">
        <v>14114.481250000001</v>
      </c>
      <c r="BI187">
        <v>7033.7962500000003</v>
      </c>
      <c r="BJ187">
        <v>2112.67</v>
      </c>
      <c r="BK187">
        <v>6464.2987499999999</v>
      </c>
      <c r="BL187">
        <v>0</v>
      </c>
      <c r="BM187" t="s">
        <v>1191</v>
      </c>
      <c r="BN187">
        <v>20190701</v>
      </c>
      <c r="BO187">
        <v>7.78</v>
      </c>
      <c r="BP187" t="s">
        <v>239</v>
      </c>
      <c r="BQ187">
        <v>137625.07</v>
      </c>
      <c r="BR187">
        <v>2020</v>
      </c>
      <c r="BS187" t="s">
        <v>364</v>
      </c>
      <c r="BT187">
        <v>7.78</v>
      </c>
    </row>
    <row r="188" spans="1:72" x14ac:dyDescent="0.2">
      <c r="A188" t="s">
        <v>677</v>
      </c>
      <c r="B188" t="s">
        <v>1521</v>
      </c>
      <c r="C188" t="s">
        <v>1517</v>
      </c>
      <c r="D188">
        <f>IF(TYPE="R",40,IF(ISNA(INDEX(Categories!D:E,MATCH(GROUPTYPE,Categories!D:D,0),2)),0,INDEX(Categories!D:E,MATCH(GROUPTYPE,Categories!D:D,0),2)))</f>
        <v>28</v>
      </c>
      <c r="E188" t="str">
        <f>IF(TYPE="R","Retained Earnings",IF(ISNA(INDEX(Categories!D:F,MATCH(GLCATCODE,Categories!E:E,0),3)),0,INDEX(Categories!D:F,MATCH(GLCATCODE,Categories!E:E,0),3)))</f>
        <v>Current Liabilities</v>
      </c>
      <c r="F188" t="s">
        <v>239</v>
      </c>
      <c r="G188" t="s">
        <v>1132</v>
      </c>
      <c r="H188" t="s">
        <v>1522</v>
      </c>
      <c r="I188" t="s">
        <v>1319</v>
      </c>
      <c r="J188" t="s">
        <v>1188</v>
      </c>
      <c r="K188" t="s">
        <v>1188</v>
      </c>
      <c r="L188" t="s">
        <v>1188</v>
      </c>
      <c r="M188" t="s">
        <v>1188</v>
      </c>
      <c r="N188" t="s">
        <v>1188</v>
      </c>
      <c r="O188" t="s">
        <v>1188</v>
      </c>
      <c r="P188" t="s">
        <v>1188</v>
      </c>
      <c r="Q188" t="s">
        <v>1189</v>
      </c>
      <c r="R188" t="s">
        <v>1190</v>
      </c>
      <c r="S188">
        <f>VLOOKUP(ACCOUNTEXSEG,Sheet6!$A$2:$C$4000,3,TRUE)</f>
        <v>-231528.29</v>
      </c>
      <c r="T188">
        <f>IF(ACCTTYPE="I",0,OPENBALN)</f>
        <v>-368966.65</v>
      </c>
      <c r="U188">
        <v>-5196.57</v>
      </c>
      <c r="V188">
        <v>-6138.67</v>
      </c>
      <c r="W188">
        <v>-5586.64</v>
      </c>
      <c r="X188">
        <v>-3027.07</v>
      </c>
      <c r="Y188" s="179">
        <v>-1431.21</v>
      </c>
      <c r="Z188">
        <v>-2950.37</v>
      </c>
      <c r="AA188">
        <v>-2244.8200000000002</v>
      </c>
      <c r="AB188">
        <v>-3574.22</v>
      </c>
      <c r="AC188">
        <v>-9619.44</v>
      </c>
      <c r="AD188">
        <v>408735.66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 s="179">
        <v>-8152.03</v>
      </c>
      <c r="AV188">
        <v>-12550.79</v>
      </c>
      <c r="AW188">
        <v>-10712.24</v>
      </c>
      <c r="AX188">
        <v>-9547.59</v>
      </c>
      <c r="AY188">
        <v>-11992.06</v>
      </c>
      <c r="AZ188">
        <v>-8603.7199999999993</v>
      </c>
      <c r="BA188">
        <v>-7278.1</v>
      </c>
      <c r="BB188">
        <v>-12538.85</v>
      </c>
      <c r="BC188">
        <v>-11754.65</v>
      </c>
      <c r="BD188">
        <v>-8665.35</v>
      </c>
      <c r="BE188">
        <v>-10367.700000000001</v>
      </c>
      <c r="BF188">
        <v>-25275.279999999999</v>
      </c>
      <c r="BG188">
        <v>-25275.279999999999</v>
      </c>
      <c r="BH188">
        <v>-36635.839999999997</v>
      </c>
      <c r="BI188">
        <v>-18672.078750000001</v>
      </c>
      <c r="BJ188">
        <v>-4170.6450000000004</v>
      </c>
      <c r="BK188">
        <v>-16048.04125</v>
      </c>
      <c r="BL188">
        <v>0</v>
      </c>
      <c r="BM188" t="s">
        <v>1191</v>
      </c>
      <c r="BN188">
        <v>20190701</v>
      </c>
      <c r="BO188">
        <v>0</v>
      </c>
      <c r="BP188" t="s">
        <v>239</v>
      </c>
      <c r="BQ188">
        <v>-368966.65</v>
      </c>
      <c r="BR188">
        <v>2020</v>
      </c>
      <c r="BS188" t="s">
        <v>364</v>
      </c>
      <c r="BT188">
        <v>0</v>
      </c>
    </row>
    <row r="189" spans="1:72" x14ac:dyDescent="0.2">
      <c r="A189" t="s">
        <v>678</v>
      </c>
      <c r="B189" t="s">
        <v>1523</v>
      </c>
      <c r="C189" t="s">
        <v>1517</v>
      </c>
      <c r="D189">
        <f>IF(TYPE="R",40,IF(ISNA(INDEX(Categories!D:E,MATCH(GROUPTYPE,Categories!D:D,0),2)),0,INDEX(Categories!D:E,MATCH(GROUPTYPE,Categories!D:D,0),2)))</f>
        <v>28</v>
      </c>
      <c r="E189" t="str">
        <f>IF(TYPE="R","Retained Earnings",IF(ISNA(INDEX(Categories!D:F,MATCH(GLCATCODE,Categories!E:E,0),3)),0,INDEX(Categories!D:F,MATCH(GLCATCODE,Categories!E:E,0),3)))</f>
        <v>Current Liabilities</v>
      </c>
      <c r="F189" t="s">
        <v>239</v>
      </c>
      <c r="G189" t="s">
        <v>1133</v>
      </c>
      <c r="H189" t="s">
        <v>1524</v>
      </c>
      <c r="I189" t="s">
        <v>1319</v>
      </c>
      <c r="J189" t="s">
        <v>1188</v>
      </c>
      <c r="K189" t="s">
        <v>1188</v>
      </c>
      <c r="L189" t="s">
        <v>1188</v>
      </c>
      <c r="M189" t="s">
        <v>1188</v>
      </c>
      <c r="N189" t="s">
        <v>1188</v>
      </c>
      <c r="O189" t="s">
        <v>1188</v>
      </c>
      <c r="P189" t="s">
        <v>1188</v>
      </c>
      <c r="Q189" t="s">
        <v>1189</v>
      </c>
      <c r="R189" t="s">
        <v>1190</v>
      </c>
      <c r="S189">
        <f>VLOOKUP(ACCOUNTEXSEG,Sheet6!$A$2:$C$4000,3,TRUE)</f>
        <v>119976.59</v>
      </c>
      <c r="T189">
        <f>IF(ACCTTYPE="I",0,OPENBALN)</f>
        <v>207409.59</v>
      </c>
      <c r="U189">
        <v>0</v>
      </c>
      <c r="V189">
        <v>28802</v>
      </c>
      <c r="W189">
        <v>0</v>
      </c>
      <c r="X189">
        <v>29832</v>
      </c>
      <c r="Y189" s="179">
        <v>0</v>
      </c>
      <c r="Z189">
        <v>0</v>
      </c>
      <c r="AA189">
        <v>30592</v>
      </c>
      <c r="AB189">
        <v>0</v>
      </c>
      <c r="AC189">
        <v>0</v>
      </c>
      <c r="AD189">
        <v>-248123.78</v>
      </c>
      <c r="AE189">
        <v>12475.18</v>
      </c>
      <c r="AF189">
        <v>-61552.99</v>
      </c>
      <c r="AG189">
        <v>-61552.99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 s="179">
        <v>0</v>
      </c>
      <c r="AV189">
        <v>28056</v>
      </c>
      <c r="AW189">
        <v>0</v>
      </c>
      <c r="AX189">
        <v>17237</v>
      </c>
      <c r="AY189">
        <v>0</v>
      </c>
      <c r="AZ189">
        <v>0</v>
      </c>
      <c r="BA189">
        <v>19772</v>
      </c>
      <c r="BB189">
        <v>0</v>
      </c>
      <c r="BC189">
        <v>0</v>
      </c>
      <c r="BD189">
        <v>22368</v>
      </c>
      <c r="BE189">
        <v>0</v>
      </c>
      <c r="BF189">
        <v>0</v>
      </c>
      <c r="BG189">
        <v>0</v>
      </c>
      <c r="BH189">
        <v>20658.69875</v>
      </c>
      <c r="BI189">
        <v>9943.0737499999996</v>
      </c>
      <c r="BJ189">
        <v>1548.82375</v>
      </c>
      <c r="BK189">
        <v>9060.7049999999999</v>
      </c>
      <c r="BL189">
        <v>0</v>
      </c>
      <c r="BM189" t="s">
        <v>1191</v>
      </c>
      <c r="BN189">
        <v>20190701</v>
      </c>
      <c r="BO189">
        <v>-566</v>
      </c>
      <c r="BP189" t="s">
        <v>239</v>
      </c>
      <c r="BQ189">
        <v>207409.59</v>
      </c>
      <c r="BR189">
        <v>2020</v>
      </c>
      <c r="BS189" t="s">
        <v>364</v>
      </c>
      <c r="BT189">
        <v>-566</v>
      </c>
    </row>
    <row r="190" spans="1:72" x14ac:dyDescent="0.2">
      <c r="A190" t="s">
        <v>679</v>
      </c>
      <c r="B190" t="s">
        <v>1525</v>
      </c>
      <c r="C190" t="s">
        <v>1517</v>
      </c>
      <c r="D190">
        <f>IF(TYPE="R",40,IF(ISNA(INDEX(Categories!D:E,MATCH(GROUPTYPE,Categories!D:D,0),2)),0,INDEX(Categories!D:E,MATCH(GROUPTYPE,Categories!D:D,0),2)))</f>
        <v>28</v>
      </c>
      <c r="E190" t="str">
        <f>IF(TYPE="R","Retained Earnings",IF(ISNA(INDEX(Categories!D:F,MATCH(GLCATCODE,Categories!E:E,0),3)),0,INDEX(Categories!D:F,MATCH(GLCATCODE,Categories!E:E,0),3)))</f>
        <v>Current Liabilities</v>
      </c>
      <c r="F190" t="s">
        <v>239</v>
      </c>
      <c r="G190" t="s">
        <v>1134</v>
      </c>
      <c r="H190" t="s">
        <v>1526</v>
      </c>
      <c r="I190" t="s">
        <v>1319</v>
      </c>
      <c r="J190" t="s">
        <v>1188</v>
      </c>
      <c r="K190" t="s">
        <v>1188</v>
      </c>
      <c r="L190" t="s">
        <v>1188</v>
      </c>
      <c r="M190" t="s">
        <v>1188</v>
      </c>
      <c r="N190" t="s">
        <v>1188</v>
      </c>
      <c r="O190" t="s">
        <v>1188</v>
      </c>
      <c r="P190" t="s">
        <v>1188</v>
      </c>
      <c r="Q190" t="s">
        <v>1189</v>
      </c>
      <c r="R190" t="s">
        <v>1190</v>
      </c>
      <c r="S190">
        <f>VLOOKUP(ACCOUNTEXSEG,Sheet6!$A$2:$C$4000,3,TRUE)</f>
        <v>-35746.17</v>
      </c>
      <c r="T190">
        <f>IF(ACCTTYPE="I",0,OPENBALN)</f>
        <v>-20715.810000000001</v>
      </c>
      <c r="U190">
        <v>1944.29</v>
      </c>
      <c r="V190">
        <v>-3196.17</v>
      </c>
      <c r="W190">
        <v>-1330.55</v>
      </c>
      <c r="X190">
        <v>152.44</v>
      </c>
      <c r="Y190" s="179">
        <v>-1382.29</v>
      </c>
      <c r="Z190">
        <v>-2688.7</v>
      </c>
      <c r="AA190">
        <v>-895.48</v>
      </c>
      <c r="AB190">
        <v>-1662.46</v>
      </c>
      <c r="AC190">
        <v>-397.96</v>
      </c>
      <c r="AD190">
        <v>30172.69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 s="179">
        <v>11187.84</v>
      </c>
      <c r="AV190">
        <v>-1266.08</v>
      </c>
      <c r="AW190">
        <v>-2087.46</v>
      </c>
      <c r="AX190">
        <v>-2413.6999999999998</v>
      </c>
      <c r="AY190">
        <v>5710.49</v>
      </c>
      <c r="AZ190">
        <v>-465.12</v>
      </c>
      <c r="BA190">
        <v>-2983.08</v>
      </c>
      <c r="BB190">
        <v>-1932.29</v>
      </c>
      <c r="BC190">
        <v>2322.56</v>
      </c>
      <c r="BD190">
        <v>2986.61</v>
      </c>
      <c r="BE190">
        <v>-2965.25</v>
      </c>
      <c r="BF190">
        <v>6935.84</v>
      </c>
      <c r="BG190">
        <v>6935.84</v>
      </c>
      <c r="BH190">
        <v>-3135.0250000000001</v>
      </c>
      <c r="BI190">
        <v>-3323.8</v>
      </c>
      <c r="BJ190">
        <v>-2023.5975000000001</v>
      </c>
      <c r="BK190">
        <v>-1872.2787499999999</v>
      </c>
      <c r="BL190">
        <v>0</v>
      </c>
      <c r="BM190" t="s">
        <v>1191</v>
      </c>
      <c r="BN190">
        <v>20190701</v>
      </c>
      <c r="BO190">
        <v>0</v>
      </c>
      <c r="BP190" t="s">
        <v>239</v>
      </c>
      <c r="BQ190">
        <v>-20715.810000000001</v>
      </c>
      <c r="BR190">
        <v>2020</v>
      </c>
      <c r="BS190" t="s">
        <v>364</v>
      </c>
      <c r="BT190">
        <v>0</v>
      </c>
    </row>
    <row r="191" spans="1:72" x14ac:dyDescent="0.2">
      <c r="A191" t="s">
        <v>680</v>
      </c>
      <c r="B191" t="s">
        <v>1527</v>
      </c>
      <c r="C191" t="s">
        <v>1517</v>
      </c>
      <c r="D191">
        <f>IF(TYPE="R",40,IF(ISNA(INDEX(Categories!D:E,MATCH(GROUPTYPE,Categories!D:D,0),2)),0,INDEX(Categories!D:E,MATCH(GROUPTYPE,Categories!D:D,0),2)))</f>
        <v>28</v>
      </c>
      <c r="E191" t="str">
        <f>IF(TYPE="R","Retained Earnings",IF(ISNA(INDEX(Categories!D:F,MATCH(GLCATCODE,Categories!E:E,0),3)),0,INDEX(Categories!D:F,MATCH(GLCATCODE,Categories!E:E,0),3)))</f>
        <v>Current Liabilities</v>
      </c>
      <c r="F191" t="s">
        <v>239</v>
      </c>
      <c r="G191" t="s">
        <v>1135</v>
      </c>
      <c r="H191" t="s">
        <v>1528</v>
      </c>
      <c r="I191" t="s">
        <v>1319</v>
      </c>
      <c r="J191" t="s">
        <v>1188</v>
      </c>
      <c r="K191" t="s">
        <v>1188</v>
      </c>
      <c r="L191" t="s">
        <v>1188</v>
      </c>
      <c r="M191" t="s">
        <v>1188</v>
      </c>
      <c r="N191" t="s">
        <v>1188</v>
      </c>
      <c r="O191" t="s">
        <v>1188</v>
      </c>
      <c r="P191" t="s">
        <v>1188</v>
      </c>
      <c r="Q191" t="s">
        <v>1189</v>
      </c>
      <c r="R191" t="s">
        <v>1190</v>
      </c>
      <c r="S191">
        <f>VLOOKUP(ACCOUNTEXSEG,Sheet6!$A$2:$C$4000,3,TRUE)</f>
        <v>-16465.89</v>
      </c>
      <c r="T191">
        <f>IF(ACCTTYPE="I",0,OPENBALN)</f>
        <v>-14090</v>
      </c>
      <c r="U191">
        <v>0</v>
      </c>
      <c r="V191">
        <v>0</v>
      </c>
      <c r="W191">
        <v>0</v>
      </c>
      <c r="X191">
        <v>0</v>
      </c>
      <c r="Y191" s="179">
        <v>0</v>
      </c>
      <c r="Z191">
        <v>18111.52</v>
      </c>
      <c r="AA191">
        <v>0</v>
      </c>
      <c r="AB191">
        <v>0</v>
      </c>
      <c r="AC191">
        <v>0</v>
      </c>
      <c r="AD191">
        <v>-4021.52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 s="179">
        <v>-1337</v>
      </c>
      <c r="AV191">
        <v>-1337</v>
      </c>
      <c r="AW191">
        <v>-1337</v>
      </c>
      <c r="AX191">
        <v>-1337</v>
      </c>
      <c r="AY191">
        <v>7723.89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-1761.25</v>
      </c>
      <c r="BI191">
        <v>-1055.4837500000001</v>
      </c>
      <c r="BJ191">
        <v>-2385.8375000000001</v>
      </c>
      <c r="BK191">
        <v>-2505.34</v>
      </c>
      <c r="BL191">
        <v>0</v>
      </c>
      <c r="BM191" t="s">
        <v>1191</v>
      </c>
      <c r="BN191">
        <v>20190701</v>
      </c>
      <c r="BO191">
        <v>0</v>
      </c>
      <c r="BP191" t="s">
        <v>239</v>
      </c>
      <c r="BQ191">
        <v>-14090</v>
      </c>
      <c r="BR191">
        <v>2020</v>
      </c>
      <c r="BS191" t="s">
        <v>364</v>
      </c>
      <c r="BT191">
        <v>0</v>
      </c>
    </row>
    <row r="192" spans="1:72" x14ac:dyDescent="0.2">
      <c r="A192" t="s">
        <v>682</v>
      </c>
      <c r="B192" t="s">
        <v>1529</v>
      </c>
      <c r="C192" t="s">
        <v>1517</v>
      </c>
      <c r="D192">
        <f>IF(TYPE="R",40,IF(ISNA(INDEX(Categories!D:E,MATCH(GROUPTYPE,Categories!D:D,0),2)),0,INDEX(Categories!D:E,MATCH(GROUPTYPE,Categories!D:D,0),2)))</f>
        <v>28</v>
      </c>
      <c r="E192" t="str">
        <f>IF(TYPE="R","Retained Earnings",IF(ISNA(INDEX(Categories!D:F,MATCH(GLCATCODE,Categories!E:E,0),3)),0,INDEX(Categories!D:F,MATCH(GLCATCODE,Categories!E:E,0),3)))</f>
        <v>Current Liabilities</v>
      </c>
      <c r="F192" t="s">
        <v>239</v>
      </c>
      <c r="G192" t="s">
        <v>1137</v>
      </c>
      <c r="H192" t="s">
        <v>1530</v>
      </c>
      <c r="I192" t="s">
        <v>1319</v>
      </c>
      <c r="J192" t="s">
        <v>1188</v>
      </c>
      <c r="K192" t="s">
        <v>1188</v>
      </c>
      <c r="L192" t="s">
        <v>1188</v>
      </c>
      <c r="M192" t="s">
        <v>1188</v>
      </c>
      <c r="N192" t="s">
        <v>1188</v>
      </c>
      <c r="O192" t="s">
        <v>1188</v>
      </c>
      <c r="P192" t="s">
        <v>1188</v>
      </c>
      <c r="Q192" t="s">
        <v>1189</v>
      </c>
      <c r="R192" t="s">
        <v>1190</v>
      </c>
      <c r="S192">
        <f>VLOOKUP(ACCOUNTEXSEG,Sheet6!$A$2:$C$4000,3,TRUE)</f>
        <v>557</v>
      </c>
      <c r="T192">
        <f>IF(ACCTTYPE="I",0,OPENBALN)</f>
        <v>0</v>
      </c>
      <c r="U192">
        <v>0</v>
      </c>
      <c r="V192">
        <v>0</v>
      </c>
      <c r="W192">
        <v>0</v>
      </c>
      <c r="X192">
        <v>0</v>
      </c>
      <c r="Y192" s="179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 s="179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579.17999999999995</v>
      </c>
      <c r="BF192">
        <v>-1136.18</v>
      </c>
      <c r="BG192">
        <v>-1136.18</v>
      </c>
      <c r="BH192">
        <v>69.625</v>
      </c>
      <c r="BI192">
        <v>0</v>
      </c>
      <c r="BJ192">
        <v>0</v>
      </c>
      <c r="BK192">
        <v>0</v>
      </c>
      <c r="BL192">
        <v>0</v>
      </c>
      <c r="BM192" t="s">
        <v>1191</v>
      </c>
      <c r="BN192">
        <v>20190701</v>
      </c>
      <c r="BO192">
        <v>0</v>
      </c>
      <c r="BP192" t="s">
        <v>239</v>
      </c>
      <c r="BQ192">
        <v>0</v>
      </c>
      <c r="BR192">
        <v>2020</v>
      </c>
      <c r="BS192" t="s">
        <v>364</v>
      </c>
      <c r="BT192">
        <v>0</v>
      </c>
    </row>
    <row r="193" spans="1:72" x14ac:dyDescent="0.2">
      <c r="A193" t="s">
        <v>683</v>
      </c>
      <c r="B193" t="s">
        <v>1531</v>
      </c>
      <c r="C193" t="s">
        <v>1517</v>
      </c>
      <c r="D193">
        <f>IF(TYPE="R",40,IF(ISNA(INDEX(Categories!D:E,MATCH(GROUPTYPE,Categories!D:D,0),2)),0,INDEX(Categories!D:E,MATCH(GROUPTYPE,Categories!D:D,0),2)))</f>
        <v>28</v>
      </c>
      <c r="E193" t="str">
        <f>IF(TYPE="R","Retained Earnings",IF(ISNA(INDEX(Categories!D:F,MATCH(GLCATCODE,Categories!E:E,0),3)),0,INDEX(Categories!D:F,MATCH(GLCATCODE,Categories!E:E,0),3)))</f>
        <v>Current Liabilities</v>
      </c>
      <c r="F193" t="s">
        <v>239</v>
      </c>
      <c r="G193" t="s">
        <v>1138</v>
      </c>
      <c r="H193" t="s">
        <v>1532</v>
      </c>
      <c r="I193" t="s">
        <v>1319</v>
      </c>
      <c r="J193" t="s">
        <v>1188</v>
      </c>
      <c r="K193" t="s">
        <v>1188</v>
      </c>
      <c r="L193" t="s">
        <v>1188</v>
      </c>
      <c r="M193" t="s">
        <v>1188</v>
      </c>
      <c r="N193" t="s">
        <v>1188</v>
      </c>
      <c r="O193" t="s">
        <v>1188</v>
      </c>
      <c r="P193" t="s">
        <v>1188</v>
      </c>
      <c r="Q193" t="s">
        <v>1189</v>
      </c>
      <c r="R193" t="s">
        <v>1190</v>
      </c>
      <c r="S193">
        <f>VLOOKUP(ACCOUNTEXSEG,Sheet6!$A$2:$C$4000,3,TRUE)</f>
        <v>-28366</v>
      </c>
      <c r="T193">
        <f>IF(ACCTTYPE="I",0,OPENBALN)</f>
        <v>-17518.060000000001</v>
      </c>
      <c r="U193">
        <v>0.26</v>
      </c>
      <c r="V193">
        <v>17518</v>
      </c>
      <c r="W193">
        <v>-10872.17</v>
      </c>
      <c r="X193">
        <v>245</v>
      </c>
      <c r="Y193" s="179">
        <v>10627</v>
      </c>
      <c r="Z193">
        <v>-11712</v>
      </c>
      <c r="AA193">
        <v>-8598</v>
      </c>
      <c r="AB193">
        <v>20310</v>
      </c>
      <c r="AC193">
        <v>0</v>
      </c>
      <c r="AD193">
        <v>-0.03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 s="179">
        <v>-18550</v>
      </c>
      <c r="AV193">
        <v>46916</v>
      </c>
      <c r="AW193">
        <v>-12000</v>
      </c>
      <c r="AX193">
        <v>12000</v>
      </c>
      <c r="AY193">
        <v>-0.06</v>
      </c>
      <c r="AZ193">
        <v>-9982.7999999999993</v>
      </c>
      <c r="BA193">
        <v>9983.1</v>
      </c>
      <c r="BB193">
        <v>0</v>
      </c>
      <c r="BC193">
        <v>-10106</v>
      </c>
      <c r="BD193">
        <v>332</v>
      </c>
      <c r="BE193">
        <v>-465.3</v>
      </c>
      <c r="BF193">
        <v>-7279</v>
      </c>
      <c r="BG193">
        <v>-7279</v>
      </c>
      <c r="BH193">
        <v>-1247.8575000000001</v>
      </c>
      <c r="BI193">
        <v>-2341.75</v>
      </c>
      <c r="BJ193">
        <v>-1922</v>
      </c>
      <c r="BK193">
        <v>-1747.425</v>
      </c>
      <c r="BL193">
        <v>0</v>
      </c>
      <c r="BM193" t="s">
        <v>1191</v>
      </c>
      <c r="BN193">
        <v>20190701</v>
      </c>
      <c r="BO193">
        <v>0</v>
      </c>
      <c r="BP193" t="s">
        <v>239</v>
      </c>
      <c r="BQ193">
        <v>-17518.060000000001</v>
      </c>
      <c r="BR193">
        <v>2020</v>
      </c>
      <c r="BS193" t="s">
        <v>364</v>
      </c>
      <c r="BT193">
        <v>0</v>
      </c>
    </row>
    <row r="194" spans="1:72" x14ac:dyDescent="0.2">
      <c r="A194" t="s">
        <v>684</v>
      </c>
      <c r="B194" t="s">
        <v>1533</v>
      </c>
      <c r="C194" t="s">
        <v>1517</v>
      </c>
      <c r="D194">
        <f>IF(TYPE="R",40,IF(ISNA(INDEX(Categories!D:E,MATCH(GROUPTYPE,Categories!D:D,0),2)),0,INDEX(Categories!D:E,MATCH(GROUPTYPE,Categories!D:D,0),2)))</f>
        <v>28</v>
      </c>
      <c r="E194" t="str">
        <f>IF(TYPE="R","Retained Earnings",IF(ISNA(INDEX(Categories!D:F,MATCH(GLCATCODE,Categories!E:E,0),3)),0,INDEX(Categories!D:F,MATCH(GLCATCODE,Categories!E:E,0),3)))</f>
        <v>Current Liabilities</v>
      </c>
      <c r="F194" t="s">
        <v>239</v>
      </c>
      <c r="G194" t="s">
        <v>1139</v>
      </c>
      <c r="H194" t="s">
        <v>1534</v>
      </c>
      <c r="I194" t="s">
        <v>1319</v>
      </c>
      <c r="J194" t="s">
        <v>1188</v>
      </c>
      <c r="K194" t="s">
        <v>1188</v>
      </c>
      <c r="L194" t="s">
        <v>1188</v>
      </c>
      <c r="M194" t="s">
        <v>1188</v>
      </c>
      <c r="N194" t="s">
        <v>1188</v>
      </c>
      <c r="O194" t="s">
        <v>1188</v>
      </c>
      <c r="P194" t="s">
        <v>1188</v>
      </c>
      <c r="Q194" t="s">
        <v>1189</v>
      </c>
      <c r="R194" t="s">
        <v>1190</v>
      </c>
      <c r="S194">
        <f>VLOOKUP(ACCOUNTEXSEG,Sheet6!$A$2:$C$4000,3,TRUE)</f>
        <v>-2850</v>
      </c>
      <c r="T194">
        <f>IF(ACCTTYPE="I",0,OPENBALN)</f>
        <v>-9877.9699999999993</v>
      </c>
      <c r="U194">
        <v>7030.86</v>
      </c>
      <c r="V194">
        <v>0</v>
      </c>
      <c r="W194">
        <v>-2315.5500000000002</v>
      </c>
      <c r="X194">
        <v>2315.5500000000002</v>
      </c>
      <c r="Y194" s="179">
        <v>0</v>
      </c>
      <c r="Z194">
        <v>-3374.54</v>
      </c>
      <c r="AA194">
        <v>3374.54</v>
      </c>
      <c r="AB194">
        <v>0</v>
      </c>
      <c r="AC194">
        <v>0</v>
      </c>
      <c r="AD194">
        <v>-2.89</v>
      </c>
      <c r="AE194">
        <v>2850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 s="179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2.89</v>
      </c>
      <c r="BB194">
        <v>0</v>
      </c>
      <c r="BC194">
        <v>0</v>
      </c>
      <c r="BD194">
        <v>0</v>
      </c>
      <c r="BE194">
        <v>0</v>
      </c>
      <c r="BF194">
        <v>-7030.86</v>
      </c>
      <c r="BG194">
        <v>-7030.86</v>
      </c>
      <c r="BH194">
        <v>-356.25</v>
      </c>
      <c r="BI194">
        <v>0</v>
      </c>
      <c r="BJ194">
        <v>0</v>
      </c>
      <c r="BK194">
        <v>-36.321249999999999</v>
      </c>
      <c r="BL194">
        <v>0</v>
      </c>
      <c r="BM194" t="s">
        <v>1191</v>
      </c>
      <c r="BN194">
        <v>20190701</v>
      </c>
      <c r="BO194">
        <v>0</v>
      </c>
      <c r="BP194" t="s">
        <v>239</v>
      </c>
      <c r="BQ194">
        <v>-9877.9699999999993</v>
      </c>
      <c r="BR194">
        <v>2020</v>
      </c>
      <c r="BS194" t="s">
        <v>364</v>
      </c>
      <c r="BT194">
        <v>0</v>
      </c>
    </row>
    <row r="195" spans="1:72" x14ac:dyDescent="0.2">
      <c r="A195" t="s">
        <v>685</v>
      </c>
      <c r="B195" t="s">
        <v>1535</v>
      </c>
      <c r="C195" t="s">
        <v>1517</v>
      </c>
      <c r="D195">
        <f>IF(TYPE="R",40,IF(ISNA(INDEX(Categories!D:E,MATCH(GROUPTYPE,Categories!D:D,0),2)),0,INDEX(Categories!D:E,MATCH(GROUPTYPE,Categories!D:D,0),2)))</f>
        <v>28</v>
      </c>
      <c r="E195" t="str">
        <f>IF(TYPE="R","Retained Earnings",IF(ISNA(INDEX(Categories!D:F,MATCH(GLCATCODE,Categories!E:E,0),3)),0,INDEX(Categories!D:F,MATCH(GLCATCODE,Categories!E:E,0),3)))</f>
        <v>Current Liabilities</v>
      </c>
      <c r="F195" t="s">
        <v>239</v>
      </c>
      <c r="G195" t="s">
        <v>1140</v>
      </c>
      <c r="H195" t="s">
        <v>1536</v>
      </c>
      <c r="I195" t="s">
        <v>1319</v>
      </c>
      <c r="J195" t="s">
        <v>1188</v>
      </c>
      <c r="K195" t="s">
        <v>1188</v>
      </c>
      <c r="L195" t="s">
        <v>1188</v>
      </c>
      <c r="M195" t="s">
        <v>1188</v>
      </c>
      <c r="N195" t="s">
        <v>1188</v>
      </c>
      <c r="O195" t="s">
        <v>1188</v>
      </c>
      <c r="P195" t="s">
        <v>1188</v>
      </c>
      <c r="Q195" t="s">
        <v>1189</v>
      </c>
      <c r="R195" t="s">
        <v>1190</v>
      </c>
      <c r="S195">
        <f>VLOOKUP(ACCOUNTEXSEG,Sheet6!$A$2:$C$4000,3,TRUE)</f>
        <v>0</v>
      </c>
      <c r="T195">
        <f>IF(ACCTTYPE="I",0,OPENBALN)</f>
        <v>-24500</v>
      </c>
      <c r="U195">
        <v>0</v>
      </c>
      <c r="V195">
        <v>0</v>
      </c>
      <c r="W195">
        <v>0</v>
      </c>
      <c r="X195">
        <v>0</v>
      </c>
      <c r="Y195" s="179">
        <v>0</v>
      </c>
      <c r="Z195">
        <v>6919</v>
      </c>
      <c r="AA195">
        <v>1250</v>
      </c>
      <c r="AB195">
        <v>0</v>
      </c>
      <c r="AC195">
        <v>16331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 s="179">
        <v>0</v>
      </c>
      <c r="AV195">
        <v>0</v>
      </c>
      <c r="AW195">
        <v>0</v>
      </c>
      <c r="AX195">
        <v>0</v>
      </c>
      <c r="AY195">
        <v>0</v>
      </c>
      <c r="AZ195">
        <v>-16000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-8500</v>
      </c>
      <c r="BG195">
        <v>-8500</v>
      </c>
      <c r="BH195">
        <v>-2000</v>
      </c>
      <c r="BI195">
        <v>0</v>
      </c>
      <c r="BJ195">
        <v>0</v>
      </c>
      <c r="BK195">
        <v>0</v>
      </c>
      <c r="BL195">
        <v>0</v>
      </c>
      <c r="BM195" t="s">
        <v>1191</v>
      </c>
      <c r="BN195">
        <v>20190701</v>
      </c>
      <c r="BO195">
        <v>0</v>
      </c>
      <c r="BP195" t="s">
        <v>239</v>
      </c>
      <c r="BQ195">
        <v>-24500</v>
      </c>
      <c r="BR195">
        <v>2020</v>
      </c>
      <c r="BS195" t="s">
        <v>364</v>
      </c>
      <c r="BT195">
        <v>0</v>
      </c>
    </row>
    <row r="196" spans="1:72" x14ac:dyDescent="0.2">
      <c r="A196" t="s">
        <v>686</v>
      </c>
      <c r="B196" t="s">
        <v>1537</v>
      </c>
      <c r="C196" t="s">
        <v>1517</v>
      </c>
      <c r="D196">
        <f>IF(TYPE="R",40,IF(ISNA(INDEX(Categories!D:E,MATCH(GROUPTYPE,Categories!D:D,0),2)),0,INDEX(Categories!D:E,MATCH(GROUPTYPE,Categories!D:D,0),2)))</f>
        <v>28</v>
      </c>
      <c r="E196" t="str">
        <f>IF(TYPE="R","Retained Earnings",IF(ISNA(INDEX(Categories!D:F,MATCH(GLCATCODE,Categories!E:E,0),3)),0,INDEX(Categories!D:F,MATCH(GLCATCODE,Categories!E:E,0),3)))</f>
        <v>Current Liabilities</v>
      </c>
      <c r="F196" t="s">
        <v>239</v>
      </c>
      <c r="G196" t="s">
        <v>1141</v>
      </c>
      <c r="H196" t="s">
        <v>1536</v>
      </c>
      <c r="I196" t="s">
        <v>1538</v>
      </c>
      <c r="J196" t="s">
        <v>1188</v>
      </c>
      <c r="K196" t="s">
        <v>1188</v>
      </c>
      <c r="L196" t="s">
        <v>1188</v>
      </c>
      <c r="M196" t="s">
        <v>1188</v>
      </c>
      <c r="N196" t="s">
        <v>1188</v>
      </c>
      <c r="O196" t="s">
        <v>1188</v>
      </c>
      <c r="P196" t="s">
        <v>1188</v>
      </c>
      <c r="Q196" t="s">
        <v>1189</v>
      </c>
      <c r="R196" t="s">
        <v>1190</v>
      </c>
      <c r="S196">
        <f>VLOOKUP(ACCOUNTEXSEG,Sheet6!$A$2:$C$4000,3,TRUE)</f>
        <v>-1650</v>
      </c>
      <c r="T196">
        <f>IF(ACCTTYPE="I",0,OPENBALN)</f>
        <v>-52910</v>
      </c>
      <c r="U196">
        <v>-7150</v>
      </c>
      <c r="V196">
        <v>-1100</v>
      </c>
      <c r="W196">
        <v>15235</v>
      </c>
      <c r="X196">
        <v>3410</v>
      </c>
      <c r="Y196" s="179">
        <v>510.62</v>
      </c>
      <c r="Z196">
        <v>3410</v>
      </c>
      <c r="AA196">
        <v>-610</v>
      </c>
      <c r="AB196">
        <v>-14148</v>
      </c>
      <c r="AC196">
        <v>44183</v>
      </c>
      <c r="AD196">
        <v>7150</v>
      </c>
      <c r="AE196">
        <v>1430</v>
      </c>
      <c r="AF196">
        <v>589.38</v>
      </c>
      <c r="AG196">
        <v>589.38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 s="179">
        <v>-47999.6</v>
      </c>
      <c r="AV196">
        <v>46679.6</v>
      </c>
      <c r="AW196">
        <v>-3575</v>
      </c>
      <c r="AX196">
        <v>4895</v>
      </c>
      <c r="AY196">
        <v>1650</v>
      </c>
      <c r="AZ196">
        <v>-4690</v>
      </c>
      <c r="BA196">
        <v>-8265</v>
      </c>
      <c r="BB196">
        <v>-33696.300000000003</v>
      </c>
      <c r="BC196">
        <v>-56704.7</v>
      </c>
      <c r="BD196">
        <v>-18915</v>
      </c>
      <c r="BE196">
        <v>-12100</v>
      </c>
      <c r="BF196">
        <v>81461</v>
      </c>
      <c r="BG196">
        <v>81461</v>
      </c>
      <c r="BH196">
        <v>-586.25</v>
      </c>
      <c r="BI196">
        <v>-451.82499999999999</v>
      </c>
      <c r="BJ196">
        <v>-1014.29125</v>
      </c>
      <c r="BK196">
        <v>-2454.625</v>
      </c>
      <c r="BL196">
        <v>0</v>
      </c>
      <c r="BM196" t="s">
        <v>1191</v>
      </c>
      <c r="BN196">
        <v>20190701</v>
      </c>
      <c r="BO196">
        <v>0</v>
      </c>
      <c r="BP196" t="s">
        <v>239</v>
      </c>
      <c r="BQ196">
        <v>-52910</v>
      </c>
      <c r="BR196">
        <v>2020</v>
      </c>
      <c r="BS196" t="s">
        <v>364</v>
      </c>
      <c r="BT196">
        <v>0</v>
      </c>
    </row>
    <row r="197" spans="1:72" x14ac:dyDescent="0.2">
      <c r="A197" t="s">
        <v>451</v>
      </c>
      <c r="B197" t="s">
        <v>1488</v>
      </c>
      <c r="C197" t="s">
        <v>1539</v>
      </c>
      <c r="D197">
        <f>IF(TYPE="R",40,IF(ISNA(INDEX(Categories!D:E,MATCH(GROUPTYPE,Categories!D:D,0),2)),0,INDEX(Categories!D:E,MATCH(GROUPTYPE,Categories!D:D,0),2)))</f>
        <v>28</v>
      </c>
      <c r="E197" t="str">
        <f>IF(TYPE="R","Retained Earnings",IF(ISNA(INDEX(Categories!D:F,MATCH(GLCATCODE,Categories!E:E,0),3)),0,INDEX(Categories!D:F,MATCH(GLCATCODE,Categories!E:E,0),3)))</f>
        <v>Current Liabilities</v>
      </c>
      <c r="F197" t="s">
        <v>239</v>
      </c>
      <c r="G197" t="s">
        <v>1159</v>
      </c>
      <c r="H197" t="s">
        <v>1540</v>
      </c>
      <c r="I197" t="s">
        <v>1489</v>
      </c>
      <c r="J197" t="s">
        <v>1188</v>
      </c>
      <c r="K197" t="s">
        <v>1188</v>
      </c>
      <c r="L197" t="s">
        <v>1188</v>
      </c>
      <c r="M197" t="s">
        <v>1188</v>
      </c>
      <c r="N197" t="s">
        <v>1188</v>
      </c>
      <c r="O197" t="s">
        <v>1188</v>
      </c>
      <c r="P197" t="s">
        <v>1188</v>
      </c>
      <c r="Q197" t="s">
        <v>1189</v>
      </c>
      <c r="R197" t="s">
        <v>1190</v>
      </c>
      <c r="S197">
        <f>VLOOKUP(ACCOUNTEXSEG,Sheet6!$A$2:$C$4000,3,TRUE)</f>
        <v>-5833685.21</v>
      </c>
      <c r="T197">
        <f>IF(ACCTTYPE="I",0,OPENBALN)</f>
        <v>-5982127.3799999999</v>
      </c>
      <c r="U197">
        <v>-2291.5100000000002</v>
      </c>
      <c r="V197">
        <v>-1813.07</v>
      </c>
      <c r="W197">
        <v>-2521.87</v>
      </c>
      <c r="X197">
        <v>-2717.09</v>
      </c>
      <c r="Y197" s="179">
        <v>-2744.62</v>
      </c>
      <c r="Z197">
        <v>16845.52</v>
      </c>
      <c r="AA197">
        <v>-3848.24</v>
      </c>
      <c r="AB197">
        <v>-2489.02</v>
      </c>
      <c r="AC197">
        <v>-152335.87</v>
      </c>
      <c r="AD197">
        <v>-51671.14</v>
      </c>
      <c r="AE197">
        <v>-25974.51</v>
      </c>
      <c r="AF197">
        <v>48995.13</v>
      </c>
      <c r="AG197">
        <v>48995.13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 s="179">
        <v>-1011.79</v>
      </c>
      <c r="AV197">
        <v>-34582.58</v>
      </c>
      <c r="AW197">
        <v>-2917.23</v>
      </c>
      <c r="AX197">
        <v>-1903.49</v>
      </c>
      <c r="AY197">
        <v>-1863.78</v>
      </c>
      <c r="AZ197">
        <v>-81205.97</v>
      </c>
      <c r="BA197">
        <v>-2012.23</v>
      </c>
      <c r="BB197">
        <v>-2128.9899999999998</v>
      </c>
      <c r="BC197">
        <v>-2009.12</v>
      </c>
      <c r="BD197">
        <v>-7947.36</v>
      </c>
      <c r="BE197">
        <v>-8857.33</v>
      </c>
      <c r="BF197">
        <v>-2002.3</v>
      </c>
      <c r="BG197">
        <v>-2002.3</v>
      </c>
      <c r="BH197">
        <v>-744646.25624999998</v>
      </c>
      <c r="BI197">
        <v>-725081.86624999996</v>
      </c>
      <c r="BJ197">
        <v>-676241.58374999999</v>
      </c>
      <c r="BK197">
        <v>-676101.41874999995</v>
      </c>
      <c r="BL197">
        <v>0</v>
      </c>
      <c r="BM197" t="s">
        <v>1191</v>
      </c>
      <c r="BN197">
        <v>20190701</v>
      </c>
      <c r="BO197">
        <v>-6164693.6699999999</v>
      </c>
      <c r="BP197" t="s">
        <v>239</v>
      </c>
      <c r="BQ197">
        <v>-5982127.3799999999</v>
      </c>
      <c r="BR197">
        <v>2020</v>
      </c>
      <c r="BS197" t="s">
        <v>367</v>
      </c>
      <c r="BT197">
        <v>-6164693.6699999999</v>
      </c>
    </row>
    <row r="198" spans="1:72" x14ac:dyDescent="0.2">
      <c r="A198" t="s">
        <v>509</v>
      </c>
      <c r="B198" t="s">
        <v>1490</v>
      </c>
      <c r="C198" t="s">
        <v>1539</v>
      </c>
      <c r="D198">
        <f>IF(TYPE="R",40,IF(ISNA(INDEX(Categories!D:E,MATCH(GROUPTYPE,Categories!D:D,0),2)),0,INDEX(Categories!D:E,MATCH(GROUPTYPE,Categories!D:D,0),2)))</f>
        <v>28</v>
      </c>
      <c r="E198" t="str">
        <f>IF(TYPE="R","Retained Earnings",IF(ISNA(INDEX(Categories!D:F,MATCH(GLCATCODE,Categories!E:E,0),3)),0,INDEX(Categories!D:F,MATCH(GLCATCODE,Categories!E:E,0),3)))</f>
        <v>Current Liabilities</v>
      </c>
      <c r="F198" t="s">
        <v>239</v>
      </c>
      <c r="G198" t="s">
        <v>1161</v>
      </c>
      <c r="H198" t="s">
        <v>1540</v>
      </c>
      <c r="I198" t="s">
        <v>1491</v>
      </c>
      <c r="J198" t="s">
        <v>1188</v>
      </c>
      <c r="K198" t="s">
        <v>1188</v>
      </c>
      <c r="L198" t="s">
        <v>1188</v>
      </c>
      <c r="M198" t="s">
        <v>1188</v>
      </c>
      <c r="N198" t="s">
        <v>1188</v>
      </c>
      <c r="O198" t="s">
        <v>1188</v>
      </c>
      <c r="P198" t="s">
        <v>1188</v>
      </c>
      <c r="Q198" t="s">
        <v>1189</v>
      </c>
      <c r="R198" t="s">
        <v>1190</v>
      </c>
      <c r="S198">
        <f>VLOOKUP(ACCOUNTEXSEG,Sheet6!$A$2:$C$4000,3,TRUE)</f>
        <v>-50000</v>
      </c>
      <c r="T198">
        <f>IF(ACCTTYPE="I",0,OPENBALN)</f>
        <v>-75000</v>
      </c>
      <c r="U198">
        <v>0</v>
      </c>
      <c r="V198">
        <v>0</v>
      </c>
      <c r="W198">
        <v>0</v>
      </c>
      <c r="X198">
        <v>0</v>
      </c>
      <c r="Y198" s="179">
        <v>-50000</v>
      </c>
      <c r="Z198">
        <v>125000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 s="179">
        <v>0</v>
      </c>
      <c r="AV198">
        <v>0</v>
      </c>
      <c r="AW198">
        <v>0</v>
      </c>
      <c r="AX198">
        <v>-30000</v>
      </c>
      <c r="AY198">
        <v>0</v>
      </c>
      <c r="AZ198">
        <v>80000</v>
      </c>
      <c r="BA198">
        <v>0</v>
      </c>
      <c r="BB198">
        <v>0</v>
      </c>
      <c r="BC198">
        <v>0</v>
      </c>
      <c r="BD198">
        <v>-75000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-43863.467499999999</v>
      </c>
      <c r="BK198">
        <v>-30113.467499999999</v>
      </c>
      <c r="BL198">
        <v>0</v>
      </c>
      <c r="BM198" t="s">
        <v>1191</v>
      </c>
      <c r="BN198">
        <v>20190701</v>
      </c>
      <c r="BO198">
        <v>0</v>
      </c>
      <c r="BP198" t="s">
        <v>239</v>
      </c>
      <c r="BQ198">
        <v>-75000</v>
      </c>
      <c r="BR198">
        <v>2020</v>
      </c>
      <c r="BS198" t="s">
        <v>367</v>
      </c>
      <c r="BT198">
        <v>0</v>
      </c>
    </row>
    <row r="199" spans="1:72" x14ac:dyDescent="0.2">
      <c r="A199" t="s">
        <v>687</v>
      </c>
      <c r="B199" t="s">
        <v>1492</v>
      </c>
      <c r="C199" t="s">
        <v>1539</v>
      </c>
      <c r="D199">
        <f>IF(TYPE="R",40,IF(ISNA(INDEX(Categories!D:E,MATCH(GROUPTYPE,Categories!D:D,0),2)),0,INDEX(Categories!D:E,MATCH(GROUPTYPE,Categories!D:D,0),2)))</f>
        <v>28</v>
      </c>
      <c r="E199" t="str">
        <f>IF(TYPE="R","Retained Earnings",IF(ISNA(INDEX(Categories!D:F,MATCH(GLCATCODE,Categories!E:E,0),3)),0,INDEX(Categories!D:F,MATCH(GLCATCODE,Categories!E:E,0),3)))</f>
        <v>Current Liabilities</v>
      </c>
      <c r="F199" t="s">
        <v>239</v>
      </c>
      <c r="G199" t="s">
        <v>1162</v>
      </c>
      <c r="H199" t="s">
        <v>1540</v>
      </c>
      <c r="I199" t="s">
        <v>1493</v>
      </c>
      <c r="J199" t="s">
        <v>1188</v>
      </c>
      <c r="K199" t="s">
        <v>1188</v>
      </c>
      <c r="L199" t="s">
        <v>1188</v>
      </c>
      <c r="M199" t="s">
        <v>1188</v>
      </c>
      <c r="N199" t="s">
        <v>1188</v>
      </c>
      <c r="O199" t="s">
        <v>1188</v>
      </c>
      <c r="P199" t="s">
        <v>1188</v>
      </c>
      <c r="Q199" t="s">
        <v>1189</v>
      </c>
      <c r="R199" t="s">
        <v>1190</v>
      </c>
      <c r="S199">
        <f>VLOOKUP(ACCOUNTEXSEG,Sheet6!$A$2:$C$4000,3,TRUE)</f>
        <v>-39004.379999999997</v>
      </c>
      <c r="T199">
        <f>IF(ACCTTYPE="I",0,OPENBALN)</f>
        <v>0</v>
      </c>
      <c r="U199">
        <v>0</v>
      </c>
      <c r="V199">
        <v>0</v>
      </c>
      <c r="W199">
        <v>0</v>
      </c>
      <c r="X199">
        <v>0</v>
      </c>
      <c r="Y199" s="17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 s="179">
        <v>0</v>
      </c>
      <c r="AV199">
        <v>39004.379999999997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-48687.342499999999</v>
      </c>
      <c r="BK199">
        <v>-41374.182500000003</v>
      </c>
      <c r="BL199">
        <v>0</v>
      </c>
      <c r="BM199" t="s">
        <v>1191</v>
      </c>
      <c r="BN199">
        <v>20190701</v>
      </c>
      <c r="BO199">
        <v>0</v>
      </c>
      <c r="BP199" t="s">
        <v>239</v>
      </c>
      <c r="BQ199">
        <v>0</v>
      </c>
      <c r="BR199">
        <v>2020</v>
      </c>
      <c r="BS199" t="s">
        <v>367</v>
      </c>
      <c r="BT199">
        <v>0</v>
      </c>
    </row>
    <row r="200" spans="1:72" x14ac:dyDescent="0.2">
      <c r="A200" t="s">
        <v>439</v>
      </c>
      <c r="B200" t="s">
        <v>1498</v>
      </c>
      <c r="C200" t="s">
        <v>1539</v>
      </c>
      <c r="D200">
        <f>IF(TYPE="R",40,IF(ISNA(INDEX(Categories!D:E,MATCH(GROUPTYPE,Categories!D:D,0),2)),0,INDEX(Categories!D:E,MATCH(GROUPTYPE,Categories!D:D,0),2)))</f>
        <v>28</v>
      </c>
      <c r="E200" t="str">
        <f>IF(TYPE="R","Retained Earnings",IF(ISNA(INDEX(Categories!D:F,MATCH(GLCATCODE,Categories!E:E,0),3)),0,INDEX(Categories!D:F,MATCH(GLCATCODE,Categories!E:E,0),3)))</f>
        <v>Current Liabilities</v>
      </c>
      <c r="F200" t="s">
        <v>239</v>
      </c>
      <c r="G200" t="s">
        <v>1167</v>
      </c>
      <c r="H200" t="s">
        <v>1540</v>
      </c>
      <c r="I200" t="s">
        <v>1499</v>
      </c>
      <c r="J200" t="s">
        <v>1188</v>
      </c>
      <c r="K200" t="s">
        <v>1188</v>
      </c>
      <c r="L200" t="s">
        <v>1188</v>
      </c>
      <c r="M200" t="s">
        <v>1188</v>
      </c>
      <c r="N200" t="s">
        <v>1188</v>
      </c>
      <c r="O200" t="s">
        <v>1188</v>
      </c>
      <c r="P200" t="s">
        <v>1188</v>
      </c>
      <c r="Q200" t="s">
        <v>1189</v>
      </c>
      <c r="R200" t="s">
        <v>1190</v>
      </c>
      <c r="S200">
        <f>VLOOKUP(ACCOUNTEXSEG,Sheet6!$A$2:$C$4000,3,TRUE)</f>
        <v>0</v>
      </c>
      <c r="T200">
        <f>IF(ACCTTYPE="I",0,OPENBALN)</f>
        <v>0</v>
      </c>
      <c r="U200">
        <v>0</v>
      </c>
      <c r="V200">
        <v>0</v>
      </c>
      <c r="W200">
        <v>0</v>
      </c>
      <c r="X200">
        <v>0</v>
      </c>
      <c r="Y200" s="179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 s="179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-65087.5</v>
      </c>
      <c r="BK200">
        <v>-65087.5</v>
      </c>
      <c r="BL200">
        <v>0</v>
      </c>
      <c r="BM200" t="s">
        <v>1191</v>
      </c>
      <c r="BN200">
        <v>20190701</v>
      </c>
      <c r="BO200">
        <v>0</v>
      </c>
      <c r="BP200" t="s">
        <v>239</v>
      </c>
      <c r="BQ200">
        <v>0</v>
      </c>
      <c r="BR200">
        <v>2020</v>
      </c>
      <c r="BS200" t="s">
        <v>367</v>
      </c>
      <c r="BT200">
        <v>0</v>
      </c>
    </row>
    <row r="201" spans="1:72" x14ac:dyDescent="0.2">
      <c r="A201" t="s">
        <v>515</v>
      </c>
      <c r="B201" t="s">
        <v>1500</v>
      </c>
      <c r="C201" t="s">
        <v>1539</v>
      </c>
      <c r="D201">
        <f>IF(TYPE="R",40,IF(ISNA(INDEX(Categories!D:E,MATCH(GROUPTYPE,Categories!D:D,0),2)),0,INDEX(Categories!D:E,MATCH(GROUPTYPE,Categories!D:D,0),2)))</f>
        <v>28</v>
      </c>
      <c r="E201" t="str">
        <f>IF(TYPE="R","Retained Earnings",IF(ISNA(INDEX(Categories!D:F,MATCH(GLCATCODE,Categories!E:E,0),3)),0,INDEX(Categories!D:F,MATCH(GLCATCODE,Categories!E:E,0),3)))</f>
        <v>Current Liabilities</v>
      </c>
      <c r="F201" t="s">
        <v>239</v>
      </c>
      <c r="G201" t="s">
        <v>1168</v>
      </c>
      <c r="H201" t="s">
        <v>1540</v>
      </c>
      <c r="I201" t="s">
        <v>1501</v>
      </c>
      <c r="J201" t="s">
        <v>1188</v>
      </c>
      <c r="K201" t="s">
        <v>1188</v>
      </c>
      <c r="L201" t="s">
        <v>1188</v>
      </c>
      <c r="M201" t="s">
        <v>1188</v>
      </c>
      <c r="N201" t="s">
        <v>1188</v>
      </c>
      <c r="O201" t="s">
        <v>1188</v>
      </c>
      <c r="P201" t="s">
        <v>1188</v>
      </c>
      <c r="Q201" t="s">
        <v>1189</v>
      </c>
      <c r="R201" t="s">
        <v>1190</v>
      </c>
      <c r="S201">
        <f>VLOOKUP(ACCOUNTEXSEG,Sheet6!$A$2:$C$4000,3,TRUE)</f>
        <v>0</v>
      </c>
      <c r="T201">
        <f>IF(ACCTTYPE="I",0,OPENBALN)</f>
        <v>0</v>
      </c>
      <c r="U201">
        <v>0</v>
      </c>
      <c r="V201">
        <v>0</v>
      </c>
      <c r="W201">
        <v>0</v>
      </c>
      <c r="X201">
        <v>0</v>
      </c>
      <c r="Y201" s="179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 s="179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-393.37124999999997</v>
      </c>
      <c r="BK201">
        <v>-393.37124999999997</v>
      </c>
      <c r="BL201">
        <v>0</v>
      </c>
      <c r="BM201" t="s">
        <v>1191</v>
      </c>
      <c r="BN201">
        <v>20190701</v>
      </c>
      <c r="BO201">
        <v>0</v>
      </c>
      <c r="BP201" t="s">
        <v>239</v>
      </c>
      <c r="BQ201">
        <v>0</v>
      </c>
      <c r="BR201">
        <v>2020</v>
      </c>
      <c r="BS201" t="s">
        <v>367</v>
      </c>
      <c r="BT201">
        <v>0</v>
      </c>
    </row>
    <row r="202" spans="1:72" x14ac:dyDescent="0.2">
      <c r="A202" t="s">
        <v>688</v>
      </c>
      <c r="B202" t="s">
        <v>1541</v>
      </c>
      <c r="C202" t="s">
        <v>1542</v>
      </c>
      <c r="D202">
        <f>IF(TYPE="R",40,IF(ISNA(INDEX(Categories!D:E,MATCH(GROUPTYPE,Categories!D:D,0),2)),0,INDEX(Categories!D:E,MATCH(GROUPTYPE,Categories!D:D,0),2)))</f>
        <v>40</v>
      </c>
      <c r="E202" t="str">
        <f>IF(TYPE="R","Retained Earnings",IF(ISNA(INDEX(Categories!D:F,MATCH(GLCATCODE,Categories!E:E,0),3)),0,INDEX(Categories!D:F,MATCH(GLCATCODE,Categories!E:E,0),3)))</f>
        <v>Retained Earnings</v>
      </c>
      <c r="F202" t="s">
        <v>202</v>
      </c>
      <c r="G202" t="s">
        <v>1171</v>
      </c>
      <c r="H202" t="s">
        <v>1543</v>
      </c>
      <c r="I202" t="s">
        <v>1319</v>
      </c>
      <c r="J202" t="s">
        <v>1188</v>
      </c>
      <c r="K202" t="s">
        <v>1188</v>
      </c>
      <c r="L202" t="s">
        <v>1188</v>
      </c>
      <c r="M202" t="s">
        <v>1188</v>
      </c>
      <c r="N202" t="s">
        <v>1188</v>
      </c>
      <c r="O202" t="s">
        <v>1188</v>
      </c>
      <c r="P202" t="s">
        <v>1188</v>
      </c>
      <c r="Q202" t="s">
        <v>1189</v>
      </c>
      <c r="R202" t="s">
        <v>1190</v>
      </c>
      <c r="S202">
        <f>VLOOKUP(ACCOUNTEXSEG,Sheet6!$A$2:$C$4000,3,TRUE)</f>
        <v>6605849.9800000004</v>
      </c>
      <c r="T202">
        <f>IF(ACCTTYPE="I",0,OPENBALN)</f>
        <v>6771036.2000000002</v>
      </c>
      <c r="U202">
        <v>0</v>
      </c>
      <c r="V202">
        <v>0</v>
      </c>
      <c r="W202">
        <v>0</v>
      </c>
      <c r="X202">
        <v>0</v>
      </c>
      <c r="Y202" s="179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 s="179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825731.24750000006</v>
      </c>
      <c r="BI202">
        <v>805870.51875000005</v>
      </c>
      <c r="BJ202">
        <v>788234.02500000002</v>
      </c>
      <c r="BK202">
        <v>667459.44625000004</v>
      </c>
      <c r="BL202">
        <v>0</v>
      </c>
      <c r="BM202" t="s">
        <v>1191</v>
      </c>
      <c r="BN202">
        <v>20190701</v>
      </c>
      <c r="BO202">
        <v>6910556.7800000003</v>
      </c>
      <c r="BP202" t="s">
        <v>202</v>
      </c>
      <c r="BQ202">
        <v>6771036.2000000002</v>
      </c>
      <c r="BR202">
        <v>2020</v>
      </c>
      <c r="BS202" t="s">
        <v>369</v>
      </c>
      <c r="BT202">
        <v>6910556.7800000003</v>
      </c>
    </row>
    <row r="203" spans="1:72" x14ac:dyDescent="0.2">
      <c r="A203" t="s">
        <v>690</v>
      </c>
      <c r="B203" t="s">
        <v>1544</v>
      </c>
      <c r="C203" t="s">
        <v>1542</v>
      </c>
      <c r="D203">
        <f>IF(TYPE="R",40,IF(ISNA(INDEX(Categories!D:E,MATCH(GROUPTYPE,Categories!D:D,0),2)),0,INDEX(Categories!D:E,MATCH(GROUPTYPE,Categories!D:D,0),2)))</f>
        <v>40</v>
      </c>
      <c r="E203" t="str">
        <f>IF(TYPE="R","Retained Earnings",IF(ISNA(INDEX(Categories!D:F,MATCH(GLCATCODE,Categories!E:E,0),3)),0,INDEX(Categories!D:F,MATCH(GLCATCODE,Categories!E:E,0),3)))</f>
        <v>Retained Earnings</v>
      </c>
      <c r="F203" t="s">
        <v>202</v>
      </c>
      <c r="G203" t="s">
        <v>1174</v>
      </c>
      <c r="H203" t="s">
        <v>1545</v>
      </c>
      <c r="I203" t="s">
        <v>1319</v>
      </c>
      <c r="J203" t="s">
        <v>1188</v>
      </c>
      <c r="K203" t="s">
        <v>1188</v>
      </c>
      <c r="L203" t="s">
        <v>1188</v>
      </c>
      <c r="M203" t="s">
        <v>1188</v>
      </c>
      <c r="N203" t="s">
        <v>1188</v>
      </c>
      <c r="O203" t="s">
        <v>1188</v>
      </c>
      <c r="P203" t="s">
        <v>1188</v>
      </c>
      <c r="Q203" t="s">
        <v>1189</v>
      </c>
      <c r="R203" t="s">
        <v>1190</v>
      </c>
      <c r="S203">
        <f>VLOOKUP(ACCOUNTEXSEG,Sheet6!$A$2:$C$4000,3,TRUE)</f>
        <v>-1000000</v>
      </c>
      <c r="T203">
        <f>IF(ACCTTYPE="I",0,OPENBALN)</f>
        <v>-1000000</v>
      </c>
      <c r="U203">
        <v>0</v>
      </c>
      <c r="V203">
        <v>0</v>
      </c>
      <c r="W203">
        <v>0</v>
      </c>
      <c r="X203">
        <v>0</v>
      </c>
      <c r="Y203" s="179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 s="179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-125000</v>
      </c>
      <c r="BI203">
        <v>-125000</v>
      </c>
      <c r="BJ203">
        <v>-125000</v>
      </c>
      <c r="BK203">
        <v>-125000</v>
      </c>
      <c r="BL203">
        <v>0</v>
      </c>
      <c r="BM203" t="s">
        <v>1191</v>
      </c>
      <c r="BN203">
        <v>20190701</v>
      </c>
      <c r="BO203">
        <v>-1000000</v>
      </c>
      <c r="BP203" t="s">
        <v>202</v>
      </c>
      <c r="BQ203">
        <v>-1000000</v>
      </c>
      <c r="BR203">
        <v>2020</v>
      </c>
      <c r="BS203" t="s">
        <v>369</v>
      </c>
      <c r="BT203">
        <v>-1000000</v>
      </c>
    </row>
    <row r="472" spans="72:72" s="179" customFormat="1" x14ac:dyDescent="0.2">
      <c r="BT472"/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outlinePr summaryBelow="0"/>
  </sheetPr>
  <dimension ref="A1:IV166"/>
  <sheetViews>
    <sheetView showGridLines="0" workbookViewId="0">
      <pane ySplit="5" topLeftCell="A6" activePane="bottomLeft" state="frozen"/>
      <selection pane="bottomLeft"/>
    </sheetView>
  </sheetViews>
  <sheetFormatPr defaultRowHeight="12.75" outlineLevelRow="1" x14ac:dyDescent="0.2"/>
  <cols>
    <col min="1" max="1" width="1.28515625" style="155" customWidth="1"/>
    <col min="2" max="2" width="2.7109375" style="155" customWidth="1"/>
    <col min="3" max="3" width="113.28515625" style="155" customWidth="1"/>
    <col min="4" max="4" width="1.42578125" style="155" customWidth="1"/>
    <col min="5" max="51" width="9.140625" style="155"/>
    <col min="52" max="52" width="9.140625" style="156"/>
    <col min="53" max="16384" width="9.140625" style="155"/>
  </cols>
  <sheetData>
    <row r="1" spans="2:4" s="153" customFormat="1" ht="6.75" customHeight="1" x14ac:dyDescent="0.2"/>
    <row r="2" spans="2:4" s="154" customFormat="1" ht="69.75" customHeight="1" x14ac:dyDescent="0.2">
      <c r="B2" s="153"/>
      <c r="C2" s="153"/>
      <c r="D2" s="153"/>
    </row>
    <row r="3" spans="2:4" s="154" customFormat="1" ht="114" customHeight="1" x14ac:dyDescent="0.25">
      <c r="B3" s="153"/>
      <c r="C3" s="171" t="s">
        <v>353</v>
      </c>
      <c r="D3" s="153"/>
    </row>
    <row r="4" spans="2:4" ht="18" customHeight="1" x14ac:dyDescent="0.25">
      <c r="B4" s="153"/>
      <c r="C4" s="158"/>
      <c r="D4" s="153"/>
    </row>
    <row r="5" spans="2:4" ht="6" customHeight="1" x14ac:dyDescent="0.25">
      <c r="B5" s="153"/>
      <c r="C5" s="169"/>
      <c r="D5" s="153"/>
    </row>
    <row r="6" spans="2:4" ht="15" collapsed="1" x14ac:dyDescent="0.25">
      <c r="B6" s="153"/>
      <c r="C6" s="159" t="s">
        <v>48</v>
      </c>
      <c r="D6" s="153"/>
    </row>
    <row r="7" spans="2:4" hidden="1" outlineLevel="1" x14ac:dyDescent="0.2">
      <c r="B7" s="153"/>
      <c r="C7" s="160"/>
      <c r="D7" s="153"/>
    </row>
    <row r="8" spans="2:4" hidden="1" outlineLevel="1" x14ac:dyDescent="0.2">
      <c r="B8" s="153"/>
      <c r="C8" s="161" t="s">
        <v>49</v>
      </c>
      <c r="D8" s="153"/>
    </row>
    <row r="9" spans="2:4" hidden="1" outlineLevel="1" x14ac:dyDescent="0.2">
      <c r="B9" s="153"/>
      <c r="C9" s="160" t="s">
        <v>50</v>
      </c>
      <c r="D9" s="153"/>
    </row>
    <row r="10" spans="2:4" hidden="1" outlineLevel="1" x14ac:dyDescent="0.2">
      <c r="B10" s="153"/>
      <c r="C10" s="160" t="s">
        <v>339</v>
      </c>
      <c r="D10" s="153"/>
    </row>
    <row r="11" spans="2:4" hidden="1" outlineLevel="1" x14ac:dyDescent="0.2">
      <c r="B11" s="153"/>
      <c r="C11" s="160" t="s">
        <v>51</v>
      </c>
      <c r="D11" s="153"/>
    </row>
    <row r="12" spans="2:4" hidden="1" outlineLevel="1" x14ac:dyDescent="0.2">
      <c r="B12" s="153"/>
      <c r="C12" s="160" t="s">
        <v>186</v>
      </c>
      <c r="D12" s="153"/>
    </row>
    <row r="13" spans="2:4" x14ac:dyDescent="0.2">
      <c r="B13" s="153"/>
      <c r="C13" s="160"/>
      <c r="D13" s="153"/>
    </row>
    <row r="14" spans="2:4" ht="15" x14ac:dyDescent="0.25">
      <c r="B14" s="153"/>
      <c r="C14" s="159" t="s">
        <v>253</v>
      </c>
      <c r="D14" s="153"/>
    </row>
    <row r="15" spans="2:4" x14ac:dyDescent="0.2">
      <c r="B15" s="153"/>
      <c r="C15" s="162" t="s">
        <v>290</v>
      </c>
      <c r="D15" s="153"/>
    </row>
    <row r="16" spans="2:4" x14ac:dyDescent="0.2">
      <c r="B16" s="153"/>
      <c r="C16" s="162" t="s">
        <v>291</v>
      </c>
      <c r="D16" s="153"/>
    </row>
    <row r="17" spans="1:256" x14ac:dyDescent="0.2">
      <c r="B17" s="153"/>
      <c r="C17" s="162" t="s">
        <v>292</v>
      </c>
      <c r="D17" s="153"/>
    </row>
    <row r="18" spans="1:256" ht="4.5" customHeight="1" x14ac:dyDescent="0.2">
      <c r="B18" s="153"/>
      <c r="C18" s="162"/>
      <c r="D18" s="153"/>
    </row>
    <row r="19" spans="1:256" x14ac:dyDescent="0.2">
      <c r="B19" s="153"/>
      <c r="C19" s="162" t="s">
        <v>293</v>
      </c>
      <c r="D19" s="153"/>
    </row>
    <row r="20" spans="1:256" x14ac:dyDescent="0.2">
      <c r="B20" s="153"/>
      <c r="C20" s="162" t="s">
        <v>294</v>
      </c>
      <c r="D20" s="153"/>
    </row>
    <row r="21" spans="1:256" s="157" customFormat="1" ht="14.25" customHeight="1" x14ac:dyDescent="0.2">
      <c r="A21" s="155"/>
      <c r="B21" s="170"/>
      <c r="C21" s="163"/>
      <c r="D21" s="170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6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5"/>
      <c r="EF21" s="155"/>
      <c r="EG21" s="155"/>
      <c r="EH21" s="155"/>
      <c r="EI21" s="155"/>
      <c r="EJ21" s="155"/>
      <c r="EK21" s="155"/>
      <c r="EL21" s="155"/>
      <c r="EM21" s="155"/>
      <c r="EN21" s="155"/>
      <c r="EO21" s="155"/>
      <c r="EP21" s="155"/>
      <c r="EQ21" s="155"/>
      <c r="ER21" s="155"/>
      <c r="ES21" s="155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5"/>
      <c r="FF21" s="155"/>
      <c r="FG21" s="155"/>
      <c r="FH21" s="155"/>
      <c r="FI21" s="155"/>
      <c r="FJ21" s="155"/>
      <c r="FK21" s="155"/>
      <c r="FL21" s="155"/>
      <c r="FM21" s="155"/>
      <c r="FN21" s="155"/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155"/>
      <c r="GA21" s="155"/>
      <c r="GB21" s="155"/>
      <c r="GC21" s="155"/>
      <c r="GD21" s="155"/>
      <c r="GE21" s="155"/>
      <c r="GF21" s="155"/>
      <c r="GG21" s="155"/>
      <c r="GH21" s="155"/>
      <c r="GI21" s="155"/>
      <c r="GJ21" s="155"/>
      <c r="GK21" s="155"/>
      <c r="GL21" s="155"/>
      <c r="GM21" s="155"/>
      <c r="GN21" s="155"/>
      <c r="GO21" s="155"/>
      <c r="GP21" s="155"/>
      <c r="GQ21" s="155"/>
      <c r="GR21" s="155"/>
      <c r="GS21" s="155"/>
      <c r="GT21" s="155"/>
      <c r="GU21" s="155"/>
      <c r="GV21" s="155"/>
      <c r="GW21" s="155"/>
      <c r="GX21" s="155"/>
      <c r="GY21" s="155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155"/>
      <c r="HK21" s="155"/>
      <c r="HL21" s="155"/>
      <c r="HM21" s="155"/>
      <c r="HN21" s="155"/>
      <c r="HO21" s="155"/>
      <c r="HP21" s="155"/>
      <c r="HQ21" s="155"/>
      <c r="HR21" s="155"/>
      <c r="HS21" s="155"/>
      <c r="HT21" s="155"/>
      <c r="HU21" s="155"/>
      <c r="HV21" s="155"/>
      <c r="HW21" s="155"/>
      <c r="HX21" s="155"/>
      <c r="HY21" s="155"/>
      <c r="HZ21" s="155"/>
      <c r="IA21" s="155"/>
      <c r="IB21" s="155"/>
      <c r="IC21" s="155"/>
      <c r="ID21" s="155"/>
      <c r="IE21" s="155"/>
      <c r="IF21" s="155"/>
      <c r="IG21" s="155"/>
      <c r="IH21" s="155"/>
      <c r="II21" s="155"/>
      <c r="IJ21" s="155"/>
      <c r="IK21" s="155"/>
      <c r="IL21" s="155"/>
      <c r="IM21" s="155"/>
      <c r="IN21" s="155"/>
      <c r="IO21" s="155"/>
      <c r="IP21" s="155"/>
      <c r="IQ21" s="155"/>
      <c r="IR21" s="155"/>
      <c r="IS21" s="155"/>
      <c r="IT21" s="155"/>
      <c r="IU21" s="155"/>
      <c r="IV21" s="155"/>
    </row>
    <row r="22" spans="1:256" s="157" customFormat="1" ht="14.25" customHeight="1" x14ac:dyDescent="0.25">
      <c r="A22" s="155"/>
      <c r="B22" s="170"/>
      <c r="C22" s="152" t="s">
        <v>336</v>
      </c>
      <c r="D22" s="170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6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</row>
    <row r="23" spans="1:256" s="157" customFormat="1" ht="14.25" customHeight="1" x14ac:dyDescent="0.25">
      <c r="A23" s="155"/>
      <c r="B23" s="170"/>
      <c r="C23" s="152" t="s">
        <v>337</v>
      </c>
      <c r="D23" s="170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6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</row>
    <row r="24" spans="1:256" s="157" customFormat="1" ht="14.25" customHeight="1" x14ac:dyDescent="0.25">
      <c r="A24" s="155"/>
      <c r="B24" s="170"/>
      <c r="C24" s="152" t="s">
        <v>338</v>
      </c>
      <c r="D24" s="170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6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  <c r="DZ24" s="155"/>
      <c r="EA24" s="155"/>
      <c r="EB24" s="155"/>
      <c r="EC24" s="155"/>
      <c r="ED24" s="155"/>
      <c r="EE24" s="155"/>
      <c r="EF24" s="155"/>
      <c r="EG24" s="155"/>
      <c r="EH24" s="155"/>
      <c r="EI24" s="155"/>
      <c r="EJ24" s="155"/>
      <c r="EK24" s="155"/>
      <c r="EL24" s="155"/>
      <c r="EM24" s="155"/>
      <c r="EN24" s="155"/>
      <c r="EO24" s="155"/>
      <c r="EP24" s="155"/>
      <c r="EQ24" s="155"/>
      <c r="ER24" s="155"/>
      <c r="ES24" s="155"/>
      <c r="ET24" s="155"/>
      <c r="EU24" s="155"/>
      <c r="EV24" s="155"/>
      <c r="EW24" s="155"/>
      <c r="EX24" s="155"/>
      <c r="EY24" s="155"/>
      <c r="EZ24" s="155"/>
      <c r="FA24" s="155"/>
      <c r="FB24" s="155"/>
      <c r="FC24" s="155"/>
      <c r="FD24" s="155"/>
      <c r="FE24" s="155"/>
      <c r="FF24" s="155"/>
      <c r="FG24" s="155"/>
      <c r="FH24" s="155"/>
      <c r="FI24" s="155"/>
      <c r="FJ24" s="155"/>
      <c r="FK24" s="155"/>
      <c r="FL24" s="155"/>
      <c r="FM24" s="155"/>
      <c r="FN24" s="155"/>
      <c r="FO24" s="155"/>
      <c r="FP24" s="155"/>
      <c r="FQ24" s="155"/>
      <c r="FR24" s="155"/>
      <c r="FS24" s="155"/>
      <c r="FT24" s="155"/>
      <c r="FU24" s="155"/>
      <c r="FV24" s="155"/>
      <c r="FW24" s="155"/>
      <c r="FX24" s="155"/>
      <c r="FY24" s="155"/>
      <c r="FZ24" s="155"/>
      <c r="GA24" s="155"/>
      <c r="GB24" s="155"/>
      <c r="GC24" s="155"/>
      <c r="GD24" s="155"/>
      <c r="GE24" s="155"/>
      <c r="GF24" s="155"/>
      <c r="GG24" s="155"/>
      <c r="GH24" s="155"/>
      <c r="GI24" s="155"/>
      <c r="GJ24" s="155"/>
      <c r="GK24" s="155"/>
      <c r="GL24" s="155"/>
      <c r="GM24" s="155"/>
      <c r="GN24" s="155"/>
      <c r="GO24" s="155"/>
      <c r="GP24" s="155"/>
      <c r="GQ24" s="155"/>
      <c r="GR24" s="155"/>
      <c r="GS24" s="155"/>
      <c r="GT24" s="155"/>
      <c r="GU24" s="155"/>
      <c r="GV24" s="155"/>
      <c r="GW24" s="155"/>
      <c r="GX24" s="155"/>
      <c r="GY24" s="155"/>
      <c r="GZ24" s="155"/>
      <c r="HA24" s="155"/>
      <c r="HB24" s="155"/>
      <c r="HC24" s="155"/>
      <c r="HD24" s="155"/>
      <c r="HE24" s="155"/>
      <c r="HF24" s="155"/>
      <c r="HG24" s="155"/>
      <c r="HH24" s="155"/>
      <c r="HI24" s="155"/>
      <c r="HJ24" s="155"/>
      <c r="HK24" s="155"/>
      <c r="HL24" s="155"/>
      <c r="HM24" s="155"/>
      <c r="HN24" s="155"/>
      <c r="HO24" s="155"/>
      <c r="HP24" s="155"/>
      <c r="HQ24" s="155"/>
      <c r="HR24" s="155"/>
      <c r="HS24" s="155"/>
      <c r="HT24" s="155"/>
      <c r="HU24" s="155"/>
      <c r="HV24" s="155"/>
      <c r="HW24" s="155"/>
      <c r="HX24" s="155"/>
      <c r="HY24" s="155"/>
      <c r="HZ24" s="155"/>
      <c r="IA24" s="155"/>
      <c r="IB24" s="155"/>
      <c r="IC24" s="155"/>
      <c r="ID24" s="155"/>
      <c r="IE24" s="155"/>
      <c r="IF24" s="155"/>
      <c r="IG24" s="155"/>
      <c r="IH24" s="155"/>
      <c r="II24" s="155"/>
      <c r="IJ24" s="155"/>
      <c r="IK24" s="155"/>
      <c r="IL24" s="155"/>
      <c r="IM24" s="155"/>
      <c r="IN24" s="155"/>
      <c r="IO24" s="155"/>
      <c r="IP24" s="155"/>
      <c r="IQ24" s="155"/>
      <c r="IR24" s="155"/>
      <c r="IS24" s="155"/>
      <c r="IT24" s="155"/>
      <c r="IU24" s="155"/>
      <c r="IV24" s="155"/>
    </row>
    <row r="25" spans="1:256" ht="7.5" customHeight="1" x14ac:dyDescent="0.2">
      <c r="B25" s="153"/>
      <c r="C25" s="160"/>
      <c r="D25" s="153"/>
    </row>
    <row r="26" spans="1:256" x14ac:dyDescent="0.2">
      <c r="B26" s="153"/>
      <c r="C26" s="162" t="s">
        <v>340</v>
      </c>
      <c r="D26" s="153"/>
    </row>
    <row r="27" spans="1:256" x14ac:dyDescent="0.2">
      <c r="B27" s="153"/>
      <c r="C27" s="162" t="s">
        <v>295</v>
      </c>
      <c r="D27" s="153"/>
    </row>
    <row r="28" spans="1:256" x14ac:dyDescent="0.2">
      <c r="B28" s="153"/>
      <c r="C28" s="162" t="s">
        <v>296</v>
      </c>
      <c r="D28" s="153"/>
    </row>
    <row r="29" spans="1:256" x14ac:dyDescent="0.2">
      <c r="B29" s="153"/>
      <c r="C29" s="162" t="s">
        <v>297</v>
      </c>
      <c r="D29" s="153"/>
    </row>
    <row r="30" spans="1:256" x14ac:dyDescent="0.2">
      <c r="B30" s="153"/>
      <c r="C30" s="162" t="s">
        <v>298</v>
      </c>
      <c r="D30" s="153"/>
    </row>
    <row r="31" spans="1:256" x14ac:dyDescent="0.2">
      <c r="B31" s="153"/>
      <c r="C31" s="164" t="s">
        <v>299</v>
      </c>
      <c r="D31" s="153"/>
    </row>
    <row r="32" spans="1:256" ht="15.75" customHeight="1" x14ac:dyDescent="0.2">
      <c r="B32" s="153"/>
      <c r="C32" s="162" t="s">
        <v>341</v>
      </c>
      <c r="D32" s="153"/>
    </row>
    <row r="33" spans="2:4" ht="8.25" customHeight="1" x14ac:dyDescent="0.2">
      <c r="B33" s="153"/>
      <c r="C33" s="162"/>
      <c r="D33" s="153"/>
    </row>
    <row r="34" spans="2:4" x14ac:dyDescent="0.2">
      <c r="B34" s="153"/>
      <c r="C34" s="162" t="s">
        <v>300</v>
      </c>
      <c r="D34" s="153"/>
    </row>
    <row r="35" spans="2:4" x14ac:dyDescent="0.2">
      <c r="B35" s="153"/>
      <c r="C35" s="162" t="s">
        <v>301</v>
      </c>
      <c r="D35" s="153"/>
    </row>
    <row r="36" spans="2:4" ht="15" customHeight="1" x14ac:dyDescent="0.2">
      <c r="B36" s="153"/>
      <c r="C36" s="162" t="s">
        <v>302</v>
      </c>
      <c r="D36" s="153"/>
    </row>
    <row r="37" spans="2:4" ht="15" customHeight="1" x14ac:dyDescent="0.2">
      <c r="B37" s="153"/>
      <c r="C37" s="162" t="s">
        <v>303</v>
      </c>
      <c r="D37" s="153"/>
    </row>
    <row r="38" spans="2:4" ht="15" customHeight="1" x14ac:dyDescent="0.2">
      <c r="B38" s="153"/>
      <c r="C38" s="162" t="s">
        <v>304</v>
      </c>
      <c r="D38" s="153"/>
    </row>
    <row r="39" spans="2:4" ht="15" customHeight="1" x14ac:dyDescent="0.2">
      <c r="B39" s="153"/>
      <c r="C39" s="162" t="s">
        <v>305</v>
      </c>
      <c r="D39" s="153"/>
    </row>
    <row r="40" spans="2:4" ht="15" customHeight="1" x14ac:dyDescent="0.2">
      <c r="B40" s="153"/>
      <c r="C40" s="165" t="s">
        <v>306</v>
      </c>
      <c r="D40" s="153"/>
    </row>
    <row r="41" spans="2:4" x14ac:dyDescent="0.2">
      <c r="B41" s="153"/>
      <c r="C41" s="164" t="s">
        <v>307</v>
      </c>
      <c r="D41" s="153"/>
    </row>
    <row r="42" spans="2:4" x14ac:dyDescent="0.2">
      <c r="B42" s="153"/>
      <c r="C42" s="164" t="s">
        <v>308</v>
      </c>
      <c r="D42" s="153"/>
    </row>
    <row r="43" spans="2:4" ht="15" customHeight="1" x14ac:dyDescent="0.2">
      <c r="B43" s="153"/>
      <c r="C43" s="165" t="s">
        <v>309</v>
      </c>
      <c r="D43" s="153"/>
    </row>
    <row r="44" spans="2:4" x14ac:dyDescent="0.2">
      <c r="B44" s="153"/>
      <c r="C44" s="162" t="s">
        <v>310</v>
      </c>
      <c r="D44" s="153"/>
    </row>
    <row r="45" spans="2:4" x14ac:dyDescent="0.2">
      <c r="B45" s="153"/>
      <c r="C45" s="162" t="s">
        <v>311</v>
      </c>
      <c r="D45" s="153"/>
    </row>
    <row r="46" spans="2:4" x14ac:dyDescent="0.2">
      <c r="B46" s="153"/>
      <c r="C46" s="164" t="s">
        <v>312</v>
      </c>
      <c r="D46" s="153"/>
    </row>
    <row r="47" spans="2:4" x14ac:dyDescent="0.2">
      <c r="B47" s="153"/>
      <c r="C47" s="164" t="s">
        <v>313</v>
      </c>
      <c r="D47" s="153"/>
    </row>
    <row r="48" spans="2:4" ht="9.75" customHeight="1" x14ac:dyDescent="0.2">
      <c r="B48" s="153"/>
      <c r="C48" s="160"/>
      <c r="D48" s="153"/>
    </row>
    <row r="49" spans="2:4" ht="15" collapsed="1" x14ac:dyDescent="0.25">
      <c r="B49" s="153"/>
      <c r="C49" s="159" t="s">
        <v>187</v>
      </c>
      <c r="D49" s="153"/>
    </row>
    <row r="50" spans="2:4" ht="15.75" hidden="1" customHeight="1" outlineLevel="1" x14ac:dyDescent="0.2">
      <c r="B50" s="153"/>
      <c r="C50" s="160" t="s">
        <v>342</v>
      </c>
      <c r="D50" s="153"/>
    </row>
    <row r="51" spans="2:4" hidden="1" outlineLevel="1" x14ac:dyDescent="0.2">
      <c r="B51" s="153"/>
      <c r="C51" s="160"/>
      <c r="D51" s="153"/>
    </row>
    <row r="52" spans="2:4" hidden="1" outlineLevel="1" x14ac:dyDescent="0.2">
      <c r="B52" s="153"/>
      <c r="C52" s="160" t="s">
        <v>52</v>
      </c>
      <c r="D52" s="153"/>
    </row>
    <row r="53" spans="2:4" hidden="1" outlineLevel="1" x14ac:dyDescent="0.2">
      <c r="B53" s="153"/>
      <c r="C53" s="160" t="s">
        <v>53</v>
      </c>
      <c r="D53" s="153"/>
    </row>
    <row r="54" spans="2:4" hidden="1" outlineLevel="1" x14ac:dyDescent="0.2">
      <c r="B54" s="153"/>
      <c r="C54" s="160"/>
      <c r="D54" s="153"/>
    </row>
    <row r="55" spans="2:4" hidden="1" outlineLevel="1" x14ac:dyDescent="0.2">
      <c r="B55" s="153"/>
      <c r="C55" s="160" t="s">
        <v>54</v>
      </c>
      <c r="D55" s="153"/>
    </row>
    <row r="56" spans="2:4" hidden="1" outlineLevel="1" x14ac:dyDescent="0.2">
      <c r="B56" s="153"/>
      <c r="C56" s="160" t="s">
        <v>55</v>
      </c>
      <c r="D56" s="153"/>
    </row>
    <row r="57" spans="2:4" hidden="1" outlineLevel="1" x14ac:dyDescent="0.2">
      <c r="B57" s="153"/>
      <c r="C57" s="160" t="s">
        <v>188</v>
      </c>
      <c r="D57" s="153"/>
    </row>
    <row r="58" spans="2:4" hidden="1" outlineLevel="1" x14ac:dyDescent="0.2">
      <c r="B58" s="153"/>
      <c r="C58" s="165" t="s">
        <v>189</v>
      </c>
      <c r="D58" s="153"/>
    </row>
    <row r="59" spans="2:4" hidden="1" outlineLevel="1" x14ac:dyDescent="0.2">
      <c r="B59" s="153"/>
      <c r="C59" s="162"/>
      <c r="D59" s="153"/>
    </row>
    <row r="60" spans="2:4" hidden="1" outlineLevel="1" x14ac:dyDescent="0.2">
      <c r="B60" s="153"/>
      <c r="C60" s="160" t="s">
        <v>190</v>
      </c>
      <c r="D60" s="153"/>
    </row>
    <row r="61" spans="2:4" hidden="1" outlineLevel="1" x14ac:dyDescent="0.2">
      <c r="B61" s="153"/>
      <c r="C61" s="160" t="s">
        <v>343</v>
      </c>
      <c r="D61" s="153"/>
    </row>
    <row r="62" spans="2:4" hidden="1" outlineLevel="1" x14ac:dyDescent="0.2">
      <c r="B62" s="153"/>
      <c r="C62" s="166" t="s">
        <v>191</v>
      </c>
      <c r="D62" s="153"/>
    </row>
    <row r="63" spans="2:4" ht="18" hidden="1" customHeight="1" outlineLevel="1" x14ac:dyDescent="0.2">
      <c r="B63" s="153"/>
      <c r="C63" s="160" t="s">
        <v>56</v>
      </c>
      <c r="D63" s="153"/>
    </row>
    <row r="64" spans="2:4" ht="13.5" hidden="1" customHeight="1" outlineLevel="1" x14ac:dyDescent="0.2">
      <c r="B64" s="153"/>
      <c r="C64" s="160" t="s">
        <v>57</v>
      </c>
      <c r="D64" s="153"/>
    </row>
    <row r="65" spans="2:4" hidden="1" outlineLevel="1" x14ac:dyDescent="0.2">
      <c r="B65" s="153"/>
      <c r="C65" s="160"/>
      <c r="D65" s="153"/>
    </row>
    <row r="66" spans="2:4" hidden="1" outlineLevel="1" x14ac:dyDescent="0.2">
      <c r="B66" s="153"/>
      <c r="C66" s="160" t="s">
        <v>192</v>
      </c>
      <c r="D66" s="153"/>
    </row>
    <row r="67" spans="2:4" hidden="1" outlineLevel="1" x14ac:dyDescent="0.2">
      <c r="B67" s="153"/>
      <c r="C67" s="160" t="s">
        <v>273</v>
      </c>
      <c r="D67" s="153"/>
    </row>
    <row r="68" spans="2:4" hidden="1" outlineLevel="1" x14ac:dyDescent="0.2">
      <c r="B68" s="153"/>
      <c r="C68" s="167" t="s">
        <v>58</v>
      </c>
      <c r="D68" s="153"/>
    </row>
    <row r="69" spans="2:4" hidden="1" outlineLevel="1" x14ac:dyDescent="0.2">
      <c r="B69" s="153"/>
      <c r="C69" s="161"/>
      <c r="D69" s="153"/>
    </row>
    <row r="70" spans="2:4" hidden="1" outlineLevel="1" x14ac:dyDescent="0.2">
      <c r="B70" s="153"/>
      <c r="C70" s="161" t="s">
        <v>344</v>
      </c>
      <c r="D70" s="153"/>
    </row>
    <row r="71" spans="2:4" hidden="1" outlineLevel="1" x14ac:dyDescent="0.2">
      <c r="B71" s="153"/>
      <c r="C71" s="160"/>
      <c r="D71" s="153"/>
    </row>
    <row r="72" spans="2:4" ht="9" customHeight="1" x14ac:dyDescent="0.2">
      <c r="B72" s="153"/>
      <c r="C72" s="160"/>
      <c r="D72" s="153"/>
    </row>
    <row r="73" spans="2:4" ht="15" collapsed="1" x14ac:dyDescent="0.25">
      <c r="B73" s="153"/>
      <c r="C73" s="159" t="s">
        <v>254</v>
      </c>
      <c r="D73" s="153"/>
    </row>
    <row r="74" spans="2:4" hidden="1" outlineLevel="1" x14ac:dyDescent="0.2">
      <c r="B74" s="153"/>
      <c r="C74" s="160" t="s">
        <v>0</v>
      </c>
      <c r="D74" s="153"/>
    </row>
    <row r="75" spans="2:4" hidden="1" outlineLevel="1" x14ac:dyDescent="0.2">
      <c r="B75" s="153"/>
      <c r="C75" s="160" t="s">
        <v>1</v>
      </c>
      <c r="D75" s="153"/>
    </row>
    <row r="76" spans="2:4" hidden="1" outlineLevel="1" x14ac:dyDescent="0.2">
      <c r="B76" s="153"/>
      <c r="C76" s="160" t="s">
        <v>2</v>
      </c>
      <c r="D76" s="153"/>
    </row>
    <row r="77" spans="2:4" hidden="1" outlineLevel="1" x14ac:dyDescent="0.2">
      <c r="B77" s="153"/>
      <c r="C77" s="160" t="s">
        <v>3</v>
      </c>
      <c r="D77" s="153"/>
    </row>
    <row r="78" spans="2:4" hidden="1" outlineLevel="1" x14ac:dyDescent="0.2">
      <c r="B78" s="153"/>
      <c r="C78" s="160" t="s">
        <v>314</v>
      </c>
      <c r="D78" s="153"/>
    </row>
    <row r="79" spans="2:4" hidden="1" outlineLevel="1" x14ac:dyDescent="0.2">
      <c r="B79" s="153"/>
      <c r="C79" s="164" t="s">
        <v>4</v>
      </c>
      <c r="D79" s="153"/>
    </row>
    <row r="80" spans="2:4" hidden="1" outlineLevel="1" x14ac:dyDescent="0.2">
      <c r="B80" s="153"/>
      <c r="C80" s="164" t="s">
        <v>5</v>
      </c>
      <c r="D80" s="153"/>
    </row>
    <row r="81" spans="2:4" hidden="1" outlineLevel="1" x14ac:dyDescent="0.2">
      <c r="B81" s="153"/>
      <c r="C81" s="164"/>
      <c r="D81" s="153"/>
    </row>
    <row r="82" spans="2:4" hidden="1" outlineLevel="1" x14ac:dyDescent="0.2">
      <c r="B82" s="153"/>
      <c r="C82" s="160" t="s">
        <v>315</v>
      </c>
      <c r="D82" s="153"/>
    </row>
    <row r="83" spans="2:4" hidden="1" outlineLevel="1" x14ac:dyDescent="0.2">
      <c r="B83" s="153"/>
      <c r="C83" s="164" t="s">
        <v>316</v>
      </c>
      <c r="D83" s="153"/>
    </row>
    <row r="84" spans="2:4" hidden="1" outlineLevel="1" x14ac:dyDescent="0.2">
      <c r="B84" s="153"/>
      <c r="C84" s="164" t="s">
        <v>5</v>
      </c>
      <c r="D84" s="153"/>
    </row>
    <row r="85" spans="2:4" ht="19.5" hidden="1" customHeight="1" outlineLevel="1" x14ac:dyDescent="0.2">
      <c r="B85" s="153"/>
      <c r="C85" s="161" t="s">
        <v>6</v>
      </c>
      <c r="D85" s="153"/>
    </row>
    <row r="86" spans="2:4" hidden="1" outlineLevel="1" x14ac:dyDescent="0.2">
      <c r="B86" s="153"/>
      <c r="C86" s="161" t="s">
        <v>7</v>
      </c>
      <c r="D86" s="153"/>
    </row>
    <row r="87" spans="2:4" hidden="1" outlineLevel="1" x14ac:dyDescent="0.2">
      <c r="B87" s="153"/>
      <c r="C87" s="161" t="s">
        <v>8</v>
      </c>
      <c r="D87" s="153"/>
    </row>
    <row r="88" spans="2:4" ht="18.75" hidden="1" customHeight="1" outlineLevel="1" x14ac:dyDescent="0.2">
      <c r="B88" s="153"/>
      <c r="C88" s="160" t="s">
        <v>345</v>
      </c>
      <c r="D88" s="153"/>
    </row>
    <row r="89" spans="2:4" ht="8.25" customHeight="1" x14ac:dyDescent="0.2">
      <c r="B89" s="153"/>
      <c r="C89" s="160"/>
      <c r="D89" s="153"/>
    </row>
    <row r="90" spans="2:4" ht="15" collapsed="1" x14ac:dyDescent="0.25">
      <c r="B90" s="153"/>
      <c r="C90" s="168" t="s">
        <v>193</v>
      </c>
      <c r="D90" s="153"/>
    </row>
    <row r="91" spans="2:4" ht="7.5" hidden="1" customHeight="1" outlineLevel="1" x14ac:dyDescent="0.2">
      <c r="B91" s="153"/>
      <c r="C91" s="161"/>
      <c r="D91" s="153"/>
    </row>
    <row r="92" spans="2:4" hidden="1" outlineLevel="1" x14ac:dyDescent="0.2">
      <c r="B92" s="153"/>
      <c r="C92" s="164" t="s">
        <v>317</v>
      </c>
      <c r="D92" s="153"/>
    </row>
    <row r="93" spans="2:4" hidden="1" outlineLevel="1" x14ac:dyDescent="0.2">
      <c r="B93" s="153"/>
      <c r="C93" s="164" t="s">
        <v>318</v>
      </c>
      <c r="D93" s="153"/>
    </row>
    <row r="94" spans="2:4" ht="15" hidden="1" customHeight="1" outlineLevel="1" x14ac:dyDescent="0.2">
      <c r="B94" s="153"/>
      <c r="C94" s="164" t="s">
        <v>194</v>
      </c>
      <c r="D94" s="153"/>
    </row>
    <row r="95" spans="2:4" ht="15" hidden="1" customHeight="1" outlineLevel="1" x14ac:dyDescent="0.2">
      <c r="B95" s="153"/>
      <c r="C95" s="164" t="s">
        <v>165</v>
      </c>
      <c r="D95" s="153"/>
    </row>
    <row r="96" spans="2:4" ht="15" hidden="1" customHeight="1" outlineLevel="1" x14ac:dyDescent="0.2">
      <c r="B96" s="153"/>
      <c r="C96" s="164" t="s">
        <v>166</v>
      </c>
      <c r="D96" s="153"/>
    </row>
    <row r="97" spans="2:4" ht="8.25" customHeight="1" x14ac:dyDescent="0.2">
      <c r="B97" s="153"/>
      <c r="C97" s="161"/>
      <c r="D97" s="153"/>
    </row>
    <row r="98" spans="2:4" ht="15" collapsed="1" x14ac:dyDescent="0.25">
      <c r="B98" s="153"/>
      <c r="C98" s="159" t="s">
        <v>59</v>
      </c>
      <c r="D98" s="153"/>
    </row>
    <row r="99" spans="2:4" ht="15" hidden="1" customHeight="1" outlineLevel="1" x14ac:dyDescent="0.2">
      <c r="B99" s="153"/>
      <c r="C99" s="160" t="s">
        <v>195</v>
      </c>
      <c r="D99" s="153"/>
    </row>
    <row r="100" spans="2:4" hidden="1" outlineLevel="1" x14ac:dyDescent="0.2">
      <c r="B100" s="153"/>
      <c r="C100" s="160" t="s">
        <v>274</v>
      </c>
      <c r="D100" s="153"/>
    </row>
    <row r="101" spans="2:4" hidden="1" outlineLevel="1" x14ac:dyDescent="0.2">
      <c r="B101" s="153"/>
      <c r="C101" s="160" t="s">
        <v>275</v>
      </c>
      <c r="D101" s="153"/>
    </row>
    <row r="102" spans="2:4" hidden="1" outlineLevel="1" x14ac:dyDescent="0.2">
      <c r="B102" s="153"/>
      <c r="C102" s="160" t="s">
        <v>196</v>
      </c>
      <c r="D102" s="153"/>
    </row>
    <row r="103" spans="2:4" ht="19.5" hidden="1" customHeight="1" outlineLevel="1" x14ac:dyDescent="0.2">
      <c r="B103" s="153"/>
      <c r="C103" s="162" t="s">
        <v>346</v>
      </c>
      <c r="D103" s="153"/>
    </row>
    <row r="104" spans="2:4" hidden="1" outlineLevel="1" x14ac:dyDescent="0.2">
      <c r="B104" s="153"/>
      <c r="C104" s="162" t="s">
        <v>197</v>
      </c>
      <c r="D104" s="153"/>
    </row>
    <row r="105" spans="2:4" hidden="1" outlineLevel="1" x14ac:dyDescent="0.2">
      <c r="B105" s="153"/>
      <c r="C105" s="162" t="s">
        <v>198</v>
      </c>
      <c r="D105" s="153"/>
    </row>
    <row r="106" spans="2:4" ht="21.75" hidden="1" customHeight="1" outlineLevel="1" x14ac:dyDescent="0.2">
      <c r="B106" s="153"/>
      <c r="C106" s="160" t="s">
        <v>60</v>
      </c>
      <c r="D106" s="153"/>
    </row>
    <row r="107" spans="2:4" hidden="1" outlineLevel="1" x14ac:dyDescent="0.2">
      <c r="B107" s="153"/>
      <c r="C107" s="160" t="s">
        <v>347</v>
      </c>
      <c r="D107" s="153"/>
    </row>
    <row r="108" spans="2:4" hidden="1" outlineLevel="1" x14ac:dyDescent="0.2">
      <c r="B108" s="153"/>
      <c r="C108" s="160"/>
      <c r="D108" s="153"/>
    </row>
    <row r="109" spans="2:4" hidden="1" outlineLevel="1" x14ac:dyDescent="0.2">
      <c r="B109" s="153"/>
      <c r="C109" s="160" t="s">
        <v>61</v>
      </c>
      <c r="D109" s="153"/>
    </row>
    <row r="110" spans="2:4" ht="7.5" hidden="1" customHeight="1" outlineLevel="1" x14ac:dyDescent="0.2">
      <c r="B110" s="153"/>
      <c r="C110" s="160"/>
      <c r="D110" s="153"/>
    </row>
    <row r="111" spans="2:4" ht="14.25" hidden="1" customHeight="1" outlineLevel="1" x14ac:dyDescent="0.2">
      <c r="B111" s="153"/>
      <c r="C111" s="160" t="s">
        <v>348</v>
      </c>
      <c r="D111" s="153"/>
    </row>
    <row r="112" spans="2:4" ht="14.25" hidden="1" customHeight="1" outlineLevel="1" x14ac:dyDescent="0.2">
      <c r="B112" s="153"/>
      <c r="C112" s="160" t="s">
        <v>210</v>
      </c>
      <c r="D112" s="153"/>
    </row>
    <row r="113" spans="2:4" ht="14.25" hidden="1" customHeight="1" outlineLevel="1" x14ac:dyDescent="0.2">
      <c r="B113" s="153"/>
      <c r="C113" s="160" t="s">
        <v>211</v>
      </c>
      <c r="D113" s="153"/>
    </row>
    <row r="114" spans="2:4" ht="14.25" hidden="1" customHeight="1" outlineLevel="1" x14ac:dyDescent="0.2">
      <c r="B114" s="153"/>
      <c r="C114" s="160" t="s">
        <v>319</v>
      </c>
      <c r="D114" s="153"/>
    </row>
    <row r="115" spans="2:4" hidden="1" outlineLevel="1" x14ac:dyDescent="0.2">
      <c r="B115" s="153"/>
      <c r="C115" s="160" t="s">
        <v>320</v>
      </c>
      <c r="D115" s="153"/>
    </row>
    <row r="116" spans="2:4" hidden="1" outlineLevel="1" x14ac:dyDescent="0.2">
      <c r="B116" s="153"/>
      <c r="C116" s="160" t="s">
        <v>321</v>
      </c>
      <c r="D116" s="153"/>
    </row>
    <row r="117" spans="2:4" ht="18.75" hidden="1" customHeight="1" outlineLevel="1" x14ac:dyDescent="0.2">
      <c r="B117" s="153"/>
      <c r="C117" s="160" t="s">
        <v>212</v>
      </c>
      <c r="D117" s="153"/>
    </row>
    <row r="118" spans="2:4" ht="14.25" hidden="1" customHeight="1" outlineLevel="1" x14ac:dyDescent="0.2">
      <c r="B118" s="153"/>
      <c r="C118" s="164" t="s">
        <v>213</v>
      </c>
      <c r="D118" s="153"/>
    </row>
    <row r="119" spans="2:4" ht="14.25" hidden="1" customHeight="1" outlineLevel="1" x14ac:dyDescent="0.2">
      <c r="B119" s="153"/>
      <c r="C119" s="160" t="s">
        <v>214</v>
      </c>
      <c r="D119" s="153"/>
    </row>
    <row r="120" spans="2:4" ht="14.25" hidden="1" customHeight="1" outlineLevel="1" x14ac:dyDescent="0.2">
      <c r="B120" s="153"/>
      <c r="C120" s="164" t="s">
        <v>215</v>
      </c>
      <c r="D120" s="153"/>
    </row>
    <row r="121" spans="2:4" ht="14.25" hidden="1" customHeight="1" outlineLevel="1" x14ac:dyDescent="0.2">
      <c r="B121" s="153"/>
      <c r="C121" s="165" t="s">
        <v>216</v>
      </c>
      <c r="D121" s="153"/>
    </row>
    <row r="122" spans="2:4" ht="14.25" hidden="1" customHeight="1" outlineLevel="1" x14ac:dyDescent="0.2">
      <c r="B122" s="153"/>
      <c r="C122" s="165" t="s">
        <v>217</v>
      </c>
      <c r="D122" s="153"/>
    </row>
    <row r="123" spans="2:4" ht="14.25" hidden="1" customHeight="1" outlineLevel="1" x14ac:dyDescent="0.2">
      <c r="B123" s="153"/>
      <c r="C123" s="165"/>
      <c r="D123" s="153"/>
    </row>
    <row r="124" spans="2:4" ht="14.25" hidden="1" customHeight="1" outlineLevel="1" x14ac:dyDescent="0.2">
      <c r="B124" s="153"/>
      <c r="C124" s="162" t="s">
        <v>349</v>
      </c>
      <c r="D124" s="153"/>
    </row>
    <row r="125" spans="2:4" ht="14.25" hidden="1" customHeight="1" outlineLevel="1" x14ac:dyDescent="0.2">
      <c r="B125" s="153"/>
      <c r="C125" s="164" t="s">
        <v>218</v>
      </c>
      <c r="D125" s="153"/>
    </row>
    <row r="126" spans="2:4" ht="14.25" hidden="1" customHeight="1" outlineLevel="1" x14ac:dyDescent="0.2">
      <c r="B126" s="153"/>
      <c r="C126" s="164" t="s">
        <v>219</v>
      </c>
      <c r="D126" s="153"/>
    </row>
    <row r="127" spans="2:4" ht="14.25" hidden="1" customHeight="1" outlineLevel="1" x14ac:dyDescent="0.2">
      <c r="B127" s="153"/>
      <c r="C127" s="164" t="s">
        <v>220</v>
      </c>
      <c r="D127" s="153"/>
    </row>
    <row r="128" spans="2:4" ht="14.25" hidden="1" customHeight="1" outlineLevel="1" x14ac:dyDescent="0.2">
      <c r="B128" s="153"/>
      <c r="C128" s="164" t="s">
        <v>221</v>
      </c>
      <c r="D128" s="153"/>
    </row>
    <row r="129" spans="2:4" hidden="1" outlineLevel="1" x14ac:dyDescent="0.2">
      <c r="B129" s="153"/>
      <c r="C129" s="165"/>
      <c r="D129" s="153"/>
    </row>
    <row r="130" spans="2:4" ht="10.5" customHeight="1" x14ac:dyDescent="0.2">
      <c r="B130" s="153"/>
      <c r="C130" s="165"/>
      <c r="D130" s="153"/>
    </row>
    <row r="131" spans="2:4" ht="15" collapsed="1" x14ac:dyDescent="0.25">
      <c r="B131" s="153"/>
      <c r="C131" s="168" t="s">
        <v>62</v>
      </c>
      <c r="D131" s="153"/>
    </row>
    <row r="132" spans="2:4" ht="15" hidden="1" customHeight="1" outlineLevel="1" x14ac:dyDescent="0.2">
      <c r="B132" s="153"/>
      <c r="C132" s="165" t="s">
        <v>63</v>
      </c>
      <c r="D132" s="153"/>
    </row>
    <row r="133" spans="2:4" hidden="1" outlineLevel="1" x14ac:dyDescent="0.2">
      <c r="B133" s="153"/>
      <c r="C133" s="165" t="s">
        <v>199</v>
      </c>
      <c r="D133" s="153"/>
    </row>
    <row r="134" spans="2:4" hidden="1" outlineLevel="1" x14ac:dyDescent="0.2">
      <c r="B134" s="153"/>
      <c r="C134" s="165" t="s">
        <v>276</v>
      </c>
      <c r="D134" s="153"/>
    </row>
    <row r="135" spans="2:4" hidden="1" outlineLevel="1" x14ac:dyDescent="0.2">
      <c r="B135" s="153"/>
      <c r="C135" s="165" t="s">
        <v>200</v>
      </c>
      <c r="D135" s="153"/>
    </row>
    <row r="136" spans="2:4" hidden="1" outlineLevel="1" x14ac:dyDescent="0.2">
      <c r="B136" s="153"/>
      <c r="C136" s="165" t="s">
        <v>350</v>
      </c>
      <c r="D136" s="153"/>
    </row>
    <row r="137" spans="2:4" ht="17.25" hidden="1" customHeight="1" outlineLevel="1" x14ac:dyDescent="0.2">
      <c r="B137" s="153"/>
      <c r="C137" s="165" t="s">
        <v>64</v>
      </c>
      <c r="D137" s="153"/>
    </row>
    <row r="138" spans="2:4" hidden="1" outlineLevel="1" x14ac:dyDescent="0.2">
      <c r="B138" s="153"/>
      <c r="C138" s="165" t="s">
        <v>351</v>
      </c>
      <c r="D138" s="153"/>
    </row>
    <row r="139" spans="2:4" hidden="1" outlineLevel="1" x14ac:dyDescent="0.2">
      <c r="B139" s="153"/>
      <c r="C139" s="165" t="s">
        <v>65</v>
      </c>
      <c r="D139" s="153"/>
    </row>
    <row r="140" spans="2:4" ht="10.5" customHeight="1" x14ac:dyDescent="0.2">
      <c r="B140" s="153"/>
      <c r="C140" s="160"/>
      <c r="D140" s="153"/>
    </row>
    <row r="141" spans="2:4" ht="15" collapsed="1" x14ac:dyDescent="0.25">
      <c r="B141" s="153"/>
      <c r="C141" s="168" t="s">
        <v>9</v>
      </c>
      <c r="D141" s="153"/>
    </row>
    <row r="142" spans="2:4" ht="15" hidden="1" customHeight="1" outlineLevel="1" x14ac:dyDescent="0.2">
      <c r="B142" s="153"/>
      <c r="C142" s="165" t="s">
        <v>157</v>
      </c>
      <c r="D142" s="153"/>
    </row>
    <row r="143" spans="2:4" ht="14.25" hidden="1" customHeight="1" outlineLevel="1" x14ac:dyDescent="0.2">
      <c r="B143" s="153"/>
      <c r="C143" s="162" t="s">
        <v>158</v>
      </c>
      <c r="D143" s="153"/>
    </row>
    <row r="144" spans="2:4" ht="15.75" hidden="1" customHeight="1" outlineLevel="1" x14ac:dyDescent="0.2">
      <c r="B144" s="153"/>
      <c r="C144" s="165" t="s">
        <v>322</v>
      </c>
      <c r="D144" s="153"/>
    </row>
    <row r="145" spans="2:4" hidden="1" outlineLevel="1" x14ac:dyDescent="0.2">
      <c r="B145" s="153"/>
      <c r="C145" s="165" t="s">
        <v>323</v>
      </c>
      <c r="D145" s="153"/>
    </row>
    <row r="146" spans="2:4" ht="17.25" hidden="1" customHeight="1" outlineLevel="1" x14ac:dyDescent="0.2">
      <c r="B146" s="153"/>
      <c r="C146" s="165" t="s">
        <v>159</v>
      </c>
      <c r="D146" s="153"/>
    </row>
    <row r="147" spans="2:4" ht="14.25" hidden="1" customHeight="1" outlineLevel="1" x14ac:dyDescent="0.2">
      <c r="B147" s="153"/>
      <c r="C147" s="162" t="s">
        <v>160</v>
      </c>
      <c r="D147" s="153"/>
    </row>
    <row r="148" spans="2:4" ht="14.25" hidden="1" customHeight="1" outlineLevel="1" x14ac:dyDescent="0.2">
      <c r="B148" s="153"/>
      <c r="C148" s="162" t="s">
        <v>161</v>
      </c>
      <c r="D148" s="153"/>
    </row>
    <row r="149" spans="2:4" ht="14.25" hidden="1" customHeight="1" outlineLevel="1" x14ac:dyDescent="0.2">
      <c r="B149" s="153"/>
      <c r="C149" s="162" t="s">
        <v>162</v>
      </c>
      <c r="D149" s="153"/>
    </row>
    <row r="150" spans="2:4" ht="18.75" hidden="1" customHeight="1" outlineLevel="1" x14ac:dyDescent="0.2">
      <c r="B150" s="153"/>
      <c r="C150" s="165" t="s">
        <v>324</v>
      </c>
      <c r="D150" s="153"/>
    </row>
    <row r="151" spans="2:4" ht="14.25" hidden="1" customHeight="1" outlineLevel="1" x14ac:dyDescent="0.2">
      <c r="B151" s="153"/>
      <c r="C151" s="162" t="s">
        <v>325</v>
      </c>
      <c r="D151" s="153"/>
    </row>
    <row r="152" spans="2:4" ht="13.5" hidden="1" customHeight="1" outlineLevel="1" x14ac:dyDescent="0.2">
      <c r="B152" s="153"/>
      <c r="C152" s="162" t="s">
        <v>326</v>
      </c>
      <c r="D152" s="153"/>
    </row>
    <row r="153" spans="2:4" ht="20.25" hidden="1" customHeight="1" outlineLevel="1" x14ac:dyDescent="0.25">
      <c r="B153" s="153"/>
      <c r="C153" s="168" t="s">
        <v>163</v>
      </c>
      <c r="D153" s="153"/>
    </row>
    <row r="154" spans="2:4" ht="15" hidden="1" outlineLevel="1" x14ac:dyDescent="0.25">
      <c r="B154" s="153"/>
      <c r="C154" s="168" t="s">
        <v>164</v>
      </c>
      <c r="D154" s="153"/>
    </row>
    <row r="155" spans="2:4" ht="10.5" customHeight="1" x14ac:dyDescent="0.2">
      <c r="B155" s="153"/>
      <c r="C155" s="160"/>
      <c r="D155" s="153"/>
    </row>
    <row r="156" spans="2:4" ht="15" collapsed="1" x14ac:dyDescent="0.25">
      <c r="B156" s="153"/>
      <c r="C156" s="168" t="s">
        <v>277</v>
      </c>
      <c r="D156" s="153"/>
    </row>
    <row r="157" spans="2:4" hidden="1" outlineLevel="1" x14ac:dyDescent="0.2">
      <c r="B157" s="153"/>
      <c r="C157" s="164" t="s">
        <v>317</v>
      </c>
      <c r="D157" s="153"/>
    </row>
    <row r="158" spans="2:4" hidden="1" outlineLevel="1" x14ac:dyDescent="0.2">
      <c r="B158" s="153"/>
      <c r="C158" s="164" t="s">
        <v>318</v>
      </c>
      <c r="D158" s="153"/>
    </row>
    <row r="159" spans="2:4" ht="14.25" hidden="1" customHeight="1" outlineLevel="1" x14ac:dyDescent="0.2">
      <c r="B159" s="153"/>
      <c r="C159" s="164" t="s">
        <v>201</v>
      </c>
      <c r="D159" s="153"/>
    </row>
    <row r="160" spans="2:4" ht="14.25" hidden="1" customHeight="1" outlineLevel="1" x14ac:dyDescent="0.2">
      <c r="B160" s="153"/>
      <c r="C160" s="164" t="s">
        <v>165</v>
      </c>
      <c r="D160" s="153"/>
    </row>
    <row r="161" spans="2:4" ht="14.25" hidden="1" customHeight="1" outlineLevel="1" x14ac:dyDescent="0.2">
      <c r="B161" s="153"/>
      <c r="C161" s="164" t="s">
        <v>166</v>
      </c>
      <c r="D161" s="153"/>
    </row>
    <row r="162" spans="2:4" hidden="1" outlineLevel="1" x14ac:dyDescent="0.2">
      <c r="B162" s="153"/>
      <c r="C162" s="160"/>
      <c r="D162" s="153"/>
    </row>
    <row r="163" spans="2:4" hidden="1" outlineLevel="1" x14ac:dyDescent="0.2">
      <c r="B163" s="153"/>
      <c r="C163" s="161" t="s">
        <v>352</v>
      </c>
      <c r="D163" s="153"/>
    </row>
    <row r="164" spans="2:4" hidden="1" outlineLevel="1" x14ac:dyDescent="0.2">
      <c r="B164" s="153"/>
      <c r="C164" s="160"/>
      <c r="D164" s="153"/>
    </row>
    <row r="165" spans="2:4" ht="8.25" customHeight="1" x14ac:dyDescent="0.2">
      <c r="B165" s="153"/>
      <c r="C165" s="160"/>
      <c r="D165" s="153"/>
    </row>
    <row r="166" spans="2:4" ht="8.25" customHeight="1" x14ac:dyDescent="0.2">
      <c r="B166" s="153"/>
      <c r="C166" s="160"/>
      <c r="D166" s="153"/>
    </row>
  </sheetData>
  <phoneticPr fontId="37" type="noConversion"/>
  <printOptions horizontalCentered="1"/>
  <pageMargins left="0.15748031496062992" right="0.15748031496062992" top="0.6692913385826772" bottom="0.78740157480314965" header="0.31496062992125984" footer="0.51181102362204722"/>
  <pageSetup paperSize="9" scale="80" orientation="portrait" verticalDpi="300" r:id="rId1"/>
  <headerFooter alignWithMargins="0">
    <oddFooter>Page &amp;P of &amp;N</oddFooter>
  </headerFooter>
  <rowBreaks count="1" manualBreakCount="1">
    <brk id="97" min="1" max="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1:BA38"/>
  <sheetViews>
    <sheetView showGridLines="0" workbookViewId="0">
      <selection activeCell="D17" sqref="D17"/>
    </sheetView>
  </sheetViews>
  <sheetFormatPr defaultRowHeight="12.75" x14ac:dyDescent="0.2"/>
  <cols>
    <col min="1" max="1" width="4.7109375" style="3" customWidth="1"/>
    <col min="2" max="2" width="4" style="3" customWidth="1"/>
    <col min="3" max="7" width="11.7109375" style="3" customWidth="1"/>
    <col min="8" max="12" width="8.42578125" style="3" customWidth="1"/>
    <col min="13" max="13" width="0.5703125" style="3" customWidth="1"/>
    <col min="14" max="51" width="9.140625" style="3"/>
    <col min="52" max="53" width="9.140625" style="21"/>
    <col min="54" max="16384" width="9.140625" style="3"/>
  </cols>
  <sheetData>
    <row r="1" spans="2:53" ht="9" customHeight="1" thickBot="1" x14ac:dyDescent="0.25"/>
    <row r="2" spans="2:53" ht="5.25" customHeight="1" x14ac:dyDescent="0.2">
      <c r="B2" s="37"/>
      <c r="C2" s="38"/>
      <c r="D2" s="38"/>
      <c r="E2" s="38"/>
      <c r="F2" s="38"/>
      <c r="G2" s="38"/>
      <c r="H2" s="38"/>
      <c r="I2" s="38"/>
      <c r="J2" s="38"/>
      <c r="K2" s="38"/>
      <c r="L2" s="38"/>
      <c r="M2" s="39"/>
    </row>
    <row r="3" spans="2:53" ht="5.25" customHeight="1" x14ac:dyDescent="0.2">
      <c r="B3" s="40"/>
      <c r="C3" s="41"/>
      <c r="D3" s="41"/>
      <c r="E3" s="41"/>
      <c r="F3" s="41"/>
      <c r="G3" s="41"/>
      <c r="H3" s="41"/>
      <c r="I3" s="41"/>
      <c r="J3" s="41"/>
      <c r="K3" s="41"/>
      <c r="L3" s="41"/>
      <c r="M3" s="42"/>
    </row>
    <row r="4" spans="2:53" ht="25.5" customHeight="1" x14ac:dyDescent="0.45">
      <c r="B4" s="129"/>
      <c r="C4" s="306" t="str">
        <f>TRIM(Sheet1!$BM$2)</f>
        <v>THE ADELAIDE REVIEW PTY LTD</v>
      </c>
      <c r="D4" s="306"/>
      <c r="E4" s="306"/>
      <c r="F4" s="306"/>
      <c r="G4" s="306"/>
      <c r="H4" s="306"/>
      <c r="I4" s="306"/>
      <c r="J4" s="306"/>
      <c r="K4" s="306"/>
      <c r="L4" s="306"/>
      <c r="M4" s="130"/>
    </row>
    <row r="5" spans="2:53" ht="6" customHeight="1" x14ac:dyDescent="0.35">
      <c r="B5" s="4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42"/>
    </row>
    <row r="6" spans="2:53" ht="15.75" customHeight="1" x14ac:dyDescent="0.25">
      <c r="B6" s="310" t="s">
        <v>267</v>
      </c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42"/>
    </row>
    <row r="7" spans="2:53" ht="6" customHeight="1" x14ac:dyDescent="0.2">
      <c r="B7" s="40"/>
      <c r="C7" s="41"/>
      <c r="D7" s="41"/>
      <c r="E7" s="120"/>
      <c r="F7" s="10"/>
      <c r="G7" s="10"/>
      <c r="H7" s="121"/>
      <c r="I7" s="121"/>
      <c r="J7" s="121"/>
      <c r="K7" s="121"/>
      <c r="L7" s="121"/>
      <c r="M7" s="42"/>
    </row>
    <row r="8" spans="2:53" ht="6" customHeight="1" x14ac:dyDescent="0.2">
      <c r="B8" s="40"/>
      <c r="C8" s="41"/>
      <c r="D8" s="41"/>
      <c r="E8" s="41"/>
      <c r="F8" s="41"/>
      <c r="G8" s="41"/>
      <c r="H8" s="41"/>
      <c r="I8" s="41"/>
      <c r="J8" s="41"/>
      <c r="K8" s="41"/>
      <c r="L8" s="41"/>
      <c r="M8" s="42"/>
    </row>
    <row r="9" spans="2:53" s="131" customFormat="1" x14ac:dyDescent="0.2">
      <c r="B9" s="122" t="s">
        <v>255</v>
      </c>
      <c r="C9" s="123" t="s">
        <v>331</v>
      </c>
      <c r="D9" s="124"/>
      <c r="E9" s="124"/>
      <c r="F9" s="124"/>
      <c r="G9" s="124"/>
      <c r="H9" s="124"/>
      <c r="I9" s="124"/>
      <c r="J9" s="124"/>
      <c r="K9" s="124"/>
      <c r="L9" s="124"/>
      <c r="M9" s="125"/>
      <c r="AZ9" s="132"/>
      <c r="BA9" s="132"/>
    </row>
    <row r="10" spans="2:53" ht="12.75" customHeight="1" x14ac:dyDescent="0.2">
      <c r="B10" s="126"/>
      <c r="C10" s="123"/>
      <c r="D10" s="41"/>
      <c r="E10" s="41"/>
      <c r="F10" s="41"/>
      <c r="G10" s="41"/>
      <c r="H10" s="41"/>
      <c r="I10" s="41"/>
      <c r="J10" s="41"/>
      <c r="K10" s="41"/>
      <c r="L10" s="41"/>
      <c r="M10" s="42"/>
    </row>
    <row r="11" spans="2:53" s="131" customFormat="1" x14ac:dyDescent="0.2">
      <c r="B11" s="122" t="s">
        <v>256</v>
      </c>
      <c r="C11" s="123" t="s">
        <v>332</v>
      </c>
      <c r="D11" s="124"/>
      <c r="E11" s="124"/>
      <c r="F11" s="124"/>
      <c r="G11" s="124"/>
      <c r="H11" s="124"/>
      <c r="I11" s="124"/>
      <c r="J11" s="124"/>
      <c r="K11" s="124"/>
      <c r="L11" s="124"/>
      <c r="M11" s="125"/>
      <c r="AZ11" s="132"/>
      <c r="BA11" s="132"/>
    </row>
    <row r="12" spans="2:53" ht="12.75" customHeight="1" x14ac:dyDescent="0.2">
      <c r="B12" s="126"/>
      <c r="C12" s="123"/>
      <c r="D12" s="41"/>
      <c r="E12" s="41"/>
      <c r="F12" s="41"/>
      <c r="G12" s="41"/>
      <c r="H12" s="41"/>
      <c r="I12" s="41"/>
      <c r="J12" s="41"/>
      <c r="K12" s="41"/>
      <c r="L12" s="41"/>
      <c r="M12" s="42"/>
    </row>
    <row r="13" spans="2:53" s="131" customFormat="1" x14ac:dyDescent="0.2">
      <c r="B13" s="122" t="s">
        <v>257</v>
      </c>
      <c r="C13" s="123" t="s">
        <v>174</v>
      </c>
      <c r="D13" s="124"/>
      <c r="E13" s="124"/>
      <c r="F13" s="124"/>
      <c r="G13" s="124"/>
      <c r="H13" s="124"/>
      <c r="I13" s="124"/>
      <c r="J13" s="124"/>
      <c r="K13" s="124"/>
      <c r="L13" s="124"/>
      <c r="M13" s="125"/>
      <c r="AZ13" s="132"/>
      <c r="BA13" s="132"/>
    </row>
    <row r="14" spans="2:53" ht="12.75" customHeight="1" x14ac:dyDescent="0.2">
      <c r="B14" s="126"/>
      <c r="C14" s="123"/>
      <c r="D14" s="41"/>
      <c r="E14" s="41"/>
      <c r="F14" s="41"/>
      <c r="G14" s="41"/>
      <c r="H14" s="41"/>
      <c r="I14" s="41"/>
      <c r="J14" s="41"/>
      <c r="K14" s="41"/>
      <c r="L14" s="41"/>
      <c r="M14" s="42"/>
    </row>
    <row r="15" spans="2:53" s="131" customFormat="1" x14ac:dyDescent="0.2">
      <c r="B15" s="122" t="s">
        <v>258</v>
      </c>
      <c r="C15" s="123" t="s">
        <v>333</v>
      </c>
      <c r="D15" s="124"/>
      <c r="E15" s="124"/>
      <c r="F15" s="124"/>
      <c r="G15" s="124"/>
      <c r="H15" s="124"/>
      <c r="I15" s="124"/>
      <c r="J15" s="124"/>
      <c r="K15" s="124"/>
      <c r="L15" s="124"/>
      <c r="M15" s="125"/>
      <c r="AZ15" s="132"/>
      <c r="BA15" s="132"/>
    </row>
    <row r="16" spans="2:53" ht="12.75" customHeight="1" x14ac:dyDescent="0.2">
      <c r="B16" s="126"/>
      <c r="C16" s="123"/>
      <c r="D16" s="41"/>
      <c r="E16" s="41"/>
      <c r="F16" s="41"/>
      <c r="G16" s="41"/>
      <c r="H16" s="41"/>
      <c r="I16" s="41"/>
      <c r="J16" s="41"/>
      <c r="K16" s="41"/>
      <c r="L16" s="41"/>
      <c r="M16" s="42"/>
    </row>
    <row r="17" spans="2:53" s="131" customFormat="1" x14ac:dyDescent="0.2">
      <c r="B17" s="122" t="s">
        <v>259</v>
      </c>
      <c r="C17" s="123" t="s">
        <v>175</v>
      </c>
      <c r="D17" s="124"/>
      <c r="E17" s="124"/>
      <c r="F17" s="124"/>
      <c r="G17" s="124"/>
      <c r="H17" s="124"/>
      <c r="I17" s="124"/>
      <c r="J17" s="124"/>
      <c r="K17" s="124"/>
      <c r="L17" s="124"/>
      <c r="M17" s="125"/>
      <c r="AZ17" s="132"/>
      <c r="BA17" s="132"/>
    </row>
    <row r="18" spans="2:53" ht="12.75" customHeight="1" x14ac:dyDescent="0.2">
      <c r="B18" s="126"/>
      <c r="C18" s="123"/>
      <c r="D18" s="41"/>
      <c r="E18" s="41"/>
      <c r="F18" s="41"/>
      <c r="G18" s="41"/>
      <c r="H18" s="41"/>
      <c r="I18" s="41"/>
      <c r="J18" s="41"/>
      <c r="K18" s="41"/>
      <c r="L18" s="41"/>
      <c r="M18" s="42"/>
    </row>
    <row r="19" spans="2:53" s="131" customFormat="1" x14ac:dyDescent="0.2">
      <c r="B19" s="122" t="s">
        <v>260</v>
      </c>
      <c r="C19" s="123" t="s">
        <v>176</v>
      </c>
      <c r="D19" s="124"/>
      <c r="E19" s="124"/>
      <c r="F19" s="127"/>
      <c r="G19" s="124"/>
      <c r="H19" s="124"/>
      <c r="I19" s="124"/>
      <c r="J19" s="124"/>
      <c r="K19" s="124"/>
      <c r="L19" s="124"/>
      <c r="M19" s="125"/>
      <c r="AZ19" s="132"/>
      <c r="BA19" s="132"/>
    </row>
    <row r="20" spans="2:53" ht="12.75" customHeight="1" x14ac:dyDescent="0.2">
      <c r="B20" s="126"/>
      <c r="C20" s="128"/>
      <c r="D20" s="41"/>
      <c r="E20" s="41"/>
      <c r="F20" s="44"/>
      <c r="G20" s="41"/>
      <c r="H20" s="41"/>
      <c r="I20" s="41"/>
      <c r="J20" s="41"/>
      <c r="K20" s="41"/>
      <c r="L20" s="41"/>
      <c r="M20" s="42"/>
    </row>
    <row r="21" spans="2:53" s="131" customFormat="1" x14ac:dyDescent="0.2">
      <c r="B21" s="309" t="s">
        <v>261</v>
      </c>
      <c r="C21" s="123" t="s">
        <v>177</v>
      </c>
      <c r="D21" s="124"/>
      <c r="E21" s="124"/>
      <c r="F21" s="127"/>
      <c r="G21" s="124"/>
      <c r="H21" s="124"/>
      <c r="I21" s="124"/>
      <c r="J21" s="124"/>
      <c r="K21" s="124"/>
      <c r="L21" s="124"/>
      <c r="M21" s="125"/>
      <c r="AZ21" s="132"/>
      <c r="BA21" s="132"/>
    </row>
    <row r="22" spans="2:53" ht="9.75" customHeight="1" x14ac:dyDescent="0.2">
      <c r="B22" s="309"/>
      <c r="C22" s="123" t="s">
        <v>178</v>
      </c>
      <c r="D22" s="41"/>
      <c r="E22" s="41"/>
      <c r="F22" s="44"/>
      <c r="G22" s="41"/>
      <c r="H22" s="41"/>
      <c r="I22" s="41"/>
      <c r="J22" s="41"/>
      <c r="K22" s="41"/>
      <c r="L22" s="41"/>
      <c r="M22" s="42"/>
    </row>
    <row r="23" spans="2:53" ht="12.75" customHeight="1" x14ac:dyDescent="0.2">
      <c r="B23" s="126"/>
      <c r="C23" s="123"/>
      <c r="D23" s="41"/>
      <c r="E23" s="41"/>
      <c r="F23" s="44"/>
      <c r="G23" s="41"/>
      <c r="H23" s="41"/>
      <c r="I23" s="41"/>
      <c r="J23" s="41"/>
      <c r="K23" s="41"/>
      <c r="L23" s="41"/>
      <c r="M23" s="42"/>
    </row>
    <row r="24" spans="2:53" s="131" customFormat="1" x14ac:dyDescent="0.2">
      <c r="B24" s="122" t="s">
        <v>262</v>
      </c>
      <c r="C24" s="123" t="s">
        <v>179</v>
      </c>
      <c r="D24" s="124"/>
      <c r="E24" s="124"/>
      <c r="F24" s="127"/>
      <c r="G24" s="124"/>
      <c r="H24" s="124"/>
      <c r="I24" s="124"/>
      <c r="J24" s="124"/>
      <c r="K24" s="124"/>
      <c r="L24" s="124"/>
      <c r="M24" s="125"/>
      <c r="AZ24" s="132"/>
      <c r="BA24" s="132"/>
    </row>
    <row r="25" spans="2:53" ht="12.75" customHeight="1" x14ac:dyDescent="0.2">
      <c r="B25" s="126"/>
      <c r="C25" s="128"/>
      <c r="D25" s="41"/>
      <c r="E25" s="41"/>
      <c r="F25" s="44"/>
      <c r="G25" s="41"/>
      <c r="H25" s="41"/>
      <c r="I25" s="41"/>
      <c r="J25" s="41"/>
      <c r="K25" s="41"/>
      <c r="L25" s="41"/>
      <c r="M25" s="42"/>
    </row>
    <row r="26" spans="2:53" s="131" customFormat="1" x14ac:dyDescent="0.2">
      <c r="B26" s="309" t="s">
        <v>263</v>
      </c>
      <c r="C26" s="123" t="s">
        <v>66</v>
      </c>
      <c r="D26" s="124"/>
      <c r="E26" s="124"/>
      <c r="F26" s="127"/>
      <c r="G26" s="124"/>
      <c r="H26" s="124"/>
      <c r="I26" s="124"/>
      <c r="J26" s="124"/>
      <c r="K26" s="124"/>
      <c r="L26" s="124"/>
      <c r="M26" s="125"/>
      <c r="AZ26" s="132"/>
      <c r="BA26" s="132"/>
    </row>
    <row r="27" spans="2:53" ht="9.75" customHeight="1" x14ac:dyDescent="0.2">
      <c r="B27" s="309"/>
      <c r="C27" s="123" t="s">
        <v>178</v>
      </c>
      <c r="D27" s="41"/>
      <c r="E27" s="41"/>
      <c r="F27" s="41"/>
      <c r="G27" s="41"/>
      <c r="H27" s="41"/>
      <c r="I27" s="41"/>
      <c r="J27" s="41"/>
      <c r="K27" s="41"/>
      <c r="L27" s="41"/>
      <c r="M27" s="42"/>
    </row>
    <row r="28" spans="2:53" ht="12.75" customHeight="1" x14ac:dyDescent="0.2">
      <c r="B28" s="126"/>
      <c r="C28" s="123"/>
      <c r="D28" s="41"/>
      <c r="E28" s="41"/>
      <c r="F28" s="41"/>
      <c r="G28" s="41"/>
      <c r="H28" s="41"/>
      <c r="I28" s="41"/>
      <c r="J28" s="41"/>
      <c r="K28" s="41"/>
      <c r="L28" s="41"/>
      <c r="M28" s="42"/>
    </row>
    <row r="29" spans="2:53" s="131" customFormat="1" x14ac:dyDescent="0.2">
      <c r="B29" s="122" t="s">
        <v>264</v>
      </c>
      <c r="C29" s="123" t="s">
        <v>180</v>
      </c>
      <c r="D29" s="124"/>
      <c r="E29" s="124"/>
      <c r="F29" s="124"/>
      <c r="G29" s="124"/>
      <c r="H29" s="124"/>
      <c r="I29" s="124"/>
      <c r="J29" s="124"/>
      <c r="K29" s="124"/>
      <c r="L29" s="124"/>
      <c r="M29" s="125"/>
      <c r="AZ29" s="132"/>
      <c r="BA29" s="132"/>
    </row>
    <row r="30" spans="2:53" ht="12.75" customHeight="1" x14ac:dyDescent="0.2">
      <c r="B30" s="126"/>
      <c r="C30" s="128"/>
      <c r="D30" s="41"/>
      <c r="E30" s="41"/>
      <c r="F30" s="41"/>
      <c r="G30" s="41"/>
      <c r="H30" s="41"/>
      <c r="I30" s="41"/>
      <c r="J30" s="41"/>
      <c r="K30" s="41"/>
      <c r="L30" s="41"/>
      <c r="M30" s="42"/>
    </row>
    <row r="31" spans="2:53" s="131" customFormat="1" x14ac:dyDescent="0.2">
      <c r="B31" s="122" t="s">
        <v>265</v>
      </c>
      <c r="C31" s="123" t="s">
        <v>181</v>
      </c>
      <c r="D31" s="124"/>
      <c r="E31" s="124"/>
      <c r="F31" s="124"/>
      <c r="G31" s="124"/>
      <c r="H31" s="124"/>
      <c r="I31" s="124"/>
      <c r="J31" s="124"/>
      <c r="K31" s="124"/>
      <c r="L31" s="124"/>
      <c r="M31" s="125"/>
      <c r="AZ31" s="132"/>
      <c r="BA31" s="132"/>
    </row>
    <row r="32" spans="2:53" ht="12.75" customHeight="1" x14ac:dyDescent="0.2">
      <c r="B32" s="126"/>
      <c r="C32" s="123"/>
      <c r="D32" s="41"/>
      <c r="E32" s="41"/>
      <c r="F32" s="41"/>
      <c r="G32" s="41"/>
      <c r="H32" s="41"/>
      <c r="I32" s="41"/>
      <c r="J32" s="41"/>
      <c r="K32" s="41"/>
      <c r="L32" s="41"/>
      <c r="M32" s="42"/>
    </row>
    <row r="33" spans="2:53" s="131" customFormat="1" ht="13.5" customHeight="1" x14ac:dyDescent="0.2">
      <c r="B33" s="122" t="s">
        <v>266</v>
      </c>
      <c r="C33" s="123" t="s">
        <v>11</v>
      </c>
      <c r="D33" s="124"/>
      <c r="E33" s="124"/>
      <c r="F33" s="124"/>
      <c r="G33" s="124"/>
      <c r="H33" s="124"/>
      <c r="I33" s="124"/>
      <c r="J33" s="124"/>
      <c r="K33" s="124"/>
      <c r="L33" s="124"/>
      <c r="M33" s="125"/>
      <c r="AZ33" s="132"/>
      <c r="BA33" s="132"/>
    </row>
    <row r="34" spans="2:53" ht="15" customHeight="1" x14ac:dyDescent="0.2">
      <c r="B34" s="40"/>
      <c r="C34" s="43"/>
      <c r="D34" s="41"/>
      <c r="E34" s="41"/>
      <c r="F34" s="41"/>
      <c r="G34" s="41"/>
      <c r="H34" s="41"/>
      <c r="I34" s="41"/>
      <c r="J34" s="41"/>
      <c r="K34" s="41"/>
      <c r="L34" s="41"/>
      <c r="M34" s="42"/>
    </row>
    <row r="35" spans="2:53" ht="15" customHeight="1" thickBot="1" x14ac:dyDescent="0.3">
      <c r="B35" s="45"/>
      <c r="C35" s="46"/>
      <c r="D35" s="46"/>
      <c r="E35" s="46"/>
      <c r="F35" s="46"/>
      <c r="G35" s="46"/>
      <c r="H35" s="46"/>
      <c r="I35" s="46"/>
      <c r="J35" s="307"/>
      <c r="K35" s="307"/>
      <c r="L35" s="307"/>
      <c r="M35" s="308"/>
    </row>
    <row r="36" spans="2:53" x14ac:dyDescent="0.2">
      <c r="B36" s="41"/>
      <c r="C36" s="41"/>
      <c r="D36" s="41"/>
      <c r="E36" s="41"/>
      <c r="F36" s="41"/>
      <c r="G36" s="41"/>
      <c r="H36" s="41"/>
      <c r="I36" s="41"/>
      <c r="J36" s="41"/>
      <c r="K36" s="41"/>
    </row>
    <row r="37" spans="2:53" x14ac:dyDescent="0.2">
      <c r="B37" s="41"/>
      <c r="C37" s="41"/>
      <c r="D37" s="41"/>
      <c r="E37" s="41"/>
      <c r="F37" s="41"/>
      <c r="G37" s="41"/>
      <c r="H37" s="41"/>
      <c r="I37" s="41"/>
      <c r="J37" s="41"/>
      <c r="K37" s="41"/>
    </row>
    <row r="38" spans="2:53" x14ac:dyDescent="0.2">
      <c r="B38" s="41"/>
      <c r="C38" s="41"/>
      <c r="D38" s="41"/>
      <c r="E38" s="41"/>
      <c r="F38" s="41"/>
      <c r="G38" s="41"/>
      <c r="H38" s="41"/>
      <c r="I38" s="41"/>
      <c r="J38" s="41"/>
      <c r="K38" s="41"/>
    </row>
  </sheetData>
  <mergeCells count="5">
    <mergeCell ref="C4:L4"/>
    <mergeCell ref="J35:M35"/>
    <mergeCell ref="B21:B22"/>
    <mergeCell ref="B26:B27"/>
    <mergeCell ref="B6:L6"/>
  </mergeCells>
  <phoneticPr fontId="0" type="noConversion"/>
  <pageMargins left="0.35433070866141736" right="0.35433070866141736" top="0.98425196850393704" bottom="0.98425196850393704" header="0.51181102362204722" footer="0.51181102362204722"/>
  <pageSetup paperSize="9" scale="85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217" r:id="rId4" name="cmdLayout1I">
          <controlPr defaultSize="0" print="0" autoLine="0" r:id="rId5">
            <anchor moveWithCells="1">
              <from>
                <xdr:col>7</xdr:col>
                <xdr:colOff>114300</xdr:colOff>
                <xdr:row>7</xdr:row>
                <xdr:rowOff>38100</xdr:rowOff>
              </from>
              <to>
                <xdr:col>9</xdr:col>
                <xdr:colOff>247650</xdr:colOff>
                <xdr:row>9</xdr:row>
                <xdr:rowOff>76200</xdr:rowOff>
              </to>
            </anchor>
          </controlPr>
        </control>
      </mc:Choice>
      <mc:Fallback>
        <control shapeId="9217" r:id="rId4" name="cmdLayout1I"/>
      </mc:Fallback>
    </mc:AlternateContent>
    <mc:AlternateContent xmlns:mc="http://schemas.openxmlformats.org/markup-compatibility/2006">
      <mc:Choice Requires="x14">
        <control shapeId="9218" r:id="rId6" name="cmdLayout2I">
          <controlPr defaultSize="0" print="0" autoLine="0" r:id="rId7">
            <anchor moveWithCells="1">
              <from>
                <xdr:col>7</xdr:col>
                <xdr:colOff>114300</xdr:colOff>
                <xdr:row>9</xdr:row>
                <xdr:rowOff>114300</xdr:rowOff>
              </from>
              <to>
                <xdr:col>9</xdr:col>
                <xdr:colOff>247650</xdr:colOff>
                <xdr:row>11</xdr:row>
                <xdr:rowOff>66675</xdr:rowOff>
              </to>
            </anchor>
          </controlPr>
        </control>
      </mc:Choice>
      <mc:Fallback>
        <control shapeId="9218" r:id="rId6" name="cmdLayout2I"/>
      </mc:Fallback>
    </mc:AlternateContent>
    <mc:AlternateContent xmlns:mc="http://schemas.openxmlformats.org/markup-compatibility/2006">
      <mc:Choice Requires="x14">
        <control shapeId="9219" r:id="rId8" name="cmdLayout4I">
          <controlPr defaultSize="0" print="0" autoLine="0" r:id="rId9">
            <anchor moveWithCells="1">
              <from>
                <xdr:col>7</xdr:col>
                <xdr:colOff>114300</xdr:colOff>
                <xdr:row>13</xdr:row>
                <xdr:rowOff>114300</xdr:rowOff>
              </from>
              <to>
                <xdr:col>9</xdr:col>
                <xdr:colOff>247650</xdr:colOff>
                <xdr:row>15</xdr:row>
                <xdr:rowOff>66675</xdr:rowOff>
              </to>
            </anchor>
          </controlPr>
        </control>
      </mc:Choice>
      <mc:Fallback>
        <control shapeId="9219" r:id="rId8" name="cmdLayout4I"/>
      </mc:Fallback>
    </mc:AlternateContent>
    <mc:AlternateContent xmlns:mc="http://schemas.openxmlformats.org/markup-compatibility/2006">
      <mc:Choice Requires="x14">
        <control shapeId="9220" r:id="rId10" name="cmdLayout5I">
          <controlPr defaultSize="0" print="0" autoLine="0" r:id="rId11">
            <anchor moveWithCells="1">
              <from>
                <xdr:col>7</xdr:col>
                <xdr:colOff>114300</xdr:colOff>
                <xdr:row>15</xdr:row>
                <xdr:rowOff>104775</xdr:rowOff>
              </from>
              <to>
                <xdr:col>9</xdr:col>
                <xdr:colOff>247650</xdr:colOff>
                <xdr:row>17</xdr:row>
                <xdr:rowOff>57150</xdr:rowOff>
              </to>
            </anchor>
          </controlPr>
        </control>
      </mc:Choice>
      <mc:Fallback>
        <control shapeId="9220" r:id="rId10" name="cmdLayout5I"/>
      </mc:Fallback>
    </mc:AlternateContent>
    <mc:AlternateContent xmlns:mc="http://schemas.openxmlformats.org/markup-compatibility/2006">
      <mc:Choice Requires="x14">
        <control shapeId="9221" r:id="rId12" name="cmdLayout6I">
          <controlPr defaultSize="0" print="0" autoLine="0" r:id="rId13">
            <anchor moveWithCells="1">
              <from>
                <xdr:col>7</xdr:col>
                <xdr:colOff>114300</xdr:colOff>
                <xdr:row>17</xdr:row>
                <xdr:rowOff>114300</xdr:rowOff>
              </from>
              <to>
                <xdr:col>9</xdr:col>
                <xdr:colOff>247650</xdr:colOff>
                <xdr:row>19</xdr:row>
                <xdr:rowOff>66675</xdr:rowOff>
              </to>
            </anchor>
          </controlPr>
        </control>
      </mc:Choice>
      <mc:Fallback>
        <control shapeId="9221" r:id="rId12" name="cmdLayout6I"/>
      </mc:Fallback>
    </mc:AlternateContent>
    <mc:AlternateContent xmlns:mc="http://schemas.openxmlformats.org/markup-compatibility/2006">
      <mc:Choice Requires="x14">
        <control shapeId="9222" r:id="rId14" name="cmdLayout3I">
          <controlPr defaultSize="0" print="0" autoLine="0" r:id="rId15">
            <anchor moveWithCells="1">
              <from>
                <xdr:col>7</xdr:col>
                <xdr:colOff>114300</xdr:colOff>
                <xdr:row>11</xdr:row>
                <xdr:rowOff>114300</xdr:rowOff>
              </from>
              <to>
                <xdr:col>9</xdr:col>
                <xdr:colOff>247650</xdr:colOff>
                <xdr:row>13</xdr:row>
                <xdr:rowOff>66675</xdr:rowOff>
              </to>
            </anchor>
          </controlPr>
        </control>
      </mc:Choice>
      <mc:Fallback>
        <control shapeId="9222" r:id="rId14" name="cmdLayout3I"/>
      </mc:Fallback>
    </mc:AlternateContent>
    <mc:AlternateContent xmlns:mc="http://schemas.openxmlformats.org/markup-compatibility/2006">
      <mc:Choice Requires="x14">
        <control shapeId="9223" r:id="rId16" name="cmdLayout2B">
          <controlPr defaultSize="0" autoLine="0" r:id="rId17">
            <anchor moveWithCells="1">
              <from>
                <xdr:col>9</xdr:col>
                <xdr:colOff>400050</xdr:colOff>
                <xdr:row>9</xdr:row>
                <xdr:rowOff>114300</xdr:rowOff>
              </from>
              <to>
                <xdr:col>11</xdr:col>
                <xdr:colOff>533400</xdr:colOff>
                <xdr:row>11</xdr:row>
                <xdr:rowOff>66675</xdr:rowOff>
              </to>
            </anchor>
          </controlPr>
        </control>
      </mc:Choice>
      <mc:Fallback>
        <control shapeId="9223" r:id="rId16" name="cmdLayout2B"/>
      </mc:Fallback>
    </mc:AlternateContent>
    <mc:AlternateContent xmlns:mc="http://schemas.openxmlformats.org/markup-compatibility/2006">
      <mc:Choice Requires="x14">
        <control shapeId="9224" r:id="rId18" name="cmdLayout6B">
          <controlPr defaultSize="0" autoLine="0" r:id="rId19">
            <anchor moveWithCells="1">
              <from>
                <xdr:col>9</xdr:col>
                <xdr:colOff>390525</xdr:colOff>
                <xdr:row>17</xdr:row>
                <xdr:rowOff>114300</xdr:rowOff>
              </from>
              <to>
                <xdr:col>11</xdr:col>
                <xdr:colOff>523875</xdr:colOff>
                <xdr:row>19</xdr:row>
                <xdr:rowOff>66675</xdr:rowOff>
              </to>
            </anchor>
          </controlPr>
        </control>
      </mc:Choice>
      <mc:Fallback>
        <control shapeId="9224" r:id="rId18" name="cmdLayout6B"/>
      </mc:Fallback>
    </mc:AlternateContent>
    <mc:AlternateContent xmlns:mc="http://schemas.openxmlformats.org/markup-compatibility/2006">
      <mc:Choice Requires="x14">
        <control shapeId="9225" r:id="rId20" name="cmdLayout10B">
          <controlPr defaultSize="0" autoLine="0" r:id="rId21">
            <anchor moveWithCells="1">
              <from>
                <xdr:col>9</xdr:col>
                <xdr:colOff>381000</xdr:colOff>
                <xdr:row>27</xdr:row>
                <xdr:rowOff>114300</xdr:rowOff>
              </from>
              <to>
                <xdr:col>11</xdr:col>
                <xdr:colOff>514350</xdr:colOff>
                <xdr:row>29</xdr:row>
                <xdr:rowOff>66675</xdr:rowOff>
              </to>
            </anchor>
          </controlPr>
        </control>
      </mc:Choice>
      <mc:Fallback>
        <control shapeId="9225" r:id="rId20" name="cmdLayout10B"/>
      </mc:Fallback>
    </mc:AlternateContent>
    <mc:AlternateContent xmlns:mc="http://schemas.openxmlformats.org/markup-compatibility/2006">
      <mc:Choice Requires="x14">
        <control shapeId="9226" r:id="rId22" name="cmdLayout4B">
          <controlPr defaultSize="0" autoLine="0" r:id="rId23">
            <anchor moveWithCells="1">
              <from>
                <xdr:col>9</xdr:col>
                <xdr:colOff>400050</xdr:colOff>
                <xdr:row>13</xdr:row>
                <xdr:rowOff>114300</xdr:rowOff>
              </from>
              <to>
                <xdr:col>11</xdr:col>
                <xdr:colOff>533400</xdr:colOff>
                <xdr:row>15</xdr:row>
                <xdr:rowOff>66675</xdr:rowOff>
              </to>
            </anchor>
          </controlPr>
        </control>
      </mc:Choice>
      <mc:Fallback>
        <control shapeId="9226" r:id="rId22" name="cmdLayout4B"/>
      </mc:Fallback>
    </mc:AlternateContent>
    <mc:AlternateContent xmlns:mc="http://schemas.openxmlformats.org/markup-compatibility/2006">
      <mc:Choice Requires="x14">
        <control shapeId="9227" r:id="rId24" name="cmdLayout7I">
          <controlPr defaultSize="0" print="0" autoLine="0" r:id="rId25">
            <anchor moveWithCells="1">
              <from>
                <xdr:col>7</xdr:col>
                <xdr:colOff>114300</xdr:colOff>
                <xdr:row>20</xdr:row>
                <xdr:rowOff>19050</xdr:rowOff>
              </from>
              <to>
                <xdr:col>9</xdr:col>
                <xdr:colOff>247650</xdr:colOff>
                <xdr:row>22</xdr:row>
                <xdr:rowOff>9525</xdr:rowOff>
              </to>
            </anchor>
          </controlPr>
        </control>
      </mc:Choice>
      <mc:Fallback>
        <control shapeId="9227" r:id="rId24" name="cmdLayout7I"/>
      </mc:Fallback>
    </mc:AlternateContent>
    <mc:AlternateContent xmlns:mc="http://schemas.openxmlformats.org/markup-compatibility/2006">
      <mc:Choice Requires="x14">
        <control shapeId="9228" r:id="rId26" name="cmdLayout8I">
          <controlPr defaultSize="0" print="0" autoLine="0" r:id="rId27">
            <anchor moveWithCells="1">
              <from>
                <xdr:col>7</xdr:col>
                <xdr:colOff>114300</xdr:colOff>
                <xdr:row>22</xdr:row>
                <xdr:rowOff>114300</xdr:rowOff>
              </from>
              <to>
                <xdr:col>9</xdr:col>
                <xdr:colOff>247650</xdr:colOff>
                <xdr:row>24</xdr:row>
                <xdr:rowOff>66675</xdr:rowOff>
              </to>
            </anchor>
          </controlPr>
        </control>
      </mc:Choice>
      <mc:Fallback>
        <control shapeId="9228" r:id="rId26" name="cmdLayout8I"/>
      </mc:Fallback>
    </mc:AlternateContent>
    <mc:AlternateContent xmlns:mc="http://schemas.openxmlformats.org/markup-compatibility/2006">
      <mc:Choice Requires="x14">
        <control shapeId="9229" r:id="rId28" name="cmdLayout9I">
          <controlPr defaultSize="0" print="0" autoLine="0" r:id="rId29">
            <anchor moveWithCells="1">
              <from>
                <xdr:col>7</xdr:col>
                <xdr:colOff>114300</xdr:colOff>
                <xdr:row>25</xdr:row>
                <xdr:rowOff>19050</xdr:rowOff>
              </from>
              <to>
                <xdr:col>9</xdr:col>
                <xdr:colOff>247650</xdr:colOff>
                <xdr:row>27</xdr:row>
                <xdr:rowOff>9525</xdr:rowOff>
              </to>
            </anchor>
          </controlPr>
        </control>
      </mc:Choice>
      <mc:Fallback>
        <control shapeId="9229" r:id="rId28" name="cmdLayout9I"/>
      </mc:Fallback>
    </mc:AlternateContent>
    <mc:AlternateContent xmlns:mc="http://schemas.openxmlformats.org/markup-compatibility/2006">
      <mc:Choice Requires="x14">
        <control shapeId="9230" r:id="rId30" name="cmdLayout11I">
          <controlPr defaultSize="0" print="0" autoLine="0" r:id="rId31">
            <anchor moveWithCells="1">
              <from>
                <xdr:col>7</xdr:col>
                <xdr:colOff>114300</xdr:colOff>
                <xdr:row>29</xdr:row>
                <xdr:rowOff>114300</xdr:rowOff>
              </from>
              <to>
                <xdr:col>9</xdr:col>
                <xdr:colOff>247650</xdr:colOff>
                <xdr:row>31</xdr:row>
                <xdr:rowOff>66675</xdr:rowOff>
              </to>
            </anchor>
          </controlPr>
        </control>
      </mc:Choice>
      <mc:Fallback>
        <control shapeId="9230" r:id="rId30" name="cmdLayout11I"/>
      </mc:Fallback>
    </mc:AlternateContent>
    <mc:AlternateContent xmlns:mc="http://schemas.openxmlformats.org/markup-compatibility/2006">
      <mc:Choice Requires="x14">
        <control shapeId="9231" r:id="rId32" name="cmdLayout12I">
          <controlPr defaultSize="0" print="0" autoLine="0" r:id="rId33">
            <anchor moveWithCells="1">
              <from>
                <xdr:col>7</xdr:col>
                <xdr:colOff>114300</xdr:colOff>
                <xdr:row>31</xdr:row>
                <xdr:rowOff>114300</xdr:rowOff>
              </from>
              <to>
                <xdr:col>9</xdr:col>
                <xdr:colOff>247650</xdr:colOff>
                <xdr:row>33</xdr:row>
                <xdr:rowOff>57150</xdr:rowOff>
              </to>
            </anchor>
          </controlPr>
        </control>
      </mc:Choice>
      <mc:Fallback>
        <control shapeId="9231" r:id="rId32" name="cmdLayout12I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K25"/>
  <sheetViews>
    <sheetView workbookViewId="0">
      <selection activeCell="C2" sqref="C2"/>
    </sheetView>
  </sheetViews>
  <sheetFormatPr defaultRowHeight="12.75" x14ac:dyDescent="0.2"/>
  <cols>
    <col min="1" max="1" width="10.85546875" customWidth="1"/>
    <col min="2" max="2" width="10.7109375" bestFit="1" customWidth="1"/>
    <col min="3" max="3" width="10.5703125" customWidth="1"/>
    <col min="4" max="4" width="15.5703125" customWidth="1"/>
    <col min="6" max="6" width="10.7109375" customWidth="1"/>
  </cols>
  <sheetData>
    <row r="1" spans="1:11" x14ac:dyDescent="0.2">
      <c r="A1" s="36" t="s">
        <v>31</v>
      </c>
      <c r="B1" s="36" t="s">
        <v>32</v>
      </c>
      <c r="C1" s="36" t="s">
        <v>33</v>
      </c>
      <c r="D1" s="36" t="s">
        <v>34</v>
      </c>
      <c r="E1" s="36" t="s">
        <v>28</v>
      </c>
      <c r="F1" s="36" t="s">
        <v>35</v>
      </c>
      <c r="G1" s="36" t="s">
        <v>67</v>
      </c>
      <c r="H1" s="36" t="s">
        <v>68</v>
      </c>
      <c r="I1" s="36" t="s">
        <v>17</v>
      </c>
      <c r="J1" s="36" t="s">
        <v>18</v>
      </c>
      <c r="K1" s="36" t="s">
        <v>19</v>
      </c>
    </row>
    <row r="2" spans="1:11" x14ac:dyDescent="0.2">
      <c r="A2" s="49" t="s">
        <v>115</v>
      </c>
      <c r="B2" t="s">
        <v>36</v>
      </c>
      <c r="C2">
        <f t="shared" ref="C2:C13" si="0">Param_Year</f>
        <v>2020</v>
      </c>
      <c r="D2" t="str">
        <f t="shared" ref="D2:D13" si="1">B2&amp;" "&amp;$C2</f>
        <v>January 2020</v>
      </c>
      <c r="E2">
        <v>1</v>
      </c>
      <c r="F2" t="str">
        <f>LEFT($B2,3)&amp;" "&amp;RIGHT($C2,2)</f>
        <v>Jan 20</v>
      </c>
      <c r="G2">
        <f>C2-1</f>
        <v>2019</v>
      </c>
      <c r="H2" t="str">
        <f>LEFT(F2,3)&amp;" "&amp;RIGHT(G2,2)</f>
        <v>Jan 19</v>
      </c>
    </row>
    <row r="3" spans="1:11" x14ac:dyDescent="0.2">
      <c r="A3" s="49" t="s">
        <v>116</v>
      </c>
      <c r="B3" t="s">
        <v>37</v>
      </c>
      <c r="C3">
        <f t="shared" si="0"/>
        <v>2020</v>
      </c>
      <c r="D3" t="str">
        <f t="shared" si="1"/>
        <v>February 2020</v>
      </c>
      <c r="E3">
        <v>2</v>
      </c>
      <c r="F3" t="str">
        <f t="shared" ref="F3:F13" si="2">LEFT($B3,3)&amp;" "&amp;RIGHT($C3,2)</f>
        <v>Feb 20</v>
      </c>
      <c r="G3">
        <f t="shared" ref="G3:G13" si="3">C3-1</f>
        <v>2019</v>
      </c>
      <c r="H3" t="str">
        <f t="shared" ref="H3:H13" si="4">LEFT(F3,3)&amp;" "&amp;RIGHT(G3,2)</f>
        <v>Feb 19</v>
      </c>
    </row>
    <row r="4" spans="1:11" x14ac:dyDescent="0.2">
      <c r="A4" s="49" t="s">
        <v>117</v>
      </c>
      <c r="B4" t="s">
        <v>38</v>
      </c>
      <c r="C4">
        <f t="shared" si="0"/>
        <v>2020</v>
      </c>
      <c r="D4" t="str">
        <f t="shared" si="1"/>
        <v>March 2020</v>
      </c>
      <c r="E4">
        <v>3</v>
      </c>
      <c r="F4" t="str">
        <f t="shared" si="2"/>
        <v>Mar 20</v>
      </c>
      <c r="G4">
        <f t="shared" si="3"/>
        <v>2019</v>
      </c>
      <c r="H4" t="str">
        <f t="shared" si="4"/>
        <v>Mar 19</v>
      </c>
    </row>
    <row r="5" spans="1:11" x14ac:dyDescent="0.2">
      <c r="A5" s="49" t="s">
        <v>118</v>
      </c>
      <c r="B5" t="s">
        <v>39</v>
      </c>
      <c r="C5">
        <f t="shared" si="0"/>
        <v>2020</v>
      </c>
      <c r="D5" t="str">
        <f t="shared" si="1"/>
        <v>April 2020</v>
      </c>
      <c r="E5">
        <v>4</v>
      </c>
      <c r="F5" t="str">
        <f t="shared" si="2"/>
        <v>Apr 20</v>
      </c>
      <c r="G5">
        <f t="shared" si="3"/>
        <v>2019</v>
      </c>
      <c r="H5" t="str">
        <f t="shared" si="4"/>
        <v>Apr 19</v>
      </c>
    </row>
    <row r="6" spans="1:11" x14ac:dyDescent="0.2">
      <c r="A6" s="49" t="s">
        <v>119</v>
      </c>
      <c r="B6" t="s">
        <v>40</v>
      </c>
      <c r="C6">
        <f t="shared" si="0"/>
        <v>2020</v>
      </c>
      <c r="D6" t="str">
        <f t="shared" si="1"/>
        <v>May 2020</v>
      </c>
      <c r="E6">
        <v>5</v>
      </c>
      <c r="F6" t="str">
        <f t="shared" si="2"/>
        <v>May 20</v>
      </c>
      <c r="G6">
        <f t="shared" si="3"/>
        <v>2019</v>
      </c>
      <c r="H6" t="str">
        <f t="shared" si="4"/>
        <v>May 19</v>
      </c>
    </row>
    <row r="7" spans="1:11" x14ac:dyDescent="0.2">
      <c r="A7" s="49" t="s">
        <v>120</v>
      </c>
      <c r="B7" t="s">
        <v>41</v>
      </c>
      <c r="C7">
        <f t="shared" si="0"/>
        <v>2020</v>
      </c>
      <c r="D7" t="str">
        <f t="shared" si="1"/>
        <v>June 2020</v>
      </c>
      <c r="E7">
        <v>6</v>
      </c>
      <c r="F7" t="str">
        <f t="shared" si="2"/>
        <v>Jun 20</v>
      </c>
      <c r="G7">
        <f t="shared" si="3"/>
        <v>2019</v>
      </c>
      <c r="H7" t="str">
        <f t="shared" si="4"/>
        <v>Jun 19</v>
      </c>
    </row>
    <row r="8" spans="1:11" x14ac:dyDescent="0.2">
      <c r="A8" s="49" t="s">
        <v>121</v>
      </c>
      <c r="B8" t="s">
        <v>42</v>
      </c>
      <c r="C8">
        <f t="shared" si="0"/>
        <v>2020</v>
      </c>
      <c r="D8" t="str">
        <f t="shared" si="1"/>
        <v>July 2020</v>
      </c>
      <c r="E8">
        <v>7</v>
      </c>
      <c r="F8" t="str">
        <f t="shared" si="2"/>
        <v>Jul 20</v>
      </c>
      <c r="G8">
        <f t="shared" si="3"/>
        <v>2019</v>
      </c>
      <c r="H8" t="str">
        <f t="shared" si="4"/>
        <v>Jul 19</v>
      </c>
    </row>
    <row r="9" spans="1:11" x14ac:dyDescent="0.2">
      <c r="A9" s="49" t="s">
        <v>122</v>
      </c>
      <c r="B9" t="s">
        <v>43</v>
      </c>
      <c r="C9">
        <f t="shared" si="0"/>
        <v>2020</v>
      </c>
      <c r="D9" t="str">
        <f t="shared" si="1"/>
        <v>August 2020</v>
      </c>
      <c r="E9">
        <v>8</v>
      </c>
      <c r="F9" t="str">
        <f t="shared" si="2"/>
        <v>Aug 20</v>
      </c>
      <c r="G9">
        <f t="shared" si="3"/>
        <v>2019</v>
      </c>
      <c r="H9" t="str">
        <f t="shared" si="4"/>
        <v>Aug 19</v>
      </c>
    </row>
    <row r="10" spans="1:11" x14ac:dyDescent="0.2">
      <c r="A10" s="49" t="s">
        <v>123</v>
      </c>
      <c r="B10" t="s">
        <v>44</v>
      </c>
      <c r="C10">
        <f t="shared" si="0"/>
        <v>2020</v>
      </c>
      <c r="D10" t="str">
        <f t="shared" si="1"/>
        <v>September 2020</v>
      </c>
      <c r="E10">
        <v>9</v>
      </c>
      <c r="F10" t="str">
        <f t="shared" si="2"/>
        <v>Sep 20</v>
      </c>
      <c r="G10">
        <f t="shared" si="3"/>
        <v>2019</v>
      </c>
      <c r="H10" t="str">
        <f t="shared" si="4"/>
        <v>Sep 19</v>
      </c>
    </row>
    <row r="11" spans="1:11" x14ac:dyDescent="0.2">
      <c r="A11" s="49" t="s">
        <v>124</v>
      </c>
      <c r="B11" t="s">
        <v>45</v>
      </c>
      <c r="C11">
        <f t="shared" si="0"/>
        <v>2020</v>
      </c>
      <c r="D11" t="str">
        <f t="shared" si="1"/>
        <v>October 2020</v>
      </c>
      <c r="E11">
        <v>10</v>
      </c>
      <c r="F11" t="str">
        <f t="shared" si="2"/>
        <v>Oct 20</v>
      </c>
      <c r="G11">
        <f t="shared" si="3"/>
        <v>2019</v>
      </c>
      <c r="H11" t="str">
        <f t="shared" si="4"/>
        <v>Oct 19</v>
      </c>
    </row>
    <row r="12" spans="1:11" x14ac:dyDescent="0.2">
      <c r="A12" s="49" t="s">
        <v>125</v>
      </c>
      <c r="B12" t="s">
        <v>46</v>
      </c>
      <c r="C12">
        <f t="shared" si="0"/>
        <v>2020</v>
      </c>
      <c r="D12" t="str">
        <f t="shared" si="1"/>
        <v>November 2020</v>
      </c>
      <c r="E12">
        <v>11</v>
      </c>
      <c r="F12" t="str">
        <f t="shared" si="2"/>
        <v>Nov 20</v>
      </c>
      <c r="G12">
        <f t="shared" si="3"/>
        <v>2019</v>
      </c>
      <c r="H12" t="str">
        <f t="shared" si="4"/>
        <v>Nov 19</v>
      </c>
    </row>
    <row r="13" spans="1:11" x14ac:dyDescent="0.2">
      <c r="A13" s="49" t="s">
        <v>126</v>
      </c>
      <c r="B13" t="s">
        <v>47</v>
      </c>
      <c r="C13">
        <f t="shared" si="0"/>
        <v>2020</v>
      </c>
      <c r="D13" t="str">
        <f t="shared" si="1"/>
        <v>December 2020</v>
      </c>
      <c r="E13">
        <v>12</v>
      </c>
      <c r="F13" t="str">
        <f t="shared" si="2"/>
        <v>Dec 20</v>
      </c>
      <c r="G13">
        <f t="shared" si="3"/>
        <v>2019</v>
      </c>
      <c r="H13" t="str">
        <f t="shared" si="4"/>
        <v>Dec 19</v>
      </c>
      <c r="I13">
        <f>VLOOKUP(12,E:G,3,0)-1</f>
        <v>2018</v>
      </c>
      <c r="J13">
        <f>I13-1</f>
        <v>2017</v>
      </c>
      <c r="K13">
        <f>J13-1</f>
        <v>2016</v>
      </c>
    </row>
    <row r="14" spans="1:11" x14ac:dyDescent="0.2">
      <c r="A14" s="49"/>
    </row>
    <row r="15" spans="1:11" x14ac:dyDescent="0.2">
      <c r="A15" s="49"/>
    </row>
    <row r="16" spans="1:11" x14ac:dyDescent="0.2">
      <c r="A16" s="49"/>
    </row>
    <row r="17" spans="1:4" x14ac:dyDescent="0.2">
      <c r="A17" s="49"/>
    </row>
    <row r="18" spans="1:4" x14ac:dyDescent="0.2">
      <c r="A18" s="49"/>
    </row>
    <row r="19" spans="1:4" x14ac:dyDescent="0.2">
      <c r="A19" s="49"/>
    </row>
    <row r="20" spans="1:4" x14ac:dyDescent="0.2">
      <c r="A20" s="49"/>
    </row>
    <row r="21" spans="1:4" x14ac:dyDescent="0.2">
      <c r="A21" s="9"/>
      <c r="B21" s="9"/>
      <c r="C21" s="9"/>
      <c r="D21" s="9"/>
    </row>
    <row r="22" spans="1:4" x14ac:dyDescent="0.2">
      <c r="A22" s="47"/>
      <c r="B22" s="9"/>
      <c r="C22" s="9"/>
      <c r="D22" s="9"/>
    </row>
    <row r="23" spans="1:4" x14ac:dyDescent="0.2">
      <c r="A23" s="47"/>
      <c r="B23" s="9"/>
      <c r="C23" s="9"/>
      <c r="D23" s="48"/>
    </row>
    <row r="24" spans="1:4" x14ac:dyDescent="0.2">
      <c r="A24" s="47"/>
      <c r="B24" s="9"/>
      <c r="C24" s="9"/>
      <c r="D24" s="9"/>
    </row>
    <row r="25" spans="1:4" x14ac:dyDescent="0.2">
      <c r="A25" s="9"/>
      <c r="B25" s="9"/>
      <c r="C25" s="9"/>
      <c r="D25" s="9"/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/>
  <dimension ref="A1:D54"/>
  <sheetViews>
    <sheetView workbookViewId="0">
      <selection activeCell="F43" sqref="F43"/>
    </sheetView>
  </sheetViews>
  <sheetFormatPr defaultRowHeight="12.75" x14ac:dyDescent="0.2"/>
  <cols>
    <col min="1" max="1" width="16.28515625" customWidth="1"/>
    <col min="2" max="2" width="15.28515625" customWidth="1"/>
  </cols>
  <sheetData>
    <row r="1" spans="1:4" x14ac:dyDescent="0.2">
      <c r="A1" s="11" t="s">
        <v>379</v>
      </c>
      <c r="B1">
        <f>IFERROR(INDEX(Lookup!#REF!,MATCH($A26,Lookup!#REF!,0)),0)</f>
        <v>0</v>
      </c>
      <c r="C1">
        <f>IFERROR(INDEX(Lookup!#REF!,MATCH($A26,Lookup!#REF!,0)),0)</f>
        <v>0</v>
      </c>
      <c r="D1">
        <f>IFERROR(INDEX(Lookup!#REF!,MATCH($A26,Lookup!#REF!,0)),0)</f>
        <v>0</v>
      </c>
    </row>
    <row r="2" spans="1:4" x14ac:dyDescent="0.2">
      <c r="A2" s="11" t="s">
        <v>380</v>
      </c>
      <c r="B2">
        <f>IFERROR(INDEX(Lookup!#REF!,MATCH($A27,Lookup!#REF!,0)),0)</f>
        <v>0</v>
      </c>
      <c r="C2">
        <f>IFERROR(INDEX(Lookup!#REF!,MATCH($A27,Lookup!#REF!,0)),0)</f>
        <v>0</v>
      </c>
      <c r="D2">
        <f>IFERROR(INDEX(Lookup!#REF!,MATCH($A27,Lookup!#REF!,0)),0)</f>
        <v>0</v>
      </c>
    </row>
    <row r="3" spans="1:4" x14ac:dyDescent="0.2">
      <c r="A3" s="11" t="s">
        <v>381</v>
      </c>
      <c r="B3">
        <f>IFERROR(INDEX(Lookup!#REF!,MATCH($A28,Lookup!#REF!,0)),0)</f>
        <v>0</v>
      </c>
      <c r="C3">
        <f>IFERROR(INDEX(Lookup!#REF!,MATCH($A28,Lookup!#REF!,0)),0)</f>
        <v>0</v>
      </c>
      <c r="D3">
        <f>IFERROR(INDEX(Lookup!#REF!,MATCH($A28,Lookup!#REF!,0)),0)</f>
        <v>0</v>
      </c>
    </row>
    <row r="4" spans="1:4" x14ac:dyDescent="0.2">
      <c r="A4" s="11" t="s">
        <v>382</v>
      </c>
      <c r="B4">
        <f>IFERROR(INDEX(Lookup!#REF!,MATCH($A29,Lookup!#REF!,0)),0)</f>
        <v>0</v>
      </c>
      <c r="C4">
        <f>IFERROR(INDEX(Lookup!#REF!,MATCH($A29,Lookup!#REF!,0)),0)</f>
        <v>0</v>
      </c>
      <c r="D4">
        <f>IFERROR(INDEX(Lookup!#REF!,MATCH($A29,Lookup!#REF!,0)),0)</f>
        <v>0</v>
      </c>
    </row>
    <row r="5" spans="1:4" x14ac:dyDescent="0.2">
      <c r="A5" s="11" t="s">
        <v>383</v>
      </c>
      <c r="B5">
        <f>IFERROR(INDEX(Lookup!#REF!,MATCH($A30,Lookup!#REF!,0)),0)</f>
        <v>0</v>
      </c>
      <c r="C5">
        <f>IFERROR(INDEX(Lookup!#REF!,MATCH($A30,Lookup!#REF!,0)),0)</f>
        <v>0</v>
      </c>
      <c r="D5">
        <f>IFERROR(INDEX(Lookup!#REF!,MATCH($A30,Lookup!#REF!,0)),0)</f>
        <v>0</v>
      </c>
    </row>
    <row r="6" spans="1:4" x14ac:dyDescent="0.2">
      <c r="A6" s="11" t="s">
        <v>384</v>
      </c>
      <c r="B6">
        <f>IFERROR(INDEX(Lookup!#REF!,MATCH($A31,Lookup!#REF!,0)),0)</f>
        <v>0</v>
      </c>
      <c r="C6">
        <f>IFERROR(INDEX(Lookup!#REF!,MATCH($A31,Lookup!#REF!,0)),0)</f>
        <v>0</v>
      </c>
      <c r="D6">
        <f>IFERROR(INDEX(Lookup!#REF!,MATCH($A31,Lookup!#REF!,0)),0)</f>
        <v>0</v>
      </c>
    </row>
    <row r="7" spans="1:4" x14ac:dyDescent="0.2">
      <c r="A7" s="11" t="s">
        <v>385</v>
      </c>
      <c r="B7">
        <f>IFERROR(INDEX(Lookup!#REF!,MATCH($A32,Lookup!#REF!,0)),0)</f>
        <v>0</v>
      </c>
      <c r="C7">
        <f>IFERROR(INDEX(Lookup!#REF!,MATCH($A32,Lookup!#REF!,0)),0)</f>
        <v>0</v>
      </c>
      <c r="D7">
        <f>IFERROR(INDEX(Lookup!#REF!,MATCH($A32,Lookup!#REF!,0)),0)</f>
        <v>0</v>
      </c>
    </row>
    <row r="8" spans="1:4" x14ac:dyDescent="0.2">
      <c r="A8" s="11" t="s">
        <v>386</v>
      </c>
      <c r="B8">
        <f>IFERROR(INDEX(Lookup!#REF!,MATCH($A33,Lookup!#REF!,0)),0)</f>
        <v>0</v>
      </c>
      <c r="C8">
        <f>IFERROR(INDEX(Lookup!#REF!,MATCH($A33,Lookup!#REF!,0)),0)</f>
        <v>0</v>
      </c>
      <c r="D8">
        <f>IFERROR(INDEX(Lookup!#REF!,MATCH($A33,Lookup!#REF!,0)),0)</f>
        <v>0</v>
      </c>
    </row>
    <row r="9" spans="1:4" x14ac:dyDescent="0.2">
      <c r="A9" s="11" t="s">
        <v>387</v>
      </c>
      <c r="B9">
        <f>IFERROR(INDEX(Lookup!#REF!,MATCH($A34,Lookup!#REF!,0)),0)</f>
        <v>0</v>
      </c>
      <c r="C9">
        <f>IFERROR(INDEX(Lookup!#REF!,MATCH($A34,Lookup!#REF!,0)),0)</f>
        <v>0</v>
      </c>
      <c r="D9">
        <f>IFERROR(INDEX(Lookup!#REF!,MATCH($A34,Lookup!#REF!,0)),0)</f>
        <v>0</v>
      </c>
    </row>
    <row r="10" spans="1:4" x14ac:dyDescent="0.2">
      <c r="A10" s="11" t="s">
        <v>388</v>
      </c>
      <c r="B10">
        <f>IFERROR(INDEX(Lookup!#REF!,MATCH($A35,Lookup!#REF!,0)),0)</f>
        <v>0</v>
      </c>
      <c r="C10">
        <f>IFERROR(INDEX(Lookup!#REF!,MATCH($A35,Lookup!#REF!,0)),0)</f>
        <v>0</v>
      </c>
      <c r="D10">
        <f>IFERROR(INDEX(Lookup!#REF!,MATCH($A35,Lookup!#REF!,0)),0)</f>
        <v>0</v>
      </c>
    </row>
    <row r="11" spans="1:4" x14ac:dyDescent="0.2">
      <c r="A11" s="11" t="s">
        <v>389</v>
      </c>
      <c r="B11">
        <f>IFERROR(INDEX(Lookup!#REF!,MATCH($A36,Lookup!#REF!,0)),0)</f>
        <v>0</v>
      </c>
      <c r="C11">
        <f>IFERROR(INDEX(Lookup!#REF!,MATCH($A36,Lookup!#REF!,0)),0)</f>
        <v>0</v>
      </c>
      <c r="D11">
        <f>IFERROR(INDEX(Lookup!#REF!,MATCH($A36,Lookup!#REF!,0)),0)</f>
        <v>0</v>
      </c>
    </row>
    <row r="12" spans="1:4" x14ac:dyDescent="0.2">
      <c r="A12" s="11" t="s">
        <v>390</v>
      </c>
      <c r="B12">
        <f>IFERROR(INDEX(Lookup!#REF!,MATCH($A37,Lookup!#REF!,0)),0)</f>
        <v>0</v>
      </c>
      <c r="C12">
        <f>IFERROR(INDEX(Lookup!#REF!,MATCH($A37,Lookup!#REF!,0)),0)</f>
        <v>0</v>
      </c>
      <c r="D12">
        <f>IFERROR(INDEX(Lookup!#REF!,MATCH($A37,Lookup!#REF!,0)),0)</f>
        <v>0</v>
      </c>
    </row>
    <row r="13" spans="1:4" x14ac:dyDescent="0.2">
      <c r="A13" s="11" t="s">
        <v>391</v>
      </c>
      <c r="B13">
        <f>IFERROR(INDEX(Lookup!#REF!,MATCH($A38,Lookup!#REF!,0)),0)</f>
        <v>0</v>
      </c>
      <c r="C13">
        <f>IFERROR(INDEX(Lookup!#REF!,MATCH($A38,Lookup!#REF!,0)),0)</f>
        <v>0</v>
      </c>
      <c r="D13">
        <f>IFERROR(INDEX(Lookup!#REF!,MATCH($A38,Lookup!#REF!,0)),0)</f>
        <v>0</v>
      </c>
    </row>
    <row r="14" spans="1:4" x14ac:dyDescent="0.2">
      <c r="A14" s="11" t="s">
        <v>392</v>
      </c>
      <c r="B14">
        <f>IFERROR(INDEX(Lookup!#REF!,MATCH($A39,Lookup!#REF!,0)),0)</f>
        <v>0</v>
      </c>
      <c r="C14">
        <f>IFERROR(INDEX(Lookup!#REF!,MATCH($A39,Lookup!#REF!,0)),0)</f>
        <v>0</v>
      </c>
      <c r="D14">
        <f>IFERROR(INDEX(Lookup!#REF!,MATCH($A39,Lookup!#REF!,0)),0)</f>
        <v>0</v>
      </c>
    </row>
    <row r="15" spans="1:4" x14ac:dyDescent="0.2">
      <c r="A15" s="11" t="s">
        <v>393</v>
      </c>
      <c r="B15">
        <f>IFERROR(INDEX(Lookup!#REF!,MATCH($A40,Lookup!#REF!,0)),0)</f>
        <v>0</v>
      </c>
      <c r="C15">
        <f>IFERROR(INDEX(Lookup!#REF!,MATCH($A40,Lookup!#REF!,0)),0)</f>
        <v>0</v>
      </c>
      <c r="D15">
        <f>IFERROR(INDEX(Lookup!#REF!,MATCH($A40,Lookup!#REF!,0)),0)</f>
        <v>0</v>
      </c>
    </row>
    <row r="16" spans="1:4" x14ac:dyDescent="0.2">
      <c r="A16" s="11" t="s">
        <v>394</v>
      </c>
      <c r="B16">
        <f>IFERROR(INDEX(Lookup!#REF!,MATCH($A41,Lookup!#REF!,0)),0)</f>
        <v>0</v>
      </c>
      <c r="C16">
        <f>IFERROR(INDEX(Lookup!#REF!,MATCH($A41,Lookup!#REF!,0)),0)</f>
        <v>0</v>
      </c>
      <c r="D16">
        <f>IFERROR(INDEX(Lookup!#REF!,MATCH($A41,Lookup!#REF!,0)),0)</f>
        <v>0</v>
      </c>
    </row>
    <row r="17" spans="1:4" x14ac:dyDescent="0.2">
      <c r="A17" s="11" t="s">
        <v>395</v>
      </c>
      <c r="B17">
        <f>IFERROR(INDEX(Lookup!#REF!,MATCH($A42,Lookup!#REF!,0)),0)</f>
        <v>0</v>
      </c>
      <c r="C17">
        <f>IFERROR(INDEX(Lookup!#REF!,MATCH($A42,Lookup!#REF!,0)),0)</f>
        <v>0</v>
      </c>
      <c r="D17">
        <f>IFERROR(INDEX(Lookup!#REF!,MATCH($A42,Lookup!#REF!,0)),0)</f>
        <v>0</v>
      </c>
    </row>
    <row r="18" spans="1:4" x14ac:dyDescent="0.2">
      <c r="A18" s="11" t="s">
        <v>396</v>
      </c>
      <c r="B18">
        <f>IFERROR(INDEX(Lookup!#REF!,MATCH($A43,Lookup!#REF!,0)),0)</f>
        <v>0</v>
      </c>
      <c r="C18">
        <f>IFERROR(INDEX(Lookup!#REF!,MATCH($A43,Lookup!#REF!,0)),0)</f>
        <v>0</v>
      </c>
      <c r="D18">
        <f>IFERROR(INDEX(Lookup!#REF!,MATCH($A43,Lookup!#REF!,0)),0)</f>
        <v>0</v>
      </c>
    </row>
    <row r="19" spans="1:4" x14ac:dyDescent="0.2">
      <c r="A19" s="11" t="s">
        <v>397</v>
      </c>
      <c r="B19">
        <f>IFERROR(INDEX(Lookup!#REF!,MATCH($A44,Lookup!#REF!,0)),0)</f>
        <v>0</v>
      </c>
      <c r="C19">
        <f>IFERROR(INDEX(Lookup!#REF!,MATCH($A44,Lookup!#REF!,0)),0)</f>
        <v>0</v>
      </c>
      <c r="D19">
        <f>IFERROR(INDEX(Lookup!#REF!,MATCH($A44,Lookup!#REF!,0)),0)</f>
        <v>0</v>
      </c>
    </row>
    <row r="20" spans="1:4" x14ac:dyDescent="0.2">
      <c r="A20" s="11" t="s">
        <v>398</v>
      </c>
      <c r="B20">
        <f>IFERROR(INDEX(Lookup!#REF!,MATCH($A45,Lookup!#REF!,0)),0)</f>
        <v>0</v>
      </c>
      <c r="C20">
        <f>IFERROR(INDEX(Lookup!#REF!,MATCH($A45,Lookup!#REF!,0)),0)</f>
        <v>0</v>
      </c>
      <c r="D20">
        <f>IFERROR(INDEX(Lookup!#REF!,MATCH($A45,Lookup!#REF!,0)),0)</f>
        <v>0</v>
      </c>
    </row>
    <row r="21" spans="1:4" x14ac:dyDescent="0.2">
      <c r="A21" s="11" t="s">
        <v>399</v>
      </c>
      <c r="B21">
        <f>IFERROR(INDEX(Lookup!#REF!,MATCH($A46,Lookup!#REF!,0)),0)</f>
        <v>0</v>
      </c>
      <c r="C21">
        <f>IFERROR(INDEX(Lookup!#REF!,MATCH($A46,Lookup!#REF!,0)),0)</f>
        <v>0</v>
      </c>
      <c r="D21">
        <f>IFERROR(INDEX(Lookup!#REF!,MATCH($A46,Lookup!#REF!,0)),0)</f>
        <v>0</v>
      </c>
    </row>
    <row r="22" spans="1:4" x14ac:dyDescent="0.2">
      <c r="A22" s="11" t="s">
        <v>400</v>
      </c>
      <c r="B22">
        <f>IFERROR(INDEX(Lookup!#REF!,MATCH($A47,Lookup!#REF!,0)),0)</f>
        <v>0</v>
      </c>
      <c r="C22">
        <f>IFERROR(INDEX(Lookup!#REF!,MATCH($A47,Lookup!#REF!,0)),0)</f>
        <v>0</v>
      </c>
      <c r="D22">
        <f>IFERROR(INDEX(Lookup!#REF!,MATCH($A47,Lookup!#REF!,0)),0)</f>
        <v>0</v>
      </c>
    </row>
    <row r="23" spans="1:4" x14ac:dyDescent="0.2">
      <c r="A23" s="11" t="s">
        <v>401</v>
      </c>
      <c r="B23">
        <f>IFERROR(INDEX(Lookup!#REF!,MATCH($A48,Lookup!#REF!,0)),0)</f>
        <v>0</v>
      </c>
      <c r="C23">
        <f>IFERROR(INDEX(Lookup!#REF!,MATCH($A48,Lookup!#REF!,0)),0)</f>
        <v>0</v>
      </c>
      <c r="D23">
        <f>IFERROR(INDEX(Lookup!#REF!,MATCH($A48,Lookup!#REF!,0)),0)</f>
        <v>0</v>
      </c>
    </row>
    <row r="24" spans="1:4" x14ac:dyDescent="0.2">
      <c r="A24" s="11" t="s">
        <v>402</v>
      </c>
      <c r="B24">
        <f>IFERROR(INDEX(Lookup!#REF!,MATCH($A49,Lookup!#REF!,0)),0)</f>
        <v>0</v>
      </c>
      <c r="C24">
        <f>IFERROR(INDEX(Lookup!#REF!,MATCH($A49,Lookup!#REF!,0)),0)</f>
        <v>0</v>
      </c>
      <c r="D24">
        <f>IFERROR(INDEX(Lookup!#REF!,MATCH($A49,Lookup!#REF!,0)),0)</f>
        <v>0</v>
      </c>
    </row>
    <row r="25" spans="1:4" x14ac:dyDescent="0.2">
      <c r="A25" s="11" t="s">
        <v>403</v>
      </c>
      <c r="B25">
        <f>IFERROR(INDEX(Lookup!#REF!,MATCH($A50,Lookup!#REF!,0)),0)</f>
        <v>0</v>
      </c>
      <c r="C25">
        <f>IFERROR(INDEX(Lookup!#REF!,MATCH($A50,Lookup!#REF!,0)),0)</f>
        <v>0</v>
      </c>
      <c r="D25">
        <f>IFERROR(INDEX(Lookup!#REF!,MATCH($A50,Lookup!#REF!,0)),0)</f>
        <v>0</v>
      </c>
    </row>
    <row r="26" spans="1:4" x14ac:dyDescent="0.2">
      <c r="A26" s="11" t="s">
        <v>404</v>
      </c>
      <c r="B26">
        <f>IFERROR(INDEX(Lookup!#REF!,MATCH($A51,Lookup!#REF!,0)),0)</f>
        <v>0</v>
      </c>
      <c r="C26">
        <f>IFERROR(INDEX(Lookup!#REF!,MATCH($A51,Lookup!#REF!,0)),0)</f>
        <v>0</v>
      </c>
      <c r="D26">
        <f>IFERROR(INDEX(Lookup!#REF!,MATCH($A51,Lookup!#REF!,0)),0)</f>
        <v>0</v>
      </c>
    </row>
    <row r="27" spans="1:4" x14ac:dyDescent="0.2">
      <c r="A27" s="11" t="s">
        <v>405</v>
      </c>
      <c r="B27">
        <f>IFERROR(INDEX(Lookup!#REF!,MATCH($A52,Lookup!#REF!,0)),0)</f>
        <v>0</v>
      </c>
      <c r="C27">
        <f>IFERROR(INDEX(Lookup!#REF!,MATCH($A52,Lookup!#REF!,0)),0)</f>
        <v>0</v>
      </c>
      <c r="D27">
        <f>IFERROR(INDEX(Lookup!#REF!,MATCH($A52,Lookup!#REF!,0)),0)</f>
        <v>0</v>
      </c>
    </row>
    <row r="28" spans="1:4" x14ac:dyDescent="0.2">
      <c r="A28" s="11" t="s">
        <v>406</v>
      </c>
      <c r="B28">
        <f>IFERROR(INDEX(Lookup!#REF!,MATCH($A53,Lookup!#REF!,0)),0)</f>
        <v>0</v>
      </c>
      <c r="C28">
        <f>IFERROR(INDEX(Lookup!#REF!,MATCH($A53,Lookup!#REF!,0)),0)</f>
        <v>0</v>
      </c>
      <c r="D28">
        <f>IFERROR(INDEX(Lookup!#REF!,MATCH($A53,Lookup!#REF!,0)),0)</f>
        <v>0</v>
      </c>
    </row>
    <row r="29" spans="1:4" x14ac:dyDescent="0.2">
      <c r="A29" s="11" t="s">
        <v>407</v>
      </c>
      <c r="B29">
        <f>IFERROR(INDEX(Lookup!#REF!,MATCH($A54,Lookup!#REF!,0)),0)</f>
        <v>0</v>
      </c>
      <c r="C29">
        <f>IFERROR(INDEX(Lookup!#REF!,MATCH($A54,Lookup!#REF!,0)),0)</f>
        <v>0</v>
      </c>
      <c r="D29">
        <f>IFERROR(INDEX(Lookup!#REF!,MATCH($A54,Lookup!#REF!,0)),0)</f>
        <v>0</v>
      </c>
    </row>
    <row r="30" spans="1:4" x14ac:dyDescent="0.2">
      <c r="A30" s="11" t="s">
        <v>408</v>
      </c>
      <c r="B30">
        <f>IFERROR(INDEX(Lookup!#REF!,MATCH($A55,Lookup!#REF!,0)),0)</f>
        <v>0</v>
      </c>
      <c r="C30">
        <f>IFERROR(INDEX(Lookup!#REF!,MATCH($A55,Lookup!#REF!,0)),0)</f>
        <v>0</v>
      </c>
      <c r="D30">
        <f>IFERROR(INDEX(Lookup!#REF!,MATCH($A55,Lookup!#REF!,0)),0)</f>
        <v>0</v>
      </c>
    </row>
    <row r="31" spans="1:4" x14ac:dyDescent="0.2">
      <c r="A31" s="11" t="s">
        <v>409</v>
      </c>
      <c r="B31">
        <f>IFERROR(INDEX(Lookup!#REF!,MATCH($A56,Lookup!#REF!,0)),0)</f>
        <v>0</v>
      </c>
      <c r="C31">
        <f>IFERROR(INDEX(Lookup!#REF!,MATCH($A56,Lookup!#REF!,0)),0)</f>
        <v>0</v>
      </c>
      <c r="D31">
        <f>IFERROR(INDEX(Lookup!#REF!,MATCH($A56,Lookup!#REF!,0)),0)</f>
        <v>0</v>
      </c>
    </row>
    <row r="32" spans="1:4" x14ac:dyDescent="0.2">
      <c r="A32" s="11" t="s">
        <v>410</v>
      </c>
      <c r="B32">
        <f>IFERROR(INDEX(Lookup!#REF!,MATCH($A57,Lookup!#REF!,0)),0)</f>
        <v>0</v>
      </c>
      <c r="C32">
        <f>IFERROR(INDEX(Lookup!#REF!,MATCH($A57,Lookup!#REF!,0)),0)</f>
        <v>0</v>
      </c>
      <c r="D32">
        <f>IFERROR(INDEX(Lookup!#REF!,MATCH($A57,Lookup!#REF!,0)),0)</f>
        <v>0</v>
      </c>
    </row>
    <row r="33" spans="1:4" x14ac:dyDescent="0.2">
      <c r="A33" s="11" t="s">
        <v>411</v>
      </c>
      <c r="B33">
        <f>IFERROR(INDEX(Lookup!#REF!,MATCH($A58,Lookup!#REF!,0)),0)</f>
        <v>0</v>
      </c>
      <c r="C33">
        <f>IFERROR(INDEX(Lookup!#REF!,MATCH($A58,Lookup!#REF!,0)),0)</f>
        <v>0</v>
      </c>
      <c r="D33">
        <f>IFERROR(INDEX(Lookup!#REF!,MATCH($A58,Lookup!#REF!,0)),0)</f>
        <v>0</v>
      </c>
    </row>
    <row r="34" spans="1:4" x14ac:dyDescent="0.2">
      <c r="A34" s="11" t="s">
        <v>412</v>
      </c>
      <c r="B34">
        <f>IFERROR(INDEX(Lookup!#REF!,MATCH($A59,Lookup!#REF!,0)),0)</f>
        <v>0</v>
      </c>
      <c r="C34">
        <f>IFERROR(INDEX(Lookup!#REF!,MATCH($A59,Lookup!#REF!,0)),0)</f>
        <v>0</v>
      </c>
      <c r="D34">
        <f>IFERROR(INDEX(Lookup!#REF!,MATCH($A59,Lookup!#REF!,0)),0)</f>
        <v>0</v>
      </c>
    </row>
    <row r="35" spans="1:4" x14ac:dyDescent="0.2">
      <c r="A35" s="11" t="s">
        <v>413</v>
      </c>
      <c r="B35">
        <f>IFERROR(INDEX(Lookup!#REF!,MATCH($A60,Lookup!#REF!,0)),0)</f>
        <v>0</v>
      </c>
      <c r="C35">
        <f>IFERROR(INDEX(Lookup!#REF!,MATCH($A60,Lookup!#REF!,0)),0)</f>
        <v>0</v>
      </c>
      <c r="D35">
        <f>IFERROR(INDEX(Lookup!#REF!,MATCH($A60,Lookup!#REF!,0)),0)</f>
        <v>0</v>
      </c>
    </row>
    <row r="36" spans="1:4" x14ac:dyDescent="0.2">
      <c r="A36" s="11" t="s">
        <v>414</v>
      </c>
      <c r="B36">
        <f>IFERROR(INDEX(Lookup!#REF!,MATCH($A61,Lookup!#REF!,0)),0)</f>
        <v>0</v>
      </c>
      <c r="C36">
        <f>IFERROR(INDEX(Lookup!#REF!,MATCH($A61,Lookup!#REF!,0)),0)</f>
        <v>0</v>
      </c>
      <c r="D36">
        <f>IFERROR(INDEX(Lookup!#REF!,MATCH($A61,Lookup!#REF!,0)),0)</f>
        <v>0</v>
      </c>
    </row>
    <row r="37" spans="1:4" x14ac:dyDescent="0.2">
      <c r="A37" s="11" t="s">
        <v>415</v>
      </c>
      <c r="B37">
        <f>IFERROR(INDEX(Lookup!#REF!,MATCH($A62,Lookup!#REF!,0)),0)</f>
        <v>0</v>
      </c>
      <c r="C37">
        <f>IFERROR(INDEX(Lookup!#REF!,MATCH($A62,Lookup!#REF!,0)),0)</f>
        <v>0</v>
      </c>
      <c r="D37">
        <f>IFERROR(INDEX(Lookup!#REF!,MATCH($A62,Lookup!#REF!,0)),0)</f>
        <v>0</v>
      </c>
    </row>
    <row r="38" spans="1:4" x14ac:dyDescent="0.2">
      <c r="A38" s="11" t="s">
        <v>416</v>
      </c>
      <c r="B38">
        <f>IFERROR(INDEX(Lookup!#REF!,MATCH($A63,Lookup!#REF!,0)),0)</f>
        <v>0</v>
      </c>
      <c r="C38">
        <f>IFERROR(INDEX(Lookup!#REF!,MATCH($A63,Lookup!#REF!,0)),0)</f>
        <v>0</v>
      </c>
      <c r="D38">
        <f>IFERROR(INDEX(Lookup!#REF!,MATCH($A63,Lookup!#REF!,0)),0)</f>
        <v>0</v>
      </c>
    </row>
    <row r="39" spans="1:4" x14ac:dyDescent="0.2">
      <c r="A39" s="11" t="s">
        <v>417</v>
      </c>
      <c r="B39">
        <f>IFERROR(INDEX(Lookup!#REF!,MATCH($A64,Lookup!#REF!,0)),0)</f>
        <v>0</v>
      </c>
      <c r="C39">
        <f>IFERROR(INDEX(Lookup!#REF!,MATCH($A64,Lookup!#REF!,0)),0)</f>
        <v>0</v>
      </c>
      <c r="D39">
        <f>IFERROR(INDEX(Lookup!#REF!,MATCH($A64,Lookup!#REF!,0)),0)</f>
        <v>0</v>
      </c>
    </row>
    <row r="40" spans="1:4" x14ac:dyDescent="0.2">
      <c r="A40" s="11" t="s">
        <v>418</v>
      </c>
      <c r="B40">
        <f>IFERROR(INDEX(Lookup!#REF!,MATCH($A65,Lookup!#REF!,0)),0)</f>
        <v>0</v>
      </c>
      <c r="C40">
        <f>IFERROR(INDEX(Lookup!#REF!,MATCH($A65,Lookup!#REF!,0)),0)</f>
        <v>0</v>
      </c>
      <c r="D40">
        <f>IFERROR(INDEX(Lookup!#REF!,MATCH($A65,Lookup!#REF!,0)),0)</f>
        <v>0</v>
      </c>
    </row>
    <row r="41" spans="1:4" x14ac:dyDescent="0.2">
      <c r="A41" s="11" t="s">
        <v>419</v>
      </c>
      <c r="B41">
        <f>IFERROR(INDEX(Lookup!#REF!,MATCH($A66,Lookup!#REF!,0)),0)</f>
        <v>0</v>
      </c>
      <c r="C41">
        <f>IFERROR(INDEX(Lookup!#REF!,MATCH($A66,Lookup!#REF!,0)),0)</f>
        <v>0</v>
      </c>
      <c r="D41">
        <f>IFERROR(INDEX(Lookup!#REF!,MATCH($A66,Lookup!#REF!,0)),0)</f>
        <v>0</v>
      </c>
    </row>
    <row r="42" spans="1:4" x14ac:dyDescent="0.2">
      <c r="A42" s="11" t="s">
        <v>420</v>
      </c>
      <c r="B42">
        <f>IFERROR(INDEX(Lookup!#REF!,MATCH($A67,Lookup!#REF!,0)),0)</f>
        <v>0</v>
      </c>
      <c r="C42">
        <f>IFERROR(INDEX(Lookup!#REF!,MATCH($A67,Lookup!#REF!,0)),0)</f>
        <v>0</v>
      </c>
      <c r="D42">
        <f>IFERROR(INDEX(Lookup!#REF!,MATCH($A67,Lookup!#REF!,0)),0)</f>
        <v>0</v>
      </c>
    </row>
    <row r="43" spans="1:4" x14ac:dyDescent="0.2">
      <c r="A43" s="11" t="s">
        <v>421</v>
      </c>
      <c r="B43">
        <f>IFERROR(INDEX(Lookup!#REF!,MATCH($A68,Lookup!#REF!,0)),0)</f>
        <v>0</v>
      </c>
      <c r="C43">
        <f>IFERROR(INDEX(Lookup!#REF!,MATCH($A68,Lookup!#REF!,0)),0)</f>
        <v>0</v>
      </c>
      <c r="D43">
        <f>IFERROR(INDEX(Lookup!#REF!,MATCH($A68,Lookup!#REF!,0)),0)</f>
        <v>0</v>
      </c>
    </row>
    <row r="44" spans="1:4" x14ac:dyDescent="0.2">
      <c r="A44" s="11" t="s">
        <v>422</v>
      </c>
      <c r="B44">
        <f>IFERROR(INDEX(Lookup!#REF!,MATCH($A69,Lookup!#REF!,0)),0)</f>
        <v>0</v>
      </c>
      <c r="C44">
        <f>IFERROR(INDEX(Lookup!#REF!,MATCH($A69,Lookup!#REF!,0)),0)</f>
        <v>0</v>
      </c>
      <c r="D44">
        <f>IFERROR(INDEX(Lookup!#REF!,MATCH($A69,Lookup!#REF!,0)),0)</f>
        <v>0</v>
      </c>
    </row>
    <row r="45" spans="1:4" x14ac:dyDescent="0.2">
      <c r="A45" s="11" t="s">
        <v>423</v>
      </c>
      <c r="B45">
        <f>IFERROR(INDEX(Lookup!#REF!,MATCH($A70,Lookup!#REF!,0)),0)</f>
        <v>0</v>
      </c>
      <c r="C45">
        <f>IFERROR(INDEX(Lookup!#REF!,MATCH($A70,Lookup!#REF!,0)),0)</f>
        <v>0</v>
      </c>
      <c r="D45">
        <f>IFERROR(INDEX(Lookup!#REF!,MATCH($A70,Lookup!#REF!,0)),0)</f>
        <v>0</v>
      </c>
    </row>
    <row r="46" spans="1:4" x14ac:dyDescent="0.2">
      <c r="A46" s="11" t="s">
        <v>424</v>
      </c>
      <c r="B46">
        <f>IFERROR(INDEX(Lookup!#REF!,MATCH($A71,Lookup!#REF!,0)),0)</f>
        <v>0</v>
      </c>
      <c r="C46">
        <f>IFERROR(INDEX(Lookup!#REF!,MATCH($A71,Lookup!#REF!,0)),0)</f>
        <v>0</v>
      </c>
      <c r="D46">
        <f>IFERROR(INDEX(Lookup!#REF!,MATCH($A71,Lookup!#REF!,0)),0)</f>
        <v>0</v>
      </c>
    </row>
    <row r="47" spans="1:4" x14ac:dyDescent="0.2">
      <c r="A47" s="11" t="s">
        <v>425</v>
      </c>
      <c r="B47">
        <f>IFERROR(INDEX(Lookup!#REF!,MATCH($A72,Lookup!#REF!,0)),0)</f>
        <v>0</v>
      </c>
      <c r="C47">
        <f>IFERROR(INDEX(Lookup!#REF!,MATCH($A72,Lookup!#REF!,0)),0)</f>
        <v>0</v>
      </c>
      <c r="D47">
        <f>IFERROR(INDEX(Lookup!#REF!,MATCH($A72,Lookup!#REF!,0)),0)</f>
        <v>0</v>
      </c>
    </row>
    <row r="48" spans="1:4" x14ac:dyDescent="0.2">
      <c r="A48" s="11" t="s">
        <v>426</v>
      </c>
      <c r="B48">
        <f>IFERROR(INDEX(Lookup!#REF!,MATCH($A73,Lookup!#REF!,0)),0)</f>
        <v>0</v>
      </c>
      <c r="C48">
        <f>IFERROR(INDEX(Lookup!#REF!,MATCH($A73,Lookup!#REF!,0)),0)</f>
        <v>0</v>
      </c>
      <c r="D48">
        <f>IFERROR(INDEX(Lookup!#REF!,MATCH($A73,Lookup!#REF!,0)),0)</f>
        <v>0</v>
      </c>
    </row>
    <row r="49" spans="1:4" x14ac:dyDescent="0.2">
      <c r="A49" s="11" t="s">
        <v>427</v>
      </c>
      <c r="B49">
        <f>IFERROR(INDEX(Lookup!#REF!,MATCH($A74,Lookup!#REF!,0)),0)</f>
        <v>0</v>
      </c>
      <c r="C49">
        <f>IFERROR(INDEX(Lookup!#REF!,MATCH($A74,Lookup!#REF!,0)),0)</f>
        <v>0</v>
      </c>
      <c r="D49">
        <f>IFERROR(INDEX(Lookup!#REF!,MATCH($A74,Lookup!#REF!,0)),0)</f>
        <v>0</v>
      </c>
    </row>
    <row r="50" spans="1:4" x14ac:dyDescent="0.2">
      <c r="A50" s="11" t="s">
        <v>428</v>
      </c>
      <c r="B50">
        <f>IFERROR(INDEX(Lookup!#REF!,MATCH($A75,Lookup!#REF!,0)),0)</f>
        <v>0</v>
      </c>
      <c r="C50">
        <f>IFERROR(INDEX(Lookup!#REF!,MATCH($A75,Lookup!#REF!,0)),0)</f>
        <v>0</v>
      </c>
      <c r="D50">
        <f>IFERROR(INDEX(Lookup!#REF!,MATCH($A75,Lookup!#REF!,0)),0)</f>
        <v>0</v>
      </c>
    </row>
    <row r="51" spans="1:4" x14ac:dyDescent="0.2">
      <c r="A51" s="11" t="s">
        <v>429</v>
      </c>
      <c r="B51">
        <f>IFERROR(INDEX(Lookup!#REF!,MATCH($A76,Lookup!#REF!,0)),0)</f>
        <v>0</v>
      </c>
      <c r="C51">
        <f>IFERROR(INDEX(Lookup!#REF!,MATCH($A76,Lookup!#REF!,0)),0)</f>
        <v>0</v>
      </c>
      <c r="D51">
        <f>IFERROR(INDEX(Lookup!#REF!,MATCH($A76,Lookup!#REF!,0)),0)</f>
        <v>0</v>
      </c>
    </row>
    <row r="52" spans="1:4" x14ac:dyDescent="0.2">
      <c r="A52" s="11" t="s">
        <v>430</v>
      </c>
      <c r="B52">
        <f>IFERROR(INDEX(Lookup!#REF!,MATCH($A77,Lookup!#REF!,0)),0)</f>
        <v>0</v>
      </c>
      <c r="C52">
        <f>IFERROR(INDEX(Lookup!#REF!,MATCH($A77,Lookup!#REF!,0)),0)</f>
        <v>0</v>
      </c>
      <c r="D52">
        <f>IFERROR(INDEX(Lookup!#REF!,MATCH($A77,Lookup!#REF!,0)),0)</f>
        <v>0</v>
      </c>
    </row>
    <row r="54" spans="1:4" x14ac:dyDescent="0.2">
      <c r="B54">
        <f>SUM(B1:B53)</f>
        <v>0</v>
      </c>
      <c r="C54">
        <f t="shared" ref="C54:D54" si="0">SUM(C1:C53)</f>
        <v>0</v>
      </c>
      <c r="D54">
        <f t="shared" si="0"/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4"/>
  <dimension ref="A1:Q1235"/>
  <sheetViews>
    <sheetView tabSelected="1" zoomScaleNormal="100" workbookViewId="0"/>
  </sheetViews>
  <sheetFormatPr defaultRowHeight="12.75" x14ac:dyDescent="0.2"/>
  <cols>
    <col min="1" max="1" width="11.5703125" style="182" customWidth="1"/>
    <col min="2" max="2" width="9.140625" style="182"/>
    <col min="3" max="3" width="48" style="182" bestFit="1" customWidth="1"/>
    <col min="4" max="5" width="11.28515625" style="204" bestFit="1" customWidth="1"/>
    <col min="6" max="6" width="13.85546875" style="204" bestFit="1" customWidth="1"/>
    <col min="7" max="7" width="11.5703125" style="182" bestFit="1" customWidth="1"/>
    <col min="8" max="8" width="9.140625" style="182"/>
    <col min="9" max="10" width="12.85546875" style="204" bestFit="1" customWidth="1"/>
    <col min="11" max="11" width="13.85546875" style="204" bestFit="1" customWidth="1"/>
    <col min="12" max="12" width="11.5703125" style="182" bestFit="1" customWidth="1"/>
    <col min="13" max="13" width="9.140625" style="182"/>
    <col min="14" max="14" width="10.140625" style="182" bestFit="1" customWidth="1"/>
    <col min="15" max="15" width="0.85546875" style="182" customWidth="1"/>
    <col min="16" max="16" width="9.140625" style="182"/>
    <col min="17" max="17" width="12.28515625" style="182" bestFit="1" customWidth="1"/>
    <col min="18" max="18" width="10.140625" style="182" bestFit="1" customWidth="1"/>
    <col min="19" max="16384" width="9.140625" style="182"/>
  </cols>
  <sheetData>
    <row r="1" spans="1:15" x14ac:dyDescent="0.2">
      <c r="D1" s="204" t="s">
        <v>517</v>
      </c>
    </row>
    <row r="4" spans="1:15" ht="24.75" customHeight="1" x14ac:dyDescent="0.35">
      <c r="C4" s="193"/>
      <c r="D4" s="312" t="str">
        <f>Sheet1!$BM$2</f>
        <v xml:space="preserve">THE ADELAIDE REVIEW PTY LTD                                 </v>
      </c>
      <c r="E4" s="313"/>
      <c r="F4" s="313"/>
      <c r="G4" s="313"/>
      <c r="H4" s="313"/>
      <c r="I4" s="313"/>
      <c r="J4" s="313"/>
      <c r="K4" s="313"/>
      <c r="L4" s="314"/>
    </row>
    <row r="5" spans="1:15" x14ac:dyDescent="0.2">
      <c r="C5" s="193"/>
      <c r="D5" s="315" t="s">
        <v>440</v>
      </c>
      <c r="E5" s="316"/>
      <c r="F5" s="316"/>
      <c r="G5" s="316"/>
      <c r="H5" s="316"/>
      <c r="I5" s="316"/>
      <c r="J5" s="316"/>
      <c r="K5" s="316"/>
      <c r="L5" s="317"/>
    </row>
    <row r="6" spans="1:15" x14ac:dyDescent="0.2">
      <c r="C6" s="193"/>
      <c r="D6" s="318" t="str">
        <f>"For The Year Ending "&amp;Lookup!A1</f>
        <v>For The Year Ending December 2020</v>
      </c>
      <c r="E6" s="319"/>
      <c r="F6" s="319"/>
      <c r="G6" s="319"/>
      <c r="H6" s="319"/>
      <c r="I6" s="319"/>
      <c r="J6" s="319"/>
      <c r="K6" s="319"/>
      <c r="L6" s="320"/>
    </row>
    <row r="7" spans="1:15" x14ac:dyDescent="0.2">
      <c r="C7" s="193"/>
      <c r="D7" s="235"/>
      <c r="E7" s="234"/>
      <c r="F7" s="234"/>
      <c r="G7" s="195"/>
      <c r="H7" s="233"/>
      <c r="I7" s="232"/>
      <c r="J7" s="232"/>
      <c r="K7" s="232"/>
      <c r="L7" s="231"/>
    </row>
    <row r="8" spans="1:15" x14ac:dyDescent="0.2">
      <c r="C8" s="193"/>
      <c r="D8" s="230" t="s">
        <v>441</v>
      </c>
      <c r="E8" s="227" t="s">
        <v>26</v>
      </c>
      <c r="F8" s="227" t="s">
        <v>442</v>
      </c>
      <c r="G8" s="229" t="s">
        <v>26</v>
      </c>
      <c r="H8" s="228"/>
      <c r="I8" s="227" t="s">
        <v>441</v>
      </c>
      <c r="J8" s="227" t="s">
        <v>26</v>
      </c>
      <c r="K8" s="227" t="s">
        <v>442</v>
      </c>
      <c r="L8" s="226" t="s">
        <v>26</v>
      </c>
    </row>
    <row r="9" spans="1:15" x14ac:dyDescent="0.2">
      <c r="C9" s="193"/>
      <c r="D9" s="225" t="s">
        <v>28</v>
      </c>
      <c r="E9" s="222" t="s">
        <v>28</v>
      </c>
      <c r="F9" s="222" t="s">
        <v>28</v>
      </c>
      <c r="G9" s="224" t="s">
        <v>443</v>
      </c>
      <c r="H9" s="223"/>
      <c r="I9" s="222" t="s">
        <v>444</v>
      </c>
      <c r="J9" s="222" t="s">
        <v>444</v>
      </c>
      <c r="K9" s="222" t="s">
        <v>444</v>
      </c>
      <c r="L9" s="221" t="s">
        <v>443</v>
      </c>
    </row>
    <row r="10" spans="1:15" x14ac:dyDescent="0.2">
      <c r="A10" s="220"/>
      <c r="C10" s="206" t="s">
        <v>457</v>
      </c>
    </row>
    <row r="11" spans="1:15" x14ac:dyDescent="0.2">
      <c r="A11" s="182" t="str">
        <f>'BS Acct 01'!A2</f>
        <v>10300-D01</v>
      </c>
      <c r="C11" s="182" t="str">
        <f>IFERROR(LEFT(IFERROR(INDEX(Sheet5!$C$2:$C$1300,MATCH($A11,Sheet5!$A$2:$A$1300,0)),"-"),FIND(",",IFERROR(INDEX(Sheet5!$C$2:$C$1300,MATCH($A11,Sheet5!$A$2:$A$1300,0)),"-"),1)-1),IFERROR(INDEX(Sheet5!$C$2:$C$1300,MATCH($A11,Sheet5!$A$2:$A$1300,0)),"-"))</f>
        <v xml:space="preserve">Display Advertising-TAR                                     </v>
      </c>
      <c r="D11" s="204">
        <f>IFERROR(INDEX(Lookup!$BG$9:$BG$2065,MATCH($A11,Lookup!$A$9:$A$2065,0)),0)</f>
        <v>59179.65</v>
      </c>
      <c r="E11" s="204">
        <f>IFERROR(INDEX(Lookup!$BF$9:$BF$2065,MATCH($A11,Lookup!$A$9:$A$2065,0)),0)</f>
        <v>0</v>
      </c>
      <c r="F11" s="204">
        <f>IFERROR(INDEX(Lookup!$BE$9:$BE$2065,MATCH($A11,Lookup!$A$9:$A$2065,0)),0)</f>
        <v>1027.51</v>
      </c>
      <c r="G11" s="205"/>
      <c r="H11" s="205"/>
      <c r="I11" s="204">
        <f>IFERROR(INDEX(Lookup!$BJ$9:$BJ$2065,MATCH($A11,Lookup!$A$9:$A$2065,0)),0)</f>
        <v>816311.48</v>
      </c>
      <c r="J11" s="204">
        <f>IFERROR(INDEX(Lookup!$BI$9:$BI$2065,MATCH($A11,Lookup!$A$9:$A$2065,0)),0)</f>
        <v>110650.3</v>
      </c>
      <c r="K11" s="204">
        <f>IFERROR(INDEX(Lookup!$BH$9:$BH$2065,MATCH($A11,Lookup!$A$9:$A$2065,0)),0)</f>
        <v>304545.33</v>
      </c>
      <c r="L11" s="204">
        <f>K11-J11</f>
        <v>193895.03000000003</v>
      </c>
      <c r="O11" s="182">
        <f t="shared" ref="O11:O19" si="0">+IF(A11&gt;0,1,0)</f>
        <v>1</v>
      </c>
    </row>
    <row r="12" spans="1:15" x14ac:dyDescent="0.2">
      <c r="A12" s="182" t="str">
        <f>'BS Acct 01'!A3</f>
        <v>10320-D01</v>
      </c>
      <c r="C12" s="182" t="str">
        <f>IFERROR(LEFT(IFERROR(INDEX(Sheet5!$C$2:$C$1300,MATCH($A12,Sheet5!$A$2:$A$1300,0)),"-"),FIND(",",IFERROR(INDEX(Sheet5!$C$2:$C$1300,MATCH($A12,Sheet5!$A$2:$A$1300,0)),"-"),1)-1),IFERROR(INDEX(Sheet5!$C$2:$C$1300,MATCH($A12,Sheet5!$A$2:$A$1300,0)),"-"))</f>
        <v xml:space="preserve">Classified Advertising-TAR                                  </v>
      </c>
      <c r="D12" s="204">
        <f>IFERROR(INDEX(Lookup!$BG$9:$BG$2065,MATCH($A12,Lookup!$A$9:$A$2065,0)),0)</f>
        <v>0</v>
      </c>
      <c r="E12" s="204">
        <f>IFERROR(INDEX(Lookup!$BF$9:$BF$2065,MATCH($A12,Lookup!$A$9:$A$2065,0)),0)</f>
        <v>0</v>
      </c>
      <c r="F12" s="204">
        <f>IFERROR(INDEX(Lookup!$BE$9:$BE$2065,MATCH($A12,Lookup!$A$9:$A$2065,0)),0)</f>
        <v>0</v>
      </c>
      <c r="G12" s="205"/>
      <c r="H12" s="205"/>
      <c r="I12" s="204">
        <f>IFERROR(INDEX(Lookup!$BJ$9:$BJ$2065,MATCH($A12,Lookup!$A$9:$A$2065,0)),0)</f>
        <v>0</v>
      </c>
      <c r="J12" s="204">
        <f>IFERROR(INDEX(Lookup!$BI$9:$BI$2065,MATCH($A12,Lookup!$A$9:$A$2065,0)),0)</f>
        <v>0</v>
      </c>
      <c r="K12" s="204">
        <f>IFERROR(INDEX(Lookup!$BH$9:$BH$2065,MATCH($A12,Lookup!$A$9:$A$2065,0)),0)</f>
        <v>0</v>
      </c>
      <c r="L12" s="204">
        <f t="shared" ref="L12:L19" si="1">K12-J12</f>
        <v>0</v>
      </c>
      <c r="O12" s="182">
        <f t="shared" si="0"/>
        <v>1</v>
      </c>
    </row>
    <row r="13" spans="1:15" x14ac:dyDescent="0.2">
      <c r="A13" s="182" t="str">
        <f>'BS Acct 01'!A4</f>
        <v>10340-D01</v>
      </c>
      <c r="C13" s="182" t="str">
        <f>IFERROR(LEFT(IFERROR(INDEX(Sheet5!$C$2:$C$1300,MATCH($A13,Sheet5!$A$2:$A$1300,0)),"-"),FIND(",",IFERROR(INDEX(Sheet5!$C$2:$C$1300,MATCH($A13,Sheet5!$A$2:$A$1300,0)),"-"),1)-1),IFERROR(INDEX(Sheet5!$C$2:$C$1300,MATCH($A13,Sheet5!$A$2:$A$1300,0)),"-"))</f>
        <v xml:space="preserve">Personals-TAR                                               </v>
      </c>
      <c r="D13" s="204">
        <f>IFERROR(INDEX(Lookup!$BG$9:$BG$2065,MATCH($A13,Lookup!$A$9:$A$2065,0)),0)</f>
        <v>0</v>
      </c>
      <c r="E13" s="204">
        <f>IFERROR(INDEX(Lookup!$BF$9:$BF$2065,MATCH($A13,Lookup!$A$9:$A$2065,0)),0)</f>
        <v>0</v>
      </c>
      <c r="F13" s="204">
        <f>IFERROR(INDEX(Lookup!$BE$9:$BE$2065,MATCH($A13,Lookup!$A$9:$A$2065,0)),0)</f>
        <v>0</v>
      </c>
      <c r="G13" s="205"/>
      <c r="H13" s="205"/>
      <c r="I13" s="204">
        <f>IFERROR(INDEX(Lookup!$BJ$9:$BJ$2065,MATCH($A13,Lookup!$A$9:$A$2065,0)),0)</f>
        <v>0</v>
      </c>
      <c r="J13" s="204">
        <f>IFERROR(INDEX(Lookup!$BI$9:$BI$2065,MATCH($A13,Lookup!$A$9:$A$2065,0)),0)</f>
        <v>0</v>
      </c>
      <c r="K13" s="204">
        <f>IFERROR(INDEX(Lookup!$BH$9:$BH$2065,MATCH($A13,Lookup!$A$9:$A$2065,0)),0)</f>
        <v>0</v>
      </c>
      <c r="L13" s="204">
        <f t="shared" si="1"/>
        <v>0</v>
      </c>
      <c r="O13" s="182">
        <f t="shared" si="0"/>
        <v>1</v>
      </c>
    </row>
    <row r="14" spans="1:15" x14ac:dyDescent="0.2">
      <c r="A14" s="182" t="str">
        <f>'BS Acct 01'!A5</f>
        <v>10360-D01</v>
      </c>
      <c r="C14" s="182" t="str">
        <f>IFERROR(LEFT(IFERROR(INDEX(Sheet5!$C$2:$C$1300,MATCH($A14,Sheet5!$A$2:$A$1300,0)),"-"),FIND(",",IFERROR(INDEX(Sheet5!$C$2:$C$1300,MATCH($A14,Sheet5!$A$2:$A$1300,0)),"-"),1)-1),IFERROR(INDEX(Sheet5!$C$2:$C$1300,MATCH($A14,Sheet5!$A$2:$A$1300,0)),"-"))</f>
        <v xml:space="preserve">Subscriptions-TAR                                           </v>
      </c>
      <c r="D14" s="204">
        <f>IFERROR(INDEX(Lookup!$BG$9:$BG$2065,MATCH($A14,Lookup!$A$9:$A$2065,0)),0)</f>
        <v>0</v>
      </c>
      <c r="E14" s="204">
        <f>IFERROR(INDEX(Lookup!$BF$9:$BF$2065,MATCH($A14,Lookup!$A$9:$A$2065,0)),0)</f>
        <v>0</v>
      </c>
      <c r="F14" s="204">
        <f>IFERROR(INDEX(Lookup!$BE$9:$BE$2065,MATCH($A14,Lookup!$A$9:$A$2065,0)),0)</f>
        <v>0</v>
      </c>
      <c r="G14" s="205"/>
      <c r="H14" s="205"/>
      <c r="I14" s="204">
        <f>IFERROR(INDEX(Lookup!$BJ$9:$BJ$2065,MATCH($A14,Lookup!$A$9:$A$2065,0)),0)</f>
        <v>225</v>
      </c>
      <c r="J14" s="204">
        <f>IFERROR(INDEX(Lookup!$BI$9:$BI$2065,MATCH($A14,Lookup!$A$9:$A$2065,0)),0)</f>
        <v>350</v>
      </c>
      <c r="K14" s="204">
        <f>IFERROR(INDEX(Lookup!$BH$9:$BH$2065,MATCH($A14,Lookup!$A$9:$A$2065,0)),0)</f>
        <v>348.75</v>
      </c>
      <c r="L14" s="204">
        <f t="shared" si="1"/>
        <v>-1.25</v>
      </c>
      <c r="N14" s="196"/>
      <c r="O14" s="182">
        <f t="shared" si="0"/>
        <v>1</v>
      </c>
    </row>
    <row r="15" spans="1:15" hidden="1" x14ac:dyDescent="0.2">
      <c r="A15" s="182">
        <f>'BS Acct 01'!A6</f>
        <v>0</v>
      </c>
      <c r="C15" s="182" t="str">
        <f>IFERROR(LEFT(IFERROR(INDEX(Sheet5!$C$2:$C$1300,MATCH($A15,Sheet5!$A$2:$A$1300,0)),"-"),FIND(",",IFERROR(INDEX(Sheet5!$C$2:$C$1300,MATCH($A15,Sheet5!$A$2:$A$1300,0)),"-"),1)-1),IFERROR(INDEX(Sheet5!$C$2:$C$1300,MATCH($A15,Sheet5!$A$2:$A$1300,0)),"-"))</f>
        <v>-</v>
      </c>
      <c r="D15" s="204">
        <f>IFERROR(INDEX(Lookup!$BG$9:$BG$2065,MATCH($A15,Lookup!$A$9:$A$2065,0)),0)</f>
        <v>0</v>
      </c>
      <c r="E15" s="204">
        <f>IFERROR(INDEX(Lookup!$BF$9:$BF$2065,MATCH($A15,Lookup!$A$9:$A$2065,0)),0)</f>
        <v>0</v>
      </c>
      <c r="F15" s="204">
        <f>IFERROR(INDEX(Lookup!$BE$9:$BE$2065,MATCH($A15,Lookup!$A$9:$A$2065,0)),0)</f>
        <v>0</v>
      </c>
      <c r="G15" s="205"/>
      <c r="H15" s="205"/>
      <c r="I15" s="204">
        <f>IFERROR(INDEX(Lookup!$BJ$9:$BJ$2065,MATCH($A15,Lookup!$A$9:$A$2065,0)),0)</f>
        <v>0</v>
      </c>
      <c r="J15" s="204">
        <f>IFERROR(INDEX(Lookup!$BI$9:$BI$2065,MATCH($A15,Lookup!$A$9:$A$2065,0)),0)</f>
        <v>0</v>
      </c>
      <c r="K15" s="204">
        <f>IFERROR(INDEX(Lookup!$BH$9:$BH$2065,MATCH($A15,Lookup!$A$9:$A$2065,0)),0)</f>
        <v>0</v>
      </c>
      <c r="L15" s="204">
        <f t="shared" si="1"/>
        <v>0</v>
      </c>
      <c r="O15" s="182">
        <f t="shared" si="0"/>
        <v>0</v>
      </c>
    </row>
    <row r="16" spans="1:15" hidden="1" x14ac:dyDescent="0.2">
      <c r="A16" s="182">
        <f>'BS Acct 01'!A7</f>
        <v>0</v>
      </c>
      <c r="C16" s="182" t="str">
        <f>IFERROR(LEFT(IFERROR(INDEX(Sheet5!$C$2:$C$1300,MATCH($A16,Sheet5!$A$2:$A$1300,0)),"-"),FIND(",",IFERROR(INDEX(Sheet5!$C$2:$C$1300,MATCH($A16,Sheet5!$A$2:$A$1300,0)),"-"),1)-1),IFERROR(INDEX(Sheet5!$C$2:$C$1300,MATCH($A16,Sheet5!$A$2:$A$1300,0)),"-"))</f>
        <v>-</v>
      </c>
      <c r="D16" s="204">
        <f>IFERROR(INDEX(Lookup!$BG$9:$BG$2065,MATCH($A16,Lookup!$A$9:$A$2065,0)),0)</f>
        <v>0</v>
      </c>
      <c r="E16" s="204">
        <f>IFERROR(INDEX(Lookup!$BF$9:$BF$2065,MATCH($A16,Lookup!$A$9:$A$2065,0)),0)</f>
        <v>0</v>
      </c>
      <c r="F16" s="204">
        <f>IFERROR(INDEX(Lookup!$BE$9:$BE$2065,MATCH($A16,Lookup!$A$9:$A$2065,0)),0)</f>
        <v>0</v>
      </c>
      <c r="G16" s="205"/>
      <c r="H16" s="205"/>
      <c r="I16" s="204">
        <f>IFERROR(INDEX(Lookup!$BJ$9:$BJ$2065,MATCH($A16,Lookup!$A$9:$A$2065,0)),0)</f>
        <v>0</v>
      </c>
      <c r="J16" s="204">
        <f>IFERROR(INDEX(Lookup!$BI$9:$BI$2065,MATCH($A16,Lookup!$A$9:$A$2065,0)),0)</f>
        <v>0</v>
      </c>
      <c r="K16" s="204">
        <f>IFERROR(INDEX(Lookup!$BH$9:$BH$2065,MATCH($A16,Lookup!$A$9:$A$2065,0)),0)</f>
        <v>0</v>
      </c>
      <c r="L16" s="204">
        <f t="shared" si="1"/>
        <v>0</v>
      </c>
      <c r="O16" s="182">
        <f t="shared" si="0"/>
        <v>0</v>
      </c>
    </row>
    <row r="17" spans="1:15" hidden="1" x14ac:dyDescent="0.2">
      <c r="A17" s="182">
        <f>'BS Acct 01'!A8</f>
        <v>0</v>
      </c>
      <c r="C17" s="182" t="str">
        <f>IFERROR(LEFT(IFERROR(INDEX(Sheet5!$C$2:$C$1300,MATCH($A17,Sheet5!$A$2:$A$1300,0)),"-"),FIND(",",IFERROR(INDEX(Sheet5!$C$2:$C$1300,MATCH($A17,Sheet5!$A$2:$A$1300,0)),"-"),1)-1),IFERROR(INDEX(Sheet5!$C$2:$C$1300,MATCH($A17,Sheet5!$A$2:$A$1300,0)),"-"))</f>
        <v>-</v>
      </c>
      <c r="D17" s="204">
        <f>IFERROR(INDEX(Lookup!$BG$9:$BG$2065,MATCH($A17,Lookup!$A$9:$A$2065,0)),0)</f>
        <v>0</v>
      </c>
      <c r="E17" s="204">
        <f>IFERROR(INDEX(Lookup!$BF$9:$BF$2065,MATCH($A17,Lookup!$A$9:$A$2065,0)),0)</f>
        <v>0</v>
      </c>
      <c r="F17" s="204">
        <f>IFERROR(INDEX(Lookup!$BE$9:$BE$2065,MATCH($A17,Lookup!$A$9:$A$2065,0)),0)</f>
        <v>0</v>
      </c>
      <c r="G17" s="205"/>
      <c r="H17" s="205"/>
      <c r="I17" s="204">
        <f>IFERROR(INDEX(Lookup!$BJ$9:$BJ$2065,MATCH($A17,Lookup!$A$9:$A$2065,0)),0)</f>
        <v>0</v>
      </c>
      <c r="J17" s="204">
        <f>IFERROR(INDEX(Lookup!$BI$9:$BI$2065,MATCH($A17,Lookup!$A$9:$A$2065,0)),0)</f>
        <v>0</v>
      </c>
      <c r="K17" s="204">
        <f>IFERROR(INDEX(Lookup!$BH$9:$BH$2065,MATCH($A17,Lookup!$A$9:$A$2065,0)),0)</f>
        <v>0</v>
      </c>
      <c r="L17" s="204">
        <f t="shared" si="1"/>
        <v>0</v>
      </c>
      <c r="O17" s="182">
        <f t="shared" si="0"/>
        <v>0</v>
      </c>
    </row>
    <row r="18" spans="1:15" hidden="1" x14ac:dyDescent="0.2">
      <c r="A18" s="182">
        <f>'BS Acct 01'!A9</f>
        <v>0</v>
      </c>
      <c r="C18" s="182" t="str">
        <f>IFERROR(LEFT(IFERROR(INDEX(Sheet5!$C$2:$C$1300,MATCH($A18,Sheet5!$A$2:$A$1300,0)),"-"),FIND(",",IFERROR(INDEX(Sheet5!$C$2:$C$1300,MATCH($A18,Sheet5!$A$2:$A$1300,0)),"-"),1)-1),IFERROR(INDEX(Sheet5!$C$2:$C$1300,MATCH($A18,Sheet5!$A$2:$A$1300,0)),"-"))</f>
        <v>-</v>
      </c>
      <c r="D18" s="204">
        <f>IFERROR(INDEX(Lookup!$BG$9:$BG$2065,MATCH($A18,Lookup!$A$9:$A$2065,0)),0)</f>
        <v>0</v>
      </c>
      <c r="E18" s="204">
        <f>IFERROR(INDEX(Lookup!$BF$9:$BF$2065,MATCH($A18,Lookup!$A$9:$A$2065,0)),0)</f>
        <v>0</v>
      </c>
      <c r="F18" s="204">
        <f>IFERROR(INDEX(Lookup!$BE$9:$BE$2065,MATCH($A18,Lookup!$A$9:$A$2065,0)),0)</f>
        <v>0</v>
      </c>
      <c r="G18" s="205"/>
      <c r="H18" s="205"/>
      <c r="I18" s="204">
        <f>IFERROR(INDEX(Lookup!$BJ$9:$BJ$2065,MATCH($A18,Lookup!$A$9:$A$2065,0)),0)</f>
        <v>0</v>
      </c>
      <c r="J18" s="204">
        <f>IFERROR(INDEX(Lookup!$BI$9:$BI$2065,MATCH($A18,Lookup!$A$9:$A$2065,0)),0)</f>
        <v>0</v>
      </c>
      <c r="K18" s="204">
        <f>IFERROR(INDEX(Lookup!$BH$9:$BH$2065,MATCH($A18,Lookup!$A$9:$A$2065,0)),0)</f>
        <v>0</v>
      </c>
      <c r="L18" s="204">
        <f t="shared" si="1"/>
        <v>0</v>
      </c>
      <c r="O18" s="182">
        <f t="shared" si="0"/>
        <v>0</v>
      </c>
    </row>
    <row r="19" spans="1:15" hidden="1" x14ac:dyDescent="0.2">
      <c r="A19" s="182">
        <f>'BS Acct 01'!A10</f>
        <v>0</v>
      </c>
      <c r="C19" s="182" t="str">
        <f>IFERROR(LEFT(IFERROR(INDEX(Sheet5!$C$2:$C$1300,MATCH($A19,Sheet5!$A$2:$A$1300,0)),"-"),FIND(",",IFERROR(INDEX(Sheet5!$C$2:$C$1300,MATCH($A19,Sheet5!$A$2:$A$1300,0)),"-"),1)-1),IFERROR(INDEX(Sheet5!$C$2:$C$1300,MATCH($A19,Sheet5!$A$2:$A$1300,0)),"-"))</f>
        <v>-</v>
      </c>
      <c r="D19" s="204">
        <f>IFERROR(INDEX(Lookup!$BG$9:$BG$2065,MATCH($A19,Lookup!$A$9:$A$2065,0)),0)</f>
        <v>0</v>
      </c>
      <c r="E19" s="204">
        <f>IFERROR(INDEX(Lookup!$BF$9:$BF$2065,MATCH($A19,Lookup!$A$9:$A$2065,0)),0)</f>
        <v>0</v>
      </c>
      <c r="F19" s="204">
        <f>IFERROR(INDEX(Lookup!$BE$9:$BE$2065,MATCH($A19,Lookup!$A$9:$A$2065,0)),0)</f>
        <v>0</v>
      </c>
      <c r="G19" s="205"/>
      <c r="H19" s="205"/>
      <c r="I19" s="204">
        <f>IFERROR(INDEX(Lookup!$BJ$9:$BJ$2065,MATCH($A19,Lookup!$A$9:$A$2065,0)),0)</f>
        <v>0</v>
      </c>
      <c r="J19" s="204">
        <f>IFERROR(INDEX(Lookup!$BI$9:$BI$2065,MATCH($A19,Lookup!$A$9:$A$2065,0)),0)</f>
        <v>0</v>
      </c>
      <c r="K19" s="204">
        <f>IFERROR(INDEX(Lookup!$BH$9:$BH$2065,MATCH($A19,Lookup!$A$9:$A$2065,0)),0)</f>
        <v>0</v>
      </c>
      <c r="L19" s="204">
        <f t="shared" si="1"/>
        <v>0</v>
      </c>
      <c r="O19" s="182">
        <f t="shared" si="0"/>
        <v>0</v>
      </c>
    </row>
    <row r="20" spans="1:15" x14ac:dyDescent="0.2">
      <c r="G20" s="205"/>
      <c r="H20" s="205"/>
      <c r="L20" s="204"/>
      <c r="O20" s="182">
        <v>1</v>
      </c>
    </row>
    <row r="21" spans="1:15" x14ac:dyDescent="0.2">
      <c r="A21" s="219"/>
      <c r="B21" s="219"/>
      <c r="C21" s="212" t="s">
        <v>446</v>
      </c>
      <c r="D21" s="210">
        <f>SUM(D11:D19)</f>
        <v>59179.65</v>
      </c>
      <c r="E21" s="210">
        <f>SUM(E11:E19)</f>
        <v>0</v>
      </c>
      <c r="F21" s="210">
        <f>SUM(F11:F19)</f>
        <v>1027.51</v>
      </c>
      <c r="G21" s="218"/>
      <c r="H21" s="218"/>
      <c r="I21" s="210">
        <f>SUM(I11:I19)</f>
        <v>816536.48</v>
      </c>
      <c r="J21" s="210">
        <f>SUM(J11:J19)</f>
        <v>111000.3</v>
      </c>
      <c r="K21" s="210">
        <f>SUM(K11:K14)</f>
        <v>304894.08000000002</v>
      </c>
      <c r="L21" s="210">
        <f>SUM(L11:L19)</f>
        <v>193893.78000000003</v>
      </c>
      <c r="O21" s="182">
        <v>1</v>
      </c>
    </row>
    <row r="22" spans="1:15" x14ac:dyDescent="0.2">
      <c r="C22" s="206" t="s">
        <v>454</v>
      </c>
      <c r="D22" s="216"/>
      <c r="G22" s="205"/>
      <c r="H22" s="205"/>
      <c r="L22" s="204"/>
      <c r="O22" s="182">
        <v>1</v>
      </c>
    </row>
    <row r="23" spans="1:15" x14ac:dyDescent="0.2">
      <c r="A23" s="182" t="str">
        <f>'IS Acct 01'!A2</f>
        <v>14100-D01</v>
      </c>
      <c r="C23" s="182" t="str">
        <f>IFERROR(LEFT(IFERROR(INDEX(Sheet5!$C$2:$C$1300,MATCH($A23,Sheet5!$A$2:$A$1300,0)),"-"),FIND(",",IFERROR(INDEX(Sheet5!$C$2:$C$1300,MATCH($A23,Sheet5!$A$2:$A$1300,0)),"-"),1)-1),IFERROR(INDEX(Sheet5!$C$2:$C$1300,MATCH($A23,Sheet5!$A$2:$A$1300,0)),"-"))</f>
        <v xml:space="preserve">Advertising/Promo-TAR                                       </v>
      </c>
      <c r="D23" s="204">
        <f>IFERROR(INDEX(Lookup!$BG$9:$BG$2065,MATCH($A23,Lookup!$A$9:$A$2065,0)),0)</f>
        <v>0</v>
      </c>
      <c r="E23" s="204">
        <f>IFERROR(INDEX(Lookup!$BF$9:$BF$2065,MATCH($A23,Lookup!$A$9:$A$2065,0)),0)</f>
        <v>0</v>
      </c>
      <c r="F23" s="204">
        <f>IFERROR(INDEX(Lookup!$BE$9:$BE$2065,MATCH($A23,Lookup!$A$9:$A$2065,0)),0)</f>
        <v>0</v>
      </c>
      <c r="G23" s="205"/>
      <c r="H23" s="205"/>
      <c r="I23" s="204">
        <f>IFERROR(INDEX(Lookup!$BJ$9:$BJ$2065,MATCH($A23,Lookup!$A$9:$A$2065,0)),0)</f>
        <v>0</v>
      </c>
      <c r="J23" s="204">
        <f>IFERROR(INDEX(Lookup!$BI$9:$BI$2065,MATCH($A23,Lookup!$A$9:$A$2065,0)),0)</f>
        <v>0</v>
      </c>
      <c r="K23" s="204">
        <f>IFERROR(INDEX(Lookup!$BH$9:$BH$2065,MATCH($A23,Lookup!$A$9:$A$2065,0)),0)</f>
        <v>0</v>
      </c>
      <c r="L23" s="204">
        <f t="shared" ref="L23:L46" si="2">K23-J23</f>
        <v>0</v>
      </c>
      <c r="O23" s="182">
        <f t="shared" ref="O23:O46" si="3">+IF(A23&gt;0,1,0)</f>
        <v>1</v>
      </c>
    </row>
    <row r="24" spans="1:15" x14ac:dyDescent="0.2">
      <c r="A24" s="182" t="str">
        <f>'IS Acct 01'!A3</f>
        <v>14120-D01</v>
      </c>
      <c r="C24" s="182" t="str">
        <f>IFERROR(LEFT(IFERROR(INDEX(Sheet5!$C$2:$C$1300,MATCH($A24,Sheet5!$A$2:$A$1300,0)),"-"),FIND(",",IFERROR(INDEX(Sheet5!$C$2:$C$1300,MATCH($A24,Sheet5!$A$2:$A$1300,0)),"-"),1)-1),IFERROR(INDEX(Sheet5!$C$2:$C$1300,MATCH($A24,Sheet5!$A$2:$A$1300,0)),"-"))</f>
        <v xml:space="preserve">Agency Commissions-TAR                                      </v>
      </c>
      <c r="D24" s="204">
        <f>IFERROR(INDEX(Lookup!$BG$9:$BG$2065,MATCH($A24,Lookup!$A$9:$A$2065,0)),0)</f>
        <v>876</v>
      </c>
      <c r="E24" s="204">
        <f>IFERROR(INDEX(Lookup!$BF$9:$BF$2065,MATCH($A24,Lookup!$A$9:$A$2065,0)),0)</f>
        <v>0</v>
      </c>
      <c r="F24" s="204">
        <f>IFERROR(INDEX(Lookup!$BE$9:$BE$2065,MATCH($A24,Lookup!$A$9:$A$2065,0)),0)</f>
        <v>0</v>
      </c>
      <c r="G24" s="205"/>
      <c r="H24" s="205"/>
      <c r="I24" s="204">
        <f>IFERROR(INDEX(Lookup!$BJ$9:$BJ$2065,MATCH($A24,Lookup!$A$9:$A$2065,0)),0)</f>
        <v>10665.36</v>
      </c>
      <c r="J24" s="204">
        <f>IFERROR(INDEX(Lookup!$BI$9:$BI$2065,MATCH($A24,Lookup!$A$9:$A$2065,0)),0)</f>
        <v>1035.8600000000001</v>
      </c>
      <c r="K24" s="204">
        <f>IFERROR(INDEX(Lookup!$BH$9:$BH$2065,MATCH($A24,Lookup!$A$9:$A$2065,0)),0)</f>
        <v>3478.45</v>
      </c>
      <c r="L24" s="204">
        <f t="shared" si="2"/>
        <v>2442.5899999999997</v>
      </c>
      <c r="O24" s="182">
        <f t="shared" si="3"/>
        <v>1</v>
      </c>
    </row>
    <row r="25" spans="1:15" x14ac:dyDescent="0.2">
      <c r="A25" s="182" t="str">
        <f>'IS Acct 01'!A4</f>
        <v>14140-D01</v>
      </c>
      <c r="C25" s="182" t="str">
        <f>IFERROR(LEFT(IFERROR(INDEX(Sheet5!$C$2:$C$1300,MATCH($A25,Sheet5!$A$2:$A$1300,0)),"-"),FIND(",",IFERROR(INDEX(Sheet5!$C$2:$C$1300,MATCH($A25,Sheet5!$A$2:$A$1300,0)),"-"),1)-1),IFERROR(INDEX(Sheet5!$C$2:$C$1300,MATCH($A25,Sheet5!$A$2:$A$1300,0)),"-"))</f>
        <v xml:space="preserve">Agency Comm - SPA-TAR                                       </v>
      </c>
      <c r="D25" s="204">
        <f>IFERROR(INDEX(Lookup!$BG$9:$BG$2065,MATCH($A25,Lookup!$A$9:$A$2065,0)),0)</f>
        <v>0</v>
      </c>
      <c r="E25" s="204">
        <f>IFERROR(INDEX(Lookup!$BF$9:$BF$2065,MATCH($A25,Lookup!$A$9:$A$2065,0)),0)</f>
        <v>0</v>
      </c>
      <c r="F25" s="204">
        <f>IFERROR(INDEX(Lookup!$BE$9:$BE$2065,MATCH($A25,Lookup!$A$9:$A$2065,0)),0)</f>
        <v>0</v>
      </c>
      <c r="G25" s="205"/>
      <c r="H25" s="205"/>
      <c r="I25" s="204">
        <f>IFERROR(INDEX(Lookup!$BJ$9:$BJ$2065,MATCH($A25,Lookup!$A$9:$A$2065,0)),0)</f>
        <v>0</v>
      </c>
      <c r="J25" s="204">
        <f>IFERROR(INDEX(Lookup!$BI$9:$BI$2065,MATCH($A25,Lookup!$A$9:$A$2065,0)),0)</f>
        <v>0</v>
      </c>
      <c r="K25" s="204">
        <f>IFERROR(INDEX(Lookup!$BH$9:$BH$2065,MATCH($A25,Lookup!$A$9:$A$2065,0)),0)</f>
        <v>0</v>
      </c>
      <c r="L25" s="204">
        <f t="shared" si="2"/>
        <v>0</v>
      </c>
      <c r="O25" s="182">
        <f t="shared" si="3"/>
        <v>1</v>
      </c>
    </row>
    <row r="26" spans="1:15" x14ac:dyDescent="0.2">
      <c r="A26" s="182" t="str">
        <f>'IS Acct 01'!A5</f>
        <v>14160-D01</v>
      </c>
      <c r="C26" s="182" t="str">
        <f>IFERROR(LEFT(IFERROR(INDEX(Sheet5!$C$2:$C$1300,MATCH($A26,Sheet5!$A$2:$A$1300,0)),"-"),FIND(",",IFERROR(INDEX(Sheet5!$C$2:$C$1300,MATCH($A26,Sheet5!$A$2:$A$1300,0)),"-"),1)-1),IFERROR(INDEX(Sheet5!$C$2:$C$1300,MATCH($A26,Sheet5!$A$2:$A$1300,0)),"-"))</f>
        <v xml:space="preserve">Contributors - Journalist-TAR                               </v>
      </c>
      <c r="D26" s="204">
        <f>IFERROR(INDEX(Lookup!$BG$9:$BG$2065,MATCH($A26,Lookup!$A$9:$A$2065,0)),0)</f>
        <v>5700</v>
      </c>
      <c r="E26" s="204">
        <f>IFERROR(INDEX(Lookup!$BF$9:$BF$2065,MATCH($A26,Lookup!$A$9:$A$2065,0)),0)</f>
        <v>0</v>
      </c>
      <c r="F26" s="204">
        <f>IFERROR(INDEX(Lookup!$BE$9:$BE$2065,MATCH($A26,Lookup!$A$9:$A$2065,0)),0)</f>
        <v>0</v>
      </c>
      <c r="G26" s="205"/>
      <c r="H26" s="205"/>
      <c r="I26" s="204">
        <f>IFERROR(INDEX(Lookup!$BJ$9:$BJ$2065,MATCH($A26,Lookup!$A$9:$A$2065,0)),0)</f>
        <v>73430.47</v>
      </c>
      <c r="J26" s="204">
        <f>IFERROR(INDEX(Lookup!$BI$9:$BI$2065,MATCH($A26,Lookup!$A$9:$A$2065,0)),0)</f>
        <v>22488.73</v>
      </c>
      <c r="K26" s="204">
        <f>IFERROR(INDEX(Lookup!$BH$9:$BH$2065,MATCH($A26,Lookup!$A$9:$A$2065,0)),0)</f>
        <v>59401.120000000003</v>
      </c>
      <c r="L26" s="204">
        <f t="shared" si="2"/>
        <v>36912.39</v>
      </c>
      <c r="O26" s="182">
        <f t="shared" si="3"/>
        <v>1</v>
      </c>
    </row>
    <row r="27" spans="1:15" x14ac:dyDescent="0.2">
      <c r="A27" s="182" t="str">
        <f>'IS Acct 01'!A6</f>
        <v>14180-D01</v>
      </c>
      <c r="C27" s="182" t="str">
        <f>IFERROR(LEFT(IFERROR(INDEX(Sheet5!$C$2:$C$1300,MATCH($A27,Sheet5!$A$2:$A$1300,0)),"-"),FIND(",",IFERROR(INDEX(Sheet5!$C$2:$C$1300,MATCH($A27,Sheet5!$A$2:$A$1300,0)),"-"),1)-1),IFERROR(INDEX(Sheet5!$C$2:$C$1300,MATCH($A27,Sheet5!$A$2:$A$1300,0)),"-"))</f>
        <v xml:space="preserve">Distribution - Courier-TAR                                  </v>
      </c>
      <c r="D27" s="204">
        <f>IFERROR(INDEX(Lookup!$BG$9:$BG$2065,MATCH($A27,Lookup!$A$9:$A$2065,0)),0)</f>
        <v>3493.2</v>
      </c>
      <c r="E27" s="204">
        <f>IFERROR(INDEX(Lookup!$BF$9:$BF$2065,MATCH($A27,Lookup!$A$9:$A$2065,0)),0)</f>
        <v>0</v>
      </c>
      <c r="F27" s="204">
        <f>IFERROR(INDEX(Lookup!$BE$9:$BE$2065,MATCH($A27,Lookup!$A$9:$A$2065,0)),0)</f>
        <v>0</v>
      </c>
      <c r="G27" s="205"/>
      <c r="H27" s="205"/>
      <c r="I27" s="204">
        <f>IFERROR(INDEX(Lookup!$BJ$9:$BJ$2065,MATCH($A27,Lookup!$A$9:$A$2065,0)),0)</f>
        <v>49828.7</v>
      </c>
      <c r="J27" s="204">
        <f>IFERROR(INDEX(Lookup!$BI$9:$BI$2065,MATCH($A27,Lookup!$A$9:$A$2065,0)),0)</f>
        <v>11907.91</v>
      </c>
      <c r="K27" s="204">
        <f>IFERROR(INDEX(Lookup!$BH$9:$BH$2065,MATCH($A27,Lookup!$A$9:$A$2065,0)),0)</f>
        <v>29081.559999999998</v>
      </c>
      <c r="L27" s="204">
        <f t="shared" si="2"/>
        <v>17173.649999999998</v>
      </c>
      <c r="O27" s="182">
        <f t="shared" si="3"/>
        <v>1</v>
      </c>
    </row>
    <row r="28" spans="1:15" x14ac:dyDescent="0.2">
      <c r="A28" s="182" t="str">
        <f>'IS Acct 01'!A7</f>
        <v>14200-D01</v>
      </c>
      <c r="C28" s="182" t="str">
        <f>IFERROR(LEFT(IFERROR(INDEX(Sheet5!$C$2:$C$1300,MATCH($A28,Sheet5!$A$2:$A$1300,0)),"-"),FIND(",",IFERROR(INDEX(Sheet5!$C$2:$C$1300,MATCH($A28,Sheet5!$A$2:$A$1300,0)),"-"),1)-1),IFERROR(INDEX(Sheet5!$C$2:$C$1300,MATCH($A28,Sheet5!$A$2:$A$1300,0)),"-"))</f>
        <v xml:space="preserve">Distribution - Postage-TAR                                  </v>
      </c>
      <c r="D28" s="204">
        <f>IFERROR(INDEX(Lookup!$BG$9:$BG$2065,MATCH($A28,Lookup!$A$9:$A$2065,0)),0)</f>
        <v>507.3</v>
      </c>
      <c r="E28" s="204">
        <f>IFERROR(INDEX(Lookup!$BF$9:$BF$2065,MATCH($A28,Lookup!$A$9:$A$2065,0)),0)</f>
        <v>0</v>
      </c>
      <c r="F28" s="204">
        <f>IFERROR(INDEX(Lookup!$BE$9:$BE$2065,MATCH($A28,Lookup!$A$9:$A$2065,0)),0)</f>
        <v>0</v>
      </c>
      <c r="G28" s="205"/>
      <c r="H28" s="205"/>
      <c r="I28" s="204">
        <f>IFERROR(INDEX(Lookup!$BJ$9:$BJ$2065,MATCH($A28,Lookup!$A$9:$A$2065,0)),0)</f>
        <v>6286.35</v>
      </c>
      <c r="J28" s="204">
        <f>IFERROR(INDEX(Lookup!$BI$9:$BI$2065,MATCH($A28,Lookup!$A$9:$A$2065,0)),0)</f>
        <v>1190.58</v>
      </c>
      <c r="K28" s="204">
        <f>IFERROR(INDEX(Lookup!$BH$9:$BH$2065,MATCH($A28,Lookup!$A$9:$A$2065,0)),0)</f>
        <v>2945.96</v>
      </c>
      <c r="L28" s="204">
        <f t="shared" si="2"/>
        <v>1755.38</v>
      </c>
      <c r="O28" s="182">
        <f t="shared" si="3"/>
        <v>1</v>
      </c>
    </row>
    <row r="29" spans="1:15" x14ac:dyDescent="0.2">
      <c r="A29" s="182" t="str">
        <f>'IS Acct 01'!A8</f>
        <v>14220-D01</v>
      </c>
      <c r="C29" s="182" t="str">
        <f>IFERROR(LEFT(IFERROR(INDEX(Sheet5!$C$2:$C$1300,MATCH($A29,Sheet5!$A$2:$A$1300,0)),"-"),FIND(",",IFERROR(INDEX(Sheet5!$C$2:$C$1300,MATCH($A29,Sheet5!$A$2:$A$1300,0)),"-"),1)-1),IFERROR(INDEX(Sheet5!$C$2:$C$1300,MATCH($A29,Sheet5!$A$2:$A$1300,0)),"-"))</f>
        <v xml:space="preserve">Layout/Proof/Production-TAR                                 </v>
      </c>
      <c r="D29" s="204">
        <f>IFERROR(INDEX(Lookup!$BG$9:$BG$2065,MATCH($A29,Lookup!$A$9:$A$2065,0)),0)</f>
        <v>550</v>
      </c>
      <c r="E29" s="204">
        <f>IFERROR(INDEX(Lookup!$BF$9:$BF$2065,MATCH($A29,Lookup!$A$9:$A$2065,0)),0)</f>
        <v>0</v>
      </c>
      <c r="F29" s="204">
        <f>IFERROR(INDEX(Lookup!$BE$9:$BE$2065,MATCH($A29,Lookup!$A$9:$A$2065,0)),0)</f>
        <v>0</v>
      </c>
      <c r="G29" s="205"/>
      <c r="H29" s="205"/>
      <c r="I29" s="204">
        <f>IFERROR(INDEX(Lookup!$BJ$9:$BJ$2065,MATCH($A29,Lookup!$A$9:$A$2065,0)),0)</f>
        <v>8012</v>
      </c>
      <c r="J29" s="204">
        <f>IFERROR(INDEX(Lookup!$BI$9:$BI$2065,MATCH($A29,Lookup!$A$9:$A$2065,0)),0)</f>
        <v>2200</v>
      </c>
      <c r="K29" s="204">
        <f>IFERROR(INDEX(Lookup!$BH$9:$BH$2065,MATCH($A29,Lookup!$A$9:$A$2065,0)),0)</f>
        <v>6650</v>
      </c>
      <c r="L29" s="204">
        <f t="shared" si="2"/>
        <v>4450</v>
      </c>
      <c r="O29" s="182">
        <f t="shared" si="3"/>
        <v>1</v>
      </c>
    </row>
    <row r="30" spans="1:15" x14ac:dyDescent="0.2">
      <c r="A30" s="182" t="str">
        <f>'IS Acct 01'!A9</f>
        <v>14240-D01</v>
      </c>
      <c r="C30" s="182" t="str">
        <f>IFERROR(LEFT(IFERROR(INDEX(Sheet5!$C$2:$C$1300,MATCH($A30,Sheet5!$A$2:$A$1300,0)),"-"),FIND(",",IFERROR(INDEX(Sheet5!$C$2:$C$1300,MATCH($A30,Sheet5!$A$2:$A$1300,0)),"-"),1)-1),IFERROR(INDEX(Sheet5!$C$2:$C$1300,MATCH($A30,Sheet5!$A$2:$A$1300,0)),"-"))</f>
        <v xml:space="preserve">Photography-TAR                                             </v>
      </c>
      <c r="D30" s="204">
        <f>IFERROR(INDEX(Lookup!$BG$9:$BG$2065,MATCH($A30,Lookup!$A$9:$A$2065,0)),0)</f>
        <v>1261.3699999999999</v>
      </c>
      <c r="E30" s="204">
        <f>IFERROR(INDEX(Lookup!$BF$9:$BF$2065,MATCH($A30,Lookup!$A$9:$A$2065,0)),0)</f>
        <v>0</v>
      </c>
      <c r="F30" s="204">
        <f>IFERROR(INDEX(Lookup!$BE$9:$BE$2065,MATCH($A30,Lookup!$A$9:$A$2065,0)),0)</f>
        <v>0</v>
      </c>
      <c r="G30" s="205"/>
      <c r="H30" s="205"/>
      <c r="I30" s="204">
        <f>IFERROR(INDEX(Lookup!$BJ$9:$BJ$2065,MATCH($A30,Lookup!$A$9:$A$2065,0)),0)</f>
        <v>14015.009999999998</v>
      </c>
      <c r="J30" s="204">
        <f>IFERROR(INDEX(Lookup!$BI$9:$BI$2065,MATCH($A30,Lookup!$A$9:$A$2065,0)),0)</f>
        <v>4500</v>
      </c>
      <c r="K30" s="204">
        <f>IFERROR(INDEX(Lookup!$BH$9:$BH$2065,MATCH($A30,Lookup!$A$9:$A$2065,0)),0)</f>
        <v>11717.24</v>
      </c>
      <c r="L30" s="204">
        <f t="shared" si="2"/>
        <v>7217.24</v>
      </c>
      <c r="O30" s="182">
        <f t="shared" si="3"/>
        <v>1</v>
      </c>
    </row>
    <row r="31" spans="1:15" x14ac:dyDescent="0.2">
      <c r="A31" s="182" t="str">
        <f>'IS Acct 01'!A10</f>
        <v>14260-D01</v>
      </c>
      <c r="C31" s="182" t="str">
        <f>IFERROR(LEFT(IFERROR(INDEX(Sheet5!$C$2:$C$1300,MATCH($A31,Sheet5!$A$2:$A$1300,0)),"-"),FIND(",",IFERROR(INDEX(Sheet5!$C$2:$C$1300,MATCH($A31,Sheet5!$A$2:$A$1300,0)),"-"),1)-1),IFERROR(INDEX(Sheet5!$C$2:$C$1300,MATCH($A31,Sheet5!$A$2:$A$1300,0)),"-"))</f>
        <v xml:space="preserve">Printing-TAR                                                </v>
      </c>
      <c r="D31" s="204">
        <f>IFERROR(INDEX(Lookup!$BG$9:$BG$2065,MATCH($A31,Lookup!$A$9:$A$2065,0)),0)</f>
        <v>12085</v>
      </c>
      <c r="E31" s="204">
        <f>IFERROR(INDEX(Lookup!$BF$9:$BF$2065,MATCH($A31,Lookup!$A$9:$A$2065,0)),0)</f>
        <v>0</v>
      </c>
      <c r="F31" s="204">
        <f>IFERROR(INDEX(Lookup!$BE$9:$BE$2065,MATCH($A31,Lookup!$A$9:$A$2065,0)),0)</f>
        <v>0</v>
      </c>
      <c r="G31" s="205"/>
      <c r="H31" s="205"/>
      <c r="I31" s="204">
        <f>IFERROR(INDEX(Lookup!$BJ$9:$BJ$2065,MATCH($A31,Lookup!$A$9:$A$2065,0)),0)</f>
        <v>194512</v>
      </c>
      <c r="J31" s="204">
        <f>IFERROR(INDEX(Lookup!$BI$9:$BI$2065,MATCH($A31,Lookup!$A$9:$A$2065,0)),0)</f>
        <v>39639</v>
      </c>
      <c r="K31" s="204">
        <f>IFERROR(INDEX(Lookup!$BH$9:$BH$2065,MATCH($A31,Lookup!$A$9:$A$2065,0)),0)</f>
        <v>93637</v>
      </c>
      <c r="L31" s="204">
        <f t="shared" si="2"/>
        <v>53998</v>
      </c>
      <c r="O31" s="182">
        <f t="shared" si="3"/>
        <v>1</v>
      </c>
    </row>
    <row r="32" spans="1:15" hidden="1" x14ac:dyDescent="0.2">
      <c r="A32" s="182">
        <f>'IS Acct 01'!A11</f>
        <v>0</v>
      </c>
      <c r="C32" s="182" t="str">
        <f>IFERROR(LEFT(IFERROR(INDEX(Sheet5!$C$2:$C$1300,MATCH($A32,Sheet5!$A$2:$A$1300,0)),"-"),FIND(",",IFERROR(INDEX(Sheet5!$C$2:$C$1300,MATCH($A32,Sheet5!$A$2:$A$1300,0)),"-"),1)-1),IFERROR(INDEX(Sheet5!$C$2:$C$1300,MATCH($A32,Sheet5!$A$2:$A$1300,0)),"-"))</f>
        <v>-</v>
      </c>
      <c r="D32" s="204">
        <f>IFERROR(INDEX(Lookup!$BG$9:$BG$2065,MATCH($A32,Lookup!$A$9:$A$2065,0)),0)</f>
        <v>0</v>
      </c>
      <c r="E32" s="204">
        <f>IFERROR(INDEX(Lookup!$BF$9:$BF$2065,MATCH($A32,Lookup!$A$9:$A$2065,0)),0)</f>
        <v>0</v>
      </c>
      <c r="F32" s="204">
        <f>IFERROR(INDEX(Lookup!$BE$9:$BE$2065,MATCH($A32,Lookup!$A$9:$A$2065,0)),0)</f>
        <v>0</v>
      </c>
      <c r="G32" s="205"/>
      <c r="H32" s="205"/>
      <c r="I32" s="204">
        <f>IFERROR(INDEX(Lookup!$BJ$9:$BJ$2065,MATCH($A32,Lookup!$A$9:$A$2065,0)),0)</f>
        <v>0</v>
      </c>
      <c r="J32" s="204">
        <f>IFERROR(INDEX(Lookup!$BI$9:$BI$2065,MATCH($A32,Lookup!$A$9:$A$2065,0)),0)</f>
        <v>0</v>
      </c>
      <c r="K32" s="204">
        <f>IFERROR(INDEX(Lookup!$BH$9:$BH$2065,MATCH($A32,Lookup!$A$9:$A$2065,0)),0)</f>
        <v>0</v>
      </c>
      <c r="L32" s="204">
        <f t="shared" si="2"/>
        <v>0</v>
      </c>
      <c r="O32" s="182">
        <f t="shared" si="3"/>
        <v>0</v>
      </c>
    </row>
    <row r="33" spans="1:15" hidden="1" x14ac:dyDescent="0.2">
      <c r="A33" s="182">
        <f>'IS Acct 01'!A12</f>
        <v>0</v>
      </c>
      <c r="C33" s="182" t="str">
        <f>IFERROR(LEFT(IFERROR(INDEX(Sheet5!$C$2:$C$1300,MATCH($A33,Sheet5!$A$2:$A$1300,0)),"-"),FIND(",",IFERROR(INDEX(Sheet5!$C$2:$C$1300,MATCH($A33,Sheet5!$A$2:$A$1300,0)),"-"),1)-1),IFERROR(INDEX(Sheet5!$C$2:$C$1300,MATCH($A33,Sheet5!$A$2:$A$1300,0)),"-"))</f>
        <v>-</v>
      </c>
      <c r="D33" s="204">
        <f>IFERROR(INDEX(Lookup!$BG$9:$BG$2065,MATCH($A33,Lookup!$A$9:$A$2065,0)),0)</f>
        <v>0</v>
      </c>
      <c r="E33" s="204">
        <f>IFERROR(INDEX(Lookup!$BF$9:$BF$2065,MATCH($A33,Lookup!$A$9:$A$2065,0)),0)</f>
        <v>0</v>
      </c>
      <c r="F33" s="204">
        <f>IFERROR(INDEX(Lookup!$BE$9:$BE$2065,MATCH($A33,Lookup!$A$9:$A$2065,0)),0)</f>
        <v>0</v>
      </c>
      <c r="G33" s="205"/>
      <c r="H33" s="205"/>
      <c r="I33" s="204">
        <f>IFERROR(INDEX(Lookup!$BJ$9:$BJ$2065,MATCH($A33,Lookup!$A$9:$A$2065,0)),0)</f>
        <v>0</v>
      </c>
      <c r="J33" s="204">
        <f>IFERROR(INDEX(Lookup!$BI$9:$BI$2065,MATCH($A33,Lookup!$A$9:$A$2065,0)),0)</f>
        <v>0</v>
      </c>
      <c r="K33" s="204">
        <f>IFERROR(INDEX(Lookup!$BH$9:$BH$2065,MATCH($A33,Lookup!$A$9:$A$2065,0)),0)</f>
        <v>0</v>
      </c>
      <c r="L33" s="204">
        <f t="shared" si="2"/>
        <v>0</v>
      </c>
      <c r="O33" s="182">
        <f t="shared" si="3"/>
        <v>0</v>
      </c>
    </row>
    <row r="34" spans="1:15" hidden="1" x14ac:dyDescent="0.2">
      <c r="A34" s="182">
        <f>'IS Acct 01'!A13</f>
        <v>0</v>
      </c>
      <c r="C34" s="182" t="str">
        <f>IFERROR(LEFT(IFERROR(INDEX(Sheet5!$C$2:$C$1300,MATCH($A34,Sheet5!$A$2:$A$1300,0)),"-"),FIND(",",IFERROR(INDEX(Sheet5!$C$2:$C$1300,MATCH($A34,Sheet5!$A$2:$A$1300,0)),"-"),1)-1),IFERROR(INDEX(Sheet5!$C$2:$C$1300,MATCH($A34,Sheet5!$A$2:$A$1300,0)),"-"))</f>
        <v>-</v>
      </c>
      <c r="D34" s="204">
        <f>IFERROR(INDEX(Lookup!$BG$9:$BG$2065,MATCH($A34,Lookup!$A$9:$A$2065,0)),0)</f>
        <v>0</v>
      </c>
      <c r="E34" s="204">
        <f>IFERROR(INDEX(Lookup!$BF$9:$BF$2065,MATCH($A34,Lookup!$A$9:$A$2065,0)),0)</f>
        <v>0</v>
      </c>
      <c r="F34" s="204">
        <f>IFERROR(INDEX(Lookup!$BE$9:$BE$2065,MATCH($A34,Lookup!$A$9:$A$2065,0)),0)</f>
        <v>0</v>
      </c>
      <c r="G34" s="205"/>
      <c r="H34" s="205"/>
      <c r="I34" s="204">
        <f>IFERROR(INDEX(Lookup!$BJ$9:$BJ$2065,MATCH($A34,Lookup!$A$9:$A$2065,0)),0)</f>
        <v>0</v>
      </c>
      <c r="J34" s="204">
        <f>IFERROR(INDEX(Lookup!$BI$9:$BI$2065,MATCH($A34,Lookup!$A$9:$A$2065,0)),0)</f>
        <v>0</v>
      </c>
      <c r="K34" s="204">
        <f>IFERROR(INDEX(Lookup!$BH$9:$BH$2065,MATCH($A34,Lookup!$A$9:$A$2065,0)),0)</f>
        <v>0</v>
      </c>
      <c r="L34" s="204">
        <f t="shared" si="2"/>
        <v>0</v>
      </c>
      <c r="O34" s="182">
        <f t="shared" si="3"/>
        <v>0</v>
      </c>
    </row>
    <row r="35" spans="1:15" hidden="1" x14ac:dyDescent="0.2">
      <c r="A35" s="182">
        <f>'IS Acct 01'!A14</f>
        <v>0</v>
      </c>
      <c r="C35" s="182" t="str">
        <f>IFERROR(LEFT(IFERROR(INDEX(Sheet5!$C$2:$C$1300,MATCH($A35,Sheet5!$A$2:$A$1300,0)),"-"),FIND(",",IFERROR(INDEX(Sheet5!$C$2:$C$1300,MATCH($A35,Sheet5!$A$2:$A$1300,0)),"-"),1)-1),IFERROR(INDEX(Sheet5!$C$2:$C$1300,MATCH($A35,Sheet5!$A$2:$A$1300,0)),"-"))</f>
        <v>-</v>
      </c>
      <c r="D35" s="204">
        <f>IFERROR(INDEX(Lookup!$BG$9:$BG$2065,MATCH($A35,Lookup!$A$9:$A$2065,0)),0)</f>
        <v>0</v>
      </c>
      <c r="E35" s="204">
        <f>IFERROR(INDEX(Lookup!$BF$9:$BF$2065,MATCH($A35,Lookup!$A$9:$A$2065,0)),0)</f>
        <v>0</v>
      </c>
      <c r="F35" s="204">
        <f>IFERROR(INDEX(Lookup!$BE$9:$BE$2065,MATCH($A35,Lookup!$A$9:$A$2065,0)),0)</f>
        <v>0</v>
      </c>
      <c r="G35" s="205"/>
      <c r="H35" s="205"/>
      <c r="I35" s="204">
        <f>IFERROR(INDEX(Lookup!$BJ$9:$BJ$2065,MATCH($A35,Lookup!$A$9:$A$2065,0)),0)</f>
        <v>0</v>
      </c>
      <c r="J35" s="204">
        <f>IFERROR(INDEX(Lookup!$BI$9:$BI$2065,MATCH($A35,Lookup!$A$9:$A$2065,0)),0)</f>
        <v>0</v>
      </c>
      <c r="K35" s="204">
        <f>IFERROR(INDEX(Lookup!$BH$9:$BH$2065,MATCH($A35,Lookup!$A$9:$A$2065,0)),0)</f>
        <v>0</v>
      </c>
      <c r="L35" s="204">
        <f t="shared" si="2"/>
        <v>0</v>
      </c>
      <c r="O35" s="182">
        <f t="shared" si="3"/>
        <v>0</v>
      </c>
    </row>
    <row r="36" spans="1:15" hidden="1" x14ac:dyDescent="0.2">
      <c r="A36" s="182">
        <f>'IS Acct 01'!A15</f>
        <v>0</v>
      </c>
      <c r="C36" s="182" t="str">
        <f>IFERROR(LEFT(IFERROR(INDEX(Sheet5!$C$2:$C$1300,MATCH($A36,Sheet5!$A$2:$A$1300,0)),"-"),FIND(",",IFERROR(INDEX(Sheet5!$C$2:$C$1300,MATCH($A36,Sheet5!$A$2:$A$1300,0)),"-"),1)-1),IFERROR(INDEX(Sheet5!$C$2:$C$1300,MATCH($A36,Sheet5!$A$2:$A$1300,0)),"-"))</f>
        <v>-</v>
      </c>
      <c r="D36" s="204">
        <f>IFERROR(INDEX(Lookup!$BG$9:$BG$2065,MATCH($A36,Lookup!$A$9:$A$2065,0)),0)</f>
        <v>0</v>
      </c>
      <c r="E36" s="204">
        <f>IFERROR(INDEX(Lookup!$BF$9:$BF$2065,MATCH($A36,Lookup!$A$9:$A$2065,0)),0)</f>
        <v>0</v>
      </c>
      <c r="F36" s="204">
        <f>IFERROR(INDEX(Lookup!$BE$9:$BE$2065,MATCH($A36,Lookup!$A$9:$A$2065,0)),0)</f>
        <v>0</v>
      </c>
      <c r="G36" s="205"/>
      <c r="H36" s="205"/>
      <c r="I36" s="204">
        <f>IFERROR(INDEX(Lookup!$BJ$9:$BJ$2065,MATCH($A36,Lookup!$A$9:$A$2065,0)),0)</f>
        <v>0</v>
      </c>
      <c r="J36" s="204">
        <f>IFERROR(INDEX(Lookup!$BI$9:$BI$2065,MATCH($A36,Lookup!$A$9:$A$2065,0)),0)</f>
        <v>0</v>
      </c>
      <c r="K36" s="204">
        <f>IFERROR(INDEX(Lookup!$BH$9:$BH$2065,MATCH($A36,Lookup!$A$9:$A$2065,0)),0)</f>
        <v>0</v>
      </c>
      <c r="L36" s="204">
        <f t="shared" si="2"/>
        <v>0</v>
      </c>
      <c r="O36" s="182">
        <f t="shared" si="3"/>
        <v>0</v>
      </c>
    </row>
    <row r="37" spans="1:15" hidden="1" x14ac:dyDescent="0.2">
      <c r="A37" s="182">
        <f>'IS Acct 01'!A16</f>
        <v>0</v>
      </c>
      <c r="C37" s="182" t="str">
        <f>IFERROR(LEFT(IFERROR(INDEX(Sheet5!$C$2:$C$1300,MATCH($A37,Sheet5!$A$2:$A$1300,0)),"-"),FIND(",",IFERROR(INDEX(Sheet5!$C$2:$C$1300,MATCH($A37,Sheet5!$A$2:$A$1300,0)),"-"),1)-1),IFERROR(INDEX(Sheet5!$C$2:$C$1300,MATCH($A37,Sheet5!$A$2:$A$1300,0)),"-"))</f>
        <v>-</v>
      </c>
      <c r="D37" s="204">
        <f>IFERROR(INDEX(Lookup!$BG$9:$BG$2065,MATCH($A37,Lookup!$A$9:$A$2065,0)),0)</f>
        <v>0</v>
      </c>
      <c r="E37" s="204">
        <f>IFERROR(INDEX(Lookup!$BF$9:$BF$2065,MATCH($A37,Lookup!$A$9:$A$2065,0)),0)</f>
        <v>0</v>
      </c>
      <c r="F37" s="204">
        <f>IFERROR(INDEX(Lookup!$BE$9:$BE$2065,MATCH($A37,Lookup!$A$9:$A$2065,0)),0)</f>
        <v>0</v>
      </c>
      <c r="G37" s="205"/>
      <c r="H37" s="205"/>
      <c r="I37" s="204">
        <f>IFERROR(INDEX(Lookup!$BJ$9:$BJ$2065,MATCH($A37,Lookup!$A$9:$A$2065,0)),0)</f>
        <v>0</v>
      </c>
      <c r="J37" s="204">
        <f>IFERROR(INDEX(Lookup!$BI$9:$BI$2065,MATCH($A37,Lookup!$A$9:$A$2065,0)),0)</f>
        <v>0</v>
      </c>
      <c r="K37" s="204">
        <f>IFERROR(INDEX(Lookup!$BH$9:$BH$2065,MATCH($A37,Lookup!$A$9:$A$2065,0)),0)</f>
        <v>0</v>
      </c>
      <c r="L37" s="204">
        <f t="shared" si="2"/>
        <v>0</v>
      </c>
      <c r="O37" s="182">
        <f t="shared" si="3"/>
        <v>0</v>
      </c>
    </row>
    <row r="38" spans="1:15" hidden="1" x14ac:dyDescent="0.2">
      <c r="A38" s="182">
        <f>'IS Acct 01'!A17</f>
        <v>0</v>
      </c>
      <c r="C38" s="182" t="str">
        <f>IFERROR(LEFT(IFERROR(INDEX(Sheet5!$C$2:$C$1300,MATCH($A38,Sheet5!$A$2:$A$1300,0)),"-"),FIND(",",IFERROR(INDEX(Sheet5!$C$2:$C$1300,MATCH($A38,Sheet5!$A$2:$A$1300,0)),"-"),1)-1),IFERROR(INDEX(Sheet5!$C$2:$C$1300,MATCH($A38,Sheet5!$A$2:$A$1300,0)),"-"))</f>
        <v>-</v>
      </c>
      <c r="D38" s="204">
        <f>IFERROR(INDEX(Lookup!$BG$9:$BG$2065,MATCH($A38,Lookup!$A$9:$A$2065,0)),0)</f>
        <v>0</v>
      </c>
      <c r="E38" s="204">
        <f>IFERROR(INDEX(Lookup!$BF$9:$BF$2065,MATCH($A38,Lookup!$A$9:$A$2065,0)),0)</f>
        <v>0</v>
      </c>
      <c r="F38" s="204">
        <f>IFERROR(INDEX(Lookup!$BE$9:$BE$2065,MATCH($A38,Lookup!$A$9:$A$2065,0)),0)</f>
        <v>0</v>
      </c>
      <c r="G38" s="205"/>
      <c r="H38" s="205"/>
      <c r="I38" s="204">
        <f>IFERROR(INDEX(Lookup!$BJ$9:$BJ$2065,MATCH($A38,Lookup!$A$9:$A$2065,0)),0)</f>
        <v>0</v>
      </c>
      <c r="J38" s="204">
        <f>IFERROR(INDEX(Lookup!$BI$9:$BI$2065,MATCH($A38,Lookup!$A$9:$A$2065,0)),0)</f>
        <v>0</v>
      </c>
      <c r="K38" s="204">
        <f>IFERROR(INDEX(Lookup!$BH$9:$BH$2065,MATCH($A38,Lookup!$A$9:$A$2065,0)),0)</f>
        <v>0</v>
      </c>
      <c r="L38" s="204">
        <f t="shared" si="2"/>
        <v>0</v>
      </c>
      <c r="O38" s="182">
        <f t="shared" si="3"/>
        <v>0</v>
      </c>
    </row>
    <row r="39" spans="1:15" hidden="1" x14ac:dyDescent="0.2">
      <c r="A39" s="182">
        <f>'IS Acct 01'!A18</f>
        <v>0</v>
      </c>
      <c r="C39" s="182" t="str">
        <f>IFERROR(LEFT(IFERROR(INDEX(Sheet5!$C$2:$C$1300,MATCH($A39,Sheet5!$A$2:$A$1300,0)),"-"),FIND(",",IFERROR(INDEX(Sheet5!$C$2:$C$1300,MATCH($A39,Sheet5!$A$2:$A$1300,0)),"-"),1)-1),IFERROR(INDEX(Sheet5!$C$2:$C$1300,MATCH($A39,Sheet5!$A$2:$A$1300,0)),"-"))</f>
        <v>-</v>
      </c>
      <c r="D39" s="204">
        <f>IFERROR(INDEX(Lookup!$BG$9:$BG$2065,MATCH($A39,Lookup!$A$9:$A$2065,0)),0)</f>
        <v>0</v>
      </c>
      <c r="E39" s="204">
        <f>IFERROR(INDEX(Lookup!$BF$9:$BF$2065,MATCH($A39,Lookup!$A$9:$A$2065,0)),0)</f>
        <v>0</v>
      </c>
      <c r="F39" s="204">
        <f>IFERROR(INDEX(Lookup!$BE$9:$BE$2065,MATCH($A39,Lookup!$A$9:$A$2065,0)),0)</f>
        <v>0</v>
      </c>
      <c r="G39" s="205"/>
      <c r="H39" s="205"/>
      <c r="I39" s="204">
        <f>IFERROR(INDEX(Lookup!$BJ$9:$BJ$2065,MATCH($A39,Lookup!$A$9:$A$2065,0)),0)</f>
        <v>0</v>
      </c>
      <c r="J39" s="204">
        <f>IFERROR(INDEX(Lookup!$BI$9:$BI$2065,MATCH($A39,Lookup!$A$9:$A$2065,0)),0)</f>
        <v>0</v>
      </c>
      <c r="K39" s="204">
        <f>IFERROR(INDEX(Lookup!$BH$9:$BH$2065,MATCH($A39,Lookup!$A$9:$A$2065,0)),0)</f>
        <v>0</v>
      </c>
      <c r="L39" s="204">
        <f t="shared" si="2"/>
        <v>0</v>
      </c>
      <c r="O39" s="182">
        <f t="shared" si="3"/>
        <v>0</v>
      </c>
    </row>
    <row r="40" spans="1:15" hidden="1" x14ac:dyDescent="0.2">
      <c r="A40" s="182">
        <f>'IS Acct 01'!A19</f>
        <v>0</v>
      </c>
      <c r="C40" s="182" t="str">
        <f>IFERROR(LEFT(IFERROR(INDEX(Sheet5!$C$2:$C$1300,MATCH($A40,Sheet5!$A$2:$A$1300,0)),"-"),FIND(",",IFERROR(INDEX(Sheet5!$C$2:$C$1300,MATCH($A40,Sheet5!$A$2:$A$1300,0)),"-"),1)-1),IFERROR(INDEX(Sheet5!$C$2:$C$1300,MATCH($A40,Sheet5!$A$2:$A$1300,0)),"-"))</f>
        <v>-</v>
      </c>
      <c r="D40" s="204">
        <f>IFERROR(INDEX(Lookup!$BG$9:$BG$2065,MATCH($A40,Lookup!$A$9:$A$2065,0)),0)</f>
        <v>0</v>
      </c>
      <c r="E40" s="204">
        <f>IFERROR(INDEX(Lookup!$BF$9:$BF$2065,MATCH($A40,Lookup!$A$9:$A$2065,0)),0)</f>
        <v>0</v>
      </c>
      <c r="F40" s="204">
        <f>IFERROR(INDEX(Lookup!$BE$9:$BE$2065,MATCH($A40,Lookup!$A$9:$A$2065,0)),0)</f>
        <v>0</v>
      </c>
      <c r="G40" s="205"/>
      <c r="H40" s="205"/>
      <c r="I40" s="204">
        <f>IFERROR(INDEX(Lookup!$BJ$9:$BJ$2065,MATCH($A40,Lookup!$A$9:$A$2065,0)),0)</f>
        <v>0</v>
      </c>
      <c r="J40" s="204">
        <f>IFERROR(INDEX(Lookup!$BI$9:$BI$2065,MATCH($A40,Lookup!$A$9:$A$2065,0)),0)</f>
        <v>0</v>
      </c>
      <c r="K40" s="204">
        <f>IFERROR(INDEX(Lookup!$BH$9:$BH$2065,MATCH($A40,Lookup!$A$9:$A$2065,0)),0)</f>
        <v>0</v>
      </c>
      <c r="L40" s="204">
        <f t="shared" si="2"/>
        <v>0</v>
      </c>
      <c r="O40" s="182">
        <f t="shared" si="3"/>
        <v>0</v>
      </c>
    </row>
    <row r="41" spans="1:15" hidden="1" x14ac:dyDescent="0.2">
      <c r="A41" s="182">
        <f>'IS Acct 01'!A20</f>
        <v>0</v>
      </c>
      <c r="C41" s="182" t="str">
        <f>IFERROR(LEFT(IFERROR(INDEX(Sheet5!$C$2:$C$1300,MATCH($A41,Sheet5!$A$2:$A$1300,0)),"-"),FIND(",",IFERROR(INDEX(Sheet5!$C$2:$C$1300,MATCH($A41,Sheet5!$A$2:$A$1300,0)),"-"),1)-1),IFERROR(INDEX(Sheet5!$C$2:$C$1300,MATCH($A41,Sheet5!$A$2:$A$1300,0)),"-"))</f>
        <v>-</v>
      </c>
      <c r="D41" s="204">
        <f>IFERROR(INDEX(Lookup!$BG$9:$BG$2065,MATCH($A41,Lookup!$A$9:$A$2065,0)),0)</f>
        <v>0</v>
      </c>
      <c r="E41" s="204">
        <f>IFERROR(INDEX(Lookup!$BF$9:$BF$2065,MATCH($A41,Lookup!$A$9:$A$2065,0)),0)</f>
        <v>0</v>
      </c>
      <c r="F41" s="204">
        <f>IFERROR(INDEX(Lookup!$BE$9:$BE$2065,MATCH($A41,Lookup!$A$9:$A$2065,0)),0)</f>
        <v>0</v>
      </c>
      <c r="G41" s="205"/>
      <c r="H41" s="205"/>
      <c r="I41" s="204">
        <f>IFERROR(INDEX(Lookup!$BJ$9:$BJ$2065,MATCH($A41,Lookup!$A$9:$A$2065,0)),0)</f>
        <v>0</v>
      </c>
      <c r="J41" s="204">
        <f>IFERROR(INDEX(Lookup!$BI$9:$BI$2065,MATCH($A41,Lookup!$A$9:$A$2065,0)),0)</f>
        <v>0</v>
      </c>
      <c r="K41" s="204">
        <f>IFERROR(INDEX(Lookup!$BH$9:$BH$2065,MATCH($A41,Lookup!$A$9:$A$2065,0)),0)</f>
        <v>0</v>
      </c>
      <c r="L41" s="204">
        <f t="shared" si="2"/>
        <v>0</v>
      </c>
      <c r="O41" s="182">
        <f t="shared" si="3"/>
        <v>0</v>
      </c>
    </row>
    <row r="42" spans="1:15" hidden="1" x14ac:dyDescent="0.2">
      <c r="A42" s="182">
        <f>'IS Acct 01'!A21</f>
        <v>0</v>
      </c>
      <c r="C42" s="182" t="str">
        <f>IFERROR(LEFT(IFERROR(INDEX(Sheet5!$C$2:$C$1300,MATCH($A42,Sheet5!$A$2:$A$1300,0)),"-"),FIND(",",IFERROR(INDEX(Sheet5!$C$2:$C$1300,MATCH($A42,Sheet5!$A$2:$A$1300,0)),"-"),1)-1),IFERROR(INDEX(Sheet5!$C$2:$C$1300,MATCH($A42,Sheet5!$A$2:$A$1300,0)),"-"))</f>
        <v>-</v>
      </c>
      <c r="D42" s="204">
        <f>IFERROR(INDEX(Lookup!$BG$9:$BG$2065,MATCH($A42,Lookup!$A$9:$A$2065,0)),0)</f>
        <v>0</v>
      </c>
      <c r="E42" s="204">
        <f>IFERROR(INDEX(Lookup!$BF$9:$BF$2065,MATCH($A42,Lookup!$A$9:$A$2065,0)),0)</f>
        <v>0</v>
      </c>
      <c r="F42" s="204">
        <f>IFERROR(INDEX(Lookup!$BE$9:$BE$2065,MATCH($A42,Lookup!$A$9:$A$2065,0)),0)</f>
        <v>0</v>
      </c>
      <c r="G42" s="205"/>
      <c r="H42" s="205"/>
      <c r="I42" s="204">
        <f>IFERROR(INDEX(Lookup!$BJ$9:$BJ$2065,MATCH($A42,Lookup!$A$9:$A$2065,0)),0)</f>
        <v>0</v>
      </c>
      <c r="J42" s="204">
        <f>IFERROR(INDEX(Lookup!$BI$9:$BI$2065,MATCH($A42,Lookup!$A$9:$A$2065,0)),0)</f>
        <v>0</v>
      </c>
      <c r="K42" s="204">
        <f>IFERROR(INDEX(Lookup!$BH$9:$BH$2065,MATCH($A42,Lookup!$A$9:$A$2065,0)),0)</f>
        <v>0</v>
      </c>
      <c r="L42" s="204">
        <f t="shared" si="2"/>
        <v>0</v>
      </c>
      <c r="O42" s="182">
        <f t="shared" si="3"/>
        <v>0</v>
      </c>
    </row>
    <row r="43" spans="1:15" hidden="1" x14ac:dyDescent="0.2">
      <c r="A43" s="182">
        <f>'IS Acct 01'!A22</f>
        <v>0</v>
      </c>
      <c r="C43" s="182" t="str">
        <f>IFERROR(LEFT(IFERROR(INDEX(Sheet5!$C$2:$C$1300,MATCH($A43,Sheet5!$A$2:$A$1300,0)),"-"),FIND(",",IFERROR(INDEX(Sheet5!$C$2:$C$1300,MATCH($A43,Sheet5!$A$2:$A$1300,0)),"-"),1)-1),IFERROR(INDEX(Sheet5!$C$2:$C$1300,MATCH($A43,Sheet5!$A$2:$A$1300,0)),"-"))</f>
        <v>-</v>
      </c>
      <c r="D43" s="204">
        <f>IFERROR(INDEX(Lookup!$BG$9:$BG$2065,MATCH($A43,Lookup!$A$9:$A$2065,0)),0)</f>
        <v>0</v>
      </c>
      <c r="E43" s="204">
        <f>IFERROR(INDEX(Lookup!$BF$9:$BF$2065,MATCH($A43,Lookup!$A$9:$A$2065,0)),0)</f>
        <v>0</v>
      </c>
      <c r="F43" s="204">
        <f>IFERROR(INDEX(Lookup!$BE$9:$BE$2065,MATCH($A43,Lookup!$A$9:$A$2065,0)),0)</f>
        <v>0</v>
      </c>
      <c r="G43" s="205"/>
      <c r="H43" s="205"/>
      <c r="I43" s="204">
        <f>IFERROR(INDEX(Lookup!$BJ$9:$BJ$2065,MATCH($A43,Lookup!$A$9:$A$2065,0)),0)</f>
        <v>0</v>
      </c>
      <c r="J43" s="204">
        <f>IFERROR(INDEX(Lookup!$BI$9:$BI$2065,MATCH($A43,Lookup!$A$9:$A$2065,0)),0)</f>
        <v>0</v>
      </c>
      <c r="K43" s="204">
        <f>IFERROR(INDEX(Lookup!$BH$9:$BH$2065,MATCH($A43,Lookup!$A$9:$A$2065,0)),0)</f>
        <v>0</v>
      </c>
      <c r="L43" s="204">
        <f t="shared" si="2"/>
        <v>0</v>
      </c>
      <c r="O43" s="182">
        <f t="shared" si="3"/>
        <v>0</v>
      </c>
    </row>
    <row r="44" spans="1:15" hidden="1" x14ac:dyDescent="0.2">
      <c r="A44" s="182">
        <f>'IS Acct 01'!A23</f>
        <v>0</v>
      </c>
      <c r="C44" s="182" t="str">
        <f>IFERROR(LEFT(IFERROR(INDEX(Sheet5!$C$2:$C$1300,MATCH($A44,Sheet5!$A$2:$A$1300,0)),"-"),FIND(",",IFERROR(INDEX(Sheet5!$C$2:$C$1300,MATCH($A44,Sheet5!$A$2:$A$1300,0)),"-"),1)-1),IFERROR(INDEX(Sheet5!$C$2:$C$1300,MATCH($A44,Sheet5!$A$2:$A$1300,0)),"-"))</f>
        <v>-</v>
      </c>
      <c r="D44" s="204">
        <f>IFERROR(INDEX(Lookup!$BG$9:$BG$2065,MATCH($A44,Lookup!$A$9:$A$2065,0)),0)</f>
        <v>0</v>
      </c>
      <c r="E44" s="204">
        <f>IFERROR(INDEX(Lookup!$BF$9:$BF$2065,MATCH($A44,Lookup!$A$9:$A$2065,0)),0)</f>
        <v>0</v>
      </c>
      <c r="F44" s="204">
        <f>IFERROR(INDEX(Lookup!$BE$9:$BE$2065,MATCH($A44,Lookup!$A$9:$A$2065,0)),0)</f>
        <v>0</v>
      </c>
      <c r="G44" s="205"/>
      <c r="H44" s="205"/>
      <c r="I44" s="204">
        <f>IFERROR(INDEX(Lookup!$BJ$9:$BJ$2065,MATCH($A44,Lookup!$A$9:$A$2065,0)),0)</f>
        <v>0</v>
      </c>
      <c r="J44" s="204">
        <f>IFERROR(INDEX(Lookup!$BI$9:$BI$2065,MATCH($A44,Lookup!$A$9:$A$2065,0)),0)</f>
        <v>0</v>
      </c>
      <c r="K44" s="204">
        <f>IFERROR(INDEX(Lookup!$BH$9:$BH$2065,MATCH($A44,Lookup!$A$9:$A$2065,0)),0)</f>
        <v>0</v>
      </c>
      <c r="L44" s="204">
        <f t="shared" si="2"/>
        <v>0</v>
      </c>
      <c r="O44" s="182">
        <f t="shared" si="3"/>
        <v>0</v>
      </c>
    </row>
    <row r="45" spans="1:15" hidden="1" x14ac:dyDescent="0.2">
      <c r="A45" s="182">
        <f>'IS Acct 01'!A24</f>
        <v>0</v>
      </c>
      <c r="C45" s="182" t="str">
        <f>IFERROR(LEFT(IFERROR(INDEX(Sheet5!$C$2:$C$1300,MATCH($A45,Sheet5!$A$2:$A$1300,0)),"-"),FIND(",",IFERROR(INDEX(Sheet5!$C$2:$C$1300,MATCH($A45,Sheet5!$A$2:$A$1300,0)),"-"),1)-1),IFERROR(INDEX(Sheet5!$C$2:$C$1300,MATCH($A45,Sheet5!$A$2:$A$1300,0)),"-"))</f>
        <v>-</v>
      </c>
      <c r="D45" s="204">
        <f>IFERROR(INDEX(Lookup!$BG$9:$BG$2065,MATCH($A45,Lookup!$A$9:$A$2065,0)),0)</f>
        <v>0</v>
      </c>
      <c r="E45" s="204">
        <f>IFERROR(INDEX(Lookup!$BF$9:$BF$2065,MATCH($A45,Lookup!$A$9:$A$2065,0)),0)</f>
        <v>0</v>
      </c>
      <c r="F45" s="204">
        <f>IFERROR(INDEX(Lookup!$BE$9:$BE$2065,MATCH($A45,Lookup!$A$9:$A$2065,0)),0)</f>
        <v>0</v>
      </c>
      <c r="G45" s="205"/>
      <c r="H45" s="205"/>
      <c r="I45" s="204">
        <f>IFERROR(INDEX(Lookup!$BJ$9:$BJ$2065,MATCH($A45,Lookup!$A$9:$A$2065,0)),0)</f>
        <v>0</v>
      </c>
      <c r="J45" s="204">
        <f>IFERROR(INDEX(Lookup!$BI$9:$BI$2065,MATCH($A45,Lookup!$A$9:$A$2065,0)),0)</f>
        <v>0</v>
      </c>
      <c r="K45" s="204">
        <f>IFERROR(INDEX(Lookup!$BH$9:$BH$2065,MATCH($A45,Lookup!$A$9:$A$2065,0)),0)</f>
        <v>0</v>
      </c>
      <c r="L45" s="204">
        <f t="shared" si="2"/>
        <v>0</v>
      </c>
      <c r="O45" s="182">
        <f t="shared" si="3"/>
        <v>0</v>
      </c>
    </row>
    <row r="46" spans="1:15" hidden="1" x14ac:dyDescent="0.2">
      <c r="A46" s="182">
        <f>'IS Acct 01'!A25</f>
        <v>0</v>
      </c>
      <c r="C46" s="182" t="str">
        <f>IFERROR(LEFT(IFERROR(INDEX(Sheet5!$C$2:$C$1300,MATCH($A46,Sheet5!$A$2:$A$1300,0)),"-"),FIND(",",IFERROR(INDEX(Sheet5!$C$2:$C$1300,MATCH($A46,Sheet5!$A$2:$A$1300,0)),"-"),1)-1),IFERROR(INDEX(Sheet5!$C$2:$C$1300,MATCH($A46,Sheet5!$A$2:$A$1300,0)),"-"))</f>
        <v>-</v>
      </c>
      <c r="D46" s="204">
        <f>IFERROR(INDEX(Lookup!$BG$9:$BG$2065,MATCH($A46,Lookup!$A$9:$A$2065,0)),0)</f>
        <v>0</v>
      </c>
      <c r="E46" s="204">
        <f>IFERROR(INDEX(Lookup!$BF$9:$BF$2065,MATCH($A46,Lookup!$A$9:$A$2065,0)),0)</f>
        <v>0</v>
      </c>
      <c r="F46" s="204">
        <f>IFERROR(INDEX(Lookup!$BE$9:$BE$2065,MATCH($A46,Lookup!$A$9:$A$2065,0)),0)</f>
        <v>0</v>
      </c>
      <c r="G46" s="205"/>
      <c r="H46" s="205"/>
      <c r="I46" s="204">
        <f>IFERROR(INDEX(Lookup!$BJ$9:$BJ$2065,MATCH($A46,Lookup!$A$9:$A$2065,0)),0)</f>
        <v>0</v>
      </c>
      <c r="J46" s="204">
        <f>IFERROR(INDEX(Lookup!$BI$9:$BI$2065,MATCH($A46,Lookup!$A$9:$A$2065,0)),0)</f>
        <v>0</v>
      </c>
      <c r="K46" s="204">
        <f>IFERROR(INDEX(Lookup!$BH$9:$BH$2065,MATCH($A46,Lookup!$A$9:$A$2065,0)),0)</f>
        <v>0</v>
      </c>
      <c r="L46" s="204">
        <f t="shared" si="2"/>
        <v>0</v>
      </c>
      <c r="O46" s="182">
        <f t="shared" si="3"/>
        <v>0</v>
      </c>
    </row>
    <row r="47" spans="1:15" x14ac:dyDescent="0.2">
      <c r="G47" s="205"/>
      <c r="H47" s="205"/>
      <c r="L47" s="204"/>
      <c r="O47" s="182">
        <v>1</v>
      </c>
    </row>
    <row r="48" spans="1:15" x14ac:dyDescent="0.2">
      <c r="A48" s="219"/>
      <c r="B48" s="219"/>
      <c r="C48" s="212" t="s">
        <v>455</v>
      </c>
      <c r="D48" s="210">
        <f>SUM(D23:D46)</f>
        <v>24472.87</v>
      </c>
      <c r="E48" s="210">
        <f>SUM(E23:E46)</f>
        <v>0</v>
      </c>
      <c r="F48" s="210">
        <f>SUM(F23:F46)</f>
        <v>0</v>
      </c>
      <c r="G48" s="218"/>
      <c r="H48" s="218"/>
      <c r="I48" s="210">
        <f>SUM(I23:I46)</f>
        <v>356749.89</v>
      </c>
      <c r="J48" s="210">
        <f>SUM(J23:J46)</f>
        <v>82962.080000000002</v>
      </c>
      <c r="K48" s="210">
        <f>SUM(K23:K46)</f>
        <v>206911.33000000002</v>
      </c>
      <c r="L48" s="210">
        <f>SUM(L23:L46)</f>
        <v>123949.24999999999</v>
      </c>
      <c r="O48" s="182">
        <v>1</v>
      </c>
    </row>
    <row r="49" spans="1:15" x14ac:dyDescent="0.2">
      <c r="A49" s="219"/>
      <c r="B49" s="219"/>
      <c r="C49" s="212" t="s">
        <v>536</v>
      </c>
      <c r="D49" s="210">
        <f t="shared" ref="D49:J49" si="4">D21-D48</f>
        <v>34706.78</v>
      </c>
      <c r="E49" s="210">
        <f t="shared" si="4"/>
        <v>0</v>
      </c>
      <c r="F49" s="210">
        <f t="shared" si="4"/>
        <v>1027.51</v>
      </c>
      <c r="G49" s="210"/>
      <c r="H49" s="210"/>
      <c r="I49" s="210">
        <f t="shared" si="4"/>
        <v>459786.58999999997</v>
      </c>
      <c r="J49" s="210">
        <f t="shared" si="4"/>
        <v>28038.22</v>
      </c>
      <c r="K49" s="210">
        <f>K21-K48</f>
        <v>97982.75</v>
      </c>
      <c r="L49" s="210">
        <f>L21-L48</f>
        <v>69944.530000000042</v>
      </c>
      <c r="O49" s="182">
        <v>1</v>
      </c>
    </row>
    <row r="50" spans="1:15" x14ac:dyDescent="0.2">
      <c r="C50" s="206" t="s">
        <v>692</v>
      </c>
      <c r="D50" s="216"/>
      <c r="E50" s="216"/>
      <c r="F50" s="216"/>
      <c r="G50" s="217"/>
      <c r="H50" s="217"/>
      <c r="I50" s="216"/>
      <c r="J50" s="216"/>
      <c r="K50" s="216"/>
      <c r="L50" s="216"/>
      <c r="O50" s="182">
        <v>1</v>
      </c>
    </row>
    <row r="51" spans="1:15" x14ac:dyDescent="0.2">
      <c r="A51" s="182" t="str">
        <f>'IS Acct 02'!A2</f>
        <v>10300-D02</v>
      </c>
      <c r="C51" s="182" t="str">
        <f>IFERROR(LEFT(IFERROR(INDEX(Sheet5!$C$2:$C$1300,MATCH($A51,Sheet5!$A$2:$A$1300,0)),"-"),FIND(",",IFERROR(INDEX(Sheet5!$C$2:$C$1300,MATCH($A51,Sheet5!$A$2:$A$1300,0)),"-"),1)-1),IFERROR(INDEX(Sheet5!$C$2:$C$1300,MATCH($A51,Sheet5!$A$2:$A$1300,0)),"-"))</f>
        <v xml:space="preserve">Advertising - Hot 100 Wines                                 </v>
      </c>
      <c r="D51" s="204">
        <f>IFERROR(INDEX(Lookup!$BG$9:$BG$2065,MATCH($A51,Lookup!$A$9:$A$2065,0)),0)</f>
        <v>115100</v>
      </c>
      <c r="E51" s="204">
        <f>IFERROR(INDEX(Lookup!$BF$9:$BF$2065,MATCH($A51,Lookup!$A$9:$A$2065,0)),0)</f>
        <v>0</v>
      </c>
      <c r="F51" s="204">
        <f>IFERROR(INDEX(Lookup!$BE$9:$BE$2065,MATCH($A51,Lookup!$A$9:$A$2065,0)),0)</f>
        <v>0</v>
      </c>
      <c r="G51" s="205"/>
      <c r="H51" s="205"/>
      <c r="I51" s="204">
        <f>IFERROR(INDEX(Lookup!$BJ$9:$BJ$2065,MATCH($A51,Lookup!$A$9:$A$2065,0)),0)</f>
        <v>115100</v>
      </c>
      <c r="J51" s="204">
        <f>IFERROR(INDEX(Lookup!$BI$9:$BI$2065,MATCH($A51,Lookup!$A$9:$A$2065,0)),0)</f>
        <v>0</v>
      </c>
      <c r="K51" s="204">
        <f>IFERROR(INDEX(Lookup!$BH$9:$BH$2065,MATCH($A51,Lookup!$A$9:$A$2065,0)),0)</f>
        <v>0</v>
      </c>
      <c r="L51" s="204">
        <f t="shared" ref="L51:L61" si="5">K51-J51</f>
        <v>0</v>
      </c>
      <c r="O51" s="182">
        <f t="shared" ref="O51:O81" si="6">+IF(A51&gt;0,1,0)</f>
        <v>1</v>
      </c>
    </row>
    <row r="52" spans="1:15" x14ac:dyDescent="0.2">
      <c r="A52" s="182" t="str">
        <f>'IS Acct 02'!A3</f>
        <v>10380-D02</v>
      </c>
      <c r="C52" s="182" t="str">
        <f>IFERROR(LEFT(IFERROR(INDEX(Sheet5!$C$2:$C$1300,MATCH($A52,Sheet5!$A$2:$A$1300,0)),"-"),FIND(",",IFERROR(INDEX(Sheet5!$C$2:$C$1300,MATCH($A52,Sheet5!$A$2:$A$1300,0)),"-"),1)-1),IFERROR(INDEX(Sheet5!$C$2:$C$1300,MATCH($A52,Sheet5!$A$2:$A$1300,0)),"-"))</f>
        <v xml:space="preserve">Submission - Hot 100 Wines                                  </v>
      </c>
      <c r="D52" s="204">
        <f>IFERROR(INDEX(Lookup!$BG$9:$BG$2065,MATCH($A52,Lookup!$A$9:$A$2065,0)),0)</f>
        <v>63655.45</v>
      </c>
      <c r="E52" s="204">
        <f>IFERROR(INDEX(Lookup!$BF$9:$BF$2065,MATCH($A52,Lookup!$A$9:$A$2065,0)),0)</f>
        <v>0</v>
      </c>
      <c r="F52" s="204">
        <f>IFERROR(INDEX(Lookup!$BE$9:$BE$2065,MATCH($A52,Lookup!$A$9:$A$2065,0)),0)</f>
        <v>0</v>
      </c>
      <c r="G52" s="205"/>
      <c r="H52" s="205"/>
      <c r="I52" s="204">
        <f>IFERROR(INDEX(Lookup!$BJ$9:$BJ$2065,MATCH($A52,Lookup!$A$9:$A$2065,0)),0)</f>
        <v>63655.45</v>
      </c>
      <c r="J52" s="204">
        <f>IFERROR(INDEX(Lookup!$BI$9:$BI$2065,MATCH($A52,Lookup!$A$9:$A$2065,0)),0)</f>
        <v>0</v>
      </c>
      <c r="K52" s="204">
        <f>IFERROR(INDEX(Lookup!$BH$9:$BH$2065,MATCH($A52,Lookup!$A$9:$A$2065,0)),0)</f>
        <v>0</v>
      </c>
      <c r="L52" s="204">
        <f t="shared" si="5"/>
        <v>0</v>
      </c>
      <c r="O52" s="182">
        <f t="shared" si="6"/>
        <v>1</v>
      </c>
    </row>
    <row r="53" spans="1:15" x14ac:dyDescent="0.2">
      <c r="A53" s="182" t="str">
        <f>'IS Acct 02'!A4</f>
        <v>10390-D02</v>
      </c>
      <c r="C53" s="182" t="str">
        <f>IFERROR(LEFT(IFERROR(INDEX(Sheet5!$C$2:$C$1300,MATCH($A53,Sheet5!$A$2:$A$1300,0)),"-"),FIND(",",IFERROR(INDEX(Sheet5!$C$2:$C$1300,MATCH($A53,Sheet5!$A$2:$A$1300,0)),"-"),1)-1),IFERROR(INDEX(Sheet5!$C$2:$C$1300,MATCH($A53,Sheet5!$A$2:$A$1300,0)),"-"))</f>
        <v xml:space="preserve">Ticket Sales - Hot 100 Wines                                </v>
      </c>
      <c r="D53" s="204">
        <f>IFERROR(INDEX(Lookup!$BG$9:$BG$2065,MATCH($A53,Lookup!$A$9:$A$2065,0)),0)</f>
        <v>4591.13</v>
      </c>
      <c r="E53" s="204">
        <f>IFERROR(INDEX(Lookup!$BF$9:$BF$2065,MATCH($A53,Lookup!$A$9:$A$2065,0)),0)</f>
        <v>0</v>
      </c>
      <c r="F53" s="204">
        <f>IFERROR(INDEX(Lookup!$BE$9:$BE$2065,MATCH($A53,Lookup!$A$9:$A$2065,0)),0)</f>
        <v>0</v>
      </c>
      <c r="G53" s="205"/>
      <c r="H53" s="205"/>
      <c r="I53" s="204">
        <f>IFERROR(INDEX(Lookup!$BJ$9:$BJ$2065,MATCH($A53,Lookup!$A$9:$A$2065,0)),0)</f>
        <v>4591.13</v>
      </c>
      <c r="J53" s="204">
        <f>IFERROR(INDEX(Lookup!$BI$9:$BI$2065,MATCH($A53,Lookup!$A$9:$A$2065,0)),0)</f>
        <v>0</v>
      </c>
      <c r="K53" s="204">
        <f>IFERROR(INDEX(Lookup!$BH$9:$BH$2065,MATCH($A53,Lookup!$A$9:$A$2065,0)),0)</f>
        <v>0</v>
      </c>
      <c r="L53" s="204">
        <f t="shared" si="5"/>
        <v>0</v>
      </c>
      <c r="O53" s="182">
        <f t="shared" si="6"/>
        <v>1</v>
      </c>
    </row>
    <row r="54" spans="1:15" hidden="1" x14ac:dyDescent="0.2">
      <c r="A54" s="182">
        <f>'IS Acct 02'!A5</f>
        <v>0</v>
      </c>
      <c r="C54" s="182" t="str">
        <f>IFERROR(LEFT(IFERROR(INDEX(Sheet5!$C$2:$C$1300,MATCH($A54,Sheet5!$A$2:$A$1300,0)),"-"),FIND(",",IFERROR(INDEX(Sheet5!$C$2:$C$1300,MATCH($A54,Sheet5!$A$2:$A$1300,0)),"-"),1)-1),IFERROR(INDEX(Sheet5!$C$2:$C$1300,MATCH($A54,Sheet5!$A$2:$A$1300,0)),"-"))</f>
        <v>-</v>
      </c>
      <c r="D54" s="204">
        <f>IFERROR(INDEX(Lookup!$BG$9:$BG$2065,MATCH($A54,Lookup!$A$9:$A$2065,0)),0)</f>
        <v>0</v>
      </c>
      <c r="E54" s="204">
        <f>IFERROR(INDEX(Lookup!$BF$9:$BF$2065,MATCH($A54,Lookup!$A$9:$A$2065,0)),0)</f>
        <v>0</v>
      </c>
      <c r="F54" s="204">
        <f>IFERROR(INDEX(Lookup!$BE$9:$BE$2065,MATCH($A54,Lookup!$A$9:$A$2065,0)),0)</f>
        <v>0</v>
      </c>
      <c r="G54" s="205"/>
      <c r="H54" s="205"/>
      <c r="I54" s="204">
        <f>IFERROR(INDEX(Lookup!$BJ$9:$BJ$2065,MATCH($A54,Lookup!$A$9:$A$2065,0)),0)</f>
        <v>0</v>
      </c>
      <c r="J54" s="204">
        <f>IFERROR(INDEX(Lookup!$BI$9:$BI$2065,MATCH($A54,Lookup!$A$9:$A$2065,0)),0)</f>
        <v>0</v>
      </c>
      <c r="K54" s="204">
        <f>IFERROR(INDEX(Lookup!$BH$9:$BH$2065,MATCH($A54,Lookup!$A$9:$A$2065,0)),0)</f>
        <v>0</v>
      </c>
      <c r="L54" s="204">
        <f t="shared" si="5"/>
        <v>0</v>
      </c>
      <c r="O54" s="182">
        <f t="shared" si="6"/>
        <v>0</v>
      </c>
    </row>
    <row r="55" spans="1:15" hidden="1" x14ac:dyDescent="0.2">
      <c r="A55" s="182">
        <f>'IS Acct 02'!A6</f>
        <v>0</v>
      </c>
      <c r="C55" s="182" t="str">
        <f>IFERROR(LEFT(IFERROR(INDEX(Sheet5!$C$2:$C$1300,MATCH($A55,Sheet5!$A$2:$A$1300,0)),"-"),FIND(",",IFERROR(INDEX(Sheet5!$C$2:$C$1300,MATCH($A55,Sheet5!$A$2:$A$1300,0)),"-"),1)-1),IFERROR(INDEX(Sheet5!$C$2:$C$1300,MATCH($A55,Sheet5!$A$2:$A$1300,0)),"-"))</f>
        <v>-</v>
      </c>
      <c r="D55" s="204">
        <f>IFERROR(INDEX(Lookup!$BG$9:$BG$2065,MATCH($A55,Lookup!$A$9:$A$2065,0)),0)</f>
        <v>0</v>
      </c>
      <c r="E55" s="204">
        <f>IFERROR(INDEX(Lookup!$BF$9:$BF$2065,MATCH($A55,Lookup!$A$9:$A$2065,0)),0)</f>
        <v>0</v>
      </c>
      <c r="F55" s="204">
        <f>IFERROR(INDEX(Lookup!$BE$9:$BE$2065,MATCH($A55,Lookup!$A$9:$A$2065,0)),0)</f>
        <v>0</v>
      </c>
      <c r="G55" s="205"/>
      <c r="H55" s="205"/>
      <c r="I55" s="204">
        <f>IFERROR(INDEX(Lookup!$BJ$9:$BJ$2065,MATCH($A55,Lookup!$A$9:$A$2065,0)),0)</f>
        <v>0</v>
      </c>
      <c r="J55" s="204">
        <f>IFERROR(INDEX(Lookup!$BI$9:$BI$2065,MATCH($A55,Lookup!$A$9:$A$2065,0)),0)</f>
        <v>0</v>
      </c>
      <c r="K55" s="204">
        <f>IFERROR(INDEX(Lookup!$BH$9:$BH$2065,MATCH($A55,Lookup!$A$9:$A$2065,0)),0)</f>
        <v>0</v>
      </c>
      <c r="L55" s="204">
        <f t="shared" si="5"/>
        <v>0</v>
      </c>
      <c r="O55" s="182">
        <f t="shared" si="6"/>
        <v>0</v>
      </c>
    </row>
    <row r="56" spans="1:15" hidden="1" x14ac:dyDescent="0.2">
      <c r="A56" s="182">
        <f>'IS Acct 02'!A7</f>
        <v>0</v>
      </c>
      <c r="C56" s="182" t="str">
        <f>IFERROR(LEFT(IFERROR(INDEX(Sheet5!$C$2:$C$1300,MATCH($A56,Sheet5!$A$2:$A$1300,0)),"-"),FIND(",",IFERROR(INDEX(Sheet5!$C$2:$C$1300,MATCH($A56,Sheet5!$A$2:$A$1300,0)),"-"),1)-1),IFERROR(INDEX(Sheet5!$C$2:$C$1300,MATCH($A56,Sheet5!$A$2:$A$1300,0)),"-"))</f>
        <v>-</v>
      </c>
      <c r="D56" s="204">
        <f>IFERROR(INDEX(Lookup!$BG$9:$BG$2065,MATCH($A56,Lookup!$A$9:$A$2065,0)),0)</f>
        <v>0</v>
      </c>
      <c r="E56" s="204">
        <f>IFERROR(INDEX(Lookup!$BF$9:$BF$2065,MATCH($A56,Lookup!$A$9:$A$2065,0)),0)</f>
        <v>0</v>
      </c>
      <c r="F56" s="204">
        <f>IFERROR(INDEX(Lookup!$BE$9:$BE$2065,MATCH($A56,Lookup!$A$9:$A$2065,0)),0)</f>
        <v>0</v>
      </c>
      <c r="G56" s="205"/>
      <c r="H56" s="205"/>
      <c r="I56" s="204">
        <f>IFERROR(INDEX(Lookup!$BJ$9:$BJ$2065,MATCH($A56,Lookup!$A$9:$A$2065,0)),0)</f>
        <v>0</v>
      </c>
      <c r="J56" s="204">
        <f>IFERROR(INDEX(Lookup!$BI$9:$BI$2065,MATCH($A56,Lookup!$A$9:$A$2065,0)),0)</f>
        <v>0</v>
      </c>
      <c r="K56" s="204">
        <f>IFERROR(INDEX(Lookup!$BH$9:$BH$2065,MATCH($A56,Lookup!$A$9:$A$2065,0)),0)</f>
        <v>0</v>
      </c>
      <c r="L56" s="204">
        <f t="shared" si="5"/>
        <v>0</v>
      </c>
      <c r="O56" s="182">
        <f t="shared" si="6"/>
        <v>0</v>
      </c>
    </row>
    <row r="57" spans="1:15" hidden="1" x14ac:dyDescent="0.2">
      <c r="A57" s="182">
        <f>'IS Acct 02'!A8</f>
        <v>0</v>
      </c>
      <c r="C57" s="182" t="str">
        <f>IFERROR(LEFT(IFERROR(INDEX(Sheet5!$C$2:$C$1300,MATCH($A57,Sheet5!$A$2:$A$1300,0)),"-"),FIND(",",IFERROR(INDEX(Sheet5!$C$2:$C$1300,MATCH($A57,Sheet5!$A$2:$A$1300,0)),"-"),1)-1),IFERROR(INDEX(Sheet5!$C$2:$C$1300,MATCH($A57,Sheet5!$A$2:$A$1300,0)),"-"))</f>
        <v>-</v>
      </c>
      <c r="D57" s="204">
        <f>IFERROR(INDEX(Lookup!$BG$9:$BG$2065,MATCH($A57,Lookup!$A$9:$A$2065,0)),0)</f>
        <v>0</v>
      </c>
      <c r="E57" s="204">
        <f>IFERROR(INDEX(Lookup!$BF$9:$BF$2065,MATCH($A57,Lookup!$A$9:$A$2065,0)),0)</f>
        <v>0</v>
      </c>
      <c r="F57" s="204">
        <f>IFERROR(INDEX(Lookup!$BE$9:$BE$2065,MATCH($A57,Lookup!$A$9:$A$2065,0)),0)</f>
        <v>0</v>
      </c>
      <c r="G57" s="205"/>
      <c r="H57" s="205"/>
      <c r="I57" s="204">
        <f>IFERROR(INDEX(Lookup!$BJ$9:$BJ$2065,MATCH($A57,Lookup!$A$9:$A$2065,0)),0)</f>
        <v>0</v>
      </c>
      <c r="J57" s="204">
        <f>IFERROR(INDEX(Lookup!$BI$9:$BI$2065,MATCH($A57,Lookup!$A$9:$A$2065,0)),0)</f>
        <v>0</v>
      </c>
      <c r="K57" s="204">
        <f>IFERROR(INDEX(Lookup!$BH$9:$BH$2065,MATCH($A57,Lookup!$A$9:$A$2065,0)),0)</f>
        <v>0</v>
      </c>
      <c r="L57" s="204">
        <f t="shared" si="5"/>
        <v>0</v>
      </c>
      <c r="O57" s="182">
        <f t="shared" si="6"/>
        <v>0</v>
      </c>
    </row>
    <row r="58" spans="1:15" hidden="1" x14ac:dyDescent="0.2">
      <c r="A58" s="182">
        <f>'IS Acct 02'!A9</f>
        <v>0</v>
      </c>
      <c r="C58" s="182" t="str">
        <f>IFERROR(LEFT(IFERROR(INDEX(Sheet5!$C$2:$C$1300,MATCH($A58,Sheet5!$A$2:$A$1300,0)),"-"),FIND(",",IFERROR(INDEX(Sheet5!$C$2:$C$1300,MATCH($A58,Sheet5!$A$2:$A$1300,0)),"-"),1)-1),IFERROR(INDEX(Sheet5!$C$2:$C$1300,MATCH($A58,Sheet5!$A$2:$A$1300,0)),"-"))</f>
        <v>-</v>
      </c>
      <c r="D58" s="204">
        <f>IFERROR(INDEX(Lookup!$BG$9:$BG$2065,MATCH($A58,Lookup!$A$9:$A$2065,0)),0)</f>
        <v>0</v>
      </c>
      <c r="E58" s="204">
        <f>IFERROR(INDEX(Lookup!$BF$9:$BF$2065,MATCH($A58,Lookup!$A$9:$A$2065,0)),0)</f>
        <v>0</v>
      </c>
      <c r="F58" s="204">
        <f>IFERROR(INDEX(Lookup!$BE$9:$BE$2065,MATCH($A58,Lookup!$A$9:$A$2065,0)),0)</f>
        <v>0</v>
      </c>
      <c r="G58" s="205"/>
      <c r="H58" s="205"/>
      <c r="I58" s="204">
        <f>IFERROR(INDEX(Lookup!$BJ$9:$BJ$2065,MATCH($A58,Lookup!$A$9:$A$2065,0)),0)</f>
        <v>0</v>
      </c>
      <c r="J58" s="204">
        <f>IFERROR(INDEX(Lookup!$BI$9:$BI$2065,MATCH($A58,Lookup!$A$9:$A$2065,0)),0)</f>
        <v>0</v>
      </c>
      <c r="K58" s="204">
        <f>IFERROR(INDEX(Lookup!$BH$9:$BH$2065,MATCH($A58,Lookup!$A$9:$A$2065,0)),0)</f>
        <v>0</v>
      </c>
      <c r="L58" s="204">
        <f t="shared" si="5"/>
        <v>0</v>
      </c>
      <c r="O58" s="182">
        <f t="shared" si="6"/>
        <v>0</v>
      </c>
    </row>
    <row r="59" spans="1:15" hidden="1" x14ac:dyDescent="0.2">
      <c r="A59" s="182">
        <f>'IS Acct 02'!A10</f>
        <v>0</v>
      </c>
      <c r="C59" s="182" t="str">
        <f>IFERROR(LEFT(IFERROR(INDEX(Sheet5!$C$2:$C$1300,MATCH($A59,Sheet5!$A$2:$A$1300,0)),"-"),FIND(",",IFERROR(INDEX(Sheet5!$C$2:$C$1300,MATCH($A59,Sheet5!$A$2:$A$1300,0)),"-"),1)-1),IFERROR(INDEX(Sheet5!$C$2:$C$1300,MATCH($A59,Sheet5!$A$2:$A$1300,0)),"-"))</f>
        <v>-</v>
      </c>
      <c r="D59" s="204">
        <f>IFERROR(INDEX(Lookup!$BG$9:$BG$2065,MATCH($A59,Lookup!$A$9:$A$2065,0)),0)</f>
        <v>0</v>
      </c>
      <c r="E59" s="204">
        <f>IFERROR(INDEX(Lookup!$BF$9:$BF$2065,MATCH($A59,Lookup!$A$9:$A$2065,0)),0)</f>
        <v>0</v>
      </c>
      <c r="F59" s="204">
        <f>IFERROR(INDEX(Lookup!$BE$9:$BE$2065,MATCH($A59,Lookup!$A$9:$A$2065,0)),0)</f>
        <v>0</v>
      </c>
      <c r="G59" s="205"/>
      <c r="H59" s="205"/>
      <c r="I59" s="204">
        <f>IFERROR(INDEX(Lookup!$BJ$9:$BJ$2065,MATCH($A59,Lookup!$A$9:$A$2065,0)),0)</f>
        <v>0</v>
      </c>
      <c r="J59" s="204">
        <f>IFERROR(INDEX(Lookup!$BI$9:$BI$2065,MATCH($A59,Lookup!$A$9:$A$2065,0)),0)</f>
        <v>0</v>
      </c>
      <c r="K59" s="204">
        <f>IFERROR(INDEX(Lookup!$BH$9:$BH$2065,MATCH($A59,Lookup!$A$9:$A$2065,0)),0)</f>
        <v>0</v>
      </c>
      <c r="L59" s="204">
        <f t="shared" si="5"/>
        <v>0</v>
      </c>
      <c r="O59" s="182">
        <f t="shared" si="6"/>
        <v>0</v>
      </c>
    </row>
    <row r="60" spans="1:15" hidden="1" x14ac:dyDescent="0.2">
      <c r="A60" s="182">
        <f>'IS Acct 02'!A11</f>
        <v>0</v>
      </c>
      <c r="C60" s="182" t="str">
        <f>IFERROR(LEFT(IFERROR(INDEX(Sheet5!$C$2:$C$1300,MATCH($A60,Sheet5!$A$2:$A$1300,0)),"-"),FIND(",",IFERROR(INDEX(Sheet5!$C$2:$C$1300,MATCH($A60,Sheet5!$A$2:$A$1300,0)),"-"),1)-1),IFERROR(INDEX(Sheet5!$C$2:$C$1300,MATCH($A60,Sheet5!$A$2:$A$1300,0)),"-"))</f>
        <v>-</v>
      </c>
      <c r="D60" s="204">
        <f>IFERROR(INDEX(Lookup!$BG$9:$BG$2065,MATCH($A60,Lookup!$A$9:$A$2065,0)),0)</f>
        <v>0</v>
      </c>
      <c r="E60" s="204">
        <f>IFERROR(INDEX(Lookup!$BF$9:$BF$2065,MATCH($A60,Lookup!$A$9:$A$2065,0)),0)</f>
        <v>0</v>
      </c>
      <c r="F60" s="204">
        <f>IFERROR(INDEX(Lookup!$BE$9:$BE$2065,MATCH($A60,Lookup!$A$9:$A$2065,0)),0)</f>
        <v>0</v>
      </c>
      <c r="G60" s="205"/>
      <c r="H60" s="205"/>
      <c r="I60" s="204">
        <f>IFERROR(INDEX(Lookup!$BJ$9:$BJ$2065,MATCH($A60,Lookup!$A$9:$A$2065,0)),0)</f>
        <v>0</v>
      </c>
      <c r="J60" s="204">
        <f>IFERROR(INDEX(Lookup!$BI$9:$BI$2065,MATCH($A60,Lookup!$A$9:$A$2065,0)),0)</f>
        <v>0</v>
      </c>
      <c r="K60" s="204">
        <f>IFERROR(INDEX(Lookup!$BH$9:$BH$2065,MATCH($A60,Lookup!$A$9:$A$2065,0)),0)</f>
        <v>0</v>
      </c>
      <c r="L60" s="204">
        <f t="shared" si="5"/>
        <v>0</v>
      </c>
      <c r="O60" s="182">
        <f t="shared" si="6"/>
        <v>0</v>
      </c>
    </row>
    <row r="61" spans="1:15" hidden="1" x14ac:dyDescent="0.2">
      <c r="A61" s="182">
        <f>'IS Acct 02'!A12</f>
        <v>0</v>
      </c>
      <c r="C61" s="182" t="str">
        <f>IFERROR(LEFT(IFERROR(INDEX(Sheet5!$C$2:$C$1300,MATCH($A61,Sheet5!$A$2:$A$1300,0)),"-"),FIND(",",IFERROR(INDEX(Sheet5!$C$2:$C$1300,MATCH($A61,Sheet5!$A$2:$A$1300,0)),"-"),1)-1),IFERROR(INDEX(Sheet5!$C$2:$C$1300,MATCH($A61,Sheet5!$A$2:$A$1300,0)),"-"))</f>
        <v>-</v>
      </c>
      <c r="D61" s="204">
        <f>IFERROR(INDEX(Lookup!$BG$9:$BG$2065,MATCH($A61,Lookup!$A$9:$A$2065,0)),0)</f>
        <v>0</v>
      </c>
      <c r="E61" s="204">
        <f>IFERROR(INDEX(Lookup!$BF$9:$BF$2065,MATCH($A61,Lookup!$A$9:$A$2065,0)),0)</f>
        <v>0</v>
      </c>
      <c r="F61" s="204">
        <f>IFERROR(INDEX(Lookup!$BE$9:$BE$2065,MATCH($A61,Lookup!$A$9:$A$2065,0)),0)</f>
        <v>0</v>
      </c>
      <c r="G61" s="205"/>
      <c r="H61" s="205"/>
      <c r="I61" s="204">
        <f>IFERROR(INDEX(Lookup!$BJ$9:$BJ$2065,MATCH($A61,Lookup!$A$9:$A$2065,0)),0)</f>
        <v>0</v>
      </c>
      <c r="J61" s="204">
        <f>IFERROR(INDEX(Lookup!$BI$9:$BI$2065,MATCH($A61,Lookup!$A$9:$A$2065,0)),0)</f>
        <v>0</v>
      </c>
      <c r="K61" s="204">
        <f>IFERROR(INDEX(Lookup!$BH$9:$BH$2065,MATCH($A61,Lookup!$A$9:$A$2065,0)),0)</f>
        <v>0</v>
      </c>
      <c r="L61" s="204">
        <f t="shared" si="5"/>
        <v>0</v>
      </c>
      <c r="O61" s="182">
        <f t="shared" si="6"/>
        <v>0</v>
      </c>
    </row>
    <row r="62" spans="1:15" hidden="1" x14ac:dyDescent="0.2">
      <c r="G62" s="205"/>
      <c r="H62" s="205"/>
      <c r="L62" s="204"/>
      <c r="O62" s="182">
        <f t="shared" si="6"/>
        <v>0</v>
      </c>
    </row>
    <row r="63" spans="1:15" x14ac:dyDescent="0.2">
      <c r="A63" s="246"/>
      <c r="B63" s="246"/>
      <c r="C63" s="244" t="s">
        <v>446</v>
      </c>
      <c r="D63" s="245">
        <f>SUM(D51:D61)</f>
        <v>183346.58000000002</v>
      </c>
      <c r="E63" s="245">
        <f>SUM(E51:E61)</f>
        <v>0</v>
      </c>
      <c r="F63" s="245">
        <f>SUM(F51:F61)</f>
        <v>0</v>
      </c>
      <c r="G63" s="247"/>
      <c r="H63" s="247"/>
      <c r="I63" s="245">
        <f>SUM(I51:I61)</f>
        <v>183346.58000000002</v>
      </c>
      <c r="J63" s="245">
        <f>SUM(J51:J61)</f>
        <v>0</v>
      </c>
      <c r="K63" s="245">
        <f>SUM(K51:K61)</f>
        <v>0</v>
      </c>
      <c r="L63" s="245">
        <f>SUM(L51:L61)</f>
        <v>0</v>
      </c>
      <c r="M63" s="206"/>
      <c r="N63" s="206"/>
      <c r="O63" s="182">
        <v>1</v>
      </c>
    </row>
    <row r="64" spans="1:15" x14ac:dyDescent="0.2">
      <c r="C64" s="206"/>
      <c r="D64" s="207"/>
      <c r="E64" s="207"/>
      <c r="F64" s="207"/>
      <c r="G64" s="209"/>
      <c r="H64" s="209"/>
      <c r="I64" s="207"/>
      <c r="J64" s="207"/>
      <c r="K64" s="207"/>
      <c r="L64" s="207"/>
      <c r="M64" s="206"/>
      <c r="N64" s="206"/>
      <c r="O64" s="182">
        <v>1</v>
      </c>
    </row>
    <row r="65" spans="1:15" x14ac:dyDescent="0.2">
      <c r="C65" s="206" t="s">
        <v>454</v>
      </c>
      <c r="D65" s="216"/>
      <c r="E65" s="216"/>
      <c r="F65" s="216"/>
      <c r="G65" s="217"/>
      <c r="H65" s="217"/>
      <c r="I65" s="216"/>
      <c r="J65" s="216"/>
      <c r="K65" s="216"/>
      <c r="L65" s="216"/>
      <c r="O65" s="182">
        <v>1</v>
      </c>
    </row>
    <row r="66" spans="1:15" x14ac:dyDescent="0.2">
      <c r="A66" s="182" t="str">
        <f>'IS Acct 03'!A2</f>
        <v>14100-D02</v>
      </c>
      <c r="C66" s="182" t="str">
        <f>IFERROR(LEFT(IFERROR(INDEX(Sheet5!$C$2:$C$1300,MATCH($A66,Sheet5!$A$2:$A$1300,0)),"-"),FIND(",",IFERROR(INDEX(Sheet5!$C$2:$C$1300,MATCH($A66,Sheet5!$A$2:$A$1300,0)),"-"),1)-1),IFERROR(INDEX(Sheet5!$C$2:$C$1300,MATCH($A66,Sheet5!$A$2:$A$1300,0)),"-"))</f>
        <v xml:space="preserve">Administration Support - Hot 100 Wines                      </v>
      </c>
      <c r="D66" s="204">
        <f>IFERROR(INDEX(Lookup!$BG$9:$BG$2065,MATCH($A66,Lookup!$A$9:$A$2065,0)),0)</f>
        <v>12715.44</v>
      </c>
      <c r="E66" s="204">
        <f>IFERROR(INDEX(Lookup!$BF$9:$BF$2065,MATCH($A66,Lookup!$A$9:$A$2065,0)),0)</f>
        <v>0</v>
      </c>
      <c r="F66" s="204">
        <f>IFERROR(INDEX(Lookup!$BE$9:$BE$2065,MATCH($A66,Lookup!$A$9:$A$2065,0)),0)</f>
        <v>0</v>
      </c>
      <c r="G66" s="205"/>
      <c r="H66" s="205"/>
      <c r="I66" s="204">
        <f>IFERROR(INDEX(Lookup!$BJ$9:$BJ$2065,MATCH($A66,Lookup!$A$9:$A$2065,0)),0)</f>
        <v>12715.44</v>
      </c>
      <c r="J66" s="204">
        <f>IFERROR(INDEX(Lookup!$BI$9:$BI$2065,MATCH($A66,Lookup!$A$9:$A$2065,0)),0)</f>
        <v>0</v>
      </c>
      <c r="K66" s="204">
        <f>IFERROR(INDEX(Lookup!$BH$9:$BH$2065,MATCH($A66,Lookup!$A$9:$A$2065,0)),0)</f>
        <v>0</v>
      </c>
      <c r="L66" s="204">
        <f t="shared" ref="L66:L89" si="7">K66-J66</f>
        <v>0</v>
      </c>
      <c r="O66" s="182">
        <f t="shared" si="6"/>
        <v>1</v>
      </c>
    </row>
    <row r="67" spans="1:15" x14ac:dyDescent="0.2">
      <c r="A67" s="182" t="str">
        <f>'IS Acct 03'!A3</f>
        <v>14110-D02</v>
      </c>
      <c r="C67" s="182" t="str">
        <f>IFERROR(LEFT(IFERROR(INDEX(Sheet5!$C$2:$C$1300,MATCH($A67,Sheet5!$A$2:$A$1300,0)),"-"),FIND(",",IFERROR(INDEX(Sheet5!$C$2:$C$1300,MATCH($A67,Sheet5!$A$2:$A$1300,0)),"-"),1)-1),IFERROR(INDEX(Sheet5!$C$2:$C$1300,MATCH($A67,Sheet5!$A$2:$A$1300,0)),"-"))</f>
        <v xml:space="preserve">Accomodation / Travel - Hot 100 Wines                       </v>
      </c>
      <c r="D67" s="204">
        <f>IFERROR(INDEX(Lookup!$BG$9:$BG$2065,MATCH($A67,Lookup!$A$9:$A$2065,0)),0)</f>
        <v>6598.93</v>
      </c>
      <c r="E67" s="204">
        <f>IFERROR(INDEX(Lookup!$BF$9:$BF$2065,MATCH($A67,Lookup!$A$9:$A$2065,0)),0)</f>
        <v>0</v>
      </c>
      <c r="F67" s="204">
        <f>IFERROR(INDEX(Lookup!$BE$9:$BE$2065,MATCH($A67,Lookup!$A$9:$A$2065,0)),0)</f>
        <v>0</v>
      </c>
      <c r="G67" s="205"/>
      <c r="H67" s="205"/>
      <c r="I67" s="204">
        <f>IFERROR(INDEX(Lookup!$BJ$9:$BJ$2065,MATCH($A67,Lookup!$A$9:$A$2065,0)),0)</f>
        <v>10235.290000000001</v>
      </c>
      <c r="J67" s="204">
        <f>IFERROR(INDEX(Lookup!$BI$9:$BI$2065,MATCH($A67,Lookup!$A$9:$A$2065,0)),0)</f>
        <v>0</v>
      </c>
      <c r="K67" s="204">
        <f>IFERROR(INDEX(Lookup!$BH$9:$BH$2065,MATCH($A67,Lookup!$A$9:$A$2065,0)),0)</f>
        <v>0</v>
      </c>
      <c r="L67" s="204">
        <f t="shared" si="7"/>
        <v>0</v>
      </c>
      <c r="O67" s="182">
        <f t="shared" si="6"/>
        <v>1</v>
      </c>
    </row>
    <row r="68" spans="1:15" x14ac:dyDescent="0.2">
      <c r="A68" s="182" t="str">
        <f>'IS Acct 03'!A4</f>
        <v>14120-D02</v>
      </c>
      <c r="C68" s="182" t="str">
        <f>IFERROR(LEFT(IFERROR(INDEX(Sheet5!$C$2:$C$1300,MATCH($A68,Sheet5!$A$2:$A$1300,0)),"-"),FIND(",",IFERROR(INDEX(Sheet5!$C$2:$C$1300,MATCH($A68,Sheet5!$A$2:$A$1300,0)),"-"),1)-1),IFERROR(INDEX(Sheet5!$C$2:$C$1300,MATCH($A68,Sheet5!$A$2:$A$1300,0)),"-"))</f>
        <v xml:space="preserve">Advertising/Promo-Hot 100 Wines                             </v>
      </c>
      <c r="D68" s="204">
        <f>IFERROR(INDEX(Lookup!$BG$9:$BG$2065,MATCH($A68,Lookup!$A$9:$A$2065,0)),0)</f>
        <v>3.08</v>
      </c>
      <c r="E68" s="204">
        <f>IFERROR(INDEX(Lookup!$BF$9:$BF$2065,MATCH($A68,Lookup!$A$9:$A$2065,0)),0)</f>
        <v>0</v>
      </c>
      <c r="F68" s="204">
        <f>IFERROR(INDEX(Lookup!$BE$9:$BE$2065,MATCH($A68,Lookup!$A$9:$A$2065,0)),0)</f>
        <v>0</v>
      </c>
      <c r="G68" s="205"/>
      <c r="H68" s="205"/>
      <c r="I68" s="204">
        <f>IFERROR(INDEX(Lookup!$BJ$9:$BJ$2065,MATCH($A68,Lookup!$A$9:$A$2065,0)),0)</f>
        <v>3.08</v>
      </c>
      <c r="J68" s="204">
        <f>IFERROR(INDEX(Lookup!$BI$9:$BI$2065,MATCH($A68,Lookup!$A$9:$A$2065,0)),0)</f>
        <v>0</v>
      </c>
      <c r="K68" s="204">
        <f>IFERROR(INDEX(Lookup!$BH$9:$BH$2065,MATCH($A68,Lookup!$A$9:$A$2065,0)),0)</f>
        <v>0</v>
      </c>
      <c r="L68" s="204">
        <f t="shared" si="7"/>
        <v>0</v>
      </c>
      <c r="O68" s="182">
        <f t="shared" si="6"/>
        <v>1</v>
      </c>
    </row>
    <row r="69" spans="1:15" x14ac:dyDescent="0.2">
      <c r="A69" s="182" t="str">
        <f>'IS Acct 03'!A5</f>
        <v>14140-D02</v>
      </c>
      <c r="C69" s="182" t="str">
        <f>IFERROR(LEFT(IFERROR(INDEX(Sheet5!$C$2:$C$1300,MATCH($A69,Sheet5!$A$2:$A$1300,0)),"-"),FIND(",",IFERROR(INDEX(Sheet5!$C$2:$C$1300,MATCH($A69,Sheet5!$A$2:$A$1300,0)),"-"),1)-1),IFERROR(INDEX(Sheet5!$C$2:$C$1300,MATCH($A69,Sheet5!$A$2:$A$1300,0)),"-"))</f>
        <v xml:space="preserve">Agency Commissions-Hot 100 Wines                            </v>
      </c>
      <c r="D69" s="204">
        <f>IFERROR(INDEX(Lookup!$BG$9:$BG$2065,MATCH($A69,Lookup!$A$9:$A$2065,0)),0)</f>
        <v>1185</v>
      </c>
      <c r="E69" s="204">
        <f>IFERROR(INDEX(Lookup!$BF$9:$BF$2065,MATCH($A69,Lookup!$A$9:$A$2065,0)),0)</f>
        <v>0</v>
      </c>
      <c r="F69" s="204">
        <f>IFERROR(INDEX(Lookup!$BE$9:$BE$2065,MATCH($A69,Lookup!$A$9:$A$2065,0)),0)</f>
        <v>0</v>
      </c>
      <c r="G69" s="205"/>
      <c r="H69" s="205"/>
      <c r="I69" s="204">
        <f>IFERROR(INDEX(Lookup!$BJ$9:$BJ$2065,MATCH($A69,Lookup!$A$9:$A$2065,0)),0)</f>
        <v>1185</v>
      </c>
      <c r="J69" s="204">
        <f>IFERROR(INDEX(Lookup!$BI$9:$BI$2065,MATCH($A69,Lookup!$A$9:$A$2065,0)),0)</f>
        <v>0</v>
      </c>
      <c r="K69" s="204">
        <f>IFERROR(INDEX(Lookup!$BH$9:$BH$2065,MATCH($A69,Lookup!$A$9:$A$2065,0)),0)</f>
        <v>0</v>
      </c>
      <c r="L69" s="204">
        <f t="shared" si="7"/>
        <v>0</v>
      </c>
      <c r="O69" s="182">
        <f t="shared" si="6"/>
        <v>1</v>
      </c>
    </row>
    <row r="70" spans="1:15" x14ac:dyDescent="0.2">
      <c r="A70" s="182" t="str">
        <f>'IS Acct 03'!A6</f>
        <v>14160-D02</v>
      </c>
      <c r="C70" s="182" t="str">
        <f>IFERROR(LEFT(IFERROR(INDEX(Sheet5!$C$2:$C$1300,MATCH($A70,Sheet5!$A$2:$A$1300,0)),"-"),FIND(",",IFERROR(INDEX(Sheet5!$C$2:$C$1300,MATCH($A70,Sheet5!$A$2:$A$1300,0)),"-"),1)-1),IFERROR(INDEX(Sheet5!$C$2:$C$1300,MATCH($A70,Sheet5!$A$2:$A$1300,0)),"-"))</f>
        <v xml:space="preserve">Audio Visual - Hot 100 Wines                                </v>
      </c>
      <c r="D70" s="204">
        <f>IFERROR(INDEX(Lookup!$BG$9:$BG$2065,MATCH($A70,Lookup!$A$9:$A$2065,0)),0)</f>
        <v>7000</v>
      </c>
      <c r="E70" s="204">
        <f>IFERROR(INDEX(Lookup!$BF$9:$BF$2065,MATCH($A70,Lookup!$A$9:$A$2065,0)),0)</f>
        <v>0</v>
      </c>
      <c r="F70" s="204">
        <f>IFERROR(INDEX(Lookup!$BE$9:$BE$2065,MATCH($A70,Lookup!$A$9:$A$2065,0)),0)</f>
        <v>0</v>
      </c>
      <c r="G70" s="205"/>
      <c r="H70" s="205"/>
      <c r="I70" s="204">
        <f>IFERROR(INDEX(Lookup!$BJ$9:$BJ$2065,MATCH($A70,Lookup!$A$9:$A$2065,0)),0)</f>
        <v>7000</v>
      </c>
      <c r="J70" s="204">
        <f>IFERROR(INDEX(Lookup!$BI$9:$BI$2065,MATCH($A70,Lookup!$A$9:$A$2065,0)),0)</f>
        <v>0</v>
      </c>
      <c r="K70" s="204">
        <f>IFERROR(INDEX(Lookup!$BH$9:$BH$2065,MATCH($A70,Lookup!$A$9:$A$2065,0)),0)</f>
        <v>0</v>
      </c>
      <c r="L70" s="204">
        <f t="shared" si="7"/>
        <v>0</v>
      </c>
      <c r="O70" s="182">
        <f t="shared" si="6"/>
        <v>1</v>
      </c>
    </row>
    <row r="71" spans="1:15" x14ac:dyDescent="0.2">
      <c r="A71" s="182" t="str">
        <f>'IS Acct 03'!A7</f>
        <v>14180-D02</v>
      </c>
      <c r="C71" s="182" t="str">
        <f>IFERROR(LEFT(IFERROR(INDEX(Sheet5!$C$2:$C$1300,MATCH($A71,Sheet5!$A$2:$A$1300,0)),"-"),FIND(",",IFERROR(INDEX(Sheet5!$C$2:$C$1300,MATCH($A71,Sheet5!$A$2:$A$1300,0)),"-"),1)-1),IFERROR(INDEX(Sheet5!$C$2:$C$1300,MATCH($A71,Sheet5!$A$2:$A$1300,0)),"-"))</f>
        <v xml:space="preserve">Catering - Hot 100 Wines                                    </v>
      </c>
      <c r="D71" s="204">
        <f>IFERROR(INDEX(Lookup!$BG$9:$BG$2065,MATCH($A71,Lookup!$A$9:$A$2065,0)),0)</f>
        <v>10137.299999999999</v>
      </c>
      <c r="E71" s="204">
        <f>IFERROR(INDEX(Lookup!$BF$9:$BF$2065,MATCH($A71,Lookup!$A$9:$A$2065,0)),0)</f>
        <v>0</v>
      </c>
      <c r="F71" s="204">
        <f>IFERROR(INDEX(Lookup!$BE$9:$BE$2065,MATCH($A71,Lookup!$A$9:$A$2065,0)),0)</f>
        <v>0</v>
      </c>
      <c r="G71" s="205"/>
      <c r="H71" s="205"/>
      <c r="I71" s="204">
        <f>IFERROR(INDEX(Lookup!$BJ$9:$BJ$2065,MATCH($A71,Lookup!$A$9:$A$2065,0)),0)</f>
        <v>11955.48</v>
      </c>
      <c r="J71" s="204">
        <f>IFERROR(INDEX(Lookup!$BI$9:$BI$2065,MATCH($A71,Lookup!$A$9:$A$2065,0)),0)</f>
        <v>0</v>
      </c>
      <c r="K71" s="204">
        <f>IFERROR(INDEX(Lookup!$BH$9:$BH$2065,MATCH($A71,Lookup!$A$9:$A$2065,0)),0)</f>
        <v>0</v>
      </c>
      <c r="L71" s="204">
        <f t="shared" si="7"/>
        <v>0</v>
      </c>
      <c r="O71" s="182">
        <f t="shared" si="6"/>
        <v>1</v>
      </c>
    </row>
    <row r="72" spans="1:15" x14ac:dyDescent="0.2">
      <c r="A72" s="182" t="str">
        <f>'IS Acct 03'!A8</f>
        <v>14200-D02</v>
      </c>
      <c r="C72" s="182" t="str">
        <f>IFERROR(LEFT(IFERROR(INDEX(Sheet5!$C$2:$C$1300,MATCH($A72,Sheet5!$A$2:$A$1300,0)),"-"),FIND(",",IFERROR(INDEX(Sheet5!$C$2:$C$1300,MATCH($A72,Sheet5!$A$2:$A$1300,0)),"-"),1)-1),IFERROR(INDEX(Sheet5!$C$2:$C$1300,MATCH($A72,Sheet5!$A$2:$A$1300,0)),"-"))</f>
        <v xml:space="preserve">Contributors - Journalist-Hot 100 Wines                     </v>
      </c>
      <c r="D72" s="204">
        <f>IFERROR(INDEX(Lookup!$BG$9:$BG$2065,MATCH($A72,Lookup!$A$9:$A$2065,0)),0)</f>
        <v>250</v>
      </c>
      <c r="E72" s="204">
        <f>IFERROR(INDEX(Lookup!$BF$9:$BF$2065,MATCH($A72,Lookup!$A$9:$A$2065,0)),0)</f>
        <v>0</v>
      </c>
      <c r="F72" s="204">
        <f>IFERROR(INDEX(Lookup!$BE$9:$BE$2065,MATCH($A72,Lookup!$A$9:$A$2065,0)),0)</f>
        <v>0</v>
      </c>
      <c r="G72" s="205"/>
      <c r="H72" s="205"/>
      <c r="I72" s="204">
        <f>IFERROR(INDEX(Lookup!$BJ$9:$BJ$2065,MATCH($A72,Lookup!$A$9:$A$2065,0)),0)</f>
        <v>250</v>
      </c>
      <c r="J72" s="204">
        <f>IFERROR(INDEX(Lookup!$BI$9:$BI$2065,MATCH($A72,Lookup!$A$9:$A$2065,0)),0)</f>
        <v>0</v>
      </c>
      <c r="K72" s="204">
        <f>IFERROR(INDEX(Lookup!$BH$9:$BH$2065,MATCH($A72,Lookup!$A$9:$A$2065,0)),0)</f>
        <v>0</v>
      </c>
      <c r="L72" s="204">
        <f t="shared" si="7"/>
        <v>0</v>
      </c>
      <c r="O72" s="182">
        <f t="shared" si="6"/>
        <v>1</v>
      </c>
    </row>
    <row r="73" spans="1:15" x14ac:dyDescent="0.2">
      <c r="A73" s="182" t="str">
        <f>'IS Acct 03'!A9</f>
        <v>14220-D02</v>
      </c>
      <c r="C73" s="182" t="str">
        <f>IFERROR(LEFT(IFERROR(INDEX(Sheet5!$C$2:$C$1300,MATCH($A73,Sheet5!$A$2:$A$1300,0)),"-"),FIND(",",IFERROR(INDEX(Sheet5!$C$2:$C$1300,MATCH($A73,Sheet5!$A$2:$A$1300,0)),"-"),1)-1),IFERROR(INDEX(Sheet5!$C$2:$C$1300,MATCH($A73,Sheet5!$A$2:$A$1300,0)),"-"))</f>
        <v xml:space="preserve">Distribution - Courier-Hot 100 Wines                        </v>
      </c>
      <c r="D73" s="204">
        <f>IFERROR(INDEX(Lookup!$BG$9:$BG$2065,MATCH($A73,Lookup!$A$9:$A$2065,0)),0)</f>
        <v>1277.0999999999999</v>
      </c>
      <c r="E73" s="204">
        <f>IFERROR(INDEX(Lookup!$BF$9:$BF$2065,MATCH($A73,Lookup!$A$9:$A$2065,0)),0)</f>
        <v>0</v>
      </c>
      <c r="F73" s="204">
        <f>IFERROR(INDEX(Lookup!$BE$9:$BE$2065,MATCH($A73,Lookup!$A$9:$A$2065,0)),0)</f>
        <v>0</v>
      </c>
      <c r="G73" s="205"/>
      <c r="H73" s="205"/>
      <c r="I73" s="204">
        <f>IFERROR(INDEX(Lookup!$BJ$9:$BJ$2065,MATCH($A73,Lookup!$A$9:$A$2065,0)),0)</f>
        <v>1277.0999999999999</v>
      </c>
      <c r="J73" s="204">
        <f>IFERROR(INDEX(Lookup!$BI$9:$BI$2065,MATCH($A73,Lookup!$A$9:$A$2065,0)),0)</f>
        <v>0</v>
      </c>
      <c r="K73" s="204">
        <f>IFERROR(INDEX(Lookup!$BH$9:$BH$2065,MATCH($A73,Lookup!$A$9:$A$2065,0)),0)</f>
        <v>0</v>
      </c>
      <c r="L73" s="204">
        <f t="shared" si="7"/>
        <v>0</v>
      </c>
      <c r="O73" s="182">
        <f t="shared" si="6"/>
        <v>1</v>
      </c>
    </row>
    <row r="74" spans="1:15" x14ac:dyDescent="0.2">
      <c r="A74" s="182" t="str">
        <f>'IS Acct 03'!A10</f>
        <v>14240-D02</v>
      </c>
      <c r="C74" s="182" t="str">
        <f>IFERROR(LEFT(IFERROR(INDEX(Sheet5!$C$2:$C$1300,MATCH($A74,Sheet5!$A$2:$A$1300,0)),"-"),FIND(",",IFERROR(INDEX(Sheet5!$C$2:$C$1300,MATCH($A74,Sheet5!$A$2:$A$1300,0)),"-"),1)-1),IFERROR(INDEX(Sheet5!$C$2:$C$1300,MATCH($A74,Sheet5!$A$2:$A$1300,0)),"-"))</f>
        <v xml:space="preserve">Distribution - Postage-Hot 100 Wines                        </v>
      </c>
      <c r="D74" s="204">
        <f>IFERROR(INDEX(Lookup!$BG$9:$BG$2065,MATCH($A74,Lookup!$A$9:$A$2065,0)),0)</f>
        <v>0</v>
      </c>
      <c r="E74" s="204">
        <f>IFERROR(INDEX(Lookup!$BF$9:$BF$2065,MATCH($A74,Lookup!$A$9:$A$2065,0)),0)</f>
        <v>0</v>
      </c>
      <c r="F74" s="204">
        <f>IFERROR(INDEX(Lookup!$BE$9:$BE$2065,MATCH($A74,Lookup!$A$9:$A$2065,0)),0)</f>
        <v>0</v>
      </c>
      <c r="G74" s="205"/>
      <c r="H74" s="205"/>
      <c r="I74" s="204">
        <f>IFERROR(INDEX(Lookup!$BJ$9:$BJ$2065,MATCH($A74,Lookup!$A$9:$A$2065,0)),0)</f>
        <v>167.95</v>
      </c>
      <c r="J74" s="204">
        <f>IFERROR(INDEX(Lookup!$BI$9:$BI$2065,MATCH($A74,Lookup!$A$9:$A$2065,0)),0)</f>
        <v>0</v>
      </c>
      <c r="K74" s="204">
        <f>IFERROR(INDEX(Lookup!$BH$9:$BH$2065,MATCH($A74,Lookup!$A$9:$A$2065,0)),0)</f>
        <v>188.56</v>
      </c>
      <c r="L74" s="204">
        <f t="shared" si="7"/>
        <v>188.56</v>
      </c>
      <c r="O74" s="182">
        <f t="shared" si="6"/>
        <v>1</v>
      </c>
    </row>
    <row r="75" spans="1:15" x14ac:dyDescent="0.2">
      <c r="A75" s="182" t="str">
        <f>'IS Acct 03'!A11</f>
        <v>14260-D02</v>
      </c>
      <c r="C75" s="182" t="str">
        <f>IFERROR(LEFT(IFERROR(INDEX(Sheet5!$C$2:$C$1300,MATCH($A75,Sheet5!$A$2:$A$1300,0)),"-"),FIND(",",IFERROR(INDEX(Sheet5!$C$2:$C$1300,MATCH($A75,Sheet5!$A$2:$A$1300,0)),"-"),1)-1),IFERROR(INDEX(Sheet5!$C$2:$C$1300,MATCH($A75,Sheet5!$A$2:$A$1300,0)),"-"))</f>
        <v xml:space="preserve">Equipment Hire - Hot 100 Wines                              </v>
      </c>
      <c r="D75" s="204">
        <f>IFERROR(INDEX(Lookup!$BG$9:$BG$2065,MATCH($A75,Lookup!$A$9:$A$2065,0)),0)</f>
        <v>1669.09</v>
      </c>
      <c r="E75" s="204">
        <f>IFERROR(INDEX(Lookup!$BF$9:$BF$2065,MATCH($A75,Lookup!$A$9:$A$2065,0)),0)</f>
        <v>0</v>
      </c>
      <c r="F75" s="204">
        <f>IFERROR(INDEX(Lookup!$BE$9:$BE$2065,MATCH($A75,Lookup!$A$9:$A$2065,0)),0)</f>
        <v>0</v>
      </c>
      <c r="G75" s="205"/>
      <c r="H75" s="205"/>
      <c r="I75" s="204">
        <f>IFERROR(INDEX(Lookup!$BJ$9:$BJ$2065,MATCH($A75,Lookup!$A$9:$A$2065,0)),0)</f>
        <v>1669.09</v>
      </c>
      <c r="J75" s="204">
        <f>IFERROR(INDEX(Lookup!$BI$9:$BI$2065,MATCH($A75,Lookup!$A$9:$A$2065,0)),0)</f>
        <v>0</v>
      </c>
      <c r="K75" s="204">
        <f>IFERROR(INDEX(Lookup!$BH$9:$BH$2065,MATCH($A75,Lookup!$A$9:$A$2065,0)),0)</f>
        <v>0</v>
      </c>
      <c r="L75" s="204">
        <f t="shared" si="7"/>
        <v>0</v>
      </c>
      <c r="O75" s="182">
        <f t="shared" si="6"/>
        <v>1</v>
      </c>
    </row>
    <row r="76" spans="1:15" x14ac:dyDescent="0.2">
      <c r="A76" s="182" t="str">
        <f>'IS Acct 03'!A12</f>
        <v>14270-D02</v>
      </c>
      <c r="C76" s="182" t="str">
        <f>IFERROR(LEFT(IFERROR(INDEX(Sheet5!$C$2:$C$1300,MATCH($A76,Sheet5!$A$2:$A$1300,0)),"-"),FIND(",",IFERROR(INDEX(Sheet5!$C$2:$C$1300,MATCH($A76,Sheet5!$A$2:$A$1300,0)),"-"),1)-1),IFERROR(INDEX(Sheet5!$C$2:$C$1300,MATCH($A76,Sheet5!$A$2:$A$1300,0)),"-"))</f>
        <v xml:space="preserve">Graphic Design Works - Hot 100 Wines                        </v>
      </c>
      <c r="D76" s="204">
        <f>IFERROR(INDEX(Lookup!$BG$9:$BG$2065,MATCH($A76,Lookup!$A$9:$A$2065,0)),0)</f>
        <v>0</v>
      </c>
      <c r="E76" s="204">
        <f>IFERROR(INDEX(Lookup!$BF$9:$BF$2065,MATCH($A76,Lookup!$A$9:$A$2065,0)),0)</f>
        <v>0</v>
      </c>
      <c r="F76" s="204">
        <f>IFERROR(INDEX(Lookup!$BE$9:$BE$2065,MATCH($A76,Lookup!$A$9:$A$2065,0)),0)</f>
        <v>0</v>
      </c>
      <c r="G76" s="205"/>
      <c r="H76" s="205"/>
      <c r="I76" s="204">
        <f>IFERROR(INDEX(Lookup!$BJ$9:$BJ$2065,MATCH($A76,Lookup!$A$9:$A$2065,0)),0)</f>
        <v>0</v>
      </c>
      <c r="J76" s="204">
        <f>IFERROR(INDEX(Lookup!$BI$9:$BI$2065,MATCH($A76,Lookup!$A$9:$A$2065,0)),0)</f>
        <v>0</v>
      </c>
      <c r="K76" s="204">
        <f>IFERROR(INDEX(Lookup!$BH$9:$BH$2065,MATCH($A76,Lookup!$A$9:$A$2065,0)),0)</f>
        <v>0</v>
      </c>
      <c r="L76" s="204">
        <f t="shared" si="7"/>
        <v>0</v>
      </c>
      <c r="O76" s="182">
        <f t="shared" si="6"/>
        <v>1</v>
      </c>
    </row>
    <row r="77" spans="1:15" x14ac:dyDescent="0.2">
      <c r="A77" s="182" t="str">
        <f>'IS Acct 03'!A13</f>
        <v>14280-D02</v>
      </c>
      <c r="C77" s="182" t="str">
        <f>IFERROR(LEFT(IFERROR(INDEX(Sheet5!$C$2:$C$1300,MATCH($A77,Sheet5!$A$2:$A$1300,0)),"-"),FIND(",",IFERROR(INDEX(Sheet5!$C$2:$C$1300,MATCH($A77,Sheet5!$A$2:$A$1300,0)),"-"),1)-1),IFERROR(INDEX(Sheet5!$C$2:$C$1300,MATCH($A77,Sheet5!$A$2:$A$1300,0)),"-"))</f>
        <v xml:space="preserve">Incidental - Hot 100 Wines                                  </v>
      </c>
      <c r="D77" s="204">
        <f>IFERROR(INDEX(Lookup!$BG$9:$BG$2065,MATCH($A77,Lookup!$A$9:$A$2065,0)),0)</f>
        <v>3482.93</v>
      </c>
      <c r="E77" s="204">
        <f>IFERROR(INDEX(Lookup!$BF$9:$BF$2065,MATCH($A77,Lookup!$A$9:$A$2065,0)),0)</f>
        <v>0</v>
      </c>
      <c r="F77" s="204">
        <f>IFERROR(INDEX(Lookup!$BE$9:$BE$2065,MATCH($A77,Lookup!$A$9:$A$2065,0)),0)</f>
        <v>0</v>
      </c>
      <c r="G77" s="205"/>
      <c r="H77" s="205"/>
      <c r="I77" s="204">
        <f>IFERROR(INDEX(Lookup!$BJ$9:$BJ$2065,MATCH($A77,Lookup!$A$9:$A$2065,0)),0)</f>
        <v>3570.2</v>
      </c>
      <c r="J77" s="204">
        <f>IFERROR(INDEX(Lookup!$BI$9:$BI$2065,MATCH($A77,Lookup!$A$9:$A$2065,0)),0)</f>
        <v>0</v>
      </c>
      <c r="K77" s="204">
        <f>IFERROR(INDEX(Lookup!$BH$9:$BH$2065,MATCH($A77,Lookup!$A$9:$A$2065,0)),0)</f>
        <v>301.52</v>
      </c>
      <c r="L77" s="204">
        <f t="shared" si="7"/>
        <v>301.52</v>
      </c>
      <c r="O77" s="182">
        <f t="shared" si="6"/>
        <v>1</v>
      </c>
    </row>
    <row r="78" spans="1:15" x14ac:dyDescent="0.2">
      <c r="A78" s="182" t="str">
        <f>'IS Acct 03'!A14</f>
        <v>14290-D02</v>
      </c>
      <c r="C78" s="182" t="str">
        <f>IFERROR(LEFT(IFERROR(INDEX(Sheet5!$C$2:$C$1300,MATCH($A78,Sheet5!$A$2:$A$1300,0)),"-"),FIND(",",IFERROR(INDEX(Sheet5!$C$2:$C$1300,MATCH($A78,Sheet5!$A$2:$A$1300,0)),"-"),1)-1),IFERROR(INDEX(Sheet5!$C$2:$C$1300,MATCH($A78,Sheet5!$A$2:$A$1300,0)),"-"))</f>
        <v xml:space="preserve">IT - Online Entry Fees - Hot 100 Wines                      </v>
      </c>
      <c r="D78" s="204">
        <f>IFERROR(INDEX(Lookup!$BG$9:$BG$2065,MATCH($A78,Lookup!$A$9:$A$2065,0)),0)</f>
        <v>6870.01</v>
      </c>
      <c r="E78" s="204">
        <f>IFERROR(INDEX(Lookup!$BF$9:$BF$2065,MATCH($A78,Lookup!$A$9:$A$2065,0)),0)</f>
        <v>0</v>
      </c>
      <c r="F78" s="204">
        <f>IFERROR(INDEX(Lookup!$BE$9:$BE$2065,MATCH($A78,Lookup!$A$9:$A$2065,0)),0)</f>
        <v>0</v>
      </c>
      <c r="G78" s="205"/>
      <c r="H78" s="205"/>
      <c r="I78" s="204">
        <f>IFERROR(INDEX(Lookup!$BJ$9:$BJ$2065,MATCH($A78,Lookup!$A$9:$A$2065,0)),0)</f>
        <v>6870.01</v>
      </c>
      <c r="J78" s="204">
        <f>IFERROR(INDEX(Lookup!$BI$9:$BI$2065,MATCH($A78,Lookup!$A$9:$A$2065,0)),0)</f>
        <v>0</v>
      </c>
      <c r="K78" s="204">
        <f>IFERROR(INDEX(Lookup!$BH$9:$BH$2065,MATCH($A78,Lookup!$A$9:$A$2065,0)),0)</f>
        <v>0</v>
      </c>
      <c r="L78" s="204">
        <f t="shared" si="7"/>
        <v>0</v>
      </c>
      <c r="O78" s="182">
        <f t="shared" si="6"/>
        <v>1</v>
      </c>
    </row>
    <row r="79" spans="1:15" x14ac:dyDescent="0.2">
      <c r="A79" s="182" t="str">
        <f>'IS Acct 03'!A15</f>
        <v>14300-D02</v>
      </c>
      <c r="C79" s="182" t="str">
        <f>IFERROR(LEFT(IFERROR(INDEX(Sheet5!$C$2:$C$1300,MATCH($A79,Sheet5!$A$2:$A$1300,0)),"-"),FIND(",",IFERROR(INDEX(Sheet5!$C$2:$C$1300,MATCH($A79,Sheet5!$A$2:$A$1300,0)),"-"),1)-1),IFERROR(INDEX(Sheet5!$C$2:$C$1300,MATCH($A79,Sheet5!$A$2:$A$1300,0)),"-"))</f>
        <v xml:space="preserve">Judges Fee - Hot 100 Wines                                  </v>
      </c>
      <c r="D79" s="204">
        <f>IFERROR(INDEX(Lookup!$BG$9:$BG$2065,MATCH($A79,Lookup!$A$9:$A$2065,0)),0)</f>
        <v>4000</v>
      </c>
      <c r="E79" s="204">
        <f>IFERROR(INDEX(Lookup!$BF$9:$BF$2065,MATCH($A79,Lookup!$A$9:$A$2065,0)),0)</f>
        <v>0</v>
      </c>
      <c r="F79" s="204">
        <f>IFERROR(INDEX(Lookup!$BE$9:$BE$2065,MATCH($A79,Lookup!$A$9:$A$2065,0)),0)</f>
        <v>0</v>
      </c>
      <c r="G79" s="205"/>
      <c r="H79" s="205"/>
      <c r="I79" s="204">
        <f>IFERROR(INDEX(Lookup!$BJ$9:$BJ$2065,MATCH($A79,Lookup!$A$9:$A$2065,0)),0)</f>
        <v>4000</v>
      </c>
      <c r="J79" s="204">
        <f>IFERROR(INDEX(Lookup!$BI$9:$BI$2065,MATCH($A79,Lookup!$A$9:$A$2065,0)),0)</f>
        <v>0</v>
      </c>
      <c r="K79" s="204">
        <f>IFERROR(INDEX(Lookup!$BH$9:$BH$2065,MATCH($A79,Lookup!$A$9:$A$2065,0)),0)</f>
        <v>0</v>
      </c>
      <c r="L79" s="204">
        <f t="shared" si="7"/>
        <v>0</v>
      </c>
      <c r="O79" s="182">
        <f t="shared" si="6"/>
        <v>1</v>
      </c>
    </row>
    <row r="80" spans="1:15" x14ac:dyDescent="0.2">
      <c r="A80" s="182" t="str">
        <f>'IS Acct 03'!A16</f>
        <v>14310-D02</v>
      </c>
      <c r="C80" s="182" t="str">
        <f>IFERROR(LEFT(IFERROR(INDEX(Sheet5!$C$2:$C$1300,MATCH($A80,Sheet5!$A$2:$A$1300,0)),"-"),FIND(",",IFERROR(INDEX(Sheet5!$C$2:$C$1300,MATCH($A80,Sheet5!$A$2:$A$1300,0)),"-"),1)-1),IFERROR(INDEX(Sheet5!$C$2:$C$1300,MATCH($A80,Sheet5!$A$2:$A$1300,0)),"-"))</f>
        <v xml:space="preserve">Layout/Proof/Production-Hot 100 Wines                       </v>
      </c>
      <c r="D80" s="204">
        <f>IFERROR(INDEX(Lookup!$BG$9:$BG$2065,MATCH($A80,Lookup!$A$9:$A$2065,0)),0)</f>
        <v>0</v>
      </c>
      <c r="E80" s="204">
        <f>IFERROR(INDEX(Lookup!$BF$9:$BF$2065,MATCH($A80,Lookup!$A$9:$A$2065,0)),0)</f>
        <v>0</v>
      </c>
      <c r="F80" s="204">
        <f>IFERROR(INDEX(Lookup!$BE$9:$BE$2065,MATCH($A80,Lookup!$A$9:$A$2065,0)),0)</f>
        <v>0</v>
      </c>
      <c r="G80" s="205"/>
      <c r="H80" s="205"/>
      <c r="I80" s="204">
        <f>IFERROR(INDEX(Lookup!$BJ$9:$BJ$2065,MATCH($A80,Lookup!$A$9:$A$2065,0)),0)</f>
        <v>0</v>
      </c>
      <c r="J80" s="204">
        <f>IFERROR(INDEX(Lookup!$BI$9:$BI$2065,MATCH($A80,Lookup!$A$9:$A$2065,0)),0)</f>
        <v>0</v>
      </c>
      <c r="K80" s="204">
        <f>IFERROR(INDEX(Lookup!$BH$9:$BH$2065,MATCH($A80,Lookup!$A$9:$A$2065,0)),0)</f>
        <v>0</v>
      </c>
      <c r="L80" s="204">
        <f t="shared" si="7"/>
        <v>0</v>
      </c>
      <c r="O80" s="182">
        <f t="shared" si="6"/>
        <v>1</v>
      </c>
    </row>
    <row r="81" spans="1:17" x14ac:dyDescent="0.2">
      <c r="A81" s="182" t="str">
        <f>'IS Acct 03'!A17</f>
        <v>14320-D02</v>
      </c>
      <c r="C81" s="182" t="str">
        <f>IFERROR(LEFT(IFERROR(INDEX(Sheet5!$C$2:$C$1300,MATCH($A81,Sheet5!$A$2:$A$1300,0)),"-"),FIND(",",IFERROR(INDEX(Sheet5!$C$2:$C$1300,MATCH($A81,Sheet5!$A$2:$A$1300,0)),"-"),1)-1),IFERROR(INDEX(Sheet5!$C$2:$C$1300,MATCH($A81,Sheet5!$A$2:$A$1300,0)),"-"))</f>
        <v xml:space="preserve">Licence Fees - Hot 100 Wines                                </v>
      </c>
      <c r="D81" s="204">
        <f>IFERROR(INDEX(Lookup!$BG$9:$BG$2065,MATCH($A81,Lookup!$A$9:$A$2065,0)),0)</f>
        <v>0</v>
      </c>
      <c r="E81" s="204">
        <f>IFERROR(INDEX(Lookup!$BF$9:$BF$2065,MATCH($A81,Lookup!$A$9:$A$2065,0)),0)</f>
        <v>0</v>
      </c>
      <c r="F81" s="204">
        <f>IFERROR(INDEX(Lookup!$BE$9:$BE$2065,MATCH($A81,Lookup!$A$9:$A$2065,0)),0)</f>
        <v>0</v>
      </c>
      <c r="G81" s="205"/>
      <c r="H81" s="205"/>
      <c r="I81" s="204">
        <f>IFERROR(INDEX(Lookup!$BJ$9:$BJ$2065,MATCH($A81,Lookup!$A$9:$A$2065,0)),0)</f>
        <v>0</v>
      </c>
      <c r="J81" s="204">
        <f>IFERROR(INDEX(Lookup!$BI$9:$BI$2065,MATCH($A81,Lookup!$A$9:$A$2065,0)),0)</f>
        <v>0</v>
      </c>
      <c r="K81" s="204">
        <f>IFERROR(INDEX(Lookup!$BH$9:$BH$2065,MATCH($A81,Lookup!$A$9:$A$2065,0)),0)</f>
        <v>0</v>
      </c>
      <c r="L81" s="204">
        <f t="shared" si="7"/>
        <v>0</v>
      </c>
      <c r="O81" s="182">
        <f t="shared" si="6"/>
        <v>1</v>
      </c>
    </row>
    <row r="82" spans="1:17" x14ac:dyDescent="0.2">
      <c r="A82" s="182" t="str">
        <f>'IS Acct 03'!A18</f>
        <v>14330-D02</v>
      </c>
      <c r="C82" s="182" t="str">
        <f>IFERROR(LEFT(IFERROR(INDEX(Sheet5!$C$2:$C$1300,MATCH($A82,Sheet5!$A$2:$A$1300,0)),"-"),FIND(",",IFERROR(INDEX(Sheet5!$C$2:$C$1300,MATCH($A82,Sheet5!$A$2:$A$1300,0)),"-"),1)-1),IFERROR(INDEX(Sheet5!$C$2:$C$1300,MATCH($A82,Sheet5!$A$2:$A$1300,0)),"-"))</f>
        <v xml:space="preserve">Photography-Hot 100 Wines                                   </v>
      </c>
      <c r="D82" s="204">
        <f>IFERROR(INDEX(Lookup!$BG$9:$BG$2065,MATCH($A82,Lookup!$A$9:$A$2065,0)),0)</f>
        <v>1060.08</v>
      </c>
      <c r="E82" s="204">
        <f>IFERROR(INDEX(Lookup!$BF$9:$BF$2065,MATCH($A82,Lookup!$A$9:$A$2065,0)),0)</f>
        <v>0</v>
      </c>
      <c r="F82" s="204">
        <f>IFERROR(INDEX(Lookup!$BE$9:$BE$2065,MATCH($A82,Lookup!$A$9:$A$2065,0)),0)</f>
        <v>0</v>
      </c>
      <c r="G82" s="205"/>
      <c r="H82" s="205"/>
      <c r="I82" s="204">
        <f>IFERROR(INDEX(Lookup!$BJ$9:$BJ$2065,MATCH($A82,Lookup!$A$9:$A$2065,0)),0)</f>
        <v>1155.08</v>
      </c>
      <c r="J82" s="204">
        <f>IFERROR(INDEX(Lookup!$BI$9:$BI$2065,MATCH($A82,Lookup!$A$9:$A$2065,0)),0)</f>
        <v>0</v>
      </c>
      <c r="K82" s="204">
        <f>IFERROR(INDEX(Lookup!$BH$9:$BH$2065,MATCH($A82,Lookup!$A$9:$A$2065,0)),0)</f>
        <v>0</v>
      </c>
      <c r="L82" s="204">
        <f t="shared" si="7"/>
        <v>0</v>
      </c>
      <c r="O82" s="182">
        <f t="shared" ref="O82:O84" si="8">+IF(A82&gt;0,1,0)</f>
        <v>1</v>
      </c>
    </row>
    <row r="83" spans="1:17" x14ac:dyDescent="0.2">
      <c r="A83" s="182" t="str">
        <f>'IS Acct 03'!A19</f>
        <v>14340-D02</v>
      </c>
      <c r="C83" s="182" t="str">
        <f>IFERROR(LEFT(IFERROR(INDEX(Sheet5!$C$2:$C$1300,MATCH($A83,Sheet5!$A$2:$A$1300,0)),"-"),FIND(",",IFERROR(INDEX(Sheet5!$C$2:$C$1300,MATCH($A83,Sheet5!$A$2:$A$1300,0)),"-"),1)-1),IFERROR(INDEX(Sheet5!$C$2:$C$1300,MATCH($A83,Sheet5!$A$2:$A$1300,0)),"-"))</f>
        <v xml:space="preserve">Printing-Hot 100 Wines                                      </v>
      </c>
      <c r="D83" s="204">
        <f>IFERROR(INDEX(Lookup!$BG$9:$BG$2065,MATCH($A83,Lookup!$A$9:$A$2065,0)),0)</f>
        <v>25803</v>
      </c>
      <c r="E83" s="204">
        <f>IFERROR(INDEX(Lookup!$BF$9:$BF$2065,MATCH($A83,Lookup!$A$9:$A$2065,0)),0)</f>
        <v>0</v>
      </c>
      <c r="F83" s="204">
        <f>IFERROR(INDEX(Lookup!$BE$9:$BE$2065,MATCH($A83,Lookup!$A$9:$A$2065,0)),0)</f>
        <v>0</v>
      </c>
      <c r="G83" s="205"/>
      <c r="H83" s="205"/>
      <c r="I83" s="204">
        <f>IFERROR(INDEX(Lookup!$BJ$9:$BJ$2065,MATCH($A83,Lookup!$A$9:$A$2065,0)),0)</f>
        <v>25803</v>
      </c>
      <c r="J83" s="204">
        <f>IFERROR(INDEX(Lookup!$BI$9:$BI$2065,MATCH($A83,Lookup!$A$9:$A$2065,0)),0)</f>
        <v>0</v>
      </c>
      <c r="K83" s="204">
        <f>IFERROR(INDEX(Lookup!$BH$9:$BH$2065,MATCH($A83,Lookup!$A$9:$A$2065,0)),0)</f>
        <v>0</v>
      </c>
      <c r="L83" s="204">
        <f t="shared" si="7"/>
        <v>0</v>
      </c>
      <c r="O83" s="182">
        <f t="shared" si="8"/>
        <v>1</v>
      </c>
    </row>
    <row r="84" spans="1:17" x14ac:dyDescent="0.2">
      <c r="A84" s="182" t="str">
        <f>'IS Acct 03'!A20</f>
        <v>14350-D02</v>
      </c>
      <c r="C84" s="182" t="str">
        <f>IFERROR(LEFT(IFERROR(INDEX(Sheet5!$C$2:$C$1300,MATCH($A84,Sheet5!$A$2:$A$1300,0)),"-"),FIND(",",IFERROR(INDEX(Sheet5!$C$2:$C$1300,MATCH($A84,Sheet5!$A$2:$A$1300,0)),"-"),1)-1),IFERROR(INDEX(Sheet5!$C$2:$C$1300,MATCH($A84,Sheet5!$A$2:$A$1300,0)),"-"))</f>
        <v xml:space="preserve">Wines - Hot 100 Wines                                       </v>
      </c>
      <c r="D84" s="204">
        <f>IFERROR(INDEX(Lookup!$BG$9:$BG$2065,MATCH($A84,Lookup!$A$9:$A$2065,0)),0)</f>
        <v>0</v>
      </c>
      <c r="E84" s="204">
        <f>IFERROR(INDEX(Lookup!$BF$9:$BF$2065,MATCH($A84,Lookup!$A$9:$A$2065,0)),0)</f>
        <v>0</v>
      </c>
      <c r="F84" s="204">
        <f>IFERROR(INDEX(Lookup!$BE$9:$BE$2065,MATCH($A84,Lookup!$A$9:$A$2065,0)),0)</f>
        <v>0</v>
      </c>
      <c r="G84" s="205"/>
      <c r="H84" s="205"/>
      <c r="I84" s="204">
        <f>IFERROR(INDEX(Lookup!$BJ$9:$BJ$2065,MATCH($A84,Lookup!$A$9:$A$2065,0)),0)</f>
        <v>0</v>
      </c>
      <c r="J84" s="204">
        <f>IFERROR(INDEX(Lookup!$BI$9:$BI$2065,MATCH($A84,Lookup!$A$9:$A$2065,0)),0)</f>
        <v>0</v>
      </c>
      <c r="K84" s="204">
        <f>IFERROR(INDEX(Lookup!$BH$9:$BH$2065,MATCH($A84,Lookup!$A$9:$A$2065,0)),0)</f>
        <v>0</v>
      </c>
      <c r="L84" s="204">
        <f t="shared" si="7"/>
        <v>0</v>
      </c>
      <c r="O84" s="182">
        <f t="shared" si="8"/>
        <v>1</v>
      </c>
    </row>
    <row r="85" spans="1:17" x14ac:dyDescent="0.2">
      <c r="A85" s="182" t="str">
        <f>'IS Acct 03'!A21</f>
        <v>14360-D02</v>
      </c>
      <c r="C85" s="182" t="str">
        <f>IFERROR(LEFT(IFERROR(INDEX(Sheet5!$C$2:$C$1300,MATCH($A85,Sheet5!$A$2:$A$1300,0)),"-"),FIND(",",IFERROR(INDEX(Sheet5!$C$2:$C$1300,MATCH($A85,Sheet5!$A$2:$A$1300,0)),"-"),1)-1),IFERROR(INDEX(Sheet5!$C$2:$C$1300,MATCH($A85,Sheet5!$A$2:$A$1300,0)),"-"))</f>
        <v xml:space="preserve">Venue Hire - Hot 100 Wines                                  </v>
      </c>
      <c r="D85" s="204">
        <f>IFERROR(INDEX(Lookup!$BG$9:$BG$2065,MATCH($A85,Lookup!$A$9:$A$2065,0)),0)</f>
        <v>6800</v>
      </c>
      <c r="E85" s="204">
        <f>IFERROR(INDEX(Lookup!$BF$9:$BF$2065,MATCH($A85,Lookup!$A$9:$A$2065,0)),0)</f>
        <v>0</v>
      </c>
      <c r="F85" s="204">
        <f>IFERROR(INDEX(Lookup!$BE$9:$BE$2065,MATCH($A85,Lookup!$A$9:$A$2065,0)),0)</f>
        <v>0</v>
      </c>
      <c r="G85" s="205"/>
      <c r="H85" s="205"/>
      <c r="I85" s="204">
        <f>IFERROR(INDEX(Lookup!$BJ$9:$BJ$2065,MATCH($A85,Lookup!$A$9:$A$2065,0)),0)</f>
        <v>6800</v>
      </c>
      <c r="J85" s="204">
        <f>IFERROR(INDEX(Lookup!$BI$9:$BI$2065,MATCH($A85,Lookup!$A$9:$A$2065,0)),0)</f>
        <v>0</v>
      </c>
      <c r="K85" s="204">
        <f>IFERROR(INDEX(Lookup!$BH$9:$BH$2065,MATCH($A85,Lookup!$A$9:$A$2065,0)),0)</f>
        <v>0</v>
      </c>
      <c r="L85" s="204">
        <f t="shared" si="7"/>
        <v>0</v>
      </c>
      <c r="O85" s="182">
        <f t="shared" ref="O85:O89" si="9">+IF(A85&gt;0,1,0)</f>
        <v>1</v>
      </c>
    </row>
    <row r="86" spans="1:17" hidden="1" x14ac:dyDescent="0.2">
      <c r="A86" s="182">
        <f>'IS Acct 03'!A22</f>
        <v>0</v>
      </c>
      <c r="C86" s="182" t="str">
        <f>IFERROR(LEFT(IFERROR(INDEX(Sheet5!$C$2:$C$1300,MATCH($A86,Sheet5!$A$2:$A$1300,0)),"-"),FIND(",",IFERROR(INDEX(Sheet5!$C$2:$C$1300,MATCH($A86,Sheet5!$A$2:$A$1300,0)),"-"),1)-1),IFERROR(INDEX(Sheet5!$C$2:$C$1300,MATCH($A86,Sheet5!$A$2:$A$1300,0)),"-"))</f>
        <v>-</v>
      </c>
      <c r="D86" s="204">
        <f>IFERROR(INDEX(Lookup!$BG$9:$BG$2065,MATCH($A86,Lookup!$A$9:$A$2065,0)),0)</f>
        <v>0</v>
      </c>
      <c r="E86" s="204">
        <f>IFERROR(INDEX(Lookup!$BF$9:$BF$2065,MATCH($A86,Lookup!$A$9:$A$2065,0)),0)</f>
        <v>0</v>
      </c>
      <c r="F86" s="204">
        <f>IFERROR(INDEX(Lookup!$BE$9:$BE$2065,MATCH($A86,Lookup!$A$9:$A$2065,0)),0)</f>
        <v>0</v>
      </c>
      <c r="G86" s="205"/>
      <c r="H86" s="205"/>
      <c r="I86" s="204">
        <f>IFERROR(INDEX(Lookup!$BJ$9:$BJ$2065,MATCH($A86,Lookup!$A$9:$A$2065,0)),0)</f>
        <v>0</v>
      </c>
      <c r="J86" s="204">
        <f>IFERROR(INDEX(Lookup!$BI$9:$BI$2065,MATCH($A86,Lookup!$A$9:$A$2065,0)),0)</f>
        <v>0</v>
      </c>
      <c r="K86" s="204">
        <f>IFERROR(INDEX(Lookup!$BH$9:$BH$2065,MATCH($A86,Lookup!$A$9:$A$2065,0)),0)</f>
        <v>0</v>
      </c>
      <c r="L86" s="204">
        <f t="shared" si="7"/>
        <v>0</v>
      </c>
      <c r="O86" s="182">
        <f t="shared" si="9"/>
        <v>0</v>
      </c>
    </row>
    <row r="87" spans="1:17" hidden="1" x14ac:dyDescent="0.2">
      <c r="A87" s="182">
        <f>'IS Acct 03'!A23</f>
        <v>0</v>
      </c>
      <c r="C87" s="182" t="str">
        <f>IFERROR(LEFT(IFERROR(INDEX(Sheet5!$C$2:$C$1300,MATCH($A87,Sheet5!$A$2:$A$1300,0)),"-"),FIND(",",IFERROR(INDEX(Sheet5!$C$2:$C$1300,MATCH($A87,Sheet5!$A$2:$A$1300,0)),"-"),1)-1),IFERROR(INDEX(Sheet5!$C$2:$C$1300,MATCH($A87,Sheet5!$A$2:$A$1300,0)),"-"))</f>
        <v>-</v>
      </c>
      <c r="D87" s="204">
        <f>IFERROR(INDEX(Lookup!$BG$9:$BG$2065,MATCH($A87,Lookup!$A$9:$A$2065,0)),0)</f>
        <v>0</v>
      </c>
      <c r="E87" s="204">
        <f>IFERROR(INDEX(Lookup!$BF$9:$BF$2065,MATCH($A87,Lookup!$A$9:$A$2065,0)),0)</f>
        <v>0</v>
      </c>
      <c r="F87" s="204">
        <f>IFERROR(INDEX(Lookup!$BE$9:$BE$2065,MATCH($A87,Lookup!$A$9:$A$2065,0)),0)</f>
        <v>0</v>
      </c>
      <c r="G87" s="205"/>
      <c r="H87" s="205"/>
      <c r="I87" s="204">
        <f>IFERROR(INDEX(Lookup!$BJ$9:$BJ$2065,MATCH($A87,Lookup!$A$9:$A$2065,0)),0)</f>
        <v>0</v>
      </c>
      <c r="J87" s="204">
        <f>IFERROR(INDEX(Lookup!$BI$9:$BI$2065,MATCH($A87,Lookup!$A$9:$A$2065,0)),0)</f>
        <v>0</v>
      </c>
      <c r="K87" s="204">
        <f>IFERROR(INDEX(Lookup!$BH$9:$BH$2065,MATCH($A87,Lookup!$A$9:$A$2065,0)),0)</f>
        <v>0</v>
      </c>
      <c r="L87" s="204">
        <f t="shared" si="7"/>
        <v>0</v>
      </c>
      <c r="O87" s="182">
        <f t="shared" si="9"/>
        <v>0</v>
      </c>
    </row>
    <row r="88" spans="1:17" hidden="1" x14ac:dyDescent="0.2">
      <c r="A88" s="182">
        <f>'IS Acct 03'!A24</f>
        <v>0</v>
      </c>
      <c r="C88" s="182" t="str">
        <f>IFERROR(LEFT(IFERROR(INDEX(Sheet5!$C$2:$C$1300,MATCH($A88,Sheet5!$A$2:$A$1300,0)),"-"),FIND(",",IFERROR(INDEX(Sheet5!$C$2:$C$1300,MATCH($A88,Sheet5!$A$2:$A$1300,0)),"-"),1)-1),IFERROR(INDEX(Sheet5!$C$2:$C$1300,MATCH($A88,Sheet5!$A$2:$A$1300,0)),"-"))</f>
        <v>-</v>
      </c>
      <c r="D88" s="204">
        <f>IFERROR(INDEX(Lookup!$BG$9:$BG$2065,MATCH($A88,Lookup!$A$9:$A$2065,0)),0)</f>
        <v>0</v>
      </c>
      <c r="E88" s="204">
        <f>IFERROR(INDEX(Lookup!$BF$9:$BF$2065,MATCH($A88,Lookup!$A$9:$A$2065,0)),0)</f>
        <v>0</v>
      </c>
      <c r="F88" s="204">
        <f>IFERROR(INDEX(Lookup!$BE$9:$BE$2065,MATCH($A88,Lookup!$A$9:$A$2065,0)),0)</f>
        <v>0</v>
      </c>
      <c r="G88" s="205"/>
      <c r="H88" s="205"/>
      <c r="I88" s="204">
        <f>IFERROR(INDEX(Lookup!$BJ$9:$BJ$2065,MATCH($A88,Lookup!$A$9:$A$2065,0)),0)</f>
        <v>0</v>
      </c>
      <c r="J88" s="204">
        <f>IFERROR(INDEX(Lookup!$BI$9:$BI$2065,MATCH($A88,Lookup!$A$9:$A$2065,0)),0)</f>
        <v>0</v>
      </c>
      <c r="K88" s="204">
        <f>IFERROR(INDEX(Lookup!$BH$9:$BH$2065,MATCH($A88,Lookup!$A$9:$A$2065,0)),0)</f>
        <v>0</v>
      </c>
      <c r="L88" s="204">
        <f t="shared" si="7"/>
        <v>0</v>
      </c>
      <c r="O88" s="182">
        <f t="shared" si="9"/>
        <v>0</v>
      </c>
    </row>
    <row r="89" spans="1:17" hidden="1" x14ac:dyDescent="0.2">
      <c r="A89" s="182">
        <f>'IS Acct 03'!A25</f>
        <v>0</v>
      </c>
      <c r="C89" s="182" t="str">
        <f>IFERROR(LEFT(IFERROR(INDEX(Sheet5!$C$2:$C$1300,MATCH($A89,Sheet5!$A$2:$A$1300,0)),"-"),FIND(",",IFERROR(INDEX(Sheet5!$C$2:$C$1300,MATCH($A89,Sheet5!$A$2:$A$1300,0)),"-"),1)-1),IFERROR(INDEX(Sheet5!$C$2:$C$1300,MATCH($A89,Sheet5!$A$2:$A$1300,0)),"-"))</f>
        <v>-</v>
      </c>
      <c r="D89" s="204">
        <f>IFERROR(INDEX(Lookup!$BG$9:$BG$2065,MATCH($A89,Lookup!$A$9:$A$2065,0)),0)</f>
        <v>0</v>
      </c>
      <c r="E89" s="204">
        <f>IFERROR(INDEX(Lookup!$BF$9:$BF$2065,MATCH($A89,Lookup!$A$9:$A$2065,0)),0)</f>
        <v>0</v>
      </c>
      <c r="F89" s="204">
        <f>IFERROR(INDEX(Lookup!$BE$9:$BE$2065,MATCH($A89,Lookup!$A$9:$A$2065,0)),0)</f>
        <v>0</v>
      </c>
      <c r="G89" s="205"/>
      <c r="H89" s="205"/>
      <c r="I89" s="204">
        <f>IFERROR(INDEX(Lookup!$BJ$9:$BJ$2065,MATCH($A89,Lookup!$A$9:$A$2065,0)),0)</f>
        <v>0</v>
      </c>
      <c r="J89" s="204">
        <f>IFERROR(INDEX(Lookup!$BI$9:$BI$2065,MATCH($A89,Lookup!$A$9:$A$2065,0)),0)</f>
        <v>0</v>
      </c>
      <c r="K89" s="204">
        <f>IFERROR(INDEX(Lookup!$BH$9:$BH$2065,MATCH($A89,Lookup!$A$9:$A$2065,0)),0)</f>
        <v>0</v>
      </c>
      <c r="L89" s="204">
        <f t="shared" si="7"/>
        <v>0</v>
      </c>
      <c r="O89" s="182">
        <f t="shared" si="9"/>
        <v>0</v>
      </c>
    </row>
    <row r="90" spans="1:17" x14ac:dyDescent="0.2">
      <c r="C90" s="206" t="s">
        <v>455</v>
      </c>
      <c r="D90" s="207">
        <f t="shared" ref="D90:J90" si="10">SUM(D66:D89)</f>
        <v>88851.959999999992</v>
      </c>
      <c r="E90" s="207">
        <f>SUM(E66:E89)</f>
        <v>0</v>
      </c>
      <c r="F90" s="207">
        <f t="shared" si="10"/>
        <v>0</v>
      </c>
      <c r="G90" s="207"/>
      <c r="H90" s="207"/>
      <c r="I90" s="207">
        <f>SUM(I66:I89)</f>
        <v>94656.72</v>
      </c>
      <c r="J90" s="207">
        <f t="shared" si="10"/>
        <v>0</v>
      </c>
      <c r="K90" s="207">
        <f>SUM(K66:K89)</f>
        <v>490.08</v>
      </c>
      <c r="L90" s="207">
        <f>SUM(L66:L89)</f>
        <v>490.08</v>
      </c>
      <c r="O90" s="182">
        <v>1</v>
      </c>
    </row>
    <row r="91" spans="1:17" x14ac:dyDescent="0.2">
      <c r="A91" s="212"/>
      <c r="B91" s="212"/>
      <c r="C91" s="212" t="s">
        <v>536</v>
      </c>
      <c r="D91" s="210">
        <f t="shared" ref="D91:F91" si="11">D63-D90</f>
        <v>94494.620000000024</v>
      </c>
      <c r="E91" s="210">
        <f t="shared" si="11"/>
        <v>0</v>
      </c>
      <c r="F91" s="210">
        <f t="shared" si="11"/>
        <v>0</v>
      </c>
      <c r="G91" s="210"/>
      <c r="H91" s="210"/>
      <c r="I91" s="210">
        <f>I63-I90</f>
        <v>88689.860000000015</v>
      </c>
      <c r="J91" s="210">
        <f t="shared" ref="J91:L91" si="12">J63-J90</f>
        <v>0</v>
      </c>
      <c r="K91" s="210">
        <f t="shared" si="12"/>
        <v>-490.08</v>
      </c>
      <c r="L91" s="210">
        <f t="shared" si="12"/>
        <v>-490.08</v>
      </c>
      <c r="O91" s="182">
        <v>1</v>
      </c>
      <c r="Q91" s="240"/>
    </row>
    <row r="92" spans="1:17" x14ac:dyDescent="0.2">
      <c r="C92" s="206" t="s">
        <v>800</v>
      </c>
      <c r="D92" s="216"/>
      <c r="E92" s="216"/>
      <c r="F92" s="216"/>
      <c r="G92" s="217"/>
      <c r="H92" s="217"/>
      <c r="I92" s="216"/>
      <c r="J92" s="216"/>
      <c r="K92" s="216"/>
      <c r="L92" s="216"/>
      <c r="O92" s="182">
        <v>1</v>
      </c>
      <c r="Q92" s="240"/>
    </row>
    <row r="93" spans="1:17" x14ac:dyDescent="0.2">
      <c r="A93" s="182" t="str">
        <f>'IS Acct 04'!A2</f>
        <v>10300-D03</v>
      </c>
      <c r="C93" s="182" t="str">
        <f>IFERROR(LEFT(IFERROR(INDEX(Sheet5!$C$2:$C$1300,MATCH($A93,Sheet5!$A$2:$A$1300,0)),"-"),FIND(",",IFERROR(INDEX(Sheet5!$C$2:$C$1300,MATCH($A93,Sheet5!$A$2:$A$1300,0)),"-"),1)-1),IFERROR(INDEX(Sheet5!$C$2:$C$1300,MATCH($A93,Sheet5!$A$2:$A$1300,0)),"-"))</f>
        <v xml:space="preserve">Sponsorship - Hot 100 Singapore                             </v>
      </c>
      <c r="D93" s="204">
        <f>IFERROR(INDEX(Lookup!$BG$9:$BG$2065,MATCH($A93,Lookup!$A$9:$A$2065,0)),0)</f>
        <v>0</v>
      </c>
      <c r="E93" s="204">
        <f>IFERROR(INDEX(Lookup!$BF$9:$BF$2065,MATCH($A93,Lookup!$A$9:$A$2065,0)),0)</f>
        <v>0</v>
      </c>
      <c r="F93" s="204">
        <f>IFERROR(INDEX(Lookup!$BE$9:$BE$2065,MATCH($A93,Lookup!$A$9:$A$2065,0)),0)</f>
        <v>0</v>
      </c>
      <c r="G93" s="205"/>
      <c r="H93" s="205"/>
      <c r="I93" s="204">
        <f>IFERROR(INDEX(Lookup!$BJ$9:$BJ$2065,MATCH($A93,Lookup!$A$9:$A$2065,0)),0)</f>
        <v>0</v>
      </c>
      <c r="J93" s="204">
        <f>IFERROR(INDEX(Lookup!$BI$9:$BI$2065,MATCH($A93,Lookup!$A$9:$A$2065,0)),0)</f>
        <v>0</v>
      </c>
      <c r="K93" s="204">
        <f>IFERROR(INDEX(Lookup!$BH$9:$BH$2065,MATCH($A93,Lookup!$A$9:$A$2065,0)),0)</f>
        <v>0</v>
      </c>
      <c r="L93" s="204">
        <f t="shared" ref="L93:L116" si="13">K93-J93</f>
        <v>0</v>
      </c>
      <c r="O93" s="182">
        <f t="shared" ref="O93:O101" si="14">+IF(A93&gt;0,1,0)</f>
        <v>1</v>
      </c>
    </row>
    <row r="94" spans="1:17" x14ac:dyDescent="0.2">
      <c r="A94" s="182" t="str">
        <f>'IS Acct 04'!A3</f>
        <v>10400-D03</v>
      </c>
      <c r="C94" s="182" t="str">
        <f>IFERROR(LEFT(IFERROR(INDEX(Sheet5!$C$2:$C$1300,MATCH($A94,Sheet5!$A$2:$A$1300,0)),"-"),FIND(",",IFERROR(INDEX(Sheet5!$C$2:$C$1300,MATCH($A94,Sheet5!$A$2:$A$1300,0)),"-"),1)-1),IFERROR(INDEX(Sheet5!$C$2:$C$1300,MATCH($A94,Sheet5!$A$2:$A$1300,0)),"-"))</f>
        <v xml:space="preserve">Ticket Sales - Hot 100 Singapore                            </v>
      </c>
      <c r="D94" s="204">
        <f>IFERROR(INDEX(Lookup!$BG$9:$BG$2065,MATCH($A94,Lookup!$A$9:$A$2065,0)),0)</f>
        <v>0</v>
      </c>
      <c r="E94" s="204">
        <f>IFERROR(INDEX(Lookup!$BF$9:$BF$2065,MATCH($A94,Lookup!$A$9:$A$2065,0)),0)</f>
        <v>0</v>
      </c>
      <c r="F94" s="204">
        <f>IFERROR(INDEX(Lookup!$BE$9:$BE$2065,MATCH($A94,Lookup!$A$9:$A$2065,0)),0)</f>
        <v>0</v>
      </c>
      <c r="G94" s="205"/>
      <c r="H94" s="205"/>
      <c r="I94" s="204">
        <f>IFERROR(INDEX(Lookup!$BJ$9:$BJ$2065,MATCH($A94,Lookup!$A$9:$A$2065,0)),0)</f>
        <v>0</v>
      </c>
      <c r="J94" s="204">
        <f>IFERROR(INDEX(Lookup!$BI$9:$BI$2065,MATCH($A94,Lookup!$A$9:$A$2065,0)),0)</f>
        <v>0</v>
      </c>
      <c r="K94" s="204">
        <f>IFERROR(INDEX(Lookup!$BH$9:$BH$2065,MATCH($A94,Lookup!$A$9:$A$2065,0)),0)</f>
        <v>0</v>
      </c>
      <c r="L94" s="204">
        <f t="shared" si="13"/>
        <v>0</v>
      </c>
      <c r="O94" s="182">
        <f t="shared" si="14"/>
        <v>1</v>
      </c>
    </row>
    <row r="95" spans="1:17" hidden="1" x14ac:dyDescent="0.2">
      <c r="A95" s="182">
        <f>'IS Acct 04'!A4</f>
        <v>0</v>
      </c>
      <c r="C95" s="182" t="str">
        <f>IFERROR(LEFT(IFERROR(INDEX(Sheet5!$C$2:$C$1300,MATCH($A95,Sheet5!$A$2:$A$1300,0)),"-"),FIND(",",IFERROR(INDEX(Sheet5!$C$2:$C$1300,MATCH($A95,Sheet5!$A$2:$A$1300,0)),"-"),1)-1),IFERROR(INDEX(Sheet5!$C$2:$C$1300,MATCH($A95,Sheet5!$A$2:$A$1300,0)),"-"))</f>
        <v>-</v>
      </c>
      <c r="D95" s="204">
        <f>IFERROR(INDEX(Lookup!$BG$9:$BG$2065,MATCH($A95,Lookup!$A$9:$A$2065,0)),0)</f>
        <v>0</v>
      </c>
      <c r="E95" s="204">
        <f>IFERROR(INDEX(Lookup!$BF$9:$BF$2065,MATCH($A95,Lookup!$A$9:$A$2065,0)),0)</f>
        <v>0</v>
      </c>
      <c r="F95" s="204">
        <f>IFERROR(INDEX(Lookup!$BE$9:$BE$2065,MATCH($A95,Lookup!$A$9:$A$2065,0)),0)</f>
        <v>0</v>
      </c>
      <c r="G95" s="205"/>
      <c r="H95" s="205"/>
      <c r="I95" s="204">
        <f>IFERROR(INDEX(Lookup!$BJ$9:$BJ$2065,MATCH($A95,Lookup!$A$9:$A$2065,0)),0)</f>
        <v>0</v>
      </c>
      <c r="J95" s="204">
        <f>IFERROR(INDEX(Lookup!$BI$9:$BI$2065,MATCH($A95,Lookup!$A$9:$A$2065,0)),0)</f>
        <v>0</v>
      </c>
      <c r="K95" s="204">
        <f>IFERROR(INDEX(Lookup!$BH$9:$BH$2065,MATCH($A95,Lookup!$A$9:$A$2065,0)),0)</f>
        <v>0</v>
      </c>
      <c r="L95" s="204">
        <f t="shared" si="13"/>
        <v>0</v>
      </c>
      <c r="O95" s="182">
        <f t="shared" si="14"/>
        <v>0</v>
      </c>
    </row>
    <row r="96" spans="1:17" hidden="1" x14ac:dyDescent="0.2">
      <c r="A96" s="182">
        <f>'IS Acct 04'!A5</f>
        <v>0</v>
      </c>
      <c r="C96" s="182" t="str">
        <f>IFERROR(LEFT(IFERROR(INDEX(Sheet5!$C$2:$C$1300,MATCH($A96,Sheet5!$A$2:$A$1300,0)),"-"),FIND(",",IFERROR(INDEX(Sheet5!$C$2:$C$1300,MATCH($A96,Sheet5!$A$2:$A$1300,0)),"-"),1)-1),IFERROR(INDEX(Sheet5!$C$2:$C$1300,MATCH($A96,Sheet5!$A$2:$A$1300,0)),"-"))</f>
        <v>-</v>
      </c>
      <c r="D96" s="204">
        <f>IFERROR(INDEX(Lookup!$BG$9:$BG$2065,MATCH($A96,Lookup!$A$9:$A$2065,0)),0)</f>
        <v>0</v>
      </c>
      <c r="E96" s="204">
        <f>IFERROR(INDEX(Lookup!$BF$9:$BF$2065,MATCH($A96,Lookup!$A$9:$A$2065,0)),0)</f>
        <v>0</v>
      </c>
      <c r="F96" s="204">
        <f>IFERROR(INDEX(Lookup!$BE$9:$BE$2065,MATCH($A96,Lookup!$A$9:$A$2065,0)),0)</f>
        <v>0</v>
      </c>
      <c r="G96" s="205"/>
      <c r="H96" s="205"/>
      <c r="I96" s="204">
        <f>IFERROR(INDEX(Lookup!$BJ$9:$BJ$2065,MATCH($A96,Lookup!$A$9:$A$2065,0)),0)</f>
        <v>0</v>
      </c>
      <c r="J96" s="204">
        <f>IFERROR(INDEX(Lookup!$BI$9:$BI$2065,MATCH($A96,Lookup!$A$9:$A$2065,0)),0)</f>
        <v>0</v>
      </c>
      <c r="K96" s="204">
        <f>IFERROR(INDEX(Lookup!$BH$9:$BH$2065,MATCH($A96,Lookup!$A$9:$A$2065,0)),0)</f>
        <v>0</v>
      </c>
      <c r="L96" s="204">
        <f t="shared" si="13"/>
        <v>0</v>
      </c>
      <c r="O96" s="182">
        <f t="shared" si="14"/>
        <v>0</v>
      </c>
    </row>
    <row r="97" spans="1:17" hidden="1" x14ac:dyDescent="0.2">
      <c r="A97" s="182">
        <f>'IS Acct 04'!A6</f>
        <v>0</v>
      </c>
      <c r="C97" s="182" t="str">
        <f>IFERROR(LEFT(IFERROR(INDEX(Sheet5!$C$2:$C$1300,MATCH($A97,Sheet5!$A$2:$A$1300,0)),"-"),FIND(",",IFERROR(INDEX(Sheet5!$C$2:$C$1300,MATCH($A97,Sheet5!$A$2:$A$1300,0)),"-"),1)-1),IFERROR(INDEX(Sheet5!$C$2:$C$1300,MATCH($A97,Sheet5!$A$2:$A$1300,0)),"-"))</f>
        <v>-</v>
      </c>
      <c r="D97" s="204">
        <f>IFERROR(INDEX(Lookup!$BG$9:$BG$2065,MATCH($A97,Lookup!$A$9:$A$2065,0)),0)</f>
        <v>0</v>
      </c>
      <c r="E97" s="204">
        <f>IFERROR(INDEX(Lookup!$BF$9:$BF$2065,MATCH($A97,Lookup!$A$9:$A$2065,0)),0)</f>
        <v>0</v>
      </c>
      <c r="F97" s="204">
        <f>IFERROR(INDEX(Lookup!$BE$9:$BE$2065,MATCH($A97,Lookup!$A$9:$A$2065,0)),0)</f>
        <v>0</v>
      </c>
      <c r="G97" s="205"/>
      <c r="H97" s="205"/>
      <c r="I97" s="204">
        <f>IFERROR(INDEX(Lookup!$BJ$9:$BJ$2065,MATCH($A97,Lookup!$A$9:$A$2065,0)),0)</f>
        <v>0</v>
      </c>
      <c r="J97" s="204">
        <f>IFERROR(INDEX(Lookup!$BI$9:$BI$2065,MATCH($A97,Lookup!$A$9:$A$2065,0)),0)</f>
        <v>0</v>
      </c>
      <c r="K97" s="204">
        <f>IFERROR(INDEX(Lookup!$BH$9:$BH$2065,MATCH($A97,Lookup!$A$9:$A$2065,0)),0)</f>
        <v>0</v>
      </c>
      <c r="L97" s="204">
        <f t="shared" si="13"/>
        <v>0</v>
      </c>
      <c r="O97" s="182">
        <f t="shared" si="14"/>
        <v>0</v>
      </c>
    </row>
    <row r="98" spans="1:17" hidden="1" x14ac:dyDescent="0.2">
      <c r="A98" s="182">
        <f>'IS Acct 04'!A7</f>
        <v>0</v>
      </c>
      <c r="C98" s="182" t="str">
        <f>IFERROR(LEFT(IFERROR(INDEX(Sheet5!$C$2:$C$1300,MATCH($A98,Sheet5!$A$2:$A$1300,0)),"-"),FIND(",",IFERROR(INDEX(Sheet5!$C$2:$C$1300,MATCH($A98,Sheet5!$A$2:$A$1300,0)),"-"),1)-1),IFERROR(INDEX(Sheet5!$C$2:$C$1300,MATCH($A98,Sheet5!$A$2:$A$1300,0)),"-"))</f>
        <v>-</v>
      </c>
      <c r="D98" s="204">
        <f>IFERROR(INDEX(Lookup!$BG$9:$BG$2065,MATCH($A98,Lookup!$A$9:$A$2065,0)),0)</f>
        <v>0</v>
      </c>
      <c r="E98" s="204">
        <f>IFERROR(INDEX(Lookup!$BF$9:$BF$2065,MATCH($A98,Lookup!$A$9:$A$2065,0)),0)</f>
        <v>0</v>
      </c>
      <c r="F98" s="204">
        <f>IFERROR(INDEX(Lookup!$BE$9:$BE$2065,MATCH($A98,Lookup!$A$9:$A$2065,0)),0)</f>
        <v>0</v>
      </c>
      <c r="G98" s="205"/>
      <c r="H98" s="205"/>
      <c r="I98" s="204">
        <f>IFERROR(INDEX(Lookup!$BJ$9:$BJ$2065,MATCH($A98,Lookup!$A$9:$A$2065,0)),0)</f>
        <v>0</v>
      </c>
      <c r="J98" s="204">
        <f>IFERROR(INDEX(Lookup!$BI$9:$BI$2065,MATCH($A98,Lookup!$A$9:$A$2065,0)),0)</f>
        <v>0</v>
      </c>
      <c r="K98" s="204">
        <f>IFERROR(INDEX(Lookup!$BH$9:$BH$2065,MATCH($A98,Lookup!$A$9:$A$2065,0)),0)</f>
        <v>0</v>
      </c>
      <c r="L98" s="204">
        <f t="shared" si="13"/>
        <v>0</v>
      </c>
      <c r="O98" s="182">
        <f t="shared" si="14"/>
        <v>0</v>
      </c>
    </row>
    <row r="99" spans="1:17" hidden="1" x14ac:dyDescent="0.2">
      <c r="A99" s="182">
        <f>'IS Acct 04'!A8</f>
        <v>0</v>
      </c>
      <c r="C99" s="182" t="str">
        <f>IFERROR(LEFT(IFERROR(INDEX(Sheet5!$C$2:$C$1300,MATCH($A99,Sheet5!$A$2:$A$1300,0)),"-"),FIND(",",IFERROR(INDEX(Sheet5!$C$2:$C$1300,MATCH($A99,Sheet5!$A$2:$A$1300,0)),"-"),1)-1),IFERROR(INDEX(Sheet5!$C$2:$C$1300,MATCH($A99,Sheet5!$A$2:$A$1300,0)),"-"))</f>
        <v>-</v>
      </c>
      <c r="D99" s="204">
        <f>IFERROR(INDEX(Lookup!$BG$9:$BG$2065,MATCH($A99,Lookup!$A$9:$A$2065,0)),0)</f>
        <v>0</v>
      </c>
      <c r="E99" s="204">
        <f>IFERROR(INDEX(Lookup!$BF$9:$BF$2065,MATCH($A99,Lookup!$A$9:$A$2065,0)),0)</f>
        <v>0</v>
      </c>
      <c r="F99" s="204">
        <f>IFERROR(INDEX(Lookup!$BE$9:$BE$2065,MATCH($A99,Lookup!$A$9:$A$2065,0)),0)</f>
        <v>0</v>
      </c>
      <c r="G99" s="205"/>
      <c r="H99" s="205"/>
      <c r="I99" s="204">
        <f>IFERROR(INDEX(Lookup!$BJ$9:$BJ$2065,MATCH($A99,Lookup!$A$9:$A$2065,0)),0)</f>
        <v>0</v>
      </c>
      <c r="J99" s="204">
        <f>IFERROR(INDEX(Lookup!$BI$9:$BI$2065,MATCH($A99,Lookup!$A$9:$A$2065,0)),0)</f>
        <v>0</v>
      </c>
      <c r="K99" s="204">
        <f>IFERROR(INDEX(Lookup!$BH$9:$BH$2065,MATCH($A99,Lookup!$A$9:$A$2065,0)),0)</f>
        <v>0</v>
      </c>
      <c r="L99" s="204">
        <f t="shared" si="13"/>
        <v>0</v>
      </c>
      <c r="O99" s="182">
        <f t="shared" si="14"/>
        <v>0</v>
      </c>
    </row>
    <row r="100" spans="1:17" hidden="1" x14ac:dyDescent="0.2">
      <c r="A100" s="182">
        <f>'IS Acct 04'!A9</f>
        <v>0</v>
      </c>
      <c r="C100" s="182" t="str">
        <f>IFERROR(LEFT(IFERROR(INDEX(Sheet5!$C$2:$C$1300,MATCH($A100,Sheet5!$A$2:$A$1300,0)),"-"),FIND(",",IFERROR(INDEX(Sheet5!$C$2:$C$1300,MATCH($A100,Sheet5!$A$2:$A$1300,0)),"-"),1)-1),IFERROR(INDEX(Sheet5!$C$2:$C$1300,MATCH($A100,Sheet5!$A$2:$A$1300,0)),"-"))</f>
        <v>-</v>
      </c>
      <c r="D100" s="204">
        <f>IFERROR(INDEX(Lookup!$BG$9:$BG$2065,MATCH($A100,Lookup!$A$9:$A$2065,0)),0)</f>
        <v>0</v>
      </c>
      <c r="E100" s="204">
        <f>IFERROR(INDEX(Lookup!$BF$9:$BF$2065,MATCH($A100,Lookup!$A$9:$A$2065,0)),0)</f>
        <v>0</v>
      </c>
      <c r="F100" s="204">
        <f>IFERROR(INDEX(Lookup!$BE$9:$BE$2065,MATCH($A100,Lookup!$A$9:$A$2065,0)),0)</f>
        <v>0</v>
      </c>
      <c r="G100" s="205"/>
      <c r="H100" s="205"/>
      <c r="I100" s="204">
        <f>IFERROR(INDEX(Lookup!$BJ$9:$BJ$2065,MATCH($A100,Lookup!$A$9:$A$2065,0)),0)</f>
        <v>0</v>
      </c>
      <c r="J100" s="204">
        <f>IFERROR(INDEX(Lookup!$BI$9:$BI$2065,MATCH($A100,Lookup!$A$9:$A$2065,0)),0)</f>
        <v>0</v>
      </c>
      <c r="K100" s="204">
        <f>IFERROR(INDEX(Lookup!$BH$9:$BH$2065,MATCH($A100,Lookup!$A$9:$A$2065,0)),0)</f>
        <v>0</v>
      </c>
      <c r="L100" s="204">
        <f t="shared" si="13"/>
        <v>0</v>
      </c>
      <c r="O100" s="182">
        <f t="shared" si="14"/>
        <v>0</v>
      </c>
    </row>
    <row r="101" spans="1:17" hidden="1" x14ac:dyDescent="0.2">
      <c r="A101" s="182">
        <f>'IS Acct 04'!A10</f>
        <v>0</v>
      </c>
      <c r="C101" s="182" t="str">
        <f>IFERROR(LEFT(IFERROR(INDEX(Sheet5!$C$2:$C$1300,MATCH($A101,Sheet5!$A$2:$A$1300,0)),"-"),FIND(",",IFERROR(INDEX(Sheet5!$C$2:$C$1300,MATCH($A101,Sheet5!$A$2:$A$1300,0)),"-"),1)-1),IFERROR(INDEX(Sheet5!$C$2:$C$1300,MATCH($A101,Sheet5!$A$2:$A$1300,0)),"-"))</f>
        <v>-</v>
      </c>
      <c r="D101" s="204">
        <f>IFERROR(INDEX(Lookup!$BG$9:$BG$2065,MATCH($A101,Lookup!$A$9:$A$2065,0)),0)</f>
        <v>0</v>
      </c>
      <c r="E101" s="204">
        <f>IFERROR(INDEX(Lookup!$BF$9:$BF$2065,MATCH($A101,Lookup!$A$9:$A$2065,0)),0)</f>
        <v>0</v>
      </c>
      <c r="F101" s="204">
        <f>IFERROR(INDEX(Lookup!$BE$9:$BE$2065,MATCH($A101,Lookup!$A$9:$A$2065,0)),0)</f>
        <v>0</v>
      </c>
      <c r="G101" s="205"/>
      <c r="H101" s="205"/>
      <c r="I101" s="204">
        <f>IFERROR(INDEX(Lookup!$BJ$9:$BJ$2065,MATCH($A101,Lookup!$A$9:$A$2065,0)),0)</f>
        <v>0</v>
      </c>
      <c r="J101" s="204">
        <f>IFERROR(INDEX(Lookup!$BI$9:$BI$2065,MATCH($A101,Lookup!$A$9:$A$2065,0)),0)</f>
        <v>0</v>
      </c>
      <c r="K101" s="204">
        <f>IFERROR(INDEX(Lookup!$BH$9:$BH$2065,MATCH($A101,Lookup!$A$9:$A$2065,0)),0)</f>
        <v>0</v>
      </c>
      <c r="L101" s="204">
        <f t="shared" si="13"/>
        <v>0</v>
      </c>
      <c r="O101" s="182">
        <f t="shared" si="14"/>
        <v>0</v>
      </c>
    </row>
    <row r="102" spans="1:17" x14ac:dyDescent="0.2">
      <c r="A102" s="212"/>
      <c r="B102" s="212"/>
      <c r="C102" s="212" t="s">
        <v>446</v>
      </c>
      <c r="D102" s="210">
        <f>SUM(D93:D101)</f>
        <v>0</v>
      </c>
      <c r="E102" s="210">
        <f>SUM(E93:E101)</f>
        <v>0</v>
      </c>
      <c r="F102" s="210">
        <f>SUM(F93:F101)</f>
        <v>0</v>
      </c>
      <c r="G102" s="211"/>
      <c r="H102" s="211"/>
      <c r="I102" s="210">
        <f>SUM(I93:I101)</f>
        <v>0</v>
      </c>
      <c r="J102" s="210">
        <f>SUM(J93:J101)</f>
        <v>0</v>
      </c>
      <c r="K102" s="210">
        <f>SUM(K93:K101)</f>
        <v>0</v>
      </c>
      <c r="L102" s="210">
        <f>SUM(L93:L101)</f>
        <v>0</v>
      </c>
      <c r="O102" s="182">
        <v>1</v>
      </c>
    </row>
    <row r="103" spans="1:17" x14ac:dyDescent="0.2">
      <c r="A103" s="215"/>
      <c r="B103" s="215"/>
      <c r="C103" s="215"/>
      <c r="D103" s="213"/>
      <c r="E103" s="213"/>
      <c r="F103" s="213"/>
      <c r="G103" s="214"/>
      <c r="H103" s="214"/>
      <c r="I103" s="213"/>
      <c r="J103" s="213"/>
      <c r="K103" s="213"/>
      <c r="L103" s="213"/>
      <c r="O103" s="182">
        <v>1</v>
      </c>
    </row>
    <row r="104" spans="1:17" x14ac:dyDescent="0.2">
      <c r="C104" s="206" t="s">
        <v>454</v>
      </c>
      <c r="L104" s="204"/>
      <c r="O104" s="182">
        <v>1</v>
      </c>
    </row>
    <row r="105" spans="1:17" x14ac:dyDescent="0.2">
      <c r="A105" s="182" t="str">
        <f>'IS Acct 05'!A2</f>
        <v>14100-D03</v>
      </c>
      <c r="C105" s="182" t="str">
        <f>IFERROR(LEFT(IFERROR(INDEX(Sheet5!$C$2:$C$1300,MATCH($A105,Sheet5!$A$2:$A$1300,0)),"-"),FIND(",",IFERROR(INDEX(Sheet5!$C$2:$C$1300,MATCH($A105,Sheet5!$A$2:$A$1300,0)),"-"),1)-1),IFERROR(INDEX(Sheet5!$C$2:$C$1300,MATCH($A105,Sheet5!$A$2:$A$1300,0)),"-"))</f>
        <v xml:space="preserve">Accomodation -  Hot 100 Singapore                           </v>
      </c>
      <c r="D105" s="204">
        <f>IFERROR(INDEX(Lookup!$BG$9:$BG$2065,MATCH($A105,Lookup!$A$9:$A$2065,0)),0)</f>
        <v>0</v>
      </c>
      <c r="E105" s="204">
        <f>IFERROR(INDEX(Lookup!$BF$9:$BF$2065,MATCH($A105,Lookup!$A$9:$A$2065,0)),0)</f>
        <v>0</v>
      </c>
      <c r="F105" s="204">
        <f>IFERROR(INDEX(Lookup!$BE$9:$BE$2065,MATCH($A105,Lookup!$A$9:$A$2065,0)),0)</f>
        <v>0</v>
      </c>
      <c r="G105" s="205"/>
      <c r="H105" s="205"/>
      <c r="I105" s="204">
        <f>IFERROR(INDEX(Lookup!$BJ$9:$BJ$2065,MATCH($A105,Lookup!$A$9:$A$2065,0)),0)</f>
        <v>0</v>
      </c>
      <c r="J105" s="204">
        <f>IFERROR(INDEX(Lookup!$BI$9:$BI$2065,MATCH($A105,Lookup!$A$9:$A$2065,0)),0)</f>
        <v>0</v>
      </c>
      <c r="K105" s="204">
        <f>IFERROR(INDEX(Lookup!$BH$9:$BH$2065,MATCH($A105,Lookup!$A$9:$A$2065,0)),0)</f>
        <v>0</v>
      </c>
      <c r="L105" s="204">
        <f t="shared" si="13"/>
        <v>0</v>
      </c>
      <c r="O105" s="182">
        <f t="shared" ref="O105:O144" si="15">+IF(A105&gt;0,1,0)</f>
        <v>1</v>
      </c>
      <c r="Q105" s="240"/>
    </row>
    <row r="106" spans="1:17" x14ac:dyDescent="0.2">
      <c r="A106" s="182" t="str">
        <f>'IS Acct 05'!A3</f>
        <v>14120-D03</v>
      </c>
      <c r="C106" s="182" t="str">
        <f>IFERROR(LEFT(IFERROR(INDEX(Sheet5!$C$2:$C$1300,MATCH($A106,Sheet5!$A$2:$A$1300,0)),"-"),FIND(",",IFERROR(INDEX(Sheet5!$C$2:$C$1300,MATCH($A106,Sheet5!$A$2:$A$1300,0)),"-"),1)-1),IFERROR(INDEX(Sheet5!$C$2:$C$1300,MATCH($A106,Sheet5!$A$2:$A$1300,0)),"-"))</f>
        <v xml:space="preserve">Administration Support - Hot 100 Singapore                  </v>
      </c>
      <c r="D106" s="204">
        <f>IFERROR(INDEX(Lookup!$BG$9:$BG$2065,MATCH($A106,Lookup!$A$9:$A$2065,0)),0)</f>
        <v>0</v>
      </c>
      <c r="E106" s="204">
        <f>IFERROR(INDEX(Lookup!$BF$9:$BF$2065,MATCH($A106,Lookup!$A$9:$A$2065,0)),0)</f>
        <v>0</v>
      </c>
      <c r="F106" s="204">
        <f>IFERROR(INDEX(Lookup!$BE$9:$BE$2065,MATCH($A106,Lookup!$A$9:$A$2065,0)),0)</f>
        <v>0</v>
      </c>
      <c r="G106" s="205"/>
      <c r="H106" s="205"/>
      <c r="I106" s="204">
        <f>IFERROR(INDEX(Lookup!$BJ$9:$BJ$2065,MATCH($A106,Lookup!$A$9:$A$2065,0)),0)</f>
        <v>0</v>
      </c>
      <c r="J106" s="204">
        <f>IFERROR(INDEX(Lookup!$BI$9:$BI$2065,MATCH($A106,Lookup!$A$9:$A$2065,0)),0)</f>
        <v>0</v>
      </c>
      <c r="K106" s="204">
        <f>IFERROR(INDEX(Lookup!$BH$9:$BH$2065,MATCH($A106,Lookup!$A$9:$A$2065,0)),0)</f>
        <v>0</v>
      </c>
      <c r="L106" s="204">
        <f t="shared" si="13"/>
        <v>0</v>
      </c>
      <c r="O106" s="182">
        <f t="shared" si="15"/>
        <v>1</v>
      </c>
    </row>
    <row r="107" spans="1:17" x14ac:dyDescent="0.2">
      <c r="A107" s="182" t="str">
        <f>'IS Acct 05'!A4</f>
        <v>14140-D03</v>
      </c>
      <c r="C107" s="182" t="str">
        <f>IFERROR(LEFT(IFERROR(INDEX(Sheet5!$C$2:$C$1300,MATCH($A107,Sheet5!$A$2:$A$1300,0)),"-"),FIND(",",IFERROR(INDEX(Sheet5!$C$2:$C$1300,MATCH($A107,Sheet5!$A$2:$A$1300,0)),"-"),1)-1),IFERROR(INDEX(Sheet5!$C$2:$C$1300,MATCH($A107,Sheet5!$A$2:$A$1300,0)),"-"))</f>
        <v xml:space="preserve">Advertising/Promo-Hot 100 Singapore                         </v>
      </c>
      <c r="D107" s="204">
        <f>IFERROR(INDEX(Lookup!$BG$9:$BG$2065,MATCH($A107,Lookup!$A$9:$A$2065,0)),0)</f>
        <v>0</v>
      </c>
      <c r="E107" s="204">
        <f>IFERROR(INDEX(Lookup!$BF$9:$BF$2065,MATCH($A107,Lookup!$A$9:$A$2065,0)),0)</f>
        <v>0</v>
      </c>
      <c r="F107" s="204">
        <f>IFERROR(INDEX(Lookup!$BE$9:$BE$2065,MATCH($A107,Lookup!$A$9:$A$2065,0)),0)</f>
        <v>0</v>
      </c>
      <c r="G107" s="205"/>
      <c r="H107" s="205"/>
      <c r="I107" s="204">
        <f>IFERROR(INDEX(Lookup!$BJ$9:$BJ$2065,MATCH($A107,Lookup!$A$9:$A$2065,0)),0)</f>
        <v>0</v>
      </c>
      <c r="J107" s="204">
        <f>IFERROR(INDEX(Lookup!$BI$9:$BI$2065,MATCH($A107,Lookup!$A$9:$A$2065,0)),0)</f>
        <v>0</v>
      </c>
      <c r="K107" s="204">
        <f>IFERROR(INDEX(Lookup!$BH$9:$BH$2065,MATCH($A107,Lookup!$A$9:$A$2065,0)),0)</f>
        <v>0</v>
      </c>
      <c r="L107" s="204">
        <f t="shared" si="13"/>
        <v>0</v>
      </c>
      <c r="O107" s="182">
        <f t="shared" si="15"/>
        <v>1</v>
      </c>
    </row>
    <row r="108" spans="1:17" x14ac:dyDescent="0.2">
      <c r="A108" s="182" t="str">
        <f>'IS Acct 05'!A5</f>
        <v>14160-D03</v>
      </c>
      <c r="C108" s="182" t="str">
        <f>IFERROR(LEFT(IFERROR(INDEX(Sheet5!$C$2:$C$1300,MATCH($A108,Sheet5!$A$2:$A$1300,0)),"-"),FIND(",",IFERROR(INDEX(Sheet5!$C$2:$C$1300,MATCH($A108,Sheet5!$A$2:$A$1300,0)),"-"),1)-1),IFERROR(INDEX(Sheet5!$C$2:$C$1300,MATCH($A108,Sheet5!$A$2:$A$1300,0)),"-"))</f>
        <v xml:space="preserve">Flights - Hot 100 Singapore                                 </v>
      </c>
      <c r="D108" s="204">
        <f>IFERROR(INDEX(Lookup!$BG$9:$BG$2065,MATCH($A108,Lookup!$A$9:$A$2065,0)),0)</f>
        <v>0</v>
      </c>
      <c r="E108" s="204">
        <f>IFERROR(INDEX(Lookup!$BF$9:$BF$2065,MATCH($A108,Lookup!$A$9:$A$2065,0)),0)</f>
        <v>0</v>
      </c>
      <c r="F108" s="204">
        <f>IFERROR(INDEX(Lookup!$BE$9:$BE$2065,MATCH($A108,Lookup!$A$9:$A$2065,0)),0)</f>
        <v>0</v>
      </c>
      <c r="G108" s="205"/>
      <c r="H108" s="205"/>
      <c r="I108" s="204">
        <f>IFERROR(INDEX(Lookup!$BJ$9:$BJ$2065,MATCH($A108,Lookup!$A$9:$A$2065,0)),0)</f>
        <v>0</v>
      </c>
      <c r="J108" s="204">
        <f>IFERROR(INDEX(Lookup!$BI$9:$BI$2065,MATCH($A108,Lookup!$A$9:$A$2065,0)),0)</f>
        <v>0</v>
      </c>
      <c r="K108" s="204">
        <f>IFERROR(INDEX(Lookup!$BH$9:$BH$2065,MATCH($A108,Lookup!$A$9:$A$2065,0)),0)</f>
        <v>0</v>
      </c>
      <c r="L108" s="204">
        <f t="shared" si="13"/>
        <v>0</v>
      </c>
      <c r="O108" s="182">
        <f t="shared" si="15"/>
        <v>1</v>
      </c>
    </row>
    <row r="109" spans="1:17" x14ac:dyDescent="0.2">
      <c r="A109" s="182" t="str">
        <f>'IS Acct 05'!A6</f>
        <v>14180-D03</v>
      </c>
      <c r="C109" s="182" t="str">
        <f>IFERROR(LEFT(IFERROR(INDEX(Sheet5!$C$2:$C$1300,MATCH($A109,Sheet5!$A$2:$A$1300,0)),"-"),FIND(",",IFERROR(INDEX(Sheet5!$C$2:$C$1300,MATCH($A109,Sheet5!$A$2:$A$1300,0)),"-"),1)-1),IFERROR(INDEX(Sheet5!$C$2:$C$1300,MATCH($A109,Sheet5!$A$2:$A$1300,0)),"-"))</f>
        <v xml:space="preserve">Freight - Hot 100 Singapore                                 </v>
      </c>
      <c r="D109" s="204">
        <f>IFERROR(INDEX(Lookup!$BG$9:$BG$2065,MATCH($A109,Lookup!$A$9:$A$2065,0)),0)</f>
        <v>0</v>
      </c>
      <c r="E109" s="204">
        <f>IFERROR(INDEX(Lookup!$BF$9:$BF$2065,MATCH($A109,Lookup!$A$9:$A$2065,0)),0)</f>
        <v>0</v>
      </c>
      <c r="F109" s="204">
        <f>IFERROR(INDEX(Lookup!$BE$9:$BE$2065,MATCH($A109,Lookup!$A$9:$A$2065,0)),0)</f>
        <v>0</v>
      </c>
      <c r="G109" s="205"/>
      <c r="H109" s="205"/>
      <c r="I109" s="204">
        <f>IFERROR(INDEX(Lookup!$BJ$9:$BJ$2065,MATCH($A109,Lookup!$A$9:$A$2065,0)),0)</f>
        <v>0</v>
      </c>
      <c r="J109" s="204">
        <f>IFERROR(INDEX(Lookup!$BI$9:$BI$2065,MATCH($A109,Lookup!$A$9:$A$2065,0)),0)</f>
        <v>0</v>
      </c>
      <c r="K109" s="204">
        <f>IFERROR(INDEX(Lookup!$BH$9:$BH$2065,MATCH($A109,Lookup!$A$9:$A$2065,0)),0)</f>
        <v>0</v>
      </c>
      <c r="L109" s="204">
        <f t="shared" si="13"/>
        <v>0</v>
      </c>
      <c r="O109" s="182">
        <f t="shared" si="15"/>
        <v>1</v>
      </c>
    </row>
    <row r="110" spans="1:17" x14ac:dyDescent="0.2">
      <c r="A110" s="182" t="str">
        <f>'IS Acct 05'!A7</f>
        <v>14200-D03</v>
      </c>
      <c r="C110" s="182" t="str">
        <f>IFERROR(LEFT(IFERROR(INDEX(Sheet5!$C$2:$C$1300,MATCH($A110,Sheet5!$A$2:$A$1300,0)),"-"),FIND(",",IFERROR(INDEX(Sheet5!$C$2:$C$1300,MATCH($A110,Sheet5!$A$2:$A$1300,0)),"-"),1)-1),IFERROR(INDEX(Sheet5!$C$2:$C$1300,MATCH($A110,Sheet5!$A$2:$A$1300,0)),"-"))</f>
        <v xml:space="preserve">Incidental - Hot 100 Singapore                              </v>
      </c>
      <c r="D110" s="204">
        <f>IFERROR(INDEX(Lookup!$BG$9:$BG$2065,MATCH($A110,Lookup!$A$9:$A$2065,0)),0)</f>
        <v>0</v>
      </c>
      <c r="E110" s="204">
        <f>IFERROR(INDEX(Lookup!$BF$9:$BF$2065,MATCH($A110,Lookup!$A$9:$A$2065,0)),0)</f>
        <v>0</v>
      </c>
      <c r="F110" s="204">
        <f>IFERROR(INDEX(Lookup!$BE$9:$BE$2065,MATCH($A110,Lookup!$A$9:$A$2065,0)),0)</f>
        <v>0</v>
      </c>
      <c r="G110" s="205"/>
      <c r="H110" s="205"/>
      <c r="I110" s="204">
        <f>IFERROR(INDEX(Lookup!$BJ$9:$BJ$2065,MATCH($A110,Lookup!$A$9:$A$2065,0)),0)</f>
        <v>0</v>
      </c>
      <c r="J110" s="204">
        <f>IFERROR(INDEX(Lookup!$BI$9:$BI$2065,MATCH($A110,Lookup!$A$9:$A$2065,0)),0)</f>
        <v>0</v>
      </c>
      <c r="K110" s="204">
        <f>IFERROR(INDEX(Lookup!$BH$9:$BH$2065,MATCH($A110,Lookup!$A$9:$A$2065,0)),0)</f>
        <v>0</v>
      </c>
      <c r="L110" s="204">
        <f t="shared" si="13"/>
        <v>0</v>
      </c>
      <c r="O110" s="182">
        <f t="shared" si="15"/>
        <v>1</v>
      </c>
    </row>
    <row r="111" spans="1:17" x14ac:dyDescent="0.2">
      <c r="A111" s="182" t="str">
        <f>'IS Acct 05'!A8</f>
        <v>14220-D03</v>
      </c>
      <c r="C111" s="182" t="str">
        <f>IFERROR(LEFT(IFERROR(INDEX(Sheet5!$C$2:$C$1300,MATCH($A111,Sheet5!$A$2:$A$1300,0)),"-"),FIND(",",IFERROR(INDEX(Sheet5!$C$2:$C$1300,MATCH($A111,Sheet5!$A$2:$A$1300,0)),"-"),1)-1),IFERROR(INDEX(Sheet5!$C$2:$C$1300,MATCH($A111,Sheet5!$A$2:$A$1300,0)),"-"))</f>
        <v xml:space="preserve">Venue Hire - Hot 100 Singapore                              </v>
      </c>
      <c r="D111" s="204">
        <f>IFERROR(INDEX(Lookup!$BG$9:$BG$2065,MATCH($A111,Lookup!$A$9:$A$2065,0)),0)</f>
        <v>0</v>
      </c>
      <c r="E111" s="204">
        <f>IFERROR(INDEX(Lookup!$BF$9:$BF$2065,MATCH($A111,Lookup!$A$9:$A$2065,0)),0)</f>
        <v>0</v>
      </c>
      <c r="F111" s="204">
        <f>IFERROR(INDEX(Lookup!$BE$9:$BE$2065,MATCH($A111,Lookup!$A$9:$A$2065,0)),0)</f>
        <v>0</v>
      </c>
      <c r="G111" s="205"/>
      <c r="H111" s="205"/>
      <c r="I111" s="204">
        <f>IFERROR(INDEX(Lookup!$BJ$9:$BJ$2065,MATCH($A111,Lookup!$A$9:$A$2065,0)),0)</f>
        <v>0</v>
      </c>
      <c r="J111" s="204">
        <f>IFERROR(INDEX(Lookup!$BI$9:$BI$2065,MATCH($A111,Lookup!$A$9:$A$2065,0)),0)</f>
        <v>0</v>
      </c>
      <c r="K111" s="204">
        <f>IFERROR(INDEX(Lookup!$BH$9:$BH$2065,MATCH($A111,Lookup!$A$9:$A$2065,0)),0)</f>
        <v>0</v>
      </c>
      <c r="L111" s="204">
        <f t="shared" si="13"/>
        <v>0</v>
      </c>
      <c r="O111" s="182">
        <f t="shared" si="15"/>
        <v>1</v>
      </c>
    </row>
    <row r="112" spans="1:17" x14ac:dyDescent="0.2">
      <c r="A112" s="182" t="str">
        <f>'IS Acct 05'!A9</f>
        <v>14240-D03</v>
      </c>
      <c r="C112" s="182" t="str">
        <f>IFERROR(LEFT(IFERROR(INDEX(Sheet5!$C$2:$C$1300,MATCH($A112,Sheet5!$A$2:$A$1300,0)),"-"),FIND(",",IFERROR(INDEX(Sheet5!$C$2:$C$1300,MATCH($A112,Sheet5!$A$2:$A$1300,0)),"-"),1)-1),IFERROR(INDEX(Sheet5!$C$2:$C$1300,MATCH($A112,Sheet5!$A$2:$A$1300,0)),"-"))</f>
        <v xml:space="preserve">Media Prodcution-Hot 100 Singapore                          </v>
      </c>
      <c r="D112" s="204">
        <f>IFERROR(INDEX(Lookup!$BG$9:$BG$2065,MATCH($A112,Lookup!$A$9:$A$2065,0)),0)</f>
        <v>0</v>
      </c>
      <c r="E112" s="204">
        <f>IFERROR(INDEX(Lookup!$BF$9:$BF$2065,MATCH($A112,Lookup!$A$9:$A$2065,0)),0)</f>
        <v>0</v>
      </c>
      <c r="F112" s="204">
        <f>IFERROR(INDEX(Lookup!$BE$9:$BE$2065,MATCH($A112,Lookup!$A$9:$A$2065,0)),0)</f>
        <v>0</v>
      </c>
      <c r="G112" s="205"/>
      <c r="H112" s="205"/>
      <c r="I112" s="204">
        <f>IFERROR(INDEX(Lookup!$BJ$9:$BJ$2065,MATCH($A112,Lookup!$A$9:$A$2065,0)),0)</f>
        <v>0</v>
      </c>
      <c r="J112" s="204">
        <f>IFERROR(INDEX(Lookup!$BI$9:$BI$2065,MATCH($A112,Lookup!$A$9:$A$2065,0)),0)</f>
        <v>0</v>
      </c>
      <c r="K112" s="204">
        <f>IFERROR(INDEX(Lookup!$BH$9:$BH$2065,MATCH($A112,Lookup!$A$9:$A$2065,0)),0)</f>
        <v>0</v>
      </c>
      <c r="L112" s="204">
        <f t="shared" si="13"/>
        <v>0</v>
      </c>
      <c r="O112" s="182">
        <f t="shared" si="15"/>
        <v>1</v>
      </c>
    </row>
    <row r="113" spans="1:15" x14ac:dyDescent="0.2">
      <c r="A113" s="182" t="str">
        <f>'IS Acct 05'!A10</f>
        <v>14260-D03</v>
      </c>
      <c r="C113" s="182" t="str">
        <f>IFERROR(LEFT(IFERROR(INDEX(Sheet5!$C$2:$C$1300,MATCH($A113,Sheet5!$A$2:$A$1300,0)),"-"),FIND(",",IFERROR(INDEX(Sheet5!$C$2:$C$1300,MATCH($A113,Sheet5!$A$2:$A$1300,0)),"-"),1)-1),IFERROR(INDEX(Sheet5!$C$2:$C$1300,MATCH($A113,Sheet5!$A$2:$A$1300,0)),"-"))</f>
        <v xml:space="preserve">                                                            </v>
      </c>
      <c r="D113" s="204">
        <f>IFERROR(INDEX(Lookup!$BG$9:$BG$2065,MATCH($A113,Lookup!$A$9:$A$2065,0)),0)</f>
        <v>0</v>
      </c>
      <c r="E113" s="204">
        <f>IFERROR(INDEX(Lookup!$BF$9:$BF$2065,MATCH($A113,Lookup!$A$9:$A$2065,0)),0)</f>
        <v>0</v>
      </c>
      <c r="F113" s="204">
        <f>IFERROR(INDEX(Lookup!$BE$9:$BE$2065,MATCH($A113,Lookup!$A$9:$A$2065,0)),0)</f>
        <v>0</v>
      </c>
      <c r="G113" s="205"/>
      <c r="H113" s="205"/>
      <c r="I113" s="204">
        <f>IFERROR(INDEX(Lookup!$BJ$9:$BJ$2065,MATCH($A113,Lookup!$A$9:$A$2065,0)),0)</f>
        <v>0</v>
      </c>
      <c r="J113" s="204">
        <f>IFERROR(INDEX(Lookup!$BI$9:$BI$2065,MATCH($A113,Lookup!$A$9:$A$2065,0)),0)</f>
        <v>0</v>
      </c>
      <c r="K113" s="204">
        <f>IFERROR(INDEX(Lookup!$BH$9:$BH$2065,MATCH($A113,Lookup!$A$9:$A$2065,0)),0)</f>
        <v>0</v>
      </c>
      <c r="L113" s="204">
        <f t="shared" si="13"/>
        <v>0</v>
      </c>
      <c r="O113" s="182">
        <f t="shared" si="15"/>
        <v>1</v>
      </c>
    </row>
    <row r="114" spans="1:15" hidden="1" x14ac:dyDescent="0.2">
      <c r="A114" s="182">
        <f>'IS Acct 05'!A11</f>
        <v>0</v>
      </c>
      <c r="C114" s="182" t="str">
        <f>IFERROR(LEFT(IFERROR(INDEX(Sheet5!$C$2:$C$1300,MATCH($A114,Sheet5!$A$2:$A$1300,0)),"-"),FIND(",",IFERROR(INDEX(Sheet5!$C$2:$C$1300,MATCH($A114,Sheet5!$A$2:$A$1300,0)),"-"),1)-1),IFERROR(INDEX(Sheet5!$C$2:$C$1300,MATCH($A114,Sheet5!$A$2:$A$1300,0)),"-"))</f>
        <v>-</v>
      </c>
      <c r="D114" s="204">
        <f>IFERROR(INDEX(Lookup!$BG$9:$BG$2065,MATCH($A114,Lookup!$A$9:$A$2065,0)),0)</f>
        <v>0</v>
      </c>
      <c r="E114" s="204">
        <f>IFERROR(INDEX(Lookup!$BF$9:$BF$2065,MATCH($A114,Lookup!$A$9:$A$2065,0)),0)</f>
        <v>0</v>
      </c>
      <c r="F114" s="204">
        <f>IFERROR(INDEX(Lookup!$BE$9:$BE$2065,MATCH($A114,Lookup!$A$9:$A$2065,0)),0)</f>
        <v>0</v>
      </c>
      <c r="G114" s="205"/>
      <c r="H114" s="205"/>
      <c r="I114" s="204">
        <f>IFERROR(INDEX(Lookup!$BJ$9:$BJ$2065,MATCH($A114,Lookup!$A$9:$A$2065,0)),0)</f>
        <v>0</v>
      </c>
      <c r="J114" s="204">
        <f>IFERROR(INDEX(Lookup!$BI$9:$BI$2065,MATCH($A114,Lookup!$A$9:$A$2065,0)),0)</f>
        <v>0</v>
      </c>
      <c r="K114" s="204">
        <f>IFERROR(INDEX(Lookup!$BH$9:$BH$2065,MATCH($A114,Lookup!$A$9:$A$2065,0)),0)</f>
        <v>0</v>
      </c>
      <c r="L114" s="204">
        <f t="shared" si="13"/>
        <v>0</v>
      </c>
      <c r="O114" s="182">
        <f t="shared" si="15"/>
        <v>0</v>
      </c>
    </row>
    <row r="115" spans="1:15" hidden="1" x14ac:dyDescent="0.2">
      <c r="A115" s="182">
        <f>'IS Acct 05'!A12</f>
        <v>0</v>
      </c>
      <c r="C115" s="182" t="str">
        <f>IFERROR(LEFT(IFERROR(INDEX(Sheet5!$C$2:$C$1300,MATCH($A115,Sheet5!$A$2:$A$1300,0)),"-"),FIND(",",IFERROR(INDEX(Sheet5!$C$2:$C$1300,MATCH($A115,Sheet5!$A$2:$A$1300,0)),"-"),1)-1),IFERROR(INDEX(Sheet5!$C$2:$C$1300,MATCH($A115,Sheet5!$A$2:$A$1300,0)),"-"))</f>
        <v>-</v>
      </c>
      <c r="D115" s="204">
        <f>IFERROR(INDEX(Lookup!$BG$9:$BG$2065,MATCH($A115,Lookup!$A$9:$A$2065,0)),0)</f>
        <v>0</v>
      </c>
      <c r="E115" s="204">
        <f>IFERROR(INDEX(Lookup!$BF$9:$BF$2065,MATCH($A115,Lookup!$A$9:$A$2065,0)),0)</f>
        <v>0</v>
      </c>
      <c r="F115" s="204">
        <f>IFERROR(INDEX(Lookup!$BE$9:$BE$2065,MATCH($A115,Lookup!$A$9:$A$2065,0)),0)</f>
        <v>0</v>
      </c>
      <c r="G115" s="205"/>
      <c r="H115" s="205"/>
      <c r="I115" s="204">
        <f>IFERROR(INDEX(Lookup!$BJ$9:$BJ$2065,MATCH($A115,Lookup!$A$9:$A$2065,0)),0)</f>
        <v>0</v>
      </c>
      <c r="J115" s="204">
        <f>IFERROR(INDEX(Lookup!$BI$9:$BI$2065,MATCH($A115,Lookup!$A$9:$A$2065,0)),0)</f>
        <v>0</v>
      </c>
      <c r="K115" s="204">
        <f>IFERROR(INDEX(Lookup!$BH$9:$BH$2065,MATCH($A115,Lookup!$A$9:$A$2065,0)),0)</f>
        <v>0</v>
      </c>
      <c r="L115" s="204">
        <f t="shared" si="13"/>
        <v>0</v>
      </c>
      <c r="O115" s="182">
        <f t="shared" si="15"/>
        <v>0</v>
      </c>
    </row>
    <row r="116" spans="1:15" hidden="1" x14ac:dyDescent="0.2">
      <c r="A116" s="182">
        <f>'IS Acct 05'!A13</f>
        <v>0</v>
      </c>
      <c r="C116" s="182" t="str">
        <f>IFERROR(LEFT(IFERROR(INDEX(Sheet5!$C$2:$C$1300,MATCH($A116,Sheet5!$A$2:$A$1300,0)),"-"),FIND(",",IFERROR(INDEX(Sheet5!$C$2:$C$1300,MATCH($A116,Sheet5!$A$2:$A$1300,0)),"-"),1)-1),IFERROR(INDEX(Sheet5!$C$2:$C$1300,MATCH($A116,Sheet5!$A$2:$A$1300,0)),"-"))</f>
        <v>-</v>
      </c>
      <c r="D116" s="204">
        <f>IFERROR(INDEX(Lookup!$BG$9:$BG$2065,MATCH($A116,Lookup!$A$9:$A$2065,0)),0)</f>
        <v>0</v>
      </c>
      <c r="E116" s="204">
        <f>IFERROR(INDEX(Lookup!$BF$9:$BF$2065,MATCH($A116,Lookup!$A$9:$A$2065,0)),0)</f>
        <v>0</v>
      </c>
      <c r="F116" s="204">
        <f>IFERROR(INDEX(Lookup!$BE$9:$BE$2065,MATCH($A116,Lookup!$A$9:$A$2065,0)),0)</f>
        <v>0</v>
      </c>
      <c r="G116" s="205"/>
      <c r="H116" s="205"/>
      <c r="I116" s="204">
        <f>IFERROR(INDEX(Lookup!$BJ$9:$BJ$2065,MATCH($A116,Lookup!$A$9:$A$2065,0)),0)</f>
        <v>0</v>
      </c>
      <c r="J116" s="204">
        <f>IFERROR(INDEX(Lookup!$BI$9:$BI$2065,MATCH($A116,Lookup!$A$9:$A$2065,0)),0)</f>
        <v>0</v>
      </c>
      <c r="K116" s="204">
        <f>IFERROR(INDEX(Lookup!$BH$9:$BH$2065,MATCH($A116,Lookup!$A$9:$A$2065,0)),0)</f>
        <v>0</v>
      </c>
      <c r="L116" s="204">
        <f t="shared" si="13"/>
        <v>0</v>
      </c>
      <c r="O116" s="182">
        <f t="shared" si="15"/>
        <v>0</v>
      </c>
    </row>
    <row r="117" spans="1:15" hidden="1" x14ac:dyDescent="0.2">
      <c r="A117" s="182">
        <f>'IS Acct 05'!A14</f>
        <v>0</v>
      </c>
      <c r="C117" s="182" t="str">
        <f>IFERROR(LEFT(IFERROR(INDEX(Sheet5!$C$2:$C$1300,MATCH($A117,Sheet5!$A$2:$A$1300,0)),"-"),FIND(",",IFERROR(INDEX(Sheet5!$C$2:$C$1300,MATCH($A117,Sheet5!$A$2:$A$1300,0)),"-"),1)-1),IFERROR(INDEX(Sheet5!$C$2:$C$1300,MATCH($A117,Sheet5!$A$2:$A$1300,0)),"-"))</f>
        <v>-</v>
      </c>
      <c r="D117" s="204">
        <f>IFERROR(INDEX(Lookup!$BG$9:$BG$2065,MATCH($A117,Lookup!$A$9:$A$2065,0)),0)</f>
        <v>0</v>
      </c>
      <c r="E117" s="204">
        <f>IFERROR(INDEX(Lookup!$BF$9:$BF$2065,MATCH($A117,Lookup!$A$9:$A$2065,0)),0)</f>
        <v>0</v>
      </c>
      <c r="F117" s="204">
        <f>IFERROR(INDEX(Lookup!$BE$9:$BE$2065,MATCH($A117,Lookup!$A$9:$A$2065,0)),0)</f>
        <v>0</v>
      </c>
      <c r="G117" s="205"/>
      <c r="H117" s="205"/>
      <c r="I117" s="204">
        <f>IFERROR(INDEX(Lookup!$BJ$9:$BJ$2065,MATCH($A117,Lookup!$A$9:$A$2065,0)),0)</f>
        <v>0</v>
      </c>
      <c r="J117" s="204">
        <f>IFERROR(INDEX(Lookup!$BI$9:$BI$2065,MATCH($A117,Lookup!$A$9:$A$2065,0)),0)</f>
        <v>0</v>
      </c>
      <c r="K117" s="204">
        <f>IFERROR(INDEX(Lookup!$BH$9:$BH$2065,MATCH($A117,Lookup!$A$9:$A$2065,0)),0)</f>
        <v>0</v>
      </c>
      <c r="L117" s="204">
        <f t="shared" ref="L117:L133" si="16">K117-J117</f>
        <v>0</v>
      </c>
      <c r="O117" s="182">
        <f t="shared" ref="O117:O133" si="17">+IF(A117&gt;0,1,0)</f>
        <v>0</v>
      </c>
    </row>
    <row r="118" spans="1:15" hidden="1" x14ac:dyDescent="0.2">
      <c r="A118" s="182">
        <f>'IS Acct 05'!A15</f>
        <v>0</v>
      </c>
      <c r="C118" s="182" t="str">
        <f>IFERROR(LEFT(IFERROR(INDEX(Sheet5!$C$2:$C$1300,MATCH($A118,Sheet5!$A$2:$A$1300,0)),"-"),FIND(",",IFERROR(INDEX(Sheet5!$C$2:$C$1300,MATCH($A118,Sheet5!$A$2:$A$1300,0)),"-"),1)-1),IFERROR(INDEX(Sheet5!$C$2:$C$1300,MATCH($A118,Sheet5!$A$2:$A$1300,0)),"-"))</f>
        <v>-</v>
      </c>
      <c r="D118" s="204">
        <f>IFERROR(INDEX(Lookup!$BG$9:$BG$2065,MATCH($A118,Lookup!$A$9:$A$2065,0)),0)</f>
        <v>0</v>
      </c>
      <c r="E118" s="204">
        <f>IFERROR(INDEX(Lookup!$BF$9:$BF$2065,MATCH($A118,Lookup!$A$9:$A$2065,0)),0)</f>
        <v>0</v>
      </c>
      <c r="F118" s="204">
        <f>IFERROR(INDEX(Lookup!$BE$9:$BE$2065,MATCH($A118,Lookup!$A$9:$A$2065,0)),0)</f>
        <v>0</v>
      </c>
      <c r="G118" s="205"/>
      <c r="H118" s="205"/>
      <c r="I118" s="204">
        <f>IFERROR(INDEX(Lookup!$BJ$9:$BJ$2065,MATCH($A118,Lookup!$A$9:$A$2065,0)),0)</f>
        <v>0</v>
      </c>
      <c r="J118" s="204">
        <f>IFERROR(INDEX(Lookup!$BI$9:$BI$2065,MATCH($A118,Lookup!$A$9:$A$2065,0)),0)</f>
        <v>0</v>
      </c>
      <c r="K118" s="204">
        <f>IFERROR(INDEX(Lookup!$BH$9:$BH$2065,MATCH($A118,Lookup!$A$9:$A$2065,0)),0)</f>
        <v>0</v>
      </c>
      <c r="L118" s="204">
        <f t="shared" si="16"/>
        <v>0</v>
      </c>
      <c r="O118" s="182">
        <f t="shared" si="17"/>
        <v>0</v>
      </c>
    </row>
    <row r="119" spans="1:15" hidden="1" x14ac:dyDescent="0.2">
      <c r="A119" s="182">
        <f>'IS Acct 05'!A16</f>
        <v>0</v>
      </c>
      <c r="C119" s="182" t="str">
        <f>IFERROR(LEFT(IFERROR(INDEX(Sheet5!$C$2:$C$1300,MATCH($A119,Sheet5!$A$2:$A$1300,0)),"-"),FIND(",",IFERROR(INDEX(Sheet5!$C$2:$C$1300,MATCH($A119,Sheet5!$A$2:$A$1300,0)),"-"),1)-1),IFERROR(INDEX(Sheet5!$C$2:$C$1300,MATCH($A119,Sheet5!$A$2:$A$1300,0)),"-"))</f>
        <v>-</v>
      </c>
      <c r="D119" s="204">
        <f>IFERROR(INDEX(Lookup!$BG$9:$BG$2065,MATCH($A119,Lookup!$A$9:$A$2065,0)),0)</f>
        <v>0</v>
      </c>
      <c r="E119" s="204">
        <f>IFERROR(INDEX(Lookup!$BF$9:$BF$2065,MATCH($A119,Lookup!$A$9:$A$2065,0)),0)</f>
        <v>0</v>
      </c>
      <c r="F119" s="204">
        <f>IFERROR(INDEX(Lookup!$BE$9:$BE$2065,MATCH($A119,Lookup!$A$9:$A$2065,0)),0)</f>
        <v>0</v>
      </c>
      <c r="G119" s="205"/>
      <c r="H119" s="205"/>
      <c r="I119" s="204">
        <f>IFERROR(INDEX(Lookup!$BJ$9:$BJ$2065,MATCH($A119,Lookup!$A$9:$A$2065,0)),0)</f>
        <v>0</v>
      </c>
      <c r="J119" s="204">
        <f>IFERROR(INDEX(Lookup!$BI$9:$BI$2065,MATCH($A119,Lookup!$A$9:$A$2065,0)),0)</f>
        <v>0</v>
      </c>
      <c r="K119" s="204">
        <f>IFERROR(INDEX(Lookup!$BH$9:$BH$2065,MATCH($A119,Lookup!$A$9:$A$2065,0)),0)</f>
        <v>0</v>
      </c>
      <c r="L119" s="204">
        <f t="shared" si="16"/>
        <v>0</v>
      </c>
      <c r="O119" s="182">
        <f t="shared" si="17"/>
        <v>0</v>
      </c>
    </row>
    <row r="120" spans="1:15" hidden="1" x14ac:dyDescent="0.2">
      <c r="A120" s="182">
        <f>'IS Acct 05'!A17</f>
        <v>0</v>
      </c>
      <c r="C120" s="182" t="str">
        <f>IFERROR(LEFT(IFERROR(INDEX(Sheet5!$C$2:$C$1300,MATCH($A120,Sheet5!$A$2:$A$1300,0)),"-"),FIND(",",IFERROR(INDEX(Sheet5!$C$2:$C$1300,MATCH($A120,Sheet5!$A$2:$A$1300,0)),"-"),1)-1),IFERROR(INDEX(Sheet5!$C$2:$C$1300,MATCH($A120,Sheet5!$A$2:$A$1300,0)),"-"))</f>
        <v>-</v>
      </c>
      <c r="D120" s="204">
        <f>IFERROR(INDEX(Lookup!$BG$9:$BG$2065,MATCH($A120,Lookup!$A$9:$A$2065,0)),0)</f>
        <v>0</v>
      </c>
      <c r="E120" s="204">
        <f>IFERROR(INDEX(Lookup!$BF$9:$BF$2065,MATCH($A120,Lookup!$A$9:$A$2065,0)),0)</f>
        <v>0</v>
      </c>
      <c r="F120" s="204">
        <f>IFERROR(INDEX(Lookup!$BE$9:$BE$2065,MATCH($A120,Lookup!$A$9:$A$2065,0)),0)</f>
        <v>0</v>
      </c>
      <c r="G120" s="205"/>
      <c r="H120" s="205"/>
      <c r="I120" s="204">
        <f>IFERROR(INDEX(Lookup!$BJ$9:$BJ$2065,MATCH($A120,Lookup!$A$9:$A$2065,0)),0)</f>
        <v>0</v>
      </c>
      <c r="J120" s="204">
        <f>IFERROR(INDEX(Lookup!$BI$9:$BI$2065,MATCH($A120,Lookup!$A$9:$A$2065,0)),0)</f>
        <v>0</v>
      </c>
      <c r="K120" s="204">
        <f>IFERROR(INDEX(Lookup!$BH$9:$BH$2065,MATCH($A120,Lookup!$A$9:$A$2065,0)),0)</f>
        <v>0</v>
      </c>
      <c r="L120" s="204">
        <f t="shared" si="16"/>
        <v>0</v>
      </c>
      <c r="O120" s="182">
        <f t="shared" si="17"/>
        <v>0</v>
      </c>
    </row>
    <row r="121" spans="1:15" hidden="1" x14ac:dyDescent="0.2">
      <c r="A121" s="182">
        <f>'IS Acct 05'!A18</f>
        <v>0</v>
      </c>
      <c r="C121" s="182" t="str">
        <f>IFERROR(LEFT(IFERROR(INDEX(Sheet5!$C$2:$C$1300,MATCH($A121,Sheet5!$A$2:$A$1300,0)),"-"),FIND(",",IFERROR(INDEX(Sheet5!$C$2:$C$1300,MATCH($A121,Sheet5!$A$2:$A$1300,0)),"-"),1)-1),IFERROR(INDEX(Sheet5!$C$2:$C$1300,MATCH($A121,Sheet5!$A$2:$A$1300,0)),"-"))</f>
        <v>-</v>
      </c>
      <c r="D121" s="204">
        <f>IFERROR(INDEX(Lookup!$BG$9:$BG$2065,MATCH($A121,Lookup!$A$9:$A$2065,0)),0)</f>
        <v>0</v>
      </c>
      <c r="E121" s="204">
        <f>IFERROR(INDEX(Lookup!$BF$9:$BF$2065,MATCH($A121,Lookup!$A$9:$A$2065,0)),0)</f>
        <v>0</v>
      </c>
      <c r="F121" s="204">
        <f>IFERROR(INDEX(Lookup!$BE$9:$BE$2065,MATCH($A121,Lookup!$A$9:$A$2065,0)),0)</f>
        <v>0</v>
      </c>
      <c r="G121" s="205"/>
      <c r="H121" s="205"/>
      <c r="I121" s="204">
        <f>IFERROR(INDEX(Lookup!$BJ$9:$BJ$2065,MATCH($A121,Lookup!$A$9:$A$2065,0)),0)</f>
        <v>0</v>
      </c>
      <c r="J121" s="204">
        <f>IFERROR(INDEX(Lookup!$BI$9:$BI$2065,MATCH($A121,Lookup!$A$9:$A$2065,0)),0)</f>
        <v>0</v>
      </c>
      <c r="K121" s="204">
        <f>IFERROR(INDEX(Lookup!$BH$9:$BH$2065,MATCH($A121,Lookup!$A$9:$A$2065,0)),0)</f>
        <v>0</v>
      </c>
      <c r="L121" s="204">
        <f t="shared" si="16"/>
        <v>0</v>
      </c>
      <c r="O121" s="182">
        <f t="shared" si="17"/>
        <v>0</v>
      </c>
    </row>
    <row r="122" spans="1:15" hidden="1" x14ac:dyDescent="0.2">
      <c r="A122" s="182">
        <f>'IS Acct 05'!A19</f>
        <v>0</v>
      </c>
      <c r="C122" s="182" t="str">
        <f>IFERROR(LEFT(IFERROR(INDEX(Sheet5!$C$2:$C$1300,MATCH($A122,Sheet5!$A$2:$A$1300,0)),"-"),FIND(",",IFERROR(INDEX(Sheet5!$C$2:$C$1300,MATCH($A122,Sheet5!$A$2:$A$1300,0)),"-"),1)-1),IFERROR(INDEX(Sheet5!$C$2:$C$1300,MATCH($A122,Sheet5!$A$2:$A$1300,0)),"-"))</f>
        <v>-</v>
      </c>
      <c r="D122" s="204">
        <f>IFERROR(INDEX(Lookup!$BG$9:$BG$2065,MATCH($A122,Lookup!$A$9:$A$2065,0)),0)</f>
        <v>0</v>
      </c>
      <c r="E122" s="204">
        <f>IFERROR(INDEX(Lookup!$BF$9:$BF$2065,MATCH($A122,Lookup!$A$9:$A$2065,0)),0)</f>
        <v>0</v>
      </c>
      <c r="F122" s="204">
        <f>IFERROR(INDEX(Lookup!$BE$9:$BE$2065,MATCH($A122,Lookup!$A$9:$A$2065,0)),0)</f>
        <v>0</v>
      </c>
      <c r="G122" s="205"/>
      <c r="H122" s="205"/>
      <c r="I122" s="204">
        <f>IFERROR(INDEX(Lookup!$BJ$9:$BJ$2065,MATCH($A122,Lookup!$A$9:$A$2065,0)),0)</f>
        <v>0</v>
      </c>
      <c r="J122" s="204">
        <f>IFERROR(INDEX(Lookup!$BI$9:$BI$2065,MATCH($A122,Lookup!$A$9:$A$2065,0)),0)</f>
        <v>0</v>
      </c>
      <c r="K122" s="204">
        <f>IFERROR(INDEX(Lookup!$BH$9:$BH$2065,MATCH($A122,Lookup!$A$9:$A$2065,0)),0)</f>
        <v>0</v>
      </c>
      <c r="L122" s="204">
        <f t="shared" si="16"/>
        <v>0</v>
      </c>
      <c r="O122" s="182">
        <f t="shared" si="17"/>
        <v>0</v>
      </c>
    </row>
    <row r="123" spans="1:15" hidden="1" x14ac:dyDescent="0.2">
      <c r="A123" s="182">
        <f>'IS Acct 05'!A20</f>
        <v>0</v>
      </c>
      <c r="C123" s="182" t="str">
        <f>IFERROR(LEFT(IFERROR(INDEX(Sheet5!$C$2:$C$1300,MATCH($A123,Sheet5!$A$2:$A$1300,0)),"-"),FIND(",",IFERROR(INDEX(Sheet5!$C$2:$C$1300,MATCH($A123,Sheet5!$A$2:$A$1300,0)),"-"),1)-1),IFERROR(INDEX(Sheet5!$C$2:$C$1300,MATCH($A123,Sheet5!$A$2:$A$1300,0)),"-"))</f>
        <v>-</v>
      </c>
      <c r="D123" s="204">
        <f>IFERROR(INDEX(Lookup!$BG$9:$BG$2065,MATCH($A123,Lookup!$A$9:$A$2065,0)),0)</f>
        <v>0</v>
      </c>
      <c r="E123" s="204">
        <f>IFERROR(INDEX(Lookup!$BF$9:$BF$2065,MATCH($A123,Lookup!$A$9:$A$2065,0)),0)</f>
        <v>0</v>
      </c>
      <c r="F123" s="204">
        <f>IFERROR(INDEX(Lookup!$BE$9:$BE$2065,MATCH($A123,Lookup!$A$9:$A$2065,0)),0)</f>
        <v>0</v>
      </c>
      <c r="G123" s="205"/>
      <c r="H123" s="205"/>
      <c r="I123" s="204">
        <f>IFERROR(INDEX(Lookup!$BJ$9:$BJ$2065,MATCH($A123,Lookup!$A$9:$A$2065,0)),0)</f>
        <v>0</v>
      </c>
      <c r="J123" s="204">
        <f>IFERROR(INDEX(Lookup!$BI$9:$BI$2065,MATCH($A123,Lookup!$A$9:$A$2065,0)),0)</f>
        <v>0</v>
      </c>
      <c r="K123" s="204">
        <f>IFERROR(INDEX(Lookup!$BH$9:$BH$2065,MATCH($A123,Lookup!$A$9:$A$2065,0)),0)</f>
        <v>0</v>
      </c>
      <c r="L123" s="204">
        <f t="shared" si="16"/>
        <v>0</v>
      </c>
      <c r="O123" s="182">
        <f t="shared" si="17"/>
        <v>0</v>
      </c>
    </row>
    <row r="124" spans="1:15" hidden="1" x14ac:dyDescent="0.2">
      <c r="A124" s="182">
        <f>'IS Acct 05'!A21</f>
        <v>0</v>
      </c>
      <c r="C124" s="182" t="str">
        <f>IFERROR(LEFT(IFERROR(INDEX(Sheet5!$C$2:$C$1300,MATCH($A124,Sheet5!$A$2:$A$1300,0)),"-"),FIND(",",IFERROR(INDEX(Sheet5!$C$2:$C$1300,MATCH($A124,Sheet5!$A$2:$A$1300,0)),"-"),1)-1),IFERROR(INDEX(Sheet5!$C$2:$C$1300,MATCH($A124,Sheet5!$A$2:$A$1300,0)),"-"))</f>
        <v>-</v>
      </c>
      <c r="D124" s="204">
        <f>IFERROR(INDEX(Lookup!$BG$9:$BG$2065,MATCH($A124,Lookup!$A$9:$A$2065,0)),0)</f>
        <v>0</v>
      </c>
      <c r="E124" s="204">
        <f>IFERROR(INDEX(Lookup!$BF$9:$BF$2065,MATCH($A124,Lookup!$A$9:$A$2065,0)),0)</f>
        <v>0</v>
      </c>
      <c r="F124" s="204">
        <f>IFERROR(INDEX(Lookup!$BE$9:$BE$2065,MATCH($A124,Lookup!$A$9:$A$2065,0)),0)</f>
        <v>0</v>
      </c>
      <c r="G124" s="205"/>
      <c r="H124" s="205"/>
      <c r="I124" s="204">
        <f>IFERROR(INDEX(Lookup!$BJ$9:$BJ$2065,MATCH($A124,Lookup!$A$9:$A$2065,0)),0)</f>
        <v>0</v>
      </c>
      <c r="J124" s="204">
        <f>IFERROR(INDEX(Lookup!$BI$9:$BI$2065,MATCH($A124,Lookup!$A$9:$A$2065,0)),0)</f>
        <v>0</v>
      </c>
      <c r="K124" s="204">
        <f>IFERROR(INDEX(Lookup!$BH$9:$BH$2065,MATCH($A124,Lookup!$A$9:$A$2065,0)),0)</f>
        <v>0</v>
      </c>
      <c r="L124" s="204">
        <f t="shared" si="16"/>
        <v>0</v>
      </c>
      <c r="O124" s="182">
        <f t="shared" si="17"/>
        <v>0</v>
      </c>
    </row>
    <row r="125" spans="1:15" hidden="1" x14ac:dyDescent="0.2">
      <c r="A125" s="182">
        <f>'IS Acct 05'!A22</f>
        <v>0</v>
      </c>
      <c r="C125" s="182" t="str">
        <f>IFERROR(LEFT(IFERROR(INDEX(Sheet5!$C$2:$C$1300,MATCH($A125,Sheet5!$A$2:$A$1300,0)),"-"),FIND(",",IFERROR(INDEX(Sheet5!$C$2:$C$1300,MATCH($A125,Sheet5!$A$2:$A$1300,0)),"-"),1)-1),IFERROR(INDEX(Sheet5!$C$2:$C$1300,MATCH($A125,Sheet5!$A$2:$A$1300,0)),"-"))</f>
        <v>-</v>
      </c>
      <c r="D125" s="204">
        <f>IFERROR(INDEX(Lookup!$BG$9:$BG$2065,MATCH($A125,Lookup!$A$9:$A$2065,0)),0)</f>
        <v>0</v>
      </c>
      <c r="E125" s="204">
        <f>IFERROR(INDEX(Lookup!$BF$9:$BF$2065,MATCH($A125,Lookup!$A$9:$A$2065,0)),0)</f>
        <v>0</v>
      </c>
      <c r="F125" s="204">
        <f>IFERROR(INDEX(Lookup!$BE$9:$BE$2065,MATCH($A125,Lookup!$A$9:$A$2065,0)),0)</f>
        <v>0</v>
      </c>
      <c r="G125" s="205"/>
      <c r="H125" s="205"/>
      <c r="I125" s="204">
        <f>IFERROR(INDEX(Lookup!$BJ$9:$BJ$2065,MATCH($A125,Lookup!$A$9:$A$2065,0)),0)</f>
        <v>0</v>
      </c>
      <c r="J125" s="204">
        <f>IFERROR(INDEX(Lookup!$BI$9:$BI$2065,MATCH($A125,Lookup!$A$9:$A$2065,0)),0)</f>
        <v>0</v>
      </c>
      <c r="K125" s="204">
        <f>IFERROR(INDEX(Lookup!$BH$9:$BH$2065,MATCH($A125,Lookup!$A$9:$A$2065,0)),0)</f>
        <v>0</v>
      </c>
      <c r="L125" s="204">
        <f t="shared" si="16"/>
        <v>0</v>
      </c>
      <c r="O125" s="182">
        <f t="shared" si="17"/>
        <v>0</v>
      </c>
    </row>
    <row r="126" spans="1:15" hidden="1" x14ac:dyDescent="0.2">
      <c r="A126" s="182">
        <f>'IS Acct 05'!A23</f>
        <v>0</v>
      </c>
      <c r="C126" s="182" t="str">
        <f>IFERROR(LEFT(IFERROR(INDEX(Sheet5!$C$2:$C$1300,MATCH($A126,Sheet5!$A$2:$A$1300,0)),"-"),FIND(",",IFERROR(INDEX(Sheet5!$C$2:$C$1300,MATCH($A126,Sheet5!$A$2:$A$1300,0)),"-"),1)-1),IFERROR(INDEX(Sheet5!$C$2:$C$1300,MATCH($A126,Sheet5!$A$2:$A$1300,0)),"-"))</f>
        <v>-</v>
      </c>
      <c r="D126" s="204">
        <f>IFERROR(INDEX(Lookup!$BG$9:$BG$2065,MATCH($A126,Lookup!$A$9:$A$2065,0)),0)</f>
        <v>0</v>
      </c>
      <c r="E126" s="204">
        <f>IFERROR(INDEX(Lookup!$BF$9:$BF$2065,MATCH($A126,Lookup!$A$9:$A$2065,0)),0)</f>
        <v>0</v>
      </c>
      <c r="F126" s="204">
        <f>IFERROR(INDEX(Lookup!$BE$9:$BE$2065,MATCH($A126,Lookup!$A$9:$A$2065,0)),0)</f>
        <v>0</v>
      </c>
      <c r="G126" s="205"/>
      <c r="H126" s="205"/>
      <c r="I126" s="204">
        <f>IFERROR(INDEX(Lookup!$BJ$9:$BJ$2065,MATCH($A126,Lookup!$A$9:$A$2065,0)),0)</f>
        <v>0</v>
      </c>
      <c r="J126" s="204">
        <f>IFERROR(INDEX(Lookup!$BI$9:$BI$2065,MATCH($A126,Lookup!$A$9:$A$2065,0)),0)</f>
        <v>0</v>
      </c>
      <c r="K126" s="204">
        <f>IFERROR(INDEX(Lookup!$BH$9:$BH$2065,MATCH($A126,Lookup!$A$9:$A$2065,0)),0)</f>
        <v>0</v>
      </c>
      <c r="L126" s="204">
        <f t="shared" si="16"/>
        <v>0</v>
      </c>
      <c r="O126" s="182">
        <f t="shared" si="17"/>
        <v>0</v>
      </c>
    </row>
    <row r="127" spans="1:15" hidden="1" x14ac:dyDescent="0.2">
      <c r="A127" s="182">
        <f>'IS Acct 05'!A24</f>
        <v>0</v>
      </c>
      <c r="C127" s="182" t="str">
        <f>IFERROR(LEFT(IFERROR(INDEX(Sheet5!$C$2:$C$1300,MATCH($A127,Sheet5!$A$2:$A$1300,0)),"-"),FIND(",",IFERROR(INDEX(Sheet5!$C$2:$C$1300,MATCH($A127,Sheet5!$A$2:$A$1300,0)),"-"),1)-1),IFERROR(INDEX(Sheet5!$C$2:$C$1300,MATCH($A127,Sheet5!$A$2:$A$1300,0)),"-"))</f>
        <v>-</v>
      </c>
      <c r="D127" s="204">
        <f>IFERROR(INDEX(Lookup!$BG$9:$BG$2065,MATCH($A127,Lookup!$A$9:$A$2065,0)),0)</f>
        <v>0</v>
      </c>
      <c r="E127" s="204">
        <f>IFERROR(INDEX(Lookup!$BF$9:$BF$2065,MATCH($A127,Lookup!$A$9:$A$2065,0)),0)</f>
        <v>0</v>
      </c>
      <c r="F127" s="204">
        <f>IFERROR(INDEX(Lookup!$BE$9:$BE$2065,MATCH($A127,Lookup!$A$9:$A$2065,0)),0)</f>
        <v>0</v>
      </c>
      <c r="G127" s="205"/>
      <c r="H127" s="205"/>
      <c r="I127" s="204">
        <f>IFERROR(INDEX(Lookup!$BJ$9:$BJ$2065,MATCH($A127,Lookup!$A$9:$A$2065,0)),0)</f>
        <v>0</v>
      </c>
      <c r="J127" s="204">
        <f>IFERROR(INDEX(Lookup!$BI$9:$BI$2065,MATCH($A127,Lookup!$A$9:$A$2065,0)),0)</f>
        <v>0</v>
      </c>
      <c r="K127" s="204">
        <f>IFERROR(INDEX(Lookup!$BH$9:$BH$2065,MATCH($A127,Lookup!$A$9:$A$2065,0)),0)</f>
        <v>0</v>
      </c>
      <c r="L127" s="204">
        <f t="shared" si="16"/>
        <v>0</v>
      </c>
      <c r="O127" s="182">
        <f t="shared" si="17"/>
        <v>0</v>
      </c>
    </row>
    <row r="128" spans="1:15" hidden="1" x14ac:dyDescent="0.2">
      <c r="A128" s="182">
        <f>'IS Acct 05'!A25</f>
        <v>0</v>
      </c>
      <c r="C128" s="182" t="str">
        <f>IFERROR(LEFT(IFERROR(INDEX(Sheet5!$C$2:$C$1300,MATCH($A128,Sheet5!$A$2:$A$1300,0)),"-"),FIND(",",IFERROR(INDEX(Sheet5!$C$2:$C$1300,MATCH($A128,Sheet5!$A$2:$A$1300,0)),"-"),1)-1),IFERROR(INDEX(Sheet5!$C$2:$C$1300,MATCH($A128,Sheet5!$A$2:$A$1300,0)),"-"))</f>
        <v>-</v>
      </c>
      <c r="D128" s="204">
        <f>IFERROR(INDEX(Lookup!$BG$9:$BG$2065,MATCH($A128,Lookup!$A$9:$A$2065,0)),0)</f>
        <v>0</v>
      </c>
      <c r="E128" s="204">
        <f>IFERROR(INDEX(Lookup!$BF$9:$BF$2065,MATCH($A128,Lookup!$A$9:$A$2065,0)),0)</f>
        <v>0</v>
      </c>
      <c r="F128" s="204">
        <f>IFERROR(INDEX(Lookup!$BE$9:$BE$2065,MATCH($A128,Lookup!$A$9:$A$2065,0)),0)</f>
        <v>0</v>
      </c>
      <c r="G128" s="205"/>
      <c r="H128" s="205"/>
      <c r="I128" s="204">
        <f>IFERROR(INDEX(Lookup!$BJ$9:$BJ$2065,MATCH($A128,Lookup!$A$9:$A$2065,0)),0)</f>
        <v>0</v>
      </c>
      <c r="J128" s="204">
        <f>IFERROR(INDEX(Lookup!$BI$9:$BI$2065,MATCH($A128,Lookup!$A$9:$A$2065,0)),0)</f>
        <v>0</v>
      </c>
      <c r="K128" s="204">
        <f>IFERROR(INDEX(Lookup!$BH$9:$BH$2065,MATCH($A128,Lookup!$A$9:$A$2065,0)),0)</f>
        <v>0</v>
      </c>
      <c r="L128" s="204">
        <f t="shared" si="16"/>
        <v>0</v>
      </c>
      <c r="O128" s="182">
        <f t="shared" si="17"/>
        <v>0</v>
      </c>
    </row>
    <row r="129" spans="1:17" hidden="1" x14ac:dyDescent="0.2">
      <c r="A129" s="182">
        <f>'IS Acct 05'!A26</f>
        <v>0</v>
      </c>
      <c r="C129" s="182" t="str">
        <f>IFERROR(LEFT(IFERROR(INDEX(Sheet5!$C$2:$C$1300,MATCH($A129,Sheet5!$A$2:$A$1300,0)),"-"),FIND(",",IFERROR(INDEX(Sheet5!$C$2:$C$1300,MATCH($A129,Sheet5!$A$2:$A$1300,0)),"-"),1)-1),IFERROR(INDEX(Sheet5!$C$2:$C$1300,MATCH($A129,Sheet5!$A$2:$A$1300,0)),"-"))</f>
        <v>-</v>
      </c>
      <c r="D129" s="204">
        <f>IFERROR(INDEX(Lookup!$BG$9:$BG$2065,MATCH($A129,Lookup!$A$9:$A$2065,0)),0)</f>
        <v>0</v>
      </c>
      <c r="E129" s="204">
        <f>IFERROR(INDEX(Lookup!$BF$9:$BF$2065,MATCH($A129,Lookup!$A$9:$A$2065,0)),0)</f>
        <v>0</v>
      </c>
      <c r="F129" s="204">
        <f>IFERROR(INDEX(Lookup!$BE$9:$BE$2065,MATCH($A129,Lookup!$A$9:$A$2065,0)),0)</f>
        <v>0</v>
      </c>
      <c r="G129" s="205"/>
      <c r="H129" s="205"/>
      <c r="I129" s="204">
        <f>IFERROR(INDEX(Lookup!$BJ$9:$BJ$2065,MATCH($A129,Lookup!$A$9:$A$2065,0)),0)</f>
        <v>0</v>
      </c>
      <c r="J129" s="204">
        <f>IFERROR(INDEX(Lookup!$BI$9:$BI$2065,MATCH($A129,Lookup!$A$9:$A$2065,0)),0)</f>
        <v>0</v>
      </c>
      <c r="K129" s="204">
        <f>IFERROR(INDEX(Lookup!$BH$9:$BH$2065,MATCH($A129,Lookup!$A$9:$A$2065,0)),0)</f>
        <v>0</v>
      </c>
      <c r="L129" s="204">
        <f t="shared" si="16"/>
        <v>0</v>
      </c>
      <c r="O129" s="182">
        <f t="shared" si="17"/>
        <v>0</v>
      </c>
    </row>
    <row r="130" spans="1:17" hidden="1" x14ac:dyDescent="0.2">
      <c r="A130" s="182">
        <f>'IS Acct 05'!A27</f>
        <v>0</v>
      </c>
      <c r="C130" s="182" t="str">
        <f>IFERROR(LEFT(IFERROR(INDEX(Sheet5!$C$2:$C$1300,MATCH($A130,Sheet5!$A$2:$A$1300,0)),"-"),FIND(",",IFERROR(INDEX(Sheet5!$C$2:$C$1300,MATCH($A130,Sheet5!$A$2:$A$1300,0)),"-"),1)-1),IFERROR(INDEX(Sheet5!$C$2:$C$1300,MATCH($A130,Sheet5!$A$2:$A$1300,0)),"-"))</f>
        <v>-</v>
      </c>
      <c r="D130" s="204">
        <f>IFERROR(INDEX(Lookup!$BG$9:$BG$2065,MATCH($A130,Lookup!$A$9:$A$2065,0)),0)</f>
        <v>0</v>
      </c>
      <c r="E130" s="204">
        <f>IFERROR(INDEX(Lookup!$BF$9:$BF$2065,MATCH($A130,Lookup!$A$9:$A$2065,0)),0)</f>
        <v>0</v>
      </c>
      <c r="F130" s="204">
        <f>IFERROR(INDEX(Lookup!$BE$9:$BE$2065,MATCH($A130,Lookup!$A$9:$A$2065,0)),0)</f>
        <v>0</v>
      </c>
      <c r="G130" s="205"/>
      <c r="H130" s="205"/>
      <c r="I130" s="204">
        <f>IFERROR(INDEX(Lookup!$BJ$9:$BJ$2065,MATCH($A130,Lookup!$A$9:$A$2065,0)),0)</f>
        <v>0</v>
      </c>
      <c r="J130" s="204">
        <f>IFERROR(INDEX(Lookup!$BI$9:$BI$2065,MATCH($A130,Lookup!$A$9:$A$2065,0)),0)</f>
        <v>0</v>
      </c>
      <c r="K130" s="204">
        <f>IFERROR(INDEX(Lookup!$BH$9:$BH$2065,MATCH($A130,Lookup!$A$9:$A$2065,0)),0)</f>
        <v>0</v>
      </c>
      <c r="L130" s="204">
        <f t="shared" si="16"/>
        <v>0</v>
      </c>
      <c r="O130" s="182">
        <f t="shared" si="17"/>
        <v>0</v>
      </c>
    </row>
    <row r="131" spans="1:17" hidden="1" x14ac:dyDescent="0.2">
      <c r="A131" s="182">
        <f>'IS Acct 05'!A28</f>
        <v>0</v>
      </c>
      <c r="C131" s="182" t="str">
        <f>IFERROR(LEFT(IFERROR(INDEX(Sheet5!$C$2:$C$1300,MATCH($A131,Sheet5!$A$2:$A$1300,0)),"-"),FIND(",",IFERROR(INDEX(Sheet5!$C$2:$C$1300,MATCH($A131,Sheet5!$A$2:$A$1300,0)),"-"),1)-1),IFERROR(INDEX(Sheet5!$C$2:$C$1300,MATCH($A131,Sheet5!$A$2:$A$1300,0)),"-"))</f>
        <v>-</v>
      </c>
      <c r="D131" s="204">
        <f>IFERROR(INDEX(Lookup!$BG$9:$BG$2065,MATCH($A131,Lookup!$A$9:$A$2065,0)),0)</f>
        <v>0</v>
      </c>
      <c r="E131" s="204">
        <f>IFERROR(INDEX(Lookup!$BF$9:$BF$2065,MATCH($A131,Lookup!$A$9:$A$2065,0)),0)</f>
        <v>0</v>
      </c>
      <c r="F131" s="204">
        <f>IFERROR(INDEX(Lookup!$BE$9:$BE$2065,MATCH($A131,Lookup!$A$9:$A$2065,0)),0)</f>
        <v>0</v>
      </c>
      <c r="G131" s="205"/>
      <c r="H131" s="205"/>
      <c r="I131" s="204">
        <f>IFERROR(INDEX(Lookup!$BJ$9:$BJ$2065,MATCH($A131,Lookup!$A$9:$A$2065,0)),0)</f>
        <v>0</v>
      </c>
      <c r="J131" s="204">
        <f>IFERROR(INDEX(Lookup!$BI$9:$BI$2065,MATCH($A131,Lookup!$A$9:$A$2065,0)),0)</f>
        <v>0</v>
      </c>
      <c r="K131" s="204">
        <f>IFERROR(INDEX(Lookup!$BH$9:$BH$2065,MATCH($A131,Lookup!$A$9:$A$2065,0)),0)</f>
        <v>0</v>
      </c>
      <c r="L131" s="204">
        <f t="shared" si="16"/>
        <v>0</v>
      </c>
      <c r="O131" s="182">
        <f t="shared" si="17"/>
        <v>0</v>
      </c>
    </row>
    <row r="132" spans="1:17" hidden="1" x14ac:dyDescent="0.2">
      <c r="A132" s="182">
        <f>'IS Acct 05'!A29</f>
        <v>0</v>
      </c>
      <c r="C132" s="182" t="str">
        <f>IFERROR(LEFT(IFERROR(INDEX(Sheet5!$C$2:$C$1300,MATCH($A132,Sheet5!$A$2:$A$1300,0)),"-"),FIND(",",IFERROR(INDEX(Sheet5!$C$2:$C$1300,MATCH($A132,Sheet5!$A$2:$A$1300,0)),"-"),1)-1),IFERROR(INDEX(Sheet5!$C$2:$C$1300,MATCH($A132,Sheet5!$A$2:$A$1300,0)),"-"))</f>
        <v>-</v>
      </c>
      <c r="D132" s="204">
        <f>IFERROR(INDEX(Lookup!$BG$9:$BG$2065,MATCH($A132,Lookup!$A$9:$A$2065,0)),0)</f>
        <v>0</v>
      </c>
      <c r="E132" s="204">
        <f>IFERROR(INDEX(Lookup!$BF$9:$BF$2065,MATCH($A132,Lookup!$A$9:$A$2065,0)),0)</f>
        <v>0</v>
      </c>
      <c r="F132" s="204">
        <f>IFERROR(INDEX(Lookup!$BE$9:$BE$2065,MATCH($A132,Lookup!$A$9:$A$2065,0)),0)</f>
        <v>0</v>
      </c>
      <c r="G132" s="205"/>
      <c r="H132" s="205"/>
      <c r="I132" s="204">
        <f>IFERROR(INDEX(Lookup!$BJ$9:$BJ$2065,MATCH($A132,Lookup!$A$9:$A$2065,0)),0)</f>
        <v>0</v>
      </c>
      <c r="J132" s="204">
        <f>IFERROR(INDEX(Lookup!$BI$9:$BI$2065,MATCH($A132,Lookup!$A$9:$A$2065,0)),0)</f>
        <v>0</v>
      </c>
      <c r="K132" s="204">
        <f>IFERROR(INDEX(Lookup!$BH$9:$BH$2065,MATCH($A132,Lookup!$A$9:$A$2065,0)),0)</f>
        <v>0</v>
      </c>
      <c r="L132" s="204">
        <f t="shared" si="16"/>
        <v>0</v>
      </c>
      <c r="O132" s="182">
        <f t="shared" si="17"/>
        <v>0</v>
      </c>
    </row>
    <row r="133" spans="1:17" hidden="1" x14ac:dyDescent="0.2">
      <c r="A133" s="182">
        <f>'IS Acct 05'!A30</f>
        <v>0</v>
      </c>
      <c r="C133" s="182" t="str">
        <f>IFERROR(LEFT(IFERROR(INDEX(Sheet5!$C$2:$C$1300,MATCH($A133,Sheet5!$A$2:$A$1300,0)),"-"),FIND(",",IFERROR(INDEX(Sheet5!$C$2:$C$1300,MATCH($A133,Sheet5!$A$2:$A$1300,0)),"-"),1)-1),IFERROR(INDEX(Sheet5!$C$2:$C$1300,MATCH($A133,Sheet5!$A$2:$A$1300,0)),"-"))</f>
        <v>-</v>
      </c>
      <c r="D133" s="204">
        <f>IFERROR(INDEX(Lookup!$BG$9:$BG$2065,MATCH($A133,Lookup!$A$9:$A$2065,0)),0)</f>
        <v>0</v>
      </c>
      <c r="E133" s="204">
        <f>IFERROR(INDEX(Lookup!$BF$9:$BF$2065,MATCH($A133,Lookup!$A$9:$A$2065,0)),0)</f>
        <v>0</v>
      </c>
      <c r="F133" s="204">
        <f>IFERROR(INDEX(Lookup!$BE$9:$BE$2065,MATCH($A133,Lookup!$A$9:$A$2065,0)),0)</f>
        <v>0</v>
      </c>
      <c r="G133" s="205"/>
      <c r="H133" s="205"/>
      <c r="I133" s="204">
        <f>IFERROR(INDEX(Lookup!$BJ$9:$BJ$2065,MATCH($A133,Lookup!$A$9:$A$2065,0)),0)</f>
        <v>0</v>
      </c>
      <c r="J133" s="204">
        <f>IFERROR(INDEX(Lookup!$BI$9:$BI$2065,MATCH($A133,Lookup!$A$9:$A$2065,0)),0)</f>
        <v>0</v>
      </c>
      <c r="K133" s="204">
        <f>IFERROR(INDEX(Lookup!$BH$9:$BH$2065,MATCH($A133,Lookup!$A$9:$A$2065,0)),0)</f>
        <v>0</v>
      </c>
      <c r="L133" s="204">
        <f t="shared" si="16"/>
        <v>0</v>
      </c>
      <c r="O133" s="182">
        <f t="shared" si="17"/>
        <v>0</v>
      </c>
    </row>
    <row r="134" spans="1:17" x14ac:dyDescent="0.2">
      <c r="A134" s="212"/>
      <c r="B134" s="212"/>
      <c r="C134" s="212" t="s">
        <v>537</v>
      </c>
      <c r="D134" s="210">
        <f>SUM(D105:D133)</f>
        <v>0</v>
      </c>
      <c r="E134" s="210">
        <f t="shared" ref="E134:L134" si="18">SUM(E105:E133)</f>
        <v>0</v>
      </c>
      <c r="F134" s="210">
        <f t="shared" si="18"/>
        <v>0</v>
      </c>
      <c r="G134" s="210"/>
      <c r="H134" s="210"/>
      <c r="I134" s="210">
        <f t="shared" si="18"/>
        <v>0</v>
      </c>
      <c r="J134" s="210">
        <f t="shared" si="18"/>
        <v>0</v>
      </c>
      <c r="K134" s="210">
        <f t="shared" si="18"/>
        <v>0</v>
      </c>
      <c r="L134" s="210">
        <f t="shared" si="18"/>
        <v>0</v>
      </c>
      <c r="O134" s="182">
        <v>1</v>
      </c>
      <c r="Q134" s="240"/>
    </row>
    <row r="135" spans="1:17" x14ac:dyDescent="0.2">
      <c r="A135" s="244"/>
      <c r="B135" s="244"/>
      <c r="C135" s="244" t="s">
        <v>536</v>
      </c>
      <c r="D135" s="245">
        <f t="shared" ref="D135:J135" si="19">D102-D134</f>
        <v>0</v>
      </c>
      <c r="E135" s="245">
        <f t="shared" si="19"/>
        <v>0</v>
      </c>
      <c r="F135" s="245">
        <f t="shared" si="19"/>
        <v>0</v>
      </c>
      <c r="G135" s="245"/>
      <c r="H135" s="245"/>
      <c r="I135" s="245">
        <f t="shared" si="19"/>
        <v>0</v>
      </c>
      <c r="J135" s="245">
        <f t="shared" si="19"/>
        <v>0</v>
      </c>
      <c r="K135" s="245">
        <f>K102-K134</f>
        <v>0</v>
      </c>
      <c r="L135" s="245">
        <f>L102-L134</f>
        <v>0</v>
      </c>
      <c r="O135" s="182">
        <v>1</v>
      </c>
      <c r="Q135" s="240"/>
    </row>
    <row r="136" spans="1:17" x14ac:dyDescent="0.2">
      <c r="A136" s="215"/>
      <c r="B136" s="215"/>
      <c r="D136" s="213"/>
      <c r="E136" s="213"/>
      <c r="F136" s="213"/>
      <c r="G136" s="213"/>
      <c r="H136" s="213"/>
      <c r="I136" s="213"/>
      <c r="J136" s="213"/>
      <c r="K136" s="213"/>
      <c r="L136" s="213"/>
      <c r="O136" s="182">
        <v>1</v>
      </c>
      <c r="Q136" s="240"/>
    </row>
    <row r="137" spans="1:17" x14ac:dyDescent="0.2">
      <c r="C137" s="206" t="s">
        <v>801</v>
      </c>
      <c r="L137" s="204"/>
      <c r="O137" s="182">
        <v>1</v>
      </c>
    </row>
    <row r="138" spans="1:17" x14ac:dyDescent="0.2">
      <c r="A138" s="182" t="str">
        <f>'IS Acct 06'!A2</f>
        <v>10300-D04</v>
      </c>
      <c r="C138" s="182" t="str">
        <f>IFERROR(LEFT(IFERROR(INDEX(Sheet5!$C$2:$C$1300,MATCH($A138,Sheet5!$A$2:$A$1300,0)),"-"),FIND(",",IFERROR(INDEX(Sheet5!$C$2:$C$1300,MATCH($A138,Sheet5!$A$2:$A$1300,0)),"-"),1)-1),IFERROR(INDEX(Sheet5!$C$2:$C$1300,MATCH($A138,Sheet5!$A$2:$A$1300,0)),"-"))</f>
        <v xml:space="preserve">Display Advertising-Form Magazine                           </v>
      </c>
      <c r="D138" s="204">
        <f>IFERROR(INDEX(Lookup!$BG$9:$BG$2065,MATCH($A138,Lookup!$A$9:$A$2065,0)),0)</f>
        <v>0</v>
      </c>
      <c r="E138" s="204">
        <f>IFERROR(INDEX(Lookup!$BF$9:$BF$2065,MATCH($A138,Lookup!$A$9:$A$2065,0)),0)</f>
        <v>0</v>
      </c>
      <c r="F138" s="204">
        <f>IFERROR(INDEX(Lookup!$BE$9:$BE$2065,MATCH($A138,Lookup!$A$9:$A$2065,0)),0)</f>
        <v>0</v>
      </c>
      <c r="G138" s="205"/>
      <c r="H138" s="205"/>
      <c r="I138" s="204">
        <f>IFERROR(INDEX(Lookup!$BJ$9:$BJ$2065,MATCH($A138,Lookup!$A$9:$A$2065,0)),0)</f>
        <v>0</v>
      </c>
      <c r="J138" s="204">
        <f>IFERROR(INDEX(Lookup!$BI$9:$BI$2065,MATCH($A138,Lookup!$A$9:$A$2065,0)),0)</f>
        <v>0</v>
      </c>
      <c r="K138" s="204">
        <f>IFERROR(INDEX(Lookup!$BH$9:$BH$2065,MATCH($A138,Lookup!$A$9:$A$2065,0)),0)</f>
        <v>0</v>
      </c>
      <c r="L138" s="204">
        <f t="shared" ref="L138:L144" si="20">K138-J138</f>
        <v>0</v>
      </c>
      <c r="O138" s="182">
        <f t="shared" si="15"/>
        <v>1</v>
      </c>
    </row>
    <row r="139" spans="1:17" x14ac:dyDescent="0.2">
      <c r="A139" s="182" t="str">
        <f>'IS Acct 06'!A3</f>
        <v>10310-D04</v>
      </c>
      <c r="C139" s="182" t="str">
        <f>IFERROR(LEFT(IFERROR(INDEX(Sheet5!$C$2:$C$1300,MATCH($A139,Sheet5!$A$2:$A$1300,0)),"-"),FIND(",",IFERROR(INDEX(Sheet5!$C$2:$C$1300,MATCH($A139,Sheet5!$A$2:$A$1300,0)),"-"),1)-1),IFERROR(INDEX(Sheet5!$C$2:$C$1300,MATCH($A139,Sheet5!$A$2:$A$1300,0)),"-"))</f>
        <v xml:space="preserve">Submissions-Form Magazine                                   </v>
      </c>
      <c r="D139" s="204">
        <f>IFERROR(INDEX(Lookup!$BG$9:$BG$2065,MATCH($A139,Lookup!$A$9:$A$2065,0)),0)</f>
        <v>0</v>
      </c>
      <c r="E139" s="204">
        <f>IFERROR(INDEX(Lookup!$BF$9:$BF$2065,MATCH($A139,Lookup!$A$9:$A$2065,0)),0)</f>
        <v>0</v>
      </c>
      <c r="F139" s="204">
        <f>IFERROR(INDEX(Lookup!$BE$9:$BE$2065,MATCH($A139,Lookup!$A$9:$A$2065,0)),0)</f>
        <v>0</v>
      </c>
      <c r="G139" s="205"/>
      <c r="H139" s="205"/>
      <c r="I139" s="204">
        <f>IFERROR(INDEX(Lookup!$BJ$9:$BJ$2065,MATCH($A139,Lookup!$A$9:$A$2065,0)),0)</f>
        <v>0</v>
      </c>
      <c r="J139" s="204">
        <f>IFERROR(INDEX(Lookup!$BI$9:$BI$2065,MATCH($A139,Lookup!$A$9:$A$2065,0)),0)</f>
        <v>0</v>
      </c>
      <c r="K139" s="204">
        <f>IFERROR(INDEX(Lookup!$BH$9:$BH$2065,MATCH($A139,Lookup!$A$9:$A$2065,0)),0)</f>
        <v>0</v>
      </c>
      <c r="L139" s="204">
        <f t="shared" si="20"/>
        <v>0</v>
      </c>
      <c r="O139" s="182">
        <f t="shared" si="15"/>
        <v>1</v>
      </c>
    </row>
    <row r="140" spans="1:17" x14ac:dyDescent="0.2">
      <c r="A140" s="182" t="str">
        <f>'IS Acct 06'!A4</f>
        <v>10320-D04</v>
      </c>
      <c r="C140" s="182" t="str">
        <f>IFERROR(LEFT(IFERROR(INDEX(Sheet5!$C$2:$C$1300,MATCH($A140,Sheet5!$A$2:$A$1300,0)),"-"),FIND(",",IFERROR(INDEX(Sheet5!$C$2:$C$1300,MATCH($A140,Sheet5!$A$2:$A$1300,0)),"-"),1)-1),IFERROR(INDEX(Sheet5!$C$2:$C$1300,MATCH($A140,Sheet5!$A$2:$A$1300,0)),"-"))</f>
        <v xml:space="preserve">Ticket Sales-Form Magazine                                  </v>
      </c>
      <c r="D140" s="204">
        <f>IFERROR(INDEX(Lookup!$BG$9:$BG$2065,MATCH($A140,Lookup!$A$9:$A$2065,0)),0)</f>
        <v>0</v>
      </c>
      <c r="E140" s="204">
        <f>IFERROR(INDEX(Lookup!$BF$9:$BF$2065,MATCH($A140,Lookup!$A$9:$A$2065,0)),0)</f>
        <v>0</v>
      </c>
      <c r="F140" s="204">
        <f>IFERROR(INDEX(Lookup!$BE$9:$BE$2065,MATCH($A140,Lookup!$A$9:$A$2065,0)),0)</f>
        <v>0</v>
      </c>
      <c r="G140" s="205"/>
      <c r="H140" s="205"/>
      <c r="I140" s="204">
        <f>IFERROR(INDEX(Lookup!$BJ$9:$BJ$2065,MATCH($A140,Lookup!$A$9:$A$2065,0)),0)</f>
        <v>0</v>
      </c>
      <c r="J140" s="204">
        <f>IFERROR(INDEX(Lookup!$BI$9:$BI$2065,MATCH($A140,Lookup!$A$9:$A$2065,0)),0)</f>
        <v>0</v>
      </c>
      <c r="K140" s="204">
        <f>IFERROR(INDEX(Lookup!$BH$9:$BH$2065,MATCH($A140,Lookup!$A$9:$A$2065,0)),0)</f>
        <v>0</v>
      </c>
      <c r="L140" s="204">
        <f t="shared" si="20"/>
        <v>0</v>
      </c>
      <c r="O140" s="182">
        <f t="shared" si="15"/>
        <v>1</v>
      </c>
    </row>
    <row r="141" spans="1:17" hidden="1" x14ac:dyDescent="0.2">
      <c r="A141" s="182">
        <f>'IS Acct 06'!A5</f>
        <v>0</v>
      </c>
      <c r="C141" s="182" t="str">
        <f>IFERROR(LEFT(IFERROR(INDEX(Sheet5!$C$2:$C$1300,MATCH($A141,Sheet5!$A$2:$A$1300,0)),"-"),FIND(",",IFERROR(INDEX(Sheet5!$C$2:$C$1300,MATCH($A141,Sheet5!$A$2:$A$1300,0)),"-"),1)-1),IFERROR(INDEX(Sheet5!$C$2:$C$1300,MATCH($A141,Sheet5!$A$2:$A$1300,0)),"-"))</f>
        <v>-</v>
      </c>
      <c r="D141" s="204">
        <f>IFERROR(INDEX(Lookup!$BG$9:$BG$2065,MATCH($A141,Lookup!$A$9:$A$2065,0)),0)</f>
        <v>0</v>
      </c>
      <c r="E141" s="204">
        <f>IFERROR(INDEX(Lookup!$BF$9:$BF$2065,MATCH($A141,Lookup!$A$9:$A$2065,0)),0)</f>
        <v>0</v>
      </c>
      <c r="F141" s="204">
        <f>IFERROR(INDEX(Lookup!$BE$9:$BE$2065,MATCH($A141,Lookup!$A$9:$A$2065,0)),0)</f>
        <v>0</v>
      </c>
      <c r="G141" s="205"/>
      <c r="H141" s="205"/>
      <c r="I141" s="204">
        <f>IFERROR(INDEX(Lookup!$BJ$9:$BJ$2065,MATCH($A141,Lookup!$A$9:$A$2065,0)),0)</f>
        <v>0</v>
      </c>
      <c r="J141" s="204">
        <f>IFERROR(INDEX(Lookup!$BI$9:$BI$2065,MATCH($A141,Lookup!$A$9:$A$2065,0)),0)</f>
        <v>0</v>
      </c>
      <c r="K141" s="204">
        <f>IFERROR(INDEX(Lookup!$BH$9:$BH$2065,MATCH($A141,Lookup!$A$9:$A$2065,0)),0)</f>
        <v>0</v>
      </c>
      <c r="L141" s="204">
        <f t="shared" si="20"/>
        <v>0</v>
      </c>
      <c r="O141" s="182">
        <f t="shared" si="15"/>
        <v>0</v>
      </c>
    </row>
    <row r="142" spans="1:17" hidden="1" x14ac:dyDescent="0.2">
      <c r="A142" s="182">
        <f>'IS Acct 06'!A6</f>
        <v>0</v>
      </c>
      <c r="C142" s="182" t="str">
        <f>IFERROR(LEFT(IFERROR(INDEX(Sheet5!$C$2:$C$1300,MATCH($A142,Sheet5!$A$2:$A$1300,0)),"-"),FIND(",",IFERROR(INDEX(Sheet5!$C$2:$C$1300,MATCH($A142,Sheet5!$A$2:$A$1300,0)),"-"),1)-1),IFERROR(INDEX(Sheet5!$C$2:$C$1300,MATCH($A142,Sheet5!$A$2:$A$1300,0)),"-"))</f>
        <v>-</v>
      </c>
      <c r="D142" s="204">
        <f>IFERROR(INDEX(Lookup!$BG$9:$BG$2065,MATCH($A142,Lookup!$A$9:$A$2065,0)),0)</f>
        <v>0</v>
      </c>
      <c r="E142" s="204">
        <f>IFERROR(INDEX(Lookup!$BF$9:$BF$2065,MATCH($A142,Lookup!$A$9:$A$2065,0)),0)</f>
        <v>0</v>
      </c>
      <c r="F142" s="204">
        <f>IFERROR(INDEX(Lookup!$BE$9:$BE$2065,MATCH($A142,Lookup!$A$9:$A$2065,0)),0)</f>
        <v>0</v>
      </c>
      <c r="G142" s="205"/>
      <c r="H142" s="205"/>
      <c r="I142" s="204">
        <f>IFERROR(INDEX(Lookup!$BJ$9:$BJ$2065,MATCH($A142,Lookup!$A$9:$A$2065,0)),0)</f>
        <v>0</v>
      </c>
      <c r="J142" s="204">
        <f>IFERROR(INDEX(Lookup!$BI$9:$BI$2065,MATCH($A142,Lookup!$A$9:$A$2065,0)),0)</f>
        <v>0</v>
      </c>
      <c r="K142" s="204">
        <f>IFERROR(INDEX(Lookup!$BH$9:$BH$2065,MATCH($A142,Lookup!$A$9:$A$2065,0)),0)</f>
        <v>0</v>
      </c>
      <c r="L142" s="204">
        <f t="shared" si="20"/>
        <v>0</v>
      </c>
      <c r="O142" s="182">
        <f t="shared" si="15"/>
        <v>0</v>
      </c>
    </row>
    <row r="143" spans="1:17" hidden="1" x14ac:dyDescent="0.2">
      <c r="A143" s="182">
        <f>'IS Acct 06'!A7</f>
        <v>0</v>
      </c>
      <c r="C143" s="182" t="str">
        <f>IFERROR(LEFT(IFERROR(INDEX(Sheet5!$C$2:$C$1300,MATCH($A143,Sheet5!$A$2:$A$1300,0)),"-"),FIND(",",IFERROR(INDEX(Sheet5!$C$2:$C$1300,MATCH($A143,Sheet5!$A$2:$A$1300,0)),"-"),1)-1),IFERROR(INDEX(Sheet5!$C$2:$C$1300,MATCH($A143,Sheet5!$A$2:$A$1300,0)),"-"))</f>
        <v>-</v>
      </c>
      <c r="D143" s="204">
        <f>IFERROR(INDEX(Lookup!$BG$9:$BG$2065,MATCH($A143,Lookup!$A$9:$A$2065,0)),0)</f>
        <v>0</v>
      </c>
      <c r="E143" s="204">
        <f>IFERROR(INDEX(Lookup!$BF$9:$BF$2065,MATCH($A143,Lookup!$A$9:$A$2065,0)),0)</f>
        <v>0</v>
      </c>
      <c r="F143" s="204">
        <f>IFERROR(INDEX(Lookup!$BE$9:$BE$2065,MATCH($A143,Lookup!$A$9:$A$2065,0)),0)</f>
        <v>0</v>
      </c>
      <c r="G143" s="205"/>
      <c r="H143" s="205"/>
      <c r="I143" s="204">
        <f>IFERROR(INDEX(Lookup!$BJ$9:$BJ$2065,MATCH($A143,Lookup!$A$9:$A$2065,0)),0)</f>
        <v>0</v>
      </c>
      <c r="J143" s="204">
        <f>IFERROR(INDEX(Lookup!$BI$9:$BI$2065,MATCH($A143,Lookup!$A$9:$A$2065,0)),0)</f>
        <v>0</v>
      </c>
      <c r="K143" s="204">
        <f>IFERROR(INDEX(Lookup!$BH$9:$BH$2065,MATCH($A143,Lookup!$A$9:$A$2065,0)),0)</f>
        <v>0</v>
      </c>
      <c r="L143" s="204">
        <f t="shared" si="20"/>
        <v>0</v>
      </c>
      <c r="O143" s="182">
        <f t="shared" si="15"/>
        <v>0</v>
      </c>
    </row>
    <row r="144" spans="1:17" hidden="1" x14ac:dyDescent="0.2">
      <c r="A144" s="182">
        <f>'IS Acct 06'!A8</f>
        <v>0</v>
      </c>
      <c r="C144" s="182" t="str">
        <f>IFERROR(LEFT(IFERROR(INDEX(Sheet5!$C$2:$C$1300,MATCH($A144,Sheet5!$A$2:$A$1300,0)),"-"),FIND(",",IFERROR(INDEX(Sheet5!$C$2:$C$1300,MATCH($A144,Sheet5!$A$2:$A$1300,0)),"-"),1)-1),IFERROR(INDEX(Sheet5!$C$2:$C$1300,MATCH($A144,Sheet5!$A$2:$A$1300,0)),"-"))</f>
        <v>-</v>
      </c>
      <c r="D144" s="204">
        <f>IFERROR(INDEX(Lookup!$BG$9:$BG$2065,MATCH($A144,Lookup!$A$9:$A$2065,0)),0)</f>
        <v>0</v>
      </c>
      <c r="E144" s="204">
        <f>IFERROR(INDEX(Lookup!$BF$9:$BF$2065,MATCH($A144,Lookup!$A$9:$A$2065,0)),0)</f>
        <v>0</v>
      </c>
      <c r="F144" s="204">
        <f>IFERROR(INDEX(Lookup!$BE$9:$BE$2065,MATCH($A144,Lookup!$A$9:$A$2065,0)),0)</f>
        <v>0</v>
      </c>
      <c r="G144" s="205"/>
      <c r="H144" s="205"/>
      <c r="I144" s="204">
        <f>IFERROR(INDEX(Lookup!$BJ$9:$BJ$2065,MATCH($A144,Lookup!$A$9:$A$2065,0)),0)</f>
        <v>0</v>
      </c>
      <c r="J144" s="204">
        <f>IFERROR(INDEX(Lookup!$BI$9:$BI$2065,MATCH($A144,Lookup!$A$9:$A$2065,0)),0)</f>
        <v>0</v>
      </c>
      <c r="K144" s="204">
        <f>IFERROR(INDEX(Lookup!$BH$9:$BH$2065,MATCH($A144,Lookup!$A$9:$A$2065,0)),0)</f>
        <v>0</v>
      </c>
      <c r="L144" s="204">
        <f t="shared" si="20"/>
        <v>0</v>
      </c>
      <c r="O144" s="182">
        <f t="shared" si="15"/>
        <v>0</v>
      </c>
    </row>
    <row r="145" spans="1:15" x14ac:dyDescent="0.2">
      <c r="A145" s="212"/>
      <c r="B145" s="212"/>
      <c r="C145" s="212" t="s">
        <v>446</v>
      </c>
      <c r="D145" s="210">
        <f>SUM(D138:D144)</f>
        <v>0</v>
      </c>
      <c r="E145" s="210">
        <f>SUM(E138:E144)</f>
        <v>0</v>
      </c>
      <c r="F145" s="210">
        <f>SUM(F138:F144)</f>
        <v>0</v>
      </c>
      <c r="G145" s="211"/>
      <c r="H145" s="211"/>
      <c r="I145" s="210">
        <f>SUM(I138:I144)</f>
        <v>0</v>
      </c>
      <c r="J145" s="210">
        <f>SUM(J138:J144)</f>
        <v>0</v>
      </c>
      <c r="K145" s="210">
        <f>SUM(K138:K144)</f>
        <v>0</v>
      </c>
      <c r="L145" s="210">
        <f>SUM(L138:L144)</f>
        <v>0</v>
      </c>
      <c r="O145" s="182">
        <v>1</v>
      </c>
    </row>
    <row r="146" spans="1:15" x14ac:dyDescent="0.2">
      <c r="A146" s="215"/>
      <c r="B146" s="215"/>
      <c r="C146" s="215"/>
      <c r="D146" s="213"/>
      <c r="E146" s="213"/>
      <c r="F146" s="213"/>
      <c r="G146" s="214"/>
      <c r="H146" s="214"/>
      <c r="I146" s="213"/>
      <c r="J146" s="213"/>
      <c r="K146" s="213"/>
      <c r="L146" s="213"/>
      <c r="O146" s="182">
        <v>1</v>
      </c>
    </row>
    <row r="147" spans="1:15" x14ac:dyDescent="0.2">
      <c r="A147" s="182" t="str">
        <f>'IS Acct 07'!A2</f>
        <v>14100-D04</v>
      </c>
      <c r="C147" s="182" t="str">
        <f>IFERROR(LEFT(IFERROR(INDEX(Sheet5!$C$2:$C$1300,MATCH($A147,Sheet5!$A$2:$A$1300,0)),"-"),FIND(",",IFERROR(INDEX(Sheet5!$C$2:$C$1300,MATCH($A147,Sheet5!$A$2:$A$1300,0)),"-"),1)-1),IFERROR(INDEX(Sheet5!$C$2:$C$1300,MATCH($A147,Sheet5!$A$2:$A$1300,0)),"-"))</f>
        <v xml:space="preserve">Administration Support - Form Magazine                      </v>
      </c>
      <c r="D147" s="204">
        <f>IFERROR(INDEX(Lookup!$BG$9:$BG$2065,MATCH($A147,Lookup!$A$9:$A$2065,0)),0)</f>
        <v>0</v>
      </c>
      <c r="E147" s="204">
        <f>IFERROR(INDEX(Lookup!$BF$9:$BF$2065,MATCH($A147,Lookup!$A$9:$A$2065,0)),0)</f>
        <v>0</v>
      </c>
      <c r="F147" s="204">
        <f>IFERROR(INDEX(Lookup!$BE$9:$BE$2065,MATCH($A147,Lookup!$A$9:$A$2065,0)),0)</f>
        <v>0</v>
      </c>
      <c r="G147" s="205"/>
      <c r="H147" s="205"/>
      <c r="I147" s="204">
        <f>IFERROR(INDEX(Lookup!$BJ$9:$BJ$2065,MATCH($A147,Lookup!$A$9:$A$2065,0)),0)</f>
        <v>0</v>
      </c>
      <c r="J147" s="204">
        <f>IFERROR(INDEX(Lookup!$BI$9:$BI$2065,MATCH($A147,Lookup!$A$9:$A$2065,0)),0)</f>
        <v>0</v>
      </c>
      <c r="K147" s="204">
        <f>IFERROR(INDEX(Lookup!$BH$9:$BH$2065,MATCH($A147,Lookup!$A$9:$A$2065,0)),0)</f>
        <v>0</v>
      </c>
      <c r="L147" s="204">
        <f t="shared" ref="L147:L160" si="21">K147-J147</f>
        <v>0</v>
      </c>
      <c r="O147" s="182">
        <f t="shared" ref="O147:O160" si="22">+IF(A147&gt;0,1,0)</f>
        <v>1</v>
      </c>
    </row>
    <row r="148" spans="1:15" x14ac:dyDescent="0.2">
      <c r="A148" s="182" t="str">
        <f>'IS Acct 07'!A3</f>
        <v>14120-D04</v>
      </c>
      <c r="C148" s="182" t="str">
        <f>IFERROR(LEFT(IFERROR(INDEX(Sheet5!$C$2:$C$1300,MATCH($A148,Sheet5!$A$2:$A$1300,0)),"-"),FIND(",",IFERROR(INDEX(Sheet5!$C$2:$C$1300,MATCH($A148,Sheet5!$A$2:$A$1300,0)),"-"),1)-1),IFERROR(INDEX(Sheet5!$C$2:$C$1300,MATCH($A148,Sheet5!$A$2:$A$1300,0)),"-"))</f>
        <v xml:space="preserve">Advertising/Promo-Form Magazine                             </v>
      </c>
      <c r="D148" s="204">
        <f>IFERROR(INDEX(Lookup!$BG$9:$BG$2065,MATCH($A148,Lookup!$A$9:$A$2065,0)),0)</f>
        <v>0</v>
      </c>
      <c r="E148" s="204">
        <f>IFERROR(INDEX(Lookup!$BF$9:$BF$2065,MATCH($A148,Lookup!$A$9:$A$2065,0)),0)</f>
        <v>0</v>
      </c>
      <c r="F148" s="204">
        <f>IFERROR(INDEX(Lookup!$BE$9:$BE$2065,MATCH($A148,Lookup!$A$9:$A$2065,0)),0)</f>
        <v>0</v>
      </c>
      <c r="G148" s="205"/>
      <c r="H148" s="205"/>
      <c r="I148" s="204">
        <f>IFERROR(INDEX(Lookup!$BJ$9:$BJ$2065,MATCH($A148,Lookup!$A$9:$A$2065,0)),0)</f>
        <v>0</v>
      </c>
      <c r="J148" s="204">
        <f>IFERROR(INDEX(Lookup!$BI$9:$BI$2065,MATCH($A148,Lookup!$A$9:$A$2065,0)),0)</f>
        <v>0</v>
      </c>
      <c r="K148" s="204">
        <f>IFERROR(INDEX(Lookup!$BH$9:$BH$2065,MATCH($A148,Lookup!$A$9:$A$2065,0)),0)</f>
        <v>0</v>
      </c>
      <c r="L148" s="204">
        <f t="shared" si="21"/>
        <v>0</v>
      </c>
      <c r="O148" s="182">
        <f t="shared" si="22"/>
        <v>1</v>
      </c>
    </row>
    <row r="149" spans="1:15" x14ac:dyDescent="0.2">
      <c r="A149" s="182" t="str">
        <f>'IS Acct 07'!A4</f>
        <v>14140-D04</v>
      </c>
      <c r="C149" s="182" t="str">
        <f>IFERROR(LEFT(IFERROR(INDEX(Sheet5!$C$2:$C$1300,MATCH($A149,Sheet5!$A$2:$A$1300,0)),"-"),FIND(",",IFERROR(INDEX(Sheet5!$C$2:$C$1300,MATCH($A149,Sheet5!$A$2:$A$1300,0)),"-"),1)-1),IFERROR(INDEX(Sheet5!$C$2:$C$1300,MATCH($A149,Sheet5!$A$2:$A$1300,0)),"-"))</f>
        <v xml:space="preserve">Agency Commissions-Form Magazine                            </v>
      </c>
      <c r="D149" s="204">
        <f>IFERROR(INDEX(Lookup!$BG$9:$BG$2065,MATCH($A149,Lookup!$A$9:$A$2065,0)),0)</f>
        <v>0</v>
      </c>
      <c r="E149" s="204">
        <f>IFERROR(INDEX(Lookup!$BF$9:$BF$2065,MATCH($A149,Lookup!$A$9:$A$2065,0)),0)</f>
        <v>0</v>
      </c>
      <c r="F149" s="204">
        <f>IFERROR(INDEX(Lookup!$BE$9:$BE$2065,MATCH($A149,Lookup!$A$9:$A$2065,0)),0)</f>
        <v>0</v>
      </c>
      <c r="G149" s="205"/>
      <c r="H149" s="205"/>
      <c r="I149" s="204">
        <f>IFERROR(INDEX(Lookup!$BJ$9:$BJ$2065,MATCH($A149,Lookup!$A$9:$A$2065,0)),0)</f>
        <v>0</v>
      </c>
      <c r="J149" s="204">
        <f>IFERROR(INDEX(Lookup!$BI$9:$BI$2065,MATCH($A149,Lookup!$A$9:$A$2065,0)),0)</f>
        <v>0</v>
      </c>
      <c r="K149" s="204">
        <f>IFERROR(INDEX(Lookup!$BH$9:$BH$2065,MATCH($A149,Lookup!$A$9:$A$2065,0)),0)</f>
        <v>0</v>
      </c>
      <c r="L149" s="204">
        <f t="shared" si="21"/>
        <v>0</v>
      </c>
      <c r="O149" s="182">
        <f t="shared" si="22"/>
        <v>1</v>
      </c>
    </row>
    <row r="150" spans="1:15" x14ac:dyDescent="0.2">
      <c r="A150" s="182" t="str">
        <f>'IS Acct 07'!A5</f>
        <v>14160-D04</v>
      </c>
      <c r="C150" s="182" t="str">
        <f>IFERROR(LEFT(IFERROR(INDEX(Sheet5!$C$2:$C$1300,MATCH($A150,Sheet5!$A$2:$A$1300,0)),"-"),FIND(",",IFERROR(INDEX(Sheet5!$C$2:$C$1300,MATCH($A150,Sheet5!$A$2:$A$1300,0)),"-"),1)-1),IFERROR(INDEX(Sheet5!$C$2:$C$1300,MATCH($A150,Sheet5!$A$2:$A$1300,0)),"-"))</f>
        <v xml:space="preserve">Contributors - Journalist-Form Magazine                     </v>
      </c>
      <c r="D150" s="204">
        <f>IFERROR(INDEX(Lookup!$BG$9:$BG$2065,MATCH($A150,Lookup!$A$9:$A$2065,0)),0)</f>
        <v>0</v>
      </c>
      <c r="E150" s="204">
        <f>IFERROR(INDEX(Lookup!$BF$9:$BF$2065,MATCH($A150,Lookup!$A$9:$A$2065,0)),0)</f>
        <v>0</v>
      </c>
      <c r="F150" s="204">
        <f>IFERROR(INDEX(Lookup!$BE$9:$BE$2065,MATCH($A150,Lookup!$A$9:$A$2065,0)),0)</f>
        <v>0</v>
      </c>
      <c r="G150" s="205"/>
      <c r="H150" s="205"/>
      <c r="I150" s="204">
        <f>IFERROR(INDEX(Lookup!$BJ$9:$BJ$2065,MATCH($A150,Lookup!$A$9:$A$2065,0)),0)</f>
        <v>0</v>
      </c>
      <c r="J150" s="204">
        <f>IFERROR(INDEX(Lookup!$BI$9:$BI$2065,MATCH($A150,Lookup!$A$9:$A$2065,0)),0)</f>
        <v>0</v>
      </c>
      <c r="K150" s="204">
        <f>IFERROR(INDEX(Lookup!$BH$9:$BH$2065,MATCH($A150,Lookup!$A$9:$A$2065,0)),0)</f>
        <v>0</v>
      </c>
      <c r="L150" s="204">
        <f t="shared" si="21"/>
        <v>0</v>
      </c>
      <c r="O150" s="182">
        <f t="shared" si="22"/>
        <v>1</v>
      </c>
    </row>
    <row r="151" spans="1:15" x14ac:dyDescent="0.2">
      <c r="A151" s="182" t="str">
        <f>'IS Acct 07'!A6</f>
        <v>14180-D04</v>
      </c>
      <c r="C151" s="182" t="str">
        <f>IFERROR(LEFT(IFERROR(INDEX(Sheet5!$C$2:$C$1300,MATCH($A151,Sheet5!$A$2:$A$1300,0)),"-"),FIND(",",IFERROR(INDEX(Sheet5!$C$2:$C$1300,MATCH($A151,Sheet5!$A$2:$A$1300,0)),"-"),1)-1),IFERROR(INDEX(Sheet5!$C$2:$C$1300,MATCH($A151,Sheet5!$A$2:$A$1300,0)),"-"))</f>
        <v xml:space="preserve">Distribution - Courier-Form Magazine                        </v>
      </c>
      <c r="D151" s="204">
        <f>IFERROR(INDEX(Lookup!$BG$9:$BG$2065,MATCH($A151,Lookup!$A$9:$A$2065,0)),0)</f>
        <v>0</v>
      </c>
      <c r="E151" s="204">
        <f>IFERROR(INDEX(Lookup!$BF$9:$BF$2065,MATCH($A151,Lookup!$A$9:$A$2065,0)),0)</f>
        <v>0</v>
      </c>
      <c r="F151" s="204">
        <f>IFERROR(INDEX(Lookup!$BE$9:$BE$2065,MATCH($A151,Lookup!$A$9:$A$2065,0)),0)</f>
        <v>0</v>
      </c>
      <c r="G151" s="205"/>
      <c r="H151" s="205"/>
      <c r="I151" s="204">
        <f>IFERROR(INDEX(Lookup!$BJ$9:$BJ$2065,MATCH($A151,Lookup!$A$9:$A$2065,0)),0)</f>
        <v>0</v>
      </c>
      <c r="J151" s="204">
        <f>IFERROR(INDEX(Lookup!$BI$9:$BI$2065,MATCH($A151,Lookup!$A$9:$A$2065,0)),0)</f>
        <v>0</v>
      </c>
      <c r="K151" s="204">
        <f>IFERROR(INDEX(Lookup!$BH$9:$BH$2065,MATCH($A151,Lookup!$A$9:$A$2065,0)),0)</f>
        <v>0</v>
      </c>
      <c r="L151" s="204">
        <f t="shared" si="21"/>
        <v>0</v>
      </c>
      <c r="O151" s="182">
        <f t="shared" si="22"/>
        <v>1</v>
      </c>
    </row>
    <row r="152" spans="1:15" x14ac:dyDescent="0.2">
      <c r="A152" s="182" t="str">
        <f>'IS Acct 07'!A7</f>
        <v>14190-D04</v>
      </c>
      <c r="C152" s="182" t="str">
        <f>IFERROR(LEFT(IFERROR(INDEX(Sheet5!$C$2:$C$1300,MATCH($A152,Sheet5!$A$2:$A$1300,0)),"-"),FIND(",",IFERROR(INDEX(Sheet5!$C$2:$C$1300,MATCH($A152,Sheet5!$A$2:$A$1300,0)),"-"),1)-1),IFERROR(INDEX(Sheet5!$C$2:$C$1300,MATCH($A152,Sheet5!$A$2:$A$1300,0)),"-"))</f>
        <v xml:space="preserve">Catering - Form Magazine                                    </v>
      </c>
      <c r="D152" s="204">
        <f>IFERROR(INDEX(Lookup!$BG$9:$BG$2065,MATCH($A152,Lookup!$A$9:$A$2065,0)),0)</f>
        <v>0</v>
      </c>
      <c r="E152" s="204">
        <f>IFERROR(INDEX(Lookup!$BF$9:$BF$2065,MATCH($A152,Lookup!$A$9:$A$2065,0)),0)</f>
        <v>0</v>
      </c>
      <c r="F152" s="204">
        <f>IFERROR(INDEX(Lookup!$BE$9:$BE$2065,MATCH($A152,Lookup!$A$9:$A$2065,0)),0)</f>
        <v>0</v>
      </c>
      <c r="G152" s="205"/>
      <c r="H152" s="205"/>
      <c r="I152" s="204">
        <f>IFERROR(INDEX(Lookup!$BJ$9:$BJ$2065,MATCH($A152,Lookup!$A$9:$A$2065,0)),0)</f>
        <v>0</v>
      </c>
      <c r="J152" s="204">
        <f>IFERROR(INDEX(Lookup!$BI$9:$BI$2065,MATCH($A152,Lookup!$A$9:$A$2065,0)),0)</f>
        <v>0</v>
      </c>
      <c r="K152" s="204">
        <f>IFERROR(INDEX(Lookup!$BH$9:$BH$2065,MATCH($A152,Lookup!$A$9:$A$2065,0)),0)</f>
        <v>0</v>
      </c>
      <c r="L152" s="204">
        <f t="shared" si="21"/>
        <v>0</v>
      </c>
      <c r="O152" s="182">
        <f t="shared" si="22"/>
        <v>1</v>
      </c>
    </row>
    <row r="153" spans="1:15" x14ac:dyDescent="0.2">
      <c r="A153" s="182" t="str">
        <f>'IS Acct 07'!A8</f>
        <v>14200-D04</v>
      </c>
      <c r="C153" s="182" t="str">
        <f>IFERROR(LEFT(IFERROR(INDEX(Sheet5!$C$2:$C$1300,MATCH($A153,Sheet5!$A$2:$A$1300,0)),"-"),FIND(",",IFERROR(INDEX(Sheet5!$C$2:$C$1300,MATCH($A153,Sheet5!$A$2:$A$1300,0)),"-"),1)-1),IFERROR(INDEX(Sheet5!$C$2:$C$1300,MATCH($A153,Sheet5!$A$2:$A$1300,0)),"-"))</f>
        <v xml:space="preserve">Distribution - Postage-Form Magazine                        </v>
      </c>
      <c r="D153" s="204">
        <f>IFERROR(INDEX(Lookup!$BG$9:$BG$2065,MATCH($A153,Lookup!$A$9:$A$2065,0)),0)</f>
        <v>0</v>
      </c>
      <c r="E153" s="204">
        <f>IFERROR(INDEX(Lookup!$BF$9:$BF$2065,MATCH($A153,Lookup!$A$9:$A$2065,0)),0)</f>
        <v>0</v>
      </c>
      <c r="F153" s="204">
        <f>IFERROR(INDEX(Lookup!$BE$9:$BE$2065,MATCH($A153,Lookup!$A$9:$A$2065,0)),0)</f>
        <v>0</v>
      </c>
      <c r="G153" s="205"/>
      <c r="H153" s="205"/>
      <c r="I153" s="204">
        <f>IFERROR(INDEX(Lookup!$BJ$9:$BJ$2065,MATCH($A153,Lookup!$A$9:$A$2065,0)),0)</f>
        <v>0</v>
      </c>
      <c r="J153" s="204">
        <f>IFERROR(INDEX(Lookup!$BI$9:$BI$2065,MATCH($A153,Lookup!$A$9:$A$2065,0)),0)</f>
        <v>0</v>
      </c>
      <c r="K153" s="204">
        <f>IFERROR(INDEX(Lookup!$BH$9:$BH$2065,MATCH($A153,Lookup!$A$9:$A$2065,0)),0)</f>
        <v>0</v>
      </c>
      <c r="L153" s="204">
        <f t="shared" ref="L153:L155" si="23">K153-J153</f>
        <v>0</v>
      </c>
      <c r="O153" s="182">
        <f t="shared" ref="O153:O155" si="24">+IF(A153&gt;0,1,0)</f>
        <v>1</v>
      </c>
    </row>
    <row r="154" spans="1:15" x14ac:dyDescent="0.2">
      <c r="A154" s="182" t="str">
        <f>'IS Acct 07'!A9</f>
        <v>14220-D04</v>
      </c>
      <c r="C154" s="182" t="str">
        <f>IFERROR(LEFT(IFERROR(INDEX(Sheet5!$C$2:$C$1300,MATCH($A154,Sheet5!$A$2:$A$1300,0)),"-"),FIND(",",IFERROR(INDEX(Sheet5!$C$2:$C$1300,MATCH($A154,Sheet5!$A$2:$A$1300,0)),"-"),1)-1),IFERROR(INDEX(Sheet5!$C$2:$C$1300,MATCH($A154,Sheet5!$A$2:$A$1300,0)),"-"))</f>
        <v xml:space="preserve">Layout/Proof/Production-Form Magazine                       </v>
      </c>
      <c r="D154" s="204">
        <f>IFERROR(INDEX(Lookup!$BG$9:$BG$2065,MATCH($A154,Lookup!$A$9:$A$2065,0)),0)</f>
        <v>0</v>
      </c>
      <c r="E154" s="204">
        <f>IFERROR(INDEX(Lookup!$BF$9:$BF$2065,MATCH($A154,Lookup!$A$9:$A$2065,0)),0)</f>
        <v>0</v>
      </c>
      <c r="F154" s="204">
        <f>IFERROR(INDEX(Lookup!$BE$9:$BE$2065,MATCH($A154,Lookup!$A$9:$A$2065,0)),0)</f>
        <v>0</v>
      </c>
      <c r="G154" s="205"/>
      <c r="H154" s="205"/>
      <c r="I154" s="204">
        <f>IFERROR(INDEX(Lookup!$BJ$9:$BJ$2065,MATCH($A154,Lookup!$A$9:$A$2065,0)),0)</f>
        <v>0</v>
      </c>
      <c r="J154" s="204">
        <f>IFERROR(INDEX(Lookup!$BI$9:$BI$2065,MATCH($A154,Lookup!$A$9:$A$2065,0)),0)</f>
        <v>0</v>
      </c>
      <c r="K154" s="204">
        <f>IFERROR(INDEX(Lookup!$BH$9:$BH$2065,MATCH($A154,Lookup!$A$9:$A$2065,0)),0)</f>
        <v>0</v>
      </c>
      <c r="L154" s="204">
        <f t="shared" si="23"/>
        <v>0</v>
      </c>
      <c r="O154" s="182">
        <f t="shared" si="24"/>
        <v>1</v>
      </c>
    </row>
    <row r="155" spans="1:15" x14ac:dyDescent="0.2">
      <c r="A155" s="182" t="str">
        <f>'IS Acct 07'!A10</f>
        <v>14240-D04</v>
      </c>
      <c r="C155" s="182" t="str">
        <f>IFERROR(LEFT(IFERROR(INDEX(Sheet5!$C$2:$C$1300,MATCH($A155,Sheet5!$A$2:$A$1300,0)),"-"),FIND(",",IFERROR(INDEX(Sheet5!$C$2:$C$1300,MATCH($A155,Sheet5!$A$2:$A$1300,0)),"-"),1)-1),IFERROR(INDEX(Sheet5!$C$2:$C$1300,MATCH($A155,Sheet5!$A$2:$A$1300,0)),"-"))</f>
        <v xml:space="preserve">Photography-Form Magazine                                   </v>
      </c>
      <c r="D155" s="204">
        <f>IFERROR(INDEX(Lookup!$BG$9:$BG$2065,MATCH($A155,Lookup!$A$9:$A$2065,0)),0)</f>
        <v>0</v>
      </c>
      <c r="E155" s="204">
        <f>IFERROR(INDEX(Lookup!$BF$9:$BF$2065,MATCH($A155,Lookup!$A$9:$A$2065,0)),0)</f>
        <v>0</v>
      </c>
      <c r="F155" s="204">
        <f>IFERROR(INDEX(Lookup!$BE$9:$BE$2065,MATCH($A155,Lookup!$A$9:$A$2065,0)),0)</f>
        <v>0</v>
      </c>
      <c r="G155" s="205"/>
      <c r="H155" s="205"/>
      <c r="I155" s="204">
        <f>IFERROR(INDEX(Lookup!$BJ$9:$BJ$2065,MATCH($A155,Lookup!$A$9:$A$2065,0)),0)</f>
        <v>0</v>
      </c>
      <c r="J155" s="204">
        <f>IFERROR(INDEX(Lookup!$BI$9:$BI$2065,MATCH($A155,Lookup!$A$9:$A$2065,0)),0)</f>
        <v>0</v>
      </c>
      <c r="K155" s="204">
        <f>IFERROR(INDEX(Lookup!$BH$9:$BH$2065,MATCH($A155,Lookup!$A$9:$A$2065,0)),0)</f>
        <v>0</v>
      </c>
      <c r="L155" s="204">
        <f t="shared" si="23"/>
        <v>0</v>
      </c>
      <c r="O155" s="182">
        <f t="shared" si="24"/>
        <v>1</v>
      </c>
    </row>
    <row r="156" spans="1:15" x14ac:dyDescent="0.2">
      <c r="A156" s="182" t="str">
        <f>'IS Acct 07'!A11</f>
        <v>14250-D04</v>
      </c>
      <c r="C156" s="182" t="str">
        <f>IFERROR(LEFT(IFERROR(INDEX(Sheet5!$C$2:$C$1300,MATCH($A156,Sheet5!$A$2:$A$1300,0)),"-"),FIND(",",IFERROR(INDEX(Sheet5!$C$2:$C$1300,MATCH($A156,Sheet5!$A$2:$A$1300,0)),"-"),1)-1),IFERROR(INDEX(Sheet5!$C$2:$C$1300,MATCH($A156,Sheet5!$A$2:$A$1300,0)),"-"))</f>
        <v xml:space="preserve">Media Production-Form Magazine                              </v>
      </c>
      <c r="D156" s="204">
        <f>IFERROR(INDEX(Lookup!$BG$9:$BG$2065,MATCH($A156,Lookup!$A$9:$A$2065,0)),0)</f>
        <v>0</v>
      </c>
      <c r="E156" s="204">
        <f>IFERROR(INDEX(Lookup!$BF$9:$BF$2065,MATCH($A156,Lookup!$A$9:$A$2065,0)),0)</f>
        <v>0</v>
      </c>
      <c r="F156" s="204">
        <f>IFERROR(INDEX(Lookup!$BE$9:$BE$2065,MATCH($A156,Lookup!$A$9:$A$2065,0)),0)</f>
        <v>0</v>
      </c>
      <c r="G156" s="205"/>
      <c r="H156" s="205"/>
      <c r="I156" s="204">
        <f>IFERROR(INDEX(Lookup!$BJ$9:$BJ$2065,MATCH($A156,Lookup!$A$9:$A$2065,0)),0)</f>
        <v>0</v>
      </c>
      <c r="J156" s="204">
        <f>IFERROR(INDEX(Lookup!$BI$9:$BI$2065,MATCH($A156,Lookup!$A$9:$A$2065,0)),0)</f>
        <v>0</v>
      </c>
      <c r="K156" s="204">
        <f>IFERROR(INDEX(Lookup!$BH$9:$BH$2065,MATCH($A156,Lookup!$A$9:$A$2065,0)),0)</f>
        <v>0</v>
      </c>
      <c r="L156" s="204">
        <f t="shared" ref="L156:L159" si="25">K156-J156</f>
        <v>0</v>
      </c>
      <c r="O156" s="182">
        <f t="shared" ref="O156:O159" si="26">+IF(A156&gt;0,1,0)</f>
        <v>1</v>
      </c>
    </row>
    <row r="157" spans="1:15" x14ac:dyDescent="0.2">
      <c r="A157" s="182" t="str">
        <f>'IS Acct 07'!A12</f>
        <v>14260-D04</v>
      </c>
      <c r="C157" s="182" t="str">
        <f>IFERROR(LEFT(IFERROR(INDEX(Sheet5!$C$2:$C$1300,MATCH($A157,Sheet5!$A$2:$A$1300,0)),"-"),FIND(",",IFERROR(INDEX(Sheet5!$C$2:$C$1300,MATCH($A157,Sheet5!$A$2:$A$1300,0)),"-"),1)-1),IFERROR(INDEX(Sheet5!$C$2:$C$1300,MATCH($A157,Sheet5!$A$2:$A$1300,0)),"-"))</f>
        <v xml:space="preserve">Printing-Form Magazine                                      </v>
      </c>
      <c r="D157" s="204">
        <f>IFERROR(INDEX(Lookup!$BG$9:$BG$2065,MATCH($A157,Lookup!$A$9:$A$2065,0)),0)</f>
        <v>0</v>
      </c>
      <c r="E157" s="204">
        <f>IFERROR(INDEX(Lookup!$BF$9:$BF$2065,MATCH($A157,Lookup!$A$9:$A$2065,0)),0)</f>
        <v>0</v>
      </c>
      <c r="F157" s="204">
        <f>IFERROR(INDEX(Lookup!$BE$9:$BE$2065,MATCH($A157,Lookup!$A$9:$A$2065,0)),0)</f>
        <v>0</v>
      </c>
      <c r="G157" s="205"/>
      <c r="H157" s="205"/>
      <c r="I157" s="204">
        <f>IFERROR(INDEX(Lookup!$BJ$9:$BJ$2065,MATCH($A157,Lookup!$A$9:$A$2065,0)),0)</f>
        <v>0</v>
      </c>
      <c r="J157" s="204">
        <f>IFERROR(INDEX(Lookup!$BI$9:$BI$2065,MATCH($A157,Lookup!$A$9:$A$2065,0)),0)</f>
        <v>0</v>
      </c>
      <c r="K157" s="204">
        <f>IFERROR(INDEX(Lookup!$BH$9:$BH$2065,MATCH($A157,Lookup!$A$9:$A$2065,0)),0)</f>
        <v>0</v>
      </c>
      <c r="L157" s="204">
        <f t="shared" si="25"/>
        <v>0</v>
      </c>
      <c r="O157" s="182">
        <f t="shared" si="26"/>
        <v>1</v>
      </c>
    </row>
    <row r="158" spans="1:15" x14ac:dyDescent="0.2">
      <c r="A158" s="182" t="str">
        <f>'IS Acct 07'!A13</f>
        <v>14280-D04</v>
      </c>
      <c r="C158" s="182" t="str">
        <f>IFERROR(LEFT(IFERROR(INDEX(Sheet5!$C$2:$C$1300,MATCH($A158,Sheet5!$A$2:$A$1300,0)),"-"),FIND(",",IFERROR(INDEX(Sheet5!$C$2:$C$1300,MATCH($A158,Sheet5!$A$2:$A$1300,0)),"-"),1)-1),IFERROR(INDEX(Sheet5!$C$2:$C$1300,MATCH($A158,Sheet5!$A$2:$A$1300,0)),"-"))</f>
        <v xml:space="preserve">Incidental - Form Magazine                                  </v>
      </c>
      <c r="D158" s="204">
        <f>IFERROR(INDEX(Lookup!$BG$9:$BG$2065,MATCH($A158,Lookup!$A$9:$A$2065,0)),0)</f>
        <v>0</v>
      </c>
      <c r="E158" s="204">
        <f>IFERROR(INDEX(Lookup!$BF$9:$BF$2065,MATCH($A158,Lookup!$A$9:$A$2065,0)),0)</f>
        <v>0</v>
      </c>
      <c r="F158" s="204">
        <f>IFERROR(INDEX(Lookup!$BE$9:$BE$2065,MATCH($A158,Lookup!$A$9:$A$2065,0)),0)</f>
        <v>0</v>
      </c>
      <c r="G158" s="205"/>
      <c r="H158" s="205"/>
      <c r="I158" s="204">
        <f>IFERROR(INDEX(Lookup!$BJ$9:$BJ$2065,MATCH($A158,Lookup!$A$9:$A$2065,0)),0)</f>
        <v>867.62</v>
      </c>
      <c r="J158" s="204">
        <f>IFERROR(INDEX(Lookup!$BI$9:$BI$2065,MATCH($A158,Lookup!$A$9:$A$2065,0)),0)</f>
        <v>0</v>
      </c>
      <c r="K158" s="204">
        <f>IFERROR(INDEX(Lookup!$BH$9:$BH$2065,MATCH($A158,Lookup!$A$9:$A$2065,0)),0)</f>
        <v>0</v>
      </c>
      <c r="L158" s="204">
        <f t="shared" si="25"/>
        <v>0</v>
      </c>
      <c r="O158" s="182">
        <f t="shared" si="26"/>
        <v>1</v>
      </c>
    </row>
    <row r="159" spans="1:15" x14ac:dyDescent="0.2">
      <c r="A159" s="182" t="str">
        <f>'IS Acct 07'!A14</f>
        <v>14290-D04</v>
      </c>
      <c r="C159" s="182" t="str">
        <f>IFERROR(LEFT(IFERROR(INDEX(Sheet5!$C$2:$C$1300,MATCH($A159,Sheet5!$A$2:$A$1300,0)),"-"),FIND(",",IFERROR(INDEX(Sheet5!$C$2:$C$1300,MATCH($A159,Sheet5!$A$2:$A$1300,0)),"-"),1)-1),IFERROR(INDEX(Sheet5!$C$2:$C$1300,MATCH($A159,Sheet5!$A$2:$A$1300,0)),"-"))</f>
        <v xml:space="preserve">IT - Online Entry Fees - Form Magazine                      </v>
      </c>
      <c r="D159" s="204">
        <f>IFERROR(INDEX(Lookup!$BG$9:$BG$2065,MATCH($A159,Lookup!$A$9:$A$2065,0)),0)</f>
        <v>0</v>
      </c>
      <c r="E159" s="204">
        <f>IFERROR(INDEX(Lookup!$BF$9:$BF$2065,MATCH($A159,Lookup!$A$9:$A$2065,0)),0)</f>
        <v>0</v>
      </c>
      <c r="F159" s="204">
        <f>IFERROR(INDEX(Lookup!$BE$9:$BE$2065,MATCH($A159,Lookup!$A$9:$A$2065,0)),0)</f>
        <v>0</v>
      </c>
      <c r="G159" s="205"/>
      <c r="H159" s="205"/>
      <c r="I159" s="204">
        <f>IFERROR(INDEX(Lookup!$BJ$9:$BJ$2065,MATCH($A159,Lookup!$A$9:$A$2065,0)),0)</f>
        <v>0</v>
      </c>
      <c r="J159" s="204">
        <f>IFERROR(INDEX(Lookup!$BI$9:$BI$2065,MATCH($A159,Lookup!$A$9:$A$2065,0)),0)</f>
        <v>0</v>
      </c>
      <c r="K159" s="204">
        <f>IFERROR(INDEX(Lookup!$BH$9:$BH$2065,MATCH($A159,Lookup!$A$9:$A$2065,0)),0)</f>
        <v>0</v>
      </c>
      <c r="L159" s="204">
        <f t="shared" si="25"/>
        <v>0</v>
      </c>
      <c r="O159" s="182">
        <f t="shared" si="26"/>
        <v>1</v>
      </c>
    </row>
    <row r="160" spans="1:15" x14ac:dyDescent="0.2">
      <c r="A160" s="182" t="str">
        <f>'IS Acct 07'!A15</f>
        <v>14360-D04</v>
      </c>
      <c r="C160" s="182" t="str">
        <f>IFERROR(LEFT(IFERROR(INDEX(Sheet5!$C$2:$C$1300,MATCH($A160,Sheet5!$A$2:$A$1300,0)),"-"),FIND(",",IFERROR(INDEX(Sheet5!$C$2:$C$1300,MATCH($A160,Sheet5!$A$2:$A$1300,0)),"-"),1)-1),IFERROR(INDEX(Sheet5!$C$2:$C$1300,MATCH($A160,Sheet5!$A$2:$A$1300,0)),"-"))</f>
        <v xml:space="preserve">Venue Hire - Form Magazine                                  </v>
      </c>
      <c r="D160" s="204">
        <f>IFERROR(INDEX(Lookup!$BG$9:$BG$2065,MATCH($A160,Lookup!$A$9:$A$2065,0)),0)</f>
        <v>0</v>
      </c>
      <c r="E160" s="204">
        <f>IFERROR(INDEX(Lookup!$BF$9:$BF$2065,MATCH($A160,Lookup!$A$9:$A$2065,0)),0)</f>
        <v>0</v>
      </c>
      <c r="F160" s="204">
        <f>IFERROR(INDEX(Lookup!$BE$9:$BE$2065,MATCH($A160,Lookup!$A$9:$A$2065,0)),0)</f>
        <v>0</v>
      </c>
      <c r="G160" s="205"/>
      <c r="H160" s="205"/>
      <c r="I160" s="204">
        <f>IFERROR(INDEX(Lookup!$BJ$9:$BJ$2065,MATCH($A160,Lookup!$A$9:$A$2065,0)),0)</f>
        <v>0</v>
      </c>
      <c r="J160" s="204">
        <f>IFERROR(INDEX(Lookup!$BI$9:$BI$2065,MATCH($A160,Lookup!$A$9:$A$2065,0)),0)</f>
        <v>0</v>
      </c>
      <c r="K160" s="204">
        <f>IFERROR(INDEX(Lookup!$BH$9:$BH$2065,MATCH($A160,Lookup!$A$9:$A$2065,0)),0)</f>
        <v>0</v>
      </c>
      <c r="L160" s="204">
        <f t="shared" si="21"/>
        <v>0</v>
      </c>
      <c r="O160" s="182">
        <f t="shared" si="22"/>
        <v>1</v>
      </c>
    </row>
    <row r="161" spans="1:15" x14ac:dyDescent="0.2">
      <c r="A161" s="212"/>
      <c r="B161" s="212"/>
      <c r="C161" s="212" t="s">
        <v>455</v>
      </c>
      <c r="D161" s="210">
        <f>SUM(D147:D160)</f>
        <v>0</v>
      </c>
      <c r="E161" s="210">
        <f>SUM(E147:E160)</f>
        <v>0</v>
      </c>
      <c r="F161" s="210">
        <f>SUM(F147:F160)</f>
        <v>0</v>
      </c>
      <c r="G161" s="211"/>
      <c r="H161" s="211"/>
      <c r="I161" s="210">
        <f>SUM(I147:I160)</f>
        <v>867.62</v>
      </c>
      <c r="J161" s="210">
        <f>SUM(J147:J160)</f>
        <v>0</v>
      </c>
      <c r="K161" s="210">
        <f>SUM(K147:K160)</f>
        <v>0</v>
      </c>
      <c r="L161" s="210">
        <f>SUM(L147:L160)</f>
        <v>0</v>
      </c>
      <c r="O161" s="182">
        <v>1</v>
      </c>
    </row>
    <row r="162" spans="1:15" x14ac:dyDescent="0.2">
      <c r="A162" s="244"/>
      <c r="B162" s="244"/>
      <c r="C162" s="244" t="s">
        <v>536</v>
      </c>
      <c r="D162" s="245">
        <f>+D145-D161</f>
        <v>0</v>
      </c>
      <c r="E162" s="245">
        <f t="shared" ref="E162:L162" si="27">+E145-E161</f>
        <v>0</v>
      </c>
      <c r="F162" s="245">
        <f t="shared" si="27"/>
        <v>0</v>
      </c>
      <c r="G162" s="245"/>
      <c r="H162" s="245"/>
      <c r="I162" s="245">
        <f t="shared" si="27"/>
        <v>-867.62</v>
      </c>
      <c r="J162" s="245">
        <f t="shared" si="27"/>
        <v>0</v>
      </c>
      <c r="K162" s="245">
        <f t="shared" si="27"/>
        <v>0</v>
      </c>
      <c r="L162" s="245">
        <f t="shared" si="27"/>
        <v>0</v>
      </c>
      <c r="O162" s="182">
        <v>1</v>
      </c>
    </row>
    <row r="163" spans="1:15" x14ac:dyDescent="0.2">
      <c r="C163" s="206" t="s">
        <v>802</v>
      </c>
      <c r="L163" s="204"/>
      <c r="O163" s="182">
        <v>1</v>
      </c>
    </row>
    <row r="164" spans="1:15" x14ac:dyDescent="0.2">
      <c r="A164" s="182" t="str">
        <f>'IS Acct 08'!A2</f>
        <v>10300-D05</v>
      </c>
      <c r="C164" s="182" t="str">
        <f>IFERROR(LEFT(IFERROR(INDEX(Sheet5!$C$2:$C$1300,MATCH($A164,Sheet5!$A$2:$A$1300,0)),"-"),FIND(",",IFERROR(INDEX(Sheet5!$C$2:$C$1300,MATCH($A164,Sheet5!$A$2:$A$1300,0)),"-"),1)-1),IFERROR(INDEX(Sheet5!$C$2:$C$1300,MATCH($A164,Sheet5!$A$2:$A$1300,0)),"-"))</f>
        <v xml:space="preserve">Display Advertising-Luxury                                  </v>
      </c>
      <c r="D164" s="204">
        <f>IFERROR(INDEX(Lookup!$BG$9:$BG$2065,MATCH($A164,Lookup!$A$9:$A$2065,0)),0)</f>
        <v>0</v>
      </c>
      <c r="E164" s="204">
        <f>IFERROR(INDEX(Lookup!$BF$9:$BF$2065,MATCH($A164,Lookup!$A$9:$A$2065,0)),0)</f>
        <v>0</v>
      </c>
      <c r="F164" s="204">
        <f>IFERROR(INDEX(Lookup!$BE$9:$BE$2065,MATCH($A164,Lookup!$A$9:$A$2065,0)),0)</f>
        <v>0</v>
      </c>
      <c r="G164" s="205"/>
      <c r="H164" s="205"/>
      <c r="I164" s="204">
        <f>IFERROR(INDEX(Lookup!$BJ$9:$BJ$2065,MATCH($A164,Lookup!$A$9:$A$2065,0)),0)</f>
        <v>0</v>
      </c>
      <c r="J164" s="204">
        <f>IFERROR(INDEX(Lookup!$BI$9:$BI$2065,MATCH($A164,Lookup!$A$9:$A$2065,0)),0)</f>
        <v>0</v>
      </c>
      <c r="K164" s="204">
        <f>IFERROR(INDEX(Lookup!$BH$9:$BH$2065,MATCH($A164,Lookup!$A$9:$A$2065,0)),0)</f>
        <v>0</v>
      </c>
      <c r="L164" s="204">
        <f t="shared" ref="L164:L170" si="28">K164-J164</f>
        <v>0</v>
      </c>
      <c r="O164" s="182">
        <f t="shared" ref="O164:O170" si="29">+IF(A164&gt;0,1,0)</f>
        <v>1</v>
      </c>
    </row>
    <row r="165" spans="1:15" hidden="1" x14ac:dyDescent="0.2">
      <c r="A165" s="182">
        <f>'IS Acct 08'!A3</f>
        <v>0</v>
      </c>
      <c r="C165" s="182" t="str">
        <f>IFERROR(LEFT(IFERROR(INDEX(Sheet5!$C$2:$C$1300,MATCH($A165,Sheet5!$A$2:$A$1300,0)),"-"),FIND(",",IFERROR(INDEX(Sheet5!$C$2:$C$1300,MATCH($A165,Sheet5!$A$2:$A$1300,0)),"-"),1)-1),IFERROR(INDEX(Sheet5!$C$2:$C$1300,MATCH($A165,Sheet5!$A$2:$A$1300,0)),"-"))</f>
        <v>-</v>
      </c>
      <c r="D165" s="204">
        <f>IFERROR(INDEX(Lookup!$BG$9:$BG$2065,MATCH($A165,Lookup!$A$9:$A$2065,0)),0)</f>
        <v>0</v>
      </c>
      <c r="E165" s="204">
        <f>IFERROR(INDEX(Lookup!$BF$9:$BF$2065,MATCH($A165,Lookup!$A$9:$A$2065,0)),0)</f>
        <v>0</v>
      </c>
      <c r="F165" s="204">
        <f>IFERROR(INDEX(Lookup!$BE$9:$BE$2065,MATCH($A165,Lookup!$A$9:$A$2065,0)),0)</f>
        <v>0</v>
      </c>
      <c r="G165" s="205"/>
      <c r="H165" s="205"/>
      <c r="I165" s="204">
        <f>IFERROR(INDEX(Lookup!$BJ$9:$BJ$2065,MATCH($A165,Lookup!$A$9:$A$2065,0)),0)</f>
        <v>0</v>
      </c>
      <c r="J165" s="204">
        <f>IFERROR(INDEX(Lookup!$BI$9:$BI$2065,MATCH($A165,Lookup!$A$9:$A$2065,0)),0)</f>
        <v>0</v>
      </c>
      <c r="K165" s="204">
        <f>IFERROR(INDEX(Lookup!$BH$9:$BH$2065,MATCH($A165,Lookup!$A$9:$A$2065,0)),0)</f>
        <v>0</v>
      </c>
      <c r="L165" s="204">
        <f t="shared" si="28"/>
        <v>0</v>
      </c>
      <c r="O165" s="182">
        <f t="shared" si="29"/>
        <v>0</v>
      </c>
    </row>
    <row r="166" spans="1:15" hidden="1" x14ac:dyDescent="0.2">
      <c r="A166" s="182">
        <f>'IS Acct 08'!A4</f>
        <v>0</v>
      </c>
      <c r="C166" s="182" t="str">
        <f>IFERROR(LEFT(IFERROR(INDEX(Sheet5!$C$2:$C$1300,MATCH($A166,Sheet5!$A$2:$A$1300,0)),"-"),FIND(",",IFERROR(INDEX(Sheet5!$C$2:$C$1300,MATCH($A166,Sheet5!$A$2:$A$1300,0)),"-"),1)-1),IFERROR(INDEX(Sheet5!$C$2:$C$1300,MATCH($A166,Sheet5!$A$2:$A$1300,0)),"-"))</f>
        <v>-</v>
      </c>
      <c r="D166" s="204">
        <f>IFERROR(INDEX(Lookup!$BG$9:$BG$2065,MATCH($A166,Lookup!$A$9:$A$2065,0)),0)</f>
        <v>0</v>
      </c>
      <c r="E166" s="204">
        <f>IFERROR(INDEX(Lookup!$BF$9:$BF$2065,MATCH($A166,Lookup!$A$9:$A$2065,0)),0)</f>
        <v>0</v>
      </c>
      <c r="F166" s="204">
        <f>IFERROR(INDEX(Lookup!$BE$9:$BE$2065,MATCH($A166,Lookup!$A$9:$A$2065,0)),0)</f>
        <v>0</v>
      </c>
      <c r="G166" s="205"/>
      <c r="H166" s="205"/>
      <c r="I166" s="204">
        <f>IFERROR(INDEX(Lookup!$BJ$9:$BJ$2065,MATCH($A166,Lookup!$A$9:$A$2065,0)),0)</f>
        <v>0</v>
      </c>
      <c r="J166" s="204">
        <f>IFERROR(INDEX(Lookup!$BI$9:$BI$2065,MATCH($A166,Lookup!$A$9:$A$2065,0)),0)</f>
        <v>0</v>
      </c>
      <c r="K166" s="204">
        <f>IFERROR(INDEX(Lookup!$BH$9:$BH$2065,MATCH($A166,Lookup!$A$9:$A$2065,0)),0)</f>
        <v>0</v>
      </c>
      <c r="L166" s="204">
        <f t="shared" si="28"/>
        <v>0</v>
      </c>
      <c r="O166" s="182">
        <f t="shared" si="29"/>
        <v>0</v>
      </c>
    </row>
    <row r="167" spans="1:15" hidden="1" x14ac:dyDescent="0.2">
      <c r="A167" s="182">
        <f>'IS Acct 08'!A5</f>
        <v>0</v>
      </c>
      <c r="C167" s="182" t="str">
        <f>IFERROR(LEFT(IFERROR(INDEX(Sheet5!$C$2:$C$1300,MATCH($A167,Sheet5!$A$2:$A$1300,0)),"-"),FIND(",",IFERROR(INDEX(Sheet5!$C$2:$C$1300,MATCH($A167,Sheet5!$A$2:$A$1300,0)),"-"),1)-1),IFERROR(INDEX(Sheet5!$C$2:$C$1300,MATCH($A167,Sheet5!$A$2:$A$1300,0)),"-"))</f>
        <v>-</v>
      </c>
      <c r="D167" s="204">
        <f>IFERROR(INDEX(Lookup!$BG$9:$BG$2065,MATCH($A167,Lookup!$A$9:$A$2065,0)),0)</f>
        <v>0</v>
      </c>
      <c r="E167" s="204">
        <f>IFERROR(INDEX(Lookup!$BF$9:$BF$2065,MATCH($A167,Lookup!$A$9:$A$2065,0)),0)</f>
        <v>0</v>
      </c>
      <c r="F167" s="204">
        <f>IFERROR(INDEX(Lookup!$BE$9:$BE$2065,MATCH($A167,Lookup!$A$9:$A$2065,0)),0)</f>
        <v>0</v>
      </c>
      <c r="G167" s="205"/>
      <c r="H167" s="205"/>
      <c r="I167" s="204">
        <f>IFERROR(INDEX(Lookup!$BJ$9:$BJ$2065,MATCH($A167,Lookup!$A$9:$A$2065,0)),0)</f>
        <v>0</v>
      </c>
      <c r="J167" s="204">
        <f>IFERROR(INDEX(Lookup!$BI$9:$BI$2065,MATCH($A167,Lookup!$A$9:$A$2065,0)),0)</f>
        <v>0</v>
      </c>
      <c r="K167" s="204">
        <f>IFERROR(INDEX(Lookup!$BH$9:$BH$2065,MATCH($A167,Lookup!$A$9:$A$2065,0)),0)</f>
        <v>0</v>
      </c>
      <c r="L167" s="204">
        <f t="shared" si="28"/>
        <v>0</v>
      </c>
      <c r="O167" s="182">
        <f t="shared" si="29"/>
        <v>0</v>
      </c>
    </row>
    <row r="168" spans="1:15" hidden="1" x14ac:dyDescent="0.2">
      <c r="A168" s="182">
        <f>'IS Acct 08'!A6</f>
        <v>0</v>
      </c>
      <c r="C168" s="182" t="str">
        <f>IFERROR(LEFT(IFERROR(INDEX(Sheet5!$C$2:$C$1300,MATCH($A168,Sheet5!$A$2:$A$1300,0)),"-"),FIND(",",IFERROR(INDEX(Sheet5!$C$2:$C$1300,MATCH($A168,Sheet5!$A$2:$A$1300,0)),"-"),1)-1),IFERROR(INDEX(Sheet5!$C$2:$C$1300,MATCH($A168,Sheet5!$A$2:$A$1300,0)),"-"))</f>
        <v>-</v>
      </c>
      <c r="D168" s="204">
        <f>IFERROR(INDEX(Lookup!$BG$9:$BG$2065,MATCH($A168,Lookup!$A$9:$A$2065,0)),0)</f>
        <v>0</v>
      </c>
      <c r="E168" s="204">
        <f>IFERROR(INDEX(Lookup!$BF$9:$BF$2065,MATCH($A168,Lookup!$A$9:$A$2065,0)),0)</f>
        <v>0</v>
      </c>
      <c r="F168" s="204">
        <f>IFERROR(INDEX(Lookup!$BE$9:$BE$2065,MATCH($A168,Lookup!$A$9:$A$2065,0)),0)</f>
        <v>0</v>
      </c>
      <c r="G168" s="205"/>
      <c r="H168" s="205"/>
      <c r="I168" s="204">
        <f>IFERROR(INDEX(Lookup!$BJ$9:$BJ$2065,MATCH($A168,Lookup!$A$9:$A$2065,0)),0)</f>
        <v>0</v>
      </c>
      <c r="J168" s="204">
        <f>IFERROR(INDEX(Lookup!$BI$9:$BI$2065,MATCH($A168,Lookup!$A$9:$A$2065,0)),0)</f>
        <v>0</v>
      </c>
      <c r="K168" s="204">
        <f>IFERROR(INDEX(Lookup!$BH$9:$BH$2065,MATCH($A168,Lookup!$A$9:$A$2065,0)),0)</f>
        <v>0</v>
      </c>
      <c r="L168" s="204">
        <f t="shared" si="28"/>
        <v>0</v>
      </c>
      <c r="O168" s="182">
        <f t="shared" si="29"/>
        <v>0</v>
      </c>
    </row>
    <row r="169" spans="1:15" hidden="1" x14ac:dyDescent="0.2">
      <c r="A169" s="182">
        <f>'IS Acct 08'!A7</f>
        <v>0</v>
      </c>
      <c r="C169" s="182" t="str">
        <f>IFERROR(LEFT(IFERROR(INDEX(Sheet5!$C$2:$C$1300,MATCH($A169,Sheet5!$A$2:$A$1300,0)),"-"),FIND(",",IFERROR(INDEX(Sheet5!$C$2:$C$1300,MATCH($A169,Sheet5!$A$2:$A$1300,0)),"-"),1)-1),IFERROR(INDEX(Sheet5!$C$2:$C$1300,MATCH($A169,Sheet5!$A$2:$A$1300,0)),"-"))</f>
        <v>-</v>
      </c>
      <c r="D169" s="204">
        <f>IFERROR(INDEX(Lookup!$BG$9:$BG$2065,MATCH($A169,Lookup!$A$9:$A$2065,0)),0)</f>
        <v>0</v>
      </c>
      <c r="E169" s="204">
        <f>IFERROR(INDEX(Lookup!$BF$9:$BF$2065,MATCH($A169,Lookup!$A$9:$A$2065,0)),0)</f>
        <v>0</v>
      </c>
      <c r="F169" s="204">
        <f>IFERROR(INDEX(Lookup!$BE$9:$BE$2065,MATCH($A169,Lookup!$A$9:$A$2065,0)),0)</f>
        <v>0</v>
      </c>
      <c r="G169" s="205"/>
      <c r="H169" s="205"/>
      <c r="I169" s="204">
        <f>IFERROR(INDEX(Lookup!$BJ$9:$BJ$2065,MATCH($A169,Lookup!$A$9:$A$2065,0)),0)</f>
        <v>0</v>
      </c>
      <c r="J169" s="204">
        <f>IFERROR(INDEX(Lookup!$BI$9:$BI$2065,MATCH($A169,Lookup!$A$9:$A$2065,0)),0)</f>
        <v>0</v>
      </c>
      <c r="K169" s="204">
        <f>IFERROR(INDEX(Lookup!$BH$9:$BH$2065,MATCH($A169,Lookup!$A$9:$A$2065,0)),0)</f>
        <v>0</v>
      </c>
      <c r="L169" s="204">
        <f t="shared" si="28"/>
        <v>0</v>
      </c>
      <c r="O169" s="182">
        <f t="shared" si="29"/>
        <v>0</v>
      </c>
    </row>
    <row r="170" spans="1:15" hidden="1" x14ac:dyDescent="0.2">
      <c r="A170" s="182">
        <f>'IS Acct 08'!A8</f>
        <v>0</v>
      </c>
      <c r="C170" s="182" t="str">
        <f>IFERROR(LEFT(IFERROR(INDEX(Sheet5!$C$2:$C$1300,MATCH($A170,Sheet5!$A$2:$A$1300,0)),"-"),FIND(",",IFERROR(INDEX(Sheet5!$C$2:$C$1300,MATCH($A170,Sheet5!$A$2:$A$1300,0)),"-"),1)-1),IFERROR(INDEX(Sheet5!$C$2:$C$1300,MATCH($A170,Sheet5!$A$2:$A$1300,0)),"-"))</f>
        <v>-</v>
      </c>
      <c r="D170" s="204">
        <f>IFERROR(INDEX(Lookup!$BG$9:$BG$2065,MATCH($A170,Lookup!$A$9:$A$2065,0)),0)</f>
        <v>0</v>
      </c>
      <c r="E170" s="204">
        <f>IFERROR(INDEX(Lookup!$BF$9:$BF$2065,MATCH($A170,Lookup!$A$9:$A$2065,0)),0)</f>
        <v>0</v>
      </c>
      <c r="F170" s="204">
        <f>IFERROR(INDEX(Lookup!$BE$9:$BE$2065,MATCH($A170,Lookup!$A$9:$A$2065,0)),0)</f>
        <v>0</v>
      </c>
      <c r="G170" s="205"/>
      <c r="H170" s="205"/>
      <c r="I170" s="204">
        <f>IFERROR(INDEX(Lookup!$BJ$9:$BJ$2065,MATCH($A170,Lookup!$A$9:$A$2065,0)),0)</f>
        <v>0</v>
      </c>
      <c r="J170" s="204">
        <f>IFERROR(INDEX(Lookup!$BI$9:$BI$2065,MATCH($A170,Lookup!$A$9:$A$2065,0)),0)</f>
        <v>0</v>
      </c>
      <c r="K170" s="204">
        <f>IFERROR(INDEX(Lookup!$BH$9:$BH$2065,MATCH($A170,Lookup!$A$9:$A$2065,0)),0)</f>
        <v>0</v>
      </c>
      <c r="L170" s="204">
        <f t="shared" si="28"/>
        <v>0</v>
      </c>
      <c r="O170" s="182">
        <f t="shared" si="29"/>
        <v>0</v>
      </c>
    </row>
    <row r="171" spans="1:15" x14ac:dyDescent="0.2">
      <c r="A171" s="212"/>
      <c r="B171" s="212"/>
      <c r="C171" s="212" t="s">
        <v>446</v>
      </c>
      <c r="D171" s="210">
        <f>SUM(D164:D170)</f>
        <v>0</v>
      </c>
      <c r="E171" s="210">
        <f>SUM(E164:E170)</f>
        <v>0</v>
      </c>
      <c r="F171" s="210">
        <f>SUM(F164:F170)</f>
        <v>0</v>
      </c>
      <c r="G171" s="211"/>
      <c r="H171" s="211"/>
      <c r="I171" s="210">
        <f>SUM(I164:I170)</f>
        <v>0</v>
      </c>
      <c r="J171" s="210">
        <f>SUM(J164:J170)</f>
        <v>0</v>
      </c>
      <c r="K171" s="210">
        <f>SUM(K164:K170)</f>
        <v>0</v>
      </c>
      <c r="L171" s="210">
        <f>SUM(L164:L170)</f>
        <v>0</v>
      </c>
      <c r="O171" s="182">
        <v>1</v>
      </c>
    </row>
    <row r="172" spans="1:15" x14ac:dyDescent="0.2">
      <c r="A172" s="215"/>
      <c r="B172" s="215"/>
      <c r="C172" s="215"/>
      <c r="D172" s="213"/>
      <c r="E172" s="213"/>
      <c r="F172" s="213"/>
      <c r="G172" s="214"/>
      <c r="H172" s="214"/>
      <c r="I172" s="213"/>
      <c r="J172" s="213"/>
      <c r="K172" s="213"/>
      <c r="L172" s="213"/>
      <c r="O172" s="182">
        <v>1</v>
      </c>
    </row>
    <row r="173" spans="1:15" x14ac:dyDescent="0.2">
      <c r="A173" s="182" t="str">
        <f>'IS Acct 09'!A2</f>
        <v>14100-D05</v>
      </c>
      <c r="C173" s="182" t="str">
        <f>IFERROR(LEFT(IFERROR(INDEX(Sheet5!$C$2:$C$1300,MATCH($A173,Sheet5!$A$2:$A$1300,0)),"-"),FIND(",",IFERROR(INDEX(Sheet5!$C$2:$C$1300,MATCH($A173,Sheet5!$A$2:$A$1300,0)),"-"),1)-1),IFERROR(INDEX(Sheet5!$C$2:$C$1300,MATCH($A173,Sheet5!$A$2:$A$1300,0)),"-"))</f>
        <v xml:space="preserve">Administration Support - Luxury Magazine                    </v>
      </c>
      <c r="D173" s="204">
        <f>IFERROR(INDEX(Lookup!$BG$9:$BG$2065,MATCH($A173,Lookup!$A$9:$A$2065,0)),0)</f>
        <v>0</v>
      </c>
      <c r="E173" s="204">
        <f>IFERROR(INDEX(Lookup!$BF$9:$BF$2065,MATCH($A173,Lookup!$A$9:$A$2065,0)),0)</f>
        <v>0</v>
      </c>
      <c r="F173" s="204">
        <f>IFERROR(INDEX(Lookup!$BE$9:$BE$2065,MATCH($A173,Lookup!$A$9:$A$2065,0)),0)</f>
        <v>0</v>
      </c>
      <c r="G173" s="205"/>
      <c r="H173" s="205"/>
      <c r="I173" s="204">
        <f>IFERROR(INDEX(Lookup!$BJ$9:$BJ$2065,MATCH($A173,Lookup!$A$9:$A$2065,0)),0)</f>
        <v>0</v>
      </c>
      <c r="J173" s="204">
        <f>IFERROR(INDEX(Lookup!$BI$9:$BI$2065,MATCH($A173,Lookup!$A$9:$A$2065,0)),0)</f>
        <v>0</v>
      </c>
      <c r="K173" s="204">
        <f>IFERROR(INDEX(Lookup!$BH$9:$BH$2065,MATCH($A173,Lookup!$A$9:$A$2065,0)),0)</f>
        <v>0</v>
      </c>
      <c r="L173" s="204">
        <f t="shared" ref="L173:L186" si="30">K173-J173</f>
        <v>0</v>
      </c>
      <c r="O173" s="182">
        <f t="shared" ref="O173:O186" si="31">+IF(A173&gt;0,1,0)</f>
        <v>1</v>
      </c>
    </row>
    <row r="174" spans="1:15" x14ac:dyDescent="0.2">
      <c r="A174" s="182" t="str">
        <f>'IS Acct 09'!A3</f>
        <v>14120-D05</v>
      </c>
      <c r="C174" s="182" t="str">
        <f>IFERROR(LEFT(IFERROR(INDEX(Sheet5!$C$2:$C$1300,MATCH($A174,Sheet5!$A$2:$A$1300,0)),"-"),FIND(",",IFERROR(INDEX(Sheet5!$C$2:$C$1300,MATCH($A174,Sheet5!$A$2:$A$1300,0)),"-"),1)-1),IFERROR(INDEX(Sheet5!$C$2:$C$1300,MATCH($A174,Sheet5!$A$2:$A$1300,0)),"-"))</f>
        <v xml:space="preserve">Advertising/Promo-Luxury Magazine                           </v>
      </c>
      <c r="D174" s="204">
        <f>IFERROR(INDEX(Lookup!$BG$9:$BG$2065,MATCH($A174,Lookup!$A$9:$A$2065,0)),0)</f>
        <v>0</v>
      </c>
      <c r="E174" s="204">
        <f>IFERROR(INDEX(Lookup!$BF$9:$BF$2065,MATCH($A174,Lookup!$A$9:$A$2065,0)),0)</f>
        <v>0</v>
      </c>
      <c r="F174" s="204">
        <f>IFERROR(INDEX(Lookup!$BE$9:$BE$2065,MATCH($A174,Lookup!$A$9:$A$2065,0)),0)</f>
        <v>0</v>
      </c>
      <c r="G174" s="205"/>
      <c r="H174" s="205"/>
      <c r="I174" s="204">
        <f>IFERROR(INDEX(Lookup!$BJ$9:$BJ$2065,MATCH($A174,Lookup!$A$9:$A$2065,0)),0)</f>
        <v>0</v>
      </c>
      <c r="J174" s="204">
        <f>IFERROR(INDEX(Lookup!$BI$9:$BI$2065,MATCH($A174,Lookup!$A$9:$A$2065,0)),0)</f>
        <v>0</v>
      </c>
      <c r="K174" s="204">
        <f>IFERROR(INDEX(Lookup!$BH$9:$BH$2065,MATCH($A174,Lookup!$A$9:$A$2065,0)),0)</f>
        <v>0</v>
      </c>
      <c r="L174" s="204">
        <f t="shared" si="30"/>
        <v>0</v>
      </c>
      <c r="O174" s="182">
        <f t="shared" si="31"/>
        <v>1</v>
      </c>
    </row>
    <row r="175" spans="1:15" x14ac:dyDescent="0.2">
      <c r="A175" s="182" t="str">
        <f>'IS Acct 09'!A4</f>
        <v>14160-D05</v>
      </c>
      <c r="C175" s="182" t="str">
        <f>IFERROR(LEFT(IFERROR(INDEX(Sheet5!$C$2:$C$1300,MATCH($A175,Sheet5!$A$2:$A$1300,0)),"-"),FIND(",",IFERROR(INDEX(Sheet5!$C$2:$C$1300,MATCH($A175,Sheet5!$A$2:$A$1300,0)),"-"),1)-1),IFERROR(INDEX(Sheet5!$C$2:$C$1300,MATCH($A175,Sheet5!$A$2:$A$1300,0)),"-"))</f>
        <v xml:space="preserve">Agency Commissions-Luxury Magazine                          </v>
      </c>
      <c r="D175" s="204">
        <f>IFERROR(INDEX(Lookup!$BG$9:$BG$2065,MATCH($A175,Lookup!$A$9:$A$2065,0)),0)</f>
        <v>0</v>
      </c>
      <c r="E175" s="204">
        <f>IFERROR(INDEX(Lookup!$BF$9:$BF$2065,MATCH($A175,Lookup!$A$9:$A$2065,0)),0)</f>
        <v>0</v>
      </c>
      <c r="F175" s="204">
        <f>IFERROR(INDEX(Lookup!$BE$9:$BE$2065,MATCH($A175,Lookup!$A$9:$A$2065,0)),0)</f>
        <v>0</v>
      </c>
      <c r="G175" s="205"/>
      <c r="H175" s="205"/>
      <c r="I175" s="204">
        <f>IFERROR(INDEX(Lookup!$BJ$9:$BJ$2065,MATCH($A175,Lookup!$A$9:$A$2065,0)),0)</f>
        <v>0</v>
      </c>
      <c r="J175" s="204">
        <f>IFERROR(INDEX(Lookup!$BI$9:$BI$2065,MATCH($A175,Lookup!$A$9:$A$2065,0)),0)</f>
        <v>0</v>
      </c>
      <c r="K175" s="204">
        <f>IFERROR(INDEX(Lookup!$BH$9:$BH$2065,MATCH($A175,Lookup!$A$9:$A$2065,0)),0)</f>
        <v>0</v>
      </c>
      <c r="L175" s="204">
        <f t="shared" si="30"/>
        <v>0</v>
      </c>
      <c r="O175" s="182">
        <f t="shared" si="31"/>
        <v>1</v>
      </c>
    </row>
    <row r="176" spans="1:15" x14ac:dyDescent="0.2">
      <c r="A176" s="182" t="str">
        <f>'IS Acct 09'!A5</f>
        <v>14180-D05</v>
      </c>
      <c r="C176" s="182" t="str">
        <f>IFERROR(LEFT(IFERROR(INDEX(Sheet5!$C$2:$C$1300,MATCH($A176,Sheet5!$A$2:$A$1300,0)),"-"),FIND(",",IFERROR(INDEX(Sheet5!$C$2:$C$1300,MATCH($A176,Sheet5!$A$2:$A$1300,0)),"-"),1)-1),IFERROR(INDEX(Sheet5!$C$2:$C$1300,MATCH($A176,Sheet5!$A$2:$A$1300,0)),"-"))</f>
        <v xml:space="preserve">Contributors - Journalist-Luxury Magazine                   </v>
      </c>
      <c r="D176" s="204">
        <f>IFERROR(INDEX(Lookup!$BG$9:$BG$2065,MATCH($A176,Lookup!$A$9:$A$2065,0)),0)</f>
        <v>0</v>
      </c>
      <c r="E176" s="204">
        <f>IFERROR(INDEX(Lookup!$BF$9:$BF$2065,MATCH($A176,Lookup!$A$9:$A$2065,0)),0)</f>
        <v>0</v>
      </c>
      <c r="F176" s="204">
        <f>IFERROR(INDEX(Lookup!$BE$9:$BE$2065,MATCH($A176,Lookup!$A$9:$A$2065,0)),0)</f>
        <v>0</v>
      </c>
      <c r="G176" s="205"/>
      <c r="H176" s="205"/>
      <c r="I176" s="204">
        <f>IFERROR(INDEX(Lookup!$BJ$9:$BJ$2065,MATCH($A176,Lookup!$A$9:$A$2065,0)),0)</f>
        <v>0</v>
      </c>
      <c r="J176" s="204">
        <f>IFERROR(INDEX(Lookup!$BI$9:$BI$2065,MATCH($A176,Lookup!$A$9:$A$2065,0)),0)</f>
        <v>0</v>
      </c>
      <c r="K176" s="204">
        <f>IFERROR(INDEX(Lookup!$BH$9:$BH$2065,MATCH($A176,Lookup!$A$9:$A$2065,0)),0)</f>
        <v>0</v>
      </c>
      <c r="L176" s="204">
        <f t="shared" si="30"/>
        <v>0</v>
      </c>
      <c r="O176" s="182">
        <f t="shared" si="31"/>
        <v>1</v>
      </c>
    </row>
    <row r="177" spans="1:15" x14ac:dyDescent="0.2">
      <c r="A177" s="182" t="str">
        <f>'IS Acct 09'!A6</f>
        <v>14200-D05</v>
      </c>
      <c r="C177" s="182" t="str">
        <f>IFERROR(LEFT(IFERROR(INDEX(Sheet5!$C$2:$C$1300,MATCH($A177,Sheet5!$A$2:$A$1300,0)),"-"),FIND(",",IFERROR(INDEX(Sheet5!$C$2:$C$1300,MATCH($A177,Sheet5!$A$2:$A$1300,0)),"-"),1)-1),IFERROR(INDEX(Sheet5!$C$2:$C$1300,MATCH($A177,Sheet5!$A$2:$A$1300,0)),"-"))</f>
        <v xml:space="preserve">Distribution - Courier-Luxury Magazine                      </v>
      </c>
      <c r="D177" s="204">
        <f>IFERROR(INDEX(Lookup!$BG$9:$BG$2065,MATCH($A177,Lookup!$A$9:$A$2065,0)),0)</f>
        <v>0</v>
      </c>
      <c r="E177" s="204">
        <f>IFERROR(INDEX(Lookup!$BF$9:$BF$2065,MATCH($A177,Lookup!$A$9:$A$2065,0)),0)</f>
        <v>0</v>
      </c>
      <c r="F177" s="204">
        <f>IFERROR(INDEX(Lookup!$BE$9:$BE$2065,MATCH($A177,Lookup!$A$9:$A$2065,0)),0)</f>
        <v>0</v>
      </c>
      <c r="G177" s="205"/>
      <c r="H177" s="205"/>
      <c r="I177" s="204">
        <f>IFERROR(INDEX(Lookup!$BJ$9:$BJ$2065,MATCH($A177,Lookup!$A$9:$A$2065,0)),0)</f>
        <v>0</v>
      </c>
      <c r="J177" s="204">
        <f>IFERROR(INDEX(Lookup!$BI$9:$BI$2065,MATCH($A177,Lookup!$A$9:$A$2065,0)),0)</f>
        <v>0</v>
      </c>
      <c r="K177" s="204">
        <f>IFERROR(INDEX(Lookup!$BH$9:$BH$2065,MATCH($A177,Lookup!$A$9:$A$2065,0)),0)</f>
        <v>0</v>
      </c>
      <c r="L177" s="204">
        <f t="shared" si="30"/>
        <v>0</v>
      </c>
      <c r="O177" s="182">
        <f t="shared" si="31"/>
        <v>1</v>
      </c>
    </row>
    <row r="178" spans="1:15" x14ac:dyDescent="0.2">
      <c r="A178" s="182" t="str">
        <f>'IS Acct 09'!A7</f>
        <v>14220-D05</v>
      </c>
      <c r="C178" s="182" t="str">
        <f>IFERROR(LEFT(IFERROR(INDEX(Sheet5!$C$2:$C$1300,MATCH($A178,Sheet5!$A$2:$A$1300,0)),"-"),FIND(",",IFERROR(INDEX(Sheet5!$C$2:$C$1300,MATCH($A178,Sheet5!$A$2:$A$1300,0)),"-"),1)-1),IFERROR(INDEX(Sheet5!$C$2:$C$1300,MATCH($A178,Sheet5!$A$2:$A$1300,0)),"-"))</f>
        <v xml:space="preserve">Distribution - Postage-Luxury Magazine                      </v>
      </c>
      <c r="D178" s="204">
        <f>IFERROR(INDEX(Lookup!$BG$9:$BG$2065,MATCH($A178,Lookup!$A$9:$A$2065,0)),0)</f>
        <v>0</v>
      </c>
      <c r="E178" s="204">
        <f>IFERROR(INDEX(Lookup!$BF$9:$BF$2065,MATCH($A178,Lookup!$A$9:$A$2065,0)),0)</f>
        <v>0</v>
      </c>
      <c r="F178" s="204">
        <f>IFERROR(INDEX(Lookup!$BE$9:$BE$2065,MATCH($A178,Lookup!$A$9:$A$2065,0)),0)</f>
        <v>0</v>
      </c>
      <c r="G178" s="205"/>
      <c r="H178" s="205"/>
      <c r="I178" s="204">
        <f>IFERROR(INDEX(Lookup!$BJ$9:$BJ$2065,MATCH($A178,Lookup!$A$9:$A$2065,0)),0)</f>
        <v>0</v>
      </c>
      <c r="J178" s="204">
        <f>IFERROR(INDEX(Lookup!$BI$9:$BI$2065,MATCH($A178,Lookup!$A$9:$A$2065,0)),0)</f>
        <v>0</v>
      </c>
      <c r="K178" s="204">
        <f>IFERROR(INDEX(Lookup!$BH$9:$BH$2065,MATCH($A178,Lookup!$A$9:$A$2065,0)),0)</f>
        <v>0</v>
      </c>
      <c r="L178" s="204">
        <f t="shared" si="30"/>
        <v>0</v>
      </c>
      <c r="O178" s="182">
        <f t="shared" si="31"/>
        <v>1</v>
      </c>
    </row>
    <row r="179" spans="1:15" x14ac:dyDescent="0.2">
      <c r="A179" s="182" t="str">
        <f>'IS Acct 09'!A8</f>
        <v>14240-D05</v>
      </c>
      <c r="C179" s="182" t="str">
        <f>IFERROR(LEFT(IFERROR(INDEX(Sheet5!$C$2:$C$1300,MATCH($A179,Sheet5!$A$2:$A$1300,0)),"-"),FIND(",",IFERROR(INDEX(Sheet5!$C$2:$C$1300,MATCH($A179,Sheet5!$A$2:$A$1300,0)),"-"),1)-1),IFERROR(INDEX(Sheet5!$C$2:$C$1300,MATCH($A179,Sheet5!$A$2:$A$1300,0)),"-"))</f>
        <v xml:space="preserve">Layout/Proof/Production-Luxury Magazine                     </v>
      </c>
      <c r="D179" s="204">
        <f>IFERROR(INDEX(Lookup!$BG$9:$BG$2065,MATCH($A179,Lookup!$A$9:$A$2065,0)),0)</f>
        <v>0</v>
      </c>
      <c r="E179" s="204">
        <f>IFERROR(INDEX(Lookup!$BF$9:$BF$2065,MATCH($A179,Lookup!$A$9:$A$2065,0)),0)</f>
        <v>0</v>
      </c>
      <c r="F179" s="204">
        <f>IFERROR(INDEX(Lookup!$BE$9:$BE$2065,MATCH($A179,Lookup!$A$9:$A$2065,0)),0)</f>
        <v>0</v>
      </c>
      <c r="G179" s="205"/>
      <c r="H179" s="205"/>
      <c r="I179" s="204">
        <f>IFERROR(INDEX(Lookup!$BJ$9:$BJ$2065,MATCH($A179,Lookup!$A$9:$A$2065,0)),0)</f>
        <v>0</v>
      </c>
      <c r="J179" s="204">
        <f>IFERROR(INDEX(Lookup!$BI$9:$BI$2065,MATCH($A179,Lookup!$A$9:$A$2065,0)),0)</f>
        <v>0</v>
      </c>
      <c r="K179" s="204">
        <f>IFERROR(INDEX(Lookup!$BH$9:$BH$2065,MATCH($A179,Lookup!$A$9:$A$2065,0)),0)</f>
        <v>0</v>
      </c>
      <c r="L179" s="204">
        <f t="shared" si="30"/>
        <v>0</v>
      </c>
      <c r="O179" s="182">
        <f t="shared" si="31"/>
        <v>1</v>
      </c>
    </row>
    <row r="180" spans="1:15" x14ac:dyDescent="0.2">
      <c r="A180" s="182" t="str">
        <f>'IS Acct 09'!A9</f>
        <v>14260-D05</v>
      </c>
      <c r="C180" s="182" t="str">
        <f>IFERROR(LEFT(IFERROR(INDEX(Sheet5!$C$2:$C$1300,MATCH($A180,Sheet5!$A$2:$A$1300,0)),"-"),FIND(",",IFERROR(INDEX(Sheet5!$C$2:$C$1300,MATCH($A180,Sheet5!$A$2:$A$1300,0)),"-"),1)-1),IFERROR(INDEX(Sheet5!$C$2:$C$1300,MATCH($A180,Sheet5!$A$2:$A$1300,0)),"-"))</f>
        <v xml:space="preserve">Membership Fee - Luxury Magazine                            </v>
      </c>
      <c r="D180" s="204">
        <f>IFERROR(INDEX(Lookup!$BG$9:$BG$2065,MATCH($A180,Lookup!$A$9:$A$2065,0)),0)</f>
        <v>0</v>
      </c>
      <c r="E180" s="204">
        <f>IFERROR(INDEX(Lookup!$BF$9:$BF$2065,MATCH($A180,Lookup!$A$9:$A$2065,0)),0)</f>
        <v>0</v>
      </c>
      <c r="F180" s="204">
        <f>IFERROR(INDEX(Lookup!$BE$9:$BE$2065,MATCH($A180,Lookup!$A$9:$A$2065,0)),0)</f>
        <v>0</v>
      </c>
      <c r="G180" s="205"/>
      <c r="H180" s="205"/>
      <c r="I180" s="204">
        <f>IFERROR(INDEX(Lookup!$BJ$9:$BJ$2065,MATCH($A180,Lookup!$A$9:$A$2065,0)),0)</f>
        <v>0</v>
      </c>
      <c r="J180" s="204">
        <f>IFERROR(INDEX(Lookup!$BI$9:$BI$2065,MATCH($A180,Lookup!$A$9:$A$2065,0)),0)</f>
        <v>0</v>
      </c>
      <c r="K180" s="204">
        <f>IFERROR(INDEX(Lookup!$BH$9:$BH$2065,MATCH($A180,Lookup!$A$9:$A$2065,0)),0)</f>
        <v>0</v>
      </c>
      <c r="L180" s="204">
        <f t="shared" si="30"/>
        <v>0</v>
      </c>
      <c r="O180" s="182">
        <f t="shared" si="31"/>
        <v>1</v>
      </c>
    </row>
    <row r="181" spans="1:15" x14ac:dyDescent="0.2">
      <c r="A181" s="182" t="str">
        <f>'IS Acct 09'!A10</f>
        <v>14270-D05</v>
      </c>
      <c r="C181" s="182" t="str">
        <f>IFERROR(LEFT(IFERROR(INDEX(Sheet5!$C$2:$C$1300,MATCH($A181,Sheet5!$A$2:$A$1300,0)),"-"),FIND(",",IFERROR(INDEX(Sheet5!$C$2:$C$1300,MATCH($A181,Sheet5!$A$2:$A$1300,0)),"-"),1)-1),IFERROR(INDEX(Sheet5!$C$2:$C$1300,MATCH($A181,Sheet5!$A$2:$A$1300,0)),"-"))</f>
        <v xml:space="preserve">Photography-Luxury Magazine                                 </v>
      </c>
      <c r="D181" s="204">
        <f>IFERROR(INDEX(Lookup!$BG$9:$BG$2065,MATCH($A181,Lookup!$A$9:$A$2065,0)),0)</f>
        <v>0</v>
      </c>
      <c r="E181" s="204">
        <f>IFERROR(INDEX(Lookup!$BF$9:$BF$2065,MATCH($A181,Lookup!$A$9:$A$2065,0)),0)</f>
        <v>0</v>
      </c>
      <c r="F181" s="204">
        <f>IFERROR(INDEX(Lookup!$BE$9:$BE$2065,MATCH($A181,Lookup!$A$9:$A$2065,0)),0)</f>
        <v>0</v>
      </c>
      <c r="G181" s="205"/>
      <c r="H181" s="205"/>
      <c r="I181" s="204">
        <f>IFERROR(INDEX(Lookup!$BJ$9:$BJ$2065,MATCH($A181,Lookup!$A$9:$A$2065,0)),0)</f>
        <v>0</v>
      </c>
      <c r="J181" s="204">
        <f>IFERROR(INDEX(Lookup!$BI$9:$BI$2065,MATCH($A181,Lookup!$A$9:$A$2065,0)),0)</f>
        <v>0</v>
      </c>
      <c r="K181" s="204">
        <f>IFERROR(INDEX(Lookup!$BH$9:$BH$2065,MATCH($A181,Lookup!$A$9:$A$2065,0)),0)</f>
        <v>0</v>
      </c>
      <c r="L181" s="204">
        <f t="shared" si="30"/>
        <v>0</v>
      </c>
      <c r="O181" s="182">
        <f t="shared" si="31"/>
        <v>1</v>
      </c>
    </row>
    <row r="182" spans="1:15" x14ac:dyDescent="0.2">
      <c r="A182" s="182" t="str">
        <f>'IS Acct 09'!A11</f>
        <v>14280-D05</v>
      </c>
      <c r="C182" s="182" t="str">
        <f>IFERROR(LEFT(IFERROR(INDEX(Sheet5!$C$2:$C$1300,MATCH($A182,Sheet5!$A$2:$A$1300,0)),"-"),FIND(",",IFERROR(INDEX(Sheet5!$C$2:$C$1300,MATCH($A182,Sheet5!$A$2:$A$1300,0)),"-"),1)-1),IFERROR(INDEX(Sheet5!$C$2:$C$1300,MATCH($A182,Sheet5!$A$2:$A$1300,0)),"-"))</f>
        <v xml:space="preserve">Printing-Luxury Magazine                                    </v>
      </c>
      <c r="D182" s="204">
        <f>IFERROR(INDEX(Lookup!$BG$9:$BG$2065,MATCH($A182,Lookup!$A$9:$A$2065,0)),0)</f>
        <v>0</v>
      </c>
      <c r="E182" s="204">
        <f>IFERROR(INDEX(Lookup!$BF$9:$BF$2065,MATCH($A182,Lookup!$A$9:$A$2065,0)),0)</f>
        <v>0</v>
      </c>
      <c r="F182" s="204">
        <f>IFERROR(INDEX(Lookup!$BE$9:$BE$2065,MATCH($A182,Lookup!$A$9:$A$2065,0)),0)</f>
        <v>0</v>
      </c>
      <c r="G182" s="205"/>
      <c r="H182" s="205"/>
      <c r="I182" s="204">
        <f>IFERROR(INDEX(Lookup!$BJ$9:$BJ$2065,MATCH($A182,Lookup!$A$9:$A$2065,0)),0)</f>
        <v>0</v>
      </c>
      <c r="J182" s="204">
        <f>IFERROR(INDEX(Lookup!$BI$9:$BI$2065,MATCH($A182,Lookup!$A$9:$A$2065,0)),0)</f>
        <v>0</v>
      </c>
      <c r="K182" s="204">
        <f>IFERROR(INDEX(Lookup!$BH$9:$BH$2065,MATCH($A182,Lookup!$A$9:$A$2065,0)),0)</f>
        <v>0</v>
      </c>
      <c r="L182" s="204">
        <f t="shared" si="30"/>
        <v>0</v>
      </c>
      <c r="O182" s="182">
        <f t="shared" si="31"/>
        <v>1</v>
      </c>
    </row>
    <row r="183" spans="1:15" hidden="1" x14ac:dyDescent="0.2">
      <c r="A183" s="182">
        <f>'IS Acct 09'!A12</f>
        <v>0</v>
      </c>
      <c r="C183" s="182" t="str">
        <f>IFERROR(LEFT(IFERROR(INDEX(Sheet5!$C$2:$C$1300,MATCH($A183,Sheet5!$A$2:$A$1300,0)),"-"),FIND(",",IFERROR(INDEX(Sheet5!$C$2:$C$1300,MATCH($A183,Sheet5!$A$2:$A$1300,0)),"-"),1)-1),IFERROR(INDEX(Sheet5!$C$2:$C$1300,MATCH($A183,Sheet5!$A$2:$A$1300,0)),"-"))</f>
        <v>-</v>
      </c>
      <c r="D183" s="204">
        <f>IFERROR(INDEX(Lookup!$BG$9:$BG$2065,MATCH($A183,Lookup!$A$9:$A$2065,0)),0)</f>
        <v>0</v>
      </c>
      <c r="E183" s="204">
        <f>IFERROR(INDEX(Lookup!$BF$9:$BF$2065,MATCH($A183,Lookup!$A$9:$A$2065,0)),0)</f>
        <v>0</v>
      </c>
      <c r="F183" s="204">
        <f>IFERROR(INDEX(Lookup!$BE$9:$BE$2065,MATCH($A183,Lookup!$A$9:$A$2065,0)),0)</f>
        <v>0</v>
      </c>
      <c r="G183" s="205"/>
      <c r="H183" s="205"/>
      <c r="I183" s="204">
        <f>IFERROR(INDEX(Lookup!$BJ$9:$BJ$2065,MATCH($A183,Lookup!$A$9:$A$2065,0)),0)</f>
        <v>0</v>
      </c>
      <c r="J183" s="204">
        <f>IFERROR(INDEX(Lookup!$BI$9:$BI$2065,MATCH($A183,Lookup!$A$9:$A$2065,0)),0)</f>
        <v>0</v>
      </c>
      <c r="K183" s="204">
        <f>IFERROR(INDEX(Lookup!$BH$9:$BH$2065,MATCH($A183,Lookup!$A$9:$A$2065,0)),0)</f>
        <v>0</v>
      </c>
      <c r="L183" s="204">
        <f t="shared" si="30"/>
        <v>0</v>
      </c>
      <c r="O183" s="182">
        <f t="shared" si="31"/>
        <v>0</v>
      </c>
    </row>
    <row r="184" spans="1:15" hidden="1" x14ac:dyDescent="0.2">
      <c r="A184" s="182">
        <f>'IS Acct 09'!A13</f>
        <v>0</v>
      </c>
      <c r="C184" s="182" t="str">
        <f>IFERROR(LEFT(IFERROR(INDEX(Sheet5!$C$2:$C$1300,MATCH($A184,Sheet5!$A$2:$A$1300,0)),"-"),FIND(",",IFERROR(INDEX(Sheet5!$C$2:$C$1300,MATCH($A184,Sheet5!$A$2:$A$1300,0)),"-"),1)-1),IFERROR(INDEX(Sheet5!$C$2:$C$1300,MATCH($A184,Sheet5!$A$2:$A$1300,0)),"-"))</f>
        <v>-</v>
      </c>
      <c r="D184" s="204">
        <f>IFERROR(INDEX(Lookup!$BG$9:$BG$2065,MATCH($A184,Lookup!$A$9:$A$2065,0)),0)</f>
        <v>0</v>
      </c>
      <c r="E184" s="204">
        <f>IFERROR(INDEX(Lookup!$BF$9:$BF$2065,MATCH($A184,Lookup!$A$9:$A$2065,0)),0)</f>
        <v>0</v>
      </c>
      <c r="F184" s="204">
        <f>IFERROR(INDEX(Lookup!$BE$9:$BE$2065,MATCH($A184,Lookup!$A$9:$A$2065,0)),0)</f>
        <v>0</v>
      </c>
      <c r="G184" s="205"/>
      <c r="H184" s="205"/>
      <c r="I184" s="204">
        <f>IFERROR(INDEX(Lookup!$BJ$9:$BJ$2065,MATCH($A184,Lookup!$A$9:$A$2065,0)),0)</f>
        <v>0</v>
      </c>
      <c r="J184" s="204">
        <f>IFERROR(INDEX(Lookup!$BI$9:$BI$2065,MATCH($A184,Lookup!$A$9:$A$2065,0)),0)</f>
        <v>0</v>
      </c>
      <c r="K184" s="204">
        <f>IFERROR(INDEX(Lookup!$BH$9:$BH$2065,MATCH($A184,Lookup!$A$9:$A$2065,0)),0)</f>
        <v>0</v>
      </c>
      <c r="L184" s="204">
        <f t="shared" si="30"/>
        <v>0</v>
      </c>
      <c r="O184" s="182">
        <f t="shared" si="31"/>
        <v>0</v>
      </c>
    </row>
    <row r="185" spans="1:15" hidden="1" x14ac:dyDescent="0.2">
      <c r="A185" s="182">
        <f>'IS Acct 09'!A14</f>
        <v>0</v>
      </c>
      <c r="C185" s="182" t="str">
        <f>IFERROR(LEFT(IFERROR(INDEX(Sheet5!$C$2:$C$1300,MATCH($A185,Sheet5!$A$2:$A$1300,0)),"-"),FIND(",",IFERROR(INDEX(Sheet5!$C$2:$C$1300,MATCH($A185,Sheet5!$A$2:$A$1300,0)),"-"),1)-1),IFERROR(INDEX(Sheet5!$C$2:$C$1300,MATCH($A185,Sheet5!$A$2:$A$1300,0)),"-"))</f>
        <v>-</v>
      </c>
      <c r="D185" s="204">
        <f>IFERROR(INDEX(Lookup!$BG$9:$BG$2065,MATCH($A185,Lookup!$A$9:$A$2065,0)),0)</f>
        <v>0</v>
      </c>
      <c r="E185" s="204">
        <f>IFERROR(INDEX(Lookup!$BF$9:$BF$2065,MATCH($A185,Lookup!$A$9:$A$2065,0)),0)</f>
        <v>0</v>
      </c>
      <c r="F185" s="204">
        <f>IFERROR(INDEX(Lookup!$BE$9:$BE$2065,MATCH($A185,Lookup!$A$9:$A$2065,0)),0)</f>
        <v>0</v>
      </c>
      <c r="G185" s="205"/>
      <c r="H185" s="205"/>
      <c r="I185" s="204">
        <f>IFERROR(INDEX(Lookup!$BJ$9:$BJ$2065,MATCH($A185,Lookup!$A$9:$A$2065,0)),0)</f>
        <v>0</v>
      </c>
      <c r="J185" s="204">
        <f>IFERROR(INDEX(Lookup!$BI$9:$BI$2065,MATCH($A185,Lookup!$A$9:$A$2065,0)),0)</f>
        <v>0</v>
      </c>
      <c r="K185" s="204">
        <f>IFERROR(INDEX(Lookup!$BH$9:$BH$2065,MATCH($A185,Lookup!$A$9:$A$2065,0)),0)</f>
        <v>0</v>
      </c>
      <c r="L185" s="204">
        <f t="shared" si="30"/>
        <v>0</v>
      </c>
      <c r="O185" s="182">
        <f t="shared" si="31"/>
        <v>0</v>
      </c>
    </row>
    <row r="186" spans="1:15" hidden="1" x14ac:dyDescent="0.2">
      <c r="A186" s="182">
        <f>'IS Acct 09'!A15</f>
        <v>0</v>
      </c>
      <c r="C186" s="182" t="str">
        <f>IFERROR(LEFT(IFERROR(INDEX(Sheet5!$C$2:$C$1300,MATCH($A186,Sheet5!$A$2:$A$1300,0)),"-"),FIND(",",IFERROR(INDEX(Sheet5!$C$2:$C$1300,MATCH($A186,Sheet5!$A$2:$A$1300,0)),"-"),1)-1),IFERROR(INDEX(Sheet5!$C$2:$C$1300,MATCH($A186,Sheet5!$A$2:$A$1300,0)),"-"))</f>
        <v>-</v>
      </c>
      <c r="D186" s="204">
        <f>IFERROR(INDEX(Lookup!$BG$9:$BG$2065,MATCH($A186,Lookup!$A$9:$A$2065,0)),0)</f>
        <v>0</v>
      </c>
      <c r="E186" s="204">
        <f>IFERROR(INDEX(Lookup!$BF$9:$BF$2065,MATCH($A186,Lookup!$A$9:$A$2065,0)),0)</f>
        <v>0</v>
      </c>
      <c r="F186" s="204">
        <f>IFERROR(INDEX(Lookup!$BE$9:$BE$2065,MATCH($A186,Lookup!$A$9:$A$2065,0)),0)</f>
        <v>0</v>
      </c>
      <c r="G186" s="205"/>
      <c r="H186" s="205"/>
      <c r="I186" s="204">
        <f>IFERROR(INDEX(Lookup!$BJ$9:$BJ$2065,MATCH($A186,Lookup!$A$9:$A$2065,0)),0)</f>
        <v>0</v>
      </c>
      <c r="J186" s="204">
        <f>IFERROR(INDEX(Lookup!$BI$9:$BI$2065,MATCH($A186,Lookup!$A$9:$A$2065,0)),0)</f>
        <v>0</v>
      </c>
      <c r="K186" s="204">
        <f>IFERROR(INDEX(Lookup!$BH$9:$BH$2065,MATCH($A186,Lookup!$A$9:$A$2065,0)),0)</f>
        <v>0</v>
      </c>
      <c r="L186" s="204">
        <f t="shared" si="30"/>
        <v>0</v>
      </c>
      <c r="O186" s="182">
        <f t="shared" si="31"/>
        <v>0</v>
      </c>
    </row>
    <row r="187" spans="1:15" x14ac:dyDescent="0.2">
      <c r="A187" s="212"/>
      <c r="B187" s="212"/>
      <c r="C187" s="212" t="s">
        <v>455</v>
      </c>
      <c r="D187" s="210">
        <f>SUM(D173:D186)</f>
        <v>0</v>
      </c>
      <c r="E187" s="210">
        <f>SUM(E173:E186)</f>
        <v>0</v>
      </c>
      <c r="F187" s="210">
        <f>SUM(F173:F186)</f>
        <v>0</v>
      </c>
      <c r="G187" s="211"/>
      <c r="H187" s="211"/>
      <c r="I187" s="210">
        <f>SUM(I173:I186)</f>
        <v>0</v>
      </c>
      <c r="J187" s="210">
        <f>SUM(J173:J186)</f>
        <v>0</v>
      </c>
      <c r="K187" s="210">
        <f>SUM(K173:K186)</f>
        <v>0</v>
      </c>
      <c r="L187" s="210">
        <f>SUM(L173:L186)</f>
        <v>0</v>
      </c>
      <c r="O187" s="182">
        <v>1</v>
      </c>
    </row>
    <row r="188" spans="1:15" x14ac:dyDescent="0.2">
      <c r="A188" s="212"/>
      <c r="B188" s="212"/>
      <c r="C188" s="212" t="s">
        <v>536</v>
      </c>
      <c r="D188" s="210">
        <f>D171-D187</f>
        <v>0</v>
      </c>
      <c r="E188" s="210">
        <f t="shared" ref="E188:L188" si="32">E171-E187</f>
        <v>0</v>
      </c>
      <c r="F188" s="210">
        <f t="shared" si="32"/>
        <v>0</v>
      </c>
      <c r="G188" s="210"/>
      <c r="H188" s="210"/>
      <c r="I188" s="210">
        <f t="shared" si="32"/>
        <v>0</v>
      </c>
      <c r="J188" s="210">
        <f t="shared" si="32"/>
        <v>0</v>
      </c>
      <c r="K188" s="210">
        <f t="shared" si="32"/>
        <v>0</v>
      </c>
      <c r="L188" s="210">
        <f t="shared" si="32"/>
        <v>0</v>
      </c>
      <c r="O188" s="182">
        <v>1</v>
      </c>
    </row>
    <row r="189" spans="1:15" x14ac:dyDescent="0.2">
      <c r="A189" s="215"/>
      <c r="B189" s="215"/>
      <c r="C189" s="215"/>
      <c r="D189" s="213"/>
      <c r="E189" s="213"/>
      <c r="F189" s="213"/>
      <c r="G189" s="214"/>
      <c r="H189" s="214"/>
      <c r="I189" s="213"/>
      <c r="J189" s="213"/>
      <c r="K189" s="213"/>
      <c r="L189" s="213"/>
      <c r="O189" s="182">
        <v>1</v>
      </c>
    </row>
    <row r="190" spans="1:15" x14ac:dyDescent="0.2">
      <c r="C190" s="206" t="s">
        <v>842</v>
      </c>
      <c r="L190" s="204"/>
      <c r="O190" s="182">
        <v>1</v>
      </c>
    </row>
    <row r="191" spans="1:15" x14ac:dyDescent="0.2">
      <c r="A191" s="182" t="str">
        <f>'IS Acct 10'!A2</f>
        <v>10300-D06</v>
      </c>
      <c r="C191" s="182" t="str">
        <f>IFERROR(LEFT(IFERROR(INDEX(Sheet5!$C$2:$C$1300,MATCH($A191,Sheet5!$A$2:$A$1300,0)),"-"),FIND(",",IFERROR(INDEX(Sheet5!$C$2:$C$1300,MATCH($A191,Sheet5!$A$2:$A$1300,0)),"-"),1)-1),IFERROR(INDEX(Sheet5!$C$2:$C$1300,MATCH($A191,Sheet5!$A$2:$A$1300,0)),"-"))</f>
        <v xml:space="preserve">Foodland Revenue                                            </v>
      </c>
      <c r="D191" s="204">
        <f>IFERROR(INDEX(Lookup!$BG$9:$BG$2065,MATCH($A191,Lookup!$A$9:$A$2065,0)),0)</f>
        <v>0</v>
      </c>
      <c r="E191" s="204">
        <f>IFERROR(INDEX(Lookup!$BF$9:$BF$2065,MATCH($A191,Lookup!$A$9:$A$2065,0)),0)</f>
        <v>0</v>
      </c>
      <c r="F191" s="204">
        <f>IFERROR(INDEX(Lookup!$BE$9:$BE$2065,MATCH($A191,Lookup!$A$9:$A$2065,0)),0)</f>
        <v>0</v>
      </c>
      <c r="G191" s="205"/>
      <c r="H191" s="205"/>
      <c r="I191" s="204">
        <f>IFERROR(INDEX(Lookup!$BJ$9:$BJ$2065,MATCH($A191,Lookup!$A$9:$A$2065,0)),0)</f>
        <v>163400</v>
      </c>
      <c r="J191" s="204">
        <f>IFERROR(INDEX(Lookup!$BI$9:$BI$2065,MATCH($A191,Lookup!$A$9:$A$2065,0)),0)</f>
        <v>0</v>
      </c>
      <c r="K191" s="204">
        <f>IFERROR(INDEX(Lookup!$BH$9:$BH$2065,MATCH($A191,Lookup!$A$9:$A$2065,0)),0)</f>
        <v>15800</v>
      </c>
      <c r="L191" s="204">
        <f t="shared" ref="L191:L197" si="33">K191-J191</f>
        <v>15800</v>
      </c>
      <c r="O191" s="182">
        <f t="shared" ref="O191:O197" si="34">+IF(A191&gt;0,1,0)</f>
        <v>1</v>
      </c>
    </row>
    <row r="192" spans="1:15" hidden="1" x14ac:dyDescent="0.2">
      <c r="A192" s="182">
        <f>'IS Acct 10'!A3</f>
        <v>0</v>
      </c>
      <c r="C192" s="182" t="str">
        <f>IFERROR(LEFT(IFERROR(INDEX(Sheet5!$C$2:$C$1300,MATCH($A192,Sheet5!$A$2:$A$1300,0)),"-"),FIND(",",IFERROR(INDEX(Sheet5!$C$2:$C$1300,MATCH($A192,Sheet5!$A$2:$A$1300,0)),"-"),1)-1),IFERROR(INDEX(Sheet5!$C$2:$C$1300,MATCH($A192,Sheet5!$A$2:$A$1300,0)),"-"))</f>
        <v>-</v>
      </c>
      <c r="D192" s="204">
        <f>IFERROR(INDEX(Lookup!$BG$9:$BG$2065,MATCH($A192,Lookup!$A$9:$A$2065,0)),0)</f>
        <v>0</v>
      </c>
      <c r="E192" s="204">
        <f>IFERROR(INDEX(Lookup!$BF$9:$BF$2065,MATCH($A192,Lookup!$A$9:$A$2065,0)),0)</f>
        <v>0</v>
      </c>
      <c r="F192" s="204">
        <f>IFERROR(INDEX(Lookup!$BE$9:$BE$2065,MATCH($A192,Lookup!$A$9:$A$2065,0)),0)</f>
        <v>0</v>
      </c>
      <c r="G192" s="205"/>
      <c r="H192" s="205"/>
      <c r="I192" s="204">
        <f>IFERROR(INDEX(Lookup!$BJ$9:$BJ$2065,MATCH($A192,Lookup!$A$9:$A$2065,0)),0)</f>
        <v>0</v>
      </c>
      <c r="J192" s="204">
        <f>IFERROR(INDEX(Lookup!$BI$9:$BI$2065,MATCH($A192,Lookup!$A$9:$A$2065,0)),0)</f>
        <v>0</v>
      </c>
      <c r="K192" s="204">
        <f>IFERROR(INDEX(Lookup!$BH$9:$BH$2065,MATCH($A192,Lookup!$A$9:$A$2065,0)),0)</f>
        <v>0</v>
      </c>
      <c r="L192" s="204">
        <f t="shared" si="33"/>
        <v>0</v>
      </c>
      <c r="O192" s="182">
        <f t="shared" si="34"/>
        <v>0</v>
      </c>
    </row>
    <row r="193" spans="1:15" hidden="1" x14ac:dyDescent="0.2">
      <c r="A193" s="182">
        <f>'IS Acct 10'!A4</f>
        <v>0</v>
      </c>
      <c r="C193" s="182" t="str">
        <f>IFERROR(LEFT(IFERROR(INDEX(Sheet5!$C$2:$C$1300,MATCH($A193,Sheet5!$A$2:$A$1300,0)),"-"),FIND(",",IFERROR(INDEX(Sheet5!$C$2:$C$1300,MATCH($A193,Sheet5!$A$2:$A$1300,0)),"-"),1)-1),IFERROR(INDEX(Sheet5!$C$2:$C$1300,MATCH($A193,Sheet5!$A$2:$A$1300,0)),"-"))</f>
        <v>-</v>
      </c>
      <c r="D193" s="204">
        <f>IFERROR(INDEX(Lookup!$BG$9:$BG$2065,MATCH($A193,Lookup!$A$9:$A$2065,0)),0)</f>
        <v>0</v>
      </c>
      <c r="E193" s="204">
        <f>IFERROR(INDEX(Lookup!$BF$9:$BF$2065,MATCH($A193,Lookup!$A$9:$A$2065,0)),0)</f>
        <v>0</v>
      </c>
      <c r="F193" s="204">
        <f>IFERROR(INDEX(Lookup!$BE$9:$BE$2065,MATCH($A193,Lookup!$A$9:$A$2065,0)),0)</f>
        <v>0</v>
      </c>
      <c r="G193" s="205"/>
      <c r="H193" s="205"/>
      <c r="I193" s="204">
        <f>IFERROR(INDEX(Lookup!$BJ$9:$BJ$2065,MATCH($A193,Lookup!$A$9:$A$2065,0)),0)</f>
        <v>0</v>
      </c>
      <c r="J193" s="204">
        <f>IFERROR(INDEX(Lookup!$BI$9:$BI$2065,MATCH($A193,Lookup!$A$9:$A$2065,0)),0)</f>
        <v>0</v>
      </c>
      <c r="K193" s="204">
        <f>IFERROR(INDEX(Lookup!$BH$9:$BH$2065,MATCH($A193,Lookup!$A$9:$A$2065,0)),0)</f>
        <v>0</v>
      </c>
      <c r="L193" s="204">
        <f t="shared" si="33"/>
        <v>0</v>
      </c>
      <c r="O193" s="182">
        <f t="shared" si="34"/>
        <v>0</v>
      </c>
    </row>
    <row r="194" spans="1:15" hidden="1" x14ac:dyDescent="0.2">
      <c r="A194" s="182">
        <f>'IS Acct 10'!A5</f>
        <v>0</v>
      </c>
      <c r="C194" s="182" t="str">
        <f>IFERROR(LEFT(IFERROR(INDEX(Sheet5!$C$2:$C$1300,MATCH($A194,Sheet5!$A$2:$A$1300,0)),"-"),FIND(",",IFERROR(INDEX(Sheet5!$C$2:$C$1300,MATCH($A194,Sheet5!$A$2:$A$1300,0)),"-"),1)-1),IFERROR(INDEX(Sheet5!$C$2:$C$1300,MATCH($A194,Sheet5!$A$2:$A$1300,0)),"-"))</f>
        <v>-</v>
      </c>
      <c r="D194" s="204">
        <f>IFERROR(INDEX(Lookup!$BG$9:$BG$2065,MATCH($A194,Lookup!$A$9:$A$2065,0)),0)</f>
        <v>0</v>
      </c>
      <c r="E194" s="204">
        <f>IFERROR(INDEX(Lookup!$BF$9:$BF$2065,MATCH($A194,Lookup!$A$9:$A$2065,0)),0)</f>
        <v>0</v>
      </c>
      <c r="F194" s="204">
        <f>IFERROR(INDEX(Lookup!$BE$9:$BE$2065,MATCH($A194,Lookup!$A$9:$A$2065,0)),0)</f>
        <v>0</v>
      </c>
      <c r="G194" s="205"/>
      <c r="H194" s="205"/>
      <c r="I194" s="204">
        <f>IFERROR(INDEX(Lookup!$BJ$9:$BJ$2065,MATCH($A194,Lookup!$A$9:$A$2065,0)),0)</f>
        <v>0</v>
      </c>
      <c r="J194" s="204">
        <f>IFERROR(INDEX(Lookup!$BI$9:$BI$2065,MATCH($A194,Lookup!$A$9:$A$2065,0)),0)</f>
        <v>0</v>
      </c>
      <c r="K194" s="204">
        <f>IFERROR(INDEX(Lookup!$BH$9:$BH$2065,MATCH($A194,Lookup!$A$9:$A$2065,0)),0)</f>
        <v>0</v>
      </c>
      <c r="L194" s="204">
        <f t="shared" si="33"/>
        <v>0</v>
      </c>
      <c r="O194" s="182">
        <f t="shared" si="34"/>
        <v>0</v>
      </c>
    </row>
    <row r="195" spans="1:15" hidden="1" x14ac:dyDescent="0.2">
      <c r="A195" s="182">
        <f>'IS Acct 10'!A6</f>
        <v>0</v>
      </c>
      <c r="C195" s="182" t="str">
        <f>IFERROR(LEFT(IFERROR(INDEX(Sheet5!$C$2:$C$1300,MATCH($A195,Sheet5!$A$2:$A$1300,0)),"-"),FIND(",",IFERROR(INDEX(Sheet5!$C$2:$C$1300,MATCH($A195,Sheet5!$A$2:$A$1300,0)),"-"),1)-1),IFERROR(INDEX(Sheet5!$C$2:$C$1300,MATCH($A195,Sheet5!$A$2:$A$1300,0)),"-"))</f>
        <v>-</v>
      </c>
      <c r="D195" s="204">
        <f>IFERROR(INDEX(Lookup!$BG$9:$BG$2065,MATCH($A195,Lookup!$A$9:$A$2065,0)),0)</f>
        <v>0</v>
      </c>
      <c r="E195" s="204">
        <f>IFERROR(INDEX(Lookup!$BF$9:$BF$2065,MATCH($A195,Lookup!$A$9:$A$2065,0)),0)</f>
        <v>0</v>
      </c>
      <c r="F195" s="204">
        <f>IFERROR(INDEX(Lookup!$BE$9:$BE$2065,MATCH($A195,Lookup!$A$9:$A$2065,0)),0)</f>
        <v>0</v>
      </c>
      <c r="G195" s="205"/>
      <c r="H195" s="205"/>
      <c r="I195" s="204">
        <f>IFERROR(INDEX(Lookup!$BJ$9:$BJ$2065,MATCH($A195,Lookup!$A$9:$A$2065,0)),0)</f>
        <v>0</v>
      </c>
      <c r="J195" s="204">
        <f>IFERROR(INDEX(Lookup!$BI$9:$BI$2065,MATCH($A195,Lookup!$A$9:$A$2065,0)),0)</f>
        <v>0</v>
      </c>
      <c r="K195" s="204">
        <f>IFERROR(INDEX(Lookup!$BH$9:$BH$2065,MATCH($A195,Lookup!$A$9:$A$2065,0)),0)</f>
        <v>0</v>
      </c>
      <c r="L195" s="204">
        <f t="shared" si="33"/>
        <v>0</v>
      </c>
      <c r="O195" s="182">
        <f t="shared" si="34"/>
        <v>0</v>
      </c>
    </row>
    <row r="196" spans="1:15" hidden="1" x14ac:dyDescent="0.2">
      <c r="A196" s="182">
        <f>'IS Acct 10'!A7</f>
        <v>0</v>
      </c>
      <c r="C196" s="182" t="str">
        <f>IFERROR(LEFT(IFERROR(INDEX(Sheet5!$C$2:$C$1300,MATCH($A196,Sheet5!$A$2:$A$1300,0)),"-"),FIND(",",IFERROR(INDEX(Sheet5!$C$2:$C$1300,MATCH($A196,Sheet5!$A$2:$A$1300,0)),"-"),1)-1),IFERROR(INDEX(Sheet5!$C$2:$C$1300,MATCH($A196,Sheet5!$A$2:$A$1300,0)),"-"))</f>
        <v>-</v>
      </c>
      <c r="D196" s="204">
        <f>IFERROR(INDEX(Lookup!$BG$9:$BG$2065,MATCH($A196,Lookup!$A$9:$A$2065,0)),0)</f>
        <v>0</v>
      </c>
      <c r="E196" s="204">
        <f>IFERROR(INDEX(Lookup!$BF$9:$BF$2065,MATCH($A196,Lookup!$A$9:$A$2065,0)),0)</f>
        <v>0</v>
      </c>
      <c r="F196" s="204">
        <f>IFERROR(INDEX(Lookup!$BE$9:$BE$2065,MATCH($A196,Lookup!$A$9:$A$2065,0)),0)</f>
        <v>0</v>
      </c>
      <c r="G196" s="205"/>
      <c r="H196" s="205"/>
      <c r="I196" s="204">
        <f>IFERROR(INDEX(Lookup!$BJ$9:$BJ$2065,MATCH($A196,Lookup!$A$9:$A$2065,0)),0)</f>
        <v>0</v>
      </c>
      <c r="J196" s="204">
        <f>IFERROR(INDEX(Lookup!$BI$9:$BI$2065,MATCH($A196,Lookup!$A$9:$A$2065,0)),0)</f>
        <v>0</v>
      </c>
      <c r="K196" s="204">
        <f>IFERROR(INDEX(Lookup!$BH$9:$BH$2065,MATCH($A196,Lookup!$A$9:$A$2065,0)),0)</f>
        <v>0</v>
      </c>
      <c r="L196" s="204">
        <f t="shared" si="33"/>
        <v>0</v>
      </c>
      <c r="O196" s="182">
        <f t="shared" si="34"/>
        <v>0</v>
      </c>
    </row>
    <row r="197" spans="1:15" hidden="1" x14ac:dyDescent="0.2">
      <c r="A197" s="182">
        <f>'IS Acct 10'!A8</f>
        <v>0</v>
      </c>
      <c r="C197" s="182" t="str">
        <f>IFERROR(LEFT(IFERROR(INDEX(Sheet5!$C$2:$C$1300,MATCH($A197,Sheet5!$A$2:$A$1300,0)),"-"),FIND(",",IFERROR(INDEX(Sheet5!$C$2:$C$1300,MATCH($A197,Sheet5!$A$2:$A$1300,0)),"-"),1)-1),IFERROR(INDEX(Sheet5!$C$2:$C$1300,MATCH($A197,Sheet5!$A$2:$A$1300,0)),"-"))</f>
        <v>-</v>
      </c>
      <c r="D197" s="204">
        <f>IFERROR(INDEX(Lookup!$BG$9:$BG$2065,MATCH($A197,Lookup!$A$9:$A$2065,0)),0)</f>
        <v>0</v>
      </c>
      <c r="E197" s="204">
        <f>IFERROR(INDEX(Lookup!$BF$9:$BF$2065,MATCH($A197,Lookup!$A$9:$A$2065,0)),0)</f>
        <v>0</v>
      </c>
      <c r="F197" s="204">
        <f>IFERROR(INDEX(Lookup!$BE$9:$BE$2065,MATCH($A197,Lookup!$A$9:$A$2065,0)),0)</f>
        <v>0</v>
      </c>
      <c r="G197" s="205"/>
      <c r="H197" s="205"/>
      <c r="I197" s="204">
        <f>IFERROR(INDEX(Lookup!$BJ$9:$BJ$2065,MATCH($A197,Lookup!$A$9:$A$2065,0)),0)</f>
        <v>0</v>
      </c>
      <c r="J197" s="204">
        <f>IFERROR(INDEX(Lookup!$BI$9:$BI$2065,MATCH($A197,Lookup!$A$9:$A$2065,0)),0)</f>
        <v>0</v>
      </c>
      <c r="K197" s="204">
        <f>IFERROR(INDEX(Lookup!$BH$9:$BH$2065,MATCH($A197,Lookup!$A$9:$A$2065,0)),0)</f>
        <v>0</v>
      </c>
      <c r="L197" s="204">
        <f t="shared" si="33"/>
        <v>0</v>
      </c>
      <c r="O197" s="182">
        <f t="shared" si="34"/>
        <v>0</v>
      </c>
    </row>
    <row r="198" spans="1:15" x14ac:dyDescent="0.2">
      <c r="A198" s="212"/>
      <c r="B198" s="212"/>
      <c r="C198" s="212" t="s">
        <v>446</v>
      </c>
      <c r="D198" s="210">
        <f>SUM(D191:D197)</f>
        <v>0</v>
      </c>
      <c r="E198" s="210">
        <f>SUM(E191:E197)</f>
        <v>0</v>
      </c>
      <c r="F198" s="210">
        <f>SUM(F191:F197)</f>
        <v>0</v>
      </c>
      <c r="G198" s="211"/>
      <c r="H198" s="211"/>
      <c r="I198" s="210">
        <f>SUM(I191:I197)</f>
        <v>163400</v>
      </c>
      <c r="J198" s="210">
        <f>SUM(J191:J197)</f>
        <v>0</v>
      </c>
      <c r="K198" s="210">
        <f>SUM(K191:K197)</f>
        <v>15800</v>
      </c>
      <c r="L198" s="210">
        <f>SUM(L191:L197)</f>
        <v>15800</v>
      </c>
      <c r="O198" s="182">
        <v>1</v>
      </c>
    </row>
    <row r="199" spans="1:15" x14ac:dyDescent="0.2">
      <c r="A199" s="215"/>
      <c r="B199" s="215"/>
      <c r="C199" s="215"/>
      <c r="D199" s="213"/>
      <c r="E199" s="213"/>
      <c r="F199" s="213"/>
      <c r="G199" s="214"/>
      <c r="H199" s="214"/>
      <c r="I199" s="213"/>
      <c r="J199" s="213"/>
      <c r="K199" s="213"/>
      <c r="L199" s="213"/>
      <c r="O199" s="182">
        <v>1</v>
      </c>
    </row>
    <row r="200" spans="1:15" x14ac:dyDescent="0.2">
      <c r="A200" s="182" t="str">
        <f>'IS Acct 11'!A2</f>
        <v>14100-D06</v>
      </c>
      <c r="C200" s="182" t="str">
        <f>IFERROR(LEFT(IFERROR(INDEX(Sheet5!$C$2:$C$1300,MATCH($A200,Sheet5!$A$2:$A$1300,0)),"-"),FIND(",",IFERROR(INDEX(Sheet5!$C$2:$C$1300,MATCH($A200,Sheet5!$A$2:$A$1300,0)),"-"),1)-1),IFERROR(INDEX(Sheet5!$C$2:$C$1300,MATCH($A200,Sheet5!$A$2:$A$1300,0)),"-"))</f>
        <v xml:space="preserve">Advertising/Promo-Foodland                                  </v>
      </c>
      <c r="D200" s="204">
        <f>IFERROR(INDEX(Lookup!$BG$9:$BG$2065,MATCH($A200,Lookup!$A$9:$A$2065,0)),0)</f>
        <v>0</v>
      </c>
      <c r="E200" s="204">
        <f>IFERROR(INDEX(Lookup!$BF$9:$BF$2065,MATCH($A200,Lookup!$A$9:$A$2065,0)),0)</f>
        <v>0</v>
      </c>
      <c r="F200" s="204">
        <f>IFERROR(INDEX(Lookup!$BE$9:$BE$2065,MATCH($A200,Lookup!$A$9:$A$2065,0)),0)</f>
        <v>0</v>
      </c>
      <c r="G200" s="205"/>
      <c r="H200" s="205"/>
      <c r="I200" s="204">
        <f>IFERROR(INDEX(Lookup!$BJ$9:$BJ$2065,MATCH($A200,Lookup!$A$9:$A$2065,0)),0)</f>
        <v>0</v>
      </c>
      <c r="J200" s="204">
        <f>IFERROR(INDEX(Lookup!$BI$9:$BI$2065,MATCH($A200,Lookup!$A$9:$A$2065,0)),0)</f>
        <v>0</v>
      </c>
      <c r="K200" s="204">
        <f>IFERROR(INDEX(Lookup!$BH$9:$BH$2065,MATCH($A200,Lookup!$A$9:$A$2065,0)),0)</f>
        <v>0</v>
      </c>
      <c r="L200" s="204">
        <f t="shared" ref="L200:L213" si="35">K200-J200</f>
        <v>0</v>
      </c>
      <c r="O200" s="182">
        <f t="shared" ref="O200:O213" si="36">+IF(A200&gt;0,1,0)</f>
        <v>1</v>
      </c>
    </row>
    <row r="201" spans="1:15" x14ac:dyDescent="0.2">
      <c r="A201" s="182" t="str">
        <f>'IS Acct 11'!A3</f>
        <v>14120-D06</v>
      </c>
      <c r="C201" s="182" t="str">
        <f>IFERROR(LEFT(IFERROR(INDEX(Sheet5!$C$2:$C$1300,MATCH($A201,Sheet5!$A$2:$A$1300,0)),"-"),FIND(",",IFERROR(INDEX(Sheet5!$C$2:$C$1300,MATCH($A201,Sheet5!$A$2:$A$1300,0)),"-"),1)-1),IFERROR(INDEX(Sheet5!$C$2:$C$1300,MATCH($A201,Sheet5!$A$2:$A$1300,0)),"-"))</f>
        <v xml:space="preserve">Agency Commissions-Foodland                                 </v>
      </c>
      <c r="D201" s="204">
        <f>IFERROR(INDEX(Lookup!$BG$9:$BG$2065,MATCH($A201,Lookup!$A$9:$A$2065,0)),0)</f>
        <v>0</v>
      </c>
      <c r="E201" s="204">
        <f>IFERROR(INDEX(Lookup!$BF$9:$BF$2065,MATCH($A201,Lookup!$A$9:$A$2065,0)),0)</f>
        <v>0</v>
      </c>
      <c r="F201" s="204">
        <f>IFERROR(INDEX(Lookup!$BE$9:$BE$2065,MATCH($A201,Lookup!$A$9:$A$2065,0)),0)</f>
        <v>0</v>
      </c>
      <c r="G201" s="205"/>
      <c r="H201" s="205"/>
      <c r="I201" s="204">
        <f>IFERROR(INDEX(Lookup!$BJ$9:$BJ$2065,MATCH($A201,Lookup!$A$9:$A$2065,0)),0)</f>
        <v>0</v>
      </c>
      <c r="J201" s="204">
        <f>IFERROR(INDEX(Lookup!$BI$9:$BI$2065,MATCH($A201,Lookup!$A$9:$A$2065,0)),0)</f>
        <v>0</v>
      </c>
      <c r="K201" s="204">
        <f>IFERROR(INDEX(Lookup!$BH$9:$BH$2065,MATCH($A201,Lookup!$A$9:$A$2065,0)),0)</f>
        <v>0</v>
      </c>
      <c r="L201" s="204">
        <f t="shared" si="35"/>
        <v>0</v>
      </c>
      <c r="O201" s="182">
        <f t="shared" si="36"/>
        <v>1</v>
      </c>
    </row>
    <row r="202" spans="1:15" x14ac:dyDescent="0.2">
      <c r="A202" s="182" t="str">
        <f>'IS Acct 11'!A4</f>
        <v>14160-D06</v>
      </c>
      <c r="C202" s="182" t="str">
        <f>IFERROR(LEFT(IFERROR(INDEX(Sheet5!$C$2:$C$1300,MATCH($A202,Sheet5!$A$2:$A$1300,0)),"-"),FIND(",",IFERROR(INDEX(Sheet5!$C$2:$C$1300,MATCH($A202,Sheet5!$A$2:$A$1300,0)),"-"),1)-1),IFERROR(INDEX(Sheet5!$C$2:$C$1300,MATCH($A202,Sheet5!$A$2:$A$1300,0)),"-"))</f>
        <v xml:space="preserve">Contributors - Journalist-Foodland                          </v>
      </c>
      <c r="D202" s="204">
        <f>IFERROR(INDEX(Lookup!$BG$9:$BG$2065,MATCH($A202,Lookup!$A$9:$A$2065,0)),0)</f>
        <v>0</v>
      </c>
      <c r="E202" s="204">
        <f>IFERROR(INDEX(Lookup!$BF$9:$BF$2065,MATCH($A202,Lookup!$A$9:$A$2065,0)),0)</f>
        <v>0</v>
      </c>
      <c r="F202" s="204">
        <f>IFERROR(INDEX(Lookup!$BE$9:$BE$2065,MATCH($A202,Lookup!$A$9:$A$2065,0)),0)</f>
        <v>0</v>
      </c>
      <c r="G202" s="205"/>
      <c r="H202" s="205"/>
      <c r="I202" s="204">
        <f>IFERROR(INDEX(Lookup!$BJ$9:$BJ$2065,MATCH($A202,Lookup!$A$9:$A$2065,0)),0)</f>
        <v>22500</v>
      </c>
      <c r="J202" s="204">
        <f>IFERROR(INDEX(Lookup!$BI$9:$BI$2065,MATCH($A202,Lookup!$A$9:$A$2065,0)),0)</f>
        <v>0</v>
      </c>
      <c r="K202" s="204">
        <f>IFERROR(INDEX(Lookup!$BH$9:$BH$2065,MATCH($A202,Lookup!$A$9:$A$2065,0)),0)</f>
        <v>4545.45</v>
      </c>
      <c r="L202" s="204">
        <f t="shared" si="35"/>
        <v>4545.45</v>
      </c>
      <c r="O202" s="182">
        <f t="shared" si="36"/>
        <v>1</v>
      </c>
    </row>
    <row r="203" spans="1:15" x14ac:dyDescent="0.2">
      <c r="A203" s="182" t="str">
        <f>'IS Acct 11'!A5</f>
        <v>14180-D06</v>
      </c>
      <c r="C203" s="182" t="str">
        <f>IFERROR(LEFT(IFERROR(INDEX(Sheet5!$C$2:$C$1300,MATCH($A203,Sheet5!$A$2:$A$1300,0)),"-"),FIND(",",IFERROR(INDEX(Sheet5!$C$2:$C$1300,MATCH($A203,Sheet5!$A$2:$A$1300,0)),"-"),1)-1),IFERROR(INDEX(Sheet5!$C$2:$C$1300,MATCH($A203,Sheet5!$A$2:$A$1300,0)),"-"))</f>
        <v xml:space="preserve">Distribution - Courier-Foodland                             </v>
      </c>
      <c r="D203" s="204">
        <f>IFERROR(INDEX(Lookup!$BG$9:$BG$2065,MATCH($A203,Lookup!$A$9:$A$2065,0)),0)</f>
        <v>0</v>
      </c>
      <c r="E203" s="204">
        <f>IFERROR(INDEX(Lookup!$BF$9:$BF$2065,MATCH($A203,Lookup!$A$9:$A$2065,0)),0)</f>
        <v>0</v>
      </c>
      <c r="F203" s="204">
        <f>IFERROR(INDEX(Lookup!$BE$9:$BE$2065,MATCH($A203,Lookup!$A$9:$A$2065,0)),0)</f>
        <v>0</v>
      </c>
      <c r="G203" s="205"/>
      <c r="H203" s="205"/>
      <c r="I203" s="204">
        <f>IFERROR(INDEX(Lookup!$BJ$9:$BJ$2065,MATCH($A203,Lookup!$A$9:$A$2065,0)),0)</f>
        <v>0</v>
      </c>
      <c r="J203" s="204">
        <f>IFERROR(INDEX(Lookup!$BI$9:$BI$2065,MATCH($A203,Lookup!$A$9:$A$2065,0)),0)</f>
        <v>0</v>
      </c>
      <c r="K203" s="204">
        <f>IFERROR(INDEX(Lookup!$BH$9:$BH$2065,MATCH($A203,Lookup!$A$9:$A$2065,0)),0)</f>
        <v>0</v>
      </c>
      <c r="L203" s="204">
        <f t="shared" si="35"/>
        <v>0</v>
      </c>
      <c r="O203" s="182">
        <f t="shared" si="36"/>
        <v>1</v>
      </c>
    </row>
    <row r="204" spans="1:15" x14ac:dyDescent="0.2">
      <c r="A204" s="182" t="str">
        <f>'IS Acct 11'!A6</f>
        <v>14200-D06</v>
      </c>
      <c r="C204" s="182" t="str">
        <f>IFERROR(LEFT(IFERROR(INDEX(Sheet5!$C$2:$C$1300,MATCH($A204,Sheet5!$A$2:$A$1300,0)),"-"),FIND(",",IFERROR(INDEX(Sheet5!$C$2:$C$1300,MATCH($A204,Sheet5!$A$2:$A$1300,0)),"-"),1)-1),IFERROR(INDEX(Sheet5!$C$2:$C$1300,MATCH($A204,Sheet5!$A$2:$A$1300,0)),"-"))</f>
        <v xml:space="preserve">Distribution - Postage-Foodland                             </v>
      </c>
      <c r="D204" s="204">
        <f>IFERROR(INDEX(Lookup!$BG$9:$BG$2065,MATCH($A204,Lookup!$A$9:$A$2065,0)),0)</f>
        <v>0</v>
      </c>
      <c r="E204" s="204">
        <f>IFERROR(INDEX(Lookup!$BF$9:$BF$2065,MATCH($A204,Lookup!$A$9:$A$2065,0)),0)</f>
        <v>0</v>
      </c>
      <c r="F204" s="204">
        <f>IFERROR(INDEX(Lookup!$BE$9:$BE$2065,MATCH($A204,Lookup!$A$9:$A$2065,0)),0)</f>
        <v>0</v>
      </c>
      <c r="G204" s="205"/>
      <c r="H204" s="205"/>
      <c r="I204" s="204">
        <f>IFERROR(INDEX(Lookup!$BJ$9:$BJ$2065,MATCH($A204,Lookup!$A$9:$A$2065,0)),0)</f>
        <v>0</v>
      </c>
      <c r="J204" s="204">
        <f>IFERROR(INDEX(Lookup!$BI$9:$BI$2065,MATCH($A204,Lookup!$A$9:$A$2065,0)),0)</f>
        <v>0</v>
      </c>
      <c r="K204" s="204">
        <f>IFERROR(INDEX(Lookup!$BH$9:$BH$2065,MATCH($A204,Lookup!$A$9:$A$2065,0)),0)</f>
        <v>0</v>
      </c>
      <c r="L204" s="204">
        <f t="shared" si="35"/>
        <v>0</v>
      </c>
      <c r="O204" s="182">
        <f t="shared" si="36"/>
        <v>1</v>
      </c>
    </row>
    <row r="205" spans="1:15" x14ac:dyDescent="0.2">
      <c r="A205" s="182" t="str">
        <f>'IS Acct 11'!A7</f>
        <v>14220-D06</v>
      </c>
      <c r="C205" s="182" t="str">
        <f>IFERROR(LEFT(IFERROR(INDEX(Sheet5!$C$2:$C$1300,MATCH($A205,Sheet5!$A$2:$A$1300,0)),"-"),FIND(",",IFERROR(INDEX(Sheet5!$C$2:$C$1300,MATCH($A205,Sheet5!$A$2:$A$1300,0)),"-"),1)-1),IFERROR(INDEX(Sheet5!$C$2:$C$1300,MATCH($A205,Sheet5!$A$2:$A$1300,0)),"-"))</f>
        <v xml:space="preserve">Layout/Proof/Production-Foodland                            </v>
      </c>
      <c r="D205" s="204">
        <f>IFERROR(INDEX(Lookup!$BG$9:$BG$2065,MATCH($A205,Lookup!$A$9:$A$2065,0)),0)</f>
        <v>0</v>
      </c>
      <c r="E205" s="204">
        <f>IFERROR(INDEX(Lookup!$BF$9:$BF$2065,MATCH($A205,Lookup!$A$9:$A$2065,0)),0)</f>
        <v>0</v>
      </c>
      <c r="F205" s="204">
        <f>IFERROR(INDEX(Lookup!$BE$9:$BE$2065,MATCH($A205,Lookup!$A$9:$A$2065,0)),0)</f>
        <v>0</v>
      </c>
      <c r="G205" s="205"/>
      <c r="H205" s="205"/>
      <c r="I205" s="204">
        <f>IFERROR(INDEX(Lookup!$BJ$9:$BJ$2065,MATCH($A205,Lookup!$A$9:$A$2065,0)),0)</f>
        <v>10352.969999999999</v>
      </c>
      <c r="J205" s="204">
        <f>IFERROR(INDEX(Lookup!$BI$9:$BI$2065,MATCH($A205,Lookup!$A$9:$A$2065,0)),0)</f>
        <v>0</v>
      </c>
      <c r="K205" s="204">
        <f>IFERROR(INDEX(Lookup!$BH$9:$BH$2065,MATCH($A205,Lookup!$A$9:$A$2065,0)),0)</f>
        <v>0</v>
      </c>
      <c r="L205" s="204">
        <f t="shared" si="35"/>
        <v>0</v>
      </c>
      <c r="O205" s="182">
        <f t="shared" si="36"/>
        <v>1</v>
      </c>
    </row>
    <row r="206" spans="1:15" x14ac:dyDescent="0.2">
      <c r="A206" s="182" t="str">
        <f>'IS Acct 11'!A8</f>
        <v>14240-D06</v>
      </c>
      <c r="C206" s="182" t="str">
        <f>IFERROR(LEFT(IFERROR(INDEX(Sheet5!$C$2:$C$1300,MATCH($A206,Sheet5!$A$2:$A$1300,0)),"-"),FIND(",",IFERROR(INDEX(Sheet5!$C$2:$C$1300,MATCH($A206,Sheet5!$A$2:$A$1300,0)),"-"),1)-1),IFERROR(INDEX(Sheet5!$C$2:$C$1300,MATCH($A206,Sheet5!$A$2:$A$1300,0)),"-"))</f>
        <v xml:space="preserve">Photography-Foodland                                        </v>
      </c>
      <c r="D206" s="204">
        <f>IFERROR(INDEX(Lookup!$BG$9:$BG$2065,MATCH($A206,Lookup!$A$9:$A$2065,0)),0)</f>
        <v>0</v>
      </c>
      <c r="E206" s="204">
        <f>IFERROR(INDEX(Lookup!$BF$9:$BF$2065,MATCH($A206,Lookup!$A$9:$A$2065,0)),0)</f>
        <v>0</v>
      </c>
      <c r="F206" s="204">
        <f>IFERROR(INDEX(Lookup!$BE$9:$BE$2065,MATCH($A206,Lookup!$A$9:$A$2065,0)),0)</f>
        <v>0</v>
      </c>
      <c r="G206" s="205"/>
      <c r="H206" s="205"/>
      <c r="I206" s="204">
        <f>IFERROR(INDEX(Lookup!$BJ$9:$BJ$2065,MATCH($A206,Lookup!$A$9:$A$2065,0)),0)</f>
        <v>0</v>
      </c>
      <c r="J206" s="204">
        <f>IFERROR(INDEX(Lookup!$BI$9:$BI$2065,MATCH($A206,Lookup!$A$9:$A$2065,0)),0)</f>
        <v>0</v>
      </c>
      <c r="K206" s="204">
        <f>IFERROR(INDEX(Lookup!$BH$9:$BH$2065,MATCH($A206,Lookup!$A$9:$A$2065,0)),0)</f>
        <v>0</v>
      </c>
      <c r="L206" s="204">
        <f t="shared" si="35"/>
        <v>0</v>
      </c>
      <c r="O206" s="182">
        <f t="shared" si="36"/>
        <v>1</v>
      </c>
    </row>
    <row r="207" spans="1:15" x14ac:dyDescent="0.2">
      <c r="A207" s="182" t="str">
        <f>'IS Acct 11'!A9</f>
        <v>14260-D06</v>
      </c>
      <c r="C207" s="182" t="str">
        <f>IFERROR(LEFT(IFERROR(INDEX(Sheet5!$C$2:$C$1300,MATCH($A207,Sheet5!$A$2:$A$1300,0)),"-"),FIND(",",IFERROR(INDEX(Sheet5!$C$2:$C$1300,MATCH($A207,Sheet5!$A$2:$A$1300,0)),"-"),1)-1),IFERROR(INDEX(Sheet5!$C$2:$C$1300,MATCH($A207,Sheet5!$A$2:$A$1300,0)),"-"))</f>
        <v xml:space="preserve">Printing-Foodland                                           </v>
      </c>
      <c r="D207" s="204">
        <f>IFERROR(INDEX(Lookup!$BG$9:$BG$2065,MATCH($A207,Lookup!$A$9:$A$2065,0)),0)</f>
        <v>0</v>
      </c>
      <c r="E207" s="204">
        <f>IFERROR(INDEX(Lookup!$BF$9:$BF$2065,MATCH($A207,Lookup!$A$9:$A$2065,0)),0)</f>
        <v>0</v>
      </c>
      <c r="F207" s="204">
        <f>IFERROR(INDEX(Lookup!$BE$9:$BE$2065,MATCH($A207,Lookup!$A$9:$A$2065,0)),0)</f>
        <v>0</v>
      </c>
      <c r="G207" s="205"/>
      <c r="H207" s="205"/>
      <c r="I207" s="204">
        <f>IFERROR(INDEX(Lookup!$BJ$9:$BJ$2065,MATCH($A207,Lookup!$A$9:$A$2065,0)),0)</f>
        <v>24440</v>
      </c>
      <c r="J207" s="204">
        <f>IFERROR(INDEX(Lookup!$BI$9:$BI$2065,MATCH($A207,Lookup!$A$9:$A$2065,0)),0)</f>
        <v>0</v>
      </c>
      <c r="K207" s="204">
        <f>IFERROR(INDEX(Lookup!$BH$9:$BH$2065,MATCH($A207,Lookup!$A$9:$A$2065,0)),0)</f>
        <v>2575</v>
      </c>
      <c r="L207" s="204">
        <f t="shared" si="35"/>
        <v>2575</v>
      </c>
      <c r="O207" s="182">
        <f t="shared" si="36"/>
        <v>1</v>
      </c>
    </row>
    <row r="208" spans="1:15" hidden="1" x14ac:dyDescent="0.2">
      <c r="A208" s="182">
        <f>'IS Acct 11'!A10</f>
        <v>0</v>
      </c>
      <c r="C208" s="182" t="str">
        <f>IFERROR(LEFT(IFERROR(INDEX(Sheet5!$C$2:$C$1300,MATCH($A208,Sheet5!$A$2:$A$1300,0)),"-"),FIND(",",IFERROR(INDEX(Sheet5!$C$2:$C$1300,MATCH($A208,Sheet5!$A$2:$A$1300,0)),"-"),1)-1),IFERROR(INDEX(Sheet5!$C$2:$C$1300,MATCH($A208,Sheet5!$A$2:$A$1300,0)),"-"))</f>
        <v>-</v>
      </c>
      <c r="D208" s="204">
        <f>IFERROR(INDEX(Lookup!$BG$9:$BG$2065,MATCH($A208,Lookup!$A$9:$A$2065,0)),0)</f>
        <v>0</v>
      </c>
      <c r="E208" s="204">
        <f>IFERROR(INDEX(Lookup!$BF$9:$BF$2065,MATCH($A208,Lookup!$A$9:$A$2065,0)),0)</f>
        <v>0</v>
      </c>
      <c r="F208" s="204">
        <f>IFERROR(INDEX(Lookup!$BE$9:$BE$2065,MATCH($A208,Lookup!$A$9:$A$2065,0)),0)</f>
        <v>0</v>
      </c>
      <c r="G208" s="205"/>
      <c r="H208" s="205"/>
      <c r="I208" s="204">
        <f>IFERROR(INDEX(Lookup!$BJ$9:$BJ$2065,MATCH($A208,Lookup!$A$9:$A$2065,0)),0)</f>
        <v>0</v>
      </c>
      <c r="J208" s="204">
        <f>IFERROR(INDEX(Lookup!$BI$9:$BI$2065,MATCH($A208,Lookup!$A$9:$A$2065,0)),0)</f>
        <v>0</v>
      </c>
      <c r="K208" s="204">
        <f>IFERROR(INDEX(Lookup!$BH$9:$BH$2065,MATCH($A208,Lookup!$A$9:$A$2065,0)),0)</f>
        <v>0</v>
      </c>
      <c r="L208" s="204">
        <f t="shared" si="35"/>
        <v>0</v>
      </c>
      <c r="O208" s="182">
        <f t="shared" si="36"/>
        <v>0</v>
      </c>
    </row>
    <row r="209" spans="1:15" hidden="1" x14ac:dyDescent="0.2">
      <c r="A209" s="182">
        <f>'IS Acct 11'!A11</f>
        <v>0</v>
      </c>
      <c r="C209" s="182" t="str">
        <f>IFERROR(LEFT(IFERROR(INDEX(Sheet5!$C$2:$C$1300,MATCH($A209,Sheet5!$A$2:$A$1300,0)),"-"),FIND(",",IFERROR(INDEX(Sheet5!$C$2:$C$1300,MATCH($A209,Sheet5!$A$2:$A$1300,0)),"-"),1)-1),IFERROR(INDEX(Sheet5!$C$2:$C$1300,MATCH($A209,Sheet5!$A$2:$A$1300,0)),"-"))</f>
        <v>-</v>
      </c>
      <c r="D209" s="204">
        <f>IFERROR(INDEX(Lookup!$BG$9:$BG$2065,MATCH($A209,Lookup!$A$9:$A$2065,0)),0)</f>
        <v>0</v>
      </c>
      <c r="E209" s="204">
        <f>IFERROR(INDEX(Lookup!$BF$9:$BF$2065,MATCH($A209,Lookup!$A$9:$A$2065,0)),0)</f>
        <v>0</v>
      </c>
      <c r="F209" s="204">
        <f>IFERROR(INDEX(Lookup!$BE$9:$BE$2065,MATCH($A209,Lookup!$A$9:$A$2065,0)),0)</f>
        <v>0</v>
      </c>
      <c r="G209" s="205"/>
      <c r="H209" s="205"/>
      <c r="I209" s="204">
        <f>IFERROR(INDEX(Lookup!$BJ$9:$BJ$2065,MATCH($A209,Lookup!$A$9:$A$2065,0)),0)</f>
        <v>0</v>
      </c>
      <c r="J209" s="204">
        <f>IFERROR(INDEX(Lookup!$BI$9:$BI$2065,MATCH($A209,Lookup!$A$9:$A$2065,0)),0)</f>
        <v>0</v>
      </c>
      <c r="K209" s="204">
        <f>IFERROR(INDEX(Lookup!$BH$9:$BH$2065,MATCH($A209,Lookup!$A$9:$A$2065,0)),0)</f>
        <v>0</v>
      </c>
      <c r="L209" s="204">
        <f t="shared" si="35"/>
        <v>0</v>
      </c>
      <c r="O209" s="182">
        <f t="shared" si="36"/>
        <v>0</v>
      </c>
    </row>
    <row r="210" spans="1:15" hidden="1" x14ac:dyDescent="0.2">
      <c r="A210" s="182">
        <f>'IS Acct 11'!A12</f>
        <v>0</v>
      </c>
      <c r="C210" s="182" t="str">
        <f>IFERROR(LEFT(IFERROR(INDEX(Sheet5!$C$2:$C$1300,MATCH($A210,Sheet5!$A$2:$A$1300,0)),"-"),FIND(",",IFERROR(INDEX(Sheet5!$C$2:$C$1300,MATCH($A210,Sheet5!$A$2:$A$1300,0)),"-"),1)-1),IFERROR(INDEX(Sheet5!$C$2:$C$1300,MATCH($A210,Sheet5!$A$2:$A$1300,0)),"-"))</f>
        <v>-</v>
      </c>
      <c r="D210" s="204">
        <f>IFERROR(INDEX(Lookup!$BG$9:$BG$2065,MATCH($A210,Lookup!$A$9:$A$2065,0)),0)</f>
        <v>0</v>
      </c>
      <c r="E210" s="204">
        <f>IFERROR(INDEX(Lookup!$BF$9:$BF$2065,MATCH($A210,Lookup!$A$9:$A$2065,0)),0)</f>
        <v>0</v>
      </c>
      <c r="F210" s="204">
        <f>IFERROR(INDEX(Lookup!$BE$9:$BE$2065,MATCH($A210,Lookup!$A$9:$A$2065,0)),0)</f>
        <v>0</v>
      </c>
      <c r="G210" s="205"/>
      <c r="H210" s="205"/>
      <c r="I210" s="204">
        <f>IFERROR(INDEX(Lookup!$BJ$9:$BJ$2065,MATCH($A210,Lookup!$A$9:$A$2065,0)),0)</f>
        <v>0</v>
      </c>
      <c r="J210" s="204">
        <f>IFERROR(INDEX(Lookup!$BI$9:$BI$2065,MATCH($A210,Lookup!$A$9:$A$2065,0)),0)</f>
        <v>0</v>
      </c>
      <c r="K210" s="204">
        <f>IFERROR(INDEX(Lookup!$BH$9:$BH$2065,MATCH($A210,Lookup!$A$9:$A$2065,0)),0)</f>
        <v>0</v>
      </c>
      <c r="L210" s="204">
        <f t="shared" si="35"/>
        <v>0</v>
      </c>
      <c r="O210" s="182">
        <f t="shared" si="36"/>
        <v>0</v>
      </c>
    </row>
    <row r="211" spans="1:15" hidden="1" x14ac:dyDescent="0.2">
      <c r="A211" s="182">
        <f>'IS Acct 11'!A13</f>
        <v>0</v>
      </c>
      <c r="C211" s="182" t="str">
        <f>IFERROR(LEFT(IFERROR(INDEX(Sheet5!$C$2:$C$1300,MATCH($A211,Sheet5!$A$2:$A$1300,0)),"-"),FIND(",",IFERROR(INDEX(Sheet5!$C$2:$C$1300,MATCH($A211,Sheet5!$A$2:$A$1300,0)),"-"),1)-1),IFERROR(INDEX(Sheet5!$C$2:$C$1300,MATCH($A211,Sheet5!$A$2:$A$1300,0)),"-"))</f>
        <v>-</v>
      </c>
      <c r="D211" s="204">
        <f>IFERROR(INDEX(Lookup!$BG$9:$BG$2065,MATCH($A211,Lookup!$A$9:$A$2065,0)),0)</f>
        <v>0</v>
      </c>
      <c r="E211" s="204">
        <f>IFERROR(INDEX(Lookup!$BF$9:$BF$2065,MATCH($A211,Lookup!$A$9:$A$2065,0)),0)</f>
        <v>0</v>
      </c>
      <c r="F211" s="204">
        <f>IFERROR(INDEX(Lookup!$BE$9:$BE$2065,MATCH($A211,Lookup!$A$9:$A$2065,0)),0)</f>
        <v>0</v>
      </c>
      <c r="G211" s="205"/>
      <c r="H211" s="205"/>
      <c r="I211" s="204">
        <f>IFERROR(INDEX(Lookup!$BJ$9:$BJ$2065,MATCH($A211,Lookup!$A$9:$A$2065,0)),0)</f>
        <v>0</v>
      </c>
      <c r="J211" s="204">
        <f>IFERROR(INDEX(Lookup!$BI$9:$BI$2065,MATCH($A211,Lookup!$A$9:$A$2065,0)),0)</f>
        <v>0</v>
      </c>
      <c r="K211" s="204">
        <f>IFERROR(INDEX(Lookup!$BH$9:$BH$2065,MATCH($A211,Lookup!$A$9:$A$2065,0)),0)</f>
        <v>0</v>
      </c>
      <c r="L211" s="204">
        <f t="shared" si="35"/>
        <v>0</v>
      </c>
      <c r="O211" s="182">
        <f t="shared" si="36"/>
        <v>0</v>
      </c>
    </row>
    <row r="212" spans="1:15" hidden="1" x14ac:dyDescent="0.2">
      <c r="A212" s="182">
        <f>'IS Acct 11'!A14</f>
        <v>0</v>
      </c>
      <c r="C212" s="182" t="str">
        <f>IFERROR(LEFT(IFERROR(INDEX(Sheet5!$C$2:$C$1300,MATCH($A212,Sheet5!$A$2:$A$1300,0)),"-"),FIND(",",IFERROR(INDEX(Sheet5!$C$2:$C$1300,MATCH($A212,Sheet5!$A$2:$A$1300,0)),"-"),1)-1),IFERROR(INDEX(Sheet5!$C$2:$C$1300,MATCH($A212,Sheet5!$A$2:$A$1300,0)),"-"))</f>
        <v>-</v>
      </c>
      <c r="D212" s="204">
        <f>IFERROR(INDEX(Lookup!$BG$9:$BG$2065,MATCH($A212,Lookup!$A$9:$A$2065,0)),0)</f>
        <v>0</v>
      </c>
      <c r="E212" s="204">
        <f>IFERROR(INDEX(Lookup!$BF$9:$BF$2065,MATCH($A212,Lookup!$A$9:$A$2065,0)),0)</f>
        <v>0</v>
      </c>
      <c r="F212" s="204">
        <f>IFERROR(INDEX(Lookup!$BE$9:$BE$2065,MATCH($A212,Lookup!$A$9:$A$2065,0)),0)</f>
        <v>0</v>
      </c>
      <c r="G212" s="205"/>
      <c r="H212" s="205"/>
      <c r="I212" s="204">
        <f>IFERROR(INDEX(Lookup!$BJ$9:$BJ$2065,MATCH($A212,Lookup!$A$9:$A$2065,0)),0)</f>
        <v>0</v>
      </c>
      <c r="J212" s="204">
        <f>IFERROR(INDEX(Lookup!$BI$9:$BI$2065,MATCH($A212,Lookup!$A$9:$A$2065,0)),0)</f>
        <v>0</v>
      </c>
      <c r="K212" s="204">
        <f>IFERROR(INDEX(Lookup!$BH$9:$BH$2065,MATCH($A212,Lookup!$A$9:$A$2065,0)),0)</f>
        <v>0</v>
      </c>
      <c r="L212" s="204">
        <f t="shared" si="35"/>
        <v>0</v>
      </c>
      <c r="O212" s="182">
        <f t="shared" si="36"/>
        <v>0</v>
      </c>
    </row>
    <row r="213" spans="1:15" hidden="1" x14ac:dyDescent="0.2">
      <c r="A213" s="182">
        <f>'IS Acct 11'!A15</f>
        <v>0</v>
      </c>
      <c r="C213" s="182" t="str">
        <f>IFERROR(LEFT(IFERROR(INDEX(Sheet5!$C$2:$C$1300,MATCH($A213,Sheet5!$A$2:$A$1300,0)),"-"),FIND(",",IFERROR(INDEX(Sheet5!$C$2:$C$1300,MATCH($A213,Sheet5!$A$2:$A$1300,0)),"-"),1)-1),IFERROR(INDEX(Sheet5!$C$2:$C$1300,MATCH($A213,Sheet5!$A$2:$A$1300,0)),"-"))</f>
        <v>-</v>
      </c>
      <c r="D213" s="204">
        <f>IFERROR(INDEX(Lookup!$BG$9:$BG$2065,MATCH($A213,Lookup!$A$9:$A$2065,0)),0)</f>
        <v>0</v>
      </c>
      <c r="E213" s="204">
        <f>IFERROR(INDEX(Lookup!$BF$9:$BF$2065,MATCH($A213,Lookup!$A$9:$A$2065,0)),0)</f>
        <v>0</v>
      </c>
      <c r="F213" s="204">
        <f>IFERROR(INDEX(Lookup!$BE$9:$BE$2065,MATCH($A213,Lookup!$A$9:$A$2065,0)),0)</f>
        <v>0</v>
      </c>
      <c r="G213" s="205"/>
      <c r="H213" s="205"/>
      <c r="I213" s="204">
        <f>IFERROR(INDEX(Lookup!$BJ$9:$BJ$2065,MATCH($A213,Lookup!$A$9:$A$2065,0)),0)</f>
        <v>0</v>
      </c>
      <c r="J213" s="204">
        <f>IFERROR(INDEX(Lookup!$BI$9:$BI$2065,MATCH($A213,Lookup!$A$9:$A$2065,0)),0)</f>
        <v>0</v>
      </c>
      <c r="K213" s="204">
        <f>IFERROR(INDEX(Lookup!$BH$9:$BH$2065,MATCH($A213,Lookup!$A$9:$A$2065,0)),0)</f>
        <v>0</v>
      </c>
      <c r="L213" s="204">
        <f t="shared" si="35"/>
        <v>0</v>
      </c>
      <c r="O213" s="182">
        <f t="shared" si="36"/>
        <v>0</v>
      </c>
    </row>
    <row r="214" spans="1:15" x14ac:dyDescent="0.2">
      <c r="A214" s="212"/>
      <c r="B214" s="212"/>
      <c r="C214" s="212" t="s">
        <v>455</v>
      </c>
      <c r="D214" s="210">
        <f>SUM(D200:D213)</f>
        <v>0</v>
      </c>
      <c r="E214" s="210">
        <f>SUM(E200:E213)</f>
        <v>0</v>
      </c>
      <c r="F214" s="210">
        <f>SUM(F200:F213)</f>
        <v>0</v>
      </c>
      <c r="G214" s="211"/>
      <c r="H214" s="211"/>
      <c r="I214" s="210">
        <f>SUM(I200:I213)</f>
        <v>57292.97</v>
      </c>
      <c r="J214" s="210">
        <f>SUM(J200:J213)</f>
        <v>0</v>
      </c>
      <c r="K214" s="210">
        <f>SUM(K200:K213)</f>
        <v>7120.45</v>
      </c>
      <c r="L214" s="210">
        <f>SUM(L200:L213)</f>
        <v>7120.45</v>
      </c>
      <c r="O214" s="182">
        <v>1</v>
      </c>
    </row>
    <row r="215" spans="1:15" x14ac:dyDescent="0.2">
      <c r="A215" s="212"/>
      <c r="B215" s="212"/>
      <c r="C215" s="212" t="s">
        <v>536</v>
      </c>
      <c r="D215" s="210">
        <f>D198-D214</f>
        <v>0</v>
      </c>
      <c r="E215" s="210">
        <f t="shared" ref="E215" si="37">E198-E214</f>
        <v>0</v>
      </c>
      <c r="F215" s="210">
        <f t="shared" ref="F215" si="38">F198-F214</f>
        <v>0</v>
      </c>
      <c r="G215" s="210"/>
      <c r="H215" s="210"/>
      <c r="I215" s="210">
        <f t="shared" ref="I215" si="39">I198-I214</f>
        <v>106107.03</v>
      </c>
      <c r="J215" s="210">
        <f t="shared" ref="J215" si="40">J198-J214</f>
        <v>0</v>
      </c>
      <c r="K215" s="210">
        <f t="shared" ref="K215" si="41">K198-K214</f>
        <v>8679.5499999999993</v>
      </c>
      <c r="L215" s="210">
        <f t="shared" ref="L215" si="42">L198-L214</f>
        <v>8679.5499999999993</v>
      </c>
      <c r="O215" s="182">
        <v>1</v>
      </c>
    </row>
    <row r="216" spans="1:15" x14ac:dyDescent="0.2">
      <c r="A216" s="215"/>
      <c r="B216" s="215"/>
      <c r="C216" s="215"/>
      <c r="D216" s="213"/>
      <c r="E216" s="213"/>
      <c r="F216" s="213"/>
      <c r="G216" s="214"/>
      <c r="H216" s="214"/>
      <c r="I216" s="213"/>
      <c r="J216" s="213"/>
      <c r="K216" s="213"/>
      <c r="L216" s="213"/>
      <c r="O216" s="182">
        <v>1</v>
      </c>
    </row>
    <row r="217" spans="1:15" x14ac:dyDescent="0.2">
      <c r="C217" s="206" t="s">
        <v>693</v>
      </c>
      <c r="L217" s="204"/>
      <c r="O217" s="182">
        <v>1</v>
      </c>
    </row>
    <row r="218" spans="1:15" x14ac:dyDescent="0.2">
      <c r="A218" s="182" t="str">
        <f>'IS Acct 12'!A2</f>
        <v>10300-D07</v>
      </c>
      <c r="C218" s="182" t="str">
        <f>IFERROR(LEFT(IFERROR(INDEX(Sheet5!$C$2:$C$1300,MATCH($A218,Sheet5!$A$2:$A$1300,0)),"-"),FIND(",",IFERROR(INDEX(Sheet5!$C$2:$C$1300,MATCH($A218,Sheet5!$A$2:$A$1300,0)),"-"),1)-1),IFERROR(INDEX(Sheet5!$C$2:$C$1300,MATCH($A218,Sheet5!$A$2:$A$1300,0)),"-"))</f>
        <v xml:space="preserve">Display Advertising-Police Magazine                         </v>
      </c>
      <c r="D218" s="204">
        <f>IFERROR(INDEX(Lookup!$BG$9:$BG$2065,MATCH($A218,Lookup!$A$9:$A$2065,0)),0)</f>
        <v>0</v>
      </c>
      <c r="E218" s="204">
        <f>IFERROR(INDEX(Lookup!$BF$9:$BF$2065,MATCH($A218,Lookup!$A$9:$A$2065,0)),0)</f>
        <v>0</v>
      </c>
      <c r="F218" s="204">
        <f>IFERROR(INDEX(Lookup!$BE$9:$BE$2065,MATCH($A218,Lookup!$A$9:$A$2065,0)),0)</f>
        <v>0</v>
      </c>
      <c r="G218" s="205"/>
      <c r="H218" s="205"/>
      <c r="I218" s="204">
        <f>IFERROR(INDEX(Lookup!$BJ$9:$BJ$2065,MATCH($A218,Lookup!$A$9:$A$2065,0)),0)</f>
        <v>0</v>
      </c>
      <c r="J218" s="204">
        <f>IFERROR(INDEX(Lookup!$BI$9:$BI$2065,MATCH($A218,Lookup!$A$9:$A$2065,0)),0)</f>
        <v>0</v>
      </c>
      <c r="K218" s="204">
        <f>IFERROR(INDEX(Lookup!$BH$9:$BH$2065,MATCH($A218,Lookup!$A$9:$A$2065,0)),0)</f>
        <v>0</v>
      </c>
      <c r="L218" s="204">
        <f t="shared" ref="L218:L223" si="43">K218-J218</f>
        <v>0</v>
      </c>
      <c r="O218" s="182">
        <f t="shared" ref="O218:O223" si="44">+IF(A218&gt;0,1,0)</f>
        <v>1</v>
      </c>
    </row>
    <row r="219" spans="1:15" hidden="1" x14ac:dyDescent="0.2">
      <c r="A219" s="182">
        <f>'IS Acct 12'!A3</f>
        <v>0</v>
      </c>
      <c r="C219" s="182" t="str">
        <f>IFERROR(LEFT(IFERROR(INDEX(Sheet5!$C$2:$C$1300,MATCH($A219,Sheet5!$A$2:$A$1300,0)),"-"),FIND(",",IFERROR(INDEX(Sheet5!$C$2:$C$1300,MATCH($A219,Sheet5!$A$2:$A$1300,0)),"-"),1)-1),IFERROR(INDEX(Sheet5!$C$2:$C$1300,MATCH($A219,Sheet5!$A$2:$A$1300,0)),"-"))</f>
        <v>-</v>
      </c>
      <c r="D219" s="204">
        <f>IFERROR(INDEX(Lookup!$BG$9:$BG$2065,MATCH($A219,Lookup!$A$9:$A$2065,0)),0)</f>
        <v>0</v>
      </c>
      <c r="E219" s="204">
        <f>IFERROR(INDEX(Lookup!$BF$9:$BF$2065,MATCH($A219,Lookup!$A$9:$A$2065,0)),0)</f>
        <v>0</v>
      </c>
      <c r="F219" s="204">
        <f>IFERROR(INDEX(Lookup!$BE$9:$BE$2065,MATCH($A219,Lookup!$A$9:$A$2065,0)),0)</f>
        <v>0</v>
      </c>
      <c r="G219" s="205"/>
      <c r="H219" s="205"/>
      <c r="I219" s="204">
        <f>IFERROR(INDEX(Lookup!$BJ$9:$BJ$2065,MATCH($A219,Lookup!$A$9:$A$2065,0)),0)</f>
        <v>0</v>
      </c>
      <c r="J219" s="204">
        <f>IFERROR(INDEX(Lookup!$BI$9:$BI$2065,MATCH($A219,Lookup!$A$9:$A$2065,0)),0)</f>
        <v>0</v>
      </c>
      <c r="K219" s="204">
        <f>IFERROR(INDEX(Lookup!$BH$9:$BH$2065,MATCH($A219,Lookup!$A$9:$A$2065,0)),0)</f>
        <v>0</v>
      </c>
      <c r="L219" s="204">
        <f t="shared" si="43"/>
        <v>0</v>
      </c>
      <c r="O219" s="182">
        <f t="shared" si="44"/>
        <v>0</v>
      </c>
    </row>
    <row r="220" spans="1:15" hidden="1" x14ac:dyDescent="0.2">
      <c r="A220" s="182">
        <f>'IS Acct 12'!A4</f>
        <v>0</v>
      </c>
      <c r="C220" s="182" t="str">
        <f>IFERROR(LEFT(IFERROR(INDEX(Sheet5!$C$2:$C$1300,MATCH($A220,Sheet5!$A$2:$A$1300,0)),"-"),FIND(",",IFERROR(INDEX(Sheet5!$C$2:$C$1300,MATCH($A220,Sheet5!$A$2:$A$1300,0)),"-"),1)-1),IFERROR(INDEX(Sheet5!$C$2:$C$1300,MATCH($A220,Sheet5!$A$2:$A$1300,0)),"-"))</f>
        <v>-</v>
      </c>
      <c r="D220" s="204">
        <f>IFERROR(INDEX(Lookup!$BG$9:$BG$2065,MATCH($A220,Lookup!$A$9:$A$2065,0)),0)</f>
        <v>0</v>
      </c>
      <c r="E220" s="204">
        <f>IFERROR(INDEX(Lookup!$BF$9:$BF$2065,MATCH($A220,Lookup!$A$9:$A$2065,0)),0)</f>
        <v>0</v>
      </c>
      <c r="F220" s="204">
        <f>IFERROR(INDEX(Lookup!$BE$9:$BE$2065,MATCH($A220,Lookup!$A$9:$A$2065,0)),0)</f>
        <v>0</v>
      </c>
      <c r="G220" s="205"/>
      <c r="H220" s="205"/>
      <c r="I220" s="204">
        <f>IFERROR(INDEX(Lookup!$BJ$9:$BJ$2065,MATCH($A220,Lookup!$A$9:$A$2065,0)),0)</f>
        <v>0</v>
      </c>
      <c r="J220" s="204">
        <f>IFERROR(INDEX(Lookup!$BI$9:$BI$2065,MATCH($A220,Lookup!$A$9:$A$2065,0)),0)</f>
        <v>0</v>
      </c>
      <c r="K220" s="204">
        <f>IFERROR(INDEX(Lookup!$BH$9:$BH$2065,MATCH($A220,Lookup!$A$9:$A$2065,0)),0)</f>
        <v>0</v>
      </c>
      <c r="L220" s="204">
        <f t="shared" si="43"/>
        <v>0</v>
      </c>
      <c r="O220" s="182">
        <f t="shared" si="44"/>
        <v>0</v>
      </c>
    </row>
    <row r="221" spans="1:15" hidden="1" x14ac:dyDescent="0.2">
      <c r="A221" s="182">
        <f>'IS Acct 12'!A5</f>
        <v>0</v>
      </c>
      <c r="C221" s="182" t="str">
        <f>IFERROR(LEFT(IFERROR(INDEX(Sheet5!$C$2:$C$1300,MATCH($A221,Sheet5!$A$2:$A$1300,0)),"-"),FIND(",",IFERROR(INDEX(Sheet5!$C$2:$C$1300,MATCH($A221,Sheet5!$A$2:$A$1300,0)),"-"),1)-1),IFERROR(INDEX(Sheet5!$C$2:$C$1300,MATCH($A221,Sheet5!$A$2:$A$1300,0)),"-"))</f>
        <v>-</v>
      </c>
      <c r="D221" s="204">
        <f>IFERROR(INDEX(Lookup!$BG$9:$BG$2065,MATCH($A221,Lookup!$A$9:$A$2065,0)),0)</f>
        <v>0</v>
      </c>
      <c r="E221" s="204">
        <f>IFERROR(INDEX(Lookup!$BF$9:$BF$2065,MATCH($A221,Lookup!$A$9:$A$2065,0)),0)</f>
        <v>0</v>
      </c>
      <c r="F221" s="204">
        <f>IFERROR(INDEX(Lookup!$BE$9:$BE$2065,MATCH($A221,Lookup!$A$9:$A$2065,0)),0)</f>
        <v>0</v>
      </c>
      <c r="G221" s="205"/>
      <c r="H221" s="205"/>
      <c r="I221" s="204">
        <f>IFERROR(INDEX(Lookup!$BJ$9:$BJ$2065,MATCH($A221,Lookup!$A$9:$A$2065,0)),0)</f>
        <v>0</v>
      </c>
      <c r="J221" s="204">
        <f>IFERROR(INDEX(Lookup!$BI$9:$BI$2065,MATCH($A221,Lookup!$A$9:$A$2065,0)),0)</f>
        <v>0</v>
      </c>
      <c r="K221" s="204">
        <f>IFERROR(INDEX(Lookup!$BH$9:$BH$2065,MATCH($A221,Lookup!$A$9:$A$2065,0)),0)</f>
        <v>0</v>
      </c>
      <c r="L221" s="204">
        <f t="shared" si="43"/>
        <v>0</v>
      </c>
      <c r="O221" s="182">
        <f t="shared" si="44"/>
        <v>0</v>
      </c>
    </row>
    <row r="222" spans="1:15" hidden="1" x14ac:dyDescent="0.2">
      <c r="A222" s="182">
        <f>'IS Acct 12'!A6</f>
        <v>0</v>
      </c>
      <c r="C222" s="182" t="str">
        <f>IFERROR(LEFT(IFERROR(INDEX(Sheet5!$C$2:$C$1300,MATCH($A222,Sheet5!$A$2:$A$1300,0)),"-"),FIND(",",IFERROR(INDEX(Sheet5!$C$2:$C$1300,MATCH($A222,Sheet5!$A$2:$A$1300,0)),"-"),1)-1),IFERROR(INDEX(Sheet5!$C$2:$C$1300,MATCH($A222,Sheet5!$A$2:$A$1300,0)),"-"))</f>
        <v>-</v>
      </c>
      <c r="D222" s="204">
        <f>IFERROR(INDEX(Lookup!$BG$9:$BG$2065,MATCH($A222,Lookup!$A$9:$A$2065,0)),0)</f>
        <v>0</v>
      </c>
      <c r="E222" s="204">
        <f>IFERROR(INDEX(Lookup!$BF$9:$BF$2065,MATCH($A222,Lookup!$A$9:$A$2065,0)),0)</f>
        <v>0</v>
      </c>
      <c r="F222" s="204">
        <f>IFERROR(INDEX(Lookup!$BE$9:$BE$2065,MATCH($A222,Lookup!$A$9:$A$2065,0)),0)</f>
        <v>0</v>
      </c>
      <c r="G222" s="205"/>
      <c r="H222" s="205"/>
      <c r="I222" s="204">
        <f>IFERROR(INDEX(Lookup!$BJ$9:$BJ$2065,MATCH($A222,Lookup!$A$9:$A$2065,0)),0)</f>
        <v>0</v>
      </c>
      <c r="J222" s="204">
        <f>IFERROR(INDEX(Lookup!$BI$9:$BI$2065,MATCH($A222,Lookup!$A$9:$A$2065,0)),0)</f>
        <v>0</v>
      </c>
      <c r="K222" s="204">
        <f>IFERROR(INDEX(Lookup!$BH$9:$BH$2065,MATCH($A222,Lookup!$A$9:$A$2065,0)),0)</f>
        <v>0</v>
      </c>
      <c r="L222" s="204">
        <f t="shared" si="43"/>
        <v>0</v>
      </c>
      <c r="O222" s="182">
        <f t="shared" si="44"/>
        <v>0</v>
      </c>
    </row>
    <row r="223" spans="1:15" hidden="1" x14ac:dyDescent="0.2">
      <c r="A223" s="182">
        <f>'IS Acct 12'!A7</f>
        <v>0</v>
      </c>
      <c r="C223" s="182" t="str">
        <f>IFERROR(LEFT(IFERROR(INDEX(Sheet5!$C$2:$C$1300,MATCH($A223,Sheet5!$A$2:$A$1300,0)),"-"),FIND(",",IFERROR(INDEX(Sheet5!$C$2:$C$1300,MATCH($A223,Sheet5!$A$2:$A$1300,0)),"-"),1)-1),IFERROR(INDEX(Sheet5!$C$2:$C$1300,MATCH($A223,Sheet5!$A$2:$A$1300,0)),"-"))</f>
        <v>-</v>
      </c>
      <c r="D223" s="204">
        <f>IFERROR(INDEX(Lookup!$BG$9:$BG$2065,MATCH($A223,Lookup!$A$9:$A$2065,0)),0)</f>
        <v>0</v>
      </c>
      <c r="E223" s="204">
        <f>IFERROR(INDEX(Lookup!$BF$9:$BF$2065,MATCH($A223,Lookup!$A$9:$A$2065,0)),0)</f>
        <v>0</v>
      </c>
      <c r="F223" s="204">
        <f>IFERROR(INDEX(Lookup!$BE$9:$BE$2065,MATCH($A223,Lookup!$A$9:$A$2065,0)),0)</f>
        <v>0</v>
      </c>
      <c r="G223" s="205"/>
      <c r="H223" s="205"/>
      <c r="I223" s="204">
        <f>IFERROR(INDEX(Lookup!$BJ$9:$BJ$2065,MATCH($A223,Lookup!$A$9:$A$2065,0)),0)</f>
        <v>0</v>
      </c>
      <c r="J223" s="204">
        <f>IFERROR(INDEX(Lookup!$BI$9:$BI$2065,MATCH($A223,Lookup!$A$9:$A$2065,0)),0)</f>
        <v>0</v>
      </c>
      <c r="K223" s="204">
        <f>IFERROR(INDEX(Lookup!$BH$9:$BH$2065,MATCH($A223,Lookup!$A$9:$A$2065,0)),0)</f>
        <v>0</v>
      </c>
      <c r="L223" s="204">
        <f t="shared" si="43"/>
        <v>0</v>
      </c>
      <c r="O223" s="182">
        <f t="shared" si="44"/>
        <v>0</v>
      </c>
    </row>
    <row r="224" spans="1:15" x14ac:dyDescent="0.2">
      <c r="A224" s="212"/>
      <c r="B224" s="212"/>
      <c r="C224" s="212" t="s">
        <v>446</v>
      </c>
      <c r="D224" s="210">
        <f>SUM(D218:D223)</f>
        <v>0</v>
      </c>
      <c r="E224" s="210">
        <f>SUM(E218:E223)</f>
        <v>0</v>
      </c>
      <c r="F224" s="210">
        <f>SUM(F218:F223)</f>
        <v>0</v>
      </c>
      <c r="G224" s="210"/>
      <c r="H224" s="210"/>
      <c r="I224" s="210">
        <f>SUM(I218:I223)</f>
        <v>0</v>
      </c>
      <c r="J224" s="210">
        <f>SUM(J218:J223)</f>
        <v>0</v>
      </c>
      <c r="K224" s="210">
        <f>SUM(K218:K223)</f>
        <v>0</v>
      </c>
      <c r="L224" s="210">
        <f>SUM(L218:L223)</f>
        <v>0</v>
      </c>
      <c r="O224" s="182">
        <v>1</v>
      </c>
    </row>
    <row r="225" spans="1:15" x14ac:dyDescent="0.2">
      <c r="A225" s="215"/>
      <c r="B225" s="215"/>
      <c r="C225" s="215"/>
      <c r="D225" s="213"/>
      <c r="E225" s="213"/>
      <c r="F225" s="213"/>
      <c r="G225" s="214"/>
      <c r="H225" s="214"/>
      <c r="I225" s="213"/>
      <c r="J225" s="213"/>
      <c r="K225" s="213"/>
      <c r="L225" s="213"/>
      <c r="O225" s="182">
        <v>1</v>
      </c>
    </row>
    <row r="226" spans="1:15" x14ac:dyDescent="0.2">
      <c r="A226" s="182" t="str">
        <f>'IS Acct 13'!A2</f>
        <v>14100-D07</v>
      </c>
      <c r="C226" s="182" t="str">
        <f>IFERROR(LEFT(IFERROR(INDEX(Sheet5!$C$2:$C$1300,MATCH($A226,Sheet5!$A$2:$A$1300,0)),"-"),FIND(",",IFERROR(INDEX(Sheet5!$C$2:$C$1300,MATCH($A226,Sheet5!$A$2:$A$1300,0)),"-"),1)-1),IFERROR(INDEX(Sheet5!$C$2:$C$1300,MATCH($A226,Sheet5!$A$2:$A$1300,0)),"-"))</f>
        <v xml:space="preserve">Advertising/Promo-Police Magazine                           </v>
      </c>
      <c r="D226" s="204">
        <f>IFERROR(INDEX(Lookup!$BG$9:$BG$2065,MATCH($A226,Lookup!$A$9:$A$2065,0)),0)</f>
        <v>0</v>
      </c>
      <c r="E226" s="204">
        <f>IFERROR(INDEX(Lookup!$BF$9:$BF$2065,MATCH($A226,Lookup!$A$9:$A$2065,0)),0)</f>
        <v>0</v>
      </c>
      <c r="F226" s="204">
        <f>IFERROR(INDEX(Lookup!$BE$9:$BE$2065,MATCH($A226,Lookup!$A$9:$A$2065,0)),0)</f>
        <v>0</v>
      </c>
      <c r="G226" s="205"/>
      <c r="H226" s="205"/>
      <c r="I226" s="204">
        <f>IFERROR(INDEX(Lookup!$BJ$9:$BJ$2065,MATCH($A226,Lookup!$A$9:$A$2065,0)),0)</f>
        <v>0</v>
      </c>
      <c r="J226" s="204">
        <f>IFERROR(INDEX(Lookup!$BI$9:$BI$2065,MATCH($A226,Lookup!$A$9:$A$2065,0)),0)</f>
        <v>0</v>
      </c>
      <c r="K226" s="204">
        <f>IFERROR(INDEX(Lookup!$BH$9:$BH$2065,MATCH($A226,Lookup!$A$9:$A$2065,0)),0)</f>
        <v>0</v>
      </c>
      <c r="L226" s="204">
        <f t="shared" ref="L226:L239" si="45">K226-J226</f>
        <v>0</v>
      </c>
      <c r="O226" s="182">
        <f t="shared" ref="O226:O239" si="46">+IF(A226&gt;0,1,0)</f>
        <v>1</v>
      </c>
    </row>
    <row r="227" spans="1:15" x14ac:dyDescent="0.2">
      <c r="A227" s="182" t="str">
        <f>'IS Acct 13'!A3</f>
        <v>14120-D07</v>
      </c>
      <c r="C227" s="182" t="str">
        <f>IFERROR(LEFT(IFERROR(INDEX(Sheet5!$C$2:$C$1300,MATCH($A227,Sheet5!$A$2:$A$1300,0)),"-"),FIND(",",IFERROR(INDEX(Sheet5!$C$2:$C$1300,MATCH($A227,Sheet5!$A$2:$A$1300,0)),"-"),1)-1),IFERROR(INDEX(Sheet5!$C$2:$C$1300,MATCH($A227,Sheet5!$A$2:$A$1300,0)),"-"))</f>
        <v xml:space="preserve">Agency Commissions-Police Magiazine                         </v>
      </c>
      <c r="D227" s="204">
        <f>IFERROR(INDEX(Lookup!$BG$9:$BG$2065,MATCH($A227,Lookup!$A$9:$A$2065,0)),0)</f>
        <v>0</v>
      </c>
      <c r="E227" s="204">
        <f>IFERROR(INDEX(Lookup!$BF$9:$BF$2065,MATCH($A227,Lookup!$A$9:$A$2065,0)),0)</f>
        <v>0</v>
      </c>
      <c r="F227" s="204">
        <f>IFERROR(INDEX(Lookup!$BE$9:$BE$2065,MATCH($A227,Lookup!$A$9:$A$2065,0)),0)</f>
        <v>0</v>
      </c>
      <c r="G227" s="205"/>
      <c r="H227" s="205"/>
      <c r="I227" s="204">
        <f>IFERROR(INDEX(Lookup!$BJ$9:$BJ$2065,MATCH($A227,Lookup!$A$9:$A$2065,0)),0)</f>
        <v>0</v>
      </c>
      <c r="J227" s="204">
        <f>IFERROR(INDEX(Lookup!$BI$9:$BI$2065,MATCH($A227,Lookup!$A$9:$A$2065,0)),0)</f>
        <v>0</v>
      </c>
      <c r="K227" s="204">
        <f>IFERROR(INDEX(Lookup!$BH$9:$BH$2065,MATCH($A227,Lookup!$A$9:$A$2065,0)),0)</f>
        <v>0</v>
      </c>
      <c r="L227" s="204">
        <f t="shared" si="45"/>
        <v>0</v>
      </c>
      <c r="O227" s="182">
        <f t="shared" si="46"/>
        <v>1</v>
      </c>
    </row>
    <row r="228" spans="1:15" x14ac:dyDescent="0.2">
      <c r="A228" s="182" t="str">
        <f>'IS Acct 13'!A4</f>
        <v>14160-D07</v>
      </c>
      <c r="C228" s="182" t="str">
        <f>IFERROR(LEFT(IFERROR(INDEX(Sheet5!$C$2:$C$1300,MATCH($A228,Sheet5!$A$2:$A$1300,0)),"-"),FIND(",",IFERROR(INDEX(Sheet5!$C$2:$C$1300,MATCH($A228,Sheet5!$A$2:$A$1300,0)),"-"),1)-1),IFERROR(INDEX(Sheet5!$C$2:$C$1300,MATCH($A228,Sheet5!$A$2:$A$1300,0)),"-"))</f>
        <v xml:space="preserve">Contributors - Journalist-Police Magazine                   </v>
      </c>
      <c r="D228" s="204">
        <f>IFERROR(INDEX(Lookup!$BG$9:$BG$2065,MATCH($A228,Lookup!$A$9:$A$2065,0)),0)</f>
        <v>0</v>
      </c>
      <c r="E228" s="204">
        <f>IFERROR(INDEX(Lookup!$BF$9:$BF$2065,MATCH($A228,Lookup!$A$9:$A$2065,0)),0)</f>
        <v>0</v>
      </c>
      <c r="F228" s="204">
        <f>IFERROR(INDEX(Lookup!$BE$9:$BE$2065,MATCH($A228,Lookup!$A$9:$A$2065,0)),0)</f>
        <v>0</v>
      </c>
      <c r="G228" s="205"/>
      <c r="H228" s="205"/>
      <c r="I228" s="204">
        <f>IFERROR(INDEX(Lookup!$BJ$9:$BJ$2065,MATCH($A228,Lookup!$A$9:$A$2065,0)),0)</f>
        <v>0</v>
      </c>
      <c r="J228" s="204">
        <f>IFERROR(INDEX(Lookup!$BI$9:$BI$2065,MATCH($A228,Lookup!$A$9:$A$2065,0)),0)</f>
        <v>0</v>
      </c>
      <c r="K228" s="204">
        <f>IFERROR(INDEX(Lookup!$BH$9:$BH$2065,MATCH($A228,Lookup!$A$9:$A$2065,0)),0)</f>
        <v>0</v>
      </c>
      <c r="L228" s="204">
        <f t="shared" si="45"/>
        <v>0</v>
      </c>
      <c r="O228" s="182">
        <f t="shared" si="46"/>
        <v>1</v>
      </c>
    </row>
    <row r="229" spans="1:15" x14ac:dyDescent="0.2">
      <c r="A229" s="182" t="str">
        <f>'IS Acct 13'!A5</f>
        <v>14180-D07</v>
      </c>
      <c r="C229" s="182" t="str">
        <f>IFERROR(LEFT(IFERROR(INDEX(Sheet5!$C$2:$C$1300,MATCH($A229,Sheet5!$A$2:$A$1300,0)),"-"),FIND(",",IFERROR(INDEX(Sheet5!$C$2:$C$1300,MATCH($A229,Sheet5!$A$2:$A$1300,0)),"-"),1)-1),IFERROR(INDEX(Sheet5!$C$2:$C$1300,MATCH($A229,Sheet5!$A$2:$A$1300,0)),"-"))</f>
        <v xml:space="preserve">Distribution - Courier-Police Magazine                      </v>
      </c>
      <c r="D229" s="204">
        <f>IFERROR(INDEX(Lookup!$BG$9:$BG$2065,MATCH($A229,Lookup!$A$9:$A$2065,0)),0)</f>
        <v>0</v>
      </c>
      <c r="E229" s="204">
        <f>IFERROR(INDEX(Lookup!$BF$9:$BF$2065,MATCH($A229,Lookup!$A$9:$A$2065,0)),0)</f>
        <v>0</v>
      </c>
      <c r="F229" s="204">
        <f>IFERROR(INDEX(Lookup!$BE$9:$BE$2065,MATCH($A229,Lookup!$A$9:$A$2065,0)),0)</f>
        <v>0</v>
      </c>
      <c r="G229" s="205"/>
      <c r="H229" s="205"/>
      <c r="I229" s="204">
        <f>IFERROR(INDEX(Lookup!$BJ$9:$BJ$2065,MATCH($A229,Lookup!$A$9:$A$2065,0)),0)</f>
        <v>0</v>
      </c>
      <c r="J229" s="204">
        <f>IFERROR(INDEX(Lookup!$BI$9:$BI$2065,MATCH($A229,Lookup!$A$9:$A$2065,0)),0)</f>
        <v>0</v>
      </c>
      <c r="K229" s="204">
        <f>IFERROR(INDEX(Lookup!$BH$9:$BH$2065,MATCH($A229,Lookup!$A$9:$A$2065,0)),0)</f>
        <v>0</v>
      </c>
      <c r="L229" s="204">
        <f t="shared" si="45"/>
        <v>0</v>
      </c>
      <c r="O229" s="182">
        <f t="shared" si="46"/>
        <v>1</v>
      </c>
    </row>
    <row r="230" spans="1:15" x14ac:dyDescent="0.2">
      <c r="A230" s="182" t="str">
        <f>'IS Acct 13'!A6</f>
        <v>14200-D07</v>
      </c>
      <c r="C230" s="182" t="str">
        <f>IFERROR(LEFT(IFERROR(INDEX(Sheet5!$C$2:$C$1300,MATCH($A230,Sheet5!$A$2:$A$1300,0)),"-"),FIND(",",IFERROR(INDEX(Sheet5!$C$2:$C$1300,MATCH($A230,Sheet5!$A$2:$A$1300,0)),"-"),1)-1),IFERROR(INDEX(Sheet5!$C$2:$C$1300,MATCH($A230,Sheet5!$A$2:$A$1300,0)),"-"))</f>
        <v xml:space="preserve">Distribution - Postage-Police Magazine                      </v>
      </c>
      <c r="D230" s="204">
        <f>IFERROR(INDEX(Lookup!$BG$9:$BG$2065,MATCH($A230,Lookup!$A$9:$A$2065,0)),0)</f>
        <v>0</v>
      </c>
      <c r="E230" s="204">
        <f>IFERROR(INDEX(Lookup!$BF$9:$BF$2065,MATCH($A230,Lookup!$A$9:$A$2065,0)),0)</f>
        <v>0</v>
      </c>
      <c r="F230" s="204">
        <f>IFERROR(INDEX(Lookup!$BE$9:$BE$2065,MATCH($A230,Lookup!$A$9:$A$2065,0)),0)</f>
        <v>0</v>
      </c>
      <c r="G230" s="205"/>
      <c r="H230" s="205"/>
      <c r="I230" s="204">
        <f>IFERROR(INDEX(Lookup!$BJ$9:$BJ$2065,MATCH($A230,Lookup!$A$9:$A$2065,0)),0)</f>
        <v>0</v>
      </c>
      <c r="J230" s="204">
        <f>IFERROR(INDEX(Lookup!$BI$9:$BI$2065,MATCH($A230,Lookup!$A$9:$A$2065,0)),0)</f>
        <v>0</v>
      </c>
      <c r="K230" s="204">
        <f>IFERROR(INDEX(Lookup!$BH$9:$BH$2065,MATCH($A230,Lookup!$A$9:$A$2065,0)),0)</f>
        <v>0</v>
      </c>
      <c r="L230" s="204">
        <f t="shared" si="45"/>
        <v>0</v>
      </c>
      <c r="O230" s="182">
        <f t="shared" si="46"/>
        <v>1</v>
      </c>
    </row>
    <row r="231" spans="1:15" x14ac:dyDescent="0.2">
      <c r="A231" s="182" t="str">
        <f>'IS Acct 13'!A7</f>
        <v>14220-D07</v>
      </c>
      <c r="C231" s="182" t="str">
        <f>IFERROR(LEFT(IFERROR(INDEX(Sheet5!$C$2:$C$1300,MATCH($A231,Sheet5!$A$2:$A$1300,0)),"-"),FIND(",",IFERROR(INDEX(Sheet5!$C$2:$C$1300,MATCH($A231,Sheet5!$A$2:$A$1300,0)),"-"),1)-1),IFERROR(INDEX(Sheet5!$C$2:$C$1300,MATCH($A231,Sheet5!$A$2:$A$1300,0)),"-"))</f>
        <v xml:space="preserve">Layout/Proof/Production-Police Magazine                     </v>
      </c>
      <c r="D231" s="204">
        <f>IFERROR(INDEX(Lookup!$BG$9:$BG$2065,MATCH($A231,Lookup!$A$9:$A$2065,0)),0)</f>
        <v>0</v>
      </c>
      <c r="E231" s="204">
        <f>IFERROR(INDEX(Lookup!$BF$9:$BF$2065,MATCH($A231,Lookup!$A$9:$A$2065,0)),0)</f>
        <v>0</v>
      </c>
      <c r="F231" s="204">
        <f>IFERROR(INDEX(Lookup!$BE$9:$BE$2065,MATCH($A231,Lookup!$A$9:$A$2065,0)),0)</f>
        <v>0</v>
      </c>
      <c r="G231" s="205"/>
      <c r="H231" s="205"/>
      <c r="I231" s="204">
        <f>IFERROR(INDEX(Lookup!$BJ$9:$BJ$2065,MATCH($A231,Lookup!$A$9:$A$2065,0)),0)</f>
        <v>0</v>
      </c>
      <c r="J231" s="204">
        <f>IFERROR(INDEX(Lookup!$BI$9:$BI$2065,MATCH($A231,Lookup!$A$9:$A$2065,0)),0)</f>
        <v>0</v>
      </c>
      <c r="K231" s="204">
        <f>IFERROR(INDEX(Lookup!$BH$9:$BH$2065,MATCH($A231,Lookup!$A$9:$A$2065,0)),0)</f>
        <v>0</v>
      </c>
      <c r="L231" s="204">
        <f t="shared" si="45"/>
        <v>0</v>
      </c>
      <c r="O231" s="182">
        <f t="shared" si="46"/>
        <v>1</v>
      </c>
    </row>
    <row r="232" spans="1:15" x14ac:dyDescent="0.2">
      <c r="A232" s="182" t="str">
        <f>'IS Acct 13'!A8</f>
        <v>14240-D07</v>
      </c>
      <c r="C232" s="182" t="str">
        <f>IFERROR(LEFT(IFERROR(INDEX(Sheet5!$C$2:$C$1300,MATCH($A232,Sheet5!$A$2:$A$1300,0)),"-"),FIND(",",IFERROR(INDEX(Sheet5!$C$2:$C$1300,MATCH($A232,Sheet5!$A$2:$A$1300,0)),"-"),1)-1),IFERROR(INDEX(Sheet5!$C$2:$C$1300,MATCH($A232,Sheet5!$A$2:$A$1300,0)),"-"))</f>
        <v xml:space="preserve">Photography-Police Magazine                                 </v>
      </c>
      <c r="D232" s="204">
        <f>IFERROR(INDEX(Lookup!$BG$9:$BG$2065,MATCH($A232,Lookup!$A$9:$A$2065,0)),0)</f>
        <v>0</v>
      </c>
      <c r="E232" s="204">
        <f>IFERROR(INDEX(Lookup!$BF$9:$BF$2065,MATCH($A232,Lookup!$A$9:$A$2065,0)),0)</f>
        <v>0</v>
      </c>
      <c r="F232" s="204">
        <f>IFERROR(INDEX(Lookup!$BE$9:$BE$2065,MATCH($A232,Lookup!$A$9:$A$2065,0)),0)</f>
        <v>0</v>
      </c>
      <c r="G232" s="205"/>
      <c r="H232" s="205"/>
      <c r="I232" s="204">
        <f>IFERROR(INDEX(Lookup!$BJ$9:$BJ$2065,MATCH($A232,Lookup!$A$9:$A$2065,0)),0)</f>
        <v>0</v>
      </c>
      <c r="J232" s="204">
        <f>IFERROR(INDEX(Lookup!$BI$9:$BI$2065,MATCH($A232,Lookup!$A$9:$A$2065,0)),0)</f>
        <v>0</v>
      </c>
      <c r="K232" s="204">
        <f>IFERROR(INDEX(Lookup!$BH$9:$BH$2065,MATCH($A232,Lookup!$A$9:$A$2065,0)),0)</f>
        <v>0</v>
      </c>
      <c r="L232" s="204">
        <f t="shared" si="45"/>
        <v>0</v>
      </c>
      <c r="O232" s="182">
        <f t="shared" si="46"/>
        <v>1</v>
      </c>
    </row>
    <row r="233" spans="1:15" x14ac:dyDescent="0.2">
      <c r="A233" s="182" t="str">
        <f>'IS Acct 13'!A9</f>
        <v>14260-D07</v>
      </c>
      <c r="C233" s="182" t="str">
        <f>IFERROR(LEFT(IFERROR(INDEX(Sheet5!$C$2:$C$1300,MATCH($A233,Sheet5!$A$2:$A$1300,0)),"-"),FIND(",",IFERROR(INDEX(Sheet5!$C$2:$C$1300,MATCH($A233,Sheet5!$A$2:$A$1300,0)),"-"),1)-1),IFERROR(INDEX(Sheet5!$C$2:$C$1300,MATCH($A233,Sheet5!$A$2:$A$1300,0)),"-"))</f>
        <v xml:space="preserve">Printing-Police Magazine                                    </v>
      </c>
      <c r="D233" s="204">
        <f>IFERROR(INDEX(Lookup!$BG$9:$BG$2065,MATCH($A233,Lookup!$A$9:$A$2065,0)),0)</f>
        <v>0</v>
      </c>
      <c r="E233" s="204">
        <f>IFERROR(INDEX(Lookup!$BF$9:$BF$2065,MATCH($A233,Lookup!$A$9:$A$2065,0)),0)</f>
        <v>0</v>
      </c>
      <c r="F233" s="204">
        <f>IFERROR(INDEX(Lookup!$BE$9:$BE$2065,MATCH($A233,Lookup!$A$9:$A$2065,0)),0)</f>
        <v>0</v>
      </c>
      <c r="G233" s="205"/>
      <c r="H233" s="205"/>
      <c r="I233" s="204">
        <f>IFERROR(INDEX(Lookup!$BJ$9:$BJ$2065,MATCH($A233,Lookup!$A$9:$A$2065,0)),0)</f>
        <v>0</v>
      </c>
      <c r="J233" s="204">
        <f>IFERROR(INDEX(Lookup!$BI$9:$BI$2065,MATCH($A233,Lookup!$A$9:$A$2065,0)),0)</f>
        <v>0</v>
      </c>
      <c r="K233" s="204">
        <f>IFERROR(INDEX(Lookup!$BH$9:$BH$2065,MATCH($A233,Lookup!$A$9:$A$2065,0)),0)</f>
        <v>0</v>
      </c>
      <c r="L233" s="204">
        <f t="shared" si="45"/>
        <v>0</v>
      </c>
      <c r="O233" s="182">
        <f t="shared" si="46"/>
        <v>1</v>
      </c>
    </row>
    <row r="234" spans="1:15" x14ac:dyDescent="0.2">
      <c r="A234" s="182" t="str">
        <f>'IS Acct 13'!A10</f>
        <v>14270-D07</v>
      </c>
      <c r="C234" s="182" t="str">
        <f>IFERROR(LEFT(IFERROR(INDEX(Sheet5!$C$2:$C$1300,MATCH($A234,Sheet5!$A$2:$A$1300,0)),"-"),FIND(",",IFERROR(INDEX(Sheet5!$C$2:$C$1300,MATCH($A234,Sheet5!$A$2:$A$1300,0)),"-"),1)-1),IFERROR(INDEX(Sheet5!$C$2:$C$1300,MATCH($A234,Sheet5!$A$2:$A$1300,0)),"-"))</f>
        <v xml:space="preserve">Security-Fashion Show                                       </v>
      </c>
      <c r="D234" s="204">
        <f>IFERROR(INDEX(Lookup!$BG$9:$BG$2065,MATCH($A234,Lookup!$A$9:$A$2065,0)),0)</f>
        <v>0</v>
      </c>
      <c r="E234" s="204">
        <f>IFERROR(INDEX(Lookup!$BF$9:$BF$2065,MATCH($A234,Lookup!$A$9:$A$2065,0)),0)</f>
        <v>0</v>
      </c>
      <c r="F234" s="204">
        <f>IFERROR(INDEX(Lookup!$BE$9:$BE$2065,MATCH($A234,Lookup!$A$9:$A$2065,0)),0)</f>
        <v>0</v>
      </c>
      <c r="G234" s="205"/>
      <c r="H234" s="205"/>
      <c r="I234" s="204">
        <f>IFERROR(INDEX(Lookup!$BJ$9:$BJ$2065,MATCH($A234,Lookup!$A$9:$A$2065,0)),0)</f>
        <v>0</v>
      </c>
      <c r="J234" s="204">
        <f>IFERROR(INDEX(Lookup!$BI$9:$BI$2065,MATCH($A234,Lookup!$A$9:$A$2065,0)),0)</f>
        <v>0</v>
      </c>
      <c r="K234" s="204">
        <f>IFERROR(INDEX(Lookup!$BH$9:$BH$2065,MATCH($A234,Lookup!$A$9:$A$2065,0)),0)</f>
        <v>0</v>
      </c>
      <c r="L234" s="204">
        <f t="shared" si="45"/>
        <v>0</v>
      </c>
      <c r="O234" s="182">
        <f t="shared" si="46"/>
        <v>1</v>
      </c>
    </row>
    <row r="235" spans="1:15" x14ac:dyDescent="0.2">
      <c r="A235" s="182" t="str">
        <f>'IS Acct 13'!A11</f>
        <v>14280-D07</v>
      </c>
      <c r="C235" s="182" t="str">
        <f>IFERROR(LEFT(IFERROR(INDEX(Sheet5!$C$2:$C$1300,MATCH($A235,Sheet5!$A$2:$A$1300,0)),"-"),FIND(",",IFERROR(INDEX(Sheet5!$C$2:$C$1300,MATCH($A235,Sheet5!$A$2:$A$1300,0)),"-"),1)-1),IFERROR(INDEX(Sheet5!$C$2:$C$1300,MATCH($A235,Sheet5!$A$2:$A$1300,0)),"-"))</f>
        <v xml:space="preserve">Staging-Ligthing-Audio-Fashion Show                         </v>
      </c>
      <c r="D235" s="204">
        <f>IFERROR(INDEX(Lookup!$BG$9:$BG$2065,MATCH($A235,Lookup!$A$9:$A$2065,0)),0)</f>
        <v>0</v>
      </c>
      <c r="E235" s="204">
        <f>IFERROR(INDEX(Lookup!$BF$9:$BF$2065,MATCH($A235,Lookup!$A$9:$A$2065,0)),0)</f>
        <v>0</v>
      </c>
      <c r="F235" s="204">
        <f>IFERROR(INDEX(Lookup!$BE$9:$BE$2065,MATCH($A235,Lookup!$A$9:$A$2065,0)),0)</f>
        <v>0</v>
      </c>
      <c r="G235" s="205"/>
      <c r="H235" s="205"/>
      <c r="I235" s="204">
        <f>IFERROR(INDEX(Lookup!$BJ$9:$BJ$2065,MATCH($A235,Lookup!$A$9:$A$2065,0)),0)</f>
        <v>0</v>
      </c>
      <c r="J235" s="204">
        <f>IFERROR(INDEX(Lookup!$BI$9:$BI$2065,MATCH($A235,Lookup!$A$9:$A$2065,0)),0)</f>
        <v>0</v>
      </c>
      <c r="K235" s="204">
        <f>IFERROR(INDEX(Lookup!$BH$9:$BH$2065,MATCH($A235,Lookup!$A$9:$A$2065,0)),0)</f>
        <v>0</v>
      </c>
      <c r="L235" s="204">
        <f t="shared" si="45"/>
        <v>0</v>
      </c>
      <c r="O235" s="182">
        <f t="shared" si="46"/>
        <v>1</v>
      </c>
    </row>
    <row r="236" spans="1:15" x14ac:dyDescent="0.2">
      <c r="A236" s="182" t="str">
        <f>'IS Acct 13'!A12</f>
        <v>14290-D07</v>
      </c>
      <c r="C236" s="182" t="str">
        <f>IFERROR(LEFT(IFERROR(INDEX(Sheet5!$C$2:$C$1300,MATCH($A236,Sheet5!$A$2:$A$1300,0)),"-"),FIND(",",IFERROR(INDEX(Sheet5!$C$2:$C$1300,MATCH($A236,Sheet5!$A$2:$A$1300,0)),"-"),1)-1),IFERROR(INDEX(Sheet5!$C$2:$C$1300,MATCH($A236,Sheet5!$A$2:$A$1300,0)),"-"))</f>
        <v xml:space="preserve">Ticketing-Fashion Show                                      </v>
      </c>
      <c r="D236" s="204">
        <f>IFERROR(INDEX(Lookup!$BG$9:$BG$2065,MATCH($A236,Lookup!$A$9:$A$2065,0)),0)</f>
        <v>0</v>
      </c>
      <c r="E236" s="204">
        <f>IFERROR(INDEX(Lookup!$BF$9:$BF$2065,MATCH($A236,Lookup!$A$9:$A$2065,0)),0)</f>
        <v>0</v>
      </c>
      <c r="F236" s="204">
        <f>IFERROR(INDEX(Lookup!$BE$9:$BE$2065,MATCH($A236,Lookup!$A$9:$A$2065,0)),0)</f>
        <v>0</v>
      </c>
      <c r="G236" s="205"/>
      <c r="H236" s="205"/>
      <c r="I236" s="204">
        <f>IFERROR(INDEX(Lookup!$BJ$9:$BJ$2065,MATCH($A236,Lookup!$A$9:$A$2065,0)),0)</f>
        <v>0</v>
      </c>
      <c r="J236" s="204">
        <f>IFERROR(INDEX(Lookup!$BI$9:$BI$2065,MATCH($A236,Lookup!$A$9:$A$2065,0)),0)</f>
        <v>0</v>
      </c>
      <c r="K236" s="204">
        <f>IFERROR(INDEX(Lookup!$BH$9:$BH$2065,MATCH($A236,Lookup!$A$9:$A$2065,0)),0)</f>
        <v>0</v>
      </c>
      <c r="L236" s="204">
        <f t="shared" si="45"/>
        <v>0</v>
      </c>
      <c r="O236" s="182">
        <f t="shared" si="46"/>
        <v>1</v>
      </c>
    </row>
    <row r="237" spans="1:15" hidden="1" x14ac:dyDescent="0.2">
      <c r="A237" s="182">
        <f>'IS Acct 13'!A13</f>
        <v>0</v>
      </c>
      <c r="C237" s="182" t="str">
        <f>IFERROR(LEFT(IFERROR(INDEX(Sheet5!$C$2:$C$1300,MATCH($A237,Sheet5!$A$2:$A$1300,0)),"-"),FIND(",",IFERROR(INDEX(Sheet5!$C$2:$C$1300,MATCH($A237,Sheet5!$A$2:$A$1300,0)),"-"),1)-1),IFERROR(INDEX(Sheet5!$C$2:$C$1300,MATCH($A237,Sheet5!$A$2:$A$1300,0)),"-"))</f>
        <v>-</v>
      </c>
      <c r="D237" s="204">
        <f>IFERROR(INDEX(Lookup!$BG$9:$BG$2065,MATCH($A237,Lookup!$A$9:$A$2065,0)),0)</f>
        <v>0</v>
      </c>
      <c r="E237" s="204">
        <f>IFERROR(INDEX(Lookup!$BF$9:$BF$2065,MATCH($A237,Lookup!$A$9:$A$2065,0)),0)</f>
        <v>0</v>
      </c>
      <c r="F237" s="204">
        <f>IFERROR(INDEX(Lookup!$BE$9:$BE$2065,MATCH($A237,Lookup!$A$9:$A$2065,0)),0)</f>
        <v>0</v>
      </c>
      <c r="G237" s="205"/>
      <c r="H237" s="205"/>
      <c r="I237" s="204">
        <f>IFERROR(INDEX(Lookup!$BJ$9:$BJ$2065,MATCH($A237,Lookup!$A$9:$A$2065,0)),0)</f>
        <v>0</v>
      </c>
      <c r="J237" s="204">
        <f>IFERROR(INDEX(Lookup!$BI$9:$BI$2065,MATCH($A237,Lookup!$A$9:$A$2065,0)),0)</f>
        <v>0</v>
      </c>
      <c r="K237" s="204">
        <f>IFERROR(INDEX(Lookup!$BH$9:$BH$2065,MATCH($A237,Lookup!$A$9:$A$2065,0)),0)</f>
        <v>0</v>
      </c>
      <c r="L237" s="204">
        <f t="shared" si="45"/>
        <v>0</v>
      </c>
      <c r="O237" s="182">
        <f t="shared" si="46"/>
        <v>0</v>
      </c>
    </row>
    <row r="238" spans="1:15" hidden="1" x14ac:dyDescent="0.2">
      <c r="A238" s="182">
        <f>'IS Acct 13'!A14</f>
        <v>0</v>
      </c>
      <c r="C238" s="182" t="str">
        <f>IFERROR(LEFT(IFERROR(INDEX(Sheet5!$C$2:$C$1300,MATCH($A238,Sheet5!$A$2:$A$1300,0)),"-"),FIND(",",IFERROR(INDEX(Sheet5!$C$2:$C$1300,MATCH($A238,Sheet5!$A$2:$A$1300,0)),"-"),1)-1),IFERROR(INDEX(Sheet5!$C$2:$C$1300,MATCH($A238,Sheet5!$A$2:$A$1300,0)),"-"))</f>
        <v>-</v>
      </c>
      <c r="D238" s="204">
        <f>IFERROR(INDEX(Lookup!$BG$9:$BG$2065,MATCH($A238,Lookup!$A$9:$A$2065,0)),0)</f>
        <v>0</v>
      </c>
      <c r="E238" s="204">
        <f>IFERROR(INDEX(Lookup!$BF$9:$BF$2065,MATCH($A238,Lookup!$A$9:$A$2065,0)),0)</f>
        <v>0</v>
      </c>
      <c r="F238" s="204">
        <f>IFERROR(INDEX(Lookup!$BE$9:$BE$2065,MATCH($A238,Lookup!$A$9:$A$2065,0)),0)</f>
        <v>0</v>
      </c>
      <c r="G238" s="205"/>
      <c r="H238" s="205"/>
      <c r="I238" s="204">
        <f>IFERROR(INDEX(Lookup!$BJ$9:$BJ$2065,MATCH($A238,Lookup!$A$9:$A$2065,0)),0)</f>
        <v>0</v>
      </c>
      <c r="J238" s="204">
        <f>IFERROR(INDEX(Lookup!$BI$9:$BI$2065,MATCH($A238,Lookup!$A$9:$A$2065,0)),0)</f>
        <v>0</v>
      </c>
      <c r="K238" s="204">
        <f>IFERROR(INDEX(Lookup!$BH$9:$BH$2065,MATCH($A238,Lookup!$A$9:$A$2065,0)),0)</f>
        <v>0</v>
      </c>
      <c r="L238" s="204">
        <f t="shared" si="45"/>
        <v>0</v>
      </c>
      <c r="O238" s="182">
        <f t="shared" si="46"/>
        <v>0</v>
      </c>
    </row>
    <row r="239" spans="1:15" hidden="1" x14ac:dyDescent="0.2">
      <c r="A239" s="182">
        <f>'IS Acct 13'!A15</f>
        <v>0</v>
      </c>
      <c r="C239" s="182" t="str">
        <f>IFERROR(LEFT(IFERROR(INDEX(Sheet5!$C$2:$C$1300,MATCH($A239,Sheet5!$A$2:$A$1300,0)),"-"),FIND(",",IFERROR(INDEX(Sheet5!$C$2:$C$1300,MATCH($A239,Sheet5!$A$2:$A$1300,0)),"-"),1)-1),IFERROR(INDEX(Sheet5!$C$2:$C$1300,MATCH($A239,Sheet5!$A$2:$A$1300,0)),"-"))</f>
        <v>-</v>
      </c>
      <c r="D239" s="204">
        <f>IFERROR(INDEX(Lookup!$BG$9:$BG$2065,MATCH($A239,Lookup!$A$9:$A$2065,0)),0)</f>
        <v>0</v>
      </c>
      <c r="E239" s="204">
        <f>IFERROR(INDEX(Lookup!$BF$9:$BF$2065,MATCH($A239,Lookup!$A$9:$A$2065,0)),0)</f>
        <v>0</v>
      </c>
      <c r="F239" s="204">
        <f>IFERROR(INDEX(Lookup!$BE$9:$BE$2065,MATCH($A239,Lookup!$A$9:$A$2065,0)),0)</f>
        <v>0</v>
      </c>
      <c r="G239" s="205"/>
      <c r="H239" s="205"/>
      <c r="I239" s="204">
        <f>IFERROR(INDEX(Lookup!$BJ$9:$BJ$2065,MATCH($A239,Lookup!$A$9:$A$2065,0)),0)</f>
        <v>0</v>
      </c>
      <c r="J239" s="204">
        <f>IFERROR(INDEX(Lookup!$BI$9:$BI$2065,MATCH($A239,Lookup!$A$9:$A$2065,0)),0)</f>
        <v>0</v>
      </c>
      <c r="K239" s="204">
        <f>IFERROR(INDEX(Lookup!$BH$9:$BH$2065,MATCH($A239,Lookup!$A$9:$A$2065,0)),0)</f>
        <v>0</v>
      </c>
      <c r="L239" s="204">
        <f t="shared" si="45"/>
        <v>0</v>
      </c>
      <c r="O239" s="182">
        <f t="shared" si="46"/>
        <v>0</v>
      </c>
    </row>
    <row r="240" spans="1:15" x14ac:dyDescent="0.2">
      <c r="A240" s="212"/>
      <c r="B240" s="212"/>
      <c r="C240" s="212" t="s">
        <v>455</v>
      </c>
      <c r="D240" s="210">
        <f>SUM(D226:D239)</f>
        <v>0</v>
      </c>
      <c r="E240" s="210">
        <f>SUM(E226:E239)</f>
        <v>0</v>
      </c>
      <c r="F240" s="210">
        <f>SUM(F226:F239)</f>
        <v>0</v>
      </c>
      <c r="G240" s="211"/>
      <c r="H240" s="211"/>
      <c r="I240" s="210">
        <f>SUM(I226:I239)</f>
        <v>0</v>
      </c>
      <c r="J240" s="210">
        <f>SUM(J226:J239)</f>
        <v>0</v>
      </c>
      <c r="K240" s="210">
        <f>SUM(K226:K239)</f>
        <v>0</v>
      </c>
      <c r="L240" s="210">
        <f>SUM(L226:L239)</f>
        <v>0</v>
      </c>
      <c r="O240" s="182">
        <v>1</v>
      </c>
    </row>
    <row r="241" spans="1:15" x14ac:dyDescent="0.2">
      <c r="A241" s="212"/>
      <c r="B241" s="212"/>
      <c r="C241" s="212" t="s">
        <v>536</v>
      </c>
      <c r="D241" s="210">
        <f>D224-D240</f>
        <v>0</v>
      </c>
      <c r="E241" s="210">
        <f t="shared" ref="E241" si="47">E224-E240</f>
        <v>0</v>
      </c>
      <c r="F241" s="210">
        <f t="shared" ref="F241" si="48">F224-F240</f>
        <v>0</v>
      </c>
      <c r="G241" s="210"/>
      <c r="H241" s="210"/>
      <c r="I241" s="210">
        <f t="shared" ref="I241" si="49">I224-I240</f>
        <v>0</v>
      </c>
      <c r="J241" s="210">
        <f t="shared" ref="J241" si="50">J224-J240</f>
        <v>0</v>
      </c>
      <c r="K241" s="210">
        <f t="shared" ref="K241" si="51">K224-K240</f>
        <v>0</v>
      </c>
      <c r="L241" s="210">
        <f t="shared" ref="L241" si="52">L224-L240</f>
        <v>0</v>
      </c>
      <c r="O241" s="182">
        <v>1</v>
      </c>
    </row>
    <row r="242" spans="1:15" x14ac:dyDescent="0.2">
      <c r="A242" s="215"/>
      <c r="B242" s="215"/>
      <c r="C242" s="215"/>
      <c r="D242" s="213"/>
      <c r="E242" s="213"/>
      <c r="F242" s="213"/>
      <c r="G242" s="213"/>
      <c r="H242" s="213"/>
      <c r="I242" s="213"/>
      <c r="J242" s="213"/>
      <c r="K242" s="213"/>
      <c r="L242" s="213"/>
      <c r="O242" s="182">
        <v>1</v>
      </c>
    </row>
    <row r="243" spans="1:15" ht="14.25" customHeight="1" x14ac:dyDescent="0.2">
      <c r="C243" s="206" t="s">
        <v>691</v>
      </c>
      <c r="L243" s="204"/>
      <c r="O243" s="182">
        <v>1</v>
      </c>
    </row>
    <row r="244" spans="1:15" x14ac:dyDescent="0.2">
      <c r="A244" s="182" t="str">
        <f>'IS Acct 14'!A2</f>
        <v>10300-D08</v>
      </c>
      <c r="C244" s="182" t="str">
        <f>IFERROR(LEFT(IFERROR(INDEX(Sheet5!$C$2:$C$1300,MATCH($A244,Sheet5!$A$2:$A$1300,0)),"-"),FIND(",",IFERROR(INDEX(Sheet5!$C$2:$C$1300,MATCH($A244,Sheet5!$A$2:$A$1300,0)),"-"),1)-1),IFERROR(INDEX(Sheet5!$C$2:$C$1300,MATCH($A244,Sheet5!$A$2:$A$1300,0)),"-"))</f>
        <v xml:space="preserve">Online Income                                               </v>
      </c>
      <c r="D244" s="204">
        <f>IFERROR(INDEX(Lookup!$BG$9:$BG$2065,MATCH($A244,Lookup!$A$9:$A$2065,0)),0)</f>
        <v>6776.3</v>
      </c>
      <c r="E244" s="204">
        <f>IFERROR(INDEX(Lookup!$BF$9:$BF$2065,MATCH($A244,Lookup!$A$9:$A$2065,0)),0)</f>
        <v>0</v>
      </c>
      <c r="F244" s="204">
        <f>IFERROR(INDEX(Lookup!$BE$9:$BE$2065,MATCH($A244,Lookup!$A$9:$A$2065,0)),0)</f>
        <v>149.38</v>
      </c>
      <c r="G244" s="205"/>
      <c r="H244" s="205"/>
      <c r="I244" s="204">
        <f>IFERROR(INDEX(Lookup!$BJ$9:$BJ$2065,MATCH($A244,Lookup!$A$9:$A$2065,0)),0)</f>
        <v>169511.19999999998</v>
      </c>
      <c r="J244" s="204">
        <f>IFERROR(INDEX(Lookup!$BI$9:$BI$2065,MATCH($A244,Lookup!$A$9:$A$2065,0)),0)</f>
        <v>30260</v>
      </c>
      <c r="K244" s="204">
        <f>IFERROR(INDEX(Lookup!$BH$9:$BH$2065,MATCH($A244,Lookup!$A$9:$A$2065,0)),0)</f>
        <v>89511.38</v>
      </c>
      <c r="L244" s="204">
        <f t="shared" ref="L244:L250" si="53">K244-J244</f>
        <v>59251.380000000005</v>
      </c>
      <c r="O244" s="182">
        <f t="shared" ref="O244:O250" si="54">+IF(A244&gt;0,1,0)</f>
        <v>1</v>
      </c>
    </row>
    <row r="245" spans="1:15" hidden="1" x14ac:dyDescent="0.2">
      <c r="A245" s="182">
        <f>'IS Acct 14'!A3</f>
        <v>0</v>
      </c>
      <c r="C245" s="182" t="str">
        <f>IFERROR(LEFT(IFERROR(INDEX(Sheet5!$C$2:$C$1300,MATCH($A245,Sheet5!$A$2:$A$1300,0)),"-"),FIND(",",IFERROR(INDEX(Sheet5!$C$2:$C$1300,MATCH($A245,Sheet5!$A$2:$A$1300,0)),"-"),1)-1),IFERROR(INDEX(Sheet5!$C$2:$C$1300,MATCH($A245,Sheet5!$A$2:$A$1300,0)),"-"))</f>
        <v>-</v>
      </c>
      <c r="D245" s="204">
        <f>IFERROR(INDEX(Lookup!$BG$9:$BG$2065,MATCH($A245,Lookup!$A$9:$A$2065,0)),0)</f>
        <v>0</v>
      </c>
      <c r="E245" s="204">
        <f>IFERROR(INDEX(Lookup!$BF$9:$BF$2065,MATCH($A245,Lookup!$A$9:$A$2065,0)),0)</f>
        <v>0</v>
      </c>
      <c r="F245" s="204">
        <f>IFERROR(INDEX(Lookup!$BE$9:$BE$2065,MATCH($A245,Lookup!$A$9:$A$2065,0)),0)</f>
        <v>0</v>
      </c>
      <c r="G245" s="205"/>
      <c r="H245" s="205"/>
      <c r="I245" s="204">
        <f>IFERROR(INDEX(Lookup!$BJ$9:$BJ$2065,MATCH($A245,Lookup!$A$9:$A$2065,0)),0)</f>
        <v>0</v>
      </c>
      <c r="J245" s="204">
        <f>IFERROR(INDEX(Lookup!$BI$9:$BI$2065,MATCH($A245,Lookup!$A$9:$A$2065,0)),0)</f>
        <v>0</v>
      </c>
      <c r="K245" s="204">
        <f>IFERROR(INDEX(Lookup!$BH$9:$BH$2065,MATCH($A245,Lookup!$A$9:$A$2065,0)),0)</f>
        <v>0</v>
      </c>
      <c r="L245" s="204">
        <f t="shared" si="53"/>
        <v>0</v>
      </c>
      <c r="O245" s="182">
        <f t="shared" si="54"/>
        <v>0</v>
      </c>
    </row>
    <row r="246" spans="1:15" hidden="1" x14ac:dyDescent="0.2">
      <c r="A246" s="182">
        <f>'IS Acct 14'!A4</f>
        <v>0</v>
      </c>
      <c r="C246" s="182" t="str">
        <f>IFERROR(LEFT(IFERROR(INDEX(Sheet5!$C$2:$C$1300,MATCH($A246,Sheet5!$A$2:$A$1300,0)),"-"),FIND(",",IFERROR(INDEX(Sheet5!$C$2:$C$1300,MATCH($A246,Sheet5!$A$2:$A$1300,0)),"-"),1)-1),IFERROR(INDEX(Sheet5!$C$2:$C$1300,MATCH($A246,Sheet5!$A$2:$A$1300,0)),"-"))</f>
        <v>-</v>
      </c>
      <c r="D246" s="204">
        <f>IFERROR(INDEX(Lookup!$BG$9:$BG$2065,MATCH($A246,Lookup!$A$9:$A$2065,0)),0)</f>
        <v>0</v>
      </c>
      <c r="E246" s="204">
        <f>IFERROR(INDEX(Lookup!$BF$9:$BF$2065,MATCH($A246,Lookup!$A$9:$A$2065,0)),0)</f>
        <v>0</v>
      </c>
      <c r="F246" s="204">
        <f>IFERROR(INDEX(Lookup!$BE$9:$BE$2065,MATCH($A246,Lookup!$A$9:$A$2065,0)),0)</f>
        <v>0</v>
      </c>
      <c r="G246" s="205"/>
      <c r="H246" s="205"/>
      <c r="I246" s="204">
        <f>IFERROR(INDEX(Lookup!$BJ$9:$BJ$2065,MATCH($A246,Lookup!$A$9:$A$2065,0)),0)</f>
        <v>0</v>
      </c>
      <c r="J246" s="204">
        <f>IFERROR(INDEX(Lookup!$BI$9:$BI$2065,MATCH($A246,Lookup!$A$9:$A$2065,0)),0)</f>
        <v>0</v>
      </c>
      <c r="K246" s="204">
        <f>IFERROR(INDEX(Lookup!$BH$9:$BH$2065,MATCH($A246,Lookup!$A$9:$A$2065,0)),0)</f>
        <v>0</v>
      </c>
      <c r="L246" s="204">
        <f t="shared" si="53"/>
        <v>0</v>
      </c>
      <c r="O246" s="182">
        <f t="shared" si="54"/>
        <v>0</v>
      </c>
    </row>
    <row r="247" spans="1:15" hidden="1" x14ac:dyDescent="0.2">
      <c r="A247" s="182">
        <f>'IS Acct 14'!A5</f>
        <v>0</v>
      </c>
      <c r="C247" s="182" t="str">
        <f>IFERROR(LEFT(IFERROR(INDEX(Sheet5!$C$2:$C$1300,MATCH($A247,Sheet5!$A$2:$A$1300,0)),"-"),FIND(",",IFERROR(INDEX(Sheet5!$C$2:$C$1300,MATCH($A247,Sheet5!$A$2:$A$1300,0)),"-"),1)-1),IFERROR(INDEX(Sheet5!$C$2:$C$1300,MATCH($A247,Sheet5!$A$2:$A$1300,0)),"-"))</f>
        <v>-</v>
      </c>
      <c r="D247" s="204">
        <f>IFERROR(INDEX(Lookup!$BG$9:$BG$2065,MATCH($A247,Lookup!$A$9:$A$2065,0)),0)</f>
        <v>0</v>
      </c>
      <c r="E247" s="204">
        <f>IFERROR(INDEX(Lookup!$BF$9:$BF$2065,MATCH($A247,Lookup!$A$9:$A$2065,0)),0)</f>
        <v>0</v>
      </c>
      <c r="F247" s="204">
        <f>IFERROR(INDEX(Lookup!$BE$9:$BE$2065,MATCH($A247,Lookup!$A$9:$A$2065,0)),0)</f>
        <v>0</v>
      </c>
      <c r="G247" s="205"/>
      <c r="H247" s="205"/>
      <c r="I247" s="204">
        <f>IFERROR(INDEX(Lookup!$BJ$9:$BJ$2065,MATCH($A247,Lookup!$A$9:$A$2065,0)),0)</f>
        <v>0</v>
      </c>
      <c r="J247" s="204">
        <f>IFERROR(INDEX(Lookup!$BI$9:$BI$2065,MATCH($A247,Lookup!$A$9:$A$2065,0)),0)</f>
        <v>0</v>
      </c>
      <c r="K247" s="204">
        <f>IFERROR(INDEX(Lookup!$BH$9:$BH$2065,MATCH($A247,Lookup!$A$9:$A$2065,0)),0)</f>
        <v>0</v>
      </c>
      <c r="L247" s="204">
        <f t="shared" si="53"/>
        <v>0</v>
      </c>
      <c r="O247" s="182">
        <f t="shared" si="54"/>
        <v>0</v>
      </c>
    </row>
    <row r="248" spans="1:15" hidden="1" x14ac:dyDescent="0.2">
      <c r="A248" s="182">
        <f>'IS Acct 14'!A6</f>
        <v>0</v>
      </c>
      <c r="C248" s="182" t="str">
        <f>IFERROR(LEFT(IFERROR(INDEX(Sheet5!$C$2:$C$1300,MATCH($A248,Sheet5!$A$2:$A$1300,0)),"-"),FIND(",",IFERROR(INDEX(Sheet5!$C$2:$C$1300,MATCH($A248,Sheet5!$A$2:$A$1300,0)),"-"),1)-1),IFERROR(INDEX(Sheet5!$C$2:$C$1300,MATCH($A248,Sheet5!$A$2:$A$1300,0)),"-"))</f>
        <v>-</v>
      </c>
      <c r="D248" s="204">
        <f>IFERROR(INDEX(Lookup!$BG$9:$BG$2065,MATCH($A248,Lookup!$A$9:$A$2065,0)),0)</f>
        <v>0</v>
      </c>
      <c r="E248" s="204">
        <f>IFERROR(INDEX(Lookup!$BF$9:$BF$2065,MATCH($A248,Lookup!$A$9:$A$2065,0)),0)</f>
        <v>0</v>
      </c>
      <c r="F248" s="204">
        <f>IFERROR(INDEX(Lookup!$BE$9:$BE$2065,MATCH($A248,Lookup!$A$9:$A$2065,0)),0)</f>
        <v>0</v>
      </c>
      <c r="G248" s="205"/>
      <c r="H248" s="205"/>
      <c r="I248" s="204">
        <f>IFERROR(INDEX(Lookup!$BJ$9:$BJ$2065,MATCH($A248,Lookup!$A$9:$A$2065,0)),0)</f>
        <v>0</v>
      </c>
      <c r="J248" s="204">
        <f>IFERROR(INDEX(Lookup!$BI$9:$BI$2065,MATCH($A248,Lookup!$A$9:$A$2065,0)),0)</f>
        <v>0</v>
      </c>
      <c r="K248" s="204">
        <f>IFERROR(INDEX(Lookup!$BH$9:$BH$2065,MATCH($A248,Lookup!$A$9:$A$2065,0)),0)</f>
        <v>0</v>
      </c>
      <c r="L248" s="204">
        <f t="shared" si="53"/>
        <v>0</v>
      </c>
      <c r="O248" s="182">
        <f t="shared" si="54"/>
        <v>0</v>
      </c>
    </row>
    <row r="249" spans="1:15" hidden="1" x14ac:dyDescent="0.2">
      <c r="A249" s="182">
        <f>'IS Acct 14'!A7</f>
        <v>0</v>
      </c>
      <c r="C249" s="182" t="str">
        <f>IFERROR(LEFT(IFERROR(INDEX(Sheet5!$C$2:$C$1300,MATCH($A249,Sheet5!$A$2:$A$1300,0)),"-"),FIND(",",IFERROR(INDEX(Sheet5!$C$2:$C$1300,MATCH($A249,Sheet5!$A$2:$A$1300,0)),"-"),1)-1),IFERROR(INDEX(Sheet5!$C$2:$C$1300,MATCH($A249,Sheet5!$A$2:$A$1300,0)),"-"))</f>
        <v>-</v>
      </c>
      <c r="D249" s="204">
        <f>IFERROR(INDEX(Lookup!$BG$9:$BG$2065,MATCH($A249,Lookup!$A$9:$A$2065,0)),0)</f>
        <v>0</v>
      </c>
      <c r="E249" s="204">
        <f>IFERROR(INDEX(Lookup!$BF$9:$BF$2065,MATCH($A249,Lookup!$A$9:$A$2065,0)),0)</f>
        <v>0</v>
      </c>
      <c r="F249" s="204">
        <f>IFERROR(INDEX(Lookup!$BE$9:$BE$2065,MATCH($A249,Lookup!$A$9:$A$2065,0)),0)</f>
        <v>0</v>
      </c>
      <c r="G249" s="205"/>
      <c r="H249" s="205"/>
      <c r="I249" s="204">
        <f>IFERROR(INDEX(Lookup!$BJ$9:$BJ$2065,MATCH($A249,Lookup!$A$9:$A$2065,0)),0)</f>
        <v>0</v>
      </c>
      <c r="J249" s="204">
        <f>IFERROR(INDEX(Lookup!$BI$9:$BI$2065,MATCH($A249,Lookup!$A$9:$A$2065,0)),0)</f>
        <v>0</v>
      </c>
      <c r="K249" s="204">
        <f>IFERROR(INDEX(Lookup!$BH$9:$BH$2065,MATCH($A249,Lookup!$A$9:$A$2065,0)),0)</f>
        <v>0</v>
      </c>
      <c r="L249" s="204">
        <f t="shared" si="53"/>
        <v>0</v>
      </c>
      <c r="O249" s="182">
        <f t="shared" si="54"/>
        <v>0</v>
      </c>
    </row>
    <row r="250" spans="1:15" hidden="1" x14ac:dyDescent="0.2">
      <c r="A250" s="182">
        <f>'IS Acct 14'!A8</f>
        <v>0</v>
      </c>
      <c r="C250" s="182" t="str">
        <f>IFERROR(LEFT(IFERROR(INDEX(Sheet5!$C$2:$C$1300,MATCH($A250,Sheet5!$A$2:$A$1300,0)),"-"),FIND(",",IFERROR(INDEX(Sheet5!$C$2:$C$1300,MATCH($A250,Sheet5!$A$2:$A$1300,0)),"-"),1)-1),IFERROR(INDEX(Sheet5!$C$2:$C$1300,MATCH($A250,Sheet5!$A$2:$A$1300,0)),"-"))</f>
        <v>-</v>
      </c>
      <c r="D250" s="204">
        <f>IFERROR(INDEX(Lookup!$BG$9:$BG$2065,MATCH($A250,Lookup!$A$9:$A$2065,0)),0)</f>
        <v>0</v>
      </c>
      <c r="E250" s="204">
        <f>IFERROR(INDEX(Lookup!$BF$9:$BF$2065,MATCH($A250,Lookup!$A$9:$A$2065,0)),0)</f>
        <v>0</v>
      </c>
      <c r="F250" s="204">
        <f>IFERROR(INDEX(Lookup!$BE$9:$BE$2065,MATCH($A250,Lookup!$A$9:$A$2065,0)),0)</f>
        <v>0</v>
      </c>
      <c r="G250" s="205"/>
      <c r="H250" s="205"/>
      <c r="I250" s="204">
        <f>IFERROR(INDEX(Lookup!$BJ$9:$BJ$2065,MATCH($A250,Lookup!$A$9:$A$2065,0)),0)</f>
        <v>0</v>
      </c>
      <c r="J250" s="204">
        <f>IFERROR(INDEX(Lookup!$BI$9:$BI$2065,MATCH($A250,Lookup!$A$9:$A$2065,0)),0)</f>
        <v>0</v>
      </c>
      <c r="K250" s="204">
        <f>IFERROR(INDEX(Lookup!$BH$9:$BH$2065,MATCH($A250,Lookup!$A$9:$A$2065,0)),0)</f>
        <v>0</v>
      </c>
      <c r="L250" s="204">
        <f t="shared" si="53"/>
        <v>0</v>
      </c>
      <c r="O250" s="182">
        <f t="shared" si="54"/>
        <v>0</v>
      </c>
    </row>
    <row r="251" spans="1:15" x14ac:dyDescent="0.2">
      <c r="A251" s="212"/>
      <c r="B251" s="212"/>
      <c r="C251" s="212" t="s">
        <v>446</v>
      </c>
      <c r="D251" s="210">
        <f>SUM(D244:D250)</f>
        <v>6776.3</v>
      </c>
      <c r="E251" s="210">
        <f>SUM(E244:E250)</f>
        <v>0</v>
      </c>
      <c r="F251" s="210">
        <f>SUM(F244:F250)</f>
        <v>149.38</v>
      </c>
      <c r="G251" s="211"/>
      <c r="H251" s="211"/>
      <c r="I251" s="210">
        <f>SUM(I244:I250)</f>
        <v>169511.19999999998</v>
      </c>
      <c r="J251" s="210">
        <f>SUM(J244:J250)</f>
        <v>30260</v>
      </c>
      <c r="K251" s="210">
        <f>SUM(K244:K250)</f>
        <v>89511.38</v>
      </c>
      <c r="L251" s="210">
        <f>SUM(L244:L250)</f>
        <v>59251.380000000005</v>
      </c>
      <c r="O251" s="182">
        <v>1</v>
      </c>
    </row>
    <row r="252" spans="1:15" x14ac:dyDescent="0.2">
      <c r="A252" s="215"/>
      <c r="B252" s="215"/>
      <c r="C252" s="215"/>
      <c r="D252" s="213"/>
      <c r="E252" s="213"/>
      <c r="F252" s="213"/>
      <c r="G252" s="214"/>
      <c r="H252" s="214"/>
      <c r="I252" s="213"/>
      <c r="J252" s="213"/>
      <c r="K252" s="213"/>
      <c r="L252" s="213"/>
      <c r="O252" s="182">
        <v>1</v>
      </c>
    </row>
    <row r="253" spans="1:15" x14ac:dyDescent="0.2">
      <c r="A253" s="215"/>
      <c r="B253" s="215"/>
      <c r="C253" s="215"/>
      <c r="D253" s="213"/>
      <c r="E253" s="213"/>
      <c r="F253" s="213"/>
      <c r="G253" s="214"/>
      <c r="H253" s="214"/>
      <c r="I253" s="213"/>
      <c r="J253" s="213"/>
      <c r="K253" s="213"/>
      <c r="L253" s="213"/>
      <c r="O253" s="182">
        <v>1</v>
      </c>
    </row>
    <row r="254" spans="1:15" x14ac:dyDescent="0.2">
      <c r="A254" s="182" t="str">
        <f>'IS Acct 16'!A2</f>
        <v>14120-D08</v>
      </c>
      <c r="B254" s="215"/>
      <c r="C254" s="182" t="str">
        <f>IFERROR(LEFT(IFERROR(INDEX(Sheet5!$C$2:$C$1300,MATCH($A254,Sheet5!$A$2:$A$1300,0)),"-"),FIND(",",IFERROR(INDEX(Sheet5!$C$2:$C$1300,MATCH($A254,Sheet5!$A$2:$A$1300,0)),"-"),1)-1),IFERROR(INDEX(Sheet5!$C$2:$C$1300,MATCH($A254,Sheet5!$A$2:$A$1300,0)),"-"))</f>
        <v xml:space="preserve">Advertising / Promo - TAR Online                            </v>
      </c>
      <c r="D254" s="204">
        <f>IFERROR(INDEX(Lookup!$BG$9:$BG$2065,MATCH($A254,Lookup!$A$9:$A$2065,0)),0)</f>
        <v>0</v>
      </c>
      <c r="E254" s="204">
        <f>IFERROR(INDEX(Lookup!$BF$9:$BF$2065,MATCH($A254,Lookup!$A$9:$A$2065,0)),0)</f>
        <v>0</v>
      </c>
      <c r="F254" s="204">
        <f>IFERROR(INDEX(Lookup!$BE$9:$BE$2065,MATCH($A254,Lookup!$A$9:$A$2065,0)),0)</f>
        <v>0</v>
      </c>
      <c r="G254" s="205"/>
      <c r="H254" s="205"/>
      <c r="I254" s="204">
        <f>IFERROR(INDEX(Lookup!$BJ$9:$BJ$2065,MATCH($A254,Lookup!$A$9:$A$2065,0)),0)</f>
        <v>0</v>
      </c>
      <c r="J254" s="204">
        <f>IFERROR(INDEX(Lookup!$BI$9:$BI$2065,MATCH($A254,Lookup!$A$9:$A$2065,0)),0)</f>
        <v>0</v>
      </c>
      <c r="K254" s="204">
        <f>IFERROR(INDEX(Lookup!$BH$9:$BH$2065,MATCH($A254,Lookup!$A$9:$A$2065,0)),0)</f>
        <v>0</v>
      </c>
      <c r="L254" s="204">
        <f t="shared" ref="L254" si="55">K254-J254</f>
        <v>0</v>
      </c>
      <c r="O254" s="182">
        <f t="shared" ref="O254:O257" si="56">+IF(A254&gt;0,1,0)</f>
        <v>1</v>
      </c>
    </row>
    <row r="255" spans="1:15" x14ac:dyDescent="0.2">
      <c r="A255" s="182" t="str">
        <f>'IS Acct 16'!A3</f>
        <v>14140-D08</v>
      </c>
      <c r="B255" s="215"/>
      <c r="C255" s="182" t="str">
        <f>IFERROR(LEFT(IFERROR(INDEX(Sheet5!$C$2:$C$1300,MATCH($A255,Sheet5!$A$2:$A$1300,0)),"-"),FIND(",",IFERROR(INDEX(Sheet5!$C$2:$C$1300,MATCH($A255,Sheet5!$A$2:$A$1300,0)),"-"),1)-1),IFERROR(INDEX(Sheet5!$C$2:$C$1300,MATCH($A255,Sheet5!$A$2:$A$1300,0)),"-"))</f>
        <v xml:space="preserve">Agency Commissions-TAR Digital                              </v>
      </c>
      <c r="D255" s="204">
        <f>IFERROR(INDEX(Lookup!$BG$9:$BG$2065,MATCH($A255,Lookup!$A$9:$A$2065,0)),0)</f>
        <v>362.5</v>
      </c>
      <c r="E255" s="204">
        <f>IFERROR(INDEX(Lookup!$BF$9:$BF$2065,MATCH($A255,Lookup!$A$9:$A$2065,0)),0)</f>
        <v>0</v>
      </c>
      <c r="F255" s="204">
        <f>IFERROR(INDEX(Lookup!$BE$9:$BE$2065,MATCH($A255,Lookup!$A$9:$A$2065,0)),0)</f>
        <v>0</v>
      </c>
      <c r="G255" s="205"/>
      <c r="H255" s="205"/>
      <c r="I255" s="204">
        <f>IFERROR(INDEX(Lookup!$BJ$9:$BJ$2065,MATCH($A255,Lookup!$A$9:$A$2065,0)),0)</f>
        <v>5967.5</v>
      </c>
      <c r="J255" s="204">
        <f>IFERROR(INDEX(Lookup!$BI$9:$BI$2065,MATCH($A255,Lookup!$A$9:$A$2065,0)),0)</f>
        <v>876.67000000000007</v>
      </c>
      <c r="K255" s="204">
        <f>IFERROR(INDEX(Lookup!$BH$9:$BH$2065,MATCH($A255,Lookup!$A$9:$A$2065,0)),0)</f>
        <v>2370.5</v>
      </c>
      <c r="L255" s="204">
        <f t="shared" ref="L255:L257" si="57">K255-J255</f>
        <v>1493.83</v>
      </c>
      <c r="O255" s="182">
        <f t="shared" si="56"/>
        <v>1</v>
      </c>
    </row>
    <row r="256" spans="1:15" x14ac:dyDescent="0.2">
      <c r="A256" s="182" t="str">
        <f>'IS Acct 16'!A4</f>
        <v>14180-D08</v>
      </c>
      <c r="B256" s="215"/>
      <c r="C256" s="182" t="str">
        <f>IFERROR(LEFT(IFERROR(INDEX(Sheet5!$C$2:$C$1300,MATCH($A256,Sheet5!$A$2:$A$1300,0)),"-"),FIND(",",IFERROR(INDEX(Sheet5!$C$2:$C$1300,MATCH($A256,Sheet5!$A$2:$A$1300,0)),"-"),1)-1),IFERROR(INDEX(Sheet5!$C$2:$C$1300,MATCH($A256,Sheet5!$A$2:$A$1300,0)),"-"))</f>
        <v xml:space="preserve">Contributors - Online                                       </v>
      </c>
      <c r="D256" s="204">
        <f>IFERROR(INDEX(Lookup!$BG$9:$BG$2065,MATCH($A256,Lookup!$A$9:$A$2065,0)),0)</f>
        <v>849.99</v>
      </c>
      <c r="E256" s="204">
        <f>IFERROR(INDEX(Lookup!$BF$9:$BF$2065,MATCH($A256,Lookup!$A$9:$A$2065,0)),0)</f>
        <v>0</v>
      </c>
      <c r="F256" s="204">
        <f>IFERROR(INDEX(Lookup!$BE$9:$BE$2065,MATCH($A256,Lookup!$A$9:$A$2065,0)),0)</f>
        <v>0</v>
      </c>
      <c r="G256" s="205"/>
      <c r="H256" s="205"/>
      <c r="I256" s="204">
        <f>IFERROR(INDEX(Lookup!$BJ$9:$BJ$2065,MATCH($A256,Lookup!$A$9:$A$2065,0)),0)</f>
        <v>12354.99</v>
      </c>
      <c r="J256" s="204">
        <f>IFERROR(INDEX(Lookup!$BI$9:$BI$2065,MATCH($A256,Lookup!$A$9:$A$2065,0)),0)</f>
        <v>2600</v>
      </c>
      <c r="K256" s="204">
        <f>IFERROR(INDEX(Lookup!$BH$9:$BH$2065,MATCH($A256,Lookup!$A$9:$A$2065,0)),0)</f>
        <v>9154.08</v>
      </c>
      <c r="L256" s="204">
        <f t="shared" si="57"/>
        <v>6554.08</v>
      </c>
      <c r="O256" s="182">
        <f t="shared" si="56"/>
        <v>1</v>
      </c>
    </row>
    <row r="257" spans="1:15" x14ac:dyDescent="0.2">
      <c r="A257" s="182" t="str">
        <f>'IS Acct 16'!A5</f>
        <v>14240-D08</v>
      </c>
      <c r="B257" s="215"/>
      <c r="C257" s="182" t="str">
        <f>IFERROR(LEFT(IFERROR(INDEX(Sheet5!$C$2:$C$1300,MATCH($A257,Sheet5!$A$2:$A$1300,0)),"-"),FIND(",",IFERROR(INDEX(Sheet5!$C$2:$C$1300,MATCH($A257,Sheet5!$A$2:$A$1300,0)),"-"),1)-1),IFERROR(INDEX(Sheet5!$C$2:$C$1300,MATCH($A257,Sheet5!$A$2:$A$1300,0)),"-"))</f>
        <v xml:space="preserve">Photography - TAR Digital                                   </v>
      </c>
      <c r="D257" s="204">
        <f>IFERROR(INDEX(Lookup!$BG$9:$BG$2065,MATCH($A257,Lookup!$A$9:$A$2065,0)),0)</f>
        <v>300</v>
      </c>
      <c r="E257" s="204">
        <f>IFERROR(INDEX(Lookup!$BF$9:$BF$2065,MATCH($A257,Lookup!$A$9:$A$2065,0)),0)</f>
        <v>0</v>
      </c>
      <c r="F257" s="204">
        <f>IFERROR(INDEX(Lookup!$BE$9:$BE$2065,MATCH($A257,Lookup!$A$9:$A$2065,0)),0)</f>
        <v>0</v>
      </c>
      <c r="G257" s="205"/>
      <c r="H257" s="205"/>
      <c r="I257" s="204">
        <f>IFERROR(INDEX(Lookup!$BJ$9:$BJ$2065,MATCH($A257,Lookup!$A$9:$A$2065,0)),0)</f>
        <v>1200</v>
      </c>
      <c r="J257" s="204">
        <f>IFERROR(INDEX(Lookup!$BI$9:$BI$2065,MATCH($A257,Lookup!$A$9:$A$2065,0)),0)</f>
        <v>900</v>
      </c>
      <c r="K257" s="204">
        <f>IFERROR(INDEX(Lookup!$BH$9:$BH$2065,MATCH($A257,Lookup!$A$9:$A$2065,0)),0)</f>
        <v>2850</v>
      </c>
      <c r="L257" s="204">
        <f t="shared" si="57"/>
        <v>1950</v>
      </c>
      <c r="O257" s="182">
        <f t="shared" si="56"/>
        <v>1</v>
      </c>
    </row>
    <row r="258" spans="1:15" x14ac:dyDescent="0.2">
      <c r="A258" s="212"/>
      <c r="B258" s="212"/>
      <c r="C258" s="212" t="s">
        <v>804</v>
      </c>
      <c r="D258" s="210">
        <f>SUM(D254:D257)</f>
        <v>1512.49</v>
      </c>
      <c r="E258" s="210">
        <f>SUM(E254:E257)</f>
        <v>0</v>
      </c>
      <c r="F258" s="210">
        <f>SUM(F254:F257)</f>
        <v>0</v>
      </c>
      <c r="G258" s="211"/>
      <c r="H258" s="211"/>
      <c r="I258" s="210">
        <f>SUM(I254:I257)</f>
        <v>19522.489999999998</v>
      </c>
      <c r="J258" s="210">
        <f t="shared" ref="J258:L258" si="58">SUM(J254:J257)</f>
        <v>4376.67</v>
      </c>
      <c r="K258" s="210">
        <f t="shared" si="58"/>
        <v>14374.58</v>
      </c>
      <c r="L258" s="210">
        <f t="shared" si="58"/>
        <v>9997.91</v>
      </c>
      <c r="N258" s="240"/>
      <c r="O258" s="182">
        <v>1</v>
      </c>
    </row>
    <row r="259" spans="1:15" x14ac:dyDescent="0.2">
      <c r="A259" s="215"/>
      <c r="B259" s="215"/>
      <c r="C259" s="212" t="s">
        <v>536</v>
      </c>
      <c r="D259" s="245">
        <f>+D251-D258</f>
        <v>5263.81</v>
      </c>
      <c r="E259" s="245">
        <f t="shared" ref="E259:L259" si="59">+E251-E258</f>
        <v>0</v>
      </c>
      <c r="F259" s="245">
        <f t="shared" si="59"/>
        <v>149.38</v>
      </c>
      <c r="G259" s="245"/>
      <c r="H259" s="245"/>
      <c r="I259" s="245">
        <f t="shared" si="59"/>
        <v>149988.71</v>
      </c>
      <c r="J259" s="245">
        <f t="shared" si="59"/>
        <v>25883.33</v>
      </c>
      <c r="K259" s="245">
        <f t="shared" si="59"/>
        <v>75136.800000000003</v>
      </c>
      <c r="L259" s="245">
        <f t="shared" si="59"/>
        <v>49253.47</v>
      </c>
      <c r="O259" s="182">
        <v>1</v>
      </c>
    </row>
    <row r="260" spans="1:15" x14ac:dyDescent="0.2">
      <c r="A260" s="215"/>
      <c r="B260" s="215"/>
      <c r="C260" s="215"/>
      <c r="D260" s="213"/>
      <c r="E260" s="213"/>
      <c r="F260" s="213"/>
      <c r="G260" s="214"/>
      <c r="H260" s="214"/>
      <c r="I260" s="213"/>
      <c r="J260" s="213"/>
      <c r="K260" s="213"/>
      <c r="L260" s="213"/>
      <c r="O260" s="182">
        <v>1</v>
      </c>
    </row>
    <row r="261" spans="1:15" x14ac:dyDescent="0.2">
      <c r="A261" s="182" t="s">
        <v>807</v>
      </c>
      <c r="B261" s="215"/>
      <c r="C261" s="182" t="str">
        <f>IFERROR(LEFT(IFERROR(INDEX(Sheet5!$C$2:$C$1300,MATCH($A261,Sheet5!$A$2:$A$1300,0)),"-"),FIND(",",IFERROR(INDEX(Sheet5!$C$2:$C$1300,MATCH($A261,Sheet5!$A$2:$A$1300,0)),"-"),1)-1),IFERROR(INDEX(Sheet5!$C$2:$C$1300,MATCH($A261,Sheet5!$A$2:$A$1300,0)),"-"))</f>
        <v xml:space="preserve">Digital Income-Clique                                       </v>
      </c>
      <c r="D261" s="204">
        <f>IFERROR(INDEX(Lookup!$BG$9:$BG$2065,MATCH($A261,Lookup!$A$9:$A$2065,0)),0)</f>
        <v>0</v>
      </c>
      <c r="E261" s="204">
        <f>IFERROR(INDEX(Lookup!$BF$9:$BF$2065,MATCH($A261,Lookup!$A$9:$A$2065,0)),0)</f>
        <v>0</v>
      </c>
      <c r="F261" s="204">
        <f>IFERROR(INDEX(Lookup!$BE$9:$BE$2065,MATCH($A261,Lookup!$A$9:$A$2065,0)),0)</f>
        <v>0</v>
      </c>
      <c r="G261" s="205"/>
      <c r="H261" s="205"/>
      <c r="I261" s="204">
        <f>IFERROR(INDEX(Lookup!$BJ$9:$BJ$2065,MATCH($A261,Lookup!$A$9:$A$2065,0)),0)</f>
        <v>0</v>
      </c>
      <c r="J261" s="204">
        <f>IFERROR(INDEX(Lookup!$BI$9:$BI$2065,MATCH($A261,Lookup!$A$9:$A$2065,0)),0)</f>
        <v>0</v>
      </c>
      <c r="K261" s="204">
        <f>IFERROR(INDEX(Lookup!$BH$9:$BH$2065,MATCH($A261,Lookup!$A$9:$A$2065,0)),0)</f>
        <v>0</v>
      </c>
      <c r="L261" s="204">
        <f t="shared" ref="L261" si="60">K261-J261</f>
        <v>0</v>
      </c>
      <c r="O261" s="182">
        <v>1</v>
      </c>
    </row>
    <row r="262" spans="1:15" x14ac:dyDescent="0.2">
      <c r="A262" s="212"/>
      <c r="B262" s="212"/>
      <c r="C262" s="212" t="s">
        <v>446</v>
      </c>
      <c r="D262" s="210">
        <f>SUM(D261)</f>
        <v>0</v>
      </c>
      <c r="E262" s="210">
        <f t="shared" ref="E262:F262" si="61">SUM(E261)</f>
        <v>0</v>
      </c>
      <c r="F262" s="210">
        <f t="shared" si="61"/>
        <v>0</v>
      </c>
      <c r="G262" s="211"/>
      <c r="H262" s="211"/>
      <c r="I262" s="210">
        <f t="shared" ref="I262" si="62">SUM(I261)</f>
        <v>0</v>
      </c>
      <c r="J262" s="210">
        <f t="shared" ref="J262" si="63">SUM(J261)</f>
        <v>0</v>
      </c>
      <c r="K262" s="210">
        <f t="shared" ref="K262" si="64">SUM(K261)</f>
        <v>0</v>
      </c>
      <c r="L262" s="210">
        <f t="shared" ref="L262" si="65">SUM(L261)</f>
        <v>0</v>
      </c>
      <c r="O262" s="182">
        <v>1</v>
      </c>
    </row>
    <row r="263" spans="1:15" x14ac:dyDescent="0.2">
      <c r="A263" s="215"/>
      <c r="B263" s="215"/>
      <c r="C263" s="215"/>
      <c r="D263" s="213"/>
      <c r="E263" s="213"/>
      <c r="F263" s="213"/>
      <c r="G263" s="214"/>
      <c r="H263" s="214"/>
      <c r="I263" s="213"/>
      <c r="J263" s="213"/>
      <c r="K263" s="213"/>
      <c r="L263" s="213"/>
      <c r="O263" s="182">
        <v>1</v>
      </c>
    </row>
    <row r="264" spans="1:15" x14ac:dyDescent="0.2">
      <c r="A264" s="215"/>
      <c r="B264" s="215"/>
      <c r="C264" s="215"/>
      <c r="D264" s="213"/>
      <c r="E264" s="213"/>
      <c r="F264" s="213"/>
      <c r="G264" s="214"/>
      <c r="H264" s="214"/>
      <c r="I264" s="213"/>
      <c r="J264" s="213"/>
      <c r="K264" s="213"/>
      <c r="L264" s="213"/>
      <c r="O264" s="182">
        <v>1</v>
      </c>
    </row>
    <row r="265" spans="1:15" x14ac:dyDescent="0.2">
      <c r="A265" s="182" t="s">
        <v>811</v>
      </c>
      <c r="B265" s="215"/>
      <c r="C265" s="182" t="str">
        <f>IFERROR(LEFT(IFERROR(INDEX(Sheet5!$C$2:$C$1300,MATCH($A265,Sheet5!$A$2:$A$1300,0)),"-"),FIND(",",IFERROR(INDEX(Sheet5!$C$2:$C$1300,MATCH($A265,Sheet5!$A$2:$A$1300,0)),"-"),1)-1),IFERROR(INDEX(Sheet5!$C$2:$C$1300,MATCH($A265,Sheet5!$A$2:$A$1300,0)),"-"))</f>
        <v xml:space="preserve">Agency Commissions-Clique Digital                           </v>
      </c>
      <c r="D265" s="204">
        <f>IFERROR(INDEX(Lookup!$BG$9:$BG$2065,MATCH($A265,Lookup!$A$9:$A$2065,0)),0)</f>
        <v>0</v>
      </c>
      <c r="E265" s="204">
        <f>IFERROR(INDEX(Lookup!$BF$9:$BF$2065,MATCH($A265,Lookup!$A$9:$A$2065,0)),0)</f>
        <v>0</v>
      </c>
      <c r="F265" s="204">
        <f>IFERROR(INDEX(Lookup!$BE$9:$BE$2065,MATCH($A265,Lookup!$A$9:$A$2065,0)),0)</f>
        <v>0</v>
      </c>
      <c r="G265" s="205"/>
      <c r="H265" s="205"/>
      <c r="I265" s="204">
        <f>IFERROR(INDEX(Lookup!$BJ$9:$BJ$2065,MATCH($A265,Lookup!$A$9:$A$2065,0)),0)</f>
        <v>0</v>
      </c>
      <c r="J265" s="204">
        <f>IFERROR(INDEX(Lookup!$BI$9:$BI$2065,MATCH($A265,Lookup!$A$9:$A$2065,0)),0)</f>
        <v>0</v>
      </c>
      <c r="K265" s="204">
        <f>IFERROR(INDEX(Lookup!$BH$9:$BH$2065,MATCH($A265,Lookup!$A$9:$A$2065,0)),0)</f>
        <v>0</v>
      </c>
      <c r="L265" s="204">
        <f t="shared" ref="L265" si="66">K265-J265</f>
        <v>0</v>
      </c>
      <c r="O265" s="182">
        <f t="shared" ref="O265" si="67">+IF(A265&gt;0,1,0)</f>
        <v>1</v>
      </c>
    </row>
    <row r="266" spans="1:15" x14ac:dyDescent="0.2">
      <c r="A266" s="182" t="s">
        <v>815</v>
      </c>
      <c r="B266" s="215"/>
      <c r="C266" s="182" t="str">
        <f>IFERROR(LEFT(IFERROR(INDEX(Sheet5!$C$2:$C$1300,MATCH($A266,Sheet5!$A$2:$A$1300,0)),"-"),FIND(",",IFERROR(INDEX(Sheet5!$C$2:$C$1300,MATCH($A266,Sheet5!$A$2:$A$1300,0)),"-"),1)-1),IFERROR(INDEX(Sheet5!$C$2:$C$1300,MATCH($A266,Sheet5!$A$2:$A$1300,0)),"-"))</f>
        <v xml:space="preserve">Contributors - Journalist-Clique Digital                    </v>
      </c>
      <c r="D266" s="204">
        <f>IFERROR(INDEX(Lookup!$BG$9:$BG$2065,MATCH($A266,Lookup!$A$9:$A$2065,0)),0)</f>
        <v>0</v>
      </c>
      <c r="E266" s="204">
        <f>IFERROR(INDEX(Lookup!$BF$9:$BF$2065,MATCH($A266,Lookup!$A$9:$A$2065,0)),0)</f>
        <v>0</v>
      </c>
      <c r="F266" s="204">
        <f>IFERROR(INDEX(Lookup!$BE$9:$BE$2065,MATCH($A266,Lookup!$A$9:$A$2065,0)),0)</f>
        <v>0</v>
      </c>
      <c r="G266" s="205"/>
      <c r="H266" s="205"/>
      <c r="I266" s="204">
        <f>IFERROR(INDEX(Lookup!$BJ$9:$BJ$2065,MATCH($A266,Lookup!$A$9:$A$2065,0)),0)</f>
        <v>975</v>
      </c>
      <c r="J266" s="204">
        <f>IFERROR(INDEX(Lookup!$BI$9:$BI$2065,MATCH($A266,Lookup!$A$9:$A$2065,0)),0)</f>
        <v>0</v>
      </c>
      <c r="K266" s="204">
        <f>IFERROR(INDEX(Lookup!$BH$9:$BH$2065,MATCH($A266,Lookup!$A$9:$A$2065,0)),0)</f>
        <v>0</v>
      </c>
      <c r="L266" s="204">
        <f t="shared" ref="L266" si="68">K266-J266</f>
        <v>0</v>
      </c>
      <c r="O266" s="182">
        <f>+IF(A266&gt;0,1,0)</f>
        <v>1</v>
      </c>
    </row>
    <row r="267" spans="1:15" x14ac:dyDescent="0.2">
      <c r="A267" s="182" t="s">
        <v>822</v>
      </c>
      <c r="B267" s="215"/>
      <c r="C267" s="182" t="str">
        <f>IFERROR(LEFT(IFERROR(INDEX(Sheet5!$C$2:$C$1300,MATCH($A267,Sheet5!$A$2:$A$1300,0)),"-"),FIND(",",IFERROR(INDEX(Sheet5!$C$2:$C$1300,MATCH($A267,Sheet5!$A$2:$A$1300,0)),"-"),1)-1),IFERROR(INDEX(Sheet5!$C$2:$C$1300,MATCH($A267,Sheet5!$A$2:$A$1300,0)),"-"))</f>
        <v xml:space="preserve">Photography-Clique Digital                                  </v>
      </c>
      <c r="D267" s="204">
        <f>IFERROR(INDEX(Lookup!$BG$9:$BG$2065,MATCH($A267,Lookup!$A$9:$A$2065,0)),0)</f>
        <v>0</v>
      </c>
      <c r="E267" s="204">
        <f>IFERROR(INDEX(Lookup!$BF$9:$BF$2065,MATCH($A267,Lookup!$A$9:$A$2065,0)),0)</f>
        <v>0</v>
      </c>
      <c r="F267" s="204">
        <f>IFERROR(INDEX(Lookup!$BE$9:$BE$2065,MATCH($A267,Lookup!$A$9:$A$2065,0)),0)</f>
        <v>0</v>
      </c>
      <c r="G267" s="205"/>
      <c r="H267" s="205"/>
      <c r="I267" s="204">
        <f>IFERROR(INDEX(Lookup!$BJ$9:$BJ$2065,MATCH($A267,Lookup!$A$9:$A$2065,0)),0)</f>
        <v>300</v>
      </c>
      <c r="J267" s="204">
        <f>IFERROR(INDEX(Lookup!$BI$9:$BI$2065,MATCH($A267,Lookup!$A$9:$A$2065,0)),0)</f>
        <v>0</v>
      </c>
      <c r="K267" s="204">
        <f>IFERROR(INDEX(Lookup!$BH$9:$BH$2065,MATCH($A267,Lookup!$A$9:$A$2065,0)),0)</f>
        <v>0</v>
      </c>
      <c r="L267" s="204">
        <f t="shared" ref="L267" si="69">K267-J267</f>
        <v>0</v>
      </c>
      <c r="O267" s="182">
        <f t="shared" ref="O267" si="70">+IF(A267&gt;0,1,0)</f>
        <v>1</v>
      </c>
    </row>
    <row r="268" spans="1:15" x14ac:dyDescent="0.2">
      <c r="A268" s="212"/>
      <c r="B268" s="212"/>
      <c r="C268" s="212" t="s">
        <v>804</v>
      </c>
      <c r="D268" s="210">
        <f t="shared" ref="D268:J268" si="71">SUM(D265:D267)</f>
        <v>0</v>
      </c>
      <c r="E268" s="210">
        <f t="shared" si="71"/>
        <v>0</v>
      </c>
      <c r="F268" s="210">
        <f t="shared" si="71"/>
        <v>0</v>
      </c>
      <c r="G268" s="210"/>
      <c r="H268" s="210"/>
      <c r="I268" s="210">
        <f t="shared" si="71"/>
        <v>1275</v>
      </c>
      <c r="J268" s="210">
        <f t="shared" si="71"/>
        <v>0</v>
      </c>
      <c r="K268" s="210">
        <f>SUM(K265:K267)</f>
        <v>0</v>
      </c>
      <c r="L268" s="210">
        <f>SUM(L265:L267)</f>
        <v>0</v>
      </c>
      <c r="N268" s="240"/>
      <c r="O268" s="182">
        <v>1</v>
      </c>
    </row>
    <row r="269" spans="1:15" x14ac:dyDescent="0.2">
      <c r="B269" s="215"/>
      <c r="C269" s="212" t="s">
        <v>536</v>
      </c>
      <c r="D269" s="245">
        <f>-D262+D268</f>
        <v>0</v>
      </c>
      <c r="E269" s="245">
        <f>E262-E268</f>
        <v>0</v>
      </c>
      <c r="F269" s="245">
        <f>F262-F268</f>
        <v>0</v>
      </c>
      <c r="G269" s="245"/>
      <c r="H269" s="245"/>
      <c r="I269" s="245">
        <f>I262-I268</f>
        <v>-1275</v>
      </c>
      <c r="J269" s="245">
        <f>J262-J268</f>
        <v>0</v>
      </c>
      <c r="K269" s="245">
        <f>K262-K268</f>
        <v>0</v>
      </c>
      <c r="L269" s="245">
        <f>L262-L268</f>
        <v>0</v>
      </c>
      <c r="O269" s="182">
        <v>1</v>
      </c>
    </row>
    <row r="270" spans="1:15" x14ac:dyDescent="0.2">
      <c r="B270" s="215"/>
      <c r="C270" s="215"/>
      <c r="D270" s="213"/>
      <c r="E270" s="213"/>
      <c r="F270" s="213"/>
      <c r="G270" s="214"/>
      <c r="H270" s="214"/>
      <c r="I270" s="213"/>
      <c r="J270" s="213"/>
      <c r="K270" s="213"/>
      <c r="L270" s="213"/>
      <c r="O270" s="182">
        <v>1</v>
      </c>
    </row>
    <row r="271" spans="1:15" x14ac:dyDescent="0.2">
      <c r="A271" s="182" t="s">
        <v>808</v>
      </c>
      <c r="B271" s="215"/>
      <c r="C271" s="182" t="str">
        <f>IFERROR(LEFT(IFERROR(INDEX(Sheet5!$C$2:$C$1300,MATCH($A271,Sheet5!$A$2:$A$1300,0)),"-"),FIND(",",IFERROR(INDEX(Sheet5!$C$2:$C$1300,MATCH($A271,Sheet5!$A$2:$A$1300,0)),"-"),1)-1),IFERROR(INDEX(Sheet5!$C$2:$C$1300,MATCH($A271,Sheet5!$A$2:$A$1300,0)),"-"))</f>
        <v xml:space="preserve">Display Advertising-Clique                                  </v>
      </c>
      <c r="D271" s="204">
        <f>IFERROR(INDEX(Lookup!$BG$9:$BG$2065,MATCH($A271,Lookup!$A$9:$A$2065,0)),0)</f>
        <v>0</v>
      </c>
      <c r="E271" s="204">
        <f>IFERROR(INDEX(Lookup!$BF$9:$BF$2065,MATCH($A271,Lookup!$A$9:$A$2065,0)),0)</f>
        <v>0</v>
      </c>
      <c r="F271" s="204">
        <f>IFERROR(INDEX(Lookup!$BE$9:$BE$2065,MATCH($A271,Lookup!$A$9:$A$2065,0)),0)</f>
        <v>0</v>
      </c>
      <c r="G271" s="205"/>
      <c r="H271" s="205"/>
      <c r="I271" s="204">
        <f>IFERROR(INDEX(Lookup!$BJ$9:$BJ$2065,MATCH($A271,Lookup!$A$9:$A$2065,0)),0)</f>
        <v>0</v>
      </c>
      <c r="J271" s="204">
        <f>IFERROR(INDEX(Lookup!$BI$9:$BI$2065,MATCH($A271,Lookup!$A$9:$A$2065,0)),0)</f>
        <v>0</v>
      </c>
      <c r="K271" s="204">
        <f>IFERROR(INDEX(Lookup!$BH$9:$BH$2065,MATCH($A271,Lookup!$A$9:$A$2065,0)),0)</f>
        <v>0</v>
      </c>
      <c r="L271" s="204">
        <f t="shared" ref="L271" si="72">K271-J271</f>
        <v>0</v>
      </c>
      <c r="O271" s="182">
        <f t="shared" ref="O271" si="73">+IF(A271&gt;0,1,0)</f>
        <v>1</v>
      </c>
    </row>
    <row r="272" spans="1:15" x14ac:dyDescent="0.2">
      <c r="A272" s="212"/>
      <c r="B272" s="212"/>
      <c r="C272" s="212" t="s">
        <v>446</v>
      </c>
      <c r="D272" s="210">
        <f>SUM(D271)</f>
        <v>0</v>
      </c>
      <c r="E272" s="210">
        <f t="shared" ref="E272:F272" si="74">SUM(E271)</f>
        <v>0</v>
      </c>
      <c r="F272" s="210">
        <f t="shared" si="74"/>
        <v>0</v>
      </c>
      <c r="G272" s="211"/>
      <c r="H272" s="211"/>
      <c r="I272" s="210">
        <f t="shared" ref="I272" si="75">SUM(I271)</f>
        <v>0</v>
      </c>
      <c r="J272" s="210">
        <f t="shared" ref="J272" si="76">SUM(J271)</f>
        <v>0</v>
      </c>
      <c r="K272" s="210">
        <f t="shared" ref="K272" si="77">SUM(K271)</f>
        <v>0</v>
      </c>
      <c r="L272" s="210">
        <f t="shared" ref="L272" si="78">SUM(L271)</f>
        <v>0</v>
      </c>
      <c r="O272" s="182">
        <v>1</v>
      </c>
    </row>
    <row r="273" spans="1:15" x14ac:dyDescent="0.2">
      <c r="B273" s="215"/>
      <c r="C273" s="215"/>
      <c r="D273" s="213"/>
      <c r="E273" s="213"/>
      <c r="F273" s="213"/>
      <c r="G273" s="214"/>
      <c r="H273" s="214"/>
      <c r="I273" s="213"/>
      <c r="J273" s="213"/>
      <c r="K273" s="213"/>
      <c r="L273" s="213"/>
      <c r="O273" s="182">
        <v>1</v>
      </c>
    </row>
    <row r="274" spans="1:15" x14ac:dyDescent="0.2">
      <c r="A274" s="182" t="s">
        <v>810</v>
      </c>
      <c r="B274" s="215"/>
      <c r="C274" s="182" t="str">
        <f>IFERROR(LEFT(IFERROR(INDEX(Sheet5!$C$2:$C$1300,MATCH($A274,Sheet5!$A$2:$A$1300,0)),"-"),FIND(",",IFERROR(INDEX(Sheet5!$C$2:$C$1300,MATCH($A274,Sheet5!$A$2:$A$1300,0)),"-"),1)-1),IFERROR(INDEX(Sheet5!$C$2:$C$1300,MATCH($A274,Sheet5!$A$2:$A$1300,0)),"-"))</f>
        <v xml:space="preserve">Administration Support - Clique Mag                         </v>
      </c>
      <c r="D274" s="204">
        <f>IFERROR(INDEX(Lookup!$BG$9:$BG$2065,MATCH($A274,Lookup!$A$9:$A$2065,0)),0)</f>
        <v>0</v>
      </c>
      <c r="E274" s="204">
        <f>IFERROR(INDEX(Lookup!$BF$9:$BF$2065,MATCH($A274,Lookup!$A$9:$A$2065,0)),0)</f>
        <v>0</v>
      </c>
      <c r="F274" s="204">
        <f>IFERROR(INDEX(Lookup!$BE$9:$BE$2065,MATCH($A274,Lookup!$A$9:$A$2065,0)),0)</f>
        <v>0</v>
      </c>
      <c r="G274" s="205"/>
      <c r="H274" s="205"/>
      <c r="I274" s="204">
        <f>IFERROR(INDEX(Lookup!$BJ$9:$BJ$2065,MATCH($A274,Lookup!$A$9:$A$2065,0)),0)</f>
        <v>0</v>
      </c>
      <c r="J274" s="204">
        <f>IFERROR(INDEX(Lookup!$BI$9:$BI$2065,MATCH($A274,Lookup!$A$9:$A$2065,0)),0)</f>
        <v>0</v>
      </c>
      <c r="K274" s="204">
        <f>IFERROR(INDEX(Lookup!$BH$9:$BH$2065,MATCH($A274,Lookup!$A$9:$A$2065,0)),0)</f>
        <v>0</v>
      </c>
      <c r="L274" s="204">
        <f t="shared" ref="L274" si="79">K274-J274</f>
        <v>0</v>
      </c>
      <c r="O274" s="182">
        <f>+IF(A274&gt;0,1,0)</f>
        <v>1</v>
      </c>
    </row>
    <row r="275" spans="1:15" x14ac:dyDescent="0.2">
      <c r="A275" s="182" t="s">
        <v>813</v>
      </c>
      <c r="B275" s="215"/>
      <c r="C275" s="182" t="str">
        <f>IFERROR(LEFT(IFERROR(INDEX(Sheet5!$C$2:$C$1300,MATCH($A275,Sheet5!$A$2:$A$1300,0)),"-"),FIND(",",IFERROR(INDEX(Sheet5!$C$2:$C$1300,MATCH($A275,Sheet5!$A$2:$A$1300,0)),"-"),1)-1),IFERROR(INDEX(Sheet5!$C$2:$C$1300,MATCH($A275,Sheet5!$A$2:$A$1300,0)),"-"))</f>
        <v xml:space="preserve">Agency Commissions-Clique Mag                               </v>
      </c>
      <c r="D275" s="204">
        <f>IFERROR(INDEX(Lookup!$BG$9:$BG$2065,MATCH($A275,Lookup!$A$9:$A$2065,0)),0)</f>
        <v>0</v>
      </c>
      <c r="E275" s="204">
        <f>IFERROR(INDEX(Lookup!$BF$9:$BF$2065,MATCH($A275,Lookup!$A$9:$A$2065,0)),0)</f>
        <v>0</v>
      </c>
      <c r="F275" s="204">
        <f>IFERROR(INDEX(Lookup!$BE$9:$BE$2065,MATCH($A275,Lookup!$A$9:$A$2065,0)),0)</f>
        <v>0</v>
      </c>
      <c r="G275" s="205"/>
      <c r="H275" s="205"/>
      <c r="I275" s="204">
        <f>IFERROR(INDEX(Lookup!$BJ$9:$BJ$2065,MATCH($A275,Lookup!$A$9:$A$2065,0)),0)</f>
        <v>0</v>
      </c>
      <c r="J275" s="204">
        <f>IFERROR(INDEX(Lookup!$BI$9:$BI$2065,MATCH($A275,Lookup!$A$9:$A$2065,0)),0)</f>
        <v>0</v>
      </c>
      <c r="K275" s="204">
        <f>IFERROR(INDEX(Lookup!$BH$9:$BH$2065,MATCH($A275,Lookup!$A$9:$A$2065,0)),0)</f>
        <v>0</v>
      </c>
      <c r="L275" s="204">
        <f t="shared" ref="L275" si="80">K275-J275</f>
        <v>0</v>
      </c>
      <c r="O275" s="182">
        <f t="shared" ref="O275:O281" si="81">+IF(A275&gt;0,1,0)</f>
        <v>1</v>
      </c>
    </row>
    <row r="276" spans="1:15" x14ac:dyDescent="0.2">
      <c r="A276" s="182" t="s">
        <v>814</v>
      </c>
      <c r="B276" s="215"/>
      <c r="C276" s="182" t="str">
        <f>IFERROR(LEFT(IFERROR(INDEX(Sheet5!$C$2:$C$1300,MATCH($A276,Sheet5!$A$2:$A$1300,0)),"-"),FIND(",",IFERROR(INDEX(Sheet5!$C$2:$C$1300,MATCH($A276,Sheet5!$A$2:$A$1300,0)),"-"),1)-1),IFERROR(INDEX(Sheet5!$C$2:$C$1300,MATCH($A276,Sheet5!$A$2:$A$1300,0)),"-"))</f>
        <v xml:space="preserve">Contributors - Journalist-Clique Mag                        </v>
      </c>
      <c r="D276" s="204">
        <f>IFERROR(INDEX(Lookup!$BG$9:$BG$2065,MATCH($A276,Lookup!$A$9:$A$2065,0)),0)</f>
        <v>0</v>
      </c>
      <c r="E276" s="204">
        <f>IFERROR(INDEX(Lookup!$BF$9:$BF$2065,MATCH($A276,Lookup!$A$9:$A$2065,0)),0)</f>
        <v>0</v>
      </c>
      <c r="F276" s="204">
        <f>IFERROR(INDEX(Lookup!$BE$9:$BE$2065,MATCH($A276,Lookup!$A$9:$A$2065,0)),0)</f>
        <v>0</v>
      </c>
      <c r="G276" s="205"/>
      <c r="H276" s="205"/>
      <c r="I276" s="204">
        <f>IFERROR(INDEX(Lookup!$BJ$9:$BJ$2065,MATCH($A276,Lookup!$A$9:$A$2065,0)),0)</f>
        <v>0</v>
      </c>
      <c r="J276" s="204">
        <f>IFERROR(INDEX(Lookup!$BI$9:$BI$2065,MATCH($A276,Lookup!$A$9:$A$2065,0)),0)</f>
        <v>0</v>
      </c>
      <c r="K276" s="204">
        <f>IFERROR(INDEX(Lookup!$BH$9:$BH$2065,MATCH($A276,Lookup!$A$9:$A$2065,0)),0)</f>
        <v>0</v>
      </c>
      <c r="L276" s="204">
        <f t="shared" ref="L276:L281" si="82">K276-J276</f>
        <v>0</v>
      </c>
      <c r="O276" s="182">
        <f t="shared" si="81"/>
        <v>1</v>
      </c>
    </row>
    <row r="277" spans="1:15" x14ac:dyDescent="0.2">
      <c r="A277" s="182" t="s">
        <v>816</v>
      </c>
      <c r="B277" s="215"/>
      <c r="C277" s="182" t="str">
        <f>IFERROR(LEFT(IFERROR(INDEX(Sheet5!$C$2:$C$1300,MATCH($A277,Sheet5!$A$2:$A$1300,0)),"-"),FIND(",",IFERROR(INDEX(Sheet5!$C$2:$C$1300,MATCH($A277,Sheet5!$A$2:$A$1300,0)),"-"),1)-1),IFERROR(INDEX(Sheet5!$C$2:$C$1300,MATCH($A277,Sheet5!$A$2:$A$1300,0)),"-"))</f>
        <v xml:space="preserve">Distribution - Courier-Clique Mag                           </v>
      </c>
      <c r="D277" s="204">
        <f>IFERROR(INDEX(Lookup!$BG$9:$BG$2065,MATCH($A277,Lookup!$A$9:$A$2065,0)),0)</f>
        <v>0</v>
      </c>
      <c r="E277" s="204">
        <f>IFERROR(INDEX(Lookup!$BF$9:$BF$2065,MATCH($A277,Lookup!$A$9:$A$2065,0)),0)</f>
        <v>0</v>
      </c>
      <c r="F277" s="204">
        <f>IFERROR(INDEX(Lookup!$BE$9:$BE$2065,MATCH($A277,Lookup!$A$9:$A$2065,0)),0)</f>
        <v>0</v>
      </c>
      <c r="G277" s="205"/>
      <c r="H277" s="205"/>
      <c r="I277" s="204">
        <f>IFERROR(INDEX(Lookup!$BJ$9:$BJ$2065,MATCH($A277,Lookup!$A$9:$A$2065,0)),0)</f>
        <v>357.5</v>
      </c>
      <c r="J277" s="204">
        <f>IFERROR(INDEX(Lookup!$BI$9:$BI$2065,MATCH($A277,Lookup!$A$9:$A$2065,0)),0)</f>
        <v>0</v>
      </c>
      <c r="K277" s="204">
        <f>IFERROR(INDEX(Lookup!$BH$9:$BH$2065,MATCH($A277,Lookup!$A$9:$A$2065,0)),0)</f>
        <v>0</v>
      </c>
      <c r="L277" s="204">
        <f t="shared" si="82"/>
        <v>0</v>
      </c>
      <c r="O277" s="182">
        <f t="shared" si="81"/>
        <v>1</v>
      </c>
    </row>
    <row r="278" spans="1:15" x14ac:dyDescent="0.2">
      <c r="A278" s="182" t="s">
        <v>818</v>
      </c>
      <c r="B278" s="215"/>
      <c r="C278" s="182" t="str">
        <f>IFERROR(LEFT(IFERROR(INDEX(Sheet5!$C$2:$C$1300,MATCH($A278,Sheet5!$A$2:$A$1300,0)),"-"),FIND(",",IFERROR(INDEX(Sheet5!$C$2:$C$1300,MATCH($A278,Sheet5!$A$2:$A$1300,0)),"-"),1)-1),IFERROR(INDEX(Sheet5!$C$2:$C$1300,MATCH($A278,Sheet5!$A$2:$A$1300,0)),"-"))</f>
        <v xml:space="preserve">Distribution - Postage-Clique Mag                           </v>
      </c>
      <c r="D278" s="204">
        <f>IFERROR(INDEX(Lookup!$BG$9:$BG$2065,MATCH($A278,Lookup!$A$9:$A$2065,0)),0)</f>
        <v>0</v>
      </c>
      <c r="E278" s="204">
        <f>IFERROR(INDEX(Lookup!$BF$9:$BF$2065,MATCH($A278,Lookup!$A$9:$A$2065,0)),0)</f>
        <v>0</v>
      </c>
      <c r="F278" s="204">
        <f>IFERROR(INDEX(Lookup!$BE$9:$BE$2065,MATCH($A278,Lookup!$A$9:$A$2065,0)),0)</f>
        <v>0</v>
      </c>
      <c r="G278" s="205"/>
      <c r="H278" s="205"/>
      <c r="I278" s="204">
        <f>IFERROR(INDEX(Lookup!$BJ$9:$BJ$2065,MATCH($A278,Lookup!$A$9:$A$2065,0)),0)</f>
        <v>0</v>
      </c>
      <c r="J278" s="204">
        <f>IFERROR(INDEX(Lookup!$BI$9:$BI$2065,MATCH($A278,Lookup!$A$9:$A$2065,0)),0)</f>
        <v>0</v>
      </c>
      <c r="K278" s="204">
        <f>IFERROR(INDEX(Lookup!$BH$9:$BH$2065,MATCH($A278,Lookup!$A$9:$A$2065,0)),0)</f>
        <v>0</v>
      </c>
      <c r="L278" s="204">
        <f t="shared" si="82"/>
        <v>0</v>
      </c>
      <c r="O278" s="182">
        <f t="shared" si="81"/>
        <v>1</v>
      </c>
    </row>
    <row r="279" spans="1:15" x14ac:dyDescent="0.2">
      <c r="A279" s="182" t="s">
        <v>819</v>
      </c>
      <c r="B279" s="215"/>
      <c r="C279" s="182" t="str">
        <f>IFERROR(LEFT(IFERROR(INDEX(Sheet5!$C$2:$C$1300,MATCH($A279,Sheet5!$A$2:$A$1300,0)),"-"),FIND(",",IFERROR(INDEX(Sheet5!$C$2:$C$1300,MATCH($A279,Sheet5!$A$2:$A$1300,0)),"-"),1)-1),IFERROR(INDEX(Sheet5!$C$2:$C$1300,MATCH($A279,Sheet5!$A$2:$A$1300,0)),"-"))</f>
        <v xml:space="preserve">Layout/Proof/Production-Clique Mag                          </v>
      </c>
      <c r="D279" s="204">
        <f>IFERROR(INDEX(Lookup!$BG$9:$BG$2065,MATCH($A279,Lookup!$A$9:$A$2065,0)),0)</f>
        <v>0</v>
      </c>
      <c r="E279" s="204">
        <f>IFERROR(INDEX(Lookup!$BF$9:$BF$2065,MATCH($A279,Lookup!$A$9:$A$2065,0)),0)</f>
        <v>0</v>
      </c>
      <c r="F279" s="204">
        <f>IFERROR(INDEX(Lookup!$BE$9:$BE$2065,MATCH($A279,Lookup!$A$9:$A$2065,0)),0)</f>
        <v>0</v>
      </c>
      <c r="G279" s="205"/>
      <c r="H279" s="205"/>
      <c r="I279" s="204">
        <f>IFERROR(INDEX(Lookup!$BJ$9:$BJ$2065,MATCH($A279,Lookup!$A$9:$A$2065,0)),0)</f>
        <v>0</v>
      </c>
      <c r="J279" s="204">
        <f>IFERROR(INDEX(Lookup!$BI$9:$BI$2065,MATCH($A279,Lookup!$A$9:$A$2065,0)),0)</f>
        <v>0</v>
      </c>
      <c r="K279" s="204">
        <f>IFERROR(INDEX(Lookup!$BH$9:$BH$2065,MATCH($A279,Lookup!$A$9:$A$2065,0)),0)</f>
        <v>0</v>
      </c>
      <c r="L279" s="204">
        <f t="shared" si="82"/>
        <v>0</v>
      </c>
      <c r="O279" s="182">
        <f t="shared" si="81"/>
        <v>1</v>
      </c>
    </row>
    <row r="280" spans="1:15" x14ac:dyDescent="0.2">
      <c r="A280" s="182" t="s">
        <v>820</v>
      </c>
      <c r="B280" s="215"/>
      <c r="C280" s="182" t="str">
        <f>IFERROR(LEFT(IFERROR(INDEX(Sheet5!$C$2:$C$1300,MATCH($A280,Sheet5!$A$2:$A$1300,0)),"-"),FIND(",",IFERROR(INDEX(Sheet5!$C$2:$C$1300,MATCH($A280,Sheet5!$A$2:$A$1300,0)),"-"),1)-1),IFERROR(INDEX(Sheet5!$C$2:$C$1300,MATCH($A280,Sheet5!$A$2:$A$1300,0)),"-"))</f>
        <v xml:space="preserve">Photography-Clique Mag                                      </v>
      </c>
      <c r="D280" s="204">
        <f>IFERROR(INDEX(Lookup!$BG$9:$BG$2065,MATCH($A280,Lookup!$A$9:$A$2065,0)),0)</f>
        <v>0</v>
      </c>
      <c r="E280" s="204">
        <f>IFERROR(INDEX(Lookup!$BF$9:$BF$2065,MATCH($A280,Lookup!$A$9:$A$2065,0)),0)</f>
        <v>0</v>
      </c>
      <c r="F280" s="204">
        <f>IFERROR(INDEX(Lookup!$BE$9:$BE$2065,MATCH($A280,Lookup!$A$9:$A$2065,0)),0)</f>
        <v>0</v>
      </c>
      <c r="G280" s="205"/>
      <c r="H280" s="205"/>
      <c r="I280" s="204">
        <f>IFERROR(INDEX(Lookup!$BJ$9:$BJ$2065,MATCH($A280,Lookup!$A$9:$A$2065,0)),0)</f>
        <v>80</v>
      </c>
      <c r="J280" s="204">
        <f>IFERROR(INDEX(Lookup!$BI$9:$BI$2065,MATCH($A280,Lookup!$A$9:$A$2065,0)),0)</f>
        <v>0</v>
      </c>
      <c r="K280" s="204">
        <f>IFERROR(INDEX(Lookup!$BH$9:$BH$2065,MATCH($A280,Lookup!$A$9:$A$2065,0)),0)</f>
        <v>0</v>
      </c>
      <c r="L280" s="204">
        <f t="shared" si="82"/>
        <v>0</v>
      </c>
      <c r="O280" s="182">
        <f t="shared" si="81"/>
        <v>1</v>
      </c>
    </row>
    <row r="281" spans="1:15" x14ac:dyDescent="0.2">
      <c r="A281" s="182" t="s">
        <v>823</v>
      </c>
      <c r="B281" s="215"/>
      <c r="C281" s="182" t="str">
        <f>IFERROR(LEFT(IFERROR(INDEX(Sheet5!$C$2:$C$1300,MATCH($A281,Sheet5!$A$2:$A$1300,0)),"-"),FIND(",",IFERROR(INDEX(Sheet5!$C$2:$C$1300,MATCH($A281,Sheet5!$A$2:$A$1300,0)),"-"),1)-1),IFERROR(INDEX(Sheet5!$C$2:$C$1300,MATCH($A281,Sheet5!$A$2:$A$1300,0)),"-"))</f>
        <v xml:space="preserve">Printing-Clique Mag                                         </v>
      </c>
      <c r="D281" s="204">
        <f>IFERROR(INDEX(Lookup!$BG$9:$BG$2065,MATCH($A281,Lookup!$A$9:$A$2065,0)),0)</f>
        <v>0</v>
      </c>
      <c r="E281" s="204">
        <f>IFERROR(INDEX(Lookup!$BF$9:$BF$2065,MATCH($A281,Lookup!$A$9:$A$2065,0)),0)</f>
        <v>0</v>
      </c>
      <c r="F281" s="204">
        <f>IFERROR(INDEX(Lookup!$BE$9:$BE$2065,MATCH($A281,Lookup!$A$9:$A$2065,0)),0)</f>
        <v>0</v>
      </c>
      <c r="G281" s="205"/>
      <c r="H281" s="205"/>
      <c r="I281" s="204">
        <f>IFERROR(INDEX(Lookup!$BJ$9:$BJ$2065,MATCH($A281,Lookup!$A$9:$A$2065,0)),0)</f>
        <v>0</v>
      </c>
      <c r="J281" s="204">
        <f>IFERROR(INDEX(Lookup!$BI$9:$BI$2065,MATCH($A281,Lookup!$A$9:$A$2065,0)),0)</f>
        <v>0</v>
      </c>
      <c r="K281" s="204">
        <f>IFERROR(INDEX(Lookup!$BH$9:$BH$2065,MATCH($A281,Lookup!$A$9:$A$2065,0)),0)</f>
        <v>0</v>
      </c>
      <c r="L281" s="204">
        <f t="shared" si="82"/>
        <v>0</v>
      </c>
      <c r="O281" s="182">
        <f t="shared" si="81"/>
        <v>1</v>
      </c>
    </row>
    <row r="282" spans="1:15" x14ac:dyDescent="0.2">
      <c r="A282" s="212"/>
      <c r="B282" s="212"/>
      <c r="C282" s="212" t="s">
        <v>804</v>
      </c>
      <c r="D282" s="210">
        <f t="shared" ref="D282:J282" si="83">SUM(D274:D281)</f>
        <v>0</v>
      </c>
      <c r="E282" s="210">
        <f t="shared" si="83"/>
        <v>0</v>
      </c>
      <c r="F282" s="210">
        <f t="shared" si="83"/>
        <v>0</v>
      </c>
      <c r="G282" s="210"/>
      <c r="H282" s="210"/>
      <c r="I282" s="210">
        <f t="shared" si="83"/>
        <v>437.5</v>
      </c>
      <c r="J282" s="210">
        <f t="shared" si="83"/>
        <v>0</v>
      </c>
      <c r="K282" s="210">
        <f>SUM(K274:K281)</f>
        <v>0</v>
      </c>
      <c r="L282" s="210">
        <f>SUM(L274:L281)</f>
        <v>0</v>
      </c>
      <c r="O282" s="182">
        <v>1</v>
      </c>
    </row>
    <row r="283" spans="1:15" x14ac:dyDescent="0.2">
      <c r="B283" s="215"/>
      <c r="C283" s="212" t="s">
        <v>536</v>
      </c>
      <c r="D283" s="245">
        <f t="shared" ref="D283:J283" si="84">D272-D282</f>
        <v>0</v>
      </c>
      <c r="E283" s="245">
        <f t="shared" si="84"/>
        <v>0</v>
      </c>
      <c r="F283" s="245">
        <f t="shared" si="84"/>
        <v>0</v>
      </c>
      <c r="G283" s="245"/>
      <c r="H283" s="245"/>
      <c r="I283" s="245">
        <f t="shared" si="84"/>
        <v>-437.5</v>
      </c>
      <c r="J283" s="245">
        <f t="shared" si="84"/>
        <v>0</v>
      </c>
      <c r="K283" s="245">
        <f>K272-K282</f>
        <v>0</v>
      </c>
      <c r="L283" s="245">
        <f>L272-L282</f>
        <v>0</v>
      </c>
      <c r="N283" s="240"/>
      <c r="O283" s="182">
        <v>1</v>
      </c>
    </row>
    <row r="284" spans="1:15" hidden="1" x14ac:dyDescent="0.2">
      <c r="B284" s="215"/>
      <c r="C284" s="215"/>
      <c r="D284" s="213"/>
      <c r="E284" s="213"/>
      <c r="F284" s="213"/>
      <c r="G284" s="214"/>
      <c r="H284" s="214"/>
      <c r="I284" s="213"/>
      <c r="J284" s="213"/>
      <c r="K284" s="213"/>
      <c r="L284" s="213"/>
      <c r="O284" s="182">
        <f t="shared" ref="O284" si="85">+IF(A284&gt;0,1,0)</f>
        <v>0</v>
      </c>
    </row>
    <row r="285" spans="1:15" x14ac:dyDescent="0.2">
      <c r="A285" s="215"/>
      <c r="B285" s="215"/>
      <c r="C285" s="215"/>
      <c r="D285" s="213"/>
      <c r="E285" s="213"/>
      <c r="F285" s="213"/>
      <c r="G285" s="213"/>
      <c r="H285" s="213"/>
      <c r="I285" s="213"/>
      <c r="J285" s="213"/>
      <c r="K285" s="213"/>
      <c r="L285" s="213"/>
      <c r="O285" s="182">
        <v>1</v>
      </c>
    </row>
    <row r="286" spans="1:15" x14ac:dyDescent="0.2">
      <c r="A286" s="215"/>
      <c r="B286" s="215"/>
      <c r="C286" s="278" t="s">
        <v>844</v>
      </c>
      <c r="D286" s="213"/>
      <c r="E286" s="213"/>
      <c r="F286" s="213"/>
      <c r="G286" s="213"/>
      <c r="H286" s="213"/>
      <c r="I286" s="213"/>
      <c r="J286" s="213"/>
      <c r="K286" s="213"/>
      <c r="L286" s="213"/>
    </row>
    <row r="287" spans="1:15" x14ac:dyDescent="0.2">
      <c r="A287" s="281" t="s">
        <v>834</v>
      </c>
      <c r="B287" s="215"/>
      <c r="C287" s="279" t="s">
        <v>835</v>
      </c>
      <c r="D287" s="204">
        <f>IFERROR(INDEX(Lookup!$BG$9:$BG$2065,MATCH($A287,Lookup!$A$9:$A$2065,0)),0)</f>
        <v>4375</v>
      </c>
      <c r="E287" s="204">
        <f>IFERROR(INDEX(Lookup!$BF$9:$BF$2065,MATCH($A287,Lookup!$A$9:$A$2065,0)),0)</f>
        <v>0</v>
      </c>
      <c r="F287" s="204">
        <f>IFERROR(INDEX(Lookup!$BE$9:$BE$2065,MATCH($A287,Lookup!$A$9:$A$2065,0)),0)</f>
        <v>0</v>
      </c>
      <c r="G287" s="205"/>
      <c r="H287" s="205"/>
      <c r="I287" s="204">
        <f>IFERROR(INDEX(Lookup!$BJ$9:$BJ$2065,MATCH($A287,Lookup!$A$9:$A$2065,0)),0)</f>
        <v>47460</v>
      </c>
      <c r="J287" s="204">
        <f>IFERROR(INDEX(Lookup!$BI$9:$BI$2065,MATCH($A287,Lookup!$A$9:$A$2065,0)),0)</f>
        <v>9687</v>
      </c>
      <c r="K287" s="204">
        <f>IFERROR(INDEX(Lookup!$BH$9:$BH$2065,MATCH($A287,Lookup!$A$9:$A$2065,0)),0)</f>
        <v>45000</v>
      </c>
      <c r="L287" s="204">
        <f t="shared" ref="L287:L288" si="86">K287-J287</f>
        <v>35313</v>
      </c>
    </row>
    <row r="288" spans="1:15" x14ac:dyDescent="0.2">
      <c r="A288" s="215"/>
      <c r="B288" s="215"/>
      <c r="C288" s="280" t="s">
        <v>446</v>
      </c>
      <c r="D288" s="213">
        <f>SUM(D287)</f>
        <v>4375</v>
      </c>
      <c r="E288" s="213">
        <f t="shared" ref="E288:F288" si="87">SUM(E287)</f>
        <v>0</v>
      </c>
      <c r="F288" s="213">
        <f t="shared" si="87"/>
        <v>0</v>
      </c>
      <c r="G288" s="213"/>
      <c r="H288" s="213"/>
      <c r="I288" s="213">
        <f>SUM(I287)</f>
        <v>47460</v>
      </c>
      <c r="J288" s="213">
        <f t="shared" ref="J288" si="88">SUM(J287)</f>
        <v>9687</v>
      </c>
      <c r="K288" s="213">
        <f t="shared" ref="K288" si="89">SUM(K287)</f>
        <v>45000</v>
      </c>
      <c r="L288" s="204">
        <f t="shared" si="86"/>
        <v>35313</v>
      </c>
    </row>
    <row r="289" spans="1:17" x14ac:dyDescent="0.2">
      <c r="A289" s="282" t="s">
        <v>843</v>
      </c>
      <c r="B289" s="215"/>
      <c r="C289" s="279" t="s">
        <v>845</v>
      </c>
      <c r="D289" s="204">
        <f>IFERROR(INDEX(Lookup!$BG$9:$BG$2065,MATCH($A289,Lookup!$A$9:$A$2065,0)),0)</f>
        <v>0</v>
      </c>
      <c r="E289" s="204">
        <f>IFERROR(INDEX(Lookup!$BF$9:$BF$2065,MATCH($A289,Lookup!$A$9:$A$2065,0)),0)</f>
        <v>0</v>
      </c>
      <c r="F289" s="204">
        <f>IFERROR(INDEX(Lookup!$BE$9:$BE$2065,MATCH($A289,Lookup!$A$9:$A$2065,0)),0)</f>
        <v>0</v>
      </c>
      <c r="G289" s="205"/>
      <c r="H289" s="205"/>
      <c r="I289" s="204">
        <f>IFERROR(INDEX(Lookup!$BJ$9:$BJ$2065,MATCH($A289,Lookup!$A$9:$A$2065,0)),0)</f>
        <v>0</v>
      </c>
      <c r="J289" s="204">
        <f>IFERROR(INDEX(Lookup!$BI$9:$BI$2065,MATCH($A289,Lookup!$A$9:$A$2065,0)),0)</f>
        <v>0</v>
      </c>
      <c r="K289" s="204">
        <f>IFERROR(INDEX(Lookup!$BH$9:$BH$2065,MATCH($A289,Lookup!$A$9:$A$2065,0)),0)</f>
        <v>9269</v>
      </c>
      <c r="L289" s="204">
        <f t="shared" ref="L289:L294" si="90">K289-J289</f>
        <v>9269</v>
      </c>
    </row>
    <row r="290" spans="1:17" x14ac:dyDescent="0.2">
      <c r="A290" s="282" t="s">
        <v>836</v>
      </c>
      <c r="B290" s="215"/>
      <c r="C290" s="279" t="s">
        <v>837</v>
      </c>
      <c r="D290" s="204">
        <f>IFERROR(INDEX(Lookup!$BG$9:$BG$2065,MATCH($A290,Lookup!$A$9:$A$2065,0)),0)</f>
        <v>0</v>
      </c>
      <c r="E290" s="204">
        <f>IFERROR(INDEX(Lookup!$BF$9:$BF$2065,MATCH($A290,Lookup!$A$9:$A$2065,0)),0)</f>
        <v>0</v>
      </c>
      <c r="F290" s="204">
        <f>IFERROR(INDEX(Lookup!$BE$9:$BE$2065,MATCH($A290,Lookup!$A$9:$A$2065,0)),0)</f>
        <v>0</v>
      </c>
      <c r="G290" s="205"/>
      <c r="H290" s="205"/>
      <c r="I290" s="204">
        <f>IFERROR(INDEX(Lookup!$BJ$9:$BJ$2065,MATCH($A290,Lookup!$A$9:$A$2065,0)),0)</f>
        <v>2100</v>
      </c>
      <c r="J290" s="204">
        <f>IFERROR(INDEX(Lookup!$BI$9:$BI$2065,MATCH($A290,Lookup!$A$9:$A$2065,0)),0)</f>
        <v>0</v>
      </c>
      <c r="K290" s="204">
        <f>IFERROR(INDEX(Lookup!$BH$9:$BH$2065,MATCH($A290,Lookup!$A$9:$A$2065,0)),0)</f>
        <v>10300</v>
      </c>
      <c r="L290" s="204">
        <f t="shared" si="90"/>
        <v>10300</v>
      </c>
    </row>
    <row r="291" spans="1:17" x14ac:dyDescent="0.2">
      <c r="A291" s="282" t="s">
        <v>838</v>
      </c>
      <c r="B291" s="215"/>
      <c r="C291" s="279" t="s">
        <v>839</v>
      </c>
      <c r="D291" s="204">
        <f>IFERROR(INDEX(Lookup!$BG$9:$BG$2065,MATCH($A291,Lookup!$A$9:$A$2065,0)),0)</f>
        <v>0</v>
      </c>
      <c r="E291" s="204">
        <f>IFERROR(INDEX(Lookup!$BF$9:$BF$2065,MATCH($A291,Lookup!$A$9:$A$2065,0)),0)</f>
        <v>0</v>
      </c>
      <c r="F291" s="204">
        <f>IFERROR(INDEX(Lookup!$BE$9:$BE$2065,MATCH($A291,Lookup!$A$9:$A$2065,0)),0)</f>
        <v>0</v>
      </c>
      <c r="G291" s="205"/>
      <c r="H291" s="205"/>
      <c r="I291" s="204">
        <f>IFERROR(INDEX(Lookup!$BJ$9:$BJ$2065,MATCH($A291,Lookup!$A$9:$A$2065,0)),0)</f>
        <v>5512.5</v>
      </c>
      <c r="J291" s="204">
        <f>IFERROR(INDEX(Lookup!$BI$9:$BI$2065,MATCH($A291,Lookup!$A$9:$A$2065,0)),0)</f>
        <v>0</v>
      </c>
      <c r="K291" s="204">
        <f>IFERROR(INDEX(Lookup!$BH$9:$BH$2065,MATCH($A291,Lookup!$A$9:$A$2065,0)),0)</f>
        <v>3150</v>
      </c>
      <c r="L291" s="204">
        <f t="shared" si="90"/>
        <v>3150</v>
      </c>
    </row>
    <row r="292" spans="1:17" x14ac:dyDescent="0.2">
      <c r="A292" s="282" t="s">
        <v>840</v>
      </c>
      <c r="B292" s="215"/>
      <c r="C292" s="279" t="s">
        <v>841</v>
      </c>
      <c r="D292" s="204">
        <f>IFERROR(INDEX(Lookup!$BG$9:$BG$2065,MATCH($A292,Lookup!$A$9:$A$2065,0)),0)</f>
        <v>0</v>
      </c>
      <c r="E292" s="204">
        <f>IFERROR(INDEX(Lookup!$BF$9:$BF$2065,MATCH($A292,Lookup!$A$9:$A$2065,0)),0)</f>
        <v>0</v>
      </c>
      <c r="F292" s="204">
        <f>IFERROR(INDEX(Lookup!$BE$9:$BE$2065,MATCH($A292,Lookup!$A$9:$A$2065,0)),0)</f>
        <v>0</v>
      </c>
      <c r="G292" s="205"/>
      <c r="H292" s="205"/>
      <c r="I292" s="204">
        <f>IFERROR(INDEX(Lookup!$BJ$9:$BJ$2065,MATCH($A292,Lookup!$A$9:$A$2065,0)),0)</f>
        <v>16520</v>
      </c>
      <c r="J292" s="204">
        <f>IFERROR(INDEX(Lookup!$BI$9:$BI$2065,MATCH($A292,Lookup!$A$9:$A$2065,0)),0)</f>
        <v>3810</v>
      </c>
      <c r="K292" s="204">
        <f>IFERROR(INDEX(Lookup!$BH$9:$BH$2065,MATCH($A292,Lookup!$A$9:$A$2065,0)),0)</f>
        <v>3188</v>
      </c>
      <c r="L292" s="204">
        <f t="shared" si="90"/>
        <v>-622</v>
      </c>
    </row>
    <row r="293" spans="1:17" x14ac:dyDescent="0.2">
      <c r="A293" s="215"/>
      <c r="B293" s="215"/>
      <c r="C293" s="280" t="s">
        <v>455</v>
      </c>
      <c r="D293" s="213">
        <f>SUM(D289:D292)</f>
        <v>0</v>
      </c>
      <c r="E293" s="213">
        <f t="shared" ref="E293:F293" si="91">SUM(E289:E292)</f>
        <v>0</v>
      </c>
      <c r="F293" s="213">
        <f t="shared" si="91"/>
        <v>0</v>
      </c>
      <c r="G293" s="213"/>
      <c r="H293" s="213"/>
      <c r="I293" s="213">
        <f>SUM(I289:I292)</f>
        <v>24132.5</v>
      </c>
      <c r="J293" s="213">
        <f t="shared" ref="J293" si="92">SUM(J289:J292)</f>
        <v>3810</v>
      </c>
      <c r="K293" s="213">
        <f t="shared" ref="K293" si="93">SUM(K289:K292)</f>
        <v>25907</v>
      </c>
      <c r="L293" s="204">
        <f t="shared" si="90"/>
        <v>22097</v>
      </c>
    </row>
    <row r="294" spans="1:17" x14ac:dyDescent="0.2">
      <c r="A294" s="215"/>
      <c r="B294" s="215"/>
      <c r="C294" s="280" t="s">
        <v>536</v>
      </c>
      <c r="D294" s="213">
        <f>+D288-D293</f>
        <v>4375</v>
      </c>
      <c r="E294" s="213">
        <f t="shared" ref="E294:F294" si="94">+E288-E293</f>
        <v>0</v>
      </c>
      <c r="F294" s="213">
        <f t="shared" si="94"/>
        <v>0</v>
      </c>
      <c r="G294" s="213"/>
      <c r="H294" s="213"/>
      <c r="I294" s="213">
        <f>+I288-I293</f>
        <v>23327.5</v>
      </c>
      <c r="J294" s="213">
        <f t="shared" ref="J294" si="95">+J288-J293</f>
        <v>5877</v>
      </c>
      <c r="K294" s="213">
        <f t="shared" ref="K294" si="96">+K288-K293</f>
        <v>19093</v>
      </c>
      <c r="L294" s="204">
        <f t="shared" si="90"/>
        <v>13216</v>
      </c>
    </row>
    <row r="295" spans="1:17" x14ac:dyDescent="0.2">
      <c r="A295" s="215"/>
      <c r="B295" s="215"/>
      <c r="C295" s="215"/>
      <c r="D295" s="213"/>
      <c r="E295" s="213"/>
      <c r="F295" s="213"/>
      <c r="G295" s="213"/>
      <c r="H295" s="213"/>
      <c r="I295" s="213"/>
      <c r="J295" s="213"/>
      <c r="K295" s="213"/>
      <c r="L295" s="213"/>
    </row>
    <row r="296" spans="1:17" x14ac:dyDescent="0.2">
      <c r="A296" s="215"/>
      <c r="B296" s="215"/>
      <c r="C296" s="215" t="s">
        <v>694</v>
      </c>
      <c r="D296" s="213">
        <f>+D49+D91+D135+D162+D188+D215+D241+D259+D269+D283+D294</f>
        <v>138840.21000000002</v>
      </c>
      <c r="E296" s="213">
        <f t="shared" ref="E296:F296" si="97">+E49+E91+E135+E162+E188+E215+E241+E259+E269+E283+E294</f>
        <v>0</v>
      </c>
      <c r="F296" s="213">
        <f t="shared" si="97"/>
        <v>1176.8899999999999</v>
      </c>
      <c r="G296" s="213"/>
      <c r="H296" s="213"/>
      <c r="I296" s="213">
        <f>+I49+I91+I135+I162+I188+I215+I241+I259+I269+I283+I294</f>
        <v>825319.57</v>
      </c>
      <c r="J296" s="213">
        <f t="shared" ref="J296:K296" si="98">+J49+J91+J135+J162+J188+J215+J241+J259+J269+J283+J294</f>
        <v>59798.55</v>
      </c>
      <c r="K296" s="213">
        <f t="shared" si="98"/>
        <v>200402.02000000002</v>
      </c>
      <c r="L296" s="213">
        <f>+L49+L91+L135+L162+L188+L215+L241+L259+L269+L283</f>
        <v>127387.47000000004</v>
      </c>
      <c r="O296" s="182">
        <v>1</v>
      </c>
      <c r="Q296" s="240"/>
    </row>
    <row r="297" spans="1:17" x14ac:dyDescent="0.2">
      <c r="A297" s="215"/>
      <c r="B297" s="215"/>
      <c r="C297" s="215"/>
      <c r="D297" s="213"/>
      <c r="E297" s="213"/>
      <c r="F297" s="213"/>
      <c r="G297" s="213"/>
      <c r="H297" s="213"/>
      <c r="I297" s="213"/>
      <c r="J297" s="213"/>
      <c r="K297" s="213"/>
      <c r="L297" s="213"/>
      <c r="O297" s="182">
        <v>1</v>
      </c>
      <c r="Q297" s="240"/>
    </row>
    <row r="298" spans="1:17" x14ac:dyDescent="0.2">
      <c r="C298" s="206" t="s">
        <v>268</v>
      </c>
      <c r="L298" s="204"/>
      <c r="O298" s="182">
        <v>1</v>
      </c>
    </row>
    <row r="299" spans="1:17" x14ac:dyDescent="0.2">
      <c r="A299" s="182" t="str">
        <f>'IS Acct 15'!A2</f>
        <v>15200-G12</v>
      </c>
      <c r="C299" s="182" t="str">
        <f>IFERROR(LEFT(IFERROR(INDEX(Sheet5!$C$2:$C$1300,MATCH($A299,Sheet5!$A$2:$A$1300,0)),"-"),FIND(",",IFERROR(INDEX(Sheet5!$C$2:$C$1300,MATCH($A299,Sheet5!$A$2:$A$1300,0)),"-"),1)-1),IFERROR(INDEX(Sheet5!$C$2:$C$1300,MATCH($A299,Sheet5!$A$2:$A$1300,0)),"-"))</f>
        <v xml:space="preserve">Other Income-TAR                                            </v>
      </c>
      <c r="D299" s="204">
        <f>IFERROR(INDEX(Lookup!$BG$9:$BG$2065,MATCH($A299,Lookup!$A$9:$A$2065,0)),0)</f>
        <v>42.51</v>
      </c>
      <c r="E299" s="204">
        <f>IFERROR(INDEX(Lookup!$BF$9:$BF$2065,MATCH($A299,Lookup!$A$9:$A$2065,0)),0)</f>
        <v>0</v>
      </c>
      <c r="F299" s="204">
        <f>IFERROR(INDEX(Lookup!$BE$9:$BE$2065,MATCH($A299,Lookup!$A$9:$A$2065,0)),0)</f>
        <v>26106.46</v>
      </c>
      <c r="G299" s="205"/>
      <c r="H299" s="205"/>
      <c r="I299" s="204">
        <f>IFERROR(INDEX(Lookup!$BJ$9:$BJ$2065,MATCH($A299,Lookup!$A$9:$A$2065,0)),0)</f>
        <v>8430.66</v>
      </c>
      <c r="J299" s="204">
        <f>IFERROR(INDEX(Lookup!$BI$9:$BI$2065,MATCH($A299,Lookup!$A$9:$A$2065,0)),0)</f>
        <v>96893</v>
      </c>
      <c r="K299" s="204">
        <f>IFERROR(INDEX(Lookup!$BH$9:$BH$2065,MATCH($A299,Lookup!$A$9:$A$2065,0)),0)</f>
        <v>204261.85</v>
      </c>
      <c r="L299" s="204">
        <f t="shared" ref="L299:L305" si="99">K299-J299</f>
        <v>107368.85</v>
      </c>
      <c r="O299" s="182">
        <f t="shared" ref="O299:O305" si="100">+IF(A299&gt;0,1,0)</f>
        <v>1</v>
      </c>
    </row>
    <row r="300" spans="1:17" x14ac:dyDescent="0.2">
      <c r="A300" s="182" t="str">
        <f>'IS Acct 15'!A3</f>
        <v>16100-G12</v>
      </c>
      <c r="C300" s="182" t="str">
        <f>IFERROR(LEFT(IFERROR(INDEX(Sheet5!$C$2:$C$1300,MATCH($A300,Sheet5!$A$2:$A$1300,0)),"-"),FIND(",",IFERROR(INDEX(Sheet5!$C$2:$C$1300,MATCH($A300,Sheet5!$A$2:$A$1300,0)),"-"),1)-1),IFERROR(INDEX(Sheet5!$C$2:$C$1300,MATCH($A300,Sheet5!$A$2:$A$1300,0)),"-"))</f>
        <v xml:space="preserve">Interest Received-TAR                                       </v>
      </c>
      <c r="D300" s="204">
        <f>IFERROR(INDEX(Lookup!$BG$9:$BG$2065,MATCH($A300,Lookup!$A$9:$A$2065,0)),0)</f>
        <v>0</v>
      </c>
      <c r="E300" s="204">
        <f>IFERROR(INDEX(Lookup!$BF$9:$BF$2065,MATCH($A300,Lookup!$A$9:$A$2065,0)),0)</f>
        <v>0</v>
      </c>
      <c r="F300" s="204">
        <f>IFERROR(INDEX(Lookup!$BE$9:$BE$2065,MATCH($A300,Lookup!$A$9:$A$2065,0)),0)</f>
        <v>0</v>
      </c>
      <c r="G300" s="205"/>
      <c r="H300" s="205"/>
      <c r="I300" s="204">
        <f>IFERROR(INDEX(Lookup!$BJ$9:$BJ$2065,MATCH($A300,Lookup!$A$9:$A$2065,0)),0)</f>
        <v>0</v>
      </c>
      <c r="J300" s="204">
        <f>IFERROR(INDEX(Lookup!$BI$9:$BI$2065,MATCH($A300,Lookup!$A$9:$A$2065,0)),0)</f>
        <v>10.290000000000001</v>
      </c>
      <c r="K300" s="204">
        <f>IFERROR(INDEX(Lookup!$BH$9:$BH$2065,MATCH($A300,Lookup!$A$9:$A$2065,0)),0)</f>
        <v>0</v>
      </c>
      <c r="L300" s="204">
        <f t="shared" si="99"/>
        <v>-10.290000000000001</v>
      </c>
      <c r="O300" s="182">
        <f t="shared" si="100"/>
        <v>1</v>
      </c>
    </row>
    <row r="301" spans="1:17" hidden="1" x14ac:dyDescent="0.2">
      <c r="A301" s="182">
        <f>'IS Acct 15'!A4</f>
        <v>0</v>
      </c>
      <c r="C301" s="182" t="str">
        <f>IFERROR(LEFT(IFERROR(INDEX(Sheet5!$C$2:$C$1300,MATCH($A301,Sheet5!$A$2:$A$1300,0)),"-"),FIND(",",IFERROR(INDEX(Sheet5!$C$2:$C$1300,MATCH($A301,Sheet5!$A$2:$A$1300,0)),"-"),1)-1),IFERROR(INDEX(Sheet5!$C$2:$C$1300,MATCH($A301,Sheet5!$A$2:$A$1300,0)),"-"))</f>
        <v>-</v>
      </c>
      <c r="D301" s="204">
        <f>IFERROR(INDEX(Lookup!$BG$9:$BG$2065,MATCH($A301,Lookup!$A$9:$A$2065,0)),0)</f>
        <v>0</v>
      </c>
      <c r="E301" s="204">
        <f>IFERROR(INDEX(Lookup!$BF$9:$BF$2065,MATCH($A301,Lookup!$A$9:$A$2065,0)),0)</f>
        <v>0</v>
      </c>
      <c r="F301" s="204">
        <f>IFERROR(INDEX(Lookup!$BE$9:$BE$2065,MATCH($A301,Lookup!$A$9:$A$2065,0)),0)</f>
        <v>0</v>
      </c>
      <c r="G301" s="205"/>
      <c r="H301" s="205"/>
      <c r="I301" s="204">
        <f>IFERROR(INDEX(Lookup!$BJ$9:$BJ$2065,MATCH($A301,Lookup!$A$9:$A$2065,0)),0)</f>
        <v>0</v>
      </c>
      <c r="J301" s="204">
        <f>IFERROR(INDEX(Lookup!$BI$9:$BI$2065,MATCH($A301,Lookup!$A$9:$A$2065,0)),0)</f>
        <v>0</v>
      </c>
      <c r="K301" s="204">
        <f>IFERROR(INDEX(Lookup!$BH$9:$BH$2065,MATCH($A301,Lookup!$A$9:$A$2065,0)),0)</f>
        <v>0</v>
      </c>
      <c r="L301" s="204">
        <f t="shared" si="99"/>
        <v>0</v>
      </c>
      <c r="O301" s="182">
        <f t="shared" si="100"/>
        <v>0</v>
      </c>
    </row>
    <row r="302" spans="1:17" hidden="1" x14ac:dyDescent="0.2">
      <c r="A302" s="182">
        <f>'IS Acct 15'!A5</f>
        <v>0</v>
      </c>
      <c r="C302" s="182" t="str">
        <f>IFERROR(LEFT(IFERROR(INDEX(Sheet5!$C$2:$C$1300,MATCH($A302,Sheet5!$A$2:$A$1300,0)),"-"),FIND(",",IFERROR(INDEX(Sheet5!$C$2:$C$1300,MATCH($A302,Sheet5!$A$2:$A$1300,0)),"-"),1)-1),IFERROR(INDEX(Sheet5!$C$2:$C$1300,MATCH($A302,Sheet5!$A$2:$A$1300,0)),"-"))</f>
        <v>-</v>
      </c>
      <c r="D302" s="204">
        <f>IFERROR(INDEX(Lookup!$BG$9:$BG$2065,MATCH($A302,Lookup!$A$9:$A$2065,0)),0)</f>
        <v>0</v>
      </c>
      <c r="E302" s="204">
        <f>IFERROR(INDEX(Lookup!$BF$9:$BF$2065,MATCH($A302,Lookup!$A$9:$A$2065,0)),0)</f>
        <v>0</v>
      </c>
      <c r="F302" s="204">
        <f>IFERROR(INDEX(Lookup!$BE$9:$BE$2065,MATCH($A302,Lookup!$A$9:$A$2065,0)),0)</f>
        <v>0</v>
      </c>
      <c r="G302" s="205"/>
      <c r="H302" s="205"/>
      <c r="I302" s="204">
        <f>IFERROR(INDEX(Lookup!$BJ$9:$BJ$2065,MATCH($A302,Lookup!$A$9:$A$2065,0)),0)</f>
        <v>0</v>
      </c>
      <c r="J302" s="204">
        <f>IFERROR(INDEX(Lookup!$BI$9:$BI$2065,MATCH($A302,Lookup!$A$9:$A$2065,0)),0)</f>
        <v>0</v>
      </c>
      <c r="K302" s="204">
        <f>IFERROR(INDEX(Lookup!$BH$9:$BH$2065,MATCH($A302,Lookup!$A$9:$A$2065,0)),0)</f>
        <v>0</v>
      </c>
      <c r="L302" s="204">
        <f t="shared" si="99"/>
        <v>0</v>
      </c>
      <c r="O302" s="182">
        <f t="shared" si="100"/>
        <v>0</v>
      </c>
    </row>
    <row r="303" spans="1:17" hidden="1" x14ac:dyDescent="0.2">
      <c r="A303" s="182">
        <f>'IS Acct 15'!A6</f>
        <v>0</v>
      </c>
      <c r="C303" s="182" t="str">
        <f>IFERROR(LEFT(IFERROR(INDEX(Sheet5!$C$2:$C$1300,MATCH($A303,Sheet5!$A$2:$A$1300,0)),"-"),FIND(",",IFERROR(INDEX(Sheet5!$C$2:$C$1300,MATCH($A303,Sheet5!$A$2:$A$1300,0)),"-"),1)-1),IFERROR(INDEX(Sheet5!$C$2:$C$1300,MATCH($A303,Sheet5!$A$2:$A$1300,0)),"-"))</f>
        <v>-</v>
      </c>
      <c r="D303" s="204">
        <f>IFERROR(INDEX(Lookup!$BG$9:$BG$2065,MATCH($A303,Lookup!$A$9:$A$2065,0)),0)</f>
        <v>0</v>
      </c>
      <c r="E303" s="204">
        <f>IFERROR(INDEX(Lookup!$BF$9:$BF$2065,MATCH($A303,Lookup!$A$9:$A$2065,0)),0)</f>
        <v>0</v>
      </c>
      <c r="F303" s="204">
        <f>IFERROR(INDEX(Lookup!$BE$9:$BE$2065,MATCH($A303,Lookup!$A$9:$A$2065,0)),0)</f>
        <v>0</v>
      </c>
      <c r="G303" s="205"/>
      <c r="H303" s="205"/>
      <c r="I303" s="204">
        <f>IFERROR(INDEX(Lookup!$BJ$9:$BJ$2065,MATCH($A303,Lookup!$A$9:$A$2065,0)),0)</f>
        <v>0</v>
      </c>
      <c r="J303" s="204">
        <f>IFERROR(INDEX(Lookup!$BI$9:$BI$2065,MATCH($A303,Lookup!$A$9:$A$2065,0)),0)</f>
        <v>0</v>
      </c>
      <c r="K303" s="204">
        <f>IFERROR(INDEX(Lookup!$BH$9:$BH$2065,MATCH($A303,Lookup!$A$9:$A$2065,0)),0)</f>
        <v>0</v>
      </c>
      <c r="L303" s="204">
        <f t="shared" si="99"/>
        <v>0</v>
      </c>
      <c r="O303" s="182">
        <f t="shared" si="100"/>
        <v>0</v>
      </c>
    </row>
    <row r="304" spans="1:17" hidden="1" x14ac:dyDescent="0.2">
      <c r="A304" s="182">
        <f>'IS Acct 15'!A7</f>
        <v>0</v>
      </c>
      <c r="C304" s="182" t="str">
        <f>IFERROR(LEFT(IFERROR(INDEX(Sheet5!$C$2:$C$1300,MATCH($A304,Sheet5!$A$2:$A$1300,0)),"-"),FIND(",",IFERROR(INDEX(Sheet5!$C$2:$C$1300,MATCH($A304,Sheet5!$A$2:$A$1300,0)),"-"),1)-1),IFERROR(INDEX(Sheet5!$C$2:$C$1300,MATCH($A304,Sheet5!$A$2:$A$1300,0)),"-"))</f>
        <v>-</v>
      </c>
      <c r="D304" s="204">
        <f>IFERROR(INDEX(Lookup!$BG$9:$BG$2065,MATCH($A304,Lookup!$A$9:$A$2065,0)),0)</f>
        <v>0</v>
      </c>
      <c r="E304" s="204">
        <f>IFERROR(INDEX(Lookup!$BF$9:$BF$2065,MATCH($A304,Lookup!$A$9:$A$2065,0)),0)</f>
        <v>0</v>
      </c>
      <c r="F304" s="204">
        <f>IFERROR(INDEX(Lookup!$BE$9:$BE$2065,MATCH($A304,Lookup!$A$9:$A$2065,0)),0)</f>
        <v>0</v>
      </c>
      <c r="G304" s="205"/>
      <c r="H304" s="205"/>
      <c r="I304" s="204">
        <f>IFERROR(INDEX(Lookup!$BJ$9:$BJ$2065,MATCH($A304,Lookup!$A$9:$A$2065,0)),0)</f>
        <v>0</v>
      </c>
      <c r="J304" s="204">
        <f>IFERROR(INDEX(Lookup!$BI$9:$BI$2065,MATCH($A304,Lookup!$A$9:$A$2065,0)),0)</f>
        <v>0</v>
      </c>
      <c r="K304" s="204">
        <f>IFERROR(INDEX(Lookup!$BH$9:$BH$2065,MATCH($A304,Lookup!$A$9:$A$2065,0)),0)</f>
        <v>0</v>
      </c>
      <c r="L304" s="204">
        <f t="shared" si="99"/>
        <v>0</v>
      </c>
      <c r="O304" s="182">
        <f t="shared" si="100"/>
        <v>0</v>
      </c>
    </row>
    <row r="305" spans="1:17" hidden="1" x14ac:dyDescent="0.2">
      <c r="A305" s="182">
        <f>'IS Acct 15'!A8</f>
        <v>0</v>
      </c>
      <c r="C305" s="182" t="str">
        <f>IFERROR(LEFT(IFERROR(INDEX(Sheet5!$C$2:$C$1300,MATCH($A305,Sheet5!$A$2:$A$1300,0)),"-"),FIND(",",IFERROR(INDEX(Sheet5!$C$2:$C$1300,MATCH($A305,Sheet5!$A$2:$A$1300,0)),"-"),1)-1),IFERROR(INDEX(Sheet5!$C$2:$C$1300,MATCH($A305,Sheet5!$A$2:$A$1300,0)),"-"))</f>
        <v>-</v>
      </c>
      <c r="D305" s="204">
        <f>IFERROR(INDEX(Lookup!$BG$9:$BG$2065,MATCH($A305,Lookup!$A$9:$A$2065,0)),0)</f>
        <v>0</v>
      </c>
      <c r="E305" s="204">
        <f>IFERROR(INDEX(Lookup!$BF$9:$BF$2065,MATCH($A305,Lookup!$A$9:$A$2065,0)),0)</f>
        <v>0</v>
      </c>
      <c r="F305" s="204">
        <f>IFERROR(INDEX(Lookup!$BE$9:$BE$2065,MATCH($A305,Lookup!$A$9:$A$2065,0)),0)</f>
        <v>0</v>
      </c>
      <c r="G305" s="205"/>
      <c r="H305" s="205"/>
      <c r="I305" s="204">
        <f>IFERROR(INDEX(Lookup!$BJ$9:$BJ$2065,MATCH($A305,Lookup!$A$9:$A$2065,0)),0)</f>
        <v>0</v>
      </c>
      <c r="J305" s="204">
        <f>IFERROR(INDEX(Lookup!$BI$9:$BI$2065,MATCH($A305,Lookup!$A$9:$A$2065,0)),0)</f>
        <v>0</v>
      </c>
      <c r="K305" s="204">
        <f>IFERROR(INDEX(Lookup!$BH$9:$BH$2065,MATCH($A305,Lookup!$A$9:$A$2065,0)),0)</f>
        <v>0</v>
      </c>
      <c r="L305" s="204">
        <f t="shared" si="99"/>
        <v>0</v>
      </c>
      <c r="O305" s="182">
        <f t="shared" si="100"/>
        <v>0</v>
      </c>
    </row>
    <row r="306" spans="1:17" x14ac:dyDescent="0.2">
      <c r="A306" s="212"/>
      <c r="B306" s="212"/>
      <c r="C306" s="212" t="s">
        <v>803</v>
      </c>
      <c r="D306" s="210">
        <f>SUM(D299:D305)</f>
        <v>42.51</v>
      </c>
      <c r="E306" s="210">
        <f>SUM(E299:E305)</f>
        <v>0</v>
      </c>
      <c r="F306" s="210">
        <f>SUM(F299:F305)</f>
        <v>26106.46</v>
      </c>
      <c r="G306" s="211"/>
      <c r="H306" s="211"/>
      <c r="I306" s="210">
        <f>SUM(I299:I305)</f>
        <v>8430.66</v>
      </c>
      <c r="J306" s="210">
        <f>SUM(J299:J305)</f>
        <v>96903.29</v>
      </c>
      <c r="K306" s="210">
        <f>SUM(K299:K305)</f>
        <v>204261.85</v>
      </c>
      <c r="L306" s="210">
        <f>SUM(L299:L305)</f>
        <v>107358.56000000001</v>
      </c>
      <c r="O306" s="182">
        <v>1</v>
      </c>
    </row>
    <row r="307" spans="1:17" x14ac:dyDescent="0.2">
      <c r="A307" s="215"/>
      <c r="B307" s="215"/>
      <c r="C307" s="215"/>
      <c r="D307" s="213"/>
      <c r="E307" s="213"/>
      <c r="F307" s="213"/>
      <c r="G307" s="213"/>
      <c r="H307" s="213"/>
      <c r="I307" s="213"/>
      <c r="J307" s="213"/>
      <c r="K307" s="213"/>
      <c r="L307" s="213"/>
      <c r="O307" s="182">
        <v>1</v>
      </c>
    </row>
    <row r="308" spans="1:17" x14ac:dyDescent="0.2">
      <c r="A308" s="215"/>
      <c r="B308" s="215"/>
      <c r="C308" s="215" t="s">
        <v>456</v>
      </c>
      <c r="D308" s="213">
        <f>D296+D306</f>
        <v>138882.72000000003</v>
      </c>
      <c r="E308" s="213">
        <f t="shared" ref="E308" si="101">E296+E306</f>
        <v>0</v>
      </c>
      <c r="F308" s="213">
        <f>F296+F306</f>
        <v>27283.35</v>
      </c>
      <c r="G308" s="213"/>
      <c r="H308" s="213"/>
      <c r="I308" s="213">
        <f>I296+I306</f>
        <v>833750.23</v>
      </c>
      <c r="J308" s="213">
        <f t="shared" ref="J308:L308" si="102">J296+J306</f>
        <v>156701.84</v>
      </c>
      <c r="K308" s="213">
        <f t="shared" si="102"/>
        <v>404663.87</v>
      </c>
      <c r="L308" s="213">
        <f t="shared" si="102"/>
        <v>234746.03000000006</v>
      </c>
      <c r="O308" s="182">
        <v>1</v>
      </c>
      <c r="Q308" s="240"/>
    </row>
    <row r="309" spans="1:17" x14ac:dyDescent="0.2">
      <c r="A309" s="215"/>
      <c r="B309" s="215"/>
      <c r="C309" s="215"/>
      <c r="D309" s="213"/>
      <c r="E309" s="213"/>
      <c r="F309" s="213"/>
      <c r="G309" s="213"/>
      <c r="H309" s="213"/>
      <c r="I309" s="213"/>
      <c r="J309" s="213"/>
      <c r="K309" s="213"/>
      <c r="L309" s="213"/>
      <c r="O309" s="182">
        <v>1</v>
      </c>
      <c r="Q309" s="240"/>
    </row>
    <row r="310" spans="1:17" x14ac:dyDescent="0.2">
      <c r="C310" s="206" t="s">
        <v>508</v>
      </c>
      <c r="L310" s="204"/>
      <c r="O310" s="182">
        <v>1</v>
      </c>
    </row>
    <row r="311" spans="1:17" x14ac:dyDescent="0.2">
      <c r="A311" s="182" t="str">
        <f>'07'!A2</f>
        <v>20600-G12</v>
      </c>
      <c r="C311" s="182" t="str">
        <f>IFERROR(LEFT(IFERROR(INDEX(Sheet5!$C$2:$C$1300,MATCH($A311,Sheet5!$A$2:$A$1300,0)),"-"),FIND(",",IFERROR(INDEX(Sheet5!$C$2:$C$1300,MATCH($A311,Sheet5!$A$2:$A$1300,0)),"-"),1)-1),IFERROR(INDEX(Sheet5!$C$2:$C$1300,MATCH($A311,Sheet5!$A$2:$A$1300,0)),"-"))</f>
        <v xml:space="preserve">Wages - Administration-TAR                                  </v>
      </c>
      <c r="D311" s="204">
        <f>IFERROR(INDEX(Lookup!$BG$9:$BG$2065,MATCH($A311,Lookup!$A$9:$A$2065,0)),0)</f>
        <v>16617.68</v>
      </c>
      <c r="E311" s="204">
        <f>IFERROR(INDEX(Lookup!$BF$9:$BF$2065,MATCH($A311,Lookup!$A$9:$A$2065,0)),0)</f>
        <v>0</v>
      </c>
      <c r="F311" s="204">
        <f>IFERROR(INDEX(Lookup!$BE$9:$BE$2065,MATCH($A311,Lookup!$A$9:$A$2065,0)),0)</f>
        <v>0</v>
      </c>
      <c r="G311" s="205"/>
      <c r="H311" s="205"/>
      <c r="I311" s="204">
        <f>IFERROR(INDEX(Lookup!$BJ$9:$BJ$2065,MATCH($A311,Lookup!$A$9:$A$2065,0)),0)</f>
        <v>157254.21</v>
      </c>
      <c r="J311" s="204">
        <f>IFERROR(INDEX(Lookup!$BI$9:$BI$2065,MATCH($A311,Lookup!$A$9:$A$2065,0)),0)</f>
        <v>54416.759999999995</v>
      </c>
      <c r="K311" s="204">
        <f>IFERROR(INDEX(Lookup!$BH$9:$BH$2065,MATCH($A311,Lookup!$A$9:$A$2065,0)),0)</f>
        <v>125473.59</v>
      </c>
      <c r="L311" s="204">
        <f t="shared" ref="L311:L374" si="103">K311-J311</f>
        <v>71056.83</v>
      </c>
      <c r="O311" s="182">
        <f t="shared" ref="O311:O374" si="104">+IF(A311&gt;0,1,0)</f>
        <v>1</v>
      </c>
    </row>
    <row r="312" spans="1:17" x14ac:dyDescent="0.2">
      <c r="A312" s="182" t="str">
        <f>'07'!A3</f>
        <v>20610-G12</v>
      </c>
      <c r="C312" s="182" t="str">
        <f>IFERROR(LEFT(IFERROR(INDEX(Sheet5!$C$2:$C$1300,MATCH($A312,Sheet5!$A$2:$A$1300,0)),"-"),FIND(",",IFERROR(INDEX(Sheet5!$C$2:$C$1300,MATCH($A312,Sheet5!$A$2:$A$1300,0)),"-"),1)-1),IFERROR(INDEX(Sheet5!$C$2:$C$1300,MATCH($A312,Sheet5!$A$2:$A$1300,0)),"-"))</f>
        <v xml:space="preserve">Wages - Events Management-TAR                               </v>
      </c>
      <c r="D312" s="204">
        <f>IFERROR(INDEX(Lookup!$BG$9:$BG$2065,MATCH($A312,Lookup!$A$9:$A$2065,0)),0)</f>
        <v>0</v>
      </c>
      <c r="E312" s="204">
        <f>IFERROR(INDEX(Lookup!$BF$9:$BF$2065,MATCH($A312,Lookup!$A$9:$A$2065,0)),0)</f>
        <v>0</v>
      </c>
      <c r="F312" s="204">
        <f>IFERROR(INDEX(Lookup!$BE$9:$BE$2065,MATCH($A312,Lookup!$A$9:$A$2065,0)),0)</f>
        <v>0</v>
      </c>
      <c r="G312" s="205"/>
      <c r="H312" s="205"/>
      <c r="I312" s="204">
        <f>IFERROR(INDEX(Lookup!$BJ$9:$BJ$2065,MATCH($A312,Lookup!$A$9:$A$2065,0)),0)</f>
        <v>11999.99</v>
      </c>
      <c r="J312" s="204">
        <f>IFERROR(INDEX(Lookup!$BI$9:$BI$2065,MATCH($A312,Lookup!$A$9:$A$2065,0)),0)</f>
        <v>0</v>
      </c>
      <c r="K312" s="204">
        <f>IFERROR(INDEX(Lookup!$BH$9:$BH$2065,MATCH($A312,Lookup!$A$9:$A$2065,0)),0)</f>
        <v>12692.300000000001</v>
      </c>
      <c r="L312" s="204">
        <f t="shared" si="103"/>
        <v>12692.300000000001</v>
      </c>
      <c r="O312" s="182">
        <f t="shared" si="104"/>
        <v>1</v>
      </c>
    </row>
    <row r="313" spans="1:17" x14ac:dyDescent="0.2">
      <c r="A313" s="182" t="str">
        <f>'07'!A4</f>
        <v>20620-G12</v>
      </c>
      <c r="C313" s="182" t="str">
        <f>IFERROR(LEFT(IFERROR(INDEX(Sheet5!$C$2:$C$1300,MATCH($A313,Sheet5!$A$2:$A$1300,0)),"-"),FIND(",",IFERROR(INDEX(Sheet5!$C$2:$C$1300,MATCH($A313,Sheet5!$A$2:$A$1300,0)),"-"),1)-1),IFERROR(INDEX(Sheet5!$C$2:$C$1300,MATCH($A313,Sheet5!$A$2:$A$1300,0)),"-"))</f>
        <v xml:space="preserve">Wages - Advertising Sales-TAR                               </v>
      </c>
      <c r="D313" s="204">
        <f>IFERROR(INDEX(Lookup!$BG$9:$BG$2065,MATCH($A313,Lookup!$A$9:$A$2065,0)),0)</f>
        <v>13213.68</v>
      </c>
      <c r="E313" s="204">
        <f>IFERROR(INDEX(Lookup!$BF$9:$BF$2065,MATCH($A313,Lookup!$A$9:$A$2065,0)),0)</f>
        <v>0</v>
      </c>
      <c r="F313" s="204">
        <f>IFERROR(INDEX(Lookup!$BE$9:$BE$2065,MATCH($A313,Lookup!$A$9:$A$2065,0)),0)</f>
        <v>0</v>
      </c>
      <c r="G313" s="205"/>
      <c r="H313" s="205"/>
      <c r="I313" s="204">
        <f>IFERROR(INDEX(Lookup!$BJ$9:$BJ$2065,MATCH($A313,Lookup!$A$9:$A$2065,0)),0)</f>
        <v>153539.68</v>
      </c>
      <c r="J313" s="204">
        <f>IFERROR(INDEX(Lookup!$BI$9:$BI$2065,MATCH($A313,Lookup!$A$9:$A$2065,0)),0)</f>
        <v>37875.270000000004</v>
      </c>
      <c r="K313" s="204">
        <f>IFERROR(INDEX(Lookup!$BH$9:$BH$2065,MATCH($A313,Lookup!$A$9:$A$2065,0)),0)</f>
        <v>111040.09000000001</v>
      </c>
      <c r="L313" s="204">
        <f t="shared" si="103"/>
        <v>73164.820000000007</v>
      </c>
      <c r="O313" s="182">
        <f t="shared" si="104"/>
        <v>1</v>
      </c>
    </row>
    <row r="314" spans="1:17" x14ac:dyDescent="0.2">
      <c r="A314" s="182" t="str">
        <f>'07'!A5</f>
        <v>20640-G12</v>
      </c>
      <c r="C314" s="182" t="str">
        <f>IFERROR(LEFT(IFERROR(INDEX(Sheet5!$C$2:$C$1300,MATCH($A314,Sheet5!$A$2:$A$1300,0)),"-"),FIND(",",IFERROR(INDEX(Sheet5!$C$2:$C$1300,MATCH($A314,Sheet5!$A$2:$A$1300,0)),"-"),1)-1),IFERROR(INDEX(Sheet5!$C$2:$C$1300,MATCH($A314,Sheet5!$A$2:$A$1300,0)),"-"))</f>
        <v xml:space="preserve">Wages - Production-TAR                                      </v>
      </c>
      <c r="D314" s="204">
        <f>IFERROR(INDEX(Lookup!$BG$9:$BG$2065,MATCH($A314,Lookup!$A$9:$A$2065,0)),0)</f>
        <v>6965.98</v>
      </c>
      <c r="E314" s="204">
        <f>IFERROR(INDEX(Lookup!$BF$9:$BF$2065,MATCH($A314,Lookup!$A$9:$A$2065,0)),0)</f>
        <v>0</v>
      </c>
      <c r="F314" s="204">
        <f>IFERROR(INDEX(Lookup!$BE$9:$BE$2065,MATCH($A314,Lookup!$A$9:$A$2065,0)),0)</f>
        <v>0</v>
      </c>
      <c r="G314" s="205"/>
      <c r="H314" s="205"/>
      <c r="I314" s="204">
        <f>IFERROR(INDEX(Lookup!$BJ$9:$BJ$2065,MATCH($A314,Lookup!$A$9:$A$2065,0)),0)</f>
        <v>117863.5</v>
      </c>
      <c r="J314" s="204">
        <f>IFERROR(INDEX(Lookup!$BI$9:$BI$2065,MATCH($A314,Lookup!$A$9:$A$2065,0)),0)</f>
        <v>38450.339999999997</v>
      </c>
      <c r="K314" s="204">
        <f>IFERROR(INDEX(Lookup!$BH$9:$BH$2065,MATCH($A314,Lookup!$A$9:$A$2065,0)),0)</f>
        <v>76347.069999999992</v>
      </c>
      <c r="L314" s="204">
        <f t="shared" si="103"/>
        <v>37896.729999999996</v>
      </c>
      <c r="O314" s="182">
        <f t="shared" si="104"/>
        <v>1</v>
      </c>
    </row>
    <row r="315" spans="1:17" x14ac:dyDescent="0.2">
      <c r="A315" s="182" t="str">
        <f>'07'!A6</f>
        <v>20650-G12</v>
      </c>
      <c r="C315" s="182" t="str">
        <f>IFERROR(LEFT(IFERROR(INDEX(Sheet5!$C$2:$C$1300,MATCH($A315,Sheet5!$A$2:$A$1300,0)),"-"),FIND(",",IFERROR(INDEX(Sheet5!$C$2:$C$1300,MATCH($A315,Sheet5!$A$2:$A$1300,0)),"-"),1)-1),IFERROR(INDEX(Sheet5!$C$2:$C$1300,MATCH($A315,Sheet5!$A$2:$A$1300,0)),"-"))</f>
        <v xml:space="preserve">Wages - Prod. Digital-TAR                                   </v>
      </c>
      <c r="D315" s="204">
        <f>IFERROR(INDEX(Lookup!$BG$9:$BG$2065,MATCH($A315,Lookup!$A$9:$A$2065,0)),0)</f>
        <v>12488.88</v>
      </c>
      <c r="E315" s="204">
        <f>IFERROR(INDEX(Lookup!$BF$9:$BF$2065,MATCH($A315,Lookup!$A$9:$A$2065,0)),0)</f>
        <v>0</v>
      </c>
      <c r="F315" s="204">
        <f>IFERROR(INDEX(Lookup!$BE$9:$BE$2065,MATCH($A315,Lookup!$A$9:$A$2065,0)),0)</f>
        <v>0</v>
      </c>
      <c r="G315" s="205"/>
      <c r="H315" s="205"/>
      <c r="I315" s="204">
        <f>IFERROR(INDEX(Lookup!$BJ$9:$BJ$2065,MATCH($A315,Lookup!$A$9:$A$2065,0)),0)</f>
        <v>132483.72</v>
      </c>
      <c r="J315" s="204">
        <f>IFERROR(INDEX(Lookup!$BI$9:$BI$2065,MATCH($A315,Lookup!$A$9:$A$2065,0)),0)</f>
        <v>63114.119999999995</v>
      </c>
      <c r="K315" s="204">
        <f>IFERROR(INDEX(Lookup!$BH$9:$BH$2065,MATCH($A315,Lookup!$A$9:$A$2065,0)),0)</f>
        <v>133884</v>
      </c>
      <c r="L315" s="204">
        <f t="shared" si="103"/>
        <v>70769.88</v>
      </c>
      <c r="O315" s="182">
        <f t="shared" si="104"/>
        <v>1</v>
      </c>
    </row>
    <row r="316" spans="1:17" x14ac:dyDescent="0.2">
      <c r="A316" s="182" t="str">
        <f>'07'!A7</f>
        <v>20660-G12</v>
      </c>
      <c r="C316" s="182" t="str">
        <f>IFERROR(LEFT(IFERROR(INDEX(Sheet5!$C$2:$C$1300,MATCH($A316,Sheet5!$A$2:$A$1300,0)),"-"),FIND(",",IFERROR(INDEX(Sheet5!$C$2:$C$1300,MATCH($A316,Sheet5!$A$2:$A$1300,0)),"-"),1)-1),IFERROR(INDEX(Sheet5!$C$2:$C$1300,MATCH($A316,Sheet5!$A$2:$A$1300,0)),"-"))</f>
        <v xml:space="preserve">A/Leave Prov -TAR                                           </v>
      </c>
      <c r="D316" s="204">
        <f>IFERROR(INDEX(Lookup!$BG$9:$BG$2065,MATCH($A316,Lookup!$A$9:$A$2065,0)),0)</f>
        <v>4800.3</v>
      </c>
      <c r="E316" s="204">
        <f>IFERROR(INDEX(Lookup!$BF$9:$BF$2065,MATCH($A316,Lookup!$A$9:$A$2065,0)),0)</f>
        <v>0</v>
      </c>
      <c r="F316" s="204">
        <f>IFERROR(INDEX(Lookup!$BE$9:$BE$2065,MATCH($A316,Lookup!$A$9:$A$2065,0)),0)</f>
        <v>0</v>
      </c>
      <c r="G316" s="205"/>
      <c r="H316" s="205"/>
      <c r="I316" s="204">
        <f>IFERROR(INDEX(Lookup!$BJ$9:$BJ$2065,MATCH($A316,Lookup!$A$9:$A$2065,0)),0)</f>
        <v>47399.05</v>
      </c>
      <c r="J316" s="204">
        <f>IFERROR(INDEX(Lookup!$BI$9:$BI$2065,MATCH($A316,Lookup!$A$9:$A$2065,0)),0)</f>
        <v>8133.1</v>
      </c>
      <c r="K316" s="204">
        <f>IFERROR(INDEX(Lookup!$BH$9:$BH$2065,MATCH($A316,Lookup!$A$9:$A$2065,0)),0)</f>
        <v>29805.009999999995</v>
      </c>
      <c r="L316" s="204">
        <f t="shared" si="103"/>
        <v>21671.909999999996</v>
      </c>
      <c r="O316" s="182">
        <f t="shared" si="104"/>
        <v>1</v>
      </c>
    </row>
    <row r="317" spans="1:17" x14ac:dyDescent="0.2">
      <c r="A317" s="182" t="str">
        <f>'07'!A8</f>
        <v>20680-G12</v>
      </c>
      <c r="C317" s="182" t="str">
        <f>IFERROR(LEFT(IFERROR(INDEX(Sheet5!$C$2:$C$1300,MATCH($A317,Sheet5!$A$2:$A$1300,0)),"-"),FIND(",",IFERROR(INDEX(Sheet5!$C$2:$C$1300,MATCH($A317,Sheet5!$A$2:$A$1300,0)),"-"),1)-1),IFERROR(INDEX(Sheet5!$C$2:$C$1300,MATCH($A317,Sheet5!$A$2:$A$1300,0)),"-"))</f>
        <v xml:space="preserve">LSL-TAR                                                     </v>
      </c>
      <c r="D317" s="204">
        <f>IFERROR(INDEX(Lookup!$BG$9:$BG$2065,MATCH($A317,Lookup!$A$9:$A$2065,0)),0)</f>
        <v>0</v>
      </c>
      <c r="E317" s="204">
        <f>IFERROR(INDEX(Lookup!$BF$9:$BF$2065,MATCH($A317,Lookup!$A$9:$A$2065,0)),0)</f>
        <v>0</v>
      </c>
      <c r="F317" s="204">
        <f>IFERROR(INDEX(Lookup!$BE$9:$BE$2065,MATCH($A317,Lookup!$A$9:$A$2065,0)),0)</f>
        <v>0</v>
      </c>
      <c r="G317" s="205"/>
      <c r="H317" s="205"/>
      <c r="I317" s="204">
        <f>IFERROR(INDEX(Lookup!$BJ$9:$BJ$2065,MATCH($A317,Lookup!$A$9:$A$2065,0)),0)</f>
        <v>1994.88</v>
      </c>
      <c r="J317" s="204">
        <f>IFERROR(INDEX(Lookup!$BI$9:$BI$2065,MATCH($A317,Lookup!$A$9:$A$2065,0)),0)</f>
        <v>0</v>
      </c>
      <c r="K317" s="204">
        <f>IFERROR(INDEX(Lookup!$BH$9:$BH$2065,MATCH($A317,Lookup!$A$9:$A$2065,0)),0)</f>
        <v>20302</v>
      </c>
      <c r="L317" s="204">
        <f t="shared" si="103"/>
        <v>20302</v>
      </c>
      <c r="O317" s="182">
        <f t="shared" si="104"/>
        <v>1</v>
      </c>
    </row>
    <row r="318" spans="1:17" x14ac:dyDescent="0.2">
      <c r="A318" s="182" t="str">
        <f>'07'!A9</f>
        <v>20700-G12</v>
      </c>
      <c r="C318" s="182" t="str">
        <f>IFERROR(LEFT(IFERROR(INDEX(Sheet5!$C$2:$C$1300,MATCH($A318,Sheet5!$A$2:$A$1300,0)),"-"),FIND(",",IFERROR(INDEX(Sheet5!$C$2:$C$1300,MATCH($A318,Sheet5!$A$2:$A$1300,0)),"-"),1)-1),IFERROR(INDEX(Sheet5!$C$2:$C$1300,MATCH($A318,Sheet5!$A$2:$A$1300,0)),"-"))</f>
        <v xml:space="preserve">Motor Vehicle Allowance-TAR                                 </v>
      </c>
      <c r="D318" s="204">
        <f>IFERROR(INDEX(Lookup!$BG$9:$BG$2065,MATCH($A318,Lookup!$A$9:$A$2065,0)),0)</f>
        <v>0</v>
      </c>
      <c r="E318" s="204">
        <f>IFERROR(INDEX(Lookup!$BF$9:$BF$2065,MATCH($A318,Lookup!$A$9:$A$2065,0)),0)</f>
        <v>0</v>
      </c>
      <c r="F318" s="204">
        <f>IFERROR(INDEX(Lookup!$BE$9:$BE$2065,MATCH($A318,Lookup!$A$9:$A$2065,0)),0)</f>
        <v>0</v>
      </c>
      <c r="G318" s="205"/>
      <c r="H318" s="205"/>
      <c r="I318" s="204">
        <f>IFERROR(INDEX(Lookup!$BJ$9:$BJ$2065,MATCH($A318,Lookup!$A$9:$A$2065,0)),0)</f>
        <v>0</v>
      </c>
      <c r="J318" s="204">
        <f>IFERROR(INDEX(Lookup!$BI$9:$BI$2065,MATCH($A318,Lookup!$A$9:$A$2065,0)),0)</f>
        <v>0</v>
      </c>
      <c r="K318" s="204">
        <f>IFERROR(INDEX(Lookup!$BH$9:$BH$2065,MATCH($A318,Lookup!$A$9:$A$2065,0)),0)</f>
        <v>0</v>
      </c>
      <c r="L318" s="204">
        <f t="shared" si="103"/>
        <v>0</v>
      </c>
      <c r="O318" s="182">
        <f t="shared" si="104"/>
        <v>1</v>
      </c>
    </row>
    <row r="319" spans="1:17" x14ac:dyDescent="0.2">
      <c r="A319" s="182" t="str">
        <f>'07'!A10</f>
        <v>20720-G12</v>
      </c>
      <c r="C319" s="182" t="str">
        <f>IFERROR(LEFT(IFERROR(INDEX(Sheet5!$C$2:$C$1300,MATCH($A319,Sheet5!$A$2:$A$1300,0)),"-"),FIND(",",IFERROR(INDEX(Sheet5!$C$2:$C$1300,MATCH($A319,Sheet5!$A$2:$A$1300,0)),"-"),1)-1),IFERROR(INDEX(Sheet5!$C$2:$C$1300,MATCH($A319,Sheet5!$A$2:$A$1300,0)),"-"))</f>
        <v xml:space="preserve">OHS&amp;W Fee-TAR                                               </v>
      </c>
      <c r="D319" s="204">
        <f>IFERROR(INDEX(Lookup!$BG$9:$BG$2065,MATCH($A319,Lookup!$A$9:$A$2065,0)),0)</f>
        <v>0</v>
      </c>
      <c r="E319" s="204">
        <f>IFERROR(INDEX(Lookup!$BF$9:$BF$2065,MATCH($A319,Lookup!$A$9:$A$2065,0)),0)</f>
        <v>0</v>
      </c>
      <c r="F319" s="204">
        <f>IFERROR(INDEX(Lookup!$BE$9:$BE$2065,MATCH($A319,Lookup!$A$9:$A$2065,0)),0)</f>
        <v>0</v>
      </c>
      <c r="G319" s="205"/>
      <c r="H319" s="205"/>
      <c r="I319" s="204">
        <f>IFERROR(INDEX(Lookup!$BJ$9:$BJ$2065,MATCH($A319,Lookup!$A$9:$A$2065,0)),0)</f>
        <v>0</v>
      </c>
      <c r="J319" s="204">
        <f>IFERROR(INDEX(Lookup!$BI$9:$BI$2065,MATCH($A319,Lookup!$A$9:$A$2065,0)),0)</f>
        <v>0</v>
      </c>
      <c r="K319" s="204">
        <f>IFERROR(INDEX(Lookup!$BH$9:$BH$2065,MATCH($A319,Lookup!$A$9:$A$2065,0)),0)</f>
        <v>0</v>
      </c>
      <c r="L319" s="204">
        <f t="shared" si="103"/>
        <v>0</v>
      </c>
      <c r="O319" s="182">
        <f t="shared" si="104"/>
        <v>1</v>
      </c>
    </row>
    <row r="320" spans="1:17" x14ac:dyDescent="0.2">
      <c r="A320" s="182" t="str">
        <f>'07'!A11</f>
        <v>20740-G12</v>
      </c>
      <c r="C320" s="182" t="str">
        <f>IFERROR(LEFT(IFERROR(INDEX(Sheet5!$C$2:$C$1300,MATCH($A320,Sheet5!$A$2:$A$1300,0)),"-"),FIND(",",IFERROR(INDEX(Sheet5!$C$2:$C$1300,MATCH($A320,Sheet5!$A$2:$A$1300,0)),"-"),1)-1),IFERROR(INDEX(Sheet5!$C$2:$C$1300,MATCH($A320,Sheet5!$A$2:$A$1300,0)),"-"))</f>
        <v xml:space="preserve">Payroll Tax -TAR                                            </v>
      </c>
      <c r="D320" s="204">
        <f>IFERROR(INDEX(Lookup!$BG$9:$BG$2065,MATCH($A320,Lookup!$A$9:$A$2065,0)),0)</f>
        <v>-561.21</v>
      </c>
      <c r="E320" s="204">
        <f>IFERROR(INDEX(Lookup!$BF$9:$BF$2065,MATCH($A320,Lookup!$A$9:$A$2065,0)),0)</f>
        <v>0</v>
      </c>
      <c r="F320" s="204">
        <f>IFERROR(INDEX(Lookup!$BE$9:$BE$2065,MATCH($A320,Lookup!$A$9:$A$2065,0)),0)</f>
        <v>0</v>
      </c>
      <c r="G320" s="205"/>
      <c r="H320" s="205"/>
      <c r="I320" s="204">
        <f>IFERROR(INDEX(Lookup!$BJ$9:$BJ$2065,MATCH($A320,Lookup!$A$9:$A$2065,0)),0)</f>
        <v>25941.51</v>
      </c>
      <c r="J320" s="204">
        <f>IFERROR(INDEX(Lookup!$BI$9:$BI$2065,MATCH($A320,Lookup!$A$9:$A$2065,0)),0)</f>
        <v>-2637.25</v>
      </c>
      <c r="K320" s="204">
        <f>IFERROR(INDEX(Lookup!$BH$9:$BH$2065,MATCH($A320,Lookup!$A$9:$A$2065,0)),0)</f>
        <v>16230.11</v>
      </c>
      <c r="L320" s="204">
        <f t="shared" si="103"/>
        <v>18867.36</v>
      </c>
      <c r="O320" s="182">
        <f t="shared" si="104"/>
        <v>1</v>
      </c>
    </row>
    <row r="321" spans="1:15" x14ac:dyDescent="0.2">
      <c r="A321" s="182" t="str">
        <f>'07'!A12</f>
        <v>20760-G12</v>
      </c>
      <c r="C321" s="182" t="str">
        <f>IFERROR(LEFT(IFERROR(INDEX(Sheet5!$C$2:$C$1300,MATCH($A321,Sheet5!$A$2:$A$1300,0)),"-"),FIND(",",IFERROR(INDEX(Sheet5!$C$2:$C$1300,MATCH($A321,Sheet5!$A$2:$A$1300,0)),"-"),1)-1),IFERROR(INDEX(Sheet5!$C$2:$C$1300,MATCH($A321,Sheet5!$A$2:$A$1300,0)),"-"))</f>
        <v xml:space="preserve">Sales Commission-TAR                                        </v>
      </c>
      <c r="D321" s="204">
        <f>IFERROR(INDEX(Lookup!$BG$9:$BG$2065,MATCH($A321,Lookup!$A$9:$A$2065,0)),0)</f>
        <v>11083.9</v>
      </c>
      <c r="E321" s="204">
        <f>IFERROR(INDEX(Lookup!$BF$9:$BF$2065,MATCH($A321,Lookup!$A$9:$A$2065,0)),0)</f>
        <v>0</v>
      </c>
      <c r="F321" s="204">
        <f>IFERROR(INDEX(Lookup!$BE$9:$BE$2065,MATCH($A321,Lookup!$A$9:$A$2065,0)),0)</f>
        <v>0</v>
      </c>
      <c r="G321" s="205"/>
      <c r="H321" s="205"/>
      <c r="I321" s="204">
        <f>IFERROR(INDEX(Lookup!$BJ$9:$BJ$2065,MATCH($A321,Lookup!$A$9:$A$2065,0)),0)</f>
        <v>44744.860000000008</v>
      </c>
      <c r="J321" s="204">
        <f>IFERROR(INDEX(Lookup!$BI$9:$BI$2065,MATCH($A321,Lookup!$A$9:$A$2065,0)),0)</f>
        <v>3000</v>
      </c>
      <c r="K321" s="204">
        <f>IFERROR(INDEX(Lookup!$BH$9:$BH$2065,MATCH($A321,Lookup!$A$9:$A$2065,0)),0)</f>
        <v>8208.1</v>
      </c>
      <c r="L321" s="204">
        <f t="shared" si="103"/>
        <v>5208.1000000000004</v>
      </c>
      <c r="O321" s="182">
        <f t="shared" si="104"/>
        <v>1</v>
      </c>
    </row>
    <row r="322" spans="1:15" x14ac:dyDescent="0.2">
      <c r="A322" s="182" t="str">
        <f>'07'!A13</f>
        <v>20780-G12</v>
      </c>
      <c r="C322" s="182" t="str">
        <f>IFERROR(LEFT(IFERROR(INDEX(Sheet5!$C$2:$C$1300,MATCH($A322,Sheet5!$A$2:$A$1300,0)),"-"),FIND(",",IFERROR(INDEX(Sheet5!$C$2:$C$1300,MATCH($A322,Sheet5!$A$2:$A$1300,0)),"-"),1)-1),IFERROR(INDEX(Sheet5!$C$2:$C$1300,MATCH($A322,Sheet5!$A$2:$A$1300,0)),"-"))</f>
        <v xml:space="preserve">Superannuation -TAR                                         </v>
      </c>
      <c r="D322" s="204">
        <f>IFERROR(INDEX(Lookup!$BG$9:$BG$2065,MATCH($A322,Lookup!$A$9:$A$2065,0)),0)</f>
        <v>7030.86</v>
      </c>
      <c r="E322" s="204">
        <f>IFERROR(INDEX(Lookup!$BF$9:$BF$2065,MATCH($A322,Lookup!$A$9:$A$2065,0)),0)</f>
        <v>0</v>
      </c>
      <c r="F322" s="204">
        <f>IFERROR(INDEX(Lookup!$BE$9:$BE$2065,MATCH($A322,Lookup!$A$9:$A$2065,0)),0)</f>
        <v>0</v>
      </c>
      <c r="G322" s="205"/>
      <c r="H322" s="205"/>
      <c r="I322" s="204">
        <f>IFERROR(INDEX(Lookup!$BJ$9:$BJ$2065,MATCH($A322,Lookup!$A$9:$A$2065,0)),0)</f>
        <v>61668.170000000006</v>
      </c>
      <c r="J322" s="204">
        <f>IFERROR(INDEX(Lookup!$BI$9:$BI$2065,MATCH($A322,Lookup!$A$9:$A$2065,0)),0)</f>
        <v>14086.45</v>
      </c>
      <c r="K322" s="204">
        <f>IFERROR(INDEX(Lookup!$BH$9:$BH$2065,MATCH($A322,Lookup!$A$9:$A$2065,0)),0)</f>
        <v>40860.729999999996</v>
      </c>
      <c r="L322" s="204">
        <f t="shared" si="103"/>
        <v>26774.279999999995</v>
      </c>
      <c r="O322" s="182">
        <f t="shared" si="104"/>
        <v>1</v>
      </c>
    </row>
    <row r="323" spans="1:15" x14ac:dyDescent="0.2">
      <c r="A323" s="182" t="str">
        <f>'07'!A14</f>
        <v>20800-G12</v>
      </c>
      <c r="C323" s="182" t="str">
        <f>IFERROR(LEFT(IFERROR(INDEX(Sheet5!$C$2:$C$1300,MATCH($A323,Sheet5!$A$2:$A$1300,0)),"-"),FIND(",",IFERROR(INDEX(Sheet5!$C$2:$C$1300,MATCH($A323,Sheet5!$A$2:$A$1300,0)),"-"),1)-1),IFERROR(INDEX(Sheet5!$C$2:$C$1300,MATCH($A323,Sheet5!$A$2:$A$1300,0)),"-"))</f>
        <v xml:space="preserve">Workcover -TAR                                              </v>
      </c>
      <c r="D323" s="204">
        <f>IFERROR(INDEX(Lookup!$BG$9:$BG$2065,MATCH($A323,Lookup!$A$9:$A$2065,0)),0)</f>
        <v>1184.68</v>
      </c>
      <c r="E323" s="204">
        <f>IFERROR(INDEX(Lookup!$BF$9:$BF$2065,MATCH($A323,Lookup!$A$9:$A$2065,0)),0)</f>
        <v>0</v>
      </c>
      <c r="F323" s="204">
        <f>IFERROR(INDEX(Lookup!$BE$9:$BE$2065,MATCH($A323,Lookup!$A$9:$A$2065,0)),0)</f>
        <v>0</v>
      </c>
      <c r="G323" s="205"/>
      <c r="H323" s="205"/>
      <c r="I323" s="204">
        <f>IFERROR(INDEX(Lookup!$BJ$9:$BJ$2065,MATCH($A323,Lookup!$A$9:$A$2065,0)),0)</f>
        <v>5213.75</v>
      </c>
      <c r="J323" s="204">
        <f>IFERROR(INDEX(Lookup!$BI$9:$BI$2065,MATCH($A323,Lookup!$A$9:$A$2065,0)),0)</f>
        <v>972.56</v>
      </c>
      <c r="K323" s="204">
        <f>IFERROR(INDEX(Lookup!$BH$9:$BH$2065,MATCH($A323,Lookup!$A$9:$A$2065,0)),0)</f>
        <v>4196.3999999999996</v>
      </c>
      <c r="L323" s="204">
        <f t="shared" si="103"/>
        <v>3223.8399999999997</v>
      </c>
      <c r="O323" s="182">
        <f t="shared" si="104"/>
        <v>1</v>
      </c>
    </row>
    <row r="324" spans="1:15" hidden="1" x14ac:dyDescent="0.2">
      <c r="A324" s="182">
        <f>'07'!A15</f>
        <v>0</v>
      </c>
      <c r="C324" s="182" t="str">
        <f>IFERROR(LEFT(IFERROR(INDEX(Sheet5!$C$2:$C$1300,MATCH($A324,Sheet5!$A$2:$A$1300,0)),"-"),FIND(",",IFERROR(INDEX(Sheet5!$C$2:$C$1300,MATCH($A324,Sheet5!$A$2:$A$1300,0)),"-"),1)-1),IFERROR(INDEX(Sheet5!$C$2:$C$1300,MATCH($A324,Sheet5!$A$2:$A$1300,0)),"-"))</f>
        <v>-</v>
      </c>
      <c r="D324" s="204">
        <f>IFERROR(INDEX(Lookup!$BG$9:$BG$2065,MATCH($A324,Lookup!$A$9:$A$2065,0)),0)</f>
        <v>0</v>
      </c>
      <c r="E324" s="204">
        <f>IFERROR(INDEX(Lookup!$BF$9:$BF$2065,MATCH($A324,Lookup!$A$9:$A$2065,0)),0)</f>
        <v>0</v>
      </c>
      <c r="F324" s="204">
        <f>IFERROR(INDEX(Lookup!$BE$9:$BE$2065,MATCH($A324,Lookup!$A$9:$A$2065,0)),0)</f>
        <v>0</v>
      </c>
      <c r="G324" s="205"/>
      <c r="H324" s="205"/>
      <c r="I324" s="204">
        <f>IFERROR(INDEX(Lookup!$BJ$9:$BJ$2065,MATCH($A324,Lookup!$A$9:$A$2065,0)),0)</f>
        <v>0</v>
      </c>
      <c r="J324" s="204">
        <f>IFERROR(INDEX(Lookup!$BI$9:$BI$2065,MATCH($A324,Lookup!$A$9:$A$2065,0)),0)</f>
        <v>0</v>
      </c>
      <c r="K324" s="204">
        <f>IFERROR(INDEX(Lookup!$BH$9:$BH$2065,MATCH($A324,Lookup!$A$9:$A$2065,0)),0)</f>
        <v>0</v>
      </c>
      <c r="L324" s="204">
        <f t="shared" si="103"/>
        <v>0</v>
      </c>
      <c r="O324" s="182">
        <f t="shared" si="104"/>
        <v>0</v>
      </c>
    </row>
    <row r="325" spans="1:15" hidden="1" x14ac:dyDescent="0.2">
      <c r="A325" s="182">
        <f>'07'!A16</f>
        <v>0</v>
      </c>
      <c r="C325" s="182" t="str">
        <f>IFERROR(LEFT(IFERROR(INDEX(Sheet5!$C$2:$C$1300,MATCH($A325,Sheet5!$A$2:$A$1300,0)),"-"),FIND(",",IFERROR(INDEX(Sheet5!$C$2:$C$1300,MATCH($A325,Sheet5!$A$2:$A$1300,0)),"-"),1)-1),IFERROR(INDEX(Sheet5!$C$2:$C$1300,MATCH($A325,Sheet5!$A$2:$A$1300,0)),"-"))</f>
        <v>-</v>
      </c>
      <c r="D325" s="204">
        <f>IFERROR(INDEX(Lookup!$BG$9:$BG$2065,MATCH($A325,Lookup!$A$9:$A$2065,0)),0)</f>
        <v>0</v>
      </c>
      <c r="E325" s="204">
        <f>IFERROR(INDEX(Lookup!$BF$9:$BF$2065,MATCH($A325,Lookup!$A$9:$A$2065,0)),0)</f>
        <v>0</v>
      </c>
      <c r="F325" s="204">
        <f>IFERROR(INDEX(Lookup!$BE$9:$BE$2065,MATCH($A325,Lookup!$A$9:$A$2065,0)),0)</f>
        <v>0</v>
      </c>
      <c r="G325" s="205"/>
      <c r="H325" s="205"/>
      <c r="I325" s="204">
        <f>IFERROR(INDEX(Lookup!$BJ$9:$BJ$2065,MATCH($A325,Lookup!$A$9:$A$2065,0)),0)</f>
        <v>0</v>
      </c>
      <c r="J325" s="204">
        <f>IFERROR(INDEX(Lookup!$BI$9:$BI$2065,MATCH($A325,Lookup!$A$9:$A$2065,0)),0)</f>
        <v>0</v>
      </c>
      <c r="K325" s="204">
        <f>IFERROR(INDEX(Lookup!$BH$9:$BH$2065,MATCH($A325,Lookup!$A$9:$A$2065,0)),0)</f>
        <v>0</v>
      </c>
      <c r="L325" s="204">
        <f t="shared" si="103"/>
        <v>0</v>
      </c>
      <c r="O325" s="182">
        <f t="shared" si="104"/>
        <v>0</v>
      </c>
    </row>
    <row r="326" spans="1:15" hidden="1" x14ac:dyDescent="0.2">
      <c r="A326" s="182">
        <f>'07'!A17</f>
        <v>0</v>
      </c>
      <c r="C326" s="182" t="str">
        <f>IFERROR(LEFT(IFERROR(INDEX(Sheet5!$C$2:$C$1300,MATCH($A326,Sheet5!$A$2:$A$1300,0)),"-"),FIND(",",IFERROR(INDEX(Sheet5!$C$2:$C$1300,MATCH($A326,Sheet5!$A$2:$A$1300,0)),"-"),1)-1),IFERROR(INDEX(Sheet5!$C$2:$C$1300,MATCH($A326,Sheet5!$A$2:$A$1300,0)),"-"))</f>
        <v>-</v>
      </c>
      <c r="D326" s="204">
        <f>IFERROR(INDEX(Lookup!$BG$9:$BG$2065,MATCH($A326,Lookup!$A$9:$A$2065,0)),0)</f>
        <v>0</v>
      </c>
      <c r="E326" s="204">
        <f>IFERROR(INDEX(Lookup!$BF$9:$BF$2065,MATCH($A326,Lookup!$A$9:$A$2065,0)),0)</f>
        <v>0</v>
      </c>
      <c r="F326" s="204">
        <f>IFERROR(INDEX(Lookup!$BE$9:$BE$2065,MATCH($A326,Lookup!$A$9:$A$2065,0)),0)</f>
        <v>0</v>
      </c>
      <c r="G326" s="205"/>
      <c r="H326" s="205"/>
      <c r="I326" s="204">
        <f>IFERROR(INDEX(Lookup!$BJ$9:$BJ$2065,MATCH($A326,Lookup!$A$9:$A$2065,0)),0)</f>
        <v>0</v>
      </c>
      <c r="J326" s="204">
        <f>IFERROR(INDEX(Lookup!$BI$9:$BI$2065,MATCH($A326,Lookup!$A$9:$A$2065,0)),0)</f>
        <v>0</v>
      </c>
      <c r="K326" s="204">
        <f>IFERROR(INDEX(Lookup!$BH$9:$BH$2065,MATCH($A326,Lookup!$A$9:$A$2065,0)),0)</f>
        <v>0</v>
      </c>
      <c r="L326" s="204">
        <f t="shared" si="103"/>
        <v>0</v>
      </c>
      <c r="O326" s="182">
        <f t="shared" si="104"/>
        <v>0</v>
      </c>
    </row>
    <row r="327" spans="1:15" hidden="1" x14ac:dyDescent="0.2">
      <c r="A327" s="182">
        <f>'07'!A18</f>
        <v>0</v>
      </c>
      <c r="C327" s="182" t="str">
        <f>IFERROR(LEFT(IFERROR(INDEX(Sheet5!$C$2:$C$1300,MATCH($A327,Sheet5!$A$2:$A$1300,0)),"-"),FIND(",",IFERROR(INDEX(Sheet5!$C$2:$C$1300,MATCH($A327,Sheet5!$A$2:$A$1300,0)),"-"),1)-1),IFERROR(INDEX(Sheet5!$C$2:$C$1300,MATCH($A327,Sheet5!$A$2:$A$1300,0)),"-"))</f>
        <v>-</v>
      </c>
      <c r="D327" s="204">
        <f>IFERROR(INDEX(Lookup!$BG$9:$BG$2065,MATCH($A327,Lookup!$A$9:$A$2065,0)),0)</f>
        <v>0</v>
      </c>
      <c r="E327" s="204">
        <f>IFERROR(INDEX(Lookup!$BF$9:$BF$2065,MATCH($A327,Lookup!$A$9:$A$2065,0)),0)</f>
        <v>0</v>
      </c>
      <c r="F327" s="204">
        <f>IFERROR(INDEX(Lookup!$BE$9:$BE$2065,MATCH($A327,Lookup!$A$9:$A$2065,0)),0)</f>
        <v>0</v>
      </c>
      <c r="G327" s="205"/>
      <c r="H327" s="205"/>
      <c r="I327" s="204">
        <f>IFERROR(INDEX(Lookup!$BJ$9:$BJ$2065,MATCH($A327,Lookup!$A$9:$A$2065,0)),0)</f>
        <v>0</v>
      </c>
      <c r="J327" s="204">
        <f>IFERROR(INDEX(Lookup!$BI$9:$BI$2065,MATCH($A327,Lookup!$A$9:$A$2065,0)),0)</f>
        <v>0</v>
      </c>
      <c r="K327" s="204">
        <f>IFERROR(INDEX(Lookup!$BH$9:$BH$2065,MATCH($A327,Lookup!$A$9:$A$2065,0)),0)</f>
        <v>0</v>
      </c>
      <c r="L327" s="204">
        <f t="shared" si="103"/>
        <v>0</v>
      </c>
      <c r="O327" s="182">
        <f t="shared" si="104"/>
        <v>0</v>
      </c>
    </row>
    <row r="328" spans="1:15" hidden="1" x14ac:dyDescent="0.2">
      <c r="A328" s="182">
        <f>'07'!A19</f>
        <v>0</v>
      </c>
      <c r="C328" s="182" t="str">
        <f>IFERROR(LEFT(IFERROR(INDEX(Sheet5!$C$2:$C$1300,MATCH($A328,Sheet5!$A$2:$A$1300,0)),"-"),FIND(",",IFERROR(INDEX(Sheet5!$C$2:$C$1300,MATCH($A328,Sheet5!$A$2:$A$1300,0)),"-"),1)-1),IFERROR(INDEX(Sheet5!$C$2:$C$1300,MATCH($A328,Sheet5!$A$2:$A$1300,0)),"-"))</f>
        <v>-</v>
      </c>
      <c r="D328" s="204">
        <f>IFERROR(INDEX(Lookup!$BG$9:$BG$2065,MATCH($A328,Lookup!$A$9:$A$2065,0)),0)</f>
        <v>0</v>
      </c>
      <c r="E328" s="204">
        <f>IFERROR(INDEX(Lookup!$BF$9:$BF$2065,MATCH($A328,Lookup!$A$9:$A$2065,0)),0)</f>
        <v>0</v>
      </c>
      <c r="F328" s="204">
        <f>IFERROR(INDEX(Lookup!$BE$9:$BE$2065,MATCH($A328,Lookup!$A$9:$A$2065,0)),0)</f>
        <v>0</v>
      </c>
      <c r="G328" s="205"/>
      <c r="H328" s="205"/>
      <c r="I328" s="204">
        <f>IFERROR(INDEX(Lookup!$BJ$9:$BJ$2065,MATCH($A328,Lookup!$A$9:$A$2065,0)),0)</f>
        <v>0</v>
      </c>
      <c r="J328" s="204">
        <f>IFERROR(INDEX(Lookup!$BI$9:$BI$2065,MATCH($A328,Lookup!$A$9:$A$2065,0)),0)</f>
        <v>0</v>
      </c>
      <c r="K328" s="204">
        <f>IFERROR(INDEX(Lookup!$BH$9:$BH$2065,MATCH($A328,Lookup!$A$9:$A$2065,0)),0)</f>
        <v>0</v>
      </c>
      <c r="L328" s="204">
        <f t="shared" si="103"/>
        <v>0</v>
      </c>
      <c r="O328" s="182">
        <f t="shared" si="104"/>
        <v>0</v>
      </c>
    </row>
    <row r="329" spans="1:15" hidden="1" x14ac:dyDescent="0.2">
      <c r="A329" s="182">
        <f>'07'!A20</f>
        <v>0</v>
      </c>
      <c r="C329" s="182" t="str">
        <f>IFERROR(LEFT(IFERROR(INDEX(Sheet5!$C$2:$C$1300,MATCH($A329,Sheet5!$A$2:$A$1300,0)),"-"),FIND(",",IFERROR(INDEX(Sheet5!$C$2:$C$1300,MATCH($A329,Sheet5!$A$2:$A$1300,0)),"-"),1)-1),IFERROR(INDEX(Sheet5!$C$2:$C$1300,MATCH($A329,Sheet5!$A$2:$A$1300,0)),"-"))</f>
        <v>-</v>
      </c>
      <c r="D329" s="204">
        <f>IFERROR(INDEX(Lookup!$BG$9:$BG$2065,MATCH($A329,Lookup!$A$9:$A$2065,0)),0)</f>
        <v>0</v>
      </c>
      <c r="E329" s="204">
        <f>IFERROR(INDEX(Lookup!$BF$9:$BF$2065,MATCH($A329,Lookup!$A$9:$A$2065,0)),0)</f>
        <v>0</v>
      </c>
      <c r="F329" s="204">
        <f>IFERROR(INDEX(Lookup!$BE$9:$BE$2065,MATCH($A329,Lookup!$A$9:$A$2065,0)),0)</f>
        <v>0</v>
      </c>
      <c r="G329" s="205"/>
      <c r="H329" s="205"/>
      <c r="I329" s="204">
        <f>IFERROR(INDEX(Lookup!$BJ$9:$BJ$2065,MATCH($A329,Lookup!$A$9:$A$2065,0)),0)</f>
        <v>0</v>
      </c>
      <c r="J329" s="204">
        <f>IFERROR(INDEX(Lookup!$BI$9:$BI$2065,MATCH($A329,Lookup!$A$9:$A$2065,0)),0)</f>
        <v>0</v>
      </c>
      <c r="K329" s="204">
        <f>IFERROR(INDEX(Lookup!$BH$9:$BH$2065,MATCH($A329,Lookup!$A$9:$A$2065,0)),0)</f>
        <v>0</v>
      </c>
      <c r="L329" s="204">
        <f t="shared" si="103"/>
        <v>0</v>
      </c>
      <c r="O329" s="182">
        <f t="shared" si="104"/>
        <v>0</v>
      </c>
    </row>
    <row r="330" spans="1:15" hidden="1" x14ac:dyDescent="0.2">
      <c r="A330" s="182">
        <f>'07'!A21</f>
        <v>0</v>
      </c>
      <c r="C330" s="182" t="str">
        <f>IFERROR(LEFT(IFERROR(INDEX(Sheet5!$C$2:$C$1300,MATCH($A330,Sheet5!$A$2:$A$1300,0)),"-"),FIND(",",IFERROR(INDEX(Sheet5!$C$2:$C$1300,MATCH($A330,Sheet5!$A$2:$A$1300,0)),"-"),1)-1),IFERROR(INDEX(Sheet5!$C$2:$C$1300,MATCH($A330,Sheet5!$A$2:$A$1300,0)),"-"))</f>
        <v>-</v>
      </c>
      <c r="D330" s="204">
        <f>IFERROR(INDEX(Lookup!$BG$9:$BG$2065,MATCH($A330,Lookup!$A$9:$A$2065,0)),0)</f>
        <v>0</v>
      </c>
      <c r="E330" s="204">
        <f>IFERROR(INDEX(Lookup!$BF$9:$BF$2065,MATCH($A330,Lookup!$A$9:$A$2065,0)),0)</f>
        <v>0</v>
      </c>
      <c r="F330" s="204">
        <f>IFERROR(INDEX(Lookup!$BE$9:$BE$2065,MATCH($A330,Lookup!$A$9:$A$2065,0)),0)</f>
        <v>0</v>
      </c>
      <c r="G330" s="205"/>
      <c r="H330" s="205"/>
      <c r="I330" s="204">
        <f>IFERROR(INDEX(Lookup!$BJ$9:$BJ$2065,MATCH($A330,Lookup!$A$9:$A$2065,0)),0)</f>
        <v>0</v>
      </c>
      <c r="J330" s="204">
        <f>IFERROR(INDEX(Lookup!$BI$9:$BI$2065,MATCH($A330,Lookup!$A$9:$A$2065,0)),0)</f>
        <v>0</v>
      </c>
      <c r="K330" s="204">
        <f>IFERROR(INDEX(Lookup!$BH$9:$BH$2065,MATCH($A330,Lookup!$A$9:$A$2065,0)),0)</f>
        <v>0</v>
      </c>
      <c r="L330" s="204">
        <f t="shared" si="103"/>
        <v>0</v>
      </c>
      <c r="O330" s="182">
        <f t="shared" si="104"/>
        <v>0</v>
      </c>
    </row>
    <row r="331" spans="1:15" hidden="1" x14ac:dyDescent="0.2">
      <c r="A331" s="182">
        <f>'07'!A22</f>
        <v>0</v>
      </c>
      <c r="C331" s="182" t="str">
        <f>IFERROR(LEFT(IFERROR(INDEX(Sheet5!$C$2:$C$1300,MATCH($A331,Sheet5!$A$2:$A$1300,0)),"-"),FIND(",",IFERROR(INDEX(Sheet5!$C$2:$C$1300,MATCH($A331,Sheet5!$A$2:$A$1300,0)),"-"),1)-1),IFERROR(INDEX(Sheet5!$C$2:$C$1300,MATCH($A331,Sheet5!$A$2:$A$1300,0)),"-"))</f>
        <v>-</v>
      </c>
      <c r="D331" s="204">
        <f>IFERROR(INDEX(Lookup!$BG$9:$BG$2065,MATCH($A331,Lookup!$A$9:$A$2065,0)),0)</f>
        <v>0</v>
      </c>
      <c r="E331" s="204">
        <f>IFERROR(INDEX(Lookup!$BF$9:$BF$2065,MATCH($A331,Lookup!$A$9:$A$2065,0)),0)</f>
        <v>0</v>
      </c>
      <c r="F331" s="204">
        <f>IFERROR(INDEX(Lookup!$BE$9:$BE$2065,MATCH($A331,Lookup!$A$9:$A$2065,0)),0)</f>
        <v>0</v>
      </c>
      <c r="G331" s="205"/>
      <c r="H331" s="205"/>
      <c r="I331" s="204">
        <f>IFERROR(INDEX(Lookup!$BJ$9:$BJ$2065,MATCH($A331,Lookup!$A$9:$A$2065,0)),0)</f>
        <v>0</v>
      </c>
      <c r="J331" s="204">
        <f>IFERROR(INDEX(Lookup!$BI$9:$BI$2065,MATCH($A331,Lookup!$A$9:$A$2065,0)),0)</f>
        <v>0</v>
      </c>
      <c r="K331" s="204">
        <f>IFERROR(INDEX(Lookup!$BH$9:$BH$2065,MATCH($A331,Lookup!$A$9:$A$2065,0)),0)</f>
        <v>0</v>
      </c>
      <c r="L331" s="204">
        <f t="shared" ref="L331:L332" si="105">K331-J331</f>
        <v>0</v>
      </c>
      <c r="O331" s="182">
        <f t="shared" si="104"/>
        <v>0</v>
      </c>
    </row>
    <row r="332" spans="1:15" hidden="1" x14ac:dyDescent="0.2">
      <c r="A332" s="182">
        <f>'07'!A23</f>
        <v>0</v>
      </c>
      <c r="C332" s="182" t="str">
        <f>IFERROR(LEFT(IFERROR(INDEX(Sheet5!$C$2:$C$1300,MATCH($A332,Sheet5!$A$2:$A$1300,0)),"-"),FIND(",",IFERROR(INDEX(Sheet5!$C$2:$C$1300,MATCH($A332,Sheet5!$A$2:$A$1300,0)),"-"),1)-1),IFERROR(INDEX(Sheet5!$C$2:$C$1300,MATCH($A332,Sheet5!$A$2:$A$1300,0)),"-"))</f>
        <v>-</v>
      </c>
      <c r="D332" s="204">
        <f>IFERROR(INDEX(Lookup!$BG$9:$BG$2065,MATCH($A332,Lookup!$A$9:$A$2065,0)),0)</f>
        <v>0</v>
      </c>
      <c r="E332" s="204">
        <f>IFERROR(INDEX(Lookup!$BF$9:$BF$2065,MATCH($A332,Lookup!$A$9:$A$2065,0)),0)</f>
        <v>0</v>
      </c>
      <c r="F332" s="204">
        <f>IFERROR(INDEX(Lookup!$BE$9:$BE$2065,MATCH($A332,Lookup!$A$9:$A$2065,0)),0)</f>
        <v>0</v>
      </c>
      <c r="G332" s="205"/>
      <c r="H332" s="205"/>
      <c r="I332" s="204">
        <f>IFERROR(INDEX(Lookup!$BJ$9:$BJ$2065,MATCH($A332,Lookup!$A$9:$A$2065,0)),0)</f>
        <v>0</v>
      </c>
      <c r="J332" s="204">
        <f>IFERROR(INDEX(Lookup!$BI$9:$BI$2065,MATCH($A332,Lookup!$A$9:$A$2065,0)),0)</f>
        <v>0</v>
      </c>
      <c r="K332" s="204">
        <f>IFERROR(INDEX(Lookup!$BH$9:$BH$2065,MATCH($A332,Lookup!$A$9:$A$2065,0)),0)</f>
        <v>0</v>
      </c>
      <c r="L332" s="204">
        <f t="shared" si="105"/>
        <v>0</v>
      </c>
      <c r="O332" s="182">
        <f t="shared" si="104"/>
        <v>0</v>
      </c>
    </row>
    <row r="333" spans="1:15" hidden="1" x14ac:dyDescent="0.2">
      <c r="A333" s="182">
        <f>+'09'!A24</f>
        <v>0</v>
      </c>
      <c r="C333" s="182" t="str">
        <f>IFERROR(LEFT(IFERROR(INDEX(Sheet5!$C$2:$C$1300,MATCH($A333,Sheet5!$A$2:$A$1300,0)),"-"),FIND(",",IFERROR(INDEX(Sheet5!$C$2:$C$1300,MATCH($A333,Sheet5!$A$2:$A$1300,0)),"-"),1)-1),IFERROR(INDEX(Sheet5!$C$2:$C$1300,MATCH($A333,Sheet5!$A$2:$A$1300,0)),"-"))</f>
        <v>-</v>
      </c>
      <c r="D333" s="204">
        <f>IFERROR(INDEX(Lookup!$BG$9:$BG$2065,MATCH($A333,Lookup!$A$9:$A$2065,0)),0)</f>
        <v>0</v>
      </c>
      <c r="E333" s="204">
        <f>IFERROR(INDEX(Lookup!$BF$9:$BF$2065,MATCH($A333,Lookup!$A$9:$A$2065,0)),0)</f>
        <v>0</v>
      </c>
      <c r="F333" s="204">
        <f>IFERROR(INDEX(Lookup!$BE$9:$BE$2065,MATCH($A333,Lookup!$A$9:$A$2065,0)),0)</f>
        <v>0</v>
      </c>
      <c r="G333" s="205"/>
      <c r="H333" s="205"/>
      <c r="I333" s="204">
        <f>IFERROR(INDEX(Lookup!$BJ$9:$BJ$2065,MATCH($A333,Lookup!$A$9:$A$2065,0)),0)</f>
        <v>0</v>
      </c>
      <c r="J333" s="204">
        <f>IFERROR(INDEX(Lookup!$BI$9:$BI$2065,MATCH($A333,Lookup!$A$9:$A$2065,0)),0)</f>
        <v>0</v>
      </c>
      <c r="K333" s="204">
        <f>IFERROR(INDEX(Lookup!$BH$9:$BH$2065,MATCH($A333,Lookup!$A$9:$A$2065,0)),0)</f>
        <v>0</v>
      </c>
      <c r="L333" s="204">
        <f t="shared" si="103"/>
        <v>0</v>
      </c>
      <c r="O333" s="182">
        <f t="shared" si="104"/>
        <v>0</v>
      </c>
    </row>
    <row r="334" spans="1:15" hidden="1" x14ac:dyDescent="0.2">
      <c r="A334" s="182">
        <f>+'09'!A25</f>
        <v>0</v>
      </c>
      <c r="C334" s="182" t="str">
        <f>IFERROR(LEFT(IFERROR(INDEX(Sheet5!$C$2:$C$1300,MATCH($A334,Sheet5!$A$2:$A$1300,0)),"-"),FIND(",",IFERROR(INDEX(Sheet5!$C$2:$C$1300,MATCH($A334,Sheet5!$A$2:$A$1300,0)),"-"),1)-1),IFERROR(INDEX(Sheet5!$C$2:$C$1300,MATCH($A334,Sheet5!$A$2:$A$1300,0)),"-"))</f>
        <v>-</v>
      </c>
      <c r="D334" s="204">
        <f>IFERROR(INDEX(Lookup!$BG$9:$BG$2065,MATCH($A334,Lookup!$A$9:$A$2065,0)),0)</f>
        <v>0</v>
      </c>
      <c r="E334" s="204">
        <f>IFERROR(INDEX(Lookup!$BF$9:$BF$2065,MATCH($A334,Lookup!$A$9:$A$2065,0)),0)</f>
        <v>0</v>
      </c>
      <c r="F334" s="204">
        <f>IFERROR(INDEX(Lookup!$BE$9:$BE$2065,MATCH($A334,Lookup!$A$9:$A$2065,0)),0)</f>
        <v>0</v>
      </c>
      <c r="G334" s="205"/>
      <c r="H334" s="205"/>
      <c r="I334" s="204">
        <f>IFERROR(INDEX(Lookup!$BJ$9:$BJ$2065,MATCH($A334,Lookup!$A$9:$A$2065,0)),0)</f>
        <v>0</v>
      </c>
      <c r="J334" s="204">
        <f>IFERROR(INDEX(Lookup!$BI$9:$BI$2065,MATCH($A334,Lookup!$A$9:$A$2065,0)),0)</f>
        <v>0</v>
      </c>
      <c r="K334" s="204">
        <f>IFERROR(INDEX(Lookup!$BH$9:$BH$2065,MATCH($A334,Lookup!$A$9:$A$2065,0)),0)</f>
        <v>0</v>
      </c>
      <c r="L334" s="204">
        <f t="shared" si="103"/>
        <v>0</v>
      </c>
      <c r="O334" s="182">
        <f t="shared" si="104"/>
        <v>0</v>
      </c>
    </row>
    <row r="335" spans="1:15" hidden="1" x14ac:dyDescent="0.2">
      <c r="A335" s="182">
        <f>+'09'!A26</f>
        <v>0</v>
      </c>
      <c r="C335" s="182" t="str">
        <f>IFERROR(LEFT(IFERROR(INDEX(Sheet5!$C$2:$C$1300,MATCH($A335,Sheet5!$A$2:$A$1300,0)),"-"),FIND(",",IFERROR(INDEX(Sheet5!$C$2:$C$1300,MATCH($A335,Sheet5!$A$2:$A$1300,0)),"-"),1)-1),IFERROR(INDEX(Sheet5!$C$2:$C$1300,MATCH($A335,Sheet5!$A$2:$A$1300,0)),"-"))</f>
        <v>-</v>
      </c>
      <c r="D335" s="204">
        <f>IFERROR(INDEX(Lookup!$BG$9:$BG$2065,MATCH($A335,Lookup!$A$9:$A$2065,0)),0)</f>
        <v>0</v>
      </c>
      <c r="E335" s="204">
        <f>IFERROR(INDEX(Lookup!$BF$9:$BF$2065,MATCH($A335,Lookup!$A$9:$A$2065,0)),0)</f>
        <v>0</v>
      </c>
      <c r="F335" s="204">
        <f>IFERROR(INDEX(Lookup!$BE$9:$BE$2065,MATCH($A335,Lookup!$A$9:$A$2065,0)),0)</f>
        <v>0</v>
      </c>
      <c r="G335" s="205"/>
      <c r="H335" s="205"/>
      <c r="I335" s="204">
        <f>IFERROR(INDEX(Lookup!$BJ$9:$BJ$2065,MATCH($A335,Lookup!$A$9:$A$2065,0)),0)</f>
        <v>0</v>
      </c>
      <c r="J335" s="204">
        <f>IFERROR(INDEX(Lookup!$BI$9:$BI$2065,MATCH($A335,Lookup!$A$9:$A$2065,0)),0)</f>
        <v>0</v>
      </c>
      <c r="K335" s="204">
        <f>IFERROR(INDEX(Lookup!$BH$9:$BH$2065,MATCH($A335,Lookup!$A$9:$A$2065,0)),0)</f>
        <v>0</v>
      </c>
      <c r="L335" s="204">
        <f t="shared" si="103"/>
        <v>0</v>
      </c>
      <c r="O335" s="182">
        <f t="shared" si="104"/>
        <v>0</v>
      </c>
    </row>
    <row r="336" spans="1:15" hidden="1" x14ac:dyDescent="0.2">
      <c r="A336" s="182">
        <f>+'09'!A27</f>
        <v>0</v>
      </c>
      <c r="C336" s="182" t="str">
        <f>IFERROR(LEFT(IFERROR(INDEX(Sheet5!$C$2:$C$1300,MATCH($A336,Sheet5!$A$2:$A$1300,0)),"-"),FIND(",",IFERROR(INDEX(Sheet5!$C$2:$C$1300,MATCH($A336,Sheet5!$A$2:$A$1300,0)),"-"),1)-1),IFERROR(INDEX(Sheet5!$C$2:$C$1300,MATCH($A336,Sheet5!$A$2:$A$1300,0)),"-"))</f>
        <v>-</v>
      </c>
      <c r="D336" s="204">
        <f>IFERROR(INDEX(Lookup!$BG$9:$BG$2065,MATCH($A336,Lookup!$A$9:$A$2065,0)),0)</f>
        <v>0</v>
      </c>
      <c r="E336" s="204">
        <f>IFERROR(INDEX(Lookup!$BF$9:$BF$2065,MATCH($A336,Lookup!$A$9:$A$2065,0)),0)</f>
        <v>0</v>
      </c>
      <c r="F336" s="204">
        <f>IFERROR(INDEX(Lookup!$BE$9:$BE$2065,MATCH($A336,Lookup!$A$9:$A$2065,0)),0)</f>
        <v>0</v>
      </c>
      <c r="G336" s="205"/>
      <c r="H336" s="205"/>
      <c r="I336" s="204">
        <f>IFERROR(INDEX(Lookup!$BJ$9:$BJ$2065,MATCH($A336,Lookup!$A$9:$A$2065,0)),0)</f>
        <v>0</v>
      </c>
      <c r="J336" s="204">
        <f>IFERROR(INDEX(Lookup!$BI$9:$BI$2065,MATCH($A336,Lookup!$A$9:$A$2065,0)),0)</f>
        <v>0</v>
      </c>
      <c r="K336" s="204">
        <f>IFERROR(INDEX(Lookup!$BH$9:$BH$2065,MATCH($A336,Lookup!$A$9:$A$2065,0)),0)</f>
        <v>0</v>
      </c>
      <c r="L336" s="204">
        <f t="shared" si="103"/>
        <v>0</v>
      </c>
      <c r="O336" s="182">
        <f t="shared" si="104"/>
        <v>0</v>
      </c>
    </row>
    <row r="337" spans="1:15" hidden="1" x14ac:dyDescent="0.2">
      <c r="A337" s="182">
        <f>+'09'!A28</f>
        <v>0</v>
      </c>
      <c r="C337" s="182" t="str">
        <f>IFERROR(LEFT(IFERROR(INDEX(Sheet5!$C$2:$C$1300,MATCH($A337,Sheet5!$A$2:$A$1300,0)),"-"),FIND(",",IFERROR(INDEX(Sheet5!$C$2:$C$1300,MATCH($A337,Sheet5!$A$2:$A$1300,0)),"-"),1)-1),IFERROR(INDEX(Sheet5!$C$2:$C$1300,MATCH($A337,Sheet5!$A$2:$A$1300,0)),"-"))</f>
        <v>-</v>
      </c>
      <c r="D337" s="204">
        <f>IFERROR(INDEX(Lookup!$BG$9:$BG$2065,MATCH($A337,Lookup!$A$9:$A$2065,0)),0)</f>
        <v>0</v>
      </c>
      <c r="E337" s="204">
        <f>IFERROR(INDEX(Lookup!$BF$9:$BF$2065,MATCH($A337,Lookup!$A$9:$A$2065,0)),0)</f>
        <v>0</v>
      </c>
      <c r="F337" s="204">
        <f>IFERROR(INDEX(Lookup!$BE$9:$BE$2065,MATCH($A337,Lookup!$A$9:$A$2065,0)),0)</f>
        <v>0</v>
      </c>
      <c r="G337" s="205"/>
      <c r="H337" s="205"/>
      <c r="I337" s="204">
        <f>IFERROR(INDEX(Lookup!$BJ$9:$BJ$2065,MATCH($A337,Lookup!$A$9:$A$2065,0)),0)</f>
        <v>0</v>
      </c>
      <c r="J337" s="204">
        <f>IFERROR(INDEX(Lookup!$BI$9:$BI$2065,MATCH($A337,Lookup!$A$9:$A$2065,0)),0)</f>
        <v>0</v>
      </c>
      <c r="K337" s="204">
        <f>IFERROR(INDEX(Lookup!$BH$9:$BH$2065,MATCH($A337,Lookup!$A$9:$A$2065,0)),0)</f>
        <v>0</v>
      </c>
      <c r="L337" s="204">
        <f t="shared" si="103"/>
        <v>0</v>
      </c>
      <c r="O337" s="182">
        <f t="shared" si="104"/>
        <v>0</v>
      </c>
    </row>
    <row r="338" spans="1:15" hidden="1" x14ac:dyDescent="0.2">
      <c r="A338" s="182">
        <f>+'09'!A29</f>
        <v>0</v>
      </c>
      <c r="C338" s="182" t="str">
        <f>IFERROR(LEFT(IFERROR(INDEX(Sheet5!$C$2:$C$1300,MATCH($A338,Sheet5!$A$2:$A$1300,0)),"-"),FIND(",",IFERROR(INDEX(Sheet5!$C$2:$C$1300,MATCH($A338,Sheet5!$A$2:$A$1300,0)),"-"),1)-1),IFERROR(INDEX(Sheet5!$C$2:$C$1300,MATCH($A338,Sheet5!$A$2:$A$1300,0)),"-"))</f>
        <v>-</v>
      </c>
      <c r="D338" s="204">
        <f>IFERROR(INDEX(Lookup!$BG$9:$BG$2065,MATCH($A338,Lookup!$A$9:$A$2065,0)),0)</f>
        <v>0</v>
      </c>
      <c r="E338" s="204">
        <f>IFERROR(INDEX(Lookup!$BF$9:$BF$2065,MATCH($A338,Lookup!$A$9:$A$2065,0)),0)</f>
        <v>0</v>
      </c>
      <c r="F338" s="204">
        <f>IFERROR(INDEX(Lookup!$BE$9:$BE$2065,MATCH($A338,Lookup!$A$9:$A$2065,0)),0)</f>
        <v>0</v>
      </c>
      <c r="G338" s="205"/>
      <c r="H338" s="205"/>
      <c r="I338" s="204">
        <f>IFERROR(INDEX(Lookup!$BJ$9:$BJ$2065,MATCH($A338,Lookup!$A$9:$A$2065,0)),0)</f>
        <v>0</v>
      </c>
      <c r="J338" s="204">
        <f>IFERROR(INDEX(Lookup!$BI$9:$BI$2065,MATCH($A338,Lookup!$A$9:$A$2065,0)),0)</f>
        <v>0</v>
      </c>
      <c r="K338" s="204">
        <f>IFERROR(INDEX(Lookup!$BH$9:$BH$2065,MATCH($A338,Lookup!$A$9:$A$2065,0)),0)</f>
        <v>0</v>
      </c>
      <c r="L338" s="204">
        <f t="shared" si="103"/>
        <v>0</v>
      </c>
      <c r="O338" s="182">
        <f t="shared" si="104"/>
        <v>0</v>
      </c>
    </row>
    <row r="339" spans="1:15" hidden="1" x14ac:dyDescent="0.2">
      <c r="A339" s="182">
        <f>+'09'!A30</f>
        <v>0</v>
      </c>
      <c r="C339" s="182" t="str">
        <f>IFERROR(LEFT(IFERROR(INDEX(Sheet5!$C$2:$C$1300,MATCH($A339,Sheet5!$A$2:$A$1300,0)),"-"),FIND(",",IFERROR(INDEX(Sheet5!$C$2:$C$1300,MATCH($A339,Sheet5!$A$2:$A$1300,0)),"-"),1)-1),IFERROR(INDEX(Sheet5!$C$2:$C$1300,MATCH($A339,Sheet5!$A$2:$A$1300,0)),"-"))</f>
        <v>-</v>
      </c>
      <c r="D339" s="204">
        <f>IFERROR(INDEX(Lookup!$BG$9:$BG$2065,MATCH($A339,Lookup!$A$9:$A$2065,0)),0)</f>
        <v>0</v>
      </c>
      <c r="E339" s="204">
        <f>IFERROR(INDEX(Lookup!$BF$9:$BF$2065,MATCH($A339,Lookup!$A$9:$A$2065,0)),0)</f>
        <v>0</v>
      </c>
      <c r="F339" s="204">
        <f>IFERROR(INDEX(Lookup!$BE$9:$BE$2065,MATCH($A339,Lookup!$A$9:$A$2065,0)),0)</f>
        <v>0</v>
      </c>
      <c r="G339" s="205"/>
      <c r="H339" s="205"/>
      <c r="I339" s="204">
        <f>IFERROR(INDEX(Lookup!$BJ$9:$BJ$2065,MATCH($A339,Lookup!$A$9:$A$2065,0)),0)</f>
        <v>0</v>
      </c>
      <c r="J339" s="204">
        <f>IFERROR(INDEX(Lookup!$BI$9:$BI$2065,MATCH($A339,Lookup!$A$9:$A$2065,0)),0)</f>
        <v>0</v>
      </c>
      <c r="K339" s="204">
        <f>IFERROR(INDEX(Lookup!$BH$9:$BH$2065,MATCH($A339,Lookup!$A$9:$A$2065,0)),0)</f>
        <v>0</v>
      </c>
      <c r="L339" s="204">
        <f t="shared" si="103"/>
        <v>0</v>
      </c>
      <c r="O339" s="182">
        <f t="shared" si="104"/>
        <v>0</v>
      </c>
    </row>
    <row r="340" spans="1:15" hidden="1" x14ac:dyDescent="0.2">
      <c r="A340" s="182">
        <f>+'09'!A31</f>
        <v>0</v>
      </c>
      <c r="C340" s="182" t="str">
        <f>IFERROR(LEFT(IFERROR(INDEX(Sheet5!$C$2:$C$1300,MATCH($A340,Sheet5!$A$2:$A$1300,0)),"-"),FIND(",",IFERROR(INDEX(Sheet5!$C$2:$C$1300,MATCH($A340,Sheet5!$A$2:$A$1300,0)),"-"),1)-1),IFERROR(INDEX(Sheet5!$C$2:$C$1300,MATCH($A340,Sheet5!$A$2:$A$1300,0)),"-"))</f>
        <v>-</v>
      </c>
      <c r="D340" s="204">
        <f>IFERROR(INDEX(Lookup!$BG$9:$BG$2065,MATCH($A340,Lookup!$A$9:$A$2065,0)),0)</f>
        <v>0</v>
      </c>
      <c r="E340" s="204">
        <f>IFERROR(INDEX(Lookup!$BF$9:$BF$2065,MATCH($A340,Lookup!$A$9:$A$2065,0)),0)</f>
        <v>0</v>
      </c>
      <c r="F340" s="204">
        <f>IFERROR(INDEX(Lookup!$BE$9:$BE$2065,MATCH($A340,Lookup!$A$9:$A$2065,0)),0)</f>
        <v>0</v>
      </c>
      <c r="G340" s="205"/>
      <c r="H340" s="205"/>
      <c r="I340" s="204">
        <f>IFERROR(INDEX(Lookup!$BJ$9:$BJ$2065,MATCH($A340,Lookup!$A$9:$A$2065,0)),0)</f>
        <v>0</v>
      </c>
      <c r="J340" s="204">
        <f>IFERROR(INDEX(Lookup!$BI$9:$BI$2065,MATCH($A340,Lookup!$A$9:$A$2065,0)),0)</f>
        <v>0</v>
      </c>
      <c r="K340" s="204">
        <f>IFERROR(INDEX(Lookup!$BH$9:$BH$2065,MATCH($A340,Lookup!$A$9:$A$2065,0)),0)</f>
        <v>0</v>
      </c>
      <c r="L340" s="204">
        <f t="shared" si="103"/>
        <v>0</v>
      </c>
      <c r="O340" s="182">
        <f t="shared" si="104"/>
        <v>0</v>
      </c>
    </row>
    <row r="341" spans="1:15" hidden="1" x14ac:dyDescent="0.2">
      <c r="A341" s="182">
        <f>+'09'!A32</f>
        <v>0</v>
      </c>
      <c r="C341" s="182" t="str">
        <f>IFERROR(LEFT(IFERROR(INDEX(Sheet5!$C$2:$C$1300,MATCH($A341,Sheet5!$A$2:$A$1300,0)),"-"),FIND(",",IFERROR(INDEX(Sheet5!$C$2:$C$1300,MATCH($A341,Sheet5!$A$2:$A$1300,0)),"-"),1)-1),IFERROR(INDEX(Sheet5!$C$2:$C$1300,MATCH($A341,Sheet5!$A$2:$A$1300,0)),"-"))</f>
        <v>-</v>
      </c>
      <c r="D341" s="204">
        <f>IFERROR(INDEX(Lookup!$BG$9:$BG$2065,MATCH($A341,Lookup!$A$9:$A$2065,0)),0)</f>
        <v>0</v>
      </c>
      <c r="E341" s="204">
        <f>IFERROR(INDEX(Lookup!$BF$9:$BF$2065,MATCH($A341,Lookup!$A$9:$A$2065,0)),0)</f>
        <v>0</v>
      </c>
      <c r="F341" s="204">
        <f>IFERROR(INDEX(Lookup!$BE$9:$BE$2065,MATCH($A341,Lookup!$A$9:$A$2065,0)),0)</f>
        <v>0</v>
      </c>
      <c r="G341" s="205"/>
      <c r="H341" s="205"/>
      <c r="I341" s="204">
        <f>IFERROR(INDEX(Lookup!$BJ$9:$BJ$2065,MATCH($A341,Lookup!$A$9:$A$2065,0)),0)</f>
        <v>0</v>
      </c>
      <c r="J341" s="204">
        <f>IFERROR(INDEX(Lookup!$BI$9:$BI$2065,MATCH($A341,Lookup!$A$9:$A$2065,0)),0)</f>
        <v>0</v>
      </c>
      <c r="K341" s="204">
        <f>IFERROR(INDEX(Lookup!$BH$9:$BH$2065,MATCH($A341,Lookup!$A$9:$A$2065,0)),0)</f>
        <v>0</v>
      </c>
      <c r="L341" s="204">
        <f t="shared" si="103"/>
        <v>0</v>
      </c>
      <c r="O341" s="182">
        <f t="shared" si="104"/>
        <v>0</v>
      </c>
    </row>
    <row r="342" spans="1:15" hidden="1" x14ac:dyDescent="0.2">
      <c r="A342" s="182">
        <f>+'09'!A33</f>
        <v>0</v>
      </c>
      <c r="C342" s="182" t="str">
        <f>IFERROR(LEFT(IFERROR(INDEX(Sheet5!$C$2:$C$1300,MATCH($A342,Sheet5!$A$2:$A$1300,0)),"-"),FIND(",",IFERROR(INDEX(Sheet5!$C$2:$C$1300,MATCH($A342,Sheet5!$A$2:$A$1300,0)),"-"),1)-1),IFERROR(INDEX(Sheet5!$C$2:$C$1300,MATCH($A342,Sheet5!$A$2:$A$1300,0)),"-"))</f>
        <v>-</v>
      </c>
      <c r="D342" s="204">
        <f>IFERROR(INDEX(Lookup!$BG$9:$BG$2065,MATCH($A342,Lookup!$A$9:$A$2065,0)),0)</f>
        <v>0</v>
      </c>
      <c r="E342" s="204">
        <f>IFERROR(INDEX(Lookup!$BF$9:$BF$2065,MATCH($A342,Lookup!$A$9:$A$2065,0)),0)</f>
        <v>0</v>
      </c>
      <c r="F342" s="204">
        <f>IFERROR(INDEX(Lookup!$BE$9:$BE$2065,MATCH($A342,Lookup!$A$9:$A$2065,0)),0)</f>
        <v>0</v>
      </c>
      <c r="G342" s="205"/>
      <c r="H342" s="205"/>
      <c r="I342" s="204">
        <f>IFERROR(INDEX(Lookup!$BJ$9:$BJ$2065,MATCH($A342,Lookup!$A$9:$A$2065,0)),0)</f>
        <v>0</v>
      </c>
      <c r="J342" s="204">
        <f>IFERROR(INDEX(Lookup!$BI$9:$BI$2065,MATCH($A342,Lookup!$A$9:$A$2065,0)),0)</f>
        <v>0</v>
      </c>
      <c r="K342" s="204">
        <f>IFERROR(INDEX(Lookup!$BH$9:$BH$2065,MATCH($A342,Lookup!$A$9:$A$2065,0)),0)</f>
        <v>0</v>
      </c>
      <c r="L342" s="204">
        <f t="shared" si="103"/>
        <v>0</v>
      </c>
      <c r="O342" s="182">
        <f t="shared" si="104"/>
        <v>0</v>
      </c>
    </row>
    <row r="343" spans="1:15" hidden="1" x14ac:dyDescent="0.2">
      <c r="A343" s="182">
        <f>+'09'!A34</f>
        <v>0</v>
      </c>
      <c r="C343" s="182" t="str">
        <f>IFERROR(LEFT(IFERROR(INDEX(Sheet5!$C$2:$C$1300,MATCH($A343,Sheet5!$A$2:$A$1300,0)),"-"),FIND(",",IFERROR(INDEX(Sheet5!$C$2:$C$1300,MATCH($A343,Sheet5!$A$2:$A$1300,0)),"-"),1)-1),IFERROR(INDEX(Sheet5!$C$2:$C$1300,MATCH($A343,Sheet5!$A$2:$A$1300,0)),"-"))</f>
        <v>-</v>
      </c>
      <c r="D343" s="204">
        <f>IFERROR(INDEX(Lookup!$BG$9:$BG$2065,MATCH($A343,Lookup!$A$9:$A$2065,0)),0)</f>
        <v>0</v>
      </c>
      <c r="E343" s="204">
        <f>IFERROR(INDEX(Lookup!$BF$9:$BF$2065,MATCH($A343,Lookup!$A$9:$A$2065,0)),0)</f>
        <v>0</v>
      </c>
      <c r="F343" s="204">
        <f>IFERROR(INDEX(Lookup!$BE$9:$BE$2065,MATCH($A343,Lookup!$A$9:$A$2065,0)),0)</f>
        <v>0</v>
      </c>
      <c r="G343" s="205"/>
      <c r="H343" s="205"/>
      <c r="I343" s="204">
        <f>IFERROR(INDEX(Lookup!$BJ$9:$BJ$2065,MATCH($A343,Lookup!$A$9:$A$2065,0)),0)</f>
        <v>0</v>
      </c>
      <c r="J343" s="204">
        <f>IFERROR(INDEX(Lookup!$BI$9:$BI$2065,MATCH($A343,Lookup!$A$9:$A$2065,0)),0)</f>
        <v>0</v>
      </c>
      <c r="K343" s="204">
        <f>IFERROR(INDEX(Lookup!$BH$9:$BH$2065,MATCH($A343,Lookup!$A$9:$A$2065,0)),0)</f>
        <v>0</v>
      </c>
      <c r="L343" s="204">
        <f t="shared" si="103"/>
        <v>0</v>
      </c>
      <c r="O343" s="182">
        <f t="shared" si="104"/>
        <v>0</v>
      </c>
    </row>
    <row r="344" spans="1:15" hidden="1" x14ac:dyDescent="0.2">
      <c r="A344" s="182">
        <f>+'09'!A35</f>
        <v>0</v>
      </c>
      <c r="C344" s="182" t="str">
        <f>IFERROR(LEFT(IFERROR(INDEX(Sheet5!$C$2:$C$1300,MATCH($A344,Sheet5!$A$2:$A$1300,0)),"-"),FIND(",",IFERROR(INDEX(Sheet5!$C$2:$C$1300,MATCH($A344,Sheet5!$A$2:$A$1300,0)),"-"),1)-1),IFERROR(INDEX(Sheet5!$C$2:$C$1300,MATCH($A344,Sheet5!$A$2:$A$1300,0)),"-"))</f>
        <v>-</v>
      </c>
      <c r="D344" s="204">
        <f>IFERROR(INDEX(Lookup!$BG$9:$BG$2065,MATCH($A344,Lookup!$A$9:$A$2065,0)),0)</f>
        <v>0</v>
      </c>
      <c r="E344" s="204">
        <f>IFERROR(INDEX(Lookup!$BF$9:$BF$2065,MATCH($A344,Lookup!$A$9:$A$2065,0)),0)</f>
        <v>0</v>
      </c>
      <c r="F344" s="204">
        <f>IFERROR(INDEX(Lookup!$BE$9:$BE$2065,MATCH($A344,Lookup!$A$9:$A$2065,0)),0)</f>
        <v>0</v>
      </c>
      <c r="G344" s="205"/>
      <c r="H344" s="205"/>
      <c r="I344" s="204">
        <f>IFERROR(INDEX(Lookup!$BJ$9:$BJ$2065,MATCH($A344,Lookup!$A$9:$A$2065,0)),0)</f>
        <v>0</v>
      </c>
      <c r="J344" s="204">
        <f>IFERROR(INDEX(Lookup!$BI$9:$BI$2065,MATCH($A344,Lookup!$A$9:$A$2065,0)),0)</f>
        <v>0</v>
      </c>
      <c r="K344" s="204">
        <f>IFERROR(INDEX(Lookup!$BH$9:$BH$2065,MATCH($A344,Lookup!$A$9:$A$2065,0)),0)</f>
        <v>0</v>
      </c>
      <c r="L344" s="204">
        <f t="shared" si="103"/>
        <v>0</v>
      </c>
      <c r="O344" s="182">
        <f t="shared" si="104"/>
        <v>0</v>
      </c>
    </row>
    <row r="345" spans="1:15" hidden="1" x14ac:dyDescent="0.2">
      <c r="A345" s="182">
        <f>+'09'!A36</f>
        <v>0</v>
      </c>
      <c r="C345" s="182" t="str">
        <f>IFERROR(LEFT(IFERROR(INDEX(Sheet5!$C$2:$C$1300,MATCH($A345,Sheet5!$A$2:$A$1300,0)),"-"),FIND(",",IFERROR(INDEX(Sheet5!$C$2:$C$1300,MATCH($A345,Sheet5!$A$2:$A$1300,0)),"-"),1)-1),IFERROR(INDEX(Sheet5!$C$2:$C$1300,MATCH($A345,Sheet5!$A$2:$A$1300,0)),"-"))</f>
        <v>-</v>
      </c>
      <c r="D345" s="204">
        <f>IFERROR(INDEX(Lookup!$BG$9:$BG$2065,MATCH($A345,Lookup!$A$9:$A$2065,0)),0)</f>
        <v>0</v>
      </c>
      <c r="E345" s="204">
        <f>IFERROR(INDEX(Lookup!$BF$9:$BF$2065,MATCH($A345,Lookup!$A$9:$A$2065,0)),0)</f>
        <v>0</v>
      </c>
      <c r="F345" s="204">
        <f>IFERROR(INDEX(Lookup!$BE$9:$BE$2065,MATCH($A345,Lookup!$A$9:$A$2065,0)),0)</f>
        <v>0</v>
      </c>
      <c r="G345" s="205"/>
      <c r="H345" s="205"/>
      <c r="I345" s="204">
        <f>IFERROR(INDEX(Lookup!$BJ$9:$BJ$2065,MATCH($A345,Lookup!$A$9:$A$2065,0)),0)</f>
        <v>0</v>
      </c>
      <c r="J345" s="204">
        <f>IFERROR(INDEX(Lookup!$BI$9:$BI$2065,MATCH($A345,Lookup!$A$9:$A$2065,0)),0)</f>
        <v>0</v>
      </c>
      <c r="K345" s="204">
        <f>IFERROR(INDEX(Lookup!$BH$9:$BH$2065,MATCH($A345,Lookup!$A$9:$A$2065,0)),0)</f>
        <v>0</v>
      </c>
      <c r="L345" s="204">
        <f t="shared" si="103"/>
        <v>0</v>
      </c>
      <c r="O345" s="182">
        <f t="shared" si="104"/>
        <v>0</v>
      </c>
    </row>
    <row r="346" spans="1:15" hidden="1" x14ac:dyDescent="0.2">
      <c r="A346" s="182">
        <f>+'09'!A37</f>
        <v>0</v>
      </c>
      <c r="C346" s="182" t="str">
        <f>IFERROR(LEFT(IFERROR(INDEX(Sheet5!$C$2:$C$1300,MATCH($A346,Sheet5!$A$2:$A$1300,0)),"-"),FIND(",",IFERROR(INDEX(Sheet5!$C$2:$C$1300,MATCH($A346,Sheet5!$A$2:$A$1300,0)),"-"),1)-1),IFERROR(INDEX(Sheet5!$C$2:$C$1300,MATCH($A346,Sheet5!$A$2:$A$1300,0)),"-"))</f>
        <v>-</v>
      </c>
      <c r="D346" s="204">
        <f>IFERROR(INDEX(Lookup!$BG$9:$BG$2065,MATCH($A346,Lookup!$A$9:$A$2065,0)),0)</f>
        <v>0</v>
      </c>
      <c r="E346" s="204">
        <f>IFERROR(INDEX(Lookup!$BF$9:$BF$2065,MATCH($A346,Lookup!$A$9:$A$2065,0)),0)</f>
        <v>0</v>
      </c>
      <c r="F346" s="204">
        <f>IFERROR(INDEX(Lookup!$BE$9:$BE$2065,MATCH($A346,Lookup!$A$9:$A$2065,0)),0)</f>
        <v>0</v>
      </c>
      <c r="G346" s="205"/>
      <c r="H346" s="205"/>
      <c r="I346" s="204">
        <f>IFERROR(INDEX(Lookup!$BJ$9:$BJ$2065,MATCH($A346,Lookup!$A$9:$A$2065,0)),0)</f>
        <v>0</v>
      </c>
      <c r="J346" s="204">
        <f>IFERROR(INDEX(Lookup!$BI$9:$BI$2065,MATCH($A346,Lookup!$A$9:$A$2065,0)),0)</f>
        <v>0</v>
      </c>
      <c r="K346" s="204">
        <f>IFERROR(INDEX(Lookup!$BH$9:$BH$2065,MATCH($A346,Lookup!$A$9:$A$2065,0)),0)</f>
        <v>0</v>
      </c>
      <c r="L346" s="204">
        <f t="shared" si="103"/>
        <v>0</v>
      </c>
      <c r="O346" s="182">
        <f t="shared" si="104"/>
        <v>0</v>
      </c>
    </row>
    <row r="347" spans="1:15" hidden="1" x14ac:dyDescent="0.2">
      <c r="A347" s="182">
        <f>+'09'!A38</f>
        <v>0</v>
      </c>
      <c r="C347" s="182" t="str">
        <f>IFERROR(LEFT(IFERROR(INDEX(Sheet5!$C$2:$C$1300,MATCH($A347,Sheet5!$A$2:$A$1300,0)),"-"),FIND(",",IFERROR(INDEX(Sheet5!$C$2:$C$1300,MATCH($A347,Sheet5!$A$2:$A$1300,0)),"-"),1)-1),IFERROR(INDEX(Sheet5!$C$2:$C$1300,MATCH($A347,Sheet5!$A$2:$A$1300,0)),"-"))</f>
        <v>-</v>
      </c>
      <c r="D347" s="204">
        <f>IFERROR(INDEX(Lookup!$BG$9:$BG$2065,MATCH($A347,Lookup!$A$9:$A$2065,0)),0)</f>
        <v>0</v>
      </c>
      <c r="E347" s="204">
        <f>IFERROR(INDEX(Lookup!$BF$9:$BF$2065,MATCH($A347,Lookup!$A$9:$A$2065,0)),0)</f>
        <v>0</v>
      </c>
      <c r="F347" s="204">
        <f>IFERROR(INDEX(Lookup!$BE$9:$BE$2065,MATCH($A347,Lookup!$A$9:$A$2065,0)),0)</f>
        <v>0</v>
      </c>
      <c r="G347" s="205"/>
      <c r="H347" s="205"/>
      <c r="I347" s="204">
        <f>IFERROR(INDEX(Lookup!$BJ$9:$BJ$2065,MATCH($A347,Lookup!$A$9:$A$2065,0)),0)</f>
        <v>0</v>
      </c>
      <c r="J347" s="204">
        <f>IFERROR(INDEX(Lookup!$BI$9:$BI$2065,MATCH($A347,Lookup!$A$9:$A$2065,0)),0)</f>
        <v>0</v>
      </c>
      <c r="K347" s="204">
        <f>IFERROR(INDEX(Lookup!$BH$9:$BH$2065,MATCH($A347,Lookup!$A$9:$A$2065,0)),0)</f>
        <v>0</v>
      </c>
      <c r="L347" s="204">
        <f t="shared" si="103"/>
        <v>0</v>
      </c>
      <c r="O347" s="182">
        <f t="shared" si="104"/>
        <v>0</v>
      </c>
    </row>
    <row r="348" spans="1:15" hidden="1" x14ac:dyDescent="0.2">
      <c r="A348" s="182">
        <f>+'09'!A39</f>
        <v>0</v>
      </c>
      <c r="C348" s="182" t="str">
        <f>IFERROR(LEFT(IFERROR(INDEX(Sheet5!$C$2:$C$1300,MATCH($A348,Sheet5!$A$2:$A$1300,0)),"-"),FIND(",",IFERROR(INDEX(Sheet5!$C$2:$C$1300,MATCH($A348,Sheet5!$A$2:$A$1300,0)),"-"),1)-1),IFERROR(INDEX(Sheet5!$C$2:$C$1300,MATCH($A348,Sheet5!$A$2:$A$1300,0)),"-"))</f>
        <v>-</v>
      </c>
      <c r="D348" s="204">
        <f>IFERROR(INDEX(Lookup!$BG$9:$BG$2065,MATCH($A348,Lookup!$A$9:$A$2065,0)),0)</f>
        <v>0</v>
      </c>
      <c r="E348" s="204">
        <f>IFERROR(INDEX(Lookup!$BF$9:$BF$2065,MATCH($A348,Lookup!$A$9:$A$2065,0)),0)</f>
        <v>0</v>
      </c>
      <c r="F348" s="204">
        <f>IFERROR(INDEX(Lookup!$BE$9:$BE$2065,MATCH($A348,Lookup!$A$9:$A$2065,0)),0)</f>
        <v>0</v>
      </c>
      <c r="G348" s="205"/>
      <c r="H348" s="205"/>
      <c r="I348" s="204">
        <f>IFERROR(INDEX(Lookup!$BJ$9:$BJ$2065,MATCH($A348,Lookup!$A$9:$A$2065,0)),0)</f>
        <v>0</v>
      </c>
      <c r="J348" s="204">
        <f>IFERROR(INDEX(Lookup!$BI$9:$BI$2065,MATCH($A348,Lookup!$A$9:$A$2065,0)),0)</f>
        <v>0</v>
      </c>
      <c r="K348" s="204">
        <f>IFERROR(INDEX(Lookup!$BH$9:$BH$2065,MATCH($A348,Lookup!$A$9:$A$2065,0)),0)</f>
        <v>0</v>
      </c>
      <c r="L348" s="204">
        <f t="shared" si="103"/>
        <v>0</v>
      </c>
      <c r="O348" s="182">
        <f t="shared" si="104"/>
        <v>0</v>
      </c>
    </row>
    <row r="349" spans="1:15" hidden="1" x14ac:dyDescent="0.2">
      <c r="A349" s="182">
        <f>+'09'!A40</f>
        <v>0</v>
      </c>
      <c r="C349" s="182" t="str">
        <f>IFERROR(LEFT(IFERROR(INDEX(Sheet5!$C$2:$C$1300,MATCH($A349,Sheet5!$A$2:$A$1300,0)),"-"),FIND(",",IFERROR(INDEX(Sheet5!$C$2:$C$1300,MATCH($A349,Sheet5!$A$2:$A$1300,0)),"-"),1)-1),IFERROR(INDEX(Sheet5!$C$2:$C$1300,MATCH($A349,Sheet5!$A$2:$A$1300,0)),"-"))</f>
        <v>-</v>
      </c>
      <c r="D349" s="204">
        <f>IFERROR(INDEX(Lookup!$BG$9:$BG$2065,MATCH($A349,Lookup!$A$9:$A$2065,0)),0)</f>
        <v>0</v>
      </c>
      <c r="E349" s="204">
        <f>IFERROR(INDEX(Lookup!$BF$9:$BF$2065,MATCH($A349,Lookup!$A$9:$A$2065,0)),0)</f>
        <v>0</v>
      </c>
      <c r="F349" s="204">
        <f>IFERROR(INDEX(Lookup!$BE$9:$BE$2065,MATCH($A349,Lookup!$A$9:$A$2065,0)),0)</f>
        <v>0</v>
      </c>
      <c r="G349" s="205"/>
      <c r="H349" s="205"/>
      <c r="I349" s="204">
        <f>IFERROR(INDEX(Lookup!$BJ$9:$BJ$2065,MATCH($A349,Lookup!$A$9:$A$2065,0)),0)</f>
        <v>0</v>
      </c>
      <c r="J349" s="204">
        <f>IFERROR(INDEX(Lookup!$BI$9:$BI$2065,MATCH($A349,Lookup!$A$9:$A$2065,0)),0)</f>
        <v>0</v>
      </c>
      <c r="K349" s="204">
        <f>IFERROR(INDEX(Lookup!$BH$9:$BH$2065,MATCH($A349,Lookup!$A$9:$A$2065,0)),0)</f>
        <v>0</v>
      </c>
      <c r="L349" s="204">
        <f t="shared" si="103"/>
        <v>0</v>
      </c>
      <c r="O349" s="182">
        <f t="shared" si="104"/>
        <v>0</v>
      </c>
    </row>
    <row r="350" spans="1:15" hidden="1" x14ac:dyDescent="0.2">
      <c r="A350" s="182">
        <f>+'09'!A41</f>
        <v>0</v>
      </c>
      <c r="C350" s="182" t="str">
        <f>IFERROR(LEFT(IFERROR(INDEX(Sheet5!$C$2:$C$1300,MATCH($A350,Sheet5!$A$2:$A$1300,0)),"-"),FIND(",",IFERROR(INDEX(Sheet5!$C$2:$C$1300,MATCH($A350,Sheet5!$A$2:$A$1300,0)),"-"),1)-1),IFERROR(INDEX(Sheet5!$C$2:$C$1300,MATCH($A350,Sheet5!$A$2:$A$1300,0)),"-"))</f>
        <v>-</v>
      </c>
      <c r="D350" s="204">
        <f>IFERROR(INDEX(Lookup!$BG$9:$BG$2065,MATCH($A350,Lookup!$A$9:$A$2065,0)),0)</f>
        <v>0</v>
      </c>
      <c r="E350" s="204">
        <f>IFERROR(INDEX(Lookup!$BF$9:$BF$2065,MATCH($A350,Lookup!$A$9:$A$2065,0)),0)</f>
        <v>0</v>
      </c>
      <c r="F350" s="204">
        <f>IFERROR(INDEX(Lookup!$BE$9:$BE$2065,MATCH($A350,Lookup!$A$9:$A$2065,0)),0)</f>
        <v>0</v>
      </c>
      <c r="G350" s="205"/>
      <c r="H350" s="205"/>
      <c r="I350" s="204">
        <f>IFERROR(INDEX(Lookup!$BJ$9:$BJ$2065,MATCH($A350,Lookup!$A$9:$A$2065,0)),0)</f>
        <v>0</v>
      </c>
      <c r="J350" s="204">
        <f>IFERROR(INDEX(Lookup!$BI$9:$BI$2065,MATCH($A350,Lookup!$A$9:$A$2065,0)),0)</f>
        <v>0</v>
      </c>
      <c r="K350" s="204">
        <f>IFERROR(INDEX(Lookup!$BH$9:$BH$2065,MATCH($A350,Lookup!$A$9:$A$2065,0)),0)</f>
        <v>0</v>
      </c>
      <c r="L350" s="204">
        <f t="shared" si="103"/>
        <v>0</v>
      </c>
      <c r="O350" s="182">
        <f t="shared" si="104"/>
        <v>0</v>
      </c>
    </row>
    <row r="351" spans="1:15" hidden="1" x14ac:dyDescent="0.2">
      <c r="A351" s="182">
        <f>+'09'!A42</f>
        <v>0</v>
      </c>
      <c r="C351" s="182" t="str">
        <f>IFERROR(LEFT(IFERROR(INDEX(Sheet5!$C$2:$C$1300,MATCH($A351,Sheet5!$A$2:$A$1300,0)),"-"),FIND(",",IFERROR(INDEX(Sheet5!$C$2:$C$1300,MATCH($A351,Sheet5!$A$2:$A$1300,0)),"-"),1)-1),IFERROR(INDEX(Sheet5!$C$2:$C$1300,MATCH($A351,Sheet5!$A$2:$A$1300,0)),"-"))</f>
        <v>-</v>
      </c>
      <c r="D351" s="204">
        <f>IFERROR(INDEX(Lookup!$BG$9:$BG$2065,MATCH($A351,Lookup!$A$9:$A$2065,0)),0)</f>
        <v>0</v>
      </c>
      <c r="E351" s="204">
        <f>IFERROR(INDEX(Lookup!$BF$9:$BF$2065,MATCH($A351,Lookup!$A$9:$A$2065,0)),0)</f>
        <v>0</v>
      </c>
      <c r="F351" s="204">
        <f>IFERROR(INDEX(Lookup!$BE$9:$BE$2065,MATCH($A351,Lookup!$A$9:$A$2065,0)),0)</f>
        <v>0</v>
      </c>
      <c r="G351" s="205"/>
      <c r="H351" s="205"/>
      <c r="I351" s="204">
        <f>IFERROR(INDEX(Lookup!$BJ$9:$BJ$2065,MATCH($A351,Lookup!$A$9:$A$2065,0)),0)</f>
        <v>0</v>
      </c>
      <c r="J351" s="204">
        <f>IFERROR(INDEX(Lookup!$BI$9:$BI$2065,MATCH($A351,Lookup!$A$9:$A$2065,0)),0)</f>
        <v>0</v>
      </c>
      <c r="K351" s="204">
        <f>IFERROR(INDEX(Lookup!$BH$9:$BH$2065,MATCH($A351,Lookup!$A$9:$A$2065,0)),0)</f>
        <v>0</v>
      </c>
      <c r="L351" s="204">
        <f t="shared" si="103"/>
        <v>0</v>
      </c>
      <c r="O351" s="182">
        <f t="shared" si="104"/>
        <v>0</v>
      </c>
    </row>
    <row r="352" spans="1:15" hidden="1" x14ac:dyDescent="0.2">
      <c r="A352" s="182">
        <f>+'09'!A43</f>
        <v>0</v>
      </c>
      <c r="C352" s="182" t="str">
        <f>IFERROR(LEFT(IFERROR(INDEX(Sheet5!$C$2:$C$1300,MATCH($A352,Sheet5!$A$2:$A$1300,0)),"-"),FIND(",",IFERROR(INDEX(Sheet5!$C$2:$C$1300,MATCH($A352,Sheet5!$A$2:$A$1300,0)),"-"),1)-1),IFERROR(INDEX(Sheet5!$C$2:$C$1300,MATCH($A352,Sheet5!$A$2:$A$1300,0)),"-"))</f>
        <v>-</v>
      </c>
      <c r="D352" s="204">
        <f>IFERROR(INDEX(Lookup!$BG$9:$BG$2065,MATCH($A352,Lookup!$A$9:$A$2065,0)),0)</f>
        <v>0</v>
      </c>
      <c r="E352" s="204">
        <f>IFERROR(INDEX(Lookup!$BF$9:$BF$2065,MATCH($A352,Lookup!$A$9:$A$2065,0)),0)</f>
        <v>0</v>
      </c>
      <c r="F352" s="204">
        <f>IFERROR(INDEX(Lookup!$BE$9:$BE$2065,MATCH($A352,Lookup!$A$9:$A$2065,0)),0)</f>
        <v>0</v>
      </c>
      <c r="G352" s="205"/>
      <c r="H352" s="205"/>
      <c r="I352" s="204">
        <f>IFERROR(INDEX(Lookup!$BJ$9:$BJ$2065,MATCH($A352,Lookup!$A$9:$A$2065,0)),0)</f>
        <v>0</v>
      </c>
      <c r="J352" s="204">
        <f>IFERROR(INDEX(Lookup!$BI$9:$BI$2065,MATCH($A352,Lookup!$A$9:$A$2065,0)),0)</f>
        <v>0</v>
      </c>
      <c r="K352" s="204">
        <f>IFERROR(INDEX(Lookup!$BH$9:$BH$2065,MATCH($A352,Lookup!$A$9:$A$2065,0)),0)</f>
        <v>0</v>
      </c>
      <c r="L352" s="204">
        <f t="shared" si="103"/>
        <v>0</v>
      </c>
      <c r="O352" s="182">
        <f t="shared" si="104"/>
        <v>0</v>
      </c>
    </row>
    <row r="353" spans="1:15" hidden="1" x14ac:dyDescent="0.2">
      <c r="A353" s="182">
        <f>+'09'!A44</f>
        <v>0</v>
      </c>
      <c r="C353" s="182" t="str">
        <f>IFERROR(LEFT(IFERROR(INDEX(Sheet5!$C$2:$C$1300,MATCH($A353,Sheet5!$A$2:$A$1300,0)),"-"),FIND(",",IFERROR(INDEX(Sheet5!$C$2:$C$1300,MATCH($A353,Sheet5!$A$2:$A$1300,0)),"-"),1)-1),IFERROR(INDEX(Sheet5!$C$2:$C$1300,MATCH($A353,Sheet5!$A$2:$A$1300,0)),"-"))</f>
        <v>-</v>
      </c>
      <c r="D353" s="204">
        <f>IFERROR(INDEX(Lookup!$BG$9:$BG$2065,MATCH($A353,Lookup!$A$9:$A$2065,0)),0)</f>
        <v>0</v>
      </c>
      <c r="E353" s="204">
        <f>IFERROR(INDEX(Lookup!$BF$9:$BF$2065,MATCH($A353,Lookup!$A$9:$A$2065,0)),0)</f>
        <v>0</v>
      </c>
      <c r="F353" s="204">
        <f>IFERROR(INDEX(Lookup!$BE$9:$BE$2065,MATCH($A353,Lookup!$A$9:$A$2065,0)),0)</f>
        <v>0</v>
      </c>
      <c r="G353" s="205"/>
      <c r="H353" s="205"/>
      <c r="I353" s="204">
        <f>IFERROR(INDEX(Lookup!$BJ$9:$BJ$2065,MATCH($A353,Lookup!$A$9:$A$2065,0)),0)</f>
        <v>0</v>
      </c>
      <c r="J353" s="204">
        <f>IFERROR(INDEX(Lookup!$BI$9:$BI$2065,MATCH($A353,Lookup!$A$9:$A$2065,0)),0)</f>
        <v>0</v>
      </c>
      <c r="K353" s="204">
        <f>IFERROR(INDEX(Lookup!$BH$9:$BH$2065,MATCH($A353,Lookup!$A$9:$A$2065,0)),0)</f>
        <v>0</v>
      </c>
      <c r="L353" s="204">
        <f t="shared" si="103"/>
        <v>0</v>
      </c>
      <c r="O353" s="182">
        <f t="shared" si="104"/>
        <v>0</v>
      </c>
    </row>
    <row r="354" spans="1:15" hidden="1" x14ac:dyDescent="0.2">
      <c r="A354" s="182">
        <f>+'09'!A45</f>
        <v>0</v>
      </c>
      <c r="C354" s="182" t="str">
        <f>IFERROR(LEFT(IFERROR(INDEX(Sheet5!$C$2:$C$1300,MATCH($A354,Sheet5!$A$2:$A$1300,0)),"-"),FIND(",",IFERROR(INDEX(Sheet5!$C$2:$C$1300,MATCH($A354,Sheet5!$A$2:$A$1300,0)),"-"),1)-1),IFERROR(INDEX(Sheet5!$C$2:$C$1300,MATCH($A354,Sheet5!$A$2:$A$1300,0)),"-"))</f>
        <v>-</v>
      </c>
      <c r="D354" s="204">
        <f>IFERROR(INDEX(Lookup!$BG$9:$BG$2065,MATCH($A354,Lookup!$A$9:$A$2065,0)),0)</f>
        <v>0</v>
      </c>
      <c r="E354" s="204">
        <f>IFERROR(INDEX(Lookup!$BF$9:$BF$2065,MATCH($A354,Lookup!$A$9:$A$2065,0)),0)</f>
        <v>0</v>
      </c>
      <c r="F354" s="204">
        <f>IFERROR(INDEX(Lookup!$BE$9:$BE$2065,MATCH($A354,Lookup!$A$9:$A$2065,0)),0)</f>
        <v>0</v>
      </c>
      <c r="G354" s="205"/>
      <c r="H354" s="205"/>
      <c r="I354" s="204">
        <f>IFERROR(INDEX(Lookup!$BJ$9:$BJ$2065,MATCH($A354,Lookup!$A$9:$A$2065,0)),0)</f>
        <v>0</v>
      </c>
      <c r="J354" s="204">
        <f>IFERROR(INDEX(Lookup!$BI$9:$BI$2065,MATCH($A354,Lookup!$A$9:$A$2065,0)),0)</f>
        <v>0</v>
      </c>
      <c r="K354" s="204">
        <f>IFERROR(INDEX(Lookup!$BH$9:$BH$2065,MATCH($A354,Lookup!$A$9:$A$2065,0)),0)</f>
        <v>0</v>
      </c>
      <c r="L354" s="204">
        <f t="shared" si="103"/>
        <v>0</v>
      </c>
      <c r="O354" s="182">
        <f t="shared" si="104"/>
        <v>0</v>
      </c>
    </row>
    <row r="355" spans="1:15" hidden="1" x14ac:dyDescent="0.2">
      <c r="A355" s="182">
        <f>+'09'!A46</f>
        <v>0</v>
      </c>
      <c r="C355" s="182" t="str">
        <f>IFERROR(LEFT(IFERROR(INDEX(Sheet5!$C$2:$C$1300,MATCH($A355,Sheet5!$A$2:$A$1300,0)),"-"),FIND(",",IFERROR(INDEX(Sheet5!$C$2:$C$1300,MATCH($A355,Sheet5!$A$2:$A$1300,0)),"-"),1)-1),IFERROR(INDEX(Sheet5!$C$2:$C$1300,MATCH($A355,Sheet5!$A$2:$A$1300,0)),"-"))</f>
        <v>-</v>
      </c>
      <c r="D355" s="204">
        <f>IFERROR(INDEX(Lookup!$BG$9:$BG$2065,MATCH($A355,Lookup!$A$9:$A$2065,0)),0)</f>
        <v>0</v>
      </c>
      <c r="E355" s="204">
        <f>IFERROR(INDEX(Lookup!$BF$9:$BF$2065,MATCH($A355,Lookup!$A$9:$A$2065,0)),0)</f>
        <v>0</v>
      </c>
      <c r="F355" s="204">
        <f>IFERROR(INDEX(Lookup!$BE$9:$BE$2065,MATCH($A355,Lookup!$A$9:$A$2065,0)),0)</f>
        <v>0</v>
      </c>
      <c r="G355" s="205"/>
      <c r="H355" s="205"/>
      <c r="I355" s="204">
        <f>IFERROR(INDEX(Lookup!$BJ$9:$BJ$2065,MATCH($A355,Lookup!$A$9:$A$2065,0)),0)</f>
        <v>0</v>
      </c>
      <c r="J355" s="204">
        <f>IFERROR(INDEX(Lookup!$BI$9:$BI$2065,MATCH($A355,Lookup!$A$9:$A$2065,0)),0)</f>
        <v>0</v>
      </c>
      <c r="K355" s="204">
        <f>IFERROR(INDEX(Lookup!$BH$9:$BH$2065,MATCH($A355,Lookup!$A$9:$A$2065,0)),0)</f>
        <v>0</v>
      </c>
      <c r="L355" s="204">
        <f t="shared" si="103"/>
        <v>0</v>
      </c>
      <c r="O355" s="182">
        <f t="shared" si="104"/>
        <v>0</v>
      </c>
    </row>
    <row r="356" spans="1:15" hidden="1" x14ac:dyDescent="0.2">
      <c r="A356" s="182">
        <f>+'09'!A47</f>
        <v>0</v>
      </c>
      <c r="C356" s="182" t="str">
        <f>IFERROR(LEFT(IFERROR(INDEX(Sheet5!$C$2:$C$1300,MATCH($A356,Sheet5!$A$2:$A$1300,0)),"-"),FIND(",",IFERROR(INDEX(Sheet5!$C$2:$C$1300,MATCH($A356,Sheet5!$A$2:$A$1300,0)),"-"),1)-1),IFERROR(INDEX(Sheet5!$C$2:$C$1300,MATCH($A356,Sheet5!$A$2:$A$1300,0)),"-"))</f>
        <v>-</v>
      </c>
      <c r="D356" s="204">
        <f>IFERROR(INDEX(Lookup!$BG$9:$BG$2065,MATCH($A356,Lookup!$A$9:$A$2065,0)),0)</f>
        <v>0</v>
      </c>
      <c r="E356" s="204">
        <f>IFERROR(INDEX(Lookup!$BF$9:$BF$2065,MATCH($A356,Lookup!$A$9:$A$2065,0)),0)</f>
        <v>0</v>
      </c>
      <c r="F356" s="204">
        <f>IFERROR(INDEX(Lookup!$BE$9:$BE$2065,MATCH($A356,Lookup!$A$9:$A$2065,0)),0)</f>
        <v>0</v>
      </c>
      <c r="G356" s="205"/>
      <c r="H356" s="205"/>
      <c r="I356" s="204">
        <f>IFERROR(INDEX(Lookup!$BJ$9:$BJ$2065,MATCH($A356,Lookup!$A$9:$A$2065,0)),0)</f>
        <v>0</v>
      </c>
      <c r="J356" s="204">
        <f>IFERROR(INDEX(Lookup!$BI$9:$BI$2065,MATCH($A356,Lookup!$A$9:$A$2065,0)),0)</f>
        <v>0</v>
      </c>
      <c r="K356" s="204">
        <f>IFERROR(INDEX(Lookup!$BH$9:$BH$2065,MATCH($A356,Lookup!$A$9:$A$2065,0)),0)</f>
        <v>0</v>
      </c>
      <c r="L356" s="204">
        <f t="shared" si="103"/>
        <v>0</v>
      </c>
      <c r="O356" s="182">
        <f t="shared" si="104"/>
        <v>0</v>
      </c>
    </row>
    <row r="357" spans="1:15" hidden="1" x14ac:dyDescent="0.2">
      <c r="A357" s="182">
        <f>+'09'!A48</f>
        <v>0</v>
      </c>
      <c r="C357" s="182" t="str">
        <f>IFERROR(LEFT(IFERROR(INDEX(Sheet5!$C$2:$C$1300,MATCH($A357,Sheet5!$A$2:$A$1300,0)),"-"),FIND(",",IFERROR(INDEX(Sheet5!$C$2:$C$1300,MATCH($A357,Sheet5!$A$2:$A$1300,0)),"-"),1)-1),IFERROR(INDEX(Sheet5!$C$2:$C$1300,MATCH($A357,Sheet5!$A$2:$A$1300,0)),"-"))</f>
        <v>-</v>
      </c>
      <c r="D357" s="204">
        <f>IFERROR(INDEX(Lookup!$BG$9:$BG$2065,MATCH($A357,Lookup!$A$9:$A$2065,0)),0)</f>
        <v>0</v>
      </c>
      <c r="E357" s="204">
        <f>IFERROR(INDEX(Lookup!$BF$9:$BF$2065,MATCH($A357,Lookup!$A$9:$A$2065,0)),0)</f>
        <v>0</v>
      </c>
      <c r="F357" s="204">
        <f>IFERROR(INDEX(Lookup!$BE$9:$BE$2065,MATCH($A357,Lookup!$A$9:$A$2065,0)),0)</f>
        <v>0</v>
      </c>
      <c r="G357" s="205"/>
      <c r="H357" s="205"/>
      <c r="I357" s="204">
        <f>IFERROR(INDEX(Lookup!$BJ$9:$BJ$2065,MATCH($A357,Lookup!$A$9:$A$2065,0)),0)</f>
        <v>0</v>
      </c>
      <c r="J357" s="204">
        <f>IFERROR(INDEX(Lookup!$BI$9:$BI$2065,MATCH($A357,Lookup!$A$9:$A$2065,0)),0)</f>
        <v>0</v>
      </c>
      <c r="K357" s="204">
        <f>IFERROR(INDEX(Lookup!$BH$9:$BH$2065,MATCH($A357,Lookup!$A$9:$A$2065,0)),0)</f>
        <v>0</v>
      </c>
      <c r="L357" s="204">
        <f t="shared" si="103"/>
        <v>0</v>
      </c>
      <c r="O357" s="182">
        <f t="shared" si="104"/>
        <v>0</v>
      </c>
    </row>
    <row r="358" spans="1:15" hidden="1" x14ac:dyDescent="0.2">
      <c r="A358" s="182">
        <f>+'09'!A49</f>
        <v>0</v>
      </c>
      <c r="C358" s="182" t="str">
        <f>IFERROR(LEFT(IFERROR(INDEX(Sheet5!$C$2:$C$1300,MATCH($A358,Sheet5!$A$2:$A$1300,0)),"-"),FIND(",",IFERROR(INDEX(Sheet5!$C$2:$C$1300,MATCH($A358,Sheet5!$A$2:$A$1300,0)),"-"),1)-1),IFERROR(INDEX(Sheet5!$C$2:$C$1300,MATCH($A358,Sheet5!$A$2:$A$1300,0)),"-"))</f>
        <v>-</v>
      </c>
      <c r="D358" s="204">
        <f>IFERROR(INDEX(Lookup!$BG$9:$BG$2065,MATCH($A358,Lookup!$A$9:$A$2065,0)),0)</f>
        <v>0</v>
      </c>
      <c r="E358" s="204">
        <f>IFERROR(INDEX(Lookup!$BF$9:$BF$2065,MATCH($A358,Lookup!$A$9:$A$2065,0)),0)</f>
        <v>0</v>
      </c>
      <c r="F358" s="204">
        <f>IFERROR(INDEX(Lookup!$BE$9:$BE$2065,MATCH($A358,Lookup!$A$9:$A$2065,0)),0)</f>
        <v>0</v>
      </c>
      <c r="G358" s="205"/>
      <c r="H358" s="205"/>
      <c r="I358" s="204">
        <f>IFERROR(INDEX(Lookup!$BJ$9:$BJ$2065,MATCH($A358,Lookup!$A$9:$A$2065,0)),0)</f>
        <v>0</v>
      </c>
      <c r="J358" s="204">
        <f>IFERROR(INDEX(Lookup!$BI$9:$BI$2065,MATCH($A358,Lookup!$A$9:$A$2065,0)),0)</f>
        <v>0</v>
      </c>
      <c r="K358" s="204">
        <f>IFERROR(INDEX(Lookup!$BH$9:$BH$2065,MATCH($A358,Lookup!$A$9:$A$2065,0)),0)</f>
        <v>0</v>
      </c>
      <c r="L358" s="204">
        <f t="shared" si="103"/>
        <v>0</v>
      </c>
      <c r="O358" s="182">
        <f t="shared" si="104"/>
        <v>0</v>
      </c>
    </row>
    <row r="359" spans="1:15" hidden="1" x14ac:dyDescent="0.2">
      <c r="A359" s="182">
        <f>+'09'!A50</f>
        <v>0</v>
      </c>
      <c r="C359" s="182" t="str">
        <f>IFERROR(LEFT(IFERROR(INDEX(Sheet5!$C$2:$C$1300,MATCH($A359,Sheet5!$A$2:$A$1300,0)),"-"),FIND(",",IFERROR(INDEX(Sheet5!$C$2:$C$1300,MATCH($A359,Sheet5!$A$2:$A$1300,0)),"-"),1)-1),IFERROR(INDEX(Sheet5!$C$2:$C$1300,MATCH($A359,Sheet5!$A$2:$A$1300,0)),"-"))</f>
        <v>-</v>
      </c>
      <c r="D359" s="204">
        <f>IFERROR(INDEX(Lookup!$BG$9:$BG$2065,MATCH($A359,Lookup!$A$9:$A$2065,0)),0)</f>
        <v>0</v>
      </c>
      <c r="E359" s="204">
        <f>IFERROR(INDEX(Lookup!$BF$9:$BF$2065,MATCH($A359,Lookup!$A$9:$A$2065,0)),0)</f>
        <v>0</v>
      </c>
      <c r="F359" s="204">
        <f>IFERROR(INDEX(Lookup!$BE$9:$BE$2065,MATCH($A359,Lookup!$A$9:$A$2065,0)),0)</f>
        <v>0</v>
      </c>
      <c r="G359" s="205"/>
      <c r="H359" s="205"/>
      <c r="I359" s="204">
        <f>IFERROR(INDEX(Lookup!$BJ$9:$BJ$2065,MATCH($A359,Lookup!$A$9:$A$2065,0)),0)</f>
        <v>0</v>
      </c>
      <c r="J359" s="204">
        <f>IFERROR(INDEX(Lookup!$BI$9:$BI$2065,MATCH($A359,Lookup!$A$9:$A$2065,0)),0)</f>
        <v>0</v>
      </c>
      <c r="K359" s="204">
        <f>IFERROR(INDEX(Lookup!$BH$9:$BH$2065,MATCH($A359,Lookup!$A$9:$A$2065,0)),0)</f>
        <v>0</v>
      </c>
      <c r="L359" s="204">
        <f t="shared" si="103"/>
        <v>0</v>
      </c>
      <c r="O359" s="182">
        <f t="shared" si="104"/>
        <v>0</v>
      </c>
    </row>
    <row r="360" spans="1:15" hidden="1" x14ac:dyDescent="0.2">
      <c r="A360" s="182">
        <f>+'09'!A51</f>
        <v>0</v>
      </c>
      <c r="C360" s="182" t="str">
        <f>IFERROR(LEFT(IFERROR(INDEX(Sheet5!$C$2:$C$1300,MATCH($A360,Sheet5!$A$2:$A$1300,0)),"-"),FIND(",",IFERROR(INDEX(Sheet5!$C$2:$C$1300,MATCH($A360,Sheet5!$A$2:$A$1300,0)),"-"),1)-1),IFERROR(INDEX(Sheet5!$C$2:$C$1300,MATCH($A360,Sheet5!$A$2:$A$1300,0)),"-"))</f>
        <v>-</v>
      </c>
      <c r="D360" s="204">
        <f>IFERROR(INDEX(Lookup!$BG$9:$BG$2065,MATCH($A360,Lookup!$A$9:$A$2065,0)),0)</f>
        <v>0</v>
      </c>
      <c r="E360" s="204">
        <f>IFERROR(INDEX(Lookup!$BF$9:$BF$2065,MATCH($A360,Lookup!$A$9:$A$2065,0)),0)</f>
        <v>0</v>
      </c>
      <c r="F360" s="204">
        <f>IFERROR(INDEX(Lookup!$BE$9:$BE$2065,MATCH($A360,Lookup!$A$9:$A$2065,0)),0)</f>
        <v>0</v>
      </c>
      <c r="G360" s="205"/>
      <c r="H360" s="205"/>
      <c r="I360" s="204">
        <f>IFERROR(INDEX(Lookup!$BJ$9:$BJ$2065,MATCH($A360,Lookup!$A$9:$A$2065,0)),0)</f>
        <v>0</v>
      </c>
      <c r="J360" s="204">
        <f>IFERROR(INDEX(Lookup!$BI$9:$BI$2065,MATCH($A360,Lookup!$A$9:$A$2065,0)),0)</f>
        <v>0</v>
      </c>
      <c r="K360" s="204">
        <f>IFERROR(INDEX(Lookup!$BH$9:$BH$2065,MATCH($A360,Lookup!$A$9:$A$2065,0)),0)</f>
        <v>0</v>
      </c>
      <c r="L360" s="204">
        <f t="shared" si="103"/>
        <v>0</v>
      </c>
      <c r="O360" s="182">
        <f t="shared" si="104"/>
        <v>0</v>
      </c>
    </row>
    <row r="361" spans="1:15" hidden="1" x14ac:dyDescent="0.2">
      <c r="A361" s="182">
        <f>+'09'!A52</f>
        <v>0</v>
      </c>
      <c r="C361" s="182" t="str">
        <f>IFERROR(LEFT(IFERROR(INDEX(Sheet5!$C$2:$C$1300,MATCH($A361,Sheet5!$A$2:$A$1300,0)),"-"),FIND(",",IFERROR(INDEX(Sheet5!$C$2:$C$1300,MATCH($A361,Sheet5!$A$2:$A$1300,0)),"-"),1)-1),IFERROR(INDEX(Sheet5!$C$2:$C$1300,MATCH($A361,Sheet5!$A$2:$A$1300,0)),"-"))</f>
        <v>-</v>
      </c>
      <c r="D361" s="204">
        <f>IFERROR(INDEX(Lookup!$BG$9:$BG$2065,MATCH($A361,Lookup!$A$9:$A$2065,0)),0)</f>
        <v>0</v>
      </c>
      <c r="E361" s="204">
        <f>IFERROR(INDEX(Lookup!$BF$9:$BF$2065,MATCH($A361,Lookup!$A$9:$A$2065,0)),0)</f>
        <v>0</v>
      </c>
      <c r="F361" s="204">
        <f>IFERROR(INDEX(Lookup!$BE$9:$BE$2065,MATCH($A361,Lookup!$A$9:$A$2065,0)),0)</f>
        <v>0</v>
      </c>
      <c r="G361" s="205"/>
      <c r="H361" s="205"/>
      <c r="I361" s="204">
        <f>IFERROR(INDEX(Lookup!$BJ$9:$BJ$2065,MATCH($A361,Lookup!$A$9:$A$2065,0)),0)</f>
        <v>0</v>
      </c>
      <c r="J361" s="204">
        <f>IFERROR(INDEX(Lookup!$BI$9:$BI$2065,MATCH($A361,Lookup!$A$9:$A$2065,0)),0)</f>
        <v>0</v>
      </c>
      <c r="K361" s="204">
        <f>IFERROR(INDEX(Lookup!$BH$9:$BH$2065,MATCH($A361,Lookup!$A$9:$A$2065,0)),0)</f>
        <v>0</v>
      </c>
      <c r="L361" s="204">
        <f t="shared" si="103"/>
        <v>0</v>
      </c>
      <c r="O361" s="182">
        <f t="shared" si="104"/>
        <v>0</v>
      </c>
    </row>
    <row r="362" spans="1:15" hidden="1" x14ac:dyDescent="0.2">
      <c r="A362" s="182">
        <f>+'09'!A53</f>
        <v>0</v>
      </c>
      <c r="C362" s="182" t="str">
        <f>IFERROR(LEFT(IFERROR(INDEX(Sheet5!$C$2:$C$1300,MATCH($A362,Sheet5!$A$2:$A$1300,0)),"-"),FIND(",",IFERROR(INDEX(Sheet5!$C$2:$C$1300,MATCH($A362,Sheet5!$A$2:$A$1300,0)),"-"),1)-1),IFERROR(INDEX(Sheet5!$C$2:$C$1300,MATCH($A362,Sheet5!$A$2:$A$1300,0)),"-"))</f>
        <v>-</v>
      </c>
      <c r="D362" s="204">
        <f>IFERROR(INDEX(Lookup!$BG$9:$BG$2065,MATCH($A362,Lookup!$A$9:$A$2065,0)),0)</f>
        <v>0</v>
      </c>
      <c r="E362" s="204">
        <f>IFERROR(INDEX(Lookup!$BF$9:$BF$2065,MATCH($A362,Lookup!$A$9:$A$2065,0)),0)</f>
        <v>0</v>
      </c>
      <c r="F362" s="204">
        <f>IFERROR(INDEX(Lookup!$BE$9:$BE$2065,MATCH($A362,Lookup!$A$9:$A$2065,0)),0)</f>
        <v>0</v>
      </c>
      <c r="G362" s="205"/>
      <c r="H362" s="205"/>
      <c r="I362" s="204">
        <f>IFERROR(INDEX(Lookup!$BJ$9:$BJ$2065,MATCH($A362,Lookup!$A$9:$A$2065,0)),0)</f>
        <v>0</v>
      </c>
      <c r="J362" s="204">
        <f>IFERROR(INDEX(Lookup!$BI$9:$BI$2065,MATCH($A362,Lookup!$A$9:$A$2065,0)),0)</f>
        <v>0</v>
      </c>
      <c r="K362" s="204">
        <f>IFERROR(INDEX(Lookup!$BH$9:$BH$2065,MATCH($A362,Lookup!$A$9:$A$2065,0)),0)</f>
        <v>0</v>
      </c>
      <c r="L362" s="204">
        <f t="shared" si="103"/>
        <v>0</v>
      </c>
      <c r="O362" s="182">
        <f t="shared" si="104"/>
        <v>0</v>
      </c>
    </row>
    <row r="363" spans="1:15" hidden="1" x14ac:dyDescent="0.2">
      <c r="A363" s="182">
        <f>+'09'!A54</f>
        <v>0</v>
      </c>
      <c r="C363" s="182" t="str">
        <f>IFERROR(LEFT(IFERROR(INDEX(Sheet5!$C$2:$C$1300,MATCH($A363,Sheet5!$A$2:$A$1300,0)),"-"),FIND(",",IFERROR(INDEX(Sheet5!$C$2:$C$1300,MATCH($A363,Sheet5!$A$2:$A$1300,0)),"-"),1)-1),IFERROR(INDEX(Sheet5!$C$2:$C$1300,MATCH($A363,Sheet5!$A$2:$A$1300,0)),"-"))</f>
        <v>-</v>
      </c>
      <c r="D363" s="204">
        <f>IFERROR(INDEX(Lookup!$BG$9:$BG$2065,MATCH($A363,Lookup!$A$9:$A$2065,0)),0)</f>
        <v>0</v>
      </c>
      <c r="E363" s="204">
        <f>IFERROR(INDEX(Lookup!$BF$9:$BF$2065,MATCH($A363,Lookup!$A$9:$A$2065,0)),0)</f>
        <v>0</v>
      </c>
      <c r="F363" s="204">
        <f>IFERROR(INDEX(Lookup!$BE$9:$BE$2065,MATCH($A363,Lookup!$A$9:$A$2065,0)),0)</f>
        <v>0</v>
      </c>
      <c r="G363" s="205"/>
      <c r="H363" s="205"/>
      <c r="I363" s="204">
        <f>IFERROR(INDEX(Lookup!$BJ$9:$BJ$2065,MATCH($A363,Lookup!$A$9:$A$2065,0)),0)</f>
        <v>0</v>
      </c>
      <c r="J363" s="204">
        <f>IFERROR(INDEX(Lookup!$BI$9:$BI$2065,MATCH($A363,Lookup!$A$9:$A$2065,0)),0)</f>
        <v>0</v>
      </c>
      <c r="K363" s="204">
        <f>IFERROR(INDEX(Lookup!$BH$9:$BH$2065,MATCH($A363,Lookup!$A$9:$A$2065,0)),0)</f>
        <v>0</v>
      </c>
      <c r="L363" s="204">
        <f t="shared" si="103"/>
        <v>0</v>
      </c>
      <c r="O363" s="182">
        <f t="shared" si="104"/>
        <v>0</v>
      </c>
    </row>
    <row r="364" spans="1:15" hidden="1" x14ac:dyDescent="0.2">
      <c r="A364" s="182">
        <f>+'09'!A55</f>
        <v>0</v>
      </c>
      <c r="C364" s="182" t="str">
        <f>IFERROR(LEFT(IFERROR(INDEX(Sheet5!$C$2:$C$1300,MATCH($A364,Sheet5!$A$2:$A$1300,0)),"-"),FIND(",",IFERROR(INDEX(Sheet5!$C$2:$C$1300,MATCH($A364,Sheet5!$A$2:$A$1300,0)),"-"),1)-1),IFERROR(INDEX(Sheet5!$C$2:$C$1300,MATCH($A364,Sheet5!$A$2:$A$1300,0)),"-"))</f>
        <v>-</v>
      </c>
      <c r="D364" s="204">
        <f>IFERROR(INDEX(Lookup!$BG$9:$BG$2065,MATCH($A364,Lookup!$A$9:$A$2065,0)),0)</f>
        <v>0</v>
      </c>
      <c r="E364" s="204">
        <f>IFERROR(INDEX(Lookup!$BF$9:$BF$2065,MATCH($A364,Lookup!$A$9:$A$2065,0)),0)</f>
        <v>0</v>
      </c>
      <c r="F364" s="204">
        <f>IFERROR(INDEX(Lookup!$BE$9:$BE$2065,MATCH($A364,Lookup!$A$9:$A$2065,0)),0)</f>
        <v>0</v>
      </c>
      <c r="G364" s="205"/>
      <c r="H364" s="205"/>
      <c r="I364" s="204">
        <f>IFERROR(INDEX(Lookup!$BJ$9:$BJ$2065,MATCH($A364,Lookup!$A$9:$A$2065,0)),0)</f>
        <v>0</v>
      </c>
      <c r="J364" s="204">
        <f>IFERROR(INDEX(Lookup!$BI$9:$BI$2065,MATCH($A364,Lookup!$A$9:$A$2065,0)),0)</f>
        <v>0</v>
      </c>
      <c r="K364" s="204">
        <f>IFERROR(INDEX(Lookup!$BH$9:$BH$2065,MATCH($A364,Lookup!$A$9:$A$2065,0)),0)</f>
        <v>0</v>
      </c>
      <c r="L364" s="204">
        <f t="shared" si="103"/>
        <v>0</v>
      </c>
      <c r="O364" s="182">
        <f t="shared" si="104"/>
        <v>0</v>
      </c>
    </row>
    <row r="365" spans="1:15" hidden="1" x14ac:dyDescent="0.2">
      <c r="A365" s="182">
        <f>+'09'!A56</f>
        <v>0</v>
      </c>
      <c r="C365" s="182" t="str">
        <f>IFERROR(LEFT(IFERROR(INDEX(Sheet5!$C$2:$C$1300,MATCH($A365,Sheet5!$A$2:$A$1300,0)),"-"),FIND(",",IFERROR(INDEX(Sheet5!$C$2:$C$1300,MATCH($A365,Sheet5!$A$2:$A$1300,0)),"-"),1)-1),IFERROR(INDEX(Sheet5!$C$2:$C$1300,MATCH($A365,Sheet5!$A$2:$A$1300,0)),"-"))</f>
        <v>-</v>
      </c>
      <c r="D365" s="204">
        <f>IFERROR(INDEX(Lookup!$BG$9:$BG$2065,MATCH($A365,Lookup!$A$9:$A$2065,0)),0)</f>
        <v>0</v>
      </c>
      <c r="E365" s="204">
        <f>IFERROR(INDEX(Lookup!$BF$9:$BF$2065,MATCH($A365,Lookup!$A$9:$A$2065,0)),0)</f>
        <v>0</v>
      </c>
      <c r="F365" s="204">
        <f>IFERROR(INDEX(Lookup!$BE$9:$BE$2065,MATCH($A365,Lookup!$A$9:$A$2065,0)),0)</f>
        <v>0</v>
      </c>
      <c r="G365" s="205"/>
      <c r="H365" s="205"/>
      <c r="I365" s="204">
        <f>IFERROR(INDEX(Lookup!$BJ$9:$BJ$2065,MATCH($A365,Lookup!$A$9:$A$2065,0)),0)</f>
        <v>0</v>
      </c>
      <c r="J365" s="204">
        <f>IFERROR(INDEX(Lookup!$BI$9:$BI$2065,MATCH($A365,Lookup!$A$9:$A$2065,0)),0)</f>
        <v>0</v>
      </c>
      <c r="K365" s="204">
        <f>IFERROR(INDEX(Lookup!$BH$9:$BH$2065,MATCH($A365,Lookup!$A$9:$A$2065,0)),0)</f>
        <v>0</v>
      </c>
      <c r="L365" s="204">
        <f t="shared" si="103"/>
        <v>0</v>
      </c>
      <c r="O365" s="182">
        <f t="shared" si="104"/>
        <v>0</v>
      </c>
    </row>
    <row r="366" spans="1:15" hidden="1" x14ac:dyDescent="0.2">
      <c r="A366" s="182">
        <f>+'09'!A57</f>
        <v>0</v>
      </c>
      <c r="C366" s="182" t="str">
        <f>IFERROR(LEFT(IFERROR(INDEX(Sheet5!$C$2:$C$1300,MATCH($A366,Sheet5!$A$2:$A$1300,0)),"-"),FIND(",",IFERROR(INDEX(Sheet5!$C$2:$C$1300,MATCH($A366,Sheet5!$A$2:$A$1300,0)),"-"),1)-1),IFERROR(INDEX(Sheet5!$C$2:$C$1300,MATCH($A366,Sheet5!$A$2:$A$1300,0)),"-"))</f>
        <v>-</v>
      </c>
      <c r="D366" s="204">
        <f>IFERROR(INDEX(Lookup!$BG$9:$BG$2065,MATCH($A366,Lookup!$A$9:$A$2065,0)),0)</f>
        <v>0</v>
      </c>
      <c r="E366" s="204">
        <f>IFERROR(INDEX(Lookup!$BF$9:$BF$2065,MATCH($A366,Lookup!$A$9:$A$2065,0)),0)</f>
        <v>0</v>
      </c>
      <c r="F366" s="204">
        <f>IFERROR(INDEX(Lookup!$BE$9:$BE$2065,MATCH($A366,Lookup!$A$9:$A$2065,0)),0)</f>
        <v>0</v>
      </c>
      <c r="G366" s="205"/>
      <c r="H366" s="205"/>
      <c r="I366" s="204">
        <f>IFERROR(INDEX(Lookup!$BJ$9:$BJ$2065,MATCH($A366,Lookup!$A$9:$A$2065,0)),0)</f>
        <v>0</v>
      </c>
      <c r="J366" s="204">
        <f>IFERROR(INDEX(Lookup!$BI$9:$BI$2065,MATCH($A366,Lookup!$A$9:$A$2065,0)),0)</f>
        <v>0</v>
      </c>
      <c r="K366" s="204">
        <f>IFERROR(INDEX(Lookup!$BH$9:$BH$2065,MATCH($A366,Lookup!$A$9:$A$2065,0)),0)</f>
        <v>0</v>
      </c>
      <c r="L366" s="204">
        <f t="shared" si="103"/>
        <v>0</v>
      </c>
      <c r="O366" s="182">
        <f t="shared" si="104"/>
        <v>0</v>
      </c>
    </row>
    <row r="367" spans="1:15" hidden="1" x14ac:dyDescent="0.2">
      <c r="A367" s="182">
        <f>+'09'!A58</f>
        <v>0</v>
      </c>
      <c r="C367" s="182" t="str">
        <f>IFERROR(LEFT(IFERROR(INDEX(Sheet5!$C$2:$C$1300,MATCH($A367,Sheet5!$A$2:$A$1300,0)),"-"),FIND(",",IFERROR(INDEX(Sheet5!$C$2:$C$1300,MATCH($A367,Sheet5!$A$2:$A$1300,0)),"-"),1)-1),IFERROR(INDEX(Sheet5!$C$2:$C$1300,MATCH($A367,Sheet5!$A$2:$A$1300,0)),"-"))</f>
        <v>-</v>
      </c>
      <c r="D367" s="204">
        <f>IFERROR(INDEX(Lookup!$BG$9:$BG$2065,MATCH($A367,Lookup!$A$9:$A$2065,0)),0)</f>
        <v>0</v>
      </c>
      <c r="E367" s="204">
        <f>IFERROR(INDEX(Lookup!$BF$9:$BF$2065,MATCH($A367,Lookup!$A$9:$A$2065,0)),0)</f>
        <v>0</v>
      </c>
      <c r="F367" s="204">
        <f>IFERROR(INDEX(Lookup!$BE$9:$BE$2065,MATCH($A367,Lookup!$A$9:$A$2065,0)),0)</f>
        <v>0</v>
      </c>
      <c r="G367" s="205"/>
      <c r="H367" s="205"/>
      <c r="I367" s="204">
        <f>IFERROR(INDEX(Lookup!$BJ$9:$BJ$2065,MATCH($A367,Lookup!$A$9:$A$2065,0)),0)</f>
        <v>0</v>
      </c>
      <c r="J367" s="204">
        <f>IFERROR(INDEX(Lookup!$BI$9:$BI$2065,MATCH($A367,Lookup!$A$9:$A$2065,0)),0)</f>
        <v>0</v>
      </c>
      <c r="K367" s="204">
        <f>IFERROR(INDEX(Lookup!$BH$9:$BH$2065,MATCH($A367,Lookup!$A$9:$A$2065,0)),0)</f>
        <v>0</v>
      </c>
      <c r="L367" s="204">
        <f t="shared" si="103"/>
        <v>0</v>
      </c>
      <c r="O367" s="182">
        <f t="shared" si="104"/>
        <v>0</v>
      </c>
    </row>
    <row r="368" spans="1:15" hidden="1" x14ac:dyDescent="0.2">
      <c r="A368" s="182">
        <f>+'09'!A59</f>
        <v>0</v>
      </c>
      <c r="C368" s="182" t="str">
        <f>IFERROR(LEFT(IFERROR(INDEX(Sheet5!$C$2:$C$1300,MATCH($A368,Sheet5!$A$2:$A$1300,0)),"-"),FIND(",",IFERROR(INDEX(Sheet5!$C$2:$C$1300,MATCH($A368,Sheet5!$A$2:$A$1300,0)),"-"),1)-1),IFERROR(INDEX(Sheet5!$C$2:$C$1300,MATCH($A368,Sheet5!$A$2:$A$1300,0)),"-"))</f>
        <v>-</v>
      </c>
      <c r="D368" s="204">
        <f>IFERROR(INDEX(Lookup!$BG$9:$BG$2065,MATCH($A368,Lookup!$A$9:$A$2065,0)),0)</f>
        <v>0</v>
      </c>
      <c r="E368" s="204">
        <f>IFERROR(INDEX(Lookup!$BF$9:$BF$2065,MATCH($A368,Lookup!$A$9:$A$2065,0)),0)</f>
        <v>0</v>
      </c>
      <c r="F368" s="204">
        <f>IFERROR(INDEX(Lookup!$BE$9:$BE$2065,MATCH($A368,Lookup!$A$9:$A$2065,0)),0)</f>
        <v>0</v>
      </c>
      <c r="G368" s="205"/>
      <c r="H368" s="205"/>
      <c r="I368" s="204">
        <f>IFERROR(INDEX(Lookup!$BJ$9:$BJ$2065,MATCH($A368,Lookup!$A$9:$A$2065,0)),0)</f>
        <v>0</v>
      </c>
      <c r="J368" s="204">
        <f>IFERROR(INDEX(Lookup!$BI$9:$BI$2065,MATCH($A368,Lookup!$A$9:$A$2065,0)),0)</f>
        <v>0</v>
      </c>
      <c r="K368" s="204">
        <f>IFERROR(INDEX(Lookup!$BH$9:$BH$2065,MATCH($A368,Lookup!$A$9:$A$2065,0)),0)</f>
        <v>0</v>
      </c>
      <c r="L368" s="204">
        <f t="shared" si="103"/>
        <v>0</v>
      </c>
      <c r="O368" s="182">
        <f t="shared" si="104"/>
        <v>0</v>
      </c>
    </row>
    <row r="369" spans="1:15" hidden="1" x14ac:dyDescent="0.2">
      <c r="A369" s="182">
        <f>+'09'!A60</f>
        <v>0</v>
      </c>
      <c r="C369" s="182" t="str">
        <f>IFERROR(LEFT(IFERROR(INDEX(Sheet5!$C$2:$C$1300,MATCH($A369,Sheet5!$A$2:$A$1300,0)),"-"),FIND(",",IFERROR(INDEX(Sheet5!$C$2:$C$1300,MATCH($A369,Sheet5!$A$2:$A$1300,0)),"-"),1)-1),IFERROR(INDEX(Sheet5!$C$2:$C$1300,MATCH($A369,Sheet5!$A$2:$A$1300,0)),"-"))</f>
        <v>-</v>
      </c>
      <c r="D369" s="204">
        <f>IFERROR(INDEX(Lookup!$BG$9:$BG$2065,MATCH($A369,Lookup!$A$9:$A$2065,0)),0)</f>
        <v>0</v>
      </c>
      <c r="E369" s="204">
        <f>IFERROR(INDEX(Lookup!$BF$9:$BF$2065,MATCH($A369,Lookup!$A$9:$A$2065,0)),0)</f>
        <v>0</v>
      </c>
      <c r="F369" s="204">
        <f>IFERROR(INDEX(Lookup!$BE$9:$BE$2065,MATCH($A369,Lookup!$A$9:$A$2065,0)),0)</f>
        <v>0</v>
      </c>
      <c r="G369" s="205"/>
      <c r="H369" s="205"/>
      <c r="I369" s="204">
        <f>IFERROR(INDEX(Lookup!$BJ$9:$BJ$2065,MATCH($A369,Lookup!$A$9:$A$2065,0)),0)</f>
        <v>0</v>
      </c>
      <c r="J369" s="204">
        <f>IFERROR(INDEX(Lookup!$BI$9:$BI$2065,MATCH($A369,Lookup!$A$9:$A$2065,0)),0)</f>
        <v>0</v>
      </c>
      <c r="K369" s="204">
        <f>IFERROR(INDEX(Lookup!$BH$9:$BH$2065,MATCH($A369,Lookup!$A$9:$A$2065,0)),0)</f>
        <v>0</v>
      </c>
      <c r="L369" s="204">
        <f t="shared" si="103"/>
        <v>0</v>
      </c>
      <c r="O369" s="182">
        <f t="shared" si="104"/>
        <v>0</v>
      </c>
    </row>
    <row r="370" spans="1:15" hidden="1" x14ac:dyDescent="0.2">
      <c r="A370" s="182">
        <f>+'09'!A61</f>
        <v>0</v>
      </c>
      <c r="C370" s="182" t="str">
        <f>IFERROR(LEFT(IFERROR(INDEX(Sheet5!$C$2:$C$1300,MATCH($A370,Sheet5!$A$2:$A$1300,0)),"-"),FIND(",",IFERROR(INDEX(Sheet5!$C$2:$C$1300,MATCH($A370,Sheet5!$A$2:$A$1300,0)),"-"),1)-1),IFERROR(INDEX(Sheet5!$C$2:$C$1300,MATCH($A370,Sheet5!$A$2:$A$1300,0)),"-"))</f>
        <v>-</v>
      </c>
      <c r="D370" s="204">
        <f>IFERROR(INDEX(Lookup!$BG$9:$BG$2065,MATCH($A370,Lookup!$A$9:$A$2065,0)),0)</f>
        <v>0</v>
      </c>
      <c r="E370" s="204">
        <f>IFERROR(INDEX(Lookup!$BF$9:$BF$2065,MATCH($A370,Lookup!$A$9:$A$2065,0)),0)</f>
        <v>0</v>
      </c>
      <c r="F370" s="204">
        <f>IFERROR(INDEX(Lookup!$BE$9:$BE$2065,MATCH($A370,Lookup!$A$9:$A$2065,0)),0)</f>
        <v>0</v>
      </c>
      <c r="G370" s="205"/>
      <c r="H370" s="205"/>
      <c r="I370" s="204">
        <f>IFERROR(INDEX(Lookup!$BJ$9:$BJ$2065,MATCH($A370,Lookup!$A$9:$A$2065,0)),0)</f>
        <v>0</v>
      </c>
      <c r="J370" s="204">
        <f>IFERROR(INDEX(Lookup!$BI$9:$BI$2065,MATCH($A370,Lookup!$A$9:$A$2065,0)),0)</f>
        <v>0</v>
      </c>
      <c r="K370" s="204">
        <f>IFERROR(INDEX(Lookup!$BH$9:$BH$2065,MATCH($A370,Lookup!$A$9:$A$2065,0)),0)</f>
        <v>0</v>
      </c>
      <c r="L370" s="204">
        <f t="shared" si="103"/>
        <v>0</v>
      </c>
      <c r="O370" s="182">
        <f t="shared" si="104"/>
        <v>0</v>
      </c>
    </row>
    <row r="371" spans="1:15" hidden="1" x14ac:dyDescent="0.2">
      <c r="A371" s="182">
        <f>+'09'!A62</f>
        <v>0</v>
      </c>
      <c r="C371" s="182" t="str">
        <f>IFERROR(LEFT(IFERROR(INDEX(Sheet5!$C$2:$C$1300,MATCH($A371,Sheet5!$A$2:$A$1300,0)),"-"),FIND(",",IFERROR(INDEX(Sheet5!$C$2:$C$1300,MATCH($A371,Sheet5!$A$2:$A$1300,0)),"-"),1)-1),IFERROR(INDEX(Sheet5!$C$2:$C$1300,MATCH($A371,Sheet5!$A$2:$A$1300,0)),"-"))</f>
        <v>-</v>
      </c>
      <c r="D371" s="204">
        <f>IFERROR(INDEX(Lookup!$BG$9:$BG$2065,MATCH($A371,Lookup!$A$9:$A$2065,0)),0)</f>
        <v>0</v>
      </c>
      <c r="E371" s="204">
        <f>IFERROR(INDEX(Lookup!$BF$9:$BF$2065,MATCH($A371,Lookup!$A$9:$A$2065,0)),0)</f>
        <v>0</v>
      </c>
      <c r="F371" s="204">
        <f>IFERROR(INDEX(Lookup!$BE$9:$BE$2065,MATCH($A371,Lookup!$A$9:$A$2065,0)),0)</f>
        <v>0</v>
      </c>
      <c r="G371" s="205"/>
      <c r="H371" s="205"/>
      <c r="I371" s="204">
        <f>IFERROR(INDEX(Lookup!$BJ$9:$BJ$2065,MATCH($A371,Lookup!$A$9:$A$2065,0)),0)</f>
        <v>0</v>
      </c>
      <c r="J371" s="204">
        <f>IFERROR(INDEX(Lookup!$BI$9:$BI$2065,MATCH($A371,Lookup!$A$9:$A$2065,0)),0)</f>
        <v>0</v>
      </c>
      <c r="K371" s="204">
        <f>IFERROR(INDEX(Lookup!$BH$9:$BH$2065,MATCH($A371,Lookup!$A$9:$A$2065,0)),0)</f>
        <v>0</v>
      </c>
      <c r="L371" s="204">
        <f t="shared" si="103"/>
        <v>0</v>
      </c>
      <c r="O371" s="182">
        <f t="shared" si="104"/>
        <v>0</v>
      </c>
    </row>
    <row r="372" spans="1:15" hidden="1" x14ac:dyDescent="0.2">
      <c r="A372" s="182">
        <f>+'09'!A63</f>
        <v>0</v>
      </c>
      <c r="C372" s="182" t="str">
        <f>IFERROR(LEFT(IFERROR(INDEX(Sheet5!$C$2:$C$1300,MATCH($A372,Sheet5!$A$2:$A$1300,0)),"-"),FIND(",",IFERROR(INDEX(Sheet5!$C$2:$C$1300,MATCH($A372,Sheet5!$A$2:$A$1300,0)),"-"),1)-1),IFERROR(INDEX(Sheet5!$C$2:$C$1300,MATCH($A372,Sheet5!$A$2:$A$1300,0)),"-"))</f>
        <v>-</v>
      </c>
      <c r="D372" s="204">
        <f>IFERROR(INDEX(Lookup!$BG$9:$BG$2065,MATCH($A372,Lookup!$A$9:$A$2065,0)),0)</f>
        <v>0</v>
      </c>
      <c r="E372" s="204">
        <f>IFERROR(INDEX(Lookup!$BF$9:$BF$2065,MATCH($A372,Lookup!$A$9:$A$2065,0)),0)</f>
        <v>0</v>
      </c>
      <c r="F372" s="204">
        <f>IFERROR(INDEX(Lookup!$BE$9:$BE$2065,MATCH($A372,Lookup!$A$9:$A$2065,0)),0)</f>
        <v>0</v>
      </c>
      <c r="G372" s="205"/>
      <c r="H372" s="205"/>
      <c r="I372" s="204">
        <f>IFERROR(INDEX(Lookup!$BJ$9:$BJ$2065,MATCH($A372,Lookup!$A$9:$A$2065,0)),0)</f>
        <v>0</v>
      </c>
      <c r="J372" s="204">
        <f>IFERROR(INDEX(Lookup!$BI$9:$BI$2065,MATCH($A372,Lookup!$A$9:$A$2065,0)),0)</f>
        <v>0</v>
      </c>
      <c r="K372" s="204">
        <f>IFERROR(INDEX(Lookup!$BH$9:$BH$2065,MATCH($A372,Lookup!$A$9:$A$2065,0)),0)</f>
        <v>0</v>
      </c>
      <c r="L372" s="204">
        <f t="shared" si="103"/>
        <v>0</v>
      </c>
      <c r="O372" s="182">
        <f t="shared" si="104"/>
        <v>0</v>
      </c>
    </row>
    <row r="373" spans="1:15" hidden="1" x14ac:dyDescent="0.2">
      <c r="A373" s="182">
        <f>+'09'!A64</f>
        <v>0</v>
      </c>
      <c r="C373" s="182" t="str">
        <f>IFERROR(LEFT(IFERROR(INDEX(Sheet5!$C$2:$C$1300,MATCH($A373,Sheet5!$A$2:$A$1300,0)),"-"),FIND(",",IFERROR(INDEX(Sheet5!$C$2:$C$1300,MATCH($A373,Sheet5!$A$2:$A$1300,0)),"-"),1)-1),IFERROR(INDEX(Sheet5!$C$2:$C$1300,MATCH($A373,Sheet5!$A$2:$A$1300,0)),"-"))</f>
        <v>-</v>
      </c>
      <c r="D373" s="204">
        <f>IFERROR(INDEX(Lookup!$BG$9:$BG$2065,MATCH($A373,Lookup!$A$9:$A$2065,0)),0)</f>
        <v>0</v>
      </c>
      <c r="E373" s="204">
        <f>IFERROR(INDEX(Lookup!$BF$9:$BF$2065,MATCH($A373,Lookup!$A$9:$A$2065,0)),0)</f>
        <v>0</v>
      </c>
      <c r="F373" s="204">
        <f>IFERROR(INDEX(Lookup!$BE$9:$BE$2065,MATCH($A373,Lookup!$A$9:$A$2065,0)),0)</f>
        <v>0</v>
      </c>
      <c r="G373" s="205"/>
      <c r="H373" s="205"/>
      <c r="I373" s="204">
        <f>IFERROR(INDEX(Lookup!$BJ$9:$BJ$2065,MATCH($A373,Lookup!$A$9:$A$2065,0)),0)</f>
        <v>0</v>
      </c>
      <c r="J373" s="204">
        <f>IFERROR(INDEX(Lookup!$BI$9:$BI$2065,MATCH($A373,Lookup!$A$9:$A$2065,0)),0)</f>
        <v>0</v>
      </c>
      <c r="K373" s="204">
        <f>IFERROR(INDEX(Lookup!$BH$9:$BH$2065,MATCH($A373,Lookup!$A$9:$A$2065,0)),0)</f>
        <v>0</v>
      </c>
      <c r="L373" s="204">
        <f t="shared" si="103"/>
        <v>0</v>
      </c>
      <c r="O373" s="182">
        <f t="shared" si="104"/>
        <v>0</v>
      </c>
    </row>
    <row r="374" spans="1:15" hidden="1" x14ac:dyDescent="0.2">
      <c r="A374" s="182">
        <f>+'09'!A65</f>
        <v>0</v>
      </c>
      <c r="C374" s="182" t="str">
        <f>IFERROR(LEFT(IFERROR(INDEX(Sheet5!$C$2:$C$1300,MATCH($A374,Sheet5!$A$2:$A$1300,0)),"-"),FIND(",",IFERROR(INDEX(Sheet5!$C$2:$C$1300,MATCH($A374,Sheet5!$A$2:$A$1300,0)),"-"),1)-1),IFERROR(INDEX(Sheet5!$C$2:$C$1300,MATCH($A374,Sheet5!$A$2:$A$1300,0)),"-"))</f>
        <v>-</v>
      </c>
      <c r="D374" s="204">
        <f>IFERROR(INDEX(Lookup!$BG$9:$BG$2065,MATCH($A374,Lookup!$A$9:$A$2065,0)),0)</f>
        <v>0</v>
      </c>
      <c r="E374" s="204">
        <f>IFERROR(INDEX(Lookup!$BF$9:$BF$2065,MATCH($A374,Lookup!$A$9:$A$2065,0)),0)</f>
        <v>0</v>
      </c>
      <c r="F374" s="204">
        <f>IFERROR(INDEX(Lookup!$BE$9:$BE$2065,MATCH($A374,Lookup!$A$9:$A$2065,0)),0)</f>
        <v>0</v>
      </c>
      <c r="G374" s="205"/>
      <c r="H374" s="205"/>
      <c r="I374" s="204">
        <f>IFERROR(INDEX(Lookup!$BJ$9:$BJ$2065,MATCH($A374,Lookup!$A$9:$A$2065,0)),0)</f>
        <v>0</v>
      </c>
      <c r="J374" s="204">
        <f>IFERROR(INDEX(Lookup!$BI$9:$BI$2065,MATCH($A374,Lookup!$A$9:$A$2065,0)),0)</f>
        <v>0</v>
      </c>
      <c r="K374" s="204">
        <f>IFERROR(INDEX(Lookup!$BH$9:$BH$2065,MATCH($A374,Lookup!$A$9:$A$2065,0)),0)</f>
        <v>0</v>
      </c>
      <c r="L374" s="204">
        <f t="shared" si="103"/>
        <v>0</v>
      </c>
      <c r="O374" s="182">
        <f t="shared" si="104"/>
        <v>0</v>
      </c>
    </row>
    <row r="375" spans="1:15" hidden="1" x14ac:dyDescent="0.2">
      <c r="A375" s="182">
        <f>+'09'!A66</f>
        <v>0</v>
      </c>
      <c r="C375" s="182" t="str">
        <f>IFERROR(LEFT(IFERROR(INDEX(Sheet5!$C$2:$C$1300,MATCH($A375,Sheet5!$A$2:$A$1300,0)),"-"),FIND(",",IFERROR(INDEX(Sheet5!$C$2:$C$1300,MATCH($A375,Sheet5!$A$2:$A$1300,0)),"-"),1)-1),IFERROR(INDEX(Sheet5!$C$2:$C$1300,MATCH($A375,Sheet5!$A$2:$A$1300,0)),"-"))</f>
        <v>-</v>
      </c>
      <c r="D375" s="204">
        <f>IFERROR(INDEX(Lookup!$BG$9:$BG$2065,MATCH($A375,Lookup!$A$9:$A$2065,0)),0)</f>
        <v>0</v>
      </c>
      <c r="E375" s="204">
        <f>IFERROR(INDEX(Lookup!$BF$9:$BF$2065,MATCH($A375,Lookup!$A$9:$A$2065,0)),0)</f>
        <v>0</v>
      </c>
      <c r="F375" s="204">
        <f>IFERROR(INDEX(Lookup!$BE$9:$BE$2065,MATCH($A375,Lookup!$A$9:$A$2065,0)),0)</f>
        <v>0</v>
      </c>
      <c r="G375" s="205"/>
      <c r="H375" s="205"/>
      <c r="I375" s="204">
        <f>IFERROR(INDEX(Lookup!$BJ$9:$BJ$2065,MATCH($A375,Lookup!$A$9:$A$2065,0)),0)</f>
        <v>0</v>
      </c>
      <c r="J375" s="204">
        <f>IFERROR(INDEX(Lookup!$BI$9:$BI$2065,MATCH($A375,Lookup!$A$9:$A$2065,0)),0)</f>
        <v>0</v>
      </c>
      <c r="K375" s="204">
        <f>IFERROR(INDEX(Lookup!$BH$9:$BH$2065,MATCH($A375,Lookup!$A$9:$A$2065,0)),0)</f>
        <v>0</v>
      </c>
      <c r="L375" s="204">
        <f t="shared" ref="L375:L438" si="106">K375-J375</f>
        <v>0</v>
      </c>
      <c r="O375" s="182">
        <f t="shared" ref="O375:O438" si="107">+IF(A375&gt;0,1,0)</f>
        <v>0</v>
      </c>
    </row>
    <row r="376" spans="1:15" hidden="1" x14ac:dyDescent="0.2">
      <c r="A376" s="182">
        <f>+'09'!A67</f>
        <v>0</v>
      </c>
      <c r="C376" s="182" t="str">
        <f>IFERROR(LEFT(IFERROR(INDEX(Sheet5!$C$2:$C$1300,MATCH($A376,Sheet5!$A$2:$A$1300,0)),"-"),FIND(",",IFERROR(INDEX(Sheet5!$C$2:$C$1300,MATCH($A376,Sheet5!$A$2:$A$1300,0)),"-"),1)-1),IFERROR(INDEX(Sheet5!$C$2:$C$1300,MATCH($A376,Sheet5!$A$2:$A$1300,0)),"-"))</f>
        <v>-</v>
      </c>
      <c r="D376" s="204">
        <f>IFERROR(INDEX(Lookup!$BG$9:$BG$2065,MATCH($A376,Lookup!$A$9:$A$2065,0)),0)</f>
        <v>0</v>
      </c>
      <c r="E376" s="204">
        <f>IFERROR(INDEX(Lookup!$BF$9:$BF$2065,MATCH($A376,Lookup!$A$9:$A$2065,0)),0)</f>
        <v>0</v>
      </c>
      <c r="F376" s="204">
        <f>IFERROR(INDEX(Lookup!$BE$9:$BE$2065,MATCH($A376,Lookup!$A$9:$A$2065,0)),0)</f>
        <v>0</v>
      </c>
      <c r="G376" s="205"/>
      <c r="H376" s="205"/>
      <c r="I376" s="204">
        <f>IFERROR(INDEX(Lookup!$BJ$9:$BJ$2065,MATCH($A376,Lookup!$A$9:$A$2065,0)),0)</f>
        <v>0</v>
      </c>
      <c r="J376" s="204">
        <f>IFERROR(INDEX(Lookup!$BI$9:$BI$2065,MATCH($A376,Lookup!$A$9:$A$2065,0)),0)</f>
        <v>0</v>
      </c>
      <c r="K376" s="204">
        <f>IFERROR(INDEX(Lookup!$BH$9:$BH$2065,MATCH($A376,Lookup!$A$9:$A$2065,0)),0)</f>
        <v>0</v>
      </c>
      <c r="L376" s="204">
        <f t="shared" si="106"/>
        <v>0</v>
      </c>
      <c r="O376" s="182">
        <f t="shared" si="107"/>
        <v>0</v>
      </c>
    </row>
    <row r="377" spans="1:15" hidden="1" x14ac:dyDescent="0.2">
      <c r="A377" s="182">
        <f>+'09'!A68</f>
        <v>0</v>
      </c>
      <c r="C377" s="182" t="str">
        <f>IFERROR(LEFT(IFERROR(INDEX(Sheet5!$C$2:$C$1300,MATCH($A377,Sheet5!$A$2:$A$1300,0)),"-"),FIND(",",IFERROR(INDEX(Sheet5!$C$2:$C$1300,MATCH($A377,Sheet5!$A$2:$A$1300,0)),"-"),1)-1),IFERROR(INDEX(Sheet5!$C$2:$C$1300,MATCH($A377,Sheet5!$A$2:$A$1300,0)),"-"))</f>
        <v>-</v>
      </c>
      <c r="D377" s="204">
        <f>IFERROR(INDEX(Lookup!$BG$9:$BG$2065,MATCH($A377,Lookup!$A$9:$A$2065,0)),0)</f>
        <v>0</v>
      </c>
      <c r="E377" s="204">
        <f>IFERROR(INDEX(Lookup!$BF$9:$BF$2065,MATCH($A377,Lookup!$A$9:$A$2065,0)),0)</f>
        <v>0</v>
      </c>
      <c r="F377" s="204">
        <f>IFERROR(INDEX(Lookup!$BE$9:$BE$2065,MATCH($A377,Lookup!$A$9:$A$2065,0)),0)</f>
        <v>0</v>
      </c>
      <c r="G377" s="205"/>
      <c r="H377" s="205"/>
      <c r="I377" s="204">
        <f>IFERROR(INDEX(Lookup!$BJ$9:$BJ$2065,MATCH($A377,Lookup!$A$9:$A$2065,0)),0)</f>
        <v>0</v>
      </c>
      <c r="J377" s="204">
        <f>IFERROR(INDEX(Lookup!$BI$9:$BI$2065,MATCH($A377,Lookup!$A$9:$A$2065,0)),0)</f>
        <v>0</v>
      </c>
      <c r="K377" s="204">
        <f>IFERROR(INDEX(Lookup!$BH$9:$BH$2065,MATCH($A377,Lookup!$A$9:$A$2065,0)),0)</f>
        <v>0</v>
      </c>
      <c r="L377" s="204">
        <f t="shared" si="106"/>
        <v>0</v>
      </c>
      <c r="O377" s="182">
        <f t="shared" si="107"/>
        <v>0</v>
      </c>
    </row>
    <row r="378" spans="1:15" hidden="1" x14ac:dyDescent="0.2">
      <c r="A378" s="182">
        <f>+'09'!A69</f>
        <v>0</v>
      </c>
      <c r="C378" s="182" t="str">
        <f>IFERROR(LEFT(IFERROR(INDEX(Sheet5!$C$2:$C$1300,MATCH($A378,Sheet5!$A$2:$A$1300,0)),"-"),FIND(",",IFERROR(INDEX(Sheet5!$C$2:$C$1300,MATCH($A378,Sheet5!$A$2:$A$1300,0)),"-"),1)-1),IFERROR(INDEX(Sheet5!$C$2:$C$1300,MATCH($A378,Sheet5!$A$2:$A$1300,0)),"-"))</f>
        <v>-</v>
      </c>
      <c r="D378" s="204">
        <f>IFERROR(INDEX(Lookup!$BG$9:$BG$2065,MATCH($A378,Lookup!$A$9:$A$2065,0)),0)</f>
        <v>0</v>
      </c>
      <c r="E378" s="204">
        <f>IFERROR(INDEX(Lookup!$BF$9:$BF$2065,MATCH($A378,Lookup!$A$9:$A$2065,0)),0)</f>
        <v>0</v>
      </c>
      <c r="F378" s="204">
        <f>IFERROR(INDEX(Lookup!$BE$9:$BE$2065,MATCH($A378,Lookup!$A$9:$A$2065,0)),0)</f>
        <v>0</v>
      </c>
      <c r="G378" s="205"/>
      <c r="H378" s="205"/>
      <c r="I378" s="204">
        <f>IFERROR(INDEX(Lookup!$BJ$9:$BJ$2065,MATCH($A378,Lookup!$A$9:$A$2065,0)),0)</f>
        <v>0</v>
      </c>
      <c r="J378" s="204">
        <f>IFERROR(INDEX(Lookup!$BI$9:$BI$2065,MATCH($A378,Lookup!$A$9:$A$2065,0)),0)</f>
        <v>0</v>
      </c>
      <c r="K378" s="204">
        <f>IFERROR(INDEX(Lookup!$BH$9:$BH$2065,MATCH($A378,Lookup!$A$9:$A$2065,0)),0)</f>
        <v>0</v>
      </c>
      <c r="L378" s="204">
        <f t="shared" si="106"/>
        <v>0</v>
      </c>
      <c r="O378" s="182">
        <f t="shared" si="107"/>
        <v>0</v>
      </c>
    </row>
    <row r="379" spans="1:15" hidden="1" x14ac:dyDescent="0.2">
      <c r="A379" s="182">
        <f>+'09'!A70</f>
        <v>0</v>
      </c>
      <c r="C379" s="182" t="str">
        <f>IFERROR(LEFT(IFERROR(INDEX(Sheet5!$C$2:$C$1300,MATCH($A379,Sheet5!$A$2:$A$1300,0)),"-"),FIND(",",IFERROR(INDEX(Sheet5!$C$2:$C$1300,MATCH($A379,Sheet5!$A$2:$A$1300,0)),"-"),1)-1),IFERROR(INDEX(Sheet5!$C$2:$C$1300,MATCH($A379,Sheet5!$A$2:$A$1300,0)),"-"))</f>
        <v>-</v>
      </c>
      <c r="D379" s="204">
        <f>IFERROR(INDEX(Lookup!$BG$9:$BG$2065,MATCH($A379,Lookup!$A$9:$A$2065,0)),0)</f>
        <v>0</v>
      </c>
      <c r="E379" s="204">
        <f>IFERROR(INDEX(Lookup!$BF$9:$BF$2065,MATCH($A379,Lookup!$A$9:$A$2065,0)),0)</f>
        <v>0</v>
      </c>
      <c r="F379" s="204">
        <f>IFERROR(INDEX(Lookup!$BE$9:$BE$2065,MATCH($A379,Lookup!$A$9:$A$2065,0)),0)</f>
        <v>0</v>
      </c>
      <c r="G379" s="205"/>
      <c r="H379" s="205"/>
      <c r="I379" s="204">
        <f>IFERROR(INDEX(Lookup!$BJ$9:$BJ$2065,MATCH($A379,Lookup!$A$9:$A$2065,0)),0)</f>
        <v>0</v>
      </c>
      <c r="J379" s="204">
        <f>IFERROR(INDEX(Lookup!$BI$9:$BI$2065,MATCH($A379,Lookup!$A$9:$A$2065,0)),0)</f>
        <v>0</v>
      </c>
      <c r="K379" s="204">
        <f>IFERROR(INDEX(Lookup!$BH$9:$BH$2065,MATCH($A379,Lookup!$A$9:$A$2065,0)),0)</f>
        <v>0</v>
      </c>
      <c r="L379" s="204">
        <f t="shared" si="106"/>
        <v>0</v>
      </c>
      <c r="O379" s="182">
        <f t="shared" si="107"/>
        <v>0</v>
      </c>
    </row>
    <row r="380" spans="1:15" hidden="1" x14ac:dyDescent="0.2">
      <c r="A380" s="182">
        <f>+'09'!A71</f>
        <v>0</v>
      </c>
      <c r="C380" s="182" t="str">
        <f>IFERROR(LEFT(IFERROR(INDEX(Sheet5!$C$2:$C$1300,MATCH($A380,Sheet5!$A$2:$A$1300,0)),"-"),FIND(",",IFERROR(INDEX(Sheet5!$C$2:$C$1300,MATCH($A380,Sheet5!$A$2:$A$1300,0)),"-"),1)-1),IFERROR(INDEX(Sheet5!$C$2:$C$1300,MATCH($A380,Sheet5!$A$2:$A$1300,0)),"-"))</f>
        <v>-</v>
      </c>
      <c r="D380" s="204">
        <f>IFERROR(INDEX(Lookup!$BG$9:$BG$2065,MATCH($A380,Lookup!$A$9:$A$2065,0)),0)</f>
        <v>0</v>
      </c>
      <c r="E380" s="204">
        <f>IFERROR(INDEX(Lookup!$BF$9:$BF$2065,MATCH($A380,Lookup!$A$9:$A$2065,0)),0)</f>
        <v>0</v>
      </c>
      <c r="F380" s="204">
        <f>IFERROR(INDEX(Lookup!$BE$9:$BE$2065,MATCH($A380,Lookup!$A$9:$A$2065,0)),0)</f>
        <v>0</v>
      </c>
      <c r="G380" s="205"/>
      <c r="H380" s="205"/>
      <c r="I380" s="204">
        <f>IFERROR(INDEX(Lookup!$BJ$9:$BJ$2065,MATCH($A380,Lookup!$A$9:$A$2065,0)),0)</f>
        <v>0</v>
      </c>
      <c r="J380" s="204">
        <f>IFERROR(INDEX(Lookup!$BI$9:$BI$2065,MATCH($A380,Lookup!$A$9:$A$2065,0)),0)</f>
        <v>0</v>
      </c>
      <c r="K380" s="204">
        <f>IFERROR(INDEX(Lookup!$BH$9:$BH$2065,MATCH($A380,Lookup!$A$9:$A$2065,0)),0)</f>
        <v>0</v>
      </c>
      <c r="L380" s="204">
        <f t="shared" si="106"/>
        <v>0</v>
      </c>
      <c r="O380" s="182">
        <f t="shared" si="107"/>
        <v>0</v>
      </c>
    </row>
    <row r="381" spans="1:15" hidden="1" x14ac:dyDescent="0.2">
      <c r="A381" s="182">
        <f>+'09'!A72</f>
        <v>0</v>
      </c>
      <c r="C381" s="182" t="str">
        <f>IFERROR(LEFT(IFERROR(INDEX(Sheet5!$C$2:$C$1300,MATCH($A381,Sheet5!$A$2:$A$1300,0)),"-"),FIND(",",IFERROR(INDEX(Sheet5!$C$2:$C$1300,MATCH($A381,Sheet5!$A$2:$A$1300,0)),"-"),1)-1),IFERROR(INDEX(Sheet5!$C$2:$C$1300,MATCH($A381,Sheet5!$A$2:$A$1300,0)),"-"))</f>
        <v>-</v>
      </c>
      <c r="D381" s="204">
        <f>IFERROR(INDEX(Lookup!$BG$9:$BG$2065,MATCH($A381,Lookup!$A$9:$A$2065,0)),0)</f>
        <v>0</v>
      </c>
      <c r="E381" s="204">
        <f>IFERROR(INDEX(Lookup!$BF$9:$BF$2065,MATCH($A381,Lookup!$A$9:$A$2065,0)),0)</f>
        <v>0</v>
      </c>
      <c r="F381" s="204">
        <f>IFERROR(INDEX(Lookup!$BE$9:$BE$2065,MATCH($A381,Lookup!$A$9:$A$2065,0)),0)</f>
        <v>0</v>
      </c>
      <c r="G381" s="205"/>
      <c r="H381" s="205"/>
      <c r="I381" s="204">
        <f>IFERROR(INDEX(Lookup!$BJ$9:$BJ$2065,MATCH($A381,Lookup!$A$9:$A$2065,0)),0)</f>
        <v>0</v>
      </c>
      <c r="J381" s="204">
        <f>IFERROR(INDEX(Lookup!$BI$9:$BI$2065,MATCH($A381,Lookup!$A$9:$A$2065,0)),0)</f>
        <v>0</v>
      </c>
      <c r="K381" s="204">
        <f>IFERROR(INDEX(Lookup!$BH$9:$BH$2065,MATCH($A381,Lookup!$A$9:$A$2065,0)),0)</f>
        <v>0</v>
      </c>
      <c r="L381" s="204">
        <f t="shared" si="106"/>
        <v>0</v>
      </c>
      <c r="O381" s="182">
        <f t="shared" si="107"/>
        <v>0</v>
      </c>
    </row>
    <row r="382" spans="1:15" hidden="1" x14ac:dyDescent="0.2">
      <c r="A382" s="182">
        <f>+'09'!A73</f>
        <v>0</v>
      </c>
      <c r="C382" s="182" t="str">
        <f>IFERROR(LEFT(IFERROR(INDEX(Sheet5!$C$2:$C$1300,MATCH($A382,Sheet5!$A$2:$A$1300,0)),"-"),FIND(",",IFERROR(INDEX(Sheet5!$C$2:$C$1300,MATCH($A382,Sheet5!$A$2:$A$1300,0)),"-"),1)-1),IFERROR(INDEX(Sheet5!$C$2:$C$1300,MATCH($A382,Sheet5!$A$2:$A$1300,0)),"-"))</f>
        <v>-</v>
      </c>
      <c r="D382" s="204">
        <f>IFERROR(INDEX(Lookup!$BG$9:$BG$2065,MATCH($A382,Lookup!$A$9:$A$2065,0)),0)</f>
        <v>0</v>
      </c>
      <c r="E382" s="204">
        <f>IFERROR(INDEX(Lookup!$BF$9:$BF$2065,MATCH($A382,Lookup!$A$9:$A$2065,0)),0)</f>
        <v>0</v>
      </c>
      <c r="F382" s="204">
        <f>IFERROR(INDEX(Lookup!$BE$9:$BE$2065,MATCH($A382,Lookup!$A$9:$A$2065,0)),0)</f>
        <v>0</v>
      </c>
      <c r="G382" s="205"/>
      <c r="H382" s="205"/>
      <c r="I382" s="204">
        <f>IFERROR(INDEX(Lookup!$BJ$9:$BJ$2065,MATCH($A382,Lookup!$A$9:$A$2065,0)),0)</f>
        <v>0</v>
      </c>
      <c r="J382" s="204">
        <f>IFERROR(INDEX(Lookup!$BI$9:$BI$2065,MATCH($A382,Lookup!$A$9:$A$2065,0)),0)</f>
        <v>0</v>
      </c>
      <c r="K382" s="204">
        <f>IFERROR(INDEX(Lookup!$BH$9:$BH$2065,MATCH($A382,Lookup!$A$9:$A$2065,0)),0)</f>
        <v>0</v>
      </c>
      <c r="L382" s="204">
        <f t="shared" si="106"/>
        <v>0</v>
      </c>
      <c r="O382" s="182">
        <f t="shared" si="107"/>
        <v>0</v>
      </c>
    </row>
    <row r="383" spans="1:15" hidden="1" x14ac:dyDescent="0.2">
      <c r="A383" s="182">
        <f>+'09'!A74</f>
        <v>0</v>
      </c>
      <c r="C383" s="182" t="str">
        <f>IFERROR(LEFT(IFERROR(INDEX(Sheet5!$C$2:$C$1300,MATCH($A383,Sheet5!$A$2:$A$1300,0)),"-"),FIND(",",IFERROR(INDEX(Sheet5!$C$2:$C$1300,MATCH($A383,Sheet5!$A$2:$A$1300,0)),"-"),1)-1),IFERROR(INDEX(Sheet5!$C$2:$C$1300,MATCH($A383,Sheet5!$A$2:$A$1300,0)),"-"))</f>
        <v>-</v>
      </c>
      <c r="D383" s="204">
        <f>IFERROR(INDEX(Lookup!$BG$9:$BG$2065,MATCH($A383,Lookup!$A$9:$A$2065,0)),0)</f>
        <v>0</v>
      </c>
      <c r="E383" s="204">
        <f>IFERROR(INDEX(Lookup!$BF$9:$BF$2065,MATCH($A383,Lookup!$A$9:$A$2065,0)),0)</f>
        <v>0</v>
      </c>
      <c r="F383" s="204">
        <f>IFERROR(INDEX(Lookup!$BE$9:$BE$2065,MATCH($A383,Lookup!$A$9:$A$2065,0)),0)</f>
        <v>0</v>
      </c>
      <c r="G383" s="205"/>
      <c r="H383" s="205"/>
      <c r="I383" s="204">
        <f>IFERROR(INDEX(Lookup!$BJ$9:$BJ$2065,MATCH($A383,Lookup!$A$9:$A$2065,0)),0)</f>
        <v>0</v>
      </c>
      <c r="J383" s="204">
        <f>IFERROR(INDEX(Lookup!$BI$9:$BI$2065,MATCH($A383,Lookup!$A$9:$A$2065,0)),0)</f>
        <v>0</v>
      </c>
      <c r="K383" s="204">
        <f>IFERROR(INDEX(Lookup!$BH$9:$BH$2065,MATCH($A383,Lookup!$A$9:$A$2065,0)),0)</f>
        <v>0</v>
      </c>
      <c r="L383" s="204">
        <f t="shared" si="106"/>
        <v>0</v>
      </c>
      <c r="O383" s="182">
        <f t="shared" si="107"/>
        <v>0</v>
      </c>
    </row>
    <row r="384" spans="1:15" hidden="1" x14ac:dyDescent="0.2">
      <c r="A384" s="182">
        <f>+'09'!A75</f>
        <v>0</v>
      </c>
      <c r="C384" s="182" t="str">
        <f>IFERROR(LEFT(IFERROR(INDEX(Sheet5!$C$2:$C$1300,MATCH($A384,Sheet5!$A$2:$A$1300,0)),"-"),FIND(",",IFERROR(INDEX(Sheet5!$C$2:$C$1300,MATCH($A384,Sheet5!$A$2:$A$1300,0)),"-"),1)-1),IFERROR(INDEX(Sheet5!$C$2:$C$1300,MATCH($A384,Sheet5!$A$2:$A$1300,0)),"-"))</f>
        <v>-</v>
      </c>
      <c r="D384" s="204">
        <f>IFERROR(INDEX(Lookup!$BG$9:$BG$2065,MATCH($A384,Lookup!$A$9:$A$2065,0)),0)</f>
        <v>0</v>
      </c>
      <c r="E384" s="204">
        <f>IFERROR(INDEX(Lookup!$BF$9:$BF$2065,MATCH($A384,Lookup!$A$9:$A$2065,0)),0)</f>
        <v>0</v>
      </c>
      <c r="F384" s="204">
        <f>IFERROR(INDEX(Lookup!$BE$9:$BE$2065,MATCH($A384,Lookup!$A$9:$A$2065,0)),0)</f>
        <v>0</v>
      </c>
      <c r="G384" s="205"/>
      <c r="H384" s="205"/>
      <c r="I384" s="204">
        <f>IFERROR(INDEX(Lookup!$BJ$9:$BJ$2065,MATCH($A384,Lookup!$A$9:$A$2065,0)),0)</f>
        <v>0</v>
      </c>
      <c r="J384" s="204">
        <f>IFERROR(INDEX(Lookup!$BI$9:$BI$2065,MATCH($A384,Lookup!$A$9:$A$2065,0)),0)</f>
        <v>0</v>
      </c>
      <c r="K384" s="204">
        <f>IFERROR(INDEX(Lookup!$BH$9:$BH$2065,MATCH($A384,Lookup!$A$9:$A$2065,0)),0)</f>
        <v>0</v>
      </c>
      <c r="L384" s="204">
        <f t="shared" si="106"/>
        <v>0</v>
      </c>
      <c r="O384" s="182">
        <f t="shared" si="107"/>
        <v>0</v>
      </c>
    </row>
    <row r="385" spans="1:15" hidden="1" x14ac:dyDescent="0.2">
      <c r="A385" s="182">
        <f>+'09'!A76</f>
        <v>0</v>
      </c>
      <c r="C385" s="182" t="str">
        <f>IFERROR(LEFT(IFERROR(INDEX(Sheet5!$C$2:$C$1300,MATCH($A385,Sheet5!$A$2:$A$1300,0)),"-"),FIND(",",IFERROR(INDEX(Sheet5!$C$2:$C$1300,MATCH($A385,Sheet5!$A$2:$A$1300,0)),"-"),1)-1),IFERROR(INDEX(Sheet5!$C$2:$C$1300,MATCH($A385,Sheet5!$A$2:$A$1300,0)),"-"))</f>
        <v>-</v>
      </c>
      <c r="D385" s="204">
        <f>IFERROR(INDEX(Lookup!$BG$9:$BG$2065,MATCH($A385,Lookup!$A$9:$A$2065,0)),0)</f>
        <v>0</v>
      </c>
      <c r="E385" s="204">
        <f>IFERROR(INDEX(Lookup!$BF$9:$BF$2065,MATCH($A385,Lookup!$A$9:$A$2065,0)),0)</f>
        <v>0</v>
      </c>
      <c r="F385" s="204">
        <f>IFERROR(INDEX(Lookup!$BE$9:$BE$2065,MATCH($A385,Lookup!$A$9:$A$2065,0)),0)</f>
        <v>0</v>
      </c>
      <c r="G385" s="205"/>
      <c r="H385" s="205"/>
      <c r="I385" s="204">
        <f>IFERROR(INDEX(Lookup!$BJ$9:$BJ$2065,MATCH($A385,Lookup!$A$9:$A$2065,0)),0)</f>
        <v>0</v>
      </c>
      <c r="J385" s="204">
        <f>IFERROR(INDEX(Lookup!$BI$9:$BI$2065,MATCH($A385,Lookup!$A$9:$A$2065,0)),0)</f>
        <v>0</v>
      </c>
      <c r="K385" s="204">
        <f>IFERROR(INDEX(Lookup!$BH$9:$BH$2065,MATCH($A385,Lookup!$A$9:$A$2065,0)),0)</f>
        <v>0</v>
      </c>
      <c r="L385" s="204">
        <f t="shared" si="106"/>
        <v>0</v>
      </c>
      <c r="O385" s="182">
        <f t="shared" si="107"/>
        <v>0</v>
      </c>
    </row>
    <row r="386" spans="1:15" hidden="1" x14ac:dyDescent="0.2">
      <c r="A386" s="182">
        <f>+'09'!A77</f>
        <v>0</v>
      </c>
      <c r="C386" s="182" t="str">
        <f>IFERROR(LEFT(IFERROR(INDEX(Sheet5!$C$2:$C$1300,MATCH($A386,Sheet5!$A$2:$A$1300,0)),"-"),FIND(",",IFERROR(INDEX(Sheet5!$C$2:$C$1300,MATCH($A386,Sheet5!$A$2:$A$1300,0)),"-"),1)-1),IFERROR(INDEX(Sheet5!$C$2:$C$1300,MATCH($A386,Sheet5!$A$2:$A$1300,0)),"-"))</f>
        <v>-</v>
      </c>
      <c r="D386" s="204">
        <f>IFERROR(INDEX(Lookup!$BG$9:$BG$2065,MATCH($A386,Lookup!$A$9:$A$2065,0)),0)</f>
        <v>0</v>
      </c>
      <c r="E386" s="204">
        <f>IFERROR(INDEX(Lookup!$BF$9:$BF$2065,MATCH($A386,Lookup!$A$9:$A$2065,0)),0)</f>
        <v>0</v>
      </c>
      <c r="F386" s="204">
        <f>IFERROR(INDEX(Lookup!$BE$9:$BE$2065,MATCH($A386,Lookup!$A$9:$A$2065,0)),0)</f>
        <v>0</v>
      </c>
      <c r="G386" s="205"/>
      <c r="H386" s="205"/>
      <c r="I386" s="204">
        <f>IFERROR(INDEX(Lookup!$BJ$9:$BJ$2065,MATCH($A386,Lookup!$A$9:$A$2065,0)),0)</f>
        <v>0</v>
      </c>
      <c r="J386" s="204">
        <f>IFERROR(INDEX(Lookup!$BI$9:$BI$2065,MATCH($A386,Lookup!$A$9:$A$2065,0)),0)</f>
        <v>0</v>
      </c>
      <c r="K386" s="204">
        <f>IFERROR(INDEX(Lookup!$BH$9:$BH$2065,MATCH($A386,Lookup!$A$9:$A$2065,0)),0)</f>
        <v>0</v>
      </c>
      <c r="L386" s="204">
        <f t="shared" si="106"/>
        <v>0</v>
      </c>
      <c r="O386" s="182">
        <f t="shared" si="107"/>
        <v>0</v>
      </c>
    </row>
    <row r="387" spans="1:15" hidden="1" x14ac:dyDescent="0.2">
      <c r="A387" s="182">
        <f>+'09'!A78</f>
        <v>0</v>
      </c>
      <c r="C387" s="182" t="str">
        <f>IFERROR(LEFT(IFERROR(INDEX(Sheet5!$C$2:$C$1300,MATCH($A387,Sheet5!$A$2:$A$1300,0)),"-"),FIND(",",IFERROR(INDEX(Sheet5!$C$2:$C$1300,MATCH($A387,Sheet5!$A$2:$A$1300,0)),"-"),1)-1),IFERROR(INDEX(Sheet5!$C$2:$C$1300,MATCH($A387,Sheet5!$A$2:$A$1300,0)),"-"))</f>
        <v>-</v>
      </c>
      <c r="D387" s="204">
        <f>IFERROR(INDEX(Lookup!$BG$9:$BG$2065,MATCH($A387,Lookup!$A$9:$A$2065,0)),0)</f>
        <v>0</v>
      </c>
      <c r="E387" s="204">
        <f>IFERROR(INDEX(Lookup!$BF$9:$BF$2065,MATCH($A387,Lookup!$A$9:$A$2065,0)),0)</f>
        <v>0</v>
      </c>
      <c r="F387" s="204">
        <f>IFERROR(INDEX(Lookup!$BE$9:$BE$2065,MATCH($A387,Lookup!$A$9:$A$2065,0)),0)</f>
        <v>0</v>
      </c>
      <c r="G387" s="205"/>
      <c r="H387" s="205"/>
      <c r="I387" s="204">
        <f>IFERROR(INDEX(Lookup!$BJ$9:$BJ$2065,MATCH($A387,Lookup!$A$9:$A$2065,0)),0)</f>
        <v>0</v>
      </c>
      <c r="J387" s="204">
        <f>IFERROR(INDEX(Lookup!$BI$9:$BI$2065,MATCH($A387,Lookup!$A$9:$A$2065,0)),0)</f>
        <v>0</v>
      </c>
      <c r="K387" s="204">
        <f>IFERROR(INDEX(Lookup!$BH$9:$BH$2065,MATCH($A387,Lookup!$A$9:$A$2065,0)),0)</f>
        <v>0</v>
      </c>
      <c r="L387" s="204">
        <f t="shared" si="106"/>
        <v>0</v>
      </c>
      <c r="O387" s="182">
        <f t="shared" si="107"/>
        <v>0</v>
      </c>
    </row>
    <row r="388" spans="1:15" hidden="1" x14ac:dyDescent="0.2">
      <c r="A388" s="182">
        <f>+'09'!A79</f>
        <v>0</v>
      </c>
      <c r="C388" s="182" t="str">
        <f>IFERROR(LEFT(IFERROR(INDEX(Sheet5!$C$2:$C$1300,MATCH($A388,Sheet5!$A$2:$A$1300,0)),"-"),FIND(",",IFERROR(INDEX(Sheet5!$C$2:$C$1300,MATCH($A388,Sheet5!$A$2:$A$1300,0)),"-"),1)-1),IFERROR(INDEX(Sheet5!$C$2:$C$1300,MATCH($A388,Sheet5!$A$2:$A$1300,0)),"-"))</f>
        <v>-</v>
      </c>
      <c r="D388" s="204">
        <f>IFERROR(INDEX(Lookup!$BG$9:$BG$2065,MATCH($A388,Lookup!$A$9:$A$2065,0)),0)</f>
        <v>0</v>
      </c>
      <c r="E388" s="204">
        <f>IFERROR(INDEX(Lookup!$BF$9:$BF$2065,MATCH($A388,Lookup!$A$9:$A$2065,0)),0)</f>
        <v>0</v>
      </c>
      <c r="F388" s="204">
        <f>IFERROR(INDEX(Lookup!$BE$9:$BE$2065,MATCH($A388,Lookup!$A$9:$A$2065,0)),0)</f>
        <v>0</v>
      </c>
      <c r="G388" s="205"/>
      <c r="H388" s="205"/>
      <c r="I388" s="204">
        <f>IFERROR(INDEX(Lookup!$BJ$9:$BJ$2065,MATCH($A388,Lookup!$A$9:$A$2065,0)),0)</f>
        <v>0</v>
      </c>
      <c r="J388" s="204">
        <f>IFERROR(INDEX(Lookup!$BI$9:$BI$2065,MATCH($A388,Lookup!$A$9:$A$2065,0)),0)</f>
        <v>0</v>
      </c>
      <c r="K388" s="204">
        <f>IFERROR(INDEX(Lookup!$BH$9:$BH$2065,MATCH($A388,Lookup!$A$9:$A$2065,0)),0)</f>
        <v>0</v>
      </c>
      <c r="L388" s="204">
        <f t="shared" si="106"/>
        <v>0</v>
      </c>
      <c r="O388" s="182">
        <f t="shared" si="107"/>
        <v>0</v>
      </c>
    </row>
    <row r="389" spans="1:15" hidden="1" x14ac:dyDescent="0.2">
      <c r="A389" s="182">
        <f>+'09'!A80</f>
        <v>0</v>
      </c>
      <c r="C389" s="182" t="str">
        <f>IFERROR(LEFT(IFERROR(INDEX(Sheet5!$C$2:$C$1300,MATCH($A389,Sheet5!$A$2:$A$1300,0)),"-"),FIND(",",IFERROR(INDEX(Sheet5!$C$2:$C$1300,MATCH($A389,Sheet5!$A$2:$A$1300,0)),"-"),1)-1),IFERROR(INDEX(Sheet5!$C$2:$C$1300,MATCH($A389,Sheet5!$A$2:$A$1300,0)),"-"))</f>
        <v>-</v>
      </c>
      <c r="D389" s="204">
        <f>IFERROR(INDEX(Lookup!$BG$9:$BG$2065,MATCH($A389,Lookup!$A$9:$A$2065,0)),0)</f>
        <v>0</v>
      </c>
      <c r="E389" s="204">
        <f>IFERROR(INDEX(Lookup!$BF$9:$BF$2065,MATCH($A389,Lookup!$A$9:$A$2065,0)),0)</f>
        <v>0</v>
      </c>
      <c r="F389" s="204">
        <f>IFERROR(INDEX(Lookup!$BE$9:$BE$2065,MATCH($A389,Lookup!$A$9:$A$2065,0)),0)</f>
        <v>0</v>
      </c>
      <c r="G389" s="205"/>
      <c r="H389" s="205"/>
      <c r="I389" s="204">
        <f>IFERROR(INDEX(Lookup!$BJ$9:$BJ$2065,MATCH($A389,Lookup!$A$9:$A$2065,0)),0)</f>
        <v>0</v>
      </c>
      <c r="J389" s="204">
        <f>IFERROR(INDEX(Lookup!$BI$9:$BI$2065,MATCH($A389,Lookup!$A$9:$A$2065,0)),0)</f>
        <v>0</v>
      </c>
      <c r="K389" s="204">
        <f>IFERROR(INDEX(Lookup!$BH$9:$BH$2065,MATCH($A389,Lookup!$A$9:$A$2065,0)),0)</f>
        <v>0</v>
      </c>
      <c r="L389" s="204">
        <f t="shared" si="106"/>
        <v>0</v>
      </c>
      <c r="O389" s="182">
        <f t="shared" si="107"/>
        <v>0</v>
      </c>
    </row>
    <row r="390" spans="1:15" hidden="1" x14ac:dyDescent="0.2">
      <c r="A390" s="182">
        <f>+'09'!A81</f>
        <v>0</v>
      </c>
      <c r="C390" s="182" t="str">
        <f>IFERROR(LEFT(IFERROR(INDEX(Sheet5!$C$2:$C$1300,MATCH($A390,Sheet5!$A$2:$A$1300,0)),"-"),FIND(",",IFERROR(INDEX(Sheet5!$C$2:$C$1300,MATCH($A390,Sheet5!$A$2:$A$1300,0)),"-"),1)-1),IFERROR(INDEX(Sheet5!$C$2:$C$1300,MATCH($A390,Sheet5!$A$2:$A$1300,0)),"-"))</f>
        <v>-</v>
      </c>
      <c r="D390" s="204">
        <f>IFERROR(INDEX(Lookup!$BG$9:$BG$2065,MATCH($A390,Lookup!$A$9:$A$2065,0)),0)</f>
        <v>0</v>
      </c>
      <c r="E390" s="204">
        <f>IFERROR(INDEX(Lookup!$BF$9:$BF$2065,MATCH($A390,Lookup!$A$9:$A$2065,0)),0)</f>
        <v>0</v>
      </c>
      <c r="F390" s="204">
        <f>IFERROR(INDEX(Lookup!$BE$9:$BE$2065,MATCH($A390,Lookup!$A$9:$A$2065,0)),0)</f>
        <v>0</v>
      </c>
      <c r="G390" s="205"/>
      <c r="H390" s="205"/>
      <c r="I390" s="204">
        <f>IFERROR(INDEX(Lookup!$BJ$9:$BJ$2065,MATCH($A390,Lookup!$A$9:$A$2065,0)),0)</f>
        <v>0</v>
      </c>
      <c r="J390" s="204">
        <f>IFERROR(INDEX(Lookup!$BI$9:$BI$2065,MATCH($A390,Lookup!$A$9:$A$2065,0)),0)</f>
        <v>0</v>
      </c>
      <c r="K390" s="204">
        <f>IFERROR(INDEX(Lookup!$BH$9:$BH$2065,MATCH($A390,Lookup!$A$9:$A$2065,0)),0)</f>
        <v>0</v>
      </c>
      <c r="L390" s="204">
        <f t="shared" si="106"/>
        <v>0</v>
      </c>
      <c r="O390" s="182">
        <f t="shared" si="107"/>
        <v>0</v>
      </c>
    </row>
    <row r="391" spans="1:15" hidden="1" x14ac:dyDescent="0.2">
      <c r="A391" s="182">
        <f>+'09'!A82</f>
        <v>0</v>
      </c>
      <c r="C391" s="182" t="str">
        <f>IFERROR(LEFT(IFERROR(INDEX(Sheet5!$C$2:$C$1300,MATCH($A391,Sheet5!$A$2:$A$1300,0)),"-"),FIND(",",IFERROR(INDEX(Sheet5!$C$2:$C$1300,MATCH($A391,Sheet5!$A$2:$A$1300,0)),"-"),1)-1),IFERROR(INDEX(Sheet5!$C$2:$C$1300,MATCH($A391,Sheet5!$A$2:$A$1300,0)),"-"))</f>
        <v>-</v>
      </c>
      <c r="D391" s="204">
        <f>IFERROR(INDEX(Lookup!$BG$9:$BG$2065,MATCH($A391,Lookup!$A$9:$A$2065,0)),0)</f>
        <v>0</v>
      </c>
      <c r="E391" s="204">
        <f>IFERROR(INDEX(Lookup!$BF$9:$BF$2065,MATCH($A391,Lookup!$A$9:$A$2065,0)),0)</f>
        <v>0</v>
      </c>
      <c r="F391" s="204">
        <f>IFERROR(INDEX(Lookup!$BE$9:$BE$2065,MATCH($A391,Lookup!$A$9:$A$2065,0)),0)</f>
        <v>0</v>
      </c>
      <c r="G391" s="205"/>
      <c r="H391" s="205"/>
      <c r="I391" s="204">
        <f>IFERROR(INDEX(Lookup!$BJ$9:$BJ$2065,MATCH($A391,Lookup!$A$9:$A$2065,0)),0)</f>
        <v>0</v>
      </c>
      <c r="J391" s="204">
        <f>IFERROR(INDEX(Lookup!$BI$9:$BI$2065,MATCH($A391,Lookup!$A$9:$A$2065,0)),0)</f>
        <v>0</v>
      </c>
      <c r="K391" s="204">
        <f>IFERROR(INDEX(Lookup!$BH$9:$BH$2065,MATCH($A391,Lookup!$A$9:$A$2065,0)),0)</f>
        <v>0</v>
      </c>
      <c r="L391" s="204">
        <f t="shared" si="106"/>
        <v>0</v>
      </c>
      <c r="O391" s="182">
        <f t="shared" si="107"/>
        <v>0</v>
      </c>
    </row>
    <row r="392" spans="1:15" hidden="1" x14ac:dyDescent="0.2">
      <c r="A392" s="182">
        <f>+'09'!A83</f>
        <v>0</v>
      </c>
      <c r="C392" s="182" t="str">
        <f>IFERROR(LEFT(IFERROR(INDEX(Sheet5!$C$2:$C$1300,MATCH($A392,Sheet5!$A$2:$A$1300,0)),"-"),FIND(",",IFERROR(INDEX(Sheet5!$C$2:$C$1300,MATCH($A392,Sheet5!$A$2:$A$1300,0)),"-"),1)-1),IFERROR(INDEX(Sheet5!$C$2:$C$1300,MATCH($A392,Sheet5!$A$2:$A$1300,0)),"-"))</f>
        <v>-</v>
      </c>
      <c r="D392" s="204">
        <f>IFERROR(INDEX(Lookup!$BG$9:$BG$2065,MATCH($A392,Lookup!$A$9:$A$2065,0)),0)</f>
        <v>0</v>
      </c>
      <c r="E392" s="204">
        <f>IFERROR(INDEX(Lookup!$BF$9:$BF$2065,MATCH($A392,Lookup!$A$9:$A$2065,0)),0)</f>
        <v>0</v>
      </c>
      <c r="F392" s="204">
        <f>IFERROR(INDEX(Lookup!$BE$9:$BE$2065,MATCH($A392,Lookup!$A$9:$A$2065,0)),0)</f>
        <v>0</v>
      </c>
      <c r="G392" s="205"/>
      <c r="H392" s="205"/>
      <c r="I392" s="204">
        <f>IFERROR(INDEX(Lookup!$BJ$9:$BJ$2065,MATCH($A392,Lookup!$A$9:$A$2065,0)),0)</f>
        <v>0</v>
      </c>
      <c r="J392" s="204">
        <f>IFERROR(INDEX(Lookup!$BI$9:$BI$2065,MATCH($A392,Lookup!$A$9:$A$2065,0)),0)</f>
        <v>0</v>
      </c>
      <c r="K392" s="204">
        <f>IFERROR(INDEX(Lookup!$BH$9:$BH$2065,MATCH($A392,Lookup!$A$9:$A$2065,0)),0)</f>
        <v>0</v>
      </c>
      <c r="L392" s="204">
        <f t="shared" si="106"/>
        <v>0</v>
      </c>
      <c r="O392" s="182">
        <f t="shared" si="107"/>
        <v>0</v>
      </c>
    </row>
    <row r="393" spans="1:15" hidden="1" x14ac:dyDescent="0.2">
      <c r="A393" s="182">
        <f>+'09'!A84</f>
        <v>0</v>
      </c>
      <c r="C393" s="182" t="str">
        <f>IFERROR(LEFT(IFERROR(INDEX(Sheet5!$C$2:$C$1300,MATCH($A393,Sheet5!$A$2:$A$1300,0)),"-"),FIND(",",IFERROR(INDEX(Sheet5!$C$2:$C$1300,MATCH($A393,Sheet5!$A$2:$A$1300,0)),"-"),1)-1),IFERROR(INDEX(Sheet5!$C$2:$C$1300,MATCH($A393,Sheet5!$A$2:$A$1300,0)),"-"))</f>
        <v>-</v>
      </c>
      <c r="D393" s="204">
        <f>IFERROR(INDEX(Lookup!$BG$9:$BG$2065,MATCH($A393,Lookup!$A$9:$A$2065,0)),0)</f>
        <v>0</v>
      </c>
      <c r="E393" s="204">
        <f>IFERROR(INDEX(Lookup!$BF$9:$BF$2065,MATCH($A393,Lookup!$A$9:$A$2065,0)),0)</f>
        <v>0</v>
      </c>
      <c r="F393" s="204">
        <f>IFERROR(INDEX(Lookup!$BE$9:$BE$2065,MATCH($A393,Lookup!$A$9:$A$2065,0)),0)</f>
        <v>0</v>
      </c>
      <c r="G393" s="205"/>
      <c r="H393" s="205"/>
      <c r="I393" s="204">
        <f>IFERROR(INDEX(Lookup!$BJ$9:$BJ$2065,MATCH($A393,Lookup!$A$9:$A$2065,0)),0)</f>
        <v>0</v>
      </c>
      <c r="J393" s="204">
        <f>IFERROR(INDEX(Lookup!$BI$9:$BI$2065,MATCH($A393,Lookup!$A$9:$A$2065,0)),0)</f>
        <v>0</v>
      </c>
      <c r="K393" s="204">
        <f>IFERROR(INDEX(Lookup!$BH$9:$BH$2065,MATCH($A393,Lookup!$A$9:$A$2065,0)),0)</f>
        <v>0</v>
      </c>
      <c r="L393" s="204">
        <f t="shared" si="106"/>
        <v>0</v>
      </c>
      <c r="O393" s="182">
        <f t="shared" si="107"/>
        <v>0</v>
      </c>
    </row>
    <row r="394" spans="1:15" hidden="1" x14ac:dyDescent="0.2">
      <c r="A394" s="182">
        <f>+'09'!A85</f>
        <v>0</v>
      </c>
      <c r="C394" s="182" t="str">
        <f>IFERROR(LEFT(IFERROR(INDEX(Sheet5!$C$2:$C$1300,MATCH($A394,Sheet5!$A$2:$A$1300,0)),"-"),FIND(",",IFERROR(INDEX(Sheet5!$C$2:$C$1300,MATCH($A394,Sheet5!$A$2:$A$1300,0)),"-"),1)-1),IFERROR(INDEX(Sheet5!$C$2:$C$1300,MATCH($A394,Sheet5!$A$2:$A$1300,0)),"-"))</f>
        <v>-</v>
      </c>
      <c r="D394" s="204">
        <f>IFERROR(INDEX(Lookup!$BG$9:$BG$2065,MATCH($A394,Lookup!$A$9:$A$2065,0)),0)</f>
        <v>0</v>
      </c>
      <c r="E394" s="204">
        <f>IFERROR(INDEX(Lookup!$BF$9:$BF$2065,MATCH($A394,Lookup!$A$9:$A$2065,0)),0)</f>
        <v>0</v>
      </c>
      <c r="F394" s="204">
        <f>IFERROR(INDEX(Lookup!$BE$9:$BE$2065,MATCH($A394,Lookup!$A$9:$A$2065,0)),0)</f>
        <v>0</v>
      </c>
      <c r="G394" s="205"/>
      <c r="H394" s="205"/>
      <c r="I394" s="204">
        <f>IFERROR(INDEX(Lookup!$BJ$9:$BJ$2065,MATCH($A394,Lookup!$A$9:$A$2065,0)),0)</f>
        <v>0</v>
      </c>
      <c r="J394" s="204">
        <f>IFERROR(INDEX(Lookup!$BI$9:$BI$2065,MATCH($A394,Lookup!$A$9:$A$2065,0)),0)</f>
        <v>0</v>
      </c>
      <c r="K394" s="204">
        <f>IFERROR(INDEX(Lookup!$BH$9:$BH$2065,MATCH($A394,Lookup!$A$9:$A$2065,0)),0)</f>
        <v>0</v>
      </c>
      <c r="L394" s="204">
        <f t="shared" si="106"/>
        <v>0</v>
      </c>
      <c r="O394" s="182">
        <f t="shared" si="107"/>
        <v>0</v>
      </c>
    </row>
    <row r="395" spans="1:15" hidden="1" x14ac:dyDescent="0.2">
      <c r="A395" s="182">
        <f>+'09'!A86</f>
        <v>0</v>
      </c>
      <c r="C395" s="182" t="str">
        <f>IFERROR(LEFT(IFERROR(INDEX(Sheet5!$C$2:$C$1300,MATCH($A395,Sheet5!$A$2:$A$1300,0)),"-"),FIND(",",IFERROR(INDEX(Sheet5!$C$2:$C$1300,MATCH($A395,Sheet5!$A$2:$A$1300,0)),"-"),1)-1),IFERROR(INDEX(Sheet5!$C$2:$C$1300,MATCH($A395,Sheet5!$A$2:$A$1300,0)),"-"))</f>
        <v>-</v>
      </c>
      <c r="D395" s="204">
        <f>IFERROR(INDEX(Lookup!$BG$9:$BG$2065,MATCH($A395,Lookup!$A$9:$A$2065,0)),0)</f>
        <v>0</v>
      </c>
      <c r="E395" s="204">
        <f>IFERROR(INDEX(Lookup!$BF$9:$BF$2065,MATCH($A395,Lookup!$A$9:$A$2065,0)),0)</f>
        <v>0</v>
      </c>
      <c r="F395" s="204">
        <f>IFERROR(INDEX(Lookup!$BE$9:$BE$2065,MATCH($A395,Lookup!$A$9:$A$2065,0)),0)</f>
        <v>0</v>
      </c>
      <c r="G395" s="205"/>
      <c r="H395" s="205"/>
      <c r="I395" s="204">
        <f>IFERROR(INDEX(Lookup!$BJ$9:$BJ$2065,MATCH($A395,Lookup!$A$9:$A$2065,0)),0)</f>
        <v>0</v>
      </c>
      <c r="J395" s="204">
        <f>IFERROR(INDEX(Lookup!$BI$9:$BI$2065,MATCH($A395,Lookup!$A$9:$A$2065,0)),0)</f>
        <v>0</v>
      </c>
      <c r="K395" s="204">
        <f>IFERROR(INDEX(Lookup!$BH$9:$BH$2065,MATCH($A395,Lookup!$A$9:$A$2065,0)),0)</f>
        <v>0</v>
      </c>
      <c r="L395" s="204">
        <f t="shared" si="106"/>
        <v>0</v>
      </c>
      <c r="O395" s="182">
        <f t="shared" si="107"/>
        <v>0</v>
      </c>
    </row>
    <row r="396" spans="1:15" hidden="1" x14ac:dyDescent="0.2">
      <c r="A396" s="182">
        <f>+'09'!A87</f>
        <v>0</v>
      </c>
      <c r="C396" s="182" t="str">
        <f>IFERROR(LEFT(IFERROR(INDEX(Sheet5!$C$2:$C$1300,MATCH($A396,Sheet5!$A$2:$A$1300,0)),"-"),FIND(",",IFERROR(INDEX(Sheet5!$C$2:$C$1300,MATCH($A396,Sheet5!$A$2:$A$1300,0)),"-"),1)-1),IFERROR(INDEX(Sheet5!$C$2:$C$1300,MATCH($A396,Sheet5!$A$2:$A$1300,0)),"-"))</f>
        <v>-</v>
      </c>
      <c r="D396" s="204">
        <f>IFERROR(INDEX(Lookup!$BG$9:$BG$2065,MATCH($A396,Lookup!$A$9:$A$2065,0)),0)</f>
        <v>0</v>
      </c>
      <c r="E396" s="204">
        <f>IFERROR(INDEX(Lookup!$BF$9:$BF$2065,MATCH($A396,Lookup!$A$9:$A$2065,0)),0)</f>
        <v>0</v>
      </c>
      <c r="F396" s="204">
        <f>IFERROR(INDEX(Lookup!$BE$9:$BE$2065,MATCH($A396,Lookup!$A$9:$A$2065,0)),0)</f>
        <v>0</v>
      </c>
      <c r="G396" s="205"/>
      <c r="H396" s="205"/>
      <c r="I396" s="204">
        <f>IFERROR(INDEX(Lookup!$BJ$9:$BJ$2065,MATCH($A396,Lookup!$A$9:$A$2065,0)),0)</f>
        <v>0</v>
      </c>
      <c r="J396" s="204">
        <f>IFERROR(INDEX(Lookup!$BI$9:$BI$2065,MATCH($A396,Lookup!$A$9:$A$2065,0)),0)</f>
        <v>0</v>
      </c>
      <c r="K396" s="204">
        <f>IFERROR(INDEX(Lookup!$BH$9:$BH$2065,MATCH($A396,Lookup!$A$9:$A$2065,0)),0)</f>
        <v>0</v>
      </c>
      <c r="L396" s="204">
        <f t="shared" si="106"/>
        <v>0</v>
      </c>
      <c r="O396" s="182">
        <f t="shared" si="107"/>
        <v>0</v>
      </c>
    </row>
    <row r="397" spans="1:15" hidden="1" x14ac:dyDescent="0.2">
      <c r="A397" s="182">
        <f>+'09'!A88</f>
        <v>0</v>
      </c>
      <c r="C397" s="182" t="str">
        <f>IFERROR(LEFT(IFERROR(INDEX(Sheet5!$C$2:$C$1300,MATCH($A397,Sheet5!$A$2:$A$1300,0)),"-"),FIND(",",IFERROR(INDEX(Sheet5!$C$2:$C$1300,MATCH($A397,Sheet5!$A$2:$A$1300,0)),"-"),1)-1),IFERROR(INDEX(Sheet5!$C$2:$C$1300,MATCH($A397,Sheet5!$A$2:$A$1300,0)),"-"))</f>
        <v>-</v>
      </c>
      <c r="D397" s="204">
        <f>IFERROR(INDEX(Lookup!$BG$9:$BG$2065,MATCH($A397,Lookup!$A$9:$A$2065,0)),0)</f>
        <v>0</v>
      </c>
      <c r="E397" s="204">
        <f>IFERROR(INDEX(Lookup!$BF$9:$BF$2065,MATCH($A397,Lookup!$A$9:$A$2065,0)),0)</f>
        <v>0</v>
      </c>
      <c r="F397" s="204">
        <f>IFERROR(INDEX(Lookup!$BE$9:$BE$2065,MATCH($A397,Lookup!$A$9:$A$2065,0)),0)</f>
        <v>0</v>
      </c>
      <c r="G397" s="205"/>
      <c r="H397" s="205"/>
      <c r="I397" s="204">
        <f>IFERROR(INDEX(Lookup!$BJ$9:$BJ$2065,MATCH($A397,Lookup!$A$9:$A$2065,0)),0)</f>
        <v>0</v>
      </c>
      <c r="J397" s="204">
        <f>IFERROR(INDEX(Lookup!$BI$9:$BI$2065,MATCH($A397,Lookup!$A$9:$A$2065,0)),0)</f>
        <v>0</v>
      </c>
      <c r="K397" s="204">
        <f>IFERROR(INDEX(Lookup!$BH$9:$BH$2065,MATCH($A397,Lookup!$A$9:$A$2065,0)),0)</f>
        <v>0</v>
      </c>
      <c r="L397" s="204">
        <f t="shared" si="106"/>
        <v>0</v>
      </c>
      <c r="O397" s="182">
        <f t="shared" si="107"/>
        <v>0</v>
      </c>
    </row>
    <row r="398" spans="1:15" hidden="1" x14ac:dyDescent="0.2">
      <c r="A398" s="182">
        <f>+'09'!A89</f>
        <v>0</v>
      </c>
      <c r="C398" s="182" t="str">
        <f>IFERROR(LEFT(IFERROR(INDEX(Sheet5!$C$2:$C$1300,MATCH($A398,Sheet5!$A$2:$A$1300,0)),"-"),FIND(",",IFERROR(INDEX(Sheet5!$C$2:$C$1300,MATCH($A398,Sheet5!$A$2:$A$1300,0)),"-"),1)-1),IFERROR(INDEX(Sheet5!$C$2:$C$1300,MATCH($A398,Sheet5!$A$2:$A$1300,0)),"-"))</f>
        <v>-</v>
      </c>
      <c r="D398" s="204">
        <f>IFERROR(INDEX(Lookup!$BG$9:$BG$2065,MATCH($A398,Lookup!$A$9:$A$2065,0)),0)</f>
        <v>0</v>
      </c>
      <c r="E398" s="204">
        <f>IFERROR(INDEX(Lookup!$BF$9:$BF$2065,MATCH($A398,Lookup!$A$9:$A$2065,0)),0)</f>
        <v>0</v>
      </c>
      <c r="F398" s="204">
        <f>IFERROR(INDEX(Lookup!$BE$9:$BE$2065,MATCH($A398,Lookup!$A$9:$A$2065,0)),0)</f>
        <v>0</v>
      </c>
      <c r="G398" s="205"/>
      <c r="H398" s="205"/>
      <c r="I398" s="204">
        <f>IFERROR(INDEX(Lookup!$BJ$9:$BJ$2065,MATCH($A398,Lookup!$A$9:$A$2065,0)),0)</f>
        <v>0</v>
      </c>
      <c r="J398" s="204">
        <f>IFERROR(INDEX(Lookup!$BI$9:$BI$2065,MATCH($A398,Lookup!$A$9:$A$2065,0)),0)</f>
        <v>0</v>
      </c>
      <c r="K398" s="204">
        <f>IFERROR(INDEX(Lookup!$BH$9:$BH$2065,MATCH($A398,Lookup!$A$9:$A$2065,0)),0)</f>
        <v>0</v>
      </c>
      <c r="L398" s="204">
        <f t="shared" si="106"/>
        <v>0</v>
      </c>
      <c r="O398" s="182">
        <f t="shared" si="107"/>
        <v>0</v>
      </c>
    </row>
    <row r="399" spans="1:15" hidden="1" x14ac:dyDescent="0.2">
      <c r="A399" s="182">
        <f>+'09'!A90</f>
        <v>0</v>
      </c>
      <c r="C399" s="182" t="str">
        <f>IFERROR(LEFT(IFERROR(INDEX(Sheet5!$C$2:$C$1300,MATCH($A399,Sheet5!$A$2:$A$1300,0)),"-"),FIND(",",IFERROR(INDEX(Sheet5!$C$2:$C$1300,MATCH($A399,Sheet5!$A$2:$A$1300,0)),"-"),1)-1),IFERROR(INDEX(Sheet5!$C$2:$C$1300,MATCH($A399,Sheet5!$A$2:$A$1300,0)),"-"))</f>
        <v>-</v>
      </c>
      <c r="D399" s="204">
        <f>IFERROR(INDEX(Lookup!$BG$9:$BG$2065,MATCH($A399,Lookup!$A$9:$A$2065,0)),0)</f>
        <v>0</v>
      </c>
      <c r="E399" s="204">
        <f>IFERROR(INDEX(Lookup!$BF$9:$BF$2065,MATCH($A399,Lookup!$A$9:$A$2065,0)),0)</f>
        <v>0</v>
      </c>
      <c r="F399" s="204">
        <f>IFERROR(INDEX(Lookup!$BE$9:$BE$2065,MATCH($A399,Lookup!$A$9:$A$2065,0)),0)</f>
        <v>0</v>
      </c>
      <c r="G399" s="205"/>
      <c r="H399" s="205"/>
      <c r="I399" s="204">
        <f>IFERROR(INDEX(Lookup!$BJ$9:$BJ$2065,MATCH($A399,Lookup!$A$9:$A$2065,0)),0)</f>
        <v>0</v>
      </c>
      <c r="J399" s="204">
        <f>IFERROR(INDEX(Lookup!$BI$9:$BI$2065,MATCH($A399,Lookup!$A$9:$A$2065,0)),0)</f>
        <v>0</v>
      </c>
      <c r="K399" s="204">
        <f>IFERROR(INDEX(Lookup!$BH$9:$BH$2065,MATCH($A399,Lookup!$A$9:$A$2065,0)),0)</f>
        <v>0</v>
      </c>
      <c r="L399" s="204">
        <f t="shared" si="106"/>
        <v>0</v>
      </c>
      <c r="O399" s="182">
        <f t="shared" si="107"/>
        <v>0</v>
      </c>
    </row>
    <row r="400" spans="1:15" hidden="1" x14ac:dyDescent="0.2">
      <c r="A400" s="182">
        <f>+'09'!A91</f>
        <v>0</v>
      </c>
      <c r="C400" s="182" t="str">
        <f>IFERROR(LEFT(IFERROR(INDEX(Sheet5!$C$2:$C$1300,MATCH($A400,Sheet5!$A$2:$A$1300,0)),"-"),FIND(",",IFERROR(INDEX(Sheet5!$C$2:$C$1300,MATCH($A400,Sheet5!$A$2:$A$1300,0)),"-"),1)-1),IFERROR(INDEX(Sheet5!$C$2:$C$1300,MATCH($A400,Sheet5!$A$2:$A$1300,0)),"-"))</f>
        <v>-</v>
      </c>
      <c r="D400" s="204">
        <f>IFERROR(INDEX(Lookup!$BG$9:$BG$2065,MATCH($A400,Lookup!$A$9:$A$2065,0)),0)</f>
        <v>0</v>
      </c>
      <c r="E400" s="204">
        <f>IFERROR(INDEX(Lookup!$BF$9:$BF$2065,MATCH($A400,Lookup!$A$9:$A$2065,0)),0)</f>
        <v>0</v>
      </c>
      <c r="F400" s="204">
        <f>IFERROR(INDEX(Lookup!$BE$9:$BE$2065,MATCH($A400,Lookup!$A$9:$A$2065,0)),0)</f>
        <v>0</v>
      </c>
      <c r="G400" s="205"/>
      <c r="H400" s="205"/>
      <c r="I400" s="204">
        <f>IFERROR(INDEX(Lookup!$BJ$9:$BJ$2065,MATCH($A400,Lookup!$A$9:$A$2065,0)),0)</f>
        <v>0</v>
      </c>
      <c r="J400" s="204">
        <f>IFERROR(INDEX(Lookup!$BI$9:$BI$2065,MATCH($A400,Lookup!$A$9:$A$2065,0)),0)</f>
        <v>0</v>
      </c>
      <c r="K400" s="204">
        <f>IFERROR(INDEX(Lookup!$BH$9:$BH$2065,MATCH($A400,Lookup!$A$9:$A$2065,0)),0)</f>
        <v>0</v>
      </c>
      <c r="L400" s="204">
        <f t="shared" si="106"/>
        <v>0</v>
      </c>
      <c r="O400" s="182">
        <f t="shared" si="107"/>
        <v>0</v>
      </c>
    </row>
    <row r="401" spans="1:15" hidden="1" x14ac:dyDescent="0.2">
      <c r="A401" s="182">
        <f>+'09'!A92</f>
        <v>0</v>
      </c>
      <c r="C401" s="182" t="str">
        <f>IFERROR(LEFT(IFERROR(INDEX(Sheet5!$C$2:$C$1300,MATCH($A401,Sheet5!$A$2:$A$1300,0)),"-"),FIND(",",IFERROR(INDEX(Sheet5!$C$2:$C$1300,MATCH($A401,Sheet5!$A$2:$A$1300,0)),"-"),1)-1),IFERROR(INDEX(Sheet5!$C$2:$C$1300,MATCH($A401,Sheet5!$A$2:$A$1300,0)),"-"))</f>
        <v>-</v>
      </c>
      <c r="D401" s="204">
        <f>IFERROR(INDEX(Lookup!$BG$9:$BG$2065,MATCH($A401,Lookup!$A$9:$A$2065,0)),0)</f>
        <v>0</v>
      </c>
      <c r="E401" s="204">
        <f>IFERROR(INDEX(Lookup!$BF$9:$BF$2065,MATCH($A401,Lookup!$A$9:$A$2065,0)),0)</f>
        <v>0</v>
      </c>
      <c r="F401" s="204">
        <f>IFERROR(INDEX(Lookup!$BE$9:$BE$2065,MATCH($A401,Lookup!$A$9:$A$2065,0)),0)</f>
        <v>0</v>
      </c>
      <c r="G401" s="205"/>
      <c r="H401" s="205"/>
      <c r="I401" s="204">
        <f>IFERROR(INDEX(Lookup!$BJ$9:$BJ$2065,MATCH($A401,Lookup!$A$9:$A$2065,0)),0)</f>
        <v>0</v>
      </c>
      <c r="J401" s="204">
        <f>IFERROR(INDEX(Lookup!$BI$9:$BI$2065,MATCH($A401,Lookup!$A$9:$A$2065,0)),0)</f>
        <v>0</v>
      </c>
      <c r="K401" s="204">
        <f>IFERROR(INDEX(Lookup!$BH$9:$BH$2065,MATCH($A401,Lookup!$A$9:$A$2065,0)),0)</f>
        <v>0</v>
      </c>
      <c r="L401" s="204">
        <f t="shared" si="106"/>
        <v>0</v>
      </c>
      <c r="O401" s="182">
        <f t="shared" si="107"/>
        <v>0</v>
      </c>
    </row>
    <row r="402" spans="1:15" hidden="1" x14ac:dyDescent="0.2">
      <c r="A402" s="182">
        <f>+'09'!A93</f>
        <v>0</v>
      </c>
      <c r="C402" s="182" t="str">
        <f>IFERROR(LEFT(IFERROR(INDEX(Sheet5!$C$2:$C$1300,MATCH($A402,Sheet5!$A$2:$A$1300,0)),"-"),FIND(",",IFERROR(INDEX(Sheet5!$C$2:$C$1300,MATCH($A402,Sheet5!$A$2:$A$1300,0)),"-"),1)-1),IFERROR(INDEX(Sheet5!$C$2:$C$1300,MATCH($A402,Sheet5!$A$2:$A$1300,0)),"-"))</f>
        <v>-</v>
      </c>
      <c r="D402" s="204">
        <f>IFERROR(INDEX(Lookup!$BG$9:$BG$2065,MATCH($A402,Lookup!$A$9:$A$2065,0)),0)</f>
        <v>0</v>
      </c>
      <c r="E402" s="204">
        <f>IFERROR(INDEX(Lookup!$BF$9:$BF$2065,MATCH($A402,Lookup!$A$9:$A$2065,0)),0)</f>
        <v>0</v>
      </c>
      <c r="F402" s="204">
        <f>IFERROR(INDEX(Lookup!$BE$9:$BE$2065,MATCH($A402,Lookup!$A$9:$A$2065,0)),0)</f>
        <v>0</v>
      </c>
      <c r="G402" s="205"/>
      <c r="H402" s="205"/>
      <c r="I402" s="204">
        <f>IFERROR(INDEX(Lookup!$BJ$9:$BJ$2065,MATCH($A402,Lookup!$A$9:$A$2065,0)),0)</f>
        <v>0</v>
      </c>
      <c r="J402" s="204">
        <f>IFERROR(INDEX(Lookup!$BI$9:$BI$2065,MATCH($A402,Lookup!$A$9:$A$2065,0)),0)</f>
        <v>0</v>
      </c>
      <c r="K402" s="204">
        <f>IFERROR(INDEX(Lookup!$BH$9:$BH$2065,MATCH($A402,Lookup!$A$9:$A$2065,0)),0)</f>
        <v>0</v>
      </c>
      <c r="L402" s="204">
        <f t="shared" si="106"/>
        <v>0</v>
      </c>
      <c r="O402" s="182">
        <f t="shared" si="107"/>
        <v>0</v>
      </c>
    </row>
    <row r="403" spans="1:15" hidden="1" x14ac:dyDescent="0.2">
      <c r="A403" s="182">
        <f>+'09'!A94</f>
        <v>0</v>
      </c>
      <c r="C403" s="182" t="str">
        <f>IFERROR(LEFT(IFERROR(INDEX(Sheet5!$C$2:$C$1300,MATCH($A403,Sheet5!$A$2:$A$1300,0)),"-"),FIND(",",IFERROR(INDEX(Sheet5!$C$2:$C$1300,MATCH($A403,Sheet5!$A$2:$A$1300,0)),"-"),1)-1),IFERROR(INDEX(Sheet5!$C$2:$C$1300,MATCH($A403,Sheet5!$A$2:$A$1300,0)),"-"))</f>
        <v>-</v>
      </c>
      <c r="D403" s="204">
        <f>IFERROR(INDEX(Lookup!$BG$9:$BG$2065,MATCH($A403,Lookup!$A$9:$A$2065,0)),0)</f>
        <v>0</v>
      </c>
      <c r="E403" s="204">
        <f>IFERROR(INDEX(Lookup!$BF$9:$BF$2065,MATCH($A403,Lookup!$A$9:$A$2065,0)),0)</f>
        <v>0</v>
      </c>
      <c r="F403" s="204">
        <f>IFERROR(INDEX(Lookup!$BE$9:$BE$2065,MATCH($A403,Lookup!$A$9:$A$2065,0)),0)</f>
        <v>0</v>
      </c>
      <c r="G403" s="205"/>
      <c r="H403" s="205"/>
      <c r="I403" s="204">
        <f>IFERROR(INDEX(Lookup!$BJ$9:$BJ$2065,MATCH($A403,Lookup!$A$9:$A$2065,0)),0)</f>
        <v>0</v>
      </c>
      <c r="J403" s="204">
        <f>IFERROR(INDEX(Lookup!$BI$9:$BI$2065,MATCH($A403,Lookup!$A$9:$A$2065,0)),0)</f>
        <v>0</v>
      </c>
      <c r="K403" s="204">
        <f>IFERROR(INDEX(Lookup!$BH$9:$BH$2065,MATCH($A403,Lookup!$A$9:$A$2065,0)),0)</f>
        <v>0</v>
      </c>
      <c r="L403" s="204">
        <f t="shared" si="106"/>
        <v>0</v>
      </c>
      <c r="O403" s="182">
        <f t="shared" si="107"/>
        <v>0</v>
      </c>
    </row>
    <row r="404" spans="1:15" hidden="1" x14ac:dyDescent="0.2">
      <c r="A404" s="182">
        <f>+'09'!A95</f>
        <v>0</v>
      </c>
      <c r="C404" s="182" t="str">
        <f>IFERROR(LEFT(IFERROR(INDEX(Sheet5!$C$2:$C$1300,MATCH($A404,Sheet5!$A$2:$A$1300,0)),"-"),FIND(",",IFERROR(INDEX(Sheet5!$C$2:$C$1300,MATCH($A404,Sheet5!$A$2:$A$1300,0)),"-"),1)-1),IFERROR(INDEX(Sheet5!$C$2:$C$1300,MATCH($A404,Sheet5!$A$2:$A$1300,0)),"-"))</f>
        <v>-</v>
      </c>
      <c r="D404" s="204">
        <f>IFERROR(INDEX(Lookup!$BG$9:$BG$2065,MATCH($A404,Lookup!$A$9:$A$2065,0)),0)</f>
        <v>0</v>
      </c>
      <c r="E404" s="204">
        <f>IFERROR(INDEX(Lookup!$BF$9:$BF$2065,MATCH($A404,Lookup!$A$9:$A$2065,0)),0)</f>
        <v>0</v>
      </c>
      <c r="F404" s="204">
        <f>IFERROR(INDEX(Lookup!$BE$9:$BE$2065,MATCH($A404,Lookup!$A$9:$A$2065,0)),0)</f>
        <v>0</v>
      </c>
      <c r="G404" s="205"/>
      <c r="H404" s="205"/>
      <c r="I404" s="204">
        <f>IFERROR(INDEX(Lookup!$BJ$9:$BJ$2065,MATCH($A404,Lookup!$A$9:$A$2065,0)),0)</f>
        <v>0</v>
      </c>
      <c r="J404" s="204">
        <f>IFERROR(INDEX(Lookup!$BI$9:$BI$2065,MATCH($A404,Lookup!$A$9:$A$2065,0)),0)</f>
        <v>0</v>
      </c>
      <c r="K404" s="204">
        <f>IFERROR(INDEX(Lookup!$BH$9:$BH$2065,MATCH($A404,Lookup!$A$9:$A$2065,0)),0)</f>
        <v>0</v>
      </c>
      <c r="L404" s="204">
        <f t="shared" si="106"/>
        <v>0</v>
      </c>
      <c r="O404" s="182">
        <f t="shared" si="107"/>
        <v>0</v>
      </c>
    </row>
    <row r="405" spans="1:15" hidden="1" x14ac:dyDescent="0.2">
      <c r="A405" s="182">
        <f>+'09'!A96</f>
        <v>0</v>
      </c>
      <c r="C405" s="182" t="str">
        <f>IFERROR(LEFT(IFERROR(INDEX(Sheet5!$C$2:$C$1300,MATCH($A405,Sheet5!$A$2:$A$1300,0)),"-"),FIND(",",IFERROR(INDEX(Sheet5!$C$2:$C$1300,MATCH($A405,Sheet5!$A$2:$A$1300,0)),"-"),1)-1),IFERROR(INDEX(Sheet5!$C$2:$C$1300,MATCH($A405,Sheet5!$A$2:$A$1300,0)),"-"))</f>
        <v>-</v>
      </c>
      <c r="D405" s="204">
        <f>IFERROR(INDEX(Lookup!$BG$9:$BG$2065,MATCH($A405,Lookup!$A$9:$A$2065,0)),0)</f>
        <v>0</v>
      </c>
      <c r="E405" s="204">
        <f>IFERROR(INDEX(Lookup!$BF$9:$BF$2065,MATCH($A405,Lookup!$A$9:$A$2065,0)),0)</f>
        <v>0</v>
      </c>
      <c r="F405" s="204">
        <f>IFERROR(INDEX(Lookup!$BE$9:$BE$2065,MATCH($A405,Lookup!$A$9:$A$2065,0)),0)</f>
        <v>0</v>
      </c>
      <c r="G405" s="205"/>
      <c r="H405" s="205"/>
      <c r="I405" s="204">
        <f>IFERROR(INDEX(Lookup!$BJ$9:$BJ$2065,MATCH($A405,Lookup!$A$9:$A$2065,0)),0)</f>
        <v>0</v>
      </c>
      <c r="J405" s="204">
        <f>IFERROR(INDEX(Lookup!$BI$9:$BI$2065,MATCH($A405,Lookup!$A$9:$A$2065,0)),0)</f>
        <v>0</v>
      </c>
      <c r="K405" s="204">
        <f>IFERROR(INDEX(Lookup!$BH$9:$BH$2065,MATCH($A405,Lookup!$A$9:$A$2065,0)),0)</f>
        <v>0</v>
      </c>
      <c r="L405" s="204">
        <f t="shared" si="106"/>
        <v>0</v>
      </c>
      <c r="O405" s="182">
        <f t="shared" si="107"/>
        <v>0</v>
      </c>
    </row>
    <row r="406" spans="1:15" hidden="1" x14ac:dyDescent="0.2">
      <c r="A406" s="182">
        <f>+'09'!A97</f>
        <v>0</v>
      </c>
      <c r="C406" s="182" t="str">
        <f>IFERROR(LEFT(IFERROR(INDEX(Sheet5!$C$2:$C$1300,MATCH($A406,Sheet5!$A$2:$A$1300,0)),"-"),FIND(",",IFERROR(INDEX(Sheet5!$C$2:$C$1300,MATCH($A406,Sheet5!$A$2:$A$1300,0)),"-"),1)-1),IFERROR(INDEX(Sheet5!$C$2:$C$1300,MATCH($A406,Sheet5!$A$2:$A$1300,0)),"-"))</f>
        <v>-</v>
      </c>
      <c r="D406" s="204">
        <f>IFERROR(INDEX(Lookup!$BG$9:$BG$2065,MATCH($A406,Lookup!$A$9:$A$2065,0)),0)</f>
        <v>0</v>
      </c>
      <c r="E406" s="204">
        <f>IFERROR(INDEX(Lookup!$BF$9:$BF$2065,MATCH($A406,Lookup!$A$9:$A$2065,0)),0)</f>
        <v>0</v>
      </c>
      <c r="F406" s="204">
        <f>IFERROR(INDEX(Lookup!$BE$9:$BE$2065,MATCH($A406,Lookup!$A$9:$A$2065,0)),0)</f>
        <v>0</v>
      </c>
      <c r="G406" s="205"/>
      <c r="H406" s="205"/>
      <c r="I406" s="204">
        <f>IFERROR(INDEX(Lookup!$BJ$9:$BJ$2065,MATCH($A406,Lookup!$A$9:$A$2065,0)),0)</f>
        <v>0</v>
      </c>
      <c r="J406" s="204">
        <f>IFERROR(INDEX(Lookup!$BI$9:$BI$2065,MATCH($A406,Lookup!$A$9:$A$2065,0)),0)</f>
        <v>0</v>
      </c>
      <c r="K406" s="204">
        <f>IFERROR(INDEX(Lookup!$BH$9:$BH$2065,MATCH($A406,Lookup!$A$9:$A$2065,0)),0)</f>
        <v>0</v>
      </c>
      <c r="L406" s="204">
        <f t="shared" si="106"/>
        <v>0</v>
      </c>
      <c r="O406" s="182">
        <f t="shared" si="107"/>
        <v>0</v>
      </c>
    </row>
    <row r="407" spans="1:15" hidden="1" x14ac:dyDescent="0.2">
      <c r="A407" s="182">
        <f>+'09'!A98</f>
        <v>0</v>
      </c>
      <c r="C407" s="182" t="str">
        <f>IFERROR(LEFT(IFERROR(INDEX(Sheet5!$C$2:$C$1300,MATCH($A407,Sheet5!$A$2:$A$1300,0)),"-"),FIND(",",IFERROR(INDEX(Sheet5!$C$2:$C$1300,MATCH($A407,Sheet5!$A$2:$A$1300,0)),"-"),1)-1),IFERROR(INDEX(Sheet5!$C$2:$C$1300,MATCH($A407,Sheet5!$A$2:$A$1300,0)),"-"))</f>
        <v>-</v>
      </c>
      <c r="D407" s="204">
        <f>IFERROR(INDEX(Lookup!$BG$9:$BG$2065,MATCH($A407,Lookup!$A$9:$A$2065,0)),0)</f>
        <v>0</v>
      </c>
      <c r="E407" s="204">
        <f>IFERROR(INDEX(Lookup!$BF$9:$BF$2065,MATCH($A407,Lookup!$A$9:$A$2065,0)),0)</f>
        <v>0</v>
      </c>
      <c r="F407" s="204">
        <f>IFERROR(INDEX(Lookup!$BE$9:$BE$2065,MATCH($A407,Lookup!$A$9:$A$2065,0)),0)</f>
        <v>0</v>
      </c>
      <c r="G407" s="205"/>
      <c r="H407" s="205"/>
      <c r="I407" s="204">
        <f>IFERROR(INDEX(Lookup!$BJ$9:$BJ$2065,MATCH($A407,Lookup!$A$9:$A$2065,0)),0)</f>
        <v>0</v>
      </c>
      <c r="J407" s="204">
        <f>IFERROR(INDEX(Lookup!$BI$9:$BI$2065,MATCH($A407,Lookup!$A$9:$A$2065,0)),0)</f>
        <v>0</v>
      </c>
      <c r="K407" s="204">
        <f>IFERROR(INDEX(Lookup!$BH$9:$BH$2065,MATCH($A407,Lookup!$A$9:$A$2065,0)),0)</f>
        <v>0</v>
      </c>
      <c r="L407" s="204">
        <f t="shared" si="106"/>
        <v>0</v>
      </c>
      <c r="O407" s="182">
        <f t="shared" si="107"/>
        <v>0</v>
      </c>
    </row>
    <row r="408" spans="1:15" hidden="1" x14ac:dyDescent="0.2">
      <c r="A408" s="182">
        <f>+'09'!A99</f>
        <v>0</v>
      </c>
      <c r="C408" s="182" t="str">
        <f>IFERROR(LEFT(IFERROR(INDEX(Sheet5!$C$2:$C$1300,MATCH($A408,Sheet5!$A$2:$A$1300,0)),"-"),FIND(",",IFERROR(INDEX(Sheet5!$C$2:$C$1300,MATCH($A408,Sheet5!$A$2:$A$1300,0)),"-"),1)-1),IFERROR(INDEX(Sheet5!$C$2:$C$1300,MATCH($A408,Sheet5!$A$2:$A$1300,0)),"-"))</f>
        <v>-</v>
      </c>
      <c r="D408" s="204">
        <f>IFERROR(INDEX(Lookup!$BG$9:$BG$2065,MATCH($A408,Lookup!$A$9:$A$2065,0)),0)</f>
        <v>0</v>
      </c>
      <c r="E408" s="204">
        <f>IFERROR(INDEX(Lookup!$BF$9:$BF$2065,MATCH($A408,Lookup!$A$9:$A$2065,0)),0)</f>
        <v>0</v>
      </c>
      <c r="F408" s="204">
        <f>IFERROR(INDEX(Lookup!$BE$9:$BE$2065,MATCH($A408,Lookup!$A$9:$A$2065,0)),0)</f>
        <v>0</v>
      </c>
      <c r="G408" s="205"/>
      <c r="H408" s="205"/>
      <c r="I408" s="204">
        <f>IFERROR(INDEX(Lookup!$BJ$9:$BJ$2065,MATCH($A408,Lookup!$A$9:$A$2065,0)),0)</f>
        <v>0</v>
      </c>
      <c r="J408" s="204">
        <f>IFERROR(INDEX(Lookup!$BI$9:$BI$2065,MATCH($A408,Lookup!$A$9:$A$2065,0)),0)</f>
        <v>0</v>
      </c>
      <c r="K408" s="204">
        <f>IFERROR(INDEX(Lookup!$BH$9:$BH$2065,MATCH($A408,Lookup!$A$9:$A$2065,0)),0)</f>
        <v>0</v>
      </c>
      <c r="L408" s="204">
        <f t="shared" si="106"/>
        <v>0</v>
      </c>
      <c r="O408" s="182">
        <f t="shared" si="107"/>
        <v>0</v>
      </c>
    </row>
    <row r="409" spans="1:15" hidden="1" x14ac:dyDescent="0.2">
      <c r="A409" s="182">
        <f>+'09'!A100</f>
        <v>0</v>
      </c>
      <c r="C409" s="182" t="str">
        <f>IFERROR(LEFT(IFERROR(INDEX(Sheet5!$C$2:$C$1300,MATCH($A409,Sheet5!$A$2:$A$1300,0)),"-"),FIND(",",IFERROR(INDEX(Sheet5!$C$2:$C$1300,MATCH($A409,Sheet5!$A$2:$A$1300,0)),"-"),1)-1),IFERROR(INDEX(Sheet5!$C$2:$C$1300,MATCH($A409,Sheet5!$A$2:$A$1300,0)),"-"))</f>
        <v>-</v>
      </c>
      <c r="D409" s="204">
        <f>IFERROR(INDEX(Lookup!$BG$9:$BG$2065,MATCH($A409,Lookup!$A$9:$A$2065,0)),0)</f>
        <v>0</v>
      </c>
      <c r="E409" s="204">
        <f>IFERROR(INDEX(Lookup!$BF$9:$BF$2065,MATCH($A409,Lookup!$A$9:$A$2065,0)),0)</f>
        <v>0</v>
      </c>
      <c r="F409" s="204">
        <f>IFERROR(INDEX(Lookup!$BE$9:$BE$2065,MATCH($A409,Lookup!$A$9:$A$2065,0)),0)</f>
        <v>0</v>
      </c>
      <c r="G409" s="205"/>
      <c r="H409" s="205"/>
      <c r="I409" s="204">
        <f>IFERROR(INDEX(Lookup!$BJ$9:$BJ$2065,MATCH($A409,Lookup!$A$9:$A$2065,0)),0)</f>
        <v>0</v>
      </c>
      <c r="J409" s="204">
        <f>IFERROR(INDEX(Lookup!$BI$9:$BI$2065,MATCH($A409,Lookup!$A$9:$A$2065,0)),0)</f>
        <v>0</v>
      </c>
      <c r="K409" s="204">
        <f>IFERROR(INDEX(Lookup!$BH$9:$BH$2065,MATCH($A409,Lookup!$A$9:$A$2065,0)),0)</f>
        <v>0</v>
      </c>
      <c r="L409" s="204">
        <f t="shared" si="106"/>
        <v>0</v>
      </c>
      <c r="O409" s="182">
        <f t="shared" si="107"/>
        <v>0</v>
      </c>
    </row>
    <row r="410" spans="1:15" hidden="1" x14ac:dyDescent="0.2">
      <c r="A410" s="182">
        <f>+'09'!A101</f>
        <v>0</v>
      </c>
      <c r="C410" s="182" t="str">
        <f>IFERROR(LEFT(IFERROR(INDEX(Sheet5!$C$2:$C$1300,MATCH($A410,Sheet5!$A$2:$A$1300,0)),"-"),FIND(",",IFERROR(INDEX(Sheet5!$C$2:$C$1300,MATCH($A410,Sheet5!$A$2:$A$1300,0)),"-"),1)-1),IFERROR(INDEX(Sheet5!$C$2:$C$1300,MATCH($A410,Sheet5!$A$2:$A$1300,0)),"-"))</f>
        <v>-</v>
      </c>
      <c r="D410" s="204">
        <f>IFERROR(INDEX(Lookup!$BG$9:$BG$2065,MATCH($A410,Lookup!$A$9:$A$2065,0)),0)</f>
        <v>0</v>
      </c>
      <c r="E410" s="204">
        <f>IFERROR(INDEX(Lookup!$BF$9:$BF$2065,MATCH($A410,Lookup!$A$9:$A$2065,0)),0)</f>
        <v>0</v>
      </c>
      <c r="F410" s="204">
        <f>IFERROR(INDEX(Lookup!$BE$9:$BE$2065,MATCH($A410,Lookup!$A$9:$A$2065,0)),0)</f>
        <v>0</v>
      </c>
      <c r="G410" s="205"/>
      <c r="H410" s="205"/>
      <c r="I410" s="204">
        <f>IFERROR(INDEX(Lookup!$BJ$9:$BJ$2065,MATCH($A410,Lookup!$A$9:$A$2065,0)),0)</f>
        <v>0</v>
      </c>
      <c r="J410" s="204">
        <f>IFERROR(INDEX(Lookup!$BI$9:$BI$2065,MATCH($A410,Lookup!$A$9:$A$2065,0)),0)</f>
        <v>0</v>
      </c>
      <c r="K410" s="204">
        <f>IFERROR(INDEX(Lookup!$BH$9:$BH$2065,MATCH($A410,Lookup!$A$9:$A$2065,0)),0)</f>
        <v>0</v>
      </c>
      <c r="L410" s="204">
        <f t="shared" si="106"/>
        <v>0</v>
      </c>
      <c r="O410" s="182">
        <f t="shared" si="107"/>
        <v>0</v>
      </c>
    </row>
    <row r="411" spans="1:15" hidden="1" x14ac:dyDescent="0.2">
      <c r="A411" s="182">
        <f>+'09'!A102</f>
        <v>0</v>
      </c>
      <c r="C411" s="182" t="str">
        <f>IFERROR(LEFT(IFERROR(INDEX(Sheet5!$C$2:$C$1300,MATCH($A411,Sheet5!$A$2:$A$1300,0)),"-"),FIND(",",IFERROR(INDEX(Sheet5!$C$2:$C$1300,MATCH($A411,Sheet5!$A$2:$A$1300,0)),"-"),1)-1),IFERROR(INDEX(Sheet5!$C$2:$C$1300,MATCH($A411,Sheet5!$A$2:$A$1300,0)),"-"))</f>
        <v>-</v>
      </c>
      <c r="D411" s="204">
        <f>IFERROR(INDEX(Lookup!$BG$9:$BG$2065,MATCH($A411,Lookup!$A$9:$A$2065,0)),0)</f>
        <v>0</v>
      </c>
      <c r="E411" s="204">
        <f>IFERROR(INDEX(Lookup!$BF$9:$BF$2065,MATCH($A411,Lookup!$A$9:$A$2065,0)),0)</f>
        <v>0</v>
      </c>
      <c r="F411" s="204">
        <f>IFERROR(INDEX(Lookup!$BE$9:$BE$2065,MATCH($A411,Lookup!$A$9:$A$2065,0)),0)</f>
        <v>0</v>
      </c>
      <c r="G411" s="205"/>
      <c r="H411" s="205"/>
      <c r="I411" s="204">
        <f>IFERROR(INDEX(Lookup!$BJ$9:$BJ$2065,MATCH($A411,Lookup!$A$9:$A$2065,0)),0)</f>
        <v>0</v>
      </c>
      <c r="J411" s="204">
        <f>IFERROR(INDEX(Lookup!$BI$9:$BI$2065,MATCH($A411,Lookup!$A$9:$A$2065,0)),0)</f>
        <v>0</v>
      </c>
      <c r="K411" s="204">
        <f>IFERROR(INDEX(Lookup!$BH$9:$BH$2065,MATCH($A411,Lookup!$A$9:$A$2065,0)),0)</f>
        <v>0</v>
      </c>
      <c r="L411" s="204">
        <f t="shared" si="106"/>
        <v>0</v>
      </c>
      <c r="O411" s="182">
        <f t="shared" si="107"/>
        <v>0</v>
      </c>
    </row>
    <row r="412" spans="1:15" hidden="1" x14ac:dyDescent="0.2">
      <c r="A412" s="182">
        <f>+'09'!A103</f>
        <v>0</v>
      </c>
      <c r="C412" s="182" t="str">
        <f>IFERROR(LEFT(IFERROR(INDEX(Sheet5!$C$2:$C$1300,MATCH($A412,Sheet5!$A$2:$A$1300,0)),"-"),FIND(",",IFERROR(INDEX(Sheet5!$C$2:$C$1300,MATCH($A412,Sheet5!$A$2:$A$1300,0)),"-"),1)-1),IFERROR(INDEX(Sheet5!$C$2:$C$1300,MATCH($A412,Sheet5!$A$2:$A$1300,0)),"-"))</f>
        <v>-</v>
      </c>
      <c r="D412" s="204">
        <f>IFERROR(INDEX(Lookup!$BG$9:$BG$2065,MATCH($A412,Lookup!$A$9:$A$2065,0)),0)</f>
        <v>0</v>
      </c>
      <c r="E412" s="204">
        <f>IFERROR(INDEX(Lookup!$BF$9:$BF$2065,MATCH($A412,Lookup!$A$9:$A$2065,0)),0)</f>
        <v>0</v>
      </c>
      <c r="F412" s="204">
        <f>IFERROR(INDEX(Lookup!$BE$9:$BE$2065,MATCH($A412,Lookup!$A$9:$A$2065,0)),0)</f>
        <v>0</v>
      </c>
      <c r="G412" s="205"/>
      <c r="H412" s="205"/>
      <c r="I412" s="204">
        <f>IFERROR(INDEX(Lookup!$BJ$9:$BJ$2065,MATCH($A412,Lookup!$A$9:$A$2065,0)),0)</f>
        <v>0</v>
      </c>
      <c r="J412" s="204">
        <f>IFERROR(INDEX(Lookup!$BI$9:$BI$2065,MATCH($A412,Lookup!$A$9:$A$2065,0)),0)</f>
        <v>0</v>
      </c>
      <c r="K412" s="204">
        <f>IFERROR(INDEX(Lookup!$BH$9:$BH$2065,MATCH($A412,Lookup!$A$9:$A$2065,0)),0)</f>
        <v>0</v>
      </c>
      <c r="L412" s="204">
        <f t="shared" si="106"/>
        <v>0</v>
      </c>
      <c r="O412" s="182">
        <f t="shared" si="107"/>
        <v>0</v>
      </c>
    </row>
    <row r="413" spans="1:15" hidden="1" x14ac:dyDescent="0.2">
      <c r="A413" s="182">
        <f>+'09'!A104</f>
        <v>0</v>
      </c>
      <c r="C413" s="182" t="str">
        <f>IFERROR(LEFT(IFERROR(INDEX(Sheet5!$C$2:$C$1300,MATCH($A413,Sheet5!$A$2:$A$1300,0)),"-"),FIND(",",IFERROR(INDEX(Sheet5!$C$2:$C$1300,MATCH($A413,Sheet5!$A$2:$A$1300,0)),"-"),1)-1),IFERROR(INDEX(Sheet5!$C$2:$C$1300,MATCH($A413,Sheet5!$A$2:$A$1300,0)),"-"))</f>
        <v>-</v>
      </c>
      <c r="D413" s="204">
        <f>IFERROR(INDEX(Lookup!$BG$9:$BG$2065,MATCH($A413,Lookup!$A$9:$A$2065,0)),0)</f>
        <v>0</v>
      </c>
      <c r="E413" s="204">
        <f>IFERROR(INDEX(Lookup!$BF$9:$BF$2065,MATCH($A413,Lookup!$A$9:$A$2065,0)),0)</f>
        <v>0</v>
      </c>
      <c r="F413" s="204">
        <f>IFERROR(INDEX(Lookup!$BE$9:$BE$2065,MATCH($A413,Lookup!$A$9:$A$2065,0)),0)</f>
        <v>0</v>
      </c>
      <c r="G413" s="205"/>
      <c r="H413" s="205"/>
      <c r="I413" s="204">
        <f>IFERROR(INDEX(Lookup!$BJ$9:$BJ$2065,MATCH($A413,Lookup!$A$9:$A$2065,0)),0)</f>
        <v>0</v>
      </c>
      <c r="J413" s="204">
        <f>IFERROR(INDEX(Lookup!$BI$9:$BI$2065,MATCH($A413,Lookup!$A$9:$A$2065,0)),0)</f>
        <v>0</v>
      </c>
      <c r="K413" s="204">
        <f>IFERROR(INDEX(Lookup!$BH$9:$BH$2065,MATCH($A413,Lookup!$A$9:$A$2065,0)),0)</f>
        <v>0</v>
      </c>
      <c r="L413" s="204">
        <f t="shared" si="106"/>
        <v>0</v>
      </c>
      <c r="O413" s="182">
        <f t="shared" si="107"/>
        <v>0</v>
      </c>
    </row>
    <row r="414" spans="1:15" hidden="1" x14ac:dyDescent="0.2">
      <c r="A414" s="182">
        <f>+'09'!A105</f>
        <v>0</v>
      </c>
      <c r="C414" s="182" t="str">
        <f>IFERROR(LEFT(IFERROR(INDEX(Sheet5!$C$2:$C$1300,MATCH($A414,Sheet5!$A$2:$A$1300,0)),"-"),FIND(",",IFERROR(INDEX(Sheet5!$C$2:$C$1300,MATCH($A414,Sheet5!$A$2:$A$1300,0)),"-"),1)-1),IFERROR(INDEX(Sheet5!$C$2:$C$1300,MATCH($A414,Sheet5!$A$2:$A$1300,0)),"-"))</f>
        <v>-</v>
      </c>
      <c r="D414" s="204">
        <f>IFERROR(INDEX(Lookup!$BG$9:$BG$2065,MATCH($A414,Lookup!$A$9:$A$2065,0)),0)</f>
        <v>0</v>
      </c>
      <c r="E414" s="204">
        <f>IFERROR(INDEX(Lookup!$BF$9:$BF$2065,MATCH($A414,Lookup!$A$9:$A$2065,0)),0)</f>
        <v>0</v>
      </c>
      <c r="F414" s="204">
        <f>IFERROR(INDEX(Lookup!$BE$9:$BE$2065,MATCH($A414,Lookup!$A$9:$A$2065,0)),0)</f>
        <v>0</v>
      </c>
      <c r="G414" s="205"/>
      <c r="H414" s="205"/>
      <c r="I414" s="204">
        <f>IFERROR(INDEX(Lookup!$BJ$9:$BJ$2065,MATCH($A414,Lookup!$A$9:$A$2065,0)),0)</f>
        <v>0</v>
      </c>
      <c r="J414" s="204">
        <f>IFERROR(INDEX(Lookup!$BI$9:$BI$2065,MATCH($A414,Lookup!$A$9:$A$2065,0)),0)</f>
        <v>0</v>
      </c>
      <c r="K414" s="204">
        <f>IFERROR(INDEX(Lookup!$BH$9:$BH$2065,MATCH($A414,Lookup!$A$9:$A$2065,0)),0)</f>
        <v>0</v>
      </c>
      <c r="L414" s="204">
        <f t="shared" si="106"/>
        <v>0</v>
      </c>
      <c r="O414" s="182">
        <f t="shared" si="107"/>
        <v>0</v>
      </c>
    </row>
    <row r="415" spans="1:15" hidden="1" x14ac:dyDescent="0.2">
      <c r="A415" s="182">
        <f>+'09'!A106</f>
        <v>0</v>
      </c>
      <c r="C415" s="182" t="str">
        <f>IFERROR(LEFT(IFERROR(INDEX(Sheet5!$C$2:$C$1300,MATCH($A415,Sheet5!$A$2:$A$1300,0)),"-"),FIND(",",IFERROR(INDEX(Sheet5!$C$2:$C$1300,MATCH($A415,Sheet5!$A$2:$A$1300,0)),"-"),1)-1),IFERROR(INDEX(Sheet5!$C$2:$C$1300,MATCH($A415,Sheet5!$A$2:$A$1300,0)),"-"))</f>
        <v>-</v>
      </c>
      <c r="D415" s="204">
        <f>IFERROR(INDEX(Lookup!$BG$9:$BG$2065,MATCH($A415,Lookup!$A$9:$A$2065,0)),0)</f>
        <v>0</v>
      </c>
      <c r="E415" s="204">
        <f>IFERROR(INDEX(Lookup!$BF$9:$BF$2065,MATCH($A415,Lookup!$A$9:$A$2065,0)),0)</f>
        <v>0</v>
      </c>
      <c r="F415" s="204">
        <f>IFERROR(INDEX(Lookup!$BE$9:$BE$2065,MATCH($A415,Lookup!$A$9:$A$2065,0)),0)</f>
        <v>0</v>
      </c>
      <c r="G415" s="205"/>
      <c r="H415" s="205"/>
      <c r="I415" s="204">
        <f>IFERROR(INDEX(Lookup!$BJ$9:$BJ$2065,MATCH($A415,Lookup!$A$9:$A$2065,0)),0)</f>
        <v>0</v>
      </c>
      <c r="J415" s="204">
        <f>IFERROR(INDEX(Lookup!$BI$9:$BI$2065,MATCH($A415,Lookup!$A$9:$A$2065,0)),0)</f>
        <v>0</v>
      </c>
      <c r="K415" s="204">
        <f>IFERROR(INDEX(Lookup!$BH$9:$BH$2065,MATCH($A415,Lookup!$A$9:$A$2065,0)),0)</f>
        <v>0</v>
      </c>
      <c r="L415" s="204">
        <f t="shared" si="106"/>
        <v>0</v>
      </c>
      <c r="O415" s="182">
        <f t="shared" si="107"/>
        <v>0</v>
      </c>
    </row>
    <row r="416" spans="1:15" hidden="1" x14ac:dyDescent="0.2">
      <c r="A416" s="182">
        <f>+'09'!A107</f>
        <v>0</v>
      </c>
      <c r="C416" s="182" t="str">
        <f>IFERROR(LEFT(IFERROR(INDEX(Sheet5!$C$2:$C$1300,MATCH($A416,Sheet5!$A$2:$A$1300,0)),"-"),FIND(",",IFERROR(INDEX(Sheet5!$C$2:$C$1300,MATCH($A416,Sheet5!$A$2:$A$1300,0)),"-"),1)-1),IFERROR(INDEX(Sheet5!$C$2:$C$1300,MATCH($A416,Sheet5!$A$2:$A$1300,0)),"-"))</f>
        <v>-</v>
      </c>
      <c r="D416" s="204">
        <f>IFERROR(INDEX(Lookup!$BG$9:$BG$2065,MATCH($A416,Lookup!$A$9:$A$2065,0)),0)</f>
        <v>0</v>
      </c>
      <c r="E416" s="204">
        <f>IFERROR(INDEX(Lookup!$BF$9:$BF$2065,MATCH($A416,Lookup!$A$9:$A$2065,0)),0)</f>
        <v>0</v>
      </c>
      <c r="F416" s="204">
        <f>IFERROR(INDEX(Lookup!$BE$9:$BE$2065,MATCH($A416,Lookup!$A$9:$A$2065,0)),0)</f>
        <v>0</v>
      </c>
      <c r="G416" s="205"/>
      <c r="H416" s="205"/>
      <c r="I416" s="204">
        <f>IFERROR(INDEX(Lookup!$BJ$9:$BJ$2065,MATCH($A416,Lookup!$A$9:$A$2065,0)),0)</f>
        <v>0</v>
      </c>
      <c r="J416" s="204">
        <f>IFERROR(INDEX(Lookup!$BI$9:$BI$2065,MATCH($A416,Lookup!$A$9:$A$2065,0)),0)</f>
        <v>0</v>
      </c>
      <c r="K416" s="204">
        <f>IFERROR(INDEX(Lookup!$BH$9:$BH$2065,MATCH($A416,Lookup!$A$9:$A$2065,0)),0)</f>
        <v>0</v>
      </c>
      <c r="L416" s="204">
        <f t="shared" si="106"/>
        <v>0</v>
      </c>
      <c r="O416" s="182">
        <f t="shared" si="107"/>
        <v>0</v>
      </c>
    </row>
    <row r="417" spans="1:15" hidden="1" x14ac:dyDescent="0.2">
      <c r="A417" s="182">
        <f>+'09'!A108</f>
        <v>0</v>
      </c>
      <c r="C417" s="182" t="str">
        <f>IFERROR(LEFT(IFERROR(INDEX(Sheet5!$C$2:$C$1300,MATCH($A417,Sheet5!$A$2:$A$1300,0)),"-"),FIND(",",IFERROR(INDEX(Sheet5!$C$2:$C$1300,MATCH($A417,Sheet5!$A$2:$A$1300,0)),"-"),1)-1),IFERROR(INDEX(Sheet5!$C$2:$C$1300,MATCH($A417,Sheet5!$A$2:$A$1300,0)),"-"))</f>
        <v>-</v>
      </c>
      <c r="D417" s="204">
        <f>IFERROR(INDEX(Lookup!$BG$9:$BG$2065,MATCH($A417,Lookup!$A$9:$A$2065,0)),0)</f>
        <v>0</v>
      </c>
      <c r="E417" s="204">
        <f>IFERROR(INDEX(Lookup!$BF$9:$BF$2065,MATCH($A417,Lookup!$A$9:$A$2065,0)),0)</f>
        <v>0</v>
      </c>
      <c r="F417" s="204">
        <f>IFERROR(INDEX(Lookup!$BE$9:$BE$2065,MATCH($A417,Lookup!$A$9:$A$2065,0)),0)</f>
        <v>0</v>
      </c>
      <c r="G417" s="205"/>
      <c r="H417" s="205"/>
      <c r="I417" s="204">
        <f>IFERROR(INDEX(Lookup!$BJ$9:$BJ$2065,MATCH($A417,Lookup!$A$9:$A$2065,0)),0)</f>
        <v>0</v>
      </c>
      <c r="J417" s="204">
        <f>IFERROR(INDEX(Lookup!$BI$9:$BI$2065,MATCH($A417,Lookup!$A$9:$A$2065,0)),0)</f>
        <v>0</v>
      </c>
      <c r="K417" s="204">
        <f>IFERROR(INDEX(Lookup!$BH$9:$BH$2065,MATCH($A417,Lookup!$A$9:$A$2065,0)),0)</f>
        <v>0</v>
      </c>
      <c r="L417" s="204">
        <f t="shared" si="106"/>
        <v>0</v>
      </c>
      <c r="O417" s="182">
        <f t="shared" si="107"/>
        <v>0</v>
      </c>
    </row>
    <row r="418" spans="1:15" hidden="1" x14ac:dyDescent="0.2">
      <c r="A418" s="182">
        <f>+'09'!A109</f>
        <v>0</v>
      </c>
      <c r="C418" s="182" t="str">
        <f>IFERROR(LEFT(IFERROR(INDEX(Sheet5!$C$2:$C$1300,MATCH($A418,Sheet5!$A$2:$A$1300,0)),"-"),FIND(",",IFERROR(INDEX(Sheet5!$C$2:$C$1300,MATCH($A418,Sheet5!$A$2:$A$1300,0)),"-"),1)-1),IFERROR(INDEX(Sheet5!$C$2:$C$1300,MATCH($A418,Sheet5!$A$2:$A$1300,0)),"-"))</f>
        <v>-</v>
      </c>
      <c r="D418" s="204">
        <f>IFERROR(INDEX(Lookup!$BG$9:$BG$2065,MATCH($A418,Lookup!$A$9:$A$2065,0)),0)</f>
        <v>0</v>
      </c>
      <c r="E418" s="204">
        <f>IFERROR(INDEX(Lookup!$BF$9:$BF$2065,MATCH($A418,Lookup!$A$9:$A$2065,0)),0)</f>
        <v>0</v>
      </c>
      <c r="F418" s="204">
        <f>IFERROR(INDEX(Lookup!$BE$9:$BE$2065,MATCH($A418,Lookup!$A$9:$A$2065,0)),0)</f>
        <v>0</v>
      </c>
      <c r="G418" s="205"/>
      <c r="H418" s="205"/>
      <c r="I418" s="204">
        <f>IFERROR(INDEX(Lookup!$BJ$9:$BJ$2065,MATCH($A418,Lookup!$A$9:$A$2065,0)),0)</f>
        <v>0</v>
      </c>
      <c r="J418" s="204">
        <f>IFERROR(INDEX(Lookup!$BI$9:$BI$2065,MATCH($A418,Lookup!$A$9:$A$2065,0)),0)</f>
        <v>0</v>
      </c>
      <c r="K418" s="204">
        <f>IFERROR(INDEX(Lookup!$BH$9:$BH$2065,MATCH($A418,Lookup!$A$9:$A$2065,0)),0)</f>
        <v>0</v>
      </c>
      <c r="L418" s="204">
        <f t="shared" si="106"/>
        <v>0</v>
      </c>
      <c r="O418" s="182">
        <f t="shared" si="107"/>
        <v>0</v>
      </c>
    </row>
    <row r="419" spans="1:15" hidden="1" x14ac:dyDescent="0.2">
      <c r="A419" s="182">
        <f>+'09'!A110</f>
        <v>0</v>
      </c>
      <c r="C419" s="182" t="str">
        <f>IFERROR(LEFT(IFERROR(INDEX(Sheet5!$C$2:$C$1300,MATCH($A419,Sheet5!$A$2:$A$1300,0)),"-"),FIND(",",IFERROR(INDEX(Sheet5!$C$2:$C$1300,MATCH($A419,Sheet5!$A$2:$A$1300,0)),"-"),1)-1),IFERROR(INDEX(Sheet5!$C$2:$C$1300,MATCH($A419,Sheet5!$A$2:$A$1300,0)),"-"))</f>
        <v>-</v>
      </c>
      <c r="D419" s="204">
        <f>IFERROR(INDEX(Lookup!$BG$9:$BG$2065,MATCH($A419,Lookup!$A$9:$A$2065,0)),0)</f>
        <v>0</v>
      </c>
      <c r="E419" s="204">
        <f>IFERROR(INDEX(Lookup!$BF$9:$BF$2065,MATCH($A419,Lookup!$A$9:$A$2065,0)),0)</f>
        <v>0</v>
      </c>
      <c r="F419" s="204">
        <f>IFERROR(INDEX(Lookup!$BE$9:$BE$2065,MATCH($A419,Lookup!$A$9:$A$2065,0)),0)</f>
        <v>0</v>
      </c>
      <c r="G419" s="205"/>
      <c r="H419" s="205"/>
      <c r="I419" s="204">
        <f>IFERROR(INDEX(Lookup!$BJ$9:$BJ$2065,MATCH($A419,Lookup!$A$9:$A$2065,0)),0)</f>
        <v>0</v>
      </c>
      <c r="J419" s="204">
        <f>IFERROR(INDEX(Lookup!$BI$9:$BI$2065,MATCH($A419,Lookup!$A$9:$A$2065,0)),0)</f>
        <v>0</v>
      </c>
      <c r="K419" s="204">
        <f>IFERROR(INDEX(Lookup!$BH$9:$BH$2065,MATCH($A419,Lookup!$A$9:$A$2065,0)),0)</f>
        <v>0</v>
      </c>
      <c r="L419" s="204">
        <f t="shared" si="106"/>
        <v>0</v>
      </c>
      <c r="O419" s="182">
        <f t="shared" si="107"/>
        <v>0</v>
      </c>
    </row>
    <row r="420" spans="1:15" hidden="1" x14ac:dyDescent="0.2">
      <c r="A420" s="182">
        <f>+'09'!A111</f>
        <v>0</v>
      </c>
      <c r="C420" s="182" t="str">
        <f>IFERROR(LEFT(IFERROR(INDEX(Sheet5!$C$2:$C$1300,MATCH($A420,Sheet5!$A$2:$A$1300,0)),"-"),FIND(",",IFERROR(INDEX(Sheet5!$C$2:$C$1300,MATCH($A420,Sheet5!$A$2:$A$1300,0)),"-"),1)-1),IFERROR(INDEX(Sheet5!$C$2:$C$1300,MATCH($A420,Sheet5!$A$2:$A$1300,0)),"-"))</f>
        <v>-</v>
      </c>
      <c r="D420" s="204">
        <f>IFERROR(INDEX(Lookup!$BG$9:$BG$2065,MATCH($A420,Lookup!$A$9:$A$2065,0)),0)</f>
        <v>0</v>
      </c>
      <c r="E420" s="204">
        <f>IFERROR(INDEX(Lookup!$BF$9:$BF$2065,MATCH($A420,Lookup!$A$9:$A$2065,0)),0)</f>
        <v>0</v>
      </c>
      <c r="F420" s="204">
        <f>IFERROR(INDEX(Lookup!$BE$9:$BE$2065,MATCH($A420,Lookup!$A$9:$A$2065,0)),0)</f>
        <v>0</v>
      </c>
      <c r="G420" s="205"/>
      <c r="H420" s="205"/>
      <c r="I420" s="204">
        <f>IFERROR(INDEX(Lookup!$BJ$9:$BJ$2065,MATCH($A420,Lookup!$A$9:$A$2065,0)),0)</f>
        <v>0</v>
      </c>
      <c r="J420" s="204">
        <f>IFERROR(INDEX(Lookup!$BI$9:$BI$2065,MATCH($A420,Lookup!$A$9:$A$2065,0)),0)</f>
        <v>0</v>
      </c>
      <c r="K420" s="204">
        <f>IFERROR(INDEX(Lookup!$BH$9:$BH$2065,MATCH($A420,Lookup!$A$9:$A$2065,0)),0)</f>
        <v>0</v>
      </c>
      <c r="L420" s="204">
        <f t="shared" si="106"/>
        <v>0</v>
      </c>
      <c r="O420" s="182">
        <f t="shared" si="107"/>
        <v>0</v>
      </c>
    </row>
    <row r="421" spans="1:15" hidden="1" x14ac:dyDescent="0.2">
      <c r="A421" s="182">
        <f>+'09'!A112</f>
        <v>0</v>
      </c>
      <c r="C421" s="182" t="str">
        <f>IFERROR(LEFT(IFERROR(INDEX(Sheet5!$C$2:$C$1300,MATCH($A421,Sheet5!$A$2:$A$1300,0)),"-"),FIND(",",IFERROR(INDEX(Sheet5!$C$2:$C$1300,MATCH($A421,Sheet5!$A$2:$A$1300,0)),"-"),1)-1),IFERROR(INDEX(Sheet5!$C$2:$C$1300,MATCH($A421,Sheet5!$A$2:$A$1300,0)),"-"))</f>
        <v>-</v>
      </c>
      <c r="D421" s="204">
        <f>IFERROR(INDEX(Lookup!$BG$9:$BG$2065,MATCH($A421,Lookup!$A$9:$A$2065,0)),0)</f>
        <v>0</v>
      </c>
      <c r="E421" s="204">
        <f>IFERROR(INDEX(Lookup!$BF$9:$BF$2065,MATCH($A421,Lookup!$A$9:$A$2065,0)),0)</f>
        <v>0</v>
      </c>
      <c r="F421" s="204">
        <f>IFERROR(INDEX(Lookup!$BE$9:$BE$2065,MATCH($A421,Lookup!$A$9:$A$2065,0)),0)</f>
        <v>0</v>
      </c>
      <c r="G421" s="205"/>
      <c r="H421" s="205"/>
      <c r="I421" s="204">
        <f>IFERROR(INDEX(Lookup!$BJ$9:$BJ$2065,MATCH($A421,Lookup!$A$9:$A$2065,0)),0)</f>
        <v>0</v>
      </c>
      <c r="J421" s="204">
        <f>IFERROR(INDEX(Lookup!$BI$9:$BI$2065,MATCH($A421,Lookup!$A$9:$A$2065,0)),0)</f>
        <v>0</v>
      </c>
      <c r="K421" s="204">
        <f>IFERROR(INDEX(Lookup!$BH$9:$BH$2065,MATCH($A421,Lookup!$A$9:$A$2065,0)),0)</f>
        <v>0</v>
      </c>
      <c r="L421" s="204">
        <f t="shared" si="106"/>
        <v>0</v>
      </c>
      <c r="O421" s="182">
        <f t="shared" si="107"/>
        <v>0</v>
      </c>
    </row>
    <row r="422" spans="1:15" hidden="1" x14ac:dyDescent="0.2">
      <c r="A422" s="182">
        <f>+'09'!A113</f>
        <v>0</v>
      </c>
      <c r="C422" s="182" t="str">
        <f>IFERROR(LEFT(IFERROR(INDEX(Sheet5!$C$2:$C$1300,MATCH($A422,Sheet5!$A$2:$A$1300,0)),"-"),FIND(",",IFERROR(INDEX(Sheet5!$C$2:$C$1300,MATCH($A422,Sheet5!$A$2:$A$1300,0)),"-"),1)-1),IFERROR(INDEX(Sheet5!$C$2:$C$1300,MATCH($A422,Sheet5!$A$2:$A$1300,0)),"-"))</f>
        <v>-</v>
      </c>
      <c r="D422" s="204">
        <f>IFERROR(INDEX(Lookup!$BG$9:$BG$2065,MATCH($A422,Lookup!$A$9:$A$2065,0)),0)</f>
        <v>0</v>
      </c>
      <c r="E422" s="204">
        <f>IFERROR(INDEX(Lookup!$BF$9:$BF$2065,MATCH($A422,Lookup!$A$9:$A$2065,0)),0)</f>
        <v>0</v>
      </c>
      <c r="F422" s="204">
        <f>IFERROR(INDEX(Lookup!$BE$9:$BE$2065,MATCH($A422,Lookup!$A$9:$A$2065,0)),0)</f>
        <v>0</v>
      </c>
      <c r="G422" s="205"/>
      <c r="H422" s="205"/>
      <c r="I422" s="204">
        <f>IFERROR(INDEX(Lookup!$BJ$9:$BJ$2065,MATCH($A422,Lookup!$A$9:$A$2065,0)),0)</f>
        <v>0</v>
      </c>
      <c r="J422" s="204">
        <f>IFERROR(INDEX(Lookup!$BI$9:$BI$2065,MATCH($A422,Lookup!$A$9:$A$2065,0)),0)</f>
        <v>0</v>
      </c>
      <c r="K422" s="204">
        <f>IFERROR(INDEX(Lookup!$BH$9:$BH$2065,MATCH($A422,Lookup!$A$9:$A$2065,0)),0)</f>
        <v>0</v>
      </c>
      <c r="L422" s="204">
        <f t="shared" si="106"/>
        <v>0</v>
      </c>
      <c r="O422" s="182">
        <f t="shared" si="107"/>
        <v>0</v>
      </c>
    </row>
    <row r="423" spans="1:15" hidden="1" x14ac:dyDescent="0.2">
      <c r="A423" s="182">
        <f>+'09'!A114</f>
        <v>0</v>
      </c>
      <c r="C423" s="182" t="str">
        <f>IFERROR(LEFT(IFERROR(INDEX(Sheet5!$C$2:$C$1300,MATCH($A423,Sheet5!$A$2:$A$1300,0)),"-"),FIND(",",IFERROR(INDEX(Sheet5!$C$2:$C$1300,MATCH($A423,Sheet5!$A$2:$A$1300,0)),"-"),1)-1),IFERROR(INDEX(Sheet5!$C$2:$C$1300,MATCH($A423,Sheet5!$A$2:$A$1300,0)),"-"))</f>
        <v>-</v>
      </c>
      <c r="D423" s="204">
        <f>IFERROR(INDEX(Lookup!$BG$9:$BG$2065,MATCH($A423,Lookup!$A$9:$A$2065,0)),0)</f>
        <v>0</v>
      </c>
      <c r="E423" s="204">
        <f>IFERROR(INDEX(Lookup!$BF$9:$BF$2065,MATCH($A423,Lookup!$A$9:$A$2065,0)),0)</f>
        <v>0</v>
      </c>
      <c r="F423" s="204">
        <f>IFERROR(INDEX(Lookup!$BE$9:$BE$2065,MATCH($A423,Lookup!$A$9:$A$2065,0)),0)</f>
        <v>0</v>
      </c>
      <c r="G423" s="205"/>
      <c r="H423" s="205"/>
      <c r="I423" s="204">
        <f>IFERROR(INDEX(Lookup!$BJ$9:$BJ$2065,MATCH($A423,Lookup!$A$9:$A$2065,0)),0)</f>
        <v>0</v>
      </c>
      <c r="J423" s="204">
        <f>IFERROR(INDEX(Lookup!$BI$9:$BI$2065,MATCH($A423,Lookup!$A$9:$A$2065,0)),0)</f>
        <v>0</v>
      </c>
      <c r="K423" s="204">
        <f>IFERROR(INDEX(Lookup!$BH$9:$BH$2065,MATCH($A423,Lookup!$A$9:$A$2065,0)),0)</f>
        <v>0</v>
      </c>
      <c r="L423" s="204">
        <f t="shared" si="106"/>
        <v>0</v>
      </c>
      <c r="O423" s="182">
        <f t="shared" si="107"/>
        <v>0</v>
      </c>
    </row>
    <row r="424" spans="1:15" hidden="1" x14ac:dyDescent="0.2">
      <c r="A424" s="182">
        <f>+'09'!A115</f>
        <v>0</v>
      </c>
      <c r="C424" s="182" t="str">
        <f>IFERROR(LEFT(IFERROR(INDEX(Sheet5!$C$2:$C$1300,MATCH($A424,Sheet5!$A$2:$A$1300,0)),"-"),FIND(",",IFERROR(INDEX(Sheet5!$C$2:$C$1300,MATCH($A424,Sheet5!$A$2:$A$1300,0)),"-"),1)-1),IFERROR(INDEX(Sheet5!$C$2:$C$1300,MATCH($A424,Sheet5!$A$2:$A$1300,0)),"-"))</f>
        <v>-</v>
      </c>
      <c r="D424" s="204">
        <f>IFERROR(INDEX(Lookup!$BG$9:$BG$2065,MATCH($A424,Lookup!$A$9:$A$2065,0)),0)</f>
        <v>0</v>
      </c>
      <c r="E424" s="204">
        <f>IFERROR(INDEX(Lookup!$BF$9:$BF$2065,MATCH($A424,Lookup!$A$9:$A$2065,0)),0)</f>
        <v>0</v>
      </c>
      <c r="F424" s="204">
        <f>IFERROR(INDEX(Lookup!$BE$9:$BE$2065,MATCH($A424,Lookup!$A$9:$A$2065,0)),0)</f>
        <v>0</v>
      </c>
      <c r="G424" s="205"/>
      <c r="H424" s="205"/>
      <c r="I424" s="204">
        <f>IFERROR(INDEX(Lookup!$BJ$9:$BJ$2065,MATCH($A424,Lookup!$A$9:$A$2065,0)),0)</f>
        <v>0</v>
      </c>
      <c r="J424" s="204">
        <f>IFERROR(INDEX(Lookup!$BI$9:$BI$2065,MATCH($A424,Lookup!$A$9:$A$2065,0)),0)</f>
        <v>0</v>
      </c>
      <c r="K424" s="204">
        <f>IFERROR(INDEX(Lookup!$BH$9:$BH$2065,MATCH($A424,Lookup!$A$9:$A$2065,0)),0)</f>
        <v>0</v>
      </c>
      <c r="L424" s="204">
        <f t="shared" si="106"/>
        <v>0</v>
      </c>
      <c r="O424" s="182">
        <f t="shared" si="107"/>
        <v>0</v>
      </c>
    </row>
    <row r="425" spans="1:15" hidden="1" x14ac:dyDescent="0.2">
      <c r="A425" s="182">
        <f>+'09'!A116</f>
        <v>0</v>
      </c>
      <c r="C425" s="182" t="str">
        <f>IFERROR(LEFT(IFERROR(INDEX(Sheet5!$C$2:$C$1300,MATCH($A425,Sheet5!$A$2:$A$1300,0)),"-"),FIND(",",IFERROR(INDEX(Sheet5!$C$2:$C$1300,MATCH($A425,Sheet5!$A$2:$A$1300,0)),"-"),1)-1),IFERROR(INDEX(Sheet5!$C$2:$C$1300,MATCH($A425,Sheet5!$A$2:$A$1300,0)),"-"))</f>
        <v>-</v>
      </c>
      <c r="D425" s="204">
        <f>IFERROR(INDEX(Lookup!$BG$9:$BG$2065,MATCH($A425,Lookup!$A$9:$A$2065,0)),0)</f>
        <v>0</v>
      </c>
      <c r="E425" s="204">
        <f>IFERROR(INDEX(Lookup!$BF$9:$BF$2065,MATCH($A425,Lookup!$A$9:$A$2065,0)),0)</f>
        <v>0</v>
      </c>
      <c r="F425" s="204">
        <f>IFERROR(INDEX(Lookup!$BE$9:$BE$2065,MATCH($A425,Lookup!$A$9:$A$2065,0)),0)</f>
        <v>0</v>
      </c>
      <c r="G425" s="205"/>
      <c r="H425" s="205"/>
      <c r="I425" s="204">
        <f>IFERROR(INDEX(Lookup!$BJ$9:$BJ$2065,MATCH($A425,Lookup!$A$9:$A$2065,0)),0)</f>
        <v>0</v>
      </c>
      <c r="J425" s="204">
        <f>IFERROR(INDEX(Lookup!$BI$9:$BI$2065,MATCH($A425,Lookup!$A$9:$A$2065,0)),0)</f>
        <v>0</v>
      </c>
      <c r="K425" s="204">
        <f>IFERROR(INDEX(Lookup!$BH$9:$BH$2065,MATCH($A425,Lookup!$A$9:$A$2065,0)),0)</f>
        <v>0</v>
      </c>
      <c r="L425" s="204">
        <f t="shared" si="106"/>
        <v>0</v>
      </c>
      <c r="O425" s="182">
        <f t="shared" si="107"/>
        <v>0</v>
      </c>
    </row>
    <row r="426" spans="1:15" hidden="1" x14ac:dyDescent="0.2">
      <c r="A426" s="182">
        <f>+'09'!A117</f>
        <v>0</v>
      </c>
      <c r="C426" s="182" t="str">
        <f>IFERROR(LEFT(IFERROR(INDEX(Sheet5!$C$2:$C$1300,MATCH($A426,Sheet5!$A$2:$A$1300,0)),"-"),FIND(",",IFERROR(INDEX(Sheet5!$C$2:$C$1300,MATCH($A426,Sheet5!$A$2:$A$1300,0)),"-"),1)-1),IFERROR(INDEX(Sheet5!$C$2:$C$1300,MATCH($A426,Sheet5!$A$2:$A$1300,0)),"-"))</f>
        <v>-</v>
      </c>
      <c r="D426" s="204">
        <f>IFERROR(INDEX(Lookup!$BG$9:$BG$2065,MATCH($A426,Lookup!$A$9:$A$2065,0)),0)</f>
        <v>0</v>
      </c>
      <c r="E426" s="204">
        <f>IFERROR(INDEX(Lookup!$BF$9:$BF$2065,MATCH($A426,Lookup!$A$9:$A$2065,0)),0)</f>
        <v>0</v>
      </c>
      <c r="F426" s="204">
        <f>IFERROR(INDEX(Lookup!$BE$9:$BE$2065,MATCH($A426,Lookup!$A$9:$A$2065,0)),0)</f>
        <v>0</v>
      </c>
      <c r="G426" s="205"/>
      <c r="H426" s="205"/>
      <c r="I426" s="204">
        <f>IFERROR(INDEX(Lookup!$BJ$9:$BJ$2065,MATCH($A426,Lookup!$A$9:$A$2065,0)),0)</f>
        <v>0</v>
      </c>
      <c r="J426" s="204">
        <f>IFERROR(INDEX(Lookup!$BI$9:$BI$2065,MATCH($A426,Lookup!$A$9:$A$2065,0)),0)</f>
        <v>0</v>
      </c>
      <c r="K426" s="204">
        <f>IFERROR(INDEX(Lookup!$BH$9:$BH$2065,MATCH($A426,Lookup!$A$9:$A$2065,0)),0)</f>
        <v>0</v>
      </c>
      <c r="L426" s="204">
        <f t="shared" si="106"/>
        <v>0</v>
      </c>
      <c r="O426" s="182">
        <f t="shared" si="107"/>
        <v>0</v>
      </c>
    </row>
    <row r="427" spans="1:15" hidden="1" x14ac:dyDescent="0.2">
      <c r="A427" s="182">
        <f>+'09'!A118</f>
        <v>0</v>
      </c>
      <c r="C427" s="182" t="str">
        <f>IFERROR(LEFT(IFERROR(INDEX(Sheet5!$C$2:$C$1300,MATCH($A427,Sheet5!$A$2:$A$1300,0)),"-"),FIND(",",IFERROR(INDEX(Sheet5!$C$2:$C$1300,MATCH($A427,Sheet5!$A$2:$A$1300,0)),"-"),1)-1),IFERROR(INDEX(Sheet5!$C$2:$C$1300,MATCH($A427,Sheet5!$A$2:$A$1300,0)),"-"))</f>
        <v>-</v>
      </c>
      <c r="D427" s="204">
        <f>IFERROR(INDEX(Lookup!$BG$9:$BG$2065,MATCH($A427,Lookup!$A$9:$A$2065,0)),0)</f>
        <v>0</v>
      </c>
      <c r="E427" s="204">
        <f>IFERROR(INDEX(Lookup!$BF$9:$BF$2065,MATCH($A427,Lookup!$A$9:$A$2065,0)),0)</f>
        <v>0</v>
      </c>
      <c r="F427" s="204">
        <f>IFERROR(INDEX(Lookup!$BE$9:$BE$2065,MATCH($A427,Lookup!$A$9:$A$2065,0)),0)</f>
        <v>0</v>
      </c>
      <c r="G427" s="205"/>
      <c r="H427" s="205"/>
      <c r="I427" s="204">
        <f>IFERROR(INDEX(Lookup!$BJ$9:$BJ$2065,MATCH($A427,Lookup!$A$9:$A$2065,0)),0)</f>
        <v>0</v>
      </c>
      <c r="J427" s="204">
        <f>IFERROR(INDEX(Lookup!$BI$9:$BI$2065,MATCH($A427,Lookup!$A$9:$A$2065,0)),0)</f>
        <v>0</v>
      </c>
      <c r="K427" s="204">
        <f>IFERROR(INDEX(Lookup!$BH$9:$BH$2065,MATCH($A427,Lookup!$A$9:$A$2065,0)),0)</f>
        <v>0</v>
      </c>
      <c r="L427" s="204">
        <f t="shared" si="106"/>
        <v>0</v>
      </c>
      <c r="O427" s="182">
        <f t="shared" si="107"/>
        <v>0</v>
      </c>
    </row>
    <row r="428" spans="1:15" hidden="1" x14ac:dyDescent="0.2">
      <c r="A428" s="182">
        <f>+'09'!A119</f>
        <v>0</v>
      </c>
      <c r="C428" s="182" t="str">
        <f>IFERROR(LEFT(IFERROR(INDEX(Sheet5!$C$2:$C$1300,MATCH($A428,Sheet5!$A$2:$A$1300,0)),"-"),FIND(",",IFERROR(INDEX(Sheet5!$C$2:$C$1300,MATCH($A428,Sheet5!$A$2:$A$1300,0)),"-"),1)-1),IFERROR(INDEX(Sheet5!$C$2:$C$1300,MATCH($A428,Sheet5!$A$2:$A$1300,0)),"-"))</f>
        <v>-</v>
      </c>
      <c r="D428" s="204">
        <f>IFERROR(INDEX(Lookup!$BG$9:$BG$2065,MATCH($A428,Lookup!$A$9:$A$2065,0)),0)</f>
        <v>0</v>
      </c>
      <c r="E428" s="204">
        <f>IFERROR(INDEX(Lookup!$BF$9:$BF$2065,MATCH($A428,Lookup!$A$9:$A$2065,0)),0)</f>
        <v>0</v>
      </c>
      <c r="F428" s="204">
        <f>IFERROR(INDEX(Lookup!$BE$9:$BE$2065,MATCH($A428,Lookup!$A$9:$A$2065,0)),0)</f>
        <v>0</v>
      </c>
      <c r="G428" s="205"/>
      <c r="H428" s="205"/>
      <c r="I428" s="204">
        <f>IFERROR(INDEX(Lookup!$BJ$9:$BJ$2065,MATCH($A428,Lookup!$A$9:$A$2065,0)),0)</f>
        <v>0</v>
      </c>
      <c r="J428" s="204">
        <f>IFERROR(INDEX(Lookup!$BI$9:$BI$2065,MATCH($A428,Lookup!$A$9:$A$2065,0)),0)</f>
        <v>0</v>
      </c>
      <c r="K428" s="204">
        <f>IFERROR(INDEX(Lookup!$BH$9:$BH$2065,MATCH($A428,Lookup!$A$9:$A$2065,0)),0)</f>
        <v>0</v>
      </c>
      <c r="L428" s="204">
        <f t="shared" si="106"/>
        <v>0</v>
      </c>
      <c r="O428" s="182">
        <f t="shared" si="107"/>
        <v>0</v>
      </c>
    </row>
    <row r="429" spans="1:15" hidden="1" x14ac:dyDescent="0.2">
      <c r="A429" s="182">
        <f>+'09'!A120</f>
        <v>0</v>
      </c>
      <c r="C429" s="182" t="str">
        <f>IFERROR(LEFT(IFERROR(INDEX(Sheet5!$C$2:$C$1300,MATCH($A429,Sheet5!$A$2:$A$1300,0)),"-"),FIND(",",IFERROR(INDEX(Sheet5!$C$2:$C$1300,MATCH($A429,Sheet5!$A$2:$A$1300,0)),"-"),1)-1),IFERROR(INDEX(Sheet5!$C$2:$C$1300,MATCH($A429,Sheet5!$A$2:$A$1300,0)),"-"))</f>
        <v>-</v>
      </c>
      <c r="D429" s="204">
        <f>IFERROR(INDEX(Lookup!$BG$9:$BG$2065,MATCH($A429,Lookup!$A$9:$A$2065,0)),0)</f>
        <v>0</v>
      </c>
      <c r="E429" s="204">
        <f>IFERROR(INDEX(Lookup!$BF$9:$BF$2065,MATCH($A429,Lookup!$A$9:$A$2065,0)),0)</f>
        <v>0</v>
      </c>
      <c r="F429" s="204">
        <f>IFERROR(INDEX(Lookup!$BE$9:$BE$2065,MATCH($A429,Lookup!$A$9:$A$2065,0)),0)</f>
        <v>0</v>
      </c>
      <c r="G429" s="205"/>
      <c r="H429" s="205"/>
      <c r="I429" s="204">
        <f>IFERROR(INDEX(Lookup!$BJ$9:$BJ$2065,MATCH($A429,Lookup!$A$9:$A$2065,0)),0)</f>
        <v>0</v>
      </c>
      <c r="J429" s="204">
        <f>IFERROR(INDEX(Lookup!$BI$9:$BI$2065,MATCH($A429,Lookup!$A$9:$A$2065,0)),0)</f>
        <v>0</v>
      </c>
      <c r="K429" s="204">
        <f>IFERROR(INDEX(Lookup!$BH$9:$BH$2065,MATCH($A429,Lookup!$A$9:$A$2065,0)),0)</f>
        <v>0</v>
      </c>
      <c r="L429" s="204">
        <f t="shared" si="106"/>
        <v>0</v>
      </c>
      <c r="O429" s="182">
        <f t="shared" si="107"/>
        <v>0</v>
      </c>
    </row>
    <row r="430" spans="1:15" hidden="1" x14ac:dyDescent="0.2">
      <c r="A430" s="182">
        <f>+'09'!A121</f>
        <v>0</v>
      </c>
      <c r="C430" s="182" t="str">
        <f>IFERROR(LEFT(IFERROR(INDEX(Sheet5!$C$2:$C$1300,MATCH($A430,Sheet5!$A$2:$A$1300,0)),"-"),FIND(",",IFERROR(INDEX(Sheet5!$C$2:$C$1300,MATCH($A430,Sheet5!$A$2:$A$1300,0)),"-"),1)-1),IFERROR(INDEX(Sheet5!$C$2:$C$1300,MATCH($A430,Sheet5!$A$2:$A$1300,0)),"-"))</f>
        <v>-</v>
      </c>
      <c r="D430" s="204">
        <f>IFERROR(INDEX(Lookup!$BG$9:$BG$2065,MATCH($A430,Lookup!$A$9:$A$2065,0)),0)</f>
        <v>0</v>
      </c>
      <c r="E430" s="204">
        <f>IFERROR(INDEX(Lookup!$BF$9:$BF$2065,MATCH($A430,Lookup!$A$9:$A$2065,0)),0)</f>
        <v>0</v>
      </c>
      <c r="F430" s="204">
        <f>IFERROR(INDEX(Lookup!$BE$9:$BE$2065,MATCH($A430,Lookup!$A$9:$A$2065,0)),0)</f>
        <v>0</v>
      </c>
      <c r="G430" s="205"/>
      <c r="H430" s="205"/>
      <c r="I430" s="204">
        <f>IFERROR(INDEX(Lookup!$BJ$9:$BJ$2065,MATCH($A430,Lookup!$A$9:$A$2065,0)),0)</f>
        <v>0</v>
      </c>
      <c r="J430" s="204">
        <f>IFERROR(INDEX(Lookup!$BI$9:$BI$2065,MATCH($A430,Lookup!$A$9:$A$2065,0)),0)</f>
        <v>0</v>
      </c>
      <c r="K430" s="204">
        <f>IFERROR(INDEX(Lookup!$BH$9:$BH$2065,MATCH($A430,Lookup!$A$9:$A$2065,0)),0)</f>
        <v>0</v>
      </c>
      <c r="L430" s="204">
        <f t="shared" si="106"/>
        <v>0</v>
      </c>
      <c r="O430" s="182">
        <f t="shared" si="107"/>
        <v>0</v>
      </c>
    </row>
    <row r="431" spans="1:15" hidden="1" x14ac:dyDescent="0.2">
      <c r="A431" s="182">
        <f>+'09'!A122</f>
        <v>0</v>
      </c>
      <c r="C431" s="182" t="str">
        <f>IFERROR(LEFT(IFERROR(INDEX(Sheet5!$C$2:$C$1300,MATCH($A431,Sheet5!$A$2:$A$1300,0)),"-"),FIND(",",IFERROR(INDEX(Sheet5!$C$2:$C$1300,MATCH($A431,Sheet5!$A$2:$A$1300,0)),"-"),1)-1),IFERROR(INDEX(Sheet5!$C$2:$C$1300,MATCH($A431,Sheet5!$A$2:$A$1300,0)),"-"))</f>
        <v>-</v>
      </c>
      <c r="D431" s="204">
        <f>IFERROR(INDEX(Lookup!$BG$9:$BG$2065,MATCH($A431,Lookup!$A$9:$A$2065,0)),0)</f>
        <v>0</v>
      </c>
      <c r="E431" s="204">
        <f>IFERROR(INDEX(Lookup!$BF$9:$BF$2065,MATCH($A431,Lookup!$A$9:$A$2065,0)),0)</f>
        <v>0</v>
      </c>
      <c r="F431" s="204">
        <f>IFERROR(INDEX(Lookup!$BE$9:$BE$2065,MATCH($A431,Lookup!$A$9:$A$2065,0)),0)</f>
        <v>0</v>
      </c>
      <c r="G431" s="205"/>
      <c r="H431" s="205"/>
      <c r="I431" s="204">
        <f>IFERROR(INDEX(Lookup!$BJ$9:$BJ$2065,MATCH($A431,Lookup!$A$9:$A$2065,0)),0)</f>
        <v>0</v>
      </c>
      <c r="J431" s="204">
        <f>IFERROR(INDEX(Lookup!$BI$9:$BI$2065,MATCH($A431,Lookup!$A$9:$A$2065,0)),0)</f>
        <v>0</v>
      </c>
      <c r="K431" s="204">
        <f>IFERROR(INDEX(Lookup!$BH$9:$BH$2065,MATCH($A431,Lookup!$A$9:$A$2065,0)),0)</f>
        <v>0</v>
      </c>
      <c r="L431" s="204">
        <f t="shared" si="106"/>
        <v>0</v>
      </c>
      <c r="O431" s="182">
        <f t="shared" si="107"/>
        <v>0</v>
      </c>
    </row>
    <row r="432" spans="1:15" hidden="1" x14ac:dyDescent="0.2">
      <c r="A432" s="182">
        <f>+'09'!A123</f>
        <v>0</v>
      </c>
      <c r="C432" s="182" t="str">
        <f>IFERROR(LEFT(IFERROR(INDEX(Sheet5!$C$2:$C$1300,MATCH($A432,Sheet5!$A$2:$A$1300,0)),"-"),FIND(",",IFERROR(INDEX(Sheet5!$C$2:$C$1300,MATCH($A432,Sheet5!$A$2:$A$1300,0)),"-"),1)-1),IFERROR(INDEX(Sheet5!$C$2:$C$1300,MATCH($A432,Sheet5!$A$2:$A$1300,0)),"-"))</f>
        <v>-</v>
      </c>
      <c r="D432" s="204">
        <f>IFERROR(INDEX(Lookup!$BG$9:$BG$2065,MATCH($A432,Lookup!$A$9:$A$2065,0)),0)</f>
        <v>0</v>
      </c>
      <c r="E432" s="204">
        <f>IFERROR(INDEX(Lookup!$BF$9:$BF$2065,MATCH($A432,Lookup!$A$9:$A$2065,0)),0)</f>
        <v>0</v>
      </c>
      <c r="F432" s="204">
        <f>IFERROR(INDEX(Lookup!$BE$9:$BE$2065,MATCH($A432,Lookup!$A$9:$A$2065,0)),0)</f>
        <v>0</v>
      </c>
      <c r="G432" s="205"/>
      <c r="H432" s="205"/>
      <c r="I432" s="204">
        <f>IFERROR(INDEX(Lookup!$BJ$9:$BJ$2065,MATCH($A432,Lookup!$A$9:$A$2065,0)),0)</f>
        <v>0</v>
      </c>
      <c r="J432" s="204">
        <f>IFERROR(INDEX(Lookup!$BI$9:$BI$2065,MATCH($A432,Lookup!$A$9:$A$2065,0)),0)</f>
        <v>0</v>
      </c>
      <c r="K432" s="204">
        <f>IFERROR(INDEX(Lookup!$BH$9:$BH$2065,MATCH($A432,Lookup!$A$9:$A$2065,0)),0)</f>
        <v>0</v>
      </c>
      <c r="L432" s="204">
        <f t="shared" si="106"/>
        <v>0</v>
      </c>
      <c r="O432" s="182">
        <f t="shared" si="107"/>
        <v>0</v>
      </c>
    </row>
    <row r="433" spans="1:15" hidden="1" x14ac:dyDescent="0.2">
      <c r="A433" s="182">
        <f>+'09'!A124</f>
        <v>0</v>
      </c>
      <c r="C433" s="182" t="str">
        <f>IFERROR(LEFT(IFERROR(INDEX(Sheet5!$C$2:$C$1300,MATCH($A433,Sheet5!$A$2:$A$1300,0)),"-"),FIND(",",IFERROR(INDEX(Sheet5!$C$2:$C$1300,MATCH($A433,Sheet5!$A$2:$A$1300,0)),"-"),1)-1),IFERROR(INDEX(Sheet5!$C$2:$C$1300,MATCH($A433,Sheet5!$A$2:$A$1300,0)),"-"))</f>
        <v>-</v>
      </c>
      <c r="D433" s="204">
        <f>IFERROR(INDEX(Lookup!$BG$9:$BG$2065,MATCH($A433,Lookup!$A$9:$A$2065,0)),0)</f>
        <v>0</v>
      </c>
      <c r="E433" s="204">
        <f>IFERROR(INDEX(Lookup!$BF$9:$BF$2065,MATCH($A433,Lookup!$A$9:$A$2065,0)),0)</f>
        <v>0</v>
      </c>
      <c r="F433" s="204">
        <f>IFERROR(INDEX(Lookup!$BE$9:$BE$2065,MATCH($A433,Lookup!$A$9:$A$2065,0)),0)</f>
        <v>0</v>
      </c>
      <c r="G433" s="205"/>
      <c r="H433" s="205"/>
      <c r="I433" s="204">
        <f>IFERROR(INDEX(Lookup!$BJ$9:$BJ$2065,MATCH($A433,Lookup!$A$9:$A$2065,0)),0)</f>
        <v>0</v>
      </c>
      <c r="J433" s="204">
        <f>IFERROR(INDEX(Lookup!$BI$9:$BI$2065,MATCH($A433,Lookup!$A$9:$A$2065,0)),0)</f>
        <v>0</v>
      </c>
      <c r="K433" s="204">
        <f>IFERROR(INDEX(Lookup!$BH$9:$BH$2065,MATCH($A433,Lookup!$A$9:$A$2065,0)),0)</f>
        <v>0</v>
      </c>
      <c r="L433" s="204">
        <f t="shared" si="106"/>
        <v>0</v>
      </c>
      <c r="O433" s="182">
        <f t="shared" si="107"/>
        <v>0</v>
      </c>
    </row>
    <row r="434" spans="1:15" hidden="1" x14ac:dyDescent="0.2">
      <c r="A434" s="182">
        <f>+'09'!A125</f>
        <v>0</v>
      </c>
      <c r="C434" s="182" t="str">
        <f>IFERROR(LEFT(IFERROR(INDEX(Sheet5!$C$2:$C$1300,MATCH($A434,Sheet5!$A$2:$A$1300,0)),"-"),FIND(",",IFERROR(INDEX(Sheet5!$C$2:$C$1300,MATCH($A434,Sheet5!$A$2:$A$1300,0)),"-"),1)-1),IFERROR(INDEX(Sheet5!$C$2:$C$1300,MATCH($A434,Sheet5!$A$2:$A$1300,0)),"-"))</f>
        <v>-</v>
      </c>
      <c r="D434" s="204">
        <f>IFERROR(INDEX(Lookup!$BG$9:$BG$2065,MATCH($A434,Lookup!$A$9:$A$2065,0)),0)</f>
        <v>0</v>
      </c>
      <c r="E434" s="204">
        <f>IFERROR(INDEX(Lookup!$BF$9:$BF$2065,MATCH($A434,Lookup!$A$9:$A$2065,0)),0)</f>
        <v>0</v>
      </c>
      <c r="F434" s="204">
        <f>IFERROR(INDEX(Lookup!$BE$9:$BE$2065,MATCH($A434,Lookup!$A$9:$A$2065,0)),0)</f>
        <v>0</v>
      </c>
      <c r="G434" s="205"/>
      <c r="H434" s="205"/>
      <c r="I434" s="204">
        <f>IFERROR(INDEX(Lookup!$BJ$9:$BJ$2065,MATCH($A434,Lookup!$A$9:$A$2065,0)),0)</f>
        <v>0</v>
      </c>
      <c r="J434" s="204">
        <f>IFERROR(INDEX(Lookup!$BI$9:$BI$2065,MATCH($A434,Lookup!$A$9:$A$2065,0)),0)</f>
        <v>0</v>
      </c>
      <c r="K434" s="204">
        <f>IFERROR(INDEX(Lookup!$BH$9:$BH$2065,MATCH($A434,Lookup!$A$9:$A$2065,0)),0)</f>
        <v>0</v>
      </c>
      <c r="L434" s="204">
        <f t="shared" si="106"/>
        <v>0</v>
      </c>
      <c r="O434" s="182">
        <f t="shared" si="107"/>
        <v>0</v>
      </c>
    </row>
    <row r="435" spans="1:15" hidden="1" x14ac:dyDescent="0.2">
      <c r="A435" s="182">
        <f>+'09'!A126</f>
        <v>0</v>
      </c>
      <c r="C435" s="182" t="str">
        <f>IFERROR(LEFT(IFERROR(INDEX(Sheet5!$C$2:$C$1300,MATCH($A435,Sheet5!$A$2:$A$1300,0)),"-"),FIND(",",IFERROR(INDEX(Sheet5!$C$2:$C$1300,MATCH($A435,Sheet5!$A$2:$A$1300,0)),"-"),1)-1),IFERROR(INDEX(Sheet5!$C$2:$C$1300,MATCH($A435,Sheet5!$A$2:$A$1300,0)),"-"))</f>
        <v>-</v>
      </c>
      <c r="D435" s="204">
        <f>IFERROR(INDEX(Lookup!$BG$9:$BG$2065,MATCH($A435,Lookup!$A$9:$A$2065,0)),0)</f>
        <v>0</v>
      </c>
      <c r="E435" s="204">
        <f>IFERROR(INDEX(Lookup!$BF$9:$BF$2065,MATCH($A435,Lookup!$A$9:$A$2065,0)),0)</f>
        <v>0</v>
      </c>
      <c r="F435" s="204">
        <f>IFERROR(INDEX(Lookup!$BE$9:$BE$2065,MATCH($A435,Lookup!$A$9:$A$2065,0)),0)</f>
        <v>0</v>
      </c>
      <c r="G435" s="205"/>
      <c r="H435" s="205"/>
      <c r="I435" s="204">
        <f>IFERROR(INDEX(Lookup!$BJ$9:$BJ$2065,MATCH($A435,Lookup!$A$9:$A$2065,0)),0)</f>
        <v>0</v>
      </c>
      <c r="J435" s="204">
        <f>IFERROR(INDEX(Lookup!$BI$9:$BI$2065,MATCH($A435,Lookup!$A$9:$A$2065,0)),0)</f>
        <v>0</v>
      </c>
      <c r="K435" s="204">
        <f>IFERROR(INDEX(Lookup!$BH$9:$BH$2065,MATCH($A435,Lookup!$A$9:$A$2065,0)),0)</f>
        <v>0</v>
      </c>
      <c r="L435" s="204">
        <f t="shared" si="106"/>
        <v>0</v>
      </c>
      <c r="O435" s="182">
        <f t="shared" si="107"/>
        <v>0</v>
      </c>
    </row>
    <row r="436" spans="1:15" hidden="1" x14ac:dyDescent="0.2">
      <c r="A436" s="182">
        <f>+'09'!A127</f>
        <v>0</v>
      </c>
      <c r="C436" s="182" t="str">
        <f>IFERROR(LEFT(IFERROR(INDEX(Sheet5!$C$2:$C$1300,MATCH($A436,Sheet5!$A$2:$A$1300,0)),"-"),FIND(",",IFERROR(INDEX(Sheet5!$C$2:$C$1300,MATCH($A436,Sheet5!$A$2:$A$1300,0)),"-"),1)-1),IFERROR(INDEX(Sheet5!$C$2:$C$1300,MATCH($A436,Sheet5!$A$2:$A$1300,0)),"-"))</f>
        <v>-</v>
      </c>
      <c r="D436" s="204">
        <f>IFERROR(INDEX(Lookup!$BG$9:$BG$2065,MATCH($A436,Lookup!$A$9:$A$2065,0)),0)</f>
        <v>0</v>
      </c>
      <c r="E436" s="204">
        <f>IFERROR(INDEX(Lookup!$BF$9:$BF$2065,MATCH($A436,Lookup!$A$9:$A$2065,0)),0)</f>
        <v>0</v>
      </c>
      <c r="F436" s="204">
        <f>IFERROR(INDEX(Lookup!$BE$9:$BE$2065,MATCH($A436,Lookup!$A$9:$A$2065,0)),0)</f>
        <v>0</v>
      </c>
      <c r="G436" s="205"/>
      <c r="H436" s="205"/>
      <c r="I436" s="204">
        <f>IFERROR(INDEX(Lookup!$BJ$9:$BJ$2065,MATCH($A436,Lookup!$A$9:$A$2065,0)),0)</f>
        <v>0</v>
      </c>
      <c r="J436" s="204">
        <f>IFERROR(INDEX(Lookup!$BI$9:$BI$2065,MATCH($A436,Lookup!$A$9:$A$2065,0)),0)</f>
        <v>0</v>
      </c>
      <c r="K436" s="204">
        <f>IFERROR(INDEX(Lookup!$BH$9:$BH$2065,MATCH($A436,Lookup!$A$9:$A$2065,0)),0)</f>
        <v>0</v>
      </c>
      <c r="L436" s="204">
        <f t="shared" si="106"/>
        <v>0</v>
      </c>
      <c r="O436" s="182">
        <f t="shared" si="107"/>
        <v>0</v>
      </c>
    </row>
    <row r="437" spans="1:15" hidden="1" x14ac:dyDescent="0.2">
      <c r="A437" s="182">
        <f>+'09'!A128</f>
        <v>0</v>
      </c>
      <c r="C437" s="182" t="str">
        <f>IFERROR(LEFT(IFERROR(INDEX(Sheet5!$C$2:$C$1300,MATCH($A437,Sheet5!$A$2:$A$1300,0)),"-"),FIND(",",IFERROR(INDEX(Sheet5!$C$2:$C$1300,MATCH($A437,Sheet5!$A$2:$A$1300,0)),"-"),1)-1),IFERROR(INDEX(Sheet5!$C$2:$C$1300,MATCH($A437,Sheet5!$A$2:$A$1300,0)),"-"))</f>
        <v>-</v>
      </c>
      <c r="D437" s="204">
        <f>IFERROR(INDEX(Lookup!$BG$9:$BG$2065,MATCH($A437,Lookup!$A$9:$A$2065,0)),0)</f>
        <v>0</v>
      </c>
      <c r="E437" s="204">
        <f>IFERROR(INDEX(Lookup!$BF$9:$BF$2065,MATCH($A437,Lookup!$A$9:$A$2065,0)),0)</f>
        <v>0</v>
      </c>
      <c r="F437" s="204">
        <f>IFERROR(INDEX(Lookup!$BE$9:$BE$2065,MATCH($A437,Lookup!$A$9:$A$2065,0)),0)</f>
        <v>0</v>
      </c>
      <c r="G437" s="205"/>
      <c r="H437" s="205"/>
      <c r="I437" s="204">
        <f>IFERROR(INDEX(Lookup!$BJ$9:$BJ$2065,MATCH($A437,Lookup!$A$9:$A$2065,0)),0)</f>
        <v>0</v>
      </c>
      <c r="J437" s="204">
        <f>IFERROR(INDEX(Lookup!$BI$9:$BI$2065,MATCH($A437,Lookup!$A$9:$A$2065,0)),0)</f>
        <v>0</v>
      </c>
      <c r="K437" s="204">
        <f>IFERROR(INDEX(Lookup!$BH$9:$BH$2065,MATCH($A437,Lookup!$A$9:$A$2065,0)),0)</f>
        <v>0</v>
      </c>
      <c r="L437" s="204">
        <f t="shared" si="106"/>
        <v>0</v>
      </c>
      <c r="O437" s="182">
        <f t="shared" si="107"/>
        <v>0</v>
      </c>
    </row>
    <row r="438" spans="1:15" hidden="1" x14ac:dyDescent="0.2">
      <c r="A438" s="182">
        <f>+'09'!A129</f>
        <v>0</v>
      </c>
      <c r="C438" s="182" t="str">
        <f>IFERROR(LEFT(IFERROR(INDEX(Sheet5!$C$2:$C$1300,MATCH($A438,Sheet5!$A$2:$A$1300,0)),"-"),FIND(",",IFERROR(INDEX(Sheet5!$C$2:$C$1300,MATCH($A438,Sheet5!$A$2:$A$1300,0)),"-"),1)-1),IFERROR(INDEX(Sheet5!$C$2:$C$1300,MATCH($A438,Sheet5!$A$2:$A$1300,0)),"-"))</f>
        <v>-</v>
      </c>
      <c r="D438" s="204">
        <f>IFERROR(INDEX(Lookup!$BG$9:$BG$2065,MATCH($A438,Lookup!$A$9:$A$2065,0)),0)</f>
        <v>0</v>
      </c>
      <c r="E438" s="204">
        <f>IFERROR(INDEX(Lookup!$BF$9:$BF$2065,MATCH($A438,Lookup!$A$9:$A$2065,0)),0)</f>
        <v>0</v>
      </c>
      <c r="F438" s="204">
        <f>IFERROR(INDEX(Lookup!$BE$9:$BE$2065,MATCH($A438,Lookup!$A$9:$A$2065,0)),0)</f>
        <v>0</v>
      </c>
      <c r="G438" s="205"/>
      <c r="H438" s="205"/>
      <c r="I438" s="204">
        <f>IFERROR(INDEX(Lookup!$BJ$9:$BJ$2065,MATCH($A438,Lookup!$A$9:$A$2065,0)),0)</f>
        <v>0</v>
      </c>
      <c r="J438" s="204">
        <f>IFERROR(INDEX(Lookup!$BI$9:$BI$2065,MATCH($A438,Lookup!$A$9:$A$2065,0)),0)</f>
        <v>0</v>
      </c>
      <c r="K438" s="204">
        <f>IFERROR(INDEX(Lookup!$BH$9:$BH$2065,MATCH($A438,Lookup!$A$9:$A$2065,0)),0)</f>
        <v>0</v>
      </c>
      <c r="L438" s="204">
        <f t="shared" si="106"/>
        <v>0</v>
      </c>
      <c r="O438" s="182">
        <f t="shared" si="107"/>
        <v>0</v>
      </c>
    </row>
    <row r="439" spans="1:15" hidden="1" x14ac:dyDescent="0.2">
      <c r="A439" s="182">
        <f>+'09'!A130</f>
        <v>0</v>
      </c>
      <c r="C439" s="182" t="str">
        <f>IFERROR(LEFT(IFERROR(INDEX(Sheet5!$C$2:$C$1300,MATCH($A439,Sheet5!$A$2:$A$1300,0)),"-"),FIND(",",IFERROR(INDEX(Sheet5!$C$2:$C$1300,MATCH($A439,Sheet5!$A$2:$A$1300,0)),"-"),1)-1),IFERROR(INDEX(Sheet5!$C$2:$C$1300,MATCH($A439,Sheet5!$A$2:$A$1300,0)),"-"))</f>
        <v>-</v>
      </c>
      <c r="D439" s="204">
        <f>IFERROR(INDEX(Lookup!$BG$9:$BG$2065,MATCH($A439,Lookup!$A$9:$A$2065,0)),0)</f>
        <v>0</v>
      </c>
      <c r="E439" s="204">
        <f>IFERROR(INDEX(Lookup!$BF$9:$BF$2065,MATCH($A439,Lookup!$A$9:$A$2065,0)),0)</f>
        <v>0</v>
      </c>
      <c r="F439" s="204">
        <f>IFERROR(INDEX(Lookup!$BE$9:$BE$2065,MATCH($A439,Lookup!$A$9:$A$2065,0)),0)</f>
        <v>0</v>
      </c>
      <c r="G439" s="205"/>
      <c r="H439" s="205"/>
      <c r="I439" s="204">
        <f>IFERROR(INDEX(Lookup!$BJ$9:$BJ$2065,MATCH($A439,Lookup!$A$9:$A$2065,0)),0)</f>
        <v>0</v>
      </c>
      <c r="J439" s="204">
        <f>IFERROR(INDEX(Lookup!$BI$9:$BI$2065,MATCH($A439,Lookup!$A$9:$A$2065,0)),0)</f>
        <v>0</v>
      </c>
      <c r="K439" s="204">
        <f>IFERROR(INDEX(Lookup!$BH$9:$BH$2065,MATCH($A439,Lookup!$A$9:$A$2065,0)),0)</f>
        <v>0</v>
      </c>
      <c r="L439" s="204">
        <f t="shared" ref="L439:L502" si="108">K439-J439</f>
        <v>0</v>
      </c>
      <c r="O439" s="182">
        <f t="shared" ref="O439:O502" si="109">+IF(A439&gt;0,1,0)</f>
        <v>0</v>
      </c>
    </row>
    <row r="440" spans="1:15" hidden="1" x14ac:dyDescent="0.2">
      <c r="A440" s="182">
        <f>+'09'!A131</f>
        <v>0</v>
      </c>
      <c r="C440" s="182" t="str">
        <f>IFERROR(LEFT(IFERROR(INDEX(Sheet5!$C$2:$C$1300,MATCH($A440,Sheet5!$A$2:$A$1300,0)),"-"),FIND(",",IFERROR(INDEX(Sheet5!$C$2:$C$1300,MATCH($A440,Sheet5!$A$2:$A$1300,0)),"-"),1)-1),IFERROR(INDEX(Sheet5!$C$2:$C$1300,MATCH($A440,Sheet5!$A$2:$A$1300,0)),"-"))</f>
        <v>-</v>
      </c>
      <c r="D440" s="204">
        <f>IFERROR(INDEX(Lookup!$BG$9:$BG$2065,MATCH($A440,Lookup!$A$9:$A$2065,0)),0)</f>
        <v>0</v>
      </c>
      <c r="E440" s="204">
        <f>IFERROR(INDEX(Lookup!$BF$9:$BF$2065,MATCH($A440,Lookup!$A$9:$A$2065,0)),0)</f>
        <v>0</v>
      </c>
      <c r="F440" s="204">
        <f>IFERROR(INDEX(Lookup!$BE$9:$BE$2065,MATCH($A440,Lookup!$A$9:$A$2065,0)),0)</f>
        <v>0</v>
      </c>
      <c r="G440" s="205"/>
      <c r="H440" s="205"/>
      <c r="I440" s="204">
        <f>IFERROR(INDEX(Lookup!$BJ$9:$BJ$2065,MATCH($A440,Lookup!$A$9:$A$2065,0)),0)</f>
        <v>0</v>
      </c>
      <c r="J440" s="204">
        <f>IFERROR(INDEX(Lookup!$BI$9:$BI$2065,MATCH($A440,Lookup!$A$9:$A$2065,0)),0)</f>
        <v>0</v>
      </c>
      <c r="K440" s="204">
        <f>IFERROR(INDEX(Lookup!$BH$9:$BH$2065,MATCH($A440,Lookup!$A$9:$A$2065,0)),0)</f>
        <v>0</v>
      </c>
      <c r="L440" s="204">
        <f t="shared" si="108"/>
        <v>0</v>
      </c>
      <c r="O440" s="182">
        <f t="shared" si="109"/>
        <v>0</v>
      </c>
    </row>
    <row r="441" spans="1:15" hidden="1" x14ac:dyDescent="0.2">
      <c r="A441" s="182">
        <f>+'09'!A132</f>
        <v>0</v>
      </c>
      <c r="C441" s="182" t="str">
        <f>IFERROR(LEFT(IFERROR(INDEX(Sheet5!$C$2:$C$1300,MATCH($A441,Sheet5!$A$2:$A$1300,0)),"-"),FIND(",",IFERROR(INDEX(Sheet5!$C$2:$C$1300,MATCH($A441,Sheet5!$A$2:$A$1300,0)),"-"),1)-1),IFERROR(INDEX(Sheet5!$C$2:$C$1300,MATCH($A441,Sheet5!$A$2:$A$1300,0)),"-"))</f>
        <v>-</v>
      </c>
      <c r="D441" s="204">
        <f>IFERROR(INDEX(Lookup!$BG$9:$BG$2065,MATCH($A441,Lookup!$A$9:$A$2065,0)),0)</f>
        <v>0</v>
      </c>
      <c r="E441" s="204">
        <f>IFERROR(INDEX(Lookup!$BF$9:$BF$2065,MATCH($A441,Lookup!$A$9:$A$2065,0)),0)</f>
        <v>0</v>
      </c>
      <c r="F441" s="204">
        <f>IFERROR(INDEX(Lookup!$BE$9:$BE$2065,MATCH($A441,Lookup!$A$9:$A$2065,0)),0)</f>
        <v>0</v>
      </c>
      <c r="G441" s="205"/>
      <c r="H441" s="205"/>
      <c r="I441" s="204">
        <f>IFERROR(INDEX(Lookup!$BJ$9:$BJ$2065,MATCH($A441,Lookup!$A$9:$A$2065,0)),0)</f>
        <v>0</v>
      </c>
      <c r="J441" s="204">
        <f>IFERROR(INDEX(Lookup!$BI$9:$BI$2065,MATCH($A441,Lookup!$A$9:$A$2065,0)),0)</f>
        <v>0</v>
      </c>
      <c r="K441" s="204">
        <f>IFERROR(INDEX(Lookup!$BH$9:$BH$2065,MATCH($A441,Lookup!$A$9:$A$2065,0)),0)</f>
        <v>0</v>
      </c>
      <c r="L441" s="204">
        <f t="shared" si="108"/>
        <v>0</v>
      </c>
      <c r="O441" s="182">
        <f t="shared" si="109"/>
        <v>0</v>
      </c>
    </row>
    <row r="442" spans="1:15" hidden="1" x14ac:dyDescent="0.2">
      <c r="A442" s="182">
        <f>+'09'!A133</f>
        <v>0</v>
      </c>
      <c r="C442" s="182" t="str">
        <f>IFERROR(LEFT(IFERROR(INDEX(Sheet5!$C$2:$C$1300,MATCH($A442,Sheet5!$A$2:$A$1300,0)),"-"),FIND(",",IFERROR(INDEX(Sheet5!$C$2:$C$1300,MATCH($A442,Sheet5!$A$2:$A$1300,0)),"-"),1)-1),IFERROR(INDEX(Sheet5!$C$2:$C$1300,MATCH($A442,Sheet5!$A$2:$A$1300,0)),"-"))</f>
        <v>-</v>
      </c>
      <c r="D442" s="204">
        <f>IFERROR(INDEX(Lookup!$BG$9:$BG$2065,MATCH($A442,Lookup!$A$9:$A$2065,0)),0)</f>
        <v>0</v>
      </c>
      <c r="E442" s="204">
        <f>IFERROR(INDEX(Lookup!$BF$9:$BF$2065,MATCH($A442,Lookup!$A$9:$A$2065,0)),0)</f>
        <v>0</v>
      </c>
      <c r="F442" s="204">
        <f>IFERROR(INDEX(Lookup!$BE$9:$BE$2065,MATCH($A442,Lookup!$A$9:$A$2065,0)),0)</f>
        <v>0</v>
      </c>
      <c r="G442" s="205"/>
      <c r="H442" s="205"/>
      <c r="I442" s="204">
        <f>IFERROR(INDEX(Lookup!$BJ$9:$BJ$2065,MATCH($A442,Lookup!$A$9:$A$2065,0)),0)</f>
        <v>0</v>
      </c>
      <c r="J442" s="204">
        <f>IFERROR(INDEX(Lookup!$BI$9:$BI$2065,MATCH($A442,Lookup!$A$9:$A$2065,0)),0)</f>
        <v>0</v>
      </c>
      <c r="K442" s="204">
        <f>IFERROR(INDEX(Lookup!$BH$9:$BH$2065,MATCH($A442,Lookup!$A$9:$A$2065,0)),0)</f>
        <v>0</v>
      </c>
      <c r="L442" s="204">
        <f t="shared" si="108"/>
        <v>0</v>
      </c>
      <c r="O442" s="182">
        <f t="shared" si="109"/>
        <v>0</v>
      </c>
    </row>
    <row r="443" spans="1:15" hidden="1" x14ac:dyDescent="0.2">
      <c r="A443" s="182">
        <f>+'09'!A134</f>
        <v>0</v>
      </c>
      <c r="C443" s="182" t="str">
        <f>IFERROR(LEFT(IFERROR(INDEX(Sheet5!$C$2:$C$1300,MATCH($A443,Sheet5!$A$2:$A$1300,0)),"-"),FIND(",",IFERROR(INDEX(Sheet5!$C$2:$C$1300,MATCH($A443,Sheet5!$A$2:$A$1300,0)),"-"),1)-1),IFERROR(INDEX(Sheet5!$C$2:$C$1300,MATCH($A443,Sheet5!$A$2:$A$1300,0)),"-"))</f>
        <v>-</v>
      </c>
      <c r="D443" s="204">
        <f>IFERROR(INDEX(Lookup!$BG$9:$BG$2065,MATCH($A443,Lookup!$A$9:$A$2065,0)),0)</f>
        <v>0</v>
      </c>
      <c r="E443" s="204">
        <f>IFERROR(INDEX(Lookup!$BF$9:$BF$2065,MATCH($A443,Lookup!$A$9:$A$2065,0)),0)</f>
        <v>0</v>
      </c>
      <c r="F443" s="204">
        <f>IFERROR(INDEX(Lookup!$BE$9:$BE$2065,MATCH($A443,Lookup!$A$9:$A$2065,0)),0)</f>
        <v>0</v>
      </c>
      <c r="G443" s="205"/>
      <c r="H443" s="205"/>
      <c r="I443" s="204">
        <f>IFERROR(INDEX(Lookup!$BJ$9:$BJ$2065,MATCH($A443,Lookup!$A$9:$A$2065,0)),0)</f>
        <v>0</v>
      </c>
      <c r="J443" s="204">
        <f>IFERROR(INDEX(Lookup!$BI$9:$BI$2065,MATCH($A443,Lookup!$A$9:$A$2065,0)),0)</f>
        <v>0</v>
      </c>
      <c r="K443" s="204">
        <f>IFERROR(INDEX(Lookup!$BH$9:$BH$2065,MATCH($A443,Lookup!$A$9:$A$2065,0)),0)</f>
        <v>0</v>
      </c>
      <c r="L443" s="204">
        <f t="shared" si="108"/>
        <v>0</v>
      </c>
      <c r="O443" s="182">
        <f t="shared" si="109"/>
        <v>0</v>
      </c>
    </row>
    <row r="444" spans="1:15" hidden="1" x14ac:dyDescent="0.2">
      <c r="A444" s="182">
        <f>+'09'!A135</f>
        <v>0</v>
      </c>
      <c r="C444" s="182" t="str">
        <f>IFERROR(LEFT(IFERROR(INDEX(Sheet5!$C$2:$C$1300,MATCH($A444,Sheet5!$A$2:$A$1300,0)),"-"),FIND(",",IFERROR(INDEX(Sheet5!$C$2:$C$1300,MATCH($A444,Sheet5!$A$2:$A$1300,0)),"-"),1)-1),IFERROR(INDEX(Sheet5!$C$2:$C$1300,MATCH($A444,Sheet5!$A$2:$A$1300,0)),"-"))</f>
        <v>-</v>
      </c>
      <c r="D444" s="204">
        <f>IFERROR(INDEX(Lookup!$BG$9:$BG$2065,MATCH($A444,Lookup!$A$9:$A$2065,0)),0)</f>
        <v>0</v>
      </c>
      <c r="E444" s="204">
        <f>IFERROR(INDEX(Lookup!$BF$9:$BF$2065,MATCH($A444,Lookup!$A$9:$A$2065,0)),0)</f>
        <v>0</v>
      </c>
      <c r="F444" s="204">
        <f>IFERROR(INDEX(Lookup!$BE$9:$BE$2065,MATCH($A444,Lookup!$A$9:$A$2065,0)),0)</f>
        <v>0</v>
      </c>
      <c r="G444" s="205"/>
      <c r="H444" s="205"/>
      <c r="I444" s="204">
        <f>IFERROR(INDEX(Lookup!$BJ$9:$BJ$2065,MATCH($A444,Lookup!$A$9:$A$2065,0)),0)</f>
        <v>0</v>
      </c>
      <c r="J444" s="204">
        <f>IFERROR(INDEX(Lookup!$BI$9:$BI$2065,MATCH($A444,Lookup!$A$9:$A$2065,0)),0)</f>
        <v>0</v>
      </c>
      <c r="K444" s="204">
        <f>IFERROR(INDEX(Lookup!$BH$9:$BH$2065,MATCH($A444,Lookup!$A$9:$A$2065,0)),0)</f>
        <v>0</v>
      </c>
      <c r="L444" s="204">
        <f t="shared" si="108"/>
        <v>0</v>
      </c>
      <c r="O444" s="182">
        <f t="shared" si="109"/>
        <v>0</v>
      </c>
    </row>
    <row r="445" spans="1:15" hidden="1" x14ac:dyDescent="0.2">
      <c r="A445" s="182">
        <f>+'09'!A136</f>
        <v>0</v>
      </c>
      <c r="C445" s="182" t="str">
        <f>IFERROR(LEFT(IFERROR(INDEX(Sheet5!$C$2:$C$1300,MATCH($A445,Sheet5!$A$2:$A$1300,0)),"-"),FIND(",",IFERROR(INDEX(Sheet5!$C$2:$C$1300,MATCH($A445,Sheet5!$A$2:$A$1300,0)),"-"),1)-1),IFERROR(INDEX(Sheet5!$C$2:$C$1300,MATCH($A445,Sheet5!$A$2:$A$1300,0)),"-"))</f>
        <v>-</v>
      </c>
      <c r="D445" s="204">
        <f>IFERROR(INDEX(Lookup!$BG$9:$BG$2065,MATCH($A445,Lookup!$A$9:$A$2065,0)),0)</f>
        <v>0</v>
      </c>
      <c r="E445" s="204">
        <f>IFERROR(INDEX(Lookup!$BF$9:$BF$2065,MATCH($A445,Lookup!$A$9:$A$2065,0)),0)</f>
        <v>0</v>
      </c>
      <c r="F445" s="204">
        <f>IFERROR(INDEX(Lookup!$BE$9:$BE$2065,MATCH($A445,Lookup!$A$9:$A$2065,0)),0)</f>
        <v>0</v>
      </c>
      <c r="G445" s="205"/>
      <c r="H445" s="205"/>
      <c r="I445" s="204">
        <f>IFERROR(INDEX(Lookup!$BJ$9:$BJ$2065,MATCH($A445,Lookup!$A$9:$A$2065,0)),0)</f>
        <v>0</v>
      </c>
      <c r="J445" s="204">
        <f>IFERROR(INDEX(Lookup!$BI$9:$BI$2065,MATCH($A445,Lookup!$A$9:$A$2065,0)),0)</f>
        <v>0</v>
      </c>
      <c r="K445" s="204">
        <f>IFERROR(INDEX(Lookup!$BH$9:$BH$2065,MATCH($A445,Lookup!$A$9:$A$2065,0)),0)</f>
        <v>0</v>
      </c>
      <c r="L445" s="204">
        <f t="shared" si="108"/>
        <v>0</v>
      </c>
      <c r="O445" s="182">
        <f t="shared" si="109"/>
        <v>0</v>
      </c>
    </row>
    <row r="446" spans="1:15" hidden="1" x14ac:dyDescent="0.2">
      <c r="A446" s="182">
        <f>+'09'!A137</f>
        <v>0</v>
      </c>
      <c r="C446" s="182" t="str">
        <f>IFERROR(LEFT(IFERROR(INDEX(Sheet5!$C$2:$C$1300,MATCH($A446,Sheet5!$A$2:$A$1300,0)),"-"),FIND(",",IFERROR(INDEX(Sheet5!$C$2:$C$1300,MATCH($A446,Sheet5!$A$2:$A$1300,0)),"-"),1)-1),IFERROR(INDEX(Sheet5!$C$2:$C$1300,MATCH($A446,Sheet5!$A$2:$A$1300,0)),"-"))</f>
        <v>-</v>
      </c>
      <c r="D446" s="204">
        <f>IFERROR(INDEX(Lookup!$BG$9:$BG$2065,MATCH($A446,Lookup!$A$9:$A$2065,0)),0)</f>
        <v>0</v>
      </c>
      <c r="E446" s="204">
        <f>IFERROR(INDEX(Lookup!$BF$9:$BF$2065,MATCH($A446,Lookup!$A$9:$A$2065,0)),0)</f>
        <v>0</v>
      </c>
      <c r="F446" s="204">
        <f>IFERROR(INDEX(Lookup!$BE$9:$BE$2065,MATCH($A446,Lookup!$A$9:$A$2065,0)),0)</f>
        <v>0</v>
      </c>
      <c r="G446" s="205"/>
      <c r="H446" s="205"/>
      <c r="I446" s="204">
        <f>IFERROR(INDEX(Lookup!$BJ$9:$BJ$2065,MATCH($A446,Lookup!$A$9:$A$2065,0)),0)</f>
        <v>0</v>
      </c>
      <c r="J446" s="204">
        <f>IFERROR(INDEX(Lookup!$BI$9:$BI$2065,MATCH($A446,Lookup!$A$9:$A$2065,0)),0)</f>
        <v>0</v>
      </c>
      <c r="K446" s="204">
        <f>IFERROR(INDEX(Lookup!$BH$9:$BH$2065,MATCH($A446,Lookup!$A$9:$A$2065,0)),0)</f>
        <v>0</v>
      </c>
      <c r="L446" s="204">
        <f t="shared" si="108"/>
        <v>0</v>
      </c>
      <c r="O446" s="182">
        <f t="shared" si="109"/>
        <v>0</v>
      </c>
    </row>
    <row r="447" spans="1:15" hidden="1" x14ac:dyDescent="0.2">
      <c r="A447" s="182">
        <f>+'09'!A138</f>
        <v>0</v>
      </c>
      <c r="C447" s="182" t="str">
        <f>IFERROR(LEFT(IFERROR(INDEX(Sheet5!$C$2:$C$1300,MATCH($A447,Sheet5!$A$2:$A$1300,0)),"-"),FIND(",",IFERROR(INDEX(Sheet5!$C$2:$C$1300,MATCH($A447,Sheet5!$A$2:$A$1300,0)),"-"),1)-1),IFERROR(INDEX(Sheet5!$C$2:$C$1300,MATCH($A447,Sheet5!$A$2:$A$1300,0)),"-"))</f>
        <v>-</v>
      </c>
      <c r="D447" s="204">
        <f>IFERROR(INDEX(Lookup!$BG$9:$BG$2065,MATCH($A447,Lookup!$A$9:$A$2065,0)),0)</f>
        <v>0</v>
      </c>
      <c r="E447" s="204">
        <f>IFERROR(INDEX(Lookup!$BF$9:$BF$2065,MATCH($A447,Lookup!$A$9:$A$2065,0)),0)</f>
        <v>0</v>
      </c>
      <c r="F447" s="204">
        <f>IFERROR(INDEX(Lookup!$BE$9:$BE$2065,MATCH($A447,Lookup!$A$9:$A$2065,0)),0)</f>
        <v>0</v>
      </c>
      <c r="G447" s="205"/>
      <c r="H447" s="205"/>
      <c r="I447" s="204">
        <f>IFERROR(INDEX(Lookup!$BJ$9:$BJ$2065,MATCH($A447,Lookup!$A$9:$A$2065,0)),0)</f>
        <v>0</v>
      </c>
      <c r="J447" s="204">
        <f>IFERROR(INDEX(Lookup!$BI$9:$BI$2065,MATCH($A447,Lookup!$A$9:$A$2065,0)),0)</f>
        <v>0</v>
      </c>
      <c r="K447" s="204">
        <f>IFERROR(INDEX(Lookup!$BH$9:$BH$2065,MATCH($A447,Lookup!$A$9:$A$2065,0)),0)</f>
        <v>0</v>
      </c>
      <c r="L447" s="204">
        <f t="shared" si="108"/>
        <v>0</v>
      </c>
      <c r="O447" s="182">
        <f t="shared" si="109"/>
        <v>0</v>
      </c>
    </row>
    <row r="448" spans="1:15" hidden="1" x14ac:dyDescent="0.2">
      <c r="A448" s="182">
        <f>+'09'!A139</f>
        <v>0</v>
      </c>
      <c r="C448" s="182" t="str">
        <f>IFERROR(LEFT(IFERROR(INDEX(Sheet5!$C$2:$C$1300,MATCH($A448,Sheet5!$A$2:$A$1300,0)),"-"),FIND(",",IFERROR(INDEX(Sheet5!$C$2:$C$1300,MATCH($A448,Sheet5!$A$2:$A$1300,0)),"-"),1)-1),IFERROR(INDEX(Sheet5!$C$2:$C$1300,MATCH($A448,Sheet5!$A$2:$A$1300,0)),"-"))</f>
        <v>-</v>
      </c>
      <c r="D448" s="204">
        <f>IFERROR(INDEX(Lookup!$BG$9:$BG$2065,MATCH($A448,Lookup!$A$9:$A$2065,0)),0)</f>
        <v>0</v>
      </c>
      <c r="E448" s="204">
        <f>IFERROR(INDEX(Lookup!$BF$9:$BF$2065,MATCH($A448,Lookup!$A$9:$A$2065,0)),0)</f>
        <v>0</v>
      </c>
      <c r="F448" s="204">
        <f>IFERROR(INDEX(Lookup!$BE$9:$BE$2065,MATCH($A448,Lookup!$A$9:$A$2065,0)),0)</f>
        <v>0</v>
      </c>
      <c r="G448" s="205"/>
      <c r="H448" s="205"/>
      <c r="I448" s="204">
        <f>IFERROR(INDEX(Lookup!$BJ$9:$BJ$2065,MATCH($A448,Lookup!$A$9:$A$2065,0)),0)</f>
        <v>0</v>
      </c>
      <c r="J448" s="204">
        <f>IFERROR(INDEX(Lookup!$BI$9:$BI$2065,MATCH($A448,Lookup!$A$9:$A$2065,0)),0)</f>
        <v>0</v>
      </c>
      <c r="K448" s="204">
        <f>IFERROR(INDEX(Lookup!$BH$9:$BH$2065,MATCH($A448,Lookup!$A$9:$A$2065,0)),0)</f>
        <v>0</v>
      </c>
      <c r="L448" s="204">
        <f t="shared" si="108"/>
        <v>0</v>
      </c>
      <c r="O448" s="182">
        <f t="shared" si="109"/>
        <v>0</v>
      </c>
    </row>
    <row r="449" spans="1:15" hidden="1" x14ac:dyDescent="0.2">
      <c r="A449" s="182">
        <f>+'09'!A140</f>
        <v>0</v>
      </c>
      <c r="C449" s="182" t="str">
        <f>IFERROR(LEFT(IFERROR(INDEX(Sheet5!$C$2:$C$1300,MATCH($A449,Sheet5!$A$2:$A$1300,0)),"-"),FIND(",",IFERROR(INDEX(Sheet5!$C$2:$C$1300,MATCH($A449,Sheet5!$A$2:$A$1300,0)),"-"),1)-1),IFERROR(INDEX(Sheet5!$C$2:$C$1300,MATCH($A449,Sheet5!$A$2:$A$1300,0)),"-"))</f>
        <v>-</v>
      </c>
      <c r="D449" s="204">
        <f>IFERROR(INDEX(Lookup!$BG$9:$BG$2065,MATCH($A449,Lookup!$A$9:$A$2065,0)),0)</f>
        <v>0</v>
      </c>
      <c r="E449" s="204">
        <f>IFERROR(INDEX(Lookup!$BF$9:$BF$2065,MATCH($A449,Lookup!$A$9:$A$2065,0)),0)</f>
        <v>0</v>
      </c>
      <c r="F449" s="204">
        <f>IFERROR(INDEX(Lookup!$BE$9:$BE$2065,MATCH($A449,Lookup!$A$9:$A$2065,0)),0)</f>
        <v>0</v>
      </c>
      <c r="G449" s="205"/>
      <c r="H449" s="205"/>
      <c r="I449" s="204">
        <f>IFERROR(INDEX(Lookup!$BJ$9:$BJ$2065,MATCH($A449,Lookup!$A$9:$A$2065,0)),0)</f>
        <v>0</v>
      </c>
      <c r="J449" s="204">
        <f>IFERROR(INDEX(Lookup!$BI$9:$BI$2065,MATCH($A449,Lookup!$A$9:$A$2065,0)),0)</f>
        <v>0</v>
      </c>
      <c r="K449" s="204">
        <f>IFERROR(INDEX(Lookup!$BH$9:$BH$2065,MATCH($A449,Lookup!$A$9:$A$2065,0)),0)</f>
        <v>0</v>
      </c>
      <c r="L449" s="204">
        <f t="shared" si="108"/>
        <v>0</v>
      </c>
      <c r="O449" s="182">
        <f t="shared" si="109"/>
        <v>0</v>
      </c>
    </row>
    <row r="450" spans="1:15" hidden="1" x14ac:dyDescent="0.2">
      <c r="A450" s="182">
        <f>+'09'!A141</f>
        <v>0</v>
      </c>
      <c r="C450" s="182" t="str">
        <f>IFERROR(LEFT(IFERROR(INDEX(Sheet5!$C$2:$C$1300,MATCH($A450,Sheet5!$A$2:$A$1300,0)),"-"),FIND(",",IFERROR(INDEX(Sheet5!$C$2:$C$1300,MATCH($A450,Sheet5!$A$2:$A$1300,0)),"-"),1)-1),IFERROR(INDEX(Sheet5!$C$2:$C$1300,MATCH($A450,Sheet5!$A$2:$A$1300,0)),"-"))</f>
        <v>-</v>
      </c>
      <c r="D450" s="204">
        <f>IFERROR(INDEX(Lookup!$BG$9:$BG$2065,MATCH($A450,Lookup!$A$9:$A$2065,0)),0)</f>
        <v>0</v>
      </c>
      <c r="E450" s="204">
        <f>IFERROR(INDEX(Lookup!$BF$9:$BF$2065,MATCH($A450,Lookup!$A$9:$A$2065,0)),0)</f>
        <v>0</v>
      </c>
      <c r="F450" s="204">
        <f>IFERROR(INDEX(Lookup!$BE$9:$BE$2065,MATCH($A450,Lookup!$A$9:$A$2065,0)),0)</f>
        <v>0</v>
      </c>
      <c r="G450" s="205"/>
      <c r="H450" s="205"/>
      <c r="I450" s="204">
        <f>IFERROR(INDEX(Lookup!$BJ$9:$BJ$2065,MATCH($A450,Lookup!$A$9:$A$2065,0)),0)</f>
        <v>0</v>
      </c>
      <c r="J450" s="204">
        <f>IFERROR(INDEX(Lookup!$BI$9:$BI$2065,MATCH($A450,Lookup!$A$9:$A$2065,0)),0)</f>
        <v>0</v>
      </c>
      <c r="K450" s="204">
        <f>IFERROR(INDEX(Lookup!$BH$9:$BH$2065,MATCH($A450,Lookup!$A$9:$A$2065,0)),0)</f>
        <v>0</v>
      </c>
      <c r="L450" s="204">
        <f t="shared" si="108"/>
        <v>0</v>
      </c>
      <c r="O450" s="182">
        <f t="shared" si="109"/>
        <v>0</v>
      </c>
    </row>
    <row r="451" spans="1:15" hidden="1" x14ac:dyDescent="0.2">
      <c r="A451" s="182">
        <f>+'09'!A142</f>
        <v>0</v>
      </c>
      <c r="C451" s="182" t="str">
        <f>IFERROR(LEFT(IFERROR(INDEX(Sheet5!$C$2:$C$1300,MATCH($A451,Sheet5!$A$2:$A$1300,0)),"-"),FIND(",",IFERROR(INDEX(Sheet5!$C$2:$C$1300,MATCH($A451,Sheet5!$A$2:$A$1300,0)),"-"),1)-1),IFERROR(INDEX(Sheet5!$C$2:$C$1300,MATCH($A451,Sheet5!$A$2:$A$1300,0)),"-"))</f>
        <v>-</v>
      </c>
      <c r="D451" s="204">
        <f>IFERROR(INDEX(Lookup!$BG$9:$BG$2065,MATCH($A451,Lookup!$A$9:$A$2065,0)),0)</f>
        <v>0</v>
      </c>
      <c r="E451" s="204">
        <f>IFERROR(INDEX(Lookup!$BF$9:$BF$2065,MATCH($A451,Lookup!$A$9:$A$2065,0)),0)</f>
        <v>0</v>
      </c>
      <c r="F451" s="204">
        <f>IFERROR(INDEX(Lookup!$BE$9:$BE$2065,MATCH($A451,Lookup!$A$9:$A$2065,0)),0)</f>
        <v>0</v>
      </c>
      <c r="G451" s="205"/>
      <c r="H451" s="205"/>
      <c r="I451" s="204">
        <f>IFERROR(INDEX(Lookup!$BJ$9:$BJ$2065,MATCH($A451,Lookup!$A$9:$A$2065,0)),0)</f>
        <v>0</v>
      </c>
      <c r="J451" s="204">
        <f>IFERROR(INDEX(Lookup!$BI$9:$BI$2065,MATCH($A451,Lookup!$A$9:$A$2065,0)),0)</f>
        <v>0</v>
      </c>
      <c r="K451" s="204">
        <f>IFERROR(INDEX(Lookup!$BH$9:$BH$2065,MATCH($A451,Lookup!$A$9:$A$2065,0)),0)</f>
        <v>0</v>
      </c>
      <c r="L451" s="204">
        <f t="shared" si="108"/>
        <v>0</v>
      </c>
      <c r="O451" s="182">
        <f t="shared" si="109"/>
        <v>0</v>
      </c>
    </row>
    <row r="452" spans="1:15" hidden="1" x14ac:dyDescent="0.2">
      <c r="A452" s="182">
        <f>+'09'!A143</f>
        <v>0</v>
      </c>
      <c r="C452" s="182" t="str">
        <f>IFERROR(LEFT(IFERROR(INDEX(Sheet5!$C$2:$C$1300,MATCH($A452,Sheet5!$A$2:$A$1300,0)),"-"),FIND(",",IFERROR(INDEX(Sheet5!$C$2:$C$1300,MATCH($A452,Sheet5!$A$2:$A$1300,0)),"-"),1)-1),IFERROR(INDEX(Sheet5!$C$2:$C$1300,MATCH($A452,Sheet5!$A$2:$A$1300,0)),"-"))</f>
        <v>-</v>
      </c>
      <c r="D452" s="204">
        <f>IFERROR(INDEX(Lookup!$BG$9:$BG$2065,MATCH($A452,Lookup!$A$9:$A$2065,0)),0)</f>
        <v>0</v>
      </c>
      <c r="E452" s="204">
        <f>IFERROR(INDEX(Lookup!$BF$9:$BF$2065,MATCH($A452,Lookup!$A$9:$A$2065,0)),0)</f>
        <v>0</v>
      </c>
      <c r="F452" s="204">
        <f>IFERROR(INDEX(Lookup!$BE$9:$BE$2065,MATCH($A452,Lookup!$A$9:$A$2065,0)),0)</f>
        <v>0</v>
      </c>
      <c r="G452" s="205"/>
      <c r="H452" s="205"/>
      <c r="I452" s="204">
        <f>IFERROR(INDEX(Lookup!$BJ$9:$BJ$2065,MATCH($A452,Lookup!$A$9:$A$2065,0)),0)</f>
        <v>0</v>
      </c>
      <c r="J452" s="204">
        <f>IFERROR(INDEX(Lookup!$BI$9:$BI$2065,MATCH($A452,Lookup!$A$9:$A$2065,0)),0)</f>
        <v>0</v>
      </c>
      <c r="K452" s="204">
        <f>IFERROR(INDEX(Lookup!$BH$9:$BH$2065,MATCH($A452,Lookup!$A$9:$A$2065,0)),0)</f>
        <v>0</v>
      </c>
      <c r="L452" s="204">
        <f t="shared" si="108"/>
        <v>0</v>
      </c>
      <c r="O452" s="182">
        <f t="shared" si="109"/>
        <v>0</v>
      </c>
    </row>
    <row r="453" spans="1:15" hidden="1" x14ac:dyDescent="0.2">
      <c r="A453" s="182">
        <f>+'09'!A144</f>
        <v>0</v>
      </c>
      <c r="C453" s="182" t="str">
        <f>IFERROR(LEFT(IFERROR(INDEX(Sheet5!$C$2:$C$1300,MATCH($A453,Sheet5!$A$2:$A$1300,0)),"-"),FIND(",",IFERROR(INDEX(Sheet5!$C$2:$C$1300,MATCH($A453,Sheet5!$A$2:$A$1300,0)),"-"),1)-1),IFERROR(INDEX(Sheet5!$C$2:$C$1300,MATCH($A453,Sheet5!$A$2:$A$1300,0)),"-"))</f>
        <v>-</v>
      </c>
      <c r="D453" s="204">
        <f>IFERROR(INDEX(Lookup!$BG$9:$BG$2065,MATCH($A453,Lookup!$A$9:$A$2065,0)),0)</f>
        <v>0</v>
      </c>
      <c r="E453" s="204">
        <f>IFERROR(INDEX(Lookup!$BF$9:$BF$2065,MATCH($A453,Lookup!$A$9:$A$2065,0)),0)</f>
        <v>0</v>
      </c>
      <c r="F453" s="204">
        <f>IFERROR(INDEX(Lookup!$BE$9:$BE$2065,MATCH($A453,Lookup!$A$9:$A$2065,0)),0)</f>
        <v>0</v>
      </c>
      <c r="G453" s="205"/>
      <c r="H453" s="205"/>
      <c r="I453" s="204">
        <f>IFERROR(INDEX(Lookup!$BJ$9:$BJ$2065,MATCH($A453,Lookup!$A$9:$A$2065,0)),0)</f>
        <v>0</v>
      </c>
      <c r="J453" s="204">
        <f>IFERROR(INDEX(Lookup!$BI$9:$BI$2065,MATCH($A453,Lookup!$A$9:$A$2065,0)),0)</f>
        <v>0</v>
      </c>
      <c r="K453" s="204">
        <f>IFERROR(INDEX(Lookup!$BH$9:$BH$2065,MATCH($A453,Lookup!$A$9:$A$2065,0)),0)</f>
        <v>0</v>
      </c>
      <c r="L453" s="204">
        <f t="shared" si="108"/>
        <v>0</v>
      </c>
      <c r="O453" s="182">
        <f t="shared" si="109"/>
        <v>0</v>
      </c>
    </row>
    <row r="454" spans="1:15" hidden="1" x14ac:dyDescent="0.2">
      <c r="A454" s="182">
        <f>+'09'!A145</f>
        <v>0</v>
      </c>
      <c r="C454" s="182" t="str">
        <f>IFERROR(LEFT(IFERROR(INDEX(Sheet5!$C$2:$C$1300,MATCH($A454,Sheet5!$A$2:$A$1300,0)),"-"),FIND(",",IFERROR(INDEX(Sheet5!$C$2:$C$1300,MATCH($A454,Sheet5!$A$2:$A$1300,0)),"-"),1)-1),IFERROR(INDEX(Sheet5!$C$2:$C$1300,MATCH($A454,Sheet5!$A$2:$A$1300,0)),"-"))</f>
        <v>-</v>
      </c>
      <c r="D454" s="204">
        <f>IFERROR(INDEX(Lookup!$BG$9:$BG$2065,MATCH($A454,Lookup!$A$9:$A$2065,0)),0)</f>
        <v>0</v>
      </c>
      <c r="E454" s="204">
        <f>IFERROR(INDEX(Lookup!$BF$9:$BF$2065,MATCH($A454,Lookup!$A$9:$A$2065,0)),0)</f>
        <v>0</v>
      </c>
      <c r="F454" s="204">
        <f>IFERROR(INDEX(Lookup!$BE$9:$BE$2065,MATCH($A454,Lookup!$A$9:$A$2065,0)),0)</f>
        <v>0</v>
      </c>
      <c r="G454" s="205"/>
      <c r="H454" s="205"/>
      <c r="I454" s="204">
        <f>IFERROR(INDEX(Lookup!$BJ$9:$BJ$2065,MATCH($A454,Lookup!$A$9:$A$2065,0)),0)</f>
        <v>0</v>
      </c>
      <c r="J454" s="204">
        <f>IFERROR(INDEX(Lookup!$BI$9:$BI$2065,MATCH($A454,Lookup!$A$9:$A$2065,0)),0)</f>
        <v>0</v>
      </c>
      <c r="K454" s="204">
        <f>IFERROR(INDEX(Lookup!$BH$9:$BH$2065,MATCH($A454,Lookup!$A$9:$A$2065,0)),0)</f>
        <v>0</v>
      </c>
      <c r="L454" s="204">
        <f t="shared" si="108"/>
        <v>0</v>
      </c>
      <c r="O454" s="182">
        <f t="shared" si="109"/>
        <v>0</v>
      </c>
    </row>
    <row r="455" spans="1:15" hidden="1" x14ac:dyDescent="0.2">
      <c r="A455" s="182">
        <f>+'09'!A146</f>
        <v>0</v>
      </c>
      <c r="C455" s="182" t="str">
        <f>IFERROR(LEFT(IFERROR(INDEX(Sheet5!$C$2:$C$1300,MATCH($A455,Sheet5!$A$2:$A$1300,0)),"-"),FIND(",",IFERROR(INDEX(Sheet5!$C$2:$C$1300,MATCH($A455,Sheet5!$A$2:$A$1300,0)),"-"),1)-1),IFERROR(INDEX(Sheet5!$C$2:$C$1300,MATCH($A455,Sheet5!$A$2:$A$1300,0)),"-"))</f>
        <v>-</v>
      </c>
      <c r="D455" s="204">
        <f>IFERROR(INDEX(Lookup!$BG$9:$BG$2065,MATCH($A455,Lookup!$A$9:$A$2065,0)),0)</f>
        <v>0</v>
      </c>
      <c r="E455" s="204">
        <f>IFERROR(INDEX(Lookup!$BF$9:$BF$2065,MATCH($A455,Lookup!$A$9:$A$2065,0)),0)</f>
        <v>0</v>
      </c>
      <c r="F455" s="204">
        <f>IFERROR(INDEX(Lookup!$BE$9:$BE$2065,MATCH($A455,Lookup!$A$9:$A$2065,0)),0)</f>
        <v>0</v>
      </c>
      <c r="G455" s="205"/>
      <c r="H455" s="205"/>
      <c r="I455" s="204">
        <f>IFERROR(INDEX(Lookup!$BJ$9:$BJ$2065,MATCH($A455,Lookup!$A$9:$A$2065,0)),0)</f>
        <v>0</v>
      </c>
      <c r="J455" s="204">
        <f>IFERROR(INDEX(Lookup!$BI$9:$BI$2065,MATCH($A455,Lookup!$A$9:$A$2065,0)),0)</f>
        <v>0</v>
      </c>
      <c r="K455" s="204">
        <f>IFERROR(INDEX(Lookup!$BH$9:$BH$2065,MATCH($A455,Lookup!$A$9:$A$2065,0)),0)</f>
        <v>0</v>
      </c>
      <c r="L455" s="204">
        <f t="shared" si="108"/>
        <v>0</v>
      </c>
      <c r="O455" s="182">
        <f t="shared" si="109"/>
        <v>0</v>
      </c>
    </row>
    <row r="456" spans="1:15" hidden="1" x14ac:dyDescent="0.2">
      <c r="A456" s="182">
        <f>+'09'!A147</f>
        <v>0</v>
      </c>
      <c r="C456" s="182" t="str">
        <f>IFERROR(LEFT(IFERROR(INDEX(Sheet5!$C$2:$C$1300,MATCH($A456,Sheet5!$A$2:$A$1300,0)),"-"),FIND(",",IFERROR(INDEX(Sheet5!$C$2:$C$1300,MATCH($A456,Sheet5!$A$2:$A$1300,0)),"-"),1)-1),IFERROR(INDEX(Sheet5!$C$2:$C$1300,MATCH($A456,Sheet5!$A$2:$A$1300,0)),"-"))</f>
        <v>-</v>
      </c>
      <c r="D456" s="204">
        <f>IFERROR(INDEX(Lookup!$BG$9:$BG$2065,MATCH($A456,Lookup!$A$9:$A$2065,0)),0)</f>
        <v>0</v>
      </c>
      <c r="E456" s="204">
        <f>IFERROR(INDEX(Lookup!$BF$9:$BF$2065,MATCH($A456,Lookup!$A$9:$A$2065,0)),0)</f>
        <v>0</v>
      </c>
      <c r="F456" s="204">
        <f>IFERROR(INDEX(Lookup!$BE$9:$BE$2065,MATCH($A456,Lookup!$A$9:$A$2065,0)),0)</f>
        <v>0</v>
      </c>
      <c r="G456" s="205"/>
      <c r="H456" s="205"/>
      <c r="I456" s="204">
        <f>IFERROR(INDEX(Lookup!$BJ$9:$BJ$2065,MATCH($A456,Lookup!$A$9:$A$2065,0)),0)</f>
        <v>0</v>
      </c>
      <c r="J456" s="204">
        <f>IFERROR(INDEX(Lookup!$BI$9:$BI$2065,MATCH($A456,Lookup!$A$9:$A$2065,0)),0)</f>
        <v>0</v>
      </c>
      <c r="K456" s="204">
        <f>IFERROR(INDEX(Lookup!$BH$9:$BH$2065,MATCH($A456,Lookup!$A$9:$A$2065,0)),0)</f>
        <v>0</v>
      </c>
      <c r="L456" s="204">
        <f t="shared" si="108"/>
        <v>0</v>
      </c>
      <c r="O456" s="182">
        <f t="shared" si="109"/>
        <v>0</v>
      </c>
    </row>
    <row r="457" spans="1:15" hidden="1" x14ac:dyDescent="0.2">
      <c r="A457" s="182">
        <f>+'09'!A148</f>
        <v>0</v>
      </c>
      <c r="C457" s="182" t="str">
        <f>IFERROR(LEFT(IFERROR(INDEX(Sheet5!$C$2:$C$1300,MATCH($A457,Sheet5!$A$2:$A$1300,0)),"-"),FIND(",",IFERROR(INDEX(Sheet5!$C$2:$C$1300,MATCH($A457,Sheet5!$A$2:$A$1300,0)),"-"),1)-1),IFERROR(INDEX(Sheet5!$C$2:$C$1300,MATCH($A457,Sheet5!$A$2:$A$1300,0)),"-"))</f>
        <v>-</v>
      </c>
      <c r="D457" s="204">
        <f>IFERROR(INDEX(Lookup!$BG$9:$BG$2065,MATCH($A457,Lookup!$A$9:$A$2065,0)),0)</f>
        <v>0</v>
      </c>
      <c r="E457" s="204">
        <f>IFERROR(INDEX(Lookup!$BF$9:$BF$2065,MATCH($A457,Lookup!$A$9:$A$2065,0)),0)</f>
        <v>0</v>
      </c>
      <c r="F457" s="204">
        <f>IFERROR(INDEX(Lookup!$BE$9:$BE$2065,MATCH($A457,Lookup!$A$9:$A$2065,0)),0)</f>
        <v>0</v>
      </c>
      <c r="G457" s="205"/>
      <c r="H457" s="205"/>
      <c r="I457" s="204">
        <f>IFERROR(INDEX(Lookup!$BJ$9:$BJ$2065,MATCH($A457,Lookup!$A$9:$A$2065,0)),0)</f>
        <v>0</v>
      </c>
      <c r="J457" s="204">
        <f>IFERROR(INDEX(Lookup!$BI$9:$BI$2065,MATCH($A457,Lookup!$A$9:$A$2065,0)),0)</f>
        <v>0</v>
      </c>
      <c r="K457" s="204">
        <f>IFERROR(INDEX(Lookup!$BH$9:$BH$2065,MATCH($A457,Lookup!$A$9:$A$2065,0)),0)</f>
        <v>0</v>
      </c>
      <c r="L457" s="204">
        <f t="shared" si="108"/>
        <v>0</v>
      </c>
      <c r="O457" s="182">
        <f t="shared" si="109"/>
        <v>0</v>
      </c>
    </row>
    <row r="458" spans="1:15" hidden="1" x14ac:dyDescent="0.2">
      <c r="A458" s="182">
        <f>+'09'!A149</f>
        <v>0</v>
      </c>
      <c r="C458" s="182" t="str">
        <f>IFERROR(LEFT(IFERROR(INDEX(Sheet5!$C$2:$C$1300,MATCH($A458,Sheet5!$A$2:$A$1300,0)),"-"),FIND(",",IFERROR(INDEX(Sheet5!$C$2:$C$1300,MATCH($A458,Sheet5!$A$2:$A$1300,0)),"-"),1)-1),IFERROR(INDEX(Sheet5!$C$2:$C$1300,MATCH($A458,Sheet5!$A$2:$A$1300,0)),"-"))</f>
        <v>-</v>
      </c>
      <c r="D458" s="204">
        <f>IFERROR(INDEX(Lookup!$BG$9:$BG$2065,MATCH($A458,Lookup!$A$9:$A$2065,0)),0)</f>
        <v>0</v>
      </c>
      <c r="E458" s="204">
        <f>IFERROR(INDEX(Lookup!$BF$9:$BF$2065,MATCH($A458,Lookup!$A$9:$A$2065,0)),0)</f>
        <v>0</v>
      </c>
      <c r="F458" s="204">
        <f>IFERROR(INDEX(Lookup!$BE$9:$BE$2065,MATCH($A458,Lookup!$A$9:$A$2065,0)),0)</f>
        <v>0</v>
      </c>
      <c r="G458" s="205"/>
      <c r="H458" s="205"/>
      <c r="I458" s="204">
        <f>IFERROR(INDEX(Lookup!$BJ$9:$BJ$2065,MATCH($A458,Lookup!$A$9:$A$2065,0)),0)</f>
        <v>0</v>
      </c>
      <c r="J458" s="204">
        <f>IFERROR(INDEX(Lookup!$BI$9:$BI$2065,MATCH($A458,Lookup!$A$9:$A$2065,0)),0)</f>
        <v>0</v>
      </c>
      <c r="K458" s="204">
        <f>IFERROR(INDEX(Lookup!$BH$9:$BH$2065,MATCH($A458,Lookup!$A$9:$A$2065,0)),0)</f>
        <v>0</v>
      </c>
      <c r="L458" s="204">
        <f t="shared" si="108"/>
        <v>0</v>
      </c>
      <c r="O458" s="182">
        <f t="shared" si="109"/>
        <v>0</v>
      </c>
    </row>
    <row r="459" spans="1:15" hidden="1" x14ac:dyDescent="0.2">
      <c r="A459" s="182">
        <f>+'09'!A150</f>
        <v>0</v>
      </c>
      <c r="C459" s="182" t="str">
        <f>IFERROR(LEFT(IFERROR(INDEX(Sheet5!$C$2:$C$1300,MATCH($A459,Sheet5!$A$2:$A$1300,0)),"-"),FIND(",",IFERROR(INDEX(Sheet5!$C$2:$C$1300,MATCH($A459,Sheet5!$A$2:$A$1300,0)),"-"),1)-1),IFERROR(INDEX(Sheet5!$C$2:$C$1300,MATCH($A459,Sheet5!$A$2:$A$1300,0)),"-"))</f>
        <v>-</v>
      </c>
      <c r="D459" s="204">
        <f>IFERROR(INDEX(Lookup!$BG$9:$BG$2065,MATCH($A459,Lookup!$A$9:$A$2065,0)),0)</f>
        <v>0</v>
      </c>
      <c r="E459" s="204">
        <f>IFERROR(INDEX(Lookup!$BF$9:$BF$2065,MATCH($A459,Lookup!$A$9:$A$2065,0)),0)</f>
        <v>0</v>
      </c>
      <c r="F459" s="204">
        <f>IFERROR(INDEX(Lookup!$BE$9:$BE$2065,MATCH($A459,Lookup!$A$9:$A$2065,0)),0)</f>
        <v>0</v>
      </c>
      <c r="G459" s="205"/>
      <c r="H459" s="205"/>
      <c r="I459" s="204">
        <f>IFERROR(INDEX(Lookup!$BJ$9:$BJ$2065,MATCH($A459,Lookup!$A$9:$A$2065,0)),0)</f>
        <v>0</v>
      </c>
      <c r="J459" s="204">
        <f>IFERROR(INDEX(Lookup!$BI$9:$BI$2065,MATCH($A459,Lookup!$A$9:$A$2065,0)),0)</f>
        <v>0</v>
      </c>
      <c r="K459" s="204">
        <f>IFERROR(INDEX(Lookup!$BH$9:$BH$2065,MATCH($A459,Lookup!$A$9:$A$2065,0)),0)</f>
        <v>0</v>
      </c>
      <c r="L459" s="204">
        <f t="shared" si="108"/>
        <v>0</v>
      </c>
      <c r="O459" s="182">
        <f t="shared" si="109"/>
        <v>0</v>
      </c>
    </row>
    <row r="460" spans="1:15" hidden="1" x14ac:dyDescent="0.2">
      <c r="A460" s="182">
        <f>+'09'!A151</f>
        <v>0</v>
      </c>
      <c r="C460" s="182" t="str">
        <f>IFERROR(LEFT(IFERROR(INDEX(Sheet5!$C$2:$C$1300,MATCH($A460,Sheet5!$A$2:$A$1300,0)),"-"),FIND(",",IFERROR(INDEX(Sheet5!$C$2:$C$1300,MATCH($A460,Sheet5!$A$2:$A$1300,0)),"-"),1)-1),IFERROR(INDEX(Sheet5!$C$2:$C$1300,MATCH($A460,Sheet5!$A$2:$A$1300,0)),"-"))</f>
        <v>-</v>
      </c>
      <c r="D460" s="204">
        <f>IFERROR(INDEX(Lookup!$BG$9:$BG$2065,MATCH($A460,Lookup!$A$9:$A$2065,0)),0)</f>
        <v>0</v>
      </c>
      <c r="E460" s="204">
        <f>IFERROR(INDEX(Lookup!$BF$9:$BF$2065,MATCH($A460,Lookup!$A$9:$A$2065,0)),0)</f>
        <v>0</v>
      </c>
      <c r="F460" s="204">
        <f>IFERROR(INDEX(Lookup!$BE$9:$BE$2065,MATCH($A460,Lookup!$A$9:$A$2065,0)),0)</f>
        <v>0</v>
      </c>
      <c r="G460" s="205"/>
      <c r="H460" s="205"/>
      <c r="I460" s="204">
        <f>IFERROR(INDEX(Lookup!$BJ$9:$BJ$2065,MATCH($A460,Lookup!$A$9:$A$2065,0)),0)</f>
        <v>0</v>
      </c>
      <c r="J460" s="204">
        <f>IFERROR(INDEX(Lookup!$BI$9:$BI$2065,MATCH($A460,Lookup!$A$9:$A$2065,0)),0)</f>
        <v>0</v>
      </c>
      <c r="K460" s="204">
        <f>IFERROR(INDEX(Lookup!$BH$9:$BH$2065,MATCH($A460,Lookup!$A$9:$A$2065,0)),0)</f>
        <v>0</v>
      </c>
      <c r="L460" s="204">
        <f t="shared" si="108"/>
        <v>0</v>
      </c>
      <c r="O460" s="182">
        <f t="shared" si="109"/>
        <v>0</v>
      </c>
    </row>
    <row r="461" spans="1:15" hidden="1" x14ac:dyDescent="0.2">
      <c r="A461" s="182">
        <f>+'09'!A152</f>
        <v>0</v>
      </c>
      <c r="C461" s="182" t="str">
        <f>IFERROR(LEFT(IFERROR(INDEX(Sheet5!$C$2:$C$1300,MATCH($A461,Sheet5!$A$2:$A$1300,0)),"-"),FIND(",",IFERROR(INDEX(Sheet5!$C$2:$C$1300,MATCH($A461,Sheet5!$A$2:$A$1300,0)),"-"),1)-1),IFERROR(INDEX(Sheet5!$C$2:$C$1300,MATCH($A461,Sheet5!$A$2:$A$1300,0)),"-"))</f>
        <v>-</v>
      </c>
      <c r="D461" s="204">
        <f>IFERROR(INDEX(Lookup!$BG$9:$BG$2065,MATCH($A461,Lookup!$A$9:$A$2065,0)),0)</f>
        <v>0</v>
      </c>
      <c r="E461" s="204">
        <f>IFERROR(INDEX(Lookup!$BF$9:$BF$2065,MATCH($A461,Lookup!$A$9:$A$2065,0)),0)</f>
        <v>0</v>
      </c>
      <c r="F461" s="204">
        <f>IFERROR(INDEX(Lookup!$BE$9:$BE$2065,MATCH($A461,Lookup!$A$9:$A$2065,0)),0)</f>
        <v>0</v>
      </c>
      <c r="G461" s="205"/>
      <c r="H461" s="205"/>
      <c r="I461" s="204">
        <f>IFERROR(INDEX(Lookup!$BJ$9:$BJ$2065,MATCH($A461,Lookup!$A$9:$A$2065,0)),0)</f>
        <v>0</v>
      </c>
      <c r="J461" s="204">
        <f>IFERROR(INDEX(Lookup!$BI$9:$BI$2065,MATCH($A461,Lookup!$A$9:$A$2065,0)),0)</f>
        <v>0</v>
      </c>
      <c r="K461" s="204">
        <f>IFERROR(INDEX(Lookup!$BH$9:$BH$2065,MATCH($A461,Lookup!$A$9:$A$2065,0)),0)</f>
        <v>0</v>
      </c>
      <c r="L461" s="204">
        <f t="shared" si="108"/>
        <v>0</v>
      </c>
      <c r="O461" s="182">
        <f t="shared" si="109"/>
        <v>0</v>
      </c>
    </row>
    <row r="462" spans="1:15" hidden="1" x14ac:dyDescent="0.2">
      <c r="A462" s="182">
        <f>+'09'!A153</f>
        <v>0</v>
      </c>
      <c r="C462" s="182" t="str">
        <f>IFERROR(LEFT(IFERROR(INDEX(Sheet5!$C$2:$C$1300,MATCH($A462,Sheet5!$A$2:$A$1300,0)),"-"),FIND(",",IFERROR(INDEX(Sheet5!$C$2:$C$1300,MATCH($A462,Sheet5!$A$2:$A$1300,0)),"-"),1)-1),IFERROR(INDEX(Sheet5!$C$2:$C$1300,MATCH($A462,Sheet5!$A$2:$A$1300,0)),"-"))</f>
        <v>-</v>
      </c>
      <c r="D462" s="204">
        <f>IFERROR(INDEX(Lookup!$BG$9:$BG$2065,MATCH($A462,Lookup!$A$9:$A$2065,0)),0)</f>
        <v>0</v>
      </c>
      <c r="E462" s="204">
        <f>IFERROR(INDEX(Lookup!$BF$9:$BF$2065,MATCH($A462,Lookup!$A$9:$A$2065,0)),0)</f>
        <v>0</v>
      </c>
      <c r="F462" s="204">
        <f>IFERROR(INDEX(Lookup!$BE$9:$BE$2065,MATCH($A462,Lookup!$A$9:$A$2065,0)),0)</f>
        <v>0</v>
      </c>
      <c r="G462" s="205"/>
      <c r="H462" s="205"/>
      <c r="I462" s="204">
        <f>IFERROR(INDEX(Lookup!$BJ$9:$BJ$2065,MATCH($A462,Lookup!$A$9:$A$2065,0)),0)</f>
        <v>0</v>
      </c>
      <c r="J462" s="204">
        <f>IFERROR(INDEX(Lookup!$BI$9:$BI$2065,MATCH($A462,Lookup!$A$9:$A$2065,0)),0)</f>
        <v>0</v>
      </c>
      <c r="K462" s="204">
        <f>IFERROR(INDEX(Lookup!$BH$9:$BH$2065,MATCH($A462,Lookup!$A$9:$A$2065,0)),0)</f>
        <v>0</v>
      </c>
      <c r="L462" s="204">
        <f t="shared" si="108"/>
        <v>0</v>
      </c>
      <c r="O462" s="182">
        <f t="shared" si="109"/>
        <v>0</v>
      </c>
    </row>
    <row r="463" spans="1:15" hidden="1" x14ac:dyDescent="0.2">
      <c r="A463" s="182">
        <f>+'09'!A154</f>
        <v>0</v>
      </c>
      <c r="C463" s="182" t="str">
        <f>IFERROR(LEFT(IFERROR(INDEX(Sheet5!$C$2:$C$1300,MATCH($A463,Sheet5!$A$2:$A$1300,0)),"-"),FIND(",",IFERROR(INDEX(Sheet5!$C$2:$C$1300,MATCH($A463,Sheet5!$A$2:$A$1300,0)),"-"),1)-1),IFERROR(INDEX(Sheet5!$C$2:$C$1300,MATCH($A463,Sheet5!$A$2:$A$1300,0)),"-"))</f>
        <v>-</v>
      </c>
      <c r="D463" s="204">
        <f>IFERROR(INDEX(Lookup!$BG$9:$BG$2065,MATCH($A463,Lookup!$A$9:$A$2065,0)),0)</f>
        <v>0</v>
      </c>
      <c r="E463" s="204">
        <f>IFERROR(INDEX(Lookup!$BF$9:$BF$2065,MATCH($A463,Lookup!$A$9:$A$2065,0)),0)</f>
        <v>0</v>
      </c>
      <c r="F463" s="204">
        <f>IFERROR(INDEX(Lookup!$BE$9:$BE$2065,MATCH($A463,Lookup!$A$9:$A$2065,0)),0)</f>
        <v>0</v>
      </c>
      <c r="G463" s="205"/>
      <c r="H463" s="205"/>
      <c r="I463" s="204">
        <f>IFERROR(INDEX(Lookup!$BJ$9:$BJ$2065,MATCH($A463,Lookup!$A$9:$A$2065,0)),0)</f>
        <v>0</v>
      </c>
      <c r="J463" s="204">
        <f>IFERROR(INDEX(Lookup!$BI$9:$BI$2065,MATCH($A463,Lookup!$A$9:$A$2065,0)),0)</f>
        <v>0</v>
      </c>
      <c r="K463" s="204">
        <f>IFERROR(INDEX(Lookup!$BH$9:$BH$2065,MATCH($A463,Lookup!$A$9:$A$2065,0)),0)</f>
        <v>0</v>
      </c>
      <c r="L463" s="204">
        <f t="shared" si="108"/>
        <v>0</v>
      </c>
      <c r="O463" s="182">
        <f t="shared" si="109"/>
        <v>0</v>
      </c>
    </row>
    <row r="464" spans="1:15" hidden="1" x14ac:dyDescent="0.2">
      <c r="A464" s="182">
        <f>+'09'!A155</f>
        <v>0</v>
      </c>
      <c r="C464" s="182" t="str">
        <f>IFERROR(LEFT(IFERROR(INDEX(Sheet5!$C$2:$C$1300,MATCH($A464,Sheet5!$A$2:$A$1300,0)),"-"),FIND(",",IFERROR(INDEX(Sheet5!$C$2:$C$1300,MATCH($A464,Sheet5!$A$2:$A$1300,0)),"-"),1)-1),IFERROR(INDEX(Sheet5!$C$2:$C$1300,MATCH($A464,Sheet5!$A$2:$A$1300,0)),"-"))</f>
        <v>-</v>
      </c>
      <c r="D464" s="204">
        <f>IFERROR(INDEX(Lookup!$BG$9:$BG$2065,MATCH($A464,Lookup!$A$9:$A$2065,0)),0)</f>
        <v>0</v>
      </c>
      <c r="E464" s="204">
        <f>IFERROR(INDEX(Lookup!$BF$9:$BF$2065,MATCH($A464,Lookup!$A$9:$A$2065,0)),0)</f>
        <v>0</v>
      </c>
      <c r="F464" s="204">
        <f>IFERROR(INDEX(Lookup!$BE$9:$BE$2065,MATCH($A464,Lookup!$A$9:$A$2065,0)),0)</f>
        <v>0</v>
      </c>
      <c r="G464" s="205"/>
      <c r="H464" s="205"/>
      <c r="I464" s="204">
        <f>IFERROR(INDEX(Lookup!$BJ$9:$BJ$2065,MATCH($A464,Lookup!$A$9:$A$2065,0)),0)</f>
        <v>0</v>
      </c>
      <c r="J464" s="204">
        <f>IFERROR(INDEX(Lookup!$BI$9:$BI$2065,MATCH($A464,Lookup!$A$9:$A$2065,0)),0)</f>
        <v>0</v>
      </c>
      <c r="K464" s="204">
        <f>IFERROR(INDEX(Lookup!$BH$9:$BH$2065,MATCH($A464,Lookup!$A$9:$A$2065,0)),0)</f>
        <v>0</v>
      </c>
      <c r="L464" s="204">
        <f t="shared" si="108"/>
        <v>0</v>
      </c>
      <c r="O464" s="182">
        <f t="shared" si="109"/>
        <v>0</v>
      </c>
    </row>
    <row r="465" spans="1:15" hidden="1" x14ac:dyDescent="0.2">
      <c r="A465" s="182">
        <f>+'09'!A156</f>
        <v>0</v>
      </c>
      <c r="C465" s="182" t="str">
        <f>IFERROR(LEFT(IFERROR(INDEX(Sheet5!$C$2:$C$1300,MATCH($A465,Sheet5!$A$2:$A$1300,0)),"-"),FIND(",",IFERROR(INDEX(Sheet5!$C$2:$C$1300,MATCH($A465,Sheet5!$A$2:$A$1300,0)),"-"),1)-1),IFERROR(INDEX(Sheet5!$C$2:$C$1300,MATCH($A465,Sheet5!$A$2:$A$1300,0)),"-"))</f>
        <v>-</v>
      </c>
      <c r="D465" s="204">
        <f>IFERROR(INDEX(Lookup!$BG$9:$BG$2065,MATCH($A465,Lookup!$A$9:$A$2065,0)),0)</f>
        <v>0</v>
      </c>
      <c r="E465" s="204">
        <f>IFERROR(INDEX(Lookup!$BF$9:$BF$2065,MATCH($A465,Lookup!$A$9:$A$2065,0)),0)</f>
        <v>0</v>
      </c>
      <c r="F465" s="204">
        <f>IFERROR(INDEX(Lookup!$BE$9:$BE$2065,MATCH($A465,Lookup!$A$9:$A$2065,0)),0)</f>
        <v>0</v>
      </c>
      <c r="G465" s="205"/>
      <c r="H465" s="205"/>
      <c r="I465" s="204">
        <f>IFERROR(INDEX(Lookup!$BJ$9:$BJ$2065,MATCH($A465,Lookup!$A$9:$A$2065,0)),0)</f>
        <v>0</v>
      </c>
      <c r="J465" s="204">
        <f>IFERROR(INDEX(Lookup!$BI$9:$BI$2065,MATCH($A465,Lookup!$A$9:$A$2065,0)),0)</f>
        <v>0</v>
      </c>
      <c r="K465" s="204">
        <f>IFERROR(INDEX(Lookup!$BH$9:$BH$2065,MATCH($A465,Lookup!$A$9:$A$2065,0)),0)</f>
        <v>0</v>
      </c>
      <c r="L465" s="204">
        <f t="shared" si="108"/>
        <v>0</v>
      </c>
      <c r="O465" s="182">
        <f t="shared" si="109"/>
        <v>0</v>
      </c>
    </row>
    <row r="466" spans="1:15" hidden="1" x14ac:dyDescent="0.2">
      <c r="A466" s="182">
        <f>+'09'!A157</f>
        <v>0</v>
      </c>
      <c r="C466" s="182" t="str">
        <f>IFERROR(LEFT(IFERROR(INDEX(Sheet5!$C$2:$C$1300,MATCH($A466,Sheet5!$A$2:$A$1300,0)),"-"),FIND(",",IFERROR(INDEX(Sheet5!$C$2:$C$1300,MATCH($A466,Sheet5!$A$2:$A$1300,0)),"-"),1)-1),IFERROR(INDEX(Sheet5!$C$2:$C$1300,MATCH($A466,Sheet5!$A$2:$A$1300,0)),"-"))</f>
        <v>-</v>
      </c>
      <c r="D466" s="204">
        <f>IFERROR(INDEX(Lookup!$BG$9:$BG$2065,MATCH($A466,Lookup!$A$9:$A$2065,0)),0)</f>
        <v>0</v>
      </c>
      <c r="E466" s="204">
        <f>IFERROR(INDEX(Lookup!$BF$9:$BF$2065,MATCH($A466,Lookup!$A$9:$A$2065,0)),0)</f>
        <v>0</v>
      </c>
      <c r="F466" s="204">
        <f>IFERROR(INDEX(Lookup!$BE$9:$BE$2065,MATCH($A466,Lookup!$A$9:$A$2065,0)),0)</f>
        <v>0</v>
      </c>
      <c r="G466" s="205"/>
      <c r="H466" s="205"/>
      <c r="I466" s="204">
        <f>IFERROR(INDEX(Lookup!$BJ$9:$BJ$2065,MATCH($A466,Lookup!$A$9:$A$2065,0)),0)</f>
        <v>0</v>
      </c>
      <c r="J466" s="204">
        <f>IFERROR(INDEX(Lookup!$BI$9:$BI$2065,MATCH($A466,Lookup!$A$9:$A$2065,0)),0)</f>
        <v>0</v>
      </c>
      <c r="K466" s="204">
        <f>IFERROR(INDEX(Lookup!$BH$9:$BH$2065,MATCH($A466,Lookup!$A$9:$A$2065,0)),0)</f>
        <v>0</v>
      </c>
      <c r="L466" s="204">
        <f t="shared" si="108"/>
        <v>0</v>
      </c>
      <c r="O466" s="182">
        <f t="shared" si="109"/>
        <v>0</v>
      </c>
    </row>
    <row r="467" spans="1:15" hidden="1" x14ac:dyDescent="0.2">
      <c r="A467" s="182">
        <f>+'09'!A158</f>
        <v>0</v>
      </c>
      <c r="C467" s="182" t="str">
        <f>IFERROR(LEFT(IFERROR(INDEX(Sheet5!$C$2:$C$1300,MATCH($A467,Sheet5!$A$2:$A$1300,0)),"-"),FIND(",",IFERROR(INDEX(Sheet5!$C$2:$C$1300,MATCH($A467,Sheet5!$A$2:$A$1300,0)),"-"),1)-1),IFERROR(INDEX(Sheet5!$C$2:$C$1300,MATCH($A467,Sheet5!$A$2:$A$1300,0)),"-"))</f>
        <v>-</v>
      </c>
      <c r="D467" s="204">
        <f>IFERROR(INDEX(Lookup!$BG$9:$BG$2065,MATCH($A467,Lookup!$A$9:$A$2065,0)),0)</f>
        <v>0</v>
      </c>
      <c r="E467" s="204">
        <f>IFERROR(INDEX(Lookup!$BF$9:$BF$2065,MATCH($A467,Lookup!$A$9:$A$2065,0)),0)</f>
        <v>0</v>
      </c>
      <c r="F467" s="204">
        <f>IFERROR(INDEX(Lookup!$BE$9:$BE$2065,MATCH($A467,Lookup!$A$9:$A$2065,0)),0)</f>
        <v>0</v>
      </c>
      <c r="G467" s="205"/>
      <c r="H467" s="205"/>
      <c r="I467" s="204">
        <f>IFERROR(INDEX(Lookup!$BJ$9:$BJ$2065,MATCH($A467,Lookup!$A$9:$A$2065,0)),0)</f>
        <v>0</v>
      </c>
      <c r="J467" s="204">
        <f>IFERROR(INDEX(Lookup!$BI$9:$BI$2065,MATCH($A467,Lookup!$A$9:$A$2065,0)),0)</f>
        <v>0</v>
      </c>
      <c r="K467" s="204">
        <f>IFERROR(INDEX(Lookup!$BH$9:$BH$2065,MATCH($A467,Lookup!$A$9:$A$2065,0)),0)</f>
        <v>0</v>
      </c>
      <c r="L467" s="204">
        <f t="shared" si="108"/>
        <v>0</v>
      </c>
      <c r="O467" s="182">
        <f t="shared" si="109"/>
        <v>0</v>
      </c>
    </row>
    <row r="468" spans="1:15" hidden="1" x14ac:dyDescent="0.2">
      <c r="A468" s="182">
        <f>+'09'!A159</f>
        <v>0</v>
      </c>
      <c r="C468" s="182" t="str">
        <f>IFERROR(LEFT(IFERROR(INDEX(Sheet5!$C$2:$C$1300,MATCH($A468,Sheet5!$A$2:$A$1300,0)),"-"),FIND(",",IFERROR(INDEX(Sheet5!$C$2:$C$1300,MATCH($A468,Sheet5!$A$2:$A$1300,0)),"-"),1)-1),IFERROR(INDEX(Sheet5!$C$2:$C$1300,MATCH($A468,Sheet5!$A$2:$A$1300,0)),"-"))</f>
        <v>-</v>
      </c>
      <c r="D468" s="204">
        <f>IFERROR(INDEX(Lookup!$BG$9:$BG$2065,MATCH($A468,Lookup!$A$9:$A$2065,0)),0)</f>
        <v>0</v>
      </c>
      <c r="E468" s="204">
        <f>IFERROR(INDEX(Lookup!$BF$9:$BF$2065,MATCH($A468,Lookup!$A$9:$A$2065,0)),0)</f>
        <v>0</v>
      </c>
      <c r="F468" s="204">
        <f>IFERROR(INDEX(Lookup!$BE$9:$BE$2065,MATCH($A468,Lookup!$A$9:$A$2065,0)),0)</f>
        <v>0</v>
      </c>
      <c r="G468" s="205"/>
      <c r="H468" s="205"/>
      <c r="I468" s="204">
        <f>IFERROR(INDEX(Lookup!$BJ$9:$BJ$2065,MATCH($A468,Lookup!$A$9:$A$2065,0)),0)</f>
        <v>0</v>
      </c>
      <c r="J468" s="204">
        <f>IFERROR(INDEX(Lookup!$BI$9:$BI$2065,MATCH($A468,Lookup!$A$9:$A$2065,0)),0)</f>
        <v>0</v>
      </c>
      <c r="K468" s="204">
        <f>IFERROR(INDEX(Lookup!$BH$9:$BH$2065,MATCH($A468,Lookup!$A$9:$A$2065,0)),0)</f>
        <v>0</v>
      </c>
      <c r="L468" s="204">
        <f t="shared" si="108"/>
        <v>0</v>
      </c>
      <c r="O468" s="182">
        <f t="shared" si="109"/>
        <v>0</v>
      </c>
    </row>
    <row r="469" spans="1:15" hidden="1" x14ac:dyDescent="0.2">
      <c r="A469" s="182">
        <f>+'09'!A160</f>
        <v>0</v>
      </c>
      <c r="C469" s="182" t="str">
        <f>IFERROR(LEFT(IFERROR(INDEX(Sheet5!$C$2:$C$1300,MATCH($A469,Sheet5!$A$2:$A$1300,0)),"-"),FIND(",",IFERROR(INDEX(Sheet5!$C$2:$C$1300,MATCH($A469,Sheet5!$A$2:$A$1300,0)),"-"),1)-1),IFERROR(INDEX(Sheet5!$C$2:$C$1300,MATCH($A469,Sheet5!$A$2:$A$1300,0)),"-"))</f>
        <v>-</v>
      </c>
      <c r="D469" s="204">
        <f>IFERROR(INDEX(Lookup!$BG$9:$BG$2065,MATCH($A469,Lookup!$A$9:$A$2065,0)),0)</f>
        <v>0</v>
      </c>
      <c r="E469" s="204">
        <f>IFERROR(INDEX(Lookup!$BF$9:$BF$2065,MATCH($A469,Lookup!$A$9:$A$2065,0)),0)</f>
        <v>0</v>
      </c>
      <c r="F469" s="204">
        <f>IFERROR(INDEX(Lookup!$BE$9:$BE$2065,MATCH($A469,Lookup!$A$9:$A$2065,0)),0)</f>
        <v>0</v>
      </c>
      <c r="G469" s="205"/>
      <c r="H469" s="205"/>
      <c r="I469" s="204">
        <f>IFERROR(INDEX(Lookup!$BJ$9:$BJ$2065,MATCH($A469,Lookup!$A$9:$A$2065,0)),0)</f>
        <v>0</v>
      </c>
      <c r="J469" s="204">
        <f>IFERROR(INDEX(Lookup!$BI$9:$BI$2065,MATCH($A469,Lookup!$A$9:$A$2065,0)),0)</f>
        <v>0</v>
      </c>
      <c r="K469" s="204">
        <f>IFERROR(INDEX(Lookup!$BH$9:$BH$2065,MATCH($A469,Lookup!$A$9:$A$2065,0)),0)</f>
        <v>0</v>
      </c>
      <c r="L469" s="204">
        <f t="shared" si="108"/>
        <v>0</v>
      </c>
      <c r="O469" s="182">
        <f t="shared" si="109"/>
        <v>0</v>
      </c>
    </row>
    <row r="470" spans="1:15" hidden="1" x14ac:dyDescent="0.2">
      <c r="A470" s="182">
        <f>+'09'!A161</f>
        <v>0</v>
      </c>
      <c r="C470" s="182" t="str">
        <f>IFERROR(LEFT(IFERROR(INDEX(Sheet5!$C$2:$C$1300,MATCH($A470,Sheet5!$A$2:$A$1300,0)),"-"),FIND(",",IFERROR(INDEX(Sheet5!$C$2:$C$1300,MATCH($A470,Sheet5!$A$2:$A$1300,0)),"-"),1)-1),IFERROR(INDEX(Sheet5!$C$2:$C$1300,MATCH($A470,Sheet5!$A$2:$A$1300,0)),"-"))</f>
        <v>-</v>
      </c>
      <c r="D470" s="204">
        <f>IFERROR(INDEX(Lookup!$BG$9:$BG$2065,MATCH($A470,Lookup!$A$9:$A$2065,0)),0)</f>
        <v>0</v>
      </c>
      <c r="E470" s="204">
        <f>IFERROR(INDEX(Lookup!$BF$9:$BF$2065,MATCH($A470,Lookup!$A$9:$A$2065,0)),0)</f>
        <v>0</v>
      </c>
      <c r="F470" s="204">
        <f>IFERROR(INDEX(Lookup!$BE$9:$BE$2065,MATCH($A470,Lookup!$A$9:$A$2065,0)),0)</f>
        <v>0</v>
      </c>
      <c r="G470" s="205"/>
      <c r="H470" s="205"/>
      <c r="I470" s="204">
        <f>IFERROR(INDEX(Lookup!$BJ$9:$BJ$2065,MATCH($A470,Lookup!$A$9:$A$2065,0)),0)</f>
        <v>0</v>
      </c>
      <c r="J470" s="204">
        <f>IFERROR(INDEX(Lookup!$BI$9:$BI$2065,MATCH($A470,Lookup!$A$9:$A$2065,0)),0)</f>
        <v>0</v>
      </c>
      <c r="K470" s="204">
        <f>IFERROR(INDEX(Lookup!$BH$9:$BH$2065,MATCH($A470,Lookup!$A$9:$A$2065,0)),0)</f>
        <v>0</v>
      </c>
      <c r="L470" s="204">
        <f t="shared" si="108"/>
        <v>0</v>
      </c>
      <c r="O470" s="182">
        <f t="shared" si="109"/>
        <v>0</v>
      </c>
    </row>
    <row r="471" spans="1:15" hidden="1" x14ac:dyDescent="0.2">
      <c r="A471" s="182">
        <f>+'09'!A162</f>
        <v>0</v>
      </c>
      <c r="C471" s="182" t="str">
        <f>IFERROR(LEFT(IFERROR(INDEX(Sheet5!$C$2:$C$1300,MATCH($A471,Sheet5!$A$2:$A$1300,0)),"-"),FIND(",",IFERROR(INDEX(Sheet5!$C$2:$C$1300,MATCH($A471,Sheet5!$A$2:$A$1300,0)),"-"),1)-1),IFERROR(INDEX(Sheet5!$C$2:$C$1300,MATCH($A471,Sheet5!$A$2:$A$1300,0)),"-"))</f>
        <v>-</v>
      </c>
      <c r="D471" s="204">
        <f>IFERROR(INDEX(Lookup!$BG$9:$BG$2065,MATCH($A471,Lookup!$A$9:$A$2065,0)),0)</f>
        <v>0</v>
      </c>
      <c r="E471" s="204">
        <f>IFERROR(INDEX(Lookup!$BF$9:$BF$2065,MATCH($A471,Lookup!$A$9:$A$2065,0)),0)</f>
        <v>0</v>
      </c>
      <c r="F471" s="204">
        <f>IFERROR(INDEX(Lookup!$BE$9:$BE$2065,MATCH($A471,Lookup!$A$9:$A$2065,0)),0)</f>
        <v>0</v>
      </c>
      <c r="G471" s="205"/>
      <c r="H471" s="205"/>
      <c r="I471" s="204">
        <f>IFERROR(INDEX(Lookup!$BJ$9:$BJ$2065,MATCH($A471,Lookup!$A$9:$A$2065,0)),0)</f>
        <v>0</v>
      </c>
      <c r="J471" s="204">
        <f>IFERROR(INDEX(Lookup!$BI$9:$BI$2065,MATCH($A471,Lookup!$A$9:$A$2065,0)),0)</f>
        <v>0</v>
      </c>
      <c r="K471" s="204">
        <f>IFERROR(INDEX(Lookup!$BH$9:$BH$2065,MATCH($A471,Lookup!$A$9:$A$2065,0)),0)</f>
        <v>0</v>
      </c>
      <c r="L471" s="204">
        <f t="shared" si="108"/>
        <v>0</v>
      </c>
      <c r="O471" s="182">
        <f t="shared" si="109"/>
        <v>0</v>
      </c>
    </row>
    <row r="472" spans="1:15" hidden="1" x14ac:dyDescent="0.2">
      <c r="A472" s="182">
        <f>+'09'!A163</f>
        <v>0</v>
      </c>
      <c r="C472" s="182" t="str">
        <f>IFERROR(LEFT(IFERROR(INDEX(Sheet5!$C$2:$C$1300,MATCH($A472,Sheet5!$A$2:$A$1300,0)),"-"),FIND(",",IFERROR(INDEX(Sheet5!$C$2:$C$1300,MATCH($A472,Sheet5!$A$2:$A$1300,0)),"-"),1)-1),IFERROR(INDEX(Sheet5!$C$2:$C$1300,MATCH($A472,Sheet5!$A$2:$A$1300,0)),"-"))</f>
        <v>-</v>
      </c>
      <c r="D472" s="204">
        <f>IFERROR(INDEX(Lookup!$BG$9:$BG$2065,MATCH($A472,Lookup!$A$9:$A$2065,0)),0)</f>
        <v>0</v>
      </c>
      <c r="E472" s="204">
        <f>IFERROR(INDEX(Lookup!$BF$9:$BF$2065,MATCH($A472,Lookup!$A$9:$A$2065,0)),0)</f>
        <v>0</v>
      </c>
      <c r="F472" s="204">
        <f>IFERROR(INDEX(Lookup!$BE$9:$BE$2065,MATCH($A472,Lookup!$A$9:$A$2065,0)),0)</f>
        <v>0</v>
      </c>
      <c r="G472" s="205"/>
      <c r="H472" s="205"/>
      <c r="I472" s="204">
        <f>IFERROR(INDEX(Lookup!$BJ$9:$BJ$2065,MATCH($A472,Lookup!$A$9:$A$2065,0)),0)</f>
        <v>0</v>
      </c>
      <c r="J472" s="204">
        <f>IFERROR(INDEX(Lookup!$BI$9:$BI$2065,MATCH($A472,Lookup!$A$9:$A$2065,0)),0)</f>
        <v>0</v>
      </c>
      <c r="K472" s="204">
        <f>IFERROR(INDEX(Lookup!$BH$9:$BH$2065,MATCH($A472,Lookup!$A$9:$A$2065,0)),0)</f>
        <v>0</v>
      </c>
      <c r="L472" s="204">
        <f t="shared" si="108"/>
        <v>0</v>
      </c>
      <c r="O472" s="182">
        <f t="shared" si="109"/>
        <v>0</v>
      </c>
    </row>
    <row r="473" spans="1:15" hidden="1" x14ac:dyDescent="0.2">
      <c r="A473" s="182">
        <f>+'09'!A164</f>
        <v>0</v>
      </c>
      <c r="C473" s="182" t="str">
        <f>IFERROR(LEFT(IFERROR(INDEX(Sheet5!$C$2:$C$1300,MATCH($A473,Sheet5!$A$2:$A$1300,0)),"-"),FIND(",",IFERROR(INDEX(Sheet5!$C$2:$C$1300,MATCH($A473,Sheet5!$A$2:$A$1300,0)),"-"),1)-1),IFERROR(INDEX(Sheet5!$C$2:$C$1300,MATCH($A473,Sheet5!$A$2:$A$1300,0)),"-"))</f>
        <v>-</v>
      </c>
      <c r="D473" s="204">
        <f>IFERROR(INDEX(Lookup!$BG$9:$BG$2065,MATCH($A473,Lookup!$A$9:$A$2065,0)),0)</f>
        <v>0</v>
      </c>
      <c r="E473" s="204">
        <f>IFERROR(INDEX(Lookup!$BF$9:$BF$2065,MATCH($A473,Lookup!$A$9:$A$2065,0)),0)</f>
        <v>0</v>
      </c>
      <c r="F473" s="204">
        <f>IFERROR(INDEX(Lookup!$BE$9:$BE$2065,MATCH($A473,Lookup!$A$9:$A$2065,0)),0)</f>
        <v>0</v>
      </c>
      <c r="G473" s="205"/>
      <c r="H473" s="205"/>
      <c r="I473" s="204">
        <f>IFERROR(INDEX(Lookup!$BJ$9:$BJ$2065,MATCH($A473,Lookup!$A$9:$A$2065,0)),0)</f>
        <v>0</v>
      </c>
      <c r="J473" s="204">
        <f>IFERROR(INDEX(Lookup!$BI$9:$BI$2065,MATCH($A473,Lookup!$A$9:$A$2065,0)),0)</f>
        <v>0</v>
      </c>
      <c r="K473" s="204">
        <f>IFERROR(INDEX(Lookup!$BH$9:$BH$2065,MATCH($A473,Lookup!$A$9:$A$2065,0)),0)</f>
        <v>0</v>
      </c>
      <c r="L473" s="204">
        <f t="shared" si="108"/>
        <v>0</v>
      </c>
      <c r="O473" s="182">
        <f t="shared" si="109"/>
        <v>0</v>
      </c>
    </row>
    <row r="474" spans="1:15" hidden="1" x14ac:dyDescent="0.2">
      <c r="A474" s="182">
        <f>+'09'!A165</f>
        <v>0</v>
      </c>
      <c r="C474" s="182" t="str">
        <f>IFERROR(LEFT(IFERROR(INDEX(Sheet5!$C$2:$C$1300,MATCH($A474,Sheet5!$A$2:$A$1300,0)),"-"),FIND(",",IFERROR(INDEX(Sheet5!$C$2:$C$1300,MATCH($A474,Sheet5!$A$2:$A$1300,0)),"-"),1)-1),IFERROR(INDEX(Sheet5!$C$2:$C$1300,MATCH($A474,Sheet5!$A$2:$A$1300,0)),"-"))</f>
        <v>-</v>
      </c>
      <c r="D474" s="204">
        <f>IFERROR(INDEX(Lookup!$BG$9:$BG$2065,MATCH($A474,Lookup!$A$9:$A$2065,0)),0)</f>
        <v>0</v>
      </c>
      <c r="E474" s="204">
        <f>IFERROR(INDEX(Lookup!$BF$9:$BF$2065,MATCH($A474,Lookup!$A$9:$A$2065,0)),0)</f>
        <v>0</v>
      </c>
      <c r="F474" s="204">
        <f>IFERROR(INDEX(Lookup!$BE$9:$BE$2065,MATCH($A474,Lookup!$A$9:$A$2065,0)),0)</f>
        <v>0</v>
      </c>
      <c r="G474" s="205"/>
      <c r="H474" s="205"/>
      <c r="I474" s="204">
        <f>IFERROR(INDEX(Lookup!$BJ$9:$BJ$2065,MATCH($A474,Lookup!$A$9:$A$2065,0)),0)</f>
        <v>0</v>
      </c>
      <c r="J474" s="204">
        <f>IFERROR(INDEX(Lookup!$BI$9:$BI$2065,MATCH($A474,Lookup!$A$9:$A$2065,0)),0)</f>
        <v>0</v>
      </c>
      <c r="K474" s="204">
        <f>IFERROR(INDEX(Lookup!$BH$9:$BH$2065,MATCH($A474,Lookup!$A$9:$A$2065,0)),0)</f>
        <v>0</v>
      </c>
      <c r="L474" s="204">
        <f t="shared" si="108"/>
        <v>0</v>
      </c>
      <c r="O474" s="182">
        <f t="shared" si="109"/>
        <v>0</v>
      </c>
    </row>
    <row r="475" spans="1:15" hidden="1" x14ac:dyDescent="0.2">
      <c r="A475" s="182">
        <f>+'09'!A166</f>
        <v>0</v>
      </c>
      <c r="C475" s="182" t="str">
        <f>IFERROR(LEFT(IFERROR(INDEX(Sheet5!$C$2:$C$1300,MATCH($A475,Sheet5!$A$2:$A$1300,0)),"-"),FIND(",",IFERROR(INDEX(Sheet5!$C$2:$C$1300,MATCH($A475,Sheet5!$A$2:$A$1300,0)),"-"),1)-1),IFERROR(INDEX(Sheet5!$C$2:$C$1300,MATCH($A475,Sheet5!$A$2:$A$1300,0)),"-"))</f>
        <v>-</v>
      </c>
      <c r="D475" s="204">
        <f>IFERROR(INDEX(Lookup!$BG$9:$BG$2065,MATCH($A475,Lookup!$A$9:$A$2065,0)),0)</f>
        <v>0</v>
      </c>
      <c r="E475" s="204">
        <f>IFERROR(INDEX(Lookup!$BF$9:$BF$2065,MATCH($A475,Lookup!$A$9:$A$2065,0)),0)</f>
        <v>0</v>
      </c>
      <c r="F475" s="204">
        <f>IFERROR(INDEX(Lookup!$BE$9:$BE$2065,MATCH($A475,Lookup!$A$9:$A$2065,0)),0)</f>
        <v>0</v>
      </c>
      <c r="G475" s="205"/>
      <c r="H475" s="205"/>
      <c r="I475" s="204">
        <f>IFERROR(INDEX(Lookup!$BJ$9:$BJ$2065,MATCH($A475,Lookup!$A$9:$A$2065,0)),0)</f>
        <v>0</v>
      </c>
      <c r="J475" s="204">
        <f>IFERROR(INDEX(Lookup!$BI$9:$BI$2065,MATCH($A475,Lookup!$A$9:$A$2065,0)),0)</f>
        <v>0</v>
      </c>
      <c r="K475" s="204">
        <f>IFERROR(INDEX(Lookup!$BH$9:$BH$2065,MATCH($A475,Lookup!$A$9:$A$2065,0)),0)</f>
        <v>0</v>
      </c>
      <c r="L475" s="204">
        <f t="shared" si="108"/>
        <v>0</v>
      </c>
      <c r="O475" s="182">
        <f t="shared" si="109"/>
        <v>0</v>
      </c>
    </row>
    <row r="476" spans="1:15" hidden="1" x14ac:dyDescent="0.2">
      <c r="A476" s="182">
        <f>+'09'!A167</f>
        <v>0</v>
      </c>
      <c r="C476" s="182" t="str">
        <f>IFERROR(LEFT(IFERROR(INDEX(Sheet5!$C$2:$C$1300,MATCH($A476,Sheet5!$A$2:$A$1300,0)),"-"),FIND(",",IFERROR(INDEX(Sheet5!$C$2:$C$1300,MATCH($A476,Sheet5!$A$2:$A$1300,0)),"-"),1)-1),IFERROR(INDEX(Sheet5!$C$2:$C$1300,MATCH($A476,Sheet5!$A$2:$A$1300,0)),"-"))</f>
        <v>-</v>
      </c>
      <c r="D476" s="204">
        <f>IFERROR(INDEX(Lookup!$BG$9:$BG$2065,MATCH($A476,Lookup!$A$9:$A$2065,0)),0)</f>
        <v>0</v>
      </c>
      <c r="E476" s="204">
        <f>IFERROR(INDEX(Lookup!$BF$9:$BF$2065,MATCH($A476,Lookup!$A$9:$A$2065,0)),0)</f>
        <v>0</v>
      </c>
      <c r="F476" s="204">
        <f>IFERROR(INDEX(Lookup!$BE$9:$BE$2065,MATCH($A476,Lookup!$A$9:$A$2065,0)),0)</f>
        <v>0</v>
      </c>
      <c r="G476" s="205"/>
      <c r="H476" s="205"/>
      <c r="I476" s="204">
        <f>IFERROR(INDEX(Lookup!$BJ$9:$BJ$2065,MATCH($A476,Lookup!$A$9:$A$2065,0)),0)</f>
        <v>0</v>
      </c>
      <c r="J476" s="204">
        <f>IFERROR(INDEX(Lookup!$BI$9:$BI$2065,MATCH($A476,Lookup!$A$9:$A$2065,0)),0)</f>
        <v>0</v>
      </c>
      <c r="K476" s="204">
        <f>IFERROR(INDEX(Lookup!$BH$9:$BH$2065,MATCH($A476,Lookup!$A$9:$A$2065,0)),0)</f>
        <v>0</v>
      </c>
      <c r="L476" s="204">
        <f t="shared" si="108"/>
        <v>0</v>
      </c>
      <c r="O476" s="182">
        <f t="shared" si="109"/>
        <v>0</v>
      </c>
    </row>
    <row r="477" spans="1:15" hidden="1" x14ac:dyDescent="0.2">
      <c r="A477" s="182">
        <f>+'09'!A168</f>
        <v>0</v>
      </c>
      <c r="C477" s="182" t="str">
        <f>IFERROR(LEFT(IFERROR(INDEX(Sheet5!$C$2:$C$1300,MATCH($A477,Sheet5!$A$2:$A$1300,0)),"-"),FIND(",",IFERROR(INDEX(Sheet5!$C$2:$C$1300,MATCH($A477,Sheet5!$A$2:$A$1300,0)),"-"),1)-1),IFERROR(INDEX(Sheet5!$C$2:$C$1300,MATCH($A477,Sheet5!$A$2:$A$1300,0)),"-"))</f>
        <v>-</v>
      </c>
      <c r="D477" s="204">
        <f>IFERROR(INDEX(Lookup!$BG$9:$BG$2065,MATCH($A477,Lookup!$A$9:$A$2065,0)),0)</f>
        <v>0</v>
      </c>
      <c r="E477" s="204">
        <f>IFERROR(INDEX(Lookup!$BF$9:$BF$2065,MATCH($A477,Lookup!$A$9:$A$2065,0)),0)</f>
        <v>0</v>
      </c>
      <c r="F477" s="204">
        <f>IFERROR(INDEX(Lookup!$BE$9:$BE$2065,MATCH($A477,Lookup!$A$9:$A$2065,0)),0)</f>
        <v>0</v>
      </c>
      <c r="G477" s="205"/>
      <c r="H477" s="205"/>
      <c r="I477" s="204">
        <f>IFERROR(INDEX(Lookup!$BJ$9:$BJ$2065,MATCH($A477,Lookup!$A$9:$A$2065,0)),0)</f>
        <v>0</v>
      </c>
      <c r="J477" s="204">
        <f>IFERROR(INDEX(Lookup!$BI$9:$BI$2065,MATCH($A477,Lookup!$A$9:$A$2065,0)),0)</f>
        <v>0</v>
      </c>
      <c r="K477" s="204">
        <f>IFERROR(INDEX(Lookup!$BH$9:$BH$2065,MATCH($A477,Lookup!$A$9:$A$2065,0)),0)</f>
        <v>0</v>
      </c>
      <c r="L477" s="204">
        <f t="shared" si="108"/>
        <v>0</v>
      </c>
      <c r="O477" s="182">
        <f t="shared" si="109"/>
        <v>0</v>
      </c>
    </row>
    <row r="478" spans="1:15" hidden="1" x14ac:dyDescent="0.2">
      <c r="A478" s="182">
        <f>+'09'!A169</f>
        <v>0</v>
      </c>
      <c r="C478" s="182" t="str">
        <f>IFERROR(LEFT(IFERROR(INDEX(Sheet5!$C$2:$C$1300,MATCH($A478,Sheet5!$A$2:$A$1300,0)),"-"),FIND(",",IFERROR(INDEX(Sheet5!$C$2:$C$1300,MATCH($A478,Sheet5!$A$2:$A$1300,0)),"-"),1)-1),IFERROR(INDEX(Sheet5!$C$2:$C$1300,MATCH($A478,Sheet5!$A$2:$A$1300,0)),"-"))</f>
        <v>-</v>
      </c>
      <c r="D478" s="204">
        <f>IFERROR(INDEX(Lookup!$BG$9:$BG$2065,MATCH($A478,Lookup!$A$9:$A$2065,0)),0)</f>
        <v>0</v>
      </c>
      <c r="E478" s="204">
        <f>IFERROR(INDEX(Lookup!$BF$9:$BF$2065,MATCH($A478,Lookup!$A$9:$A$2065,0)),0)</f>
        <v>0</v>
      </c>
      <c r="F478" s="204">
        <f>IFERROR(INDEX(Lookup!$BE$9:$BE$2065,MATCH($A478,Lookup!$A$9:$A$2065,0)),0)</f>
        <v>0</v>
      </c>
      <c r="G478" s="205"/>
      <c r="H478" s="205"/>
      <c r="I478" s="204">
        <f>IFERROR(INDEX(Lookup!$BJ$9:$BJ$2065,MATCH($A478,Lookup!$A$9:$A$2065,0)),0)</f>
        <v>0</v>
      </c>
      <c r="J478" s="204">
        <f>IFERROR(INDEX(Lookup!$BI$9:$BI$2065,MATCH($A478,Lookup!$A$9:$A$2065,0)),0)</f>
        <v>0</v>
      </c>
      <c r="K478" s="204">
        <f>IFERROR(INDEX(Lookup!$BH$9:$BH$2065,MATCH($A478,Lookup!$A$9:$A$2065,0)),0)</f>
        <v>0</v>
      </c>
      <c r="L478" s="204">
        <f t="shared" si="108"/>
        <v>0</v>
      </c>
      <c r="O478" s="182">
        <f t="shared" si="109"/>
        <v>0</v>
      </c>
    </row>
    <row r="479" spans="1:15" hidden="1" x14ac:dyDescent="0.2">
      <c r="A479" s="182">
        <f>+'09'!A170</f>
        <v>0</v>
      </c>
      <c r="C479" s="182" t="str">
        <f>IFERROR(LEFT(IFERROR(INDEX(Sheet5!$C$2:$C$1300,MATCH($A479,Sheet5!$A$2:$A$1300,0)),"-"),FIND(",",IFERROR(INDEX(Sheet5!$C$2:$C$1300,MATCH($A479,Sheet5!$A$2:$A$1300,0)),"-"),1)-1),IFERROR(INDEX(Sheet5!$C$2:$C$1300,MATCH($A479,Sheet5!$A$2:$A$1300,0)),"-"))</f>
        <v>-</v>
      </c>
      <c r="D479" s="204">
        <f>IFERROR(INDEX(Lookup!$BG$9:$BG$2065,MATCH($A479,Lookup!$A$9:$A$2065,0)),0)</f>
        <v>0</v>
      </c>
      <c r="E479" s="204">
        <f>IFERROR(INDEX(Lookup!$BF$9:$BF$2065,MATCH($A479,Lookup!$A$9:$A$2065,0)),0)</f>
        <v>0</v>
      </c>
      <c r="F479" s="204">
        <f>IFERROR(INDEX(Lookup!$BE$9:$BE$2065,MATCH($A479,Lookup!$A$9:$A$2065,0)),0)</f>
        <v>0</v>
      </c>
      <c r="G479" s="205"/>
      <c r="H479" s="205"/>
      <c r="I479" s="204">
        <f>IFERROR(INDEX(Lookup!$BJ$9:$BJ$2065,MATCH($A479,Lookup!$A$9:$A$2065,0)),0)</f>
        <v>0</v>
      </c>
      <c r="J479" s="204">
        <f>IFERROR(INDEX(Lookup!$BI$9:$BI$2065,MATCH($A479,Lookup!$A$9:$A$2065,0)),0)</f>
        <v>0</v>
      </c>
      <c r="K479" s="204">
        <f>IFERROR(INDEX(Lookup!$BH$9:$BH$2065,MATCH($A479,Lookup!$A$9:$A$2065,0)),0)</f>
        <v>0</v>
      </c>
      <c r="L479" s="204">
        <f t="shared" si="108"/>
        <v>0</v>
      </c>
      <c r="O479" s="182">
        <f t="shared" si="109"/>
        <v>0</v>
      </c>
    </row>
    <row r="480" spans="1:15" hidden="1" x14ac:dyDescent="0.2">
      <c r="A480" s="182">
        <f>+'09'!A171</f>
        <v>0</v>
      </c>
      <c r="C480" s="182" t="str">
        <f>IFERROR(LEFT(IFERROR(INDEX(Sheet5!$C$2:$C$1300,MATCH($A480,Sheet5!$A$2:$A$1300,0)),"-"),FIND(",",IFERROR(INDEX(Sheet5!$C$2:$C$1300,MATCH($A480,Sheet5!$A$2:$A$1300,0)),"-"),1)-1),IFERROR(INDEX(Sheet5!$C$2:$C$1300,MATCH($A480,Sheet5!$A$2:$A$1300,0)),"-"))</f>
        <v>-</v>
      </c>
      <c r="D480" s="204">
        <f>IFERROR(INDEX(Lookup!$BG$9:$BG$2065,MATCH($A480,Lookup!$A$9:$A$2065,0)),0)</f>
        <v>0</v>
      </c>
      <c r="E480" s="204">
        <f>IFERROR(INDEX(Lookup!$BF$9:$BF$2065,MATCH($A480,Lookup!$A$9:$A$2065,0)),0)</f>
        <v>0</v>
      </c>
      <c r="F480" s="204">
        <f>IFERROR(INDEX(Lookup!$BE$9:$BE$2065,MATCH($A480,Lookup!$A$9:$A$2065,0)),0)</f>
        <v>0</v>
      </c>
      <c r="G480" s="205"/>
      <c r="H480" s="205"/>
      <c r="I480" s="204">
        <f>IFERROR(INDEX(Lookup!$BJ$9:$BJ$2065,MATCH($A480,Lookup!$A$9:$A$2065,0)),0)</f>
        <v>0</v>
      </c>
      <c r="J480" s="204">
        <f>IFERROR(INDEX(Lookup!$BI$9:$BI$2065,MATCH($A480,Lookup!$A$9:$A$2065,0)),0)</f>
        <v>0</v>
      </c>
      <c r="K480" s="204">
        <f>IFERROR(INDEX(Lookup!$BH$9:$BH$2065,MATCH($A480,Lookup!$A$9:$A$2065,0)),0)</f>
        <v>0</v>
      </c>
      <c r="L480" s="204">
        <f t="shared" si="108"/>
        <v>0</v>
      </c>
      <c r="O480" s="182">
        <f t="shared" si="109"/>
        <v>0</v>
      </c>
    </row>
    <row r="481" spans="1:15" hidden="1" x14ac:dyDescent="0.2">
      <c r="A481" s="182">
        <f>+'09'!A172</f>
        <v>0</v>
      </c>
      <c r="C481" s="182" t="str">
        <f>IFERROR(LEFT(IFERROR(INDEX(Sheet5!$C$2:$C$1300,MATCH($A481,Sheet5!$A$2:$A$1300,0)),"-"),FIND(",",IFERROR(INDEX(Sheet5!$C$2:$C$1300,MATCH($A481,Sheet5!$A$2:$A$1300,0)),"-"),1)-1),IFERROR(INDEX(Sheet5!$C$2:$C$1300,MATCH($A481,Sheet5!$A$2:$A$1300,0)),"-"))</f>
        <v>-</v>
      </c>
      <c r="D481" s="204">
        <f>IFERROR(INDEX(Lookup!$BG$9:$BG$2065,MATCH($A481,Lookup!$A$9:$A$2065,0)),0)</f>
        <v>0</v>
      </c>
      <c r="E481" s="204">
        <f>IFERROR(INDEX(Lookup!$BF$9:$BF$2065,MATCH($A481,Lookup!$A$9:$A$2065,0)),0)</f>
        <v>0</v>
      </c>
      <c r="F481" s="204">
        <f>IFERROR(INDEX(Lookup!$BE$9:$BE$2065,MATCH($A481,Lookup!$A$9:$A$2065,0)),0)</f>
        <v>0</v>
      </c>
      <c r="G481" s="205"/>
      <c r="H481" s="205"/>
      <c r="I481" s="204">
        <f>IFERROR(INDEX(Lookup!$BJ$9:$BJ$2065,MATCH($A481,Lookup!$A$9:$A$2065,0)),0)</f>
        <v>0</v>
      </c>
      <c r="J481" s="204">
        <f>IFERROR(INDEX(Lookup!$BI$9:$BI$2065,MATCH($A481,Lookup!$A$9:$A$2065,0)),0)</f>
        <v>0</v>
      </c>
      <c r="K481" s="204">
        <f>IFERROR(INDEX(Lookup!$BH$9:$BH$2065,MATCH($A481,Lookup!$A$9:$A$2065,0)),0)</f>
        <v>0</v>
      </c>
      <c r="L481" s="204">
        <f t="shared" si="108"/>
        <v>0</v>
      </c>
      <c r="O481" s="182">
        <f t="shared" si="109"/>
        <v>0</v>
      </c>
    </row>
    <row r="482" spans="1:15" hidden="1" x14ac:dyDescent="0.2">
      <c r="A482" s="182">
        <f>+'09'!A173</f>
        <v>0</v>
      </c>
      <c r="C482" s="182" t="str">
        <f>IFERROR(LEFT(IFERROR(INDEX(Sheet5!$C$2:$C$1300,MATCH($A482,Sheet5!$A$2:$A$1300,0)),"-"),FIND(",",IFERROR(INDEX(Sheet5!$C$2:$C$1300,MATCH($A482,Sheet5!$A$2:$A$1300,0)),"-"),1)-1),IFERROR(INDEX(Sheet5!$C$2:$C$1300,MATCH($A482,Sheet5!$A$2:$A$1300,0)),"-"))</f>
        <v>-</v>
      </c>
      <c r="D482" s="204">
        <f>IFERROR(INDEX(Lookup!$BG$9:$BG$2065,MATCH($A482,Lookup!$A$9:$A$2065,0)),0)</f>
        <v>0</v>
      </c>
      <c r="E482" s="204">
        <f>IFERROR(INDEX(Lookup!$BF$9:$BF$2065,MATCH($A482,Lookup!$A$9:$A$2065,0)),0)</f>
        <v>0</v>
      </c>
      <c r="F482" s="204">
        <f>IFERROR(INDEX(Lookup!$BE$9:$BE$2065,MATCH($A482,Lookup!$A$9:$A$2065,0)),0)</f>
        <v>0</v>
      </c>
      <c r="G482" s="205"/>
      <c r="H482" s="205"/>
      <c r="I482" s="204">
        <f>IFERROR(INDEX(Lookup!$BJ$9:$BJ$2065,MATCH($A482,Lookup!$A$9:$A$2065,0)),0)</f>
        <v>0</v>
      </c>
      <c r="J482" s="204">
        <f>IFERROR(INDEX(Lookup!$BI$9:$BI$2065,MATCH($A482,Lookup!$A$9:$A$2065,0)),0)</f>
        <v>0</v>
      </c>
      <c r="K482" s="204">
        <f>IFERROR(INDEX(Lookup!$BH$9:$BH$2065,MATCH($A482,Lookup!$A$9:$A$2065,0)),0)</f>
        <v>0</v>
      </c>
      <c r="L482" s="204">
        <f t="shared" si="108"/>
        <v>0</v>
      </c>
      <c r="O482" s="182">
        <f t="shared" si="109"/>
        <v>0</v>
      </c>
    </row>
    <row r="483" spans="1:15" hidden="1" x14ac:dyDescent="0.2">
      <c r="A483" s="182">
        <f>+'09'!A174</f>
        <v>0</v>
      </c>
      <c r="C483" s="182" t="str">
        <f>IFERROR(LEFT(IFERROR(INDEX(Sheet5!$C$2:$C$1300,MATCH($A483,Sheet5!$A$2:$A$1300,0)),"-"),FIND(",",IFERROR(INDEX(Sheet5!$C$2:$C$1300,MATCH($A483,Sheet5!$A$2:$A$1300,0)),"-"),1)-1),IFERROR(INDEX(Sheet5!$C$2:$C$1300,MATCH($A483,Sheet5!$A$2:$A$1300,0)),"-"))</f>
        <v>-</v>
      </c>
      <c r="D483" s="204">
        <f>IFERROR(INDEX(Lookup!$BG$9:$BG$2065,MATCH($A483,Lookup!$A$9:$A$2065,0)),0)</f>
        <v>0</v>
      </c>
      <c r="E483" s="204">
        <f>IFERROR(INDEX(Lookup!$BF$9:$BF$2065,MATCH($A483,Lookup!$A$9:$A$2065,0)),0)</f>
        <v>0</v>
      </c>
      <c r="F483" s="204">
        <f>IFERROR(INDEX(Lookup!$BE$9:$BE$2065,MATCH($A483,Lookup!$A$9:$A$2065,0)),0)</f>
        <v>0</v>
      </c>
      <c r="G483" s="205"/>
      <c r="H483" s="205"/>
      <c r="I483" s="204">
        <f>IFERROR(INDEX(Lookup!$BJ$9:$BJ$2065,MATCH($A483,Lookup!$A$9:$A$2065,0)),0)</f>
        <v>0</v>
      </c>
      <c r="J483" s="204">
        <f>IFERROR(INDEX(Lookup!$BI$9:$BI$2065,MATCH($A483,Lookup!$A$9:$A$2065,0)),0)</f>
        <v>0</v>
      </c>
      <c r="K483" s="204">
        <f>IFERROR(INDEX(Lookup!$BH$9:$BH$2065,MATCH($A483,Lookup!$A$9:$A$2065,0)),0)</f>
        <v>0</v>
      </c>
      <c r="L483" s="204">
        <f t="shared" si="108"/>
        <v>0</v>
      </c>
      <c r="O483" s="182">
        <f t="shared" si="109"/>
        <v>0</v>
      </c>
    </row>
    <row r="484" spans="1:15" hidden="1" x14ac:dyDescent="0.2">
      <c r="A484" s="182">
        <f>+'09'!A175</f>
        <v>0</v>
      </c>
      <c r="C484" s="182" t="str">
        <f>IFERROR(LEFT(IFERROR(INDEX(Sheet5!$C$2:$C$1300,MATCH($A484,Sheet5!$A$2:$A$1300,0)),"-"),FIND(",",IFERROR(INDEX(Sheet5!$C$2:$C$1300,MATCH($A484,Sheet5!$A$2:$A$1300,0)),"-"),1)-1),IFERROR(INDEX(Sheet5!$C$2:$C$1300,MATCH($A484,Sheet5!$A$2:$A$1300,0)),"-"))</f>
        <v>-</v>
      </c>
      <c r="D484" s="204">
        <f>IFERROR(INDEX(Lookup!$BG$9:$BG$2065,MATCH($A484,Lookup!$A$9:$A$2065,0)),0)</f>
        <v>0</v>
      </c>
      <c r="E484" s="204">
        <f>IFERROR(INDEX(Lookup!$BF$9:$BF$2065,MATCH($A484,Lookup!$A$9:$A$2065,0)),0)</f>
        <v>0</v>
      </c>
      <c r="F484" s="204">
        <f>IFERROR(INDEX(Lookup!$BE$9:$BE$2065,MATCH($A484,Lookup!$A$9:$A$2065,0)),0)</f>
        <v>0</v>
      </c>
      <c r="G484" s="205"/>
      <c r="H484" s="205"/>
      <c r="I484" s="204">
        <f>IFERROR(INDEX(Lookup!$BJ$9:$BJ$2065,MATCH($A484,Lookup!$A$9:$A$2065,0)),0)</f>
        <v>0</v>
      </c>
      <c r="J484" s="204">
        <f>IFERROR(INDEX(Lookup!$BI$9:$BI$2065,MATCH($A484,Lookup!$A$9:$A$2065,0)),0)</f>
        <v>0</v>
      </c>
      <c r="K484" s="204">
        <f>IFERROR(INDEX(Lookup!$BH$9:$BH$2065,MATCH($A484,Lookup!$A$9:$A$2065,0)),0)</f>
        <v>0</v>
      </c>
      <c r="L484" s="204">
        <f t="shared" si="108"/>
        <v>0</v>
      </c>
      <c r="O484" s="182">
        <f t="shared" si="109"/>
        <v>0</v>
      </c>
    </row>
    <row r="485" spans="1:15" hidden="1" x14ac:dyDescent="0.2">
      <c r="A485" s="182">
        <f>+'09'!A176</f>
        <v>0</v>
      </c>
      <c r="C485" s="182" t="str">
        <f>IFERROR(LEFT(IFERROR(INDEX(Sheet5!$C$2:$C$1300,MATCH($A485,Sheet5!$A$2:$A$1300,0)),"-"),FIND(",",IFERROR(INDEX(Sheet5!$C$2:$C$1300,MATCH($A485,Sheet5!$A$2:$A$1300,0)),"-"),1)-1),IFERROR(INDEX(Sheet5!$C$2:$C$1300,MATCH($A485,Sheet5!$A$2:$A$1300,0)),"-"))</f>
        <v>-</v>
      </c>
      <c r="D485" s="204">
        <f>IFERROR(INDEX(Lookup!$BG$9:$BG$2065,MATCH($A485,Lookup!$A$9:$A$2065,0)),0)</f>
        <v>0</v>
      </c>
      <c r="E485" s="204">
        <f>IFERROR(INDEX(Lookup!$BF$9:$BF$2065,MATCH($A485,Lookup!$A$9:$A$2065,0)),0)</f>
        <v>0</v>
      </c>
      <c r="F485" s="204">
        <f>IFERROR(INDEX(Lookup!$BE$9:$BE$2065,MATCH($A485,Lookup!$A$9:$A$2065,0)),0)</f>
        <v>0</v>
      </c>
      <c r="G485" s="205"/>
      <c r="H485" s="205"/>
      <c r="I485" s="204">
        <f>IFERROR(INDEX(Lookup!$BJ$9:$BJ$2065,MATCH($A485,Lookup!$A$9:$A$2065,0)),0)</f>
        <v>0</v>
      </c>
      <c r="J485" s="204">
        <f>IFERROR(INDEX(Lookup!$BI$9:$BI$2065,MATCH($A485,Lookup!$A$9:$A$2065,0)),0)</f>
        <v>0</v>
      </c>
      <c r="K485" s="204">
        <f>IFERROR(INDEX(Lookup!$BH$9:$BH$2065,MATCH($A485,Lookup!$A$9:$A$2065,0)),0)</f>
        <v>0</v>
      </c>
      <c r="L485" s="204">
        <f t="shared" si="108"/>
        <v>0</v>
      </c>
      <c r="O485" s="182">
        <f t="shared" si="109"/>
        <v>0</v>
      </c>
    </row>
    <row r="486" spans="1:15" hidden="1" x14ac:dyDescent="0.2">
      <c r="A486" s="182">
        <f>+'09'!A177</f>
        <v>0</v>
      </c>
      <c r="C486" s="182" t="str">
        <f>IFERROR(LEFT(IFERROR(INDEX(Sheet5!$C$2:$C$1300,MATCH($A486,Sheet5!$A$2:$A$1300,0)),"-"),FIND(",",IFERROR(INDEX(Sheet5!$C$2:$C$1300,MATCH($A486,Sheet5!$A$2:$A$1300,0)),"-"),1)-1),IFERROR(INDEX(Sheet5!$C$2:$C$1300,MATCH($A486,Sheet5!$A$2:$A$1300,0)),"-"))</f>
        <v>-</v>
      </c>
      <c r="D486" s="204">
        <f>IFERROR(INDEX(Lookup!$BG$9:$BG$2065,MATCH($A486,Lookup!$A$9:$A$2065,0)),0)</f>
        <v>0</v>
      </c>
      <c r="E486" s="204">
        <f>IFERROR(INDEX(Lookup!$BF$9:$BF$2065,MATCH($A486,Lookup!$A$9:$A$2065,0)),0)</f>
        <v>0</v>
      </c>
      <c r="F486" s="204">
        <f>IFERROR(INDEX(Lookup!$BE$9:$BE$2065,MATCH($A486,Lookup!$A$9:$A$2065,0)),0)</f>
        <v>0</v>
      </c>
      <c r="G486" s="205"/>
      <c r="H486" s="205"/>
      <c r="I486" s="204">
        <f>IFERROR(INDEX(Lookup!$BJ$9:$BJ$2065,MATCH($A486,Lookup!$A$9:$A$2065,0)),0)</f>
        <v>0</v>
      </c>
      <c r="J486" s="204">
        <f>IFERROR(INDEX(Lookup!$BI$9:$BI$2065,MATCH($A486,Lookup!$A$9:$A$2065,0)),0)</f>
        <v>0</v>
      </c>
      <c r="K486" s="204">
        <f>IFERROR(INDEX(Lookup!$BH$9:$BH$2065,MATCH($A486,Lookup!$A$9:$A$2065,0)),0)</f>
        <v>0</v>
      </c>
      <c r="L486" s="204">
        <f t="shared" si="108"/>
        <v>0</v>
      </c>
      <c r="O486" s="182">
        <f t="shared" si="109"/>
        <v>0</v>
      </c>
    </row>
    <row r="487" spans="1:15" hidden="1" x14ac:dyDescent="0.2">
      <c r="A487" s="182">
        <f>+'09'!A178</f>
        <v>0</v>
      </c>
      <c r="C487" s="182" t="str">
        <f>IFERROR(LEFT(IFERROR(INDEX(Sheet5!$C$2:$C$1300,MATCH($A487,Sheet5!$A$2:$A$1300,0)),"-"),FIND(",",IFERROR(INDEX(Sheet5!$C$2:$C$1300,MATCH($A487,Sheet5!$A$2:$A$1300,0)),"-"),1)-1),IFERROR(INDEX(Sheet5!$C$2:$C$1300,MATCH($A487,Sheet5!$A$2:$A$1300,0)),"-"))</f>
        <v>-</v>
      </c>
      <c r="D487" s="204">
        <f>IFERROR(INDEX(Lookup!$BG$9:$BG$2065,MATCH($A487,Lookup!$A$9:$A$2065,0)),0)</f>
        <v>0</v>
      </c>
      <c r="E487" s="204">
        <f>IFERROR(INDEX(Lookup!$BF$9:$BF$2065,MATCH($A487,Lookup!$A$9:$A$2065,0)),0)</f>
        <v>0</v>
      </c>
      <c r="F487" s="204">
        <f>IFERROR(INDEX(Lookup!$BE$9:$BE$2065,MATCH($A487,Lookup!$A$9:$A$2065,0)),0)</f>
        <v>0</v>
      </c>
      <c r="G487" s="205"/>
      <c r="H487" s="205"/>
      <c r="I487" s="204">
        <f>IFERROR(INDEX(Lookup!$BJ$9:$BJ$2065,MATCH($A487,Lookup!$A$9:$A$2065,0)),0)</f>
        <v>0</v>
      </c>
      <c r="J487" s="204">
        <f>IFERROR(INDEX(Lookup!$BI$9:$BI$2065,MATCH($A487,Lookup!$A$9:$A$2065,0)),0)</f>
        <v>0</v>
      </c>
      <c r="K487" s="204">
        <f>IFERROR(INDEX(Lookup!$BH$9:$BH$2065,MATCH($A487,Lookup!$A$9:$A$2065,0)),0)</f>
        <v>0</v>
      </c>
      <c r="L487" s="204">
        <f t="shared" si="108"/>
        <v>0</v>
      </c>
      <c r="O487" s="182">
        <f t="shared" si="109"/>
        <v>0</v>
      </c>
    </row>
    <row r="488" spans="1:15" hidden="1" x14ac:dyDescent="0.2">
      <c r="A488" s="182">
        <f>+'09'!A179</f>
        <v>0</v>
      </c>
      <c r="C488" s="182" t="str">
        <f>IFERROR(LEFT(IFERROR(INDEX(Sheet5!$C$2:$C$1300,MATCH($A488,Sheet5!$A$2:$A$1300,0)),"-"),FIND(",",IFERROR(INDEX(Sheet5!$C$2:$C$1300,MATCH($A488,Sheet5!$A$2:$A$1300,0)),"-"),1)-1),IFERROR(INDEX(Sheet5!$C$2:$C$1300,MATCH($A488,Sheet5!$A$2:$A$1300,0)),"-"))</f>
        <v>-</v>
      </c>
      <c r="D488" s="204">
        <f>IFERROR(INDEX(Lookup!$BG$9:$BG$2065,MATCH($A488,Lookup!$A$9:$A$2065,0)),0)</f>
        <v>0</v>
      </c>
      <c r="E488" s="204">
        <f>IFERROR(INDEX(Lookup!$BF$9:$BF$2065,MATCH($A488,Lookup!$A$9:$A$2065,0)),0)</f>
        <v>0</v>
      </c>
      <c r="F488" s="204">
        <f>IFERROR(INDEX(Lookup!$BE$9:$BE$2065,MATCH($A488,Lookup!$A$9:$A$2065,0)),0)</f>
        <v>0</v>
      </c>
      <c r="G488" s="205"/>
      <c r="H488" s="205"/>
      <c r="I488" s="204">
        <f>IFERROR(INDEX(Lookup!$BJ$9:$BJ$2065,MATCH($A488,Lookup!$A$9:$A$2065,0)),0)</f>
        <v>0</v>
      </c>
      <c r="J488" s="204">
        <f>IFERROR(INDEX(Lookup!$BI$9:$BI$2065,MATCH($A488,Lookup!$A$9:$A$2065,0)),0)</f>
        <v>0</v>
      </c>
      <c r="K488" s="204">
        <f>IFERROR(INDEX(Lookup!$BH$9:$BH$2065,MATCH($A488,Lookup!$A$9:$A$2065,0)),0)</f>
        <v>0</v>
      </c>
      <c r="L488" s="204">
        <f t="shared" si="108"/>
        <v>0</v>
      </c>
      <c r="O488" s="182">
        <f t="shared" si="109"/>
        <v>0</v>
      </c>
    </row>
    <row r="489" spans="1:15" hidden="1" x14ac:dyDescent="0.2">
      <c r="A489" s="182">
        <f>+'09'!A180</f>
        <v>0</v>
      </c>
      <c r="C489" s="182" t="str">
        <f>IFERROR(LEFT(IFERROR(INDEX(Sheet5!$C$2:$C$1300,MATCH($A489,Sheet5!$A$2:$A$1300,0)),"-"),FIND(",",IFERROR(INDEX(Sheet5!$C$2:$C$1300,MATCH($A489,Sheet5!$A$2:$A$1300,0)),"-"),1)-1),IFERROR(INDEX(Sheet5!$C$2:$C$1300,MATCH($A489,Sheet5!$A$2:$A$1300,0)),"-"))</f>
        <v>-</v>
      </c>
      <c r="D489" s="204">
        <f>IFERROR(INDEX(Lookup!$BG$9:$BG$2065,MATCH($A489,Lookup!$A$9:$A$2065,0)),0)</f>
        <v>0</v>
      </c>
      <c r="E489" s="204">
        <f>IFERROR(INDEX(Lookup!$BF$9:$BF$2065,MATCH($A489,Lookup!$A$9:$A$2065,0)),0)</f>
        <v>0</v>
      </c>
      <c r="F489" s="204">
        <f>IFERROR(INDEX(Lookup!$BE$9:$BE$2065,MATCH($A489,Lookup!$A$9:$A$2065,0)),0)</f>
        <v>0</v>
      </c>
      <c r="G489" s="205"/>
      <c r="H489" s="205"/>
      <c r="I489" s="204">
        <f>IFERROR(INDEX(Lookup!$BJ$9:$BJ$2065,MATCH($A489,Lookup!$A$9:$A$2065,0)),0)</f>
        <v>0</v>
      </c>
      <c r="J489" s="204">
        <f>IFERROR(INDEX(Lookup!$BI$9:$BI$2065,MATCH($A489,Lookup!$A$9:$A$2065,0)),0)</f>
        <v>0</v>
      </c>
      <c r="K489" s="204">
        <f>IFERROR(INDEX(Lookup!$BH$9:$BH$2065,MATCH($A489,Lookup!$A$9:$A$2065,0)),0)</f>
        <v>0</v>
      </c>
      <c r="L489" s="204">
        <f t="shared" si="108"/>
        <v>0</v>
      </c>
      <c r="O489" s="182">
        <f t="shared" si="109"/>
        <v>0</v>
      </c>
    </row>
    <row r="490" spans="1:15" hidden="1" x14ac:dyDescent="0.2">
      <c r="A490" s="182">
        <f>+'09'!A181</f>
        <v>0</v>
      </c>
      <c r="C490" s="182" t="str">
        <f>IFERROR(LEFT(IFERROR(INDEX(Sheet5!$C$2:$C$1300,MATCH($A490,Sheet5!$A$2:$A$1300,0)),"-"),FIND(",",IFERROR(INDEX(Sheet5!$C$2:$C$1300,MATCH($A490,Sheet5!$A$2:$A$1300,0)),"-"),1)-1),IFERROR(INDEX(Sheet5!$C$2:$C$1300,MATCH($A490,Sheet5!$A$2:$A$1300,0)),"-"))</f>
        <v>-</v>
      </c>
      <c r="D490" s="204">
        <f>IFERROR(INDEX(Lookup!$BG$9:$BG$2065,MATCH($A490,Lookup!$A$9:$A$2065,0)),0)</f>
        <v>0</v>
      </c>
      <c r="E490" s="204">
        <f>IFERROR(INDEX(Lookup!$BF$9:$BF$2065,MATCH($A490,Lookup!$A$9:$A$2065,0)),0)</f>
        <v>0</v>
      </c>
      <c r="F490" s="204">
        <f>IFERROR(INDEX(Lookup!$BE$9:$BE$2065,MATCH($A490,Lookup!$A$9:$A$2065,0)),0)</f>
        <v>0</v>
      </c>
      <c r="G490" s="205"/>
      <c r="H490" s="205"/>
      <c r="I490" s="204">
        <f>IFERROR(INDEX(Lookup!$BJ$9:$BJ$2065,MATCH($A490,Lookup!$A$9:$A$2065,0)),0)</f>
        <v>0</v>
      </c>
      <c r="J490" s="204">
        <f>IFERROR(INDEX(Lookup!$BI$9:$BI$2065,MATCH($A490,Lookup!$A$9:$A$2065,0)),0)</f>
        <v>0</v>
      </c>
      <c r="K490" s="204">
        <f>IFERROR(INDEX(Lookup!$BH$9:$BH$2065,MATCH($A490,Lookup!$A$9:$A$2065,0)),0)</f>
        <v>0</v>
      </c>
      <c r="L490" s="204">
        <f t="shared" si="108"/>
        <v>0</v>
      </c>
      <c r="O490" s="182">
        <f t="shared" si="109"/>
        <v>0</v>
      </c>
    </row>
    <row r="491" spans="1:15" hidden="1" x14ac:dyDescent="0.2">
      <c r="A491" s="182">
        <f>+'09'!A182</f>
        <v>0</v>
      </c>
      <c r="C491" s="182" t="str">
        <f>IFERROR(LEFT(IFERROR(INDEX(Sheet5!$C$2:$C$1300,MATCH($A491,Sheet5!$A$2:$A$1300,0)),"-"),FIND(",",IFERROR(INDEX(Sheet5!$C$2:$C$1300,MATCH($A491,Sheet5!$A$2:$A$1300,0)),"-"),1)-1),IFERROR(INDEX(Sheet5!$C$2:$C$1300,MATCH($A491,Sheet5!$A$2:$A$1300,0)),"-"))</f>
        <v>-</v>
      </c>
      <c r="D491" s="204">
        <f>IFERROR(INDEX(Lookup!$BG$9:$BG$2065,MATCH($A491,Lookup!$A$9:$A$2065,0)),0)</f>
        <v>0</v>
      </c>
      <c r="E491" s="204">
        <f>IFERROR(INDEX(Lookup!$BF$9:$BF$2065,MATCH($A491,Lookup!$A$9:$A$2065,0)),0)</f>
        <v>0</v>
      </c>
      <c r="F491" s="204">
        <f>IFERROR(INDEX(Lookup!$BE$9:$BE$2065,MATCH($A491,Lookup!$A$9:$A$2065,0)),0)</f>
        <v>0</v>
      </c>
      <c r="G491" s="205"/>
      <c r="H491" s="205"/>
      <c r="I491" s="204">
        <f>IFERROR(INDEX(Lookup!$BJ$9:$BJ$2065,MATCH($A491,Lookup!$A$9:$A$2065,0)),0)</f>
        <v>0</v>
      </c>
      <c r="J491" s="204">
        <f>IFERROR(INDEX(Lookup!$BI$9:$BI$2065,MATCH($A491,Lookup!$A$9:$A$2065,0)),0)</f>
        <v>0</v>
      </c>
      <c r="K491" s="204">
        <f>IFERROR(INDEX(Lookup!$BH$9:$BH$2065,MATCH($A491,Lookup!$A$9:$A$2065,0)),0)</f>
        <v>0</v>
      </c>
      <c r="L491" s="204">
        <f t="shared" si="108"/>
        <v>0</v>
      </c>
      <c r="O491" s="182">
        <f t="shared" si="109"/>
        <v>0</v>
      </c>
    </row>
    <row r="492" spans="1:15" hidden="1" x14ac:dyDescent="0.2">
      <c r="A492" s="182">
        <f>+'09'!A183</f>
        <v>0</v>
      </c>
      <c r="C492" s="182" t="str">
        <f>IFERROR(LEFT(IFERROR(INDEX(Sheet5!$C$2:$C$1300,MATCH($A492,Sheet5!$A$2:$A$1300,0)),"-"),FIND(",",IFERROR(INDEX(Sheet5!$C$2:$C$1300,MATCH($A492,Sheet5!$A$2:$A$1300,0)),"-"),1)-1),IFERROR(INDEX(Sheet5!$C$2:$C$1300,MATCH($A492,Sheet5!$A$2:$A$1300,0)),"-"))</f>
        <v>-</v>
      </c>
      <c r="D492" s="204">
        <f>IFERROR(INDEX(Lookup!$BG$9:$BG$2065,MATCH($A492,Lookup!$A$9:$A$2065,0)),0)</f>
        <v>0</v>
      </c>
      <c r="E492" s="204">
        <f>IFERROR(INDEX(Lookup!$BF$9:$BF$2065,MATCH($A492,Lookup!$A$9:$A$2065,0)),0)</f>
        <v>0</v>
      </c>
      <c r="F492" s="204">
        <f>IFERROR(INDEX(Lookup!$BE$9:$BE$2065,MATCH($A492,Lookup!$A$9:$A$2065,0)),0)</f>
        <v>0</v>
      </c>
      <c r="G492" s="205"/>
      <c r="H492" s="205"/>
      <c r="I492" s="204">
        <f>IFERROR(INDEX(Lookup!$BJ$9:$BJ$2065,MATCH($A492,Lookup!$A$9:$A$2065,0)),0)</f>
        <v>0</v>
      </c>
      <c r="J492" s="204">
        <f>IFERROR(INDEX(Lookup!$BI$9:$BI$2065,MATCH($A492,Lookup!$A$9:$A$2065,0)),0)</f>
        <v>0</v>
      </c>
      <c r="K492" s="204">
        <f>IFERROR(INDEX(Lookup!$BH$9:$BH$2065,MATCH($A492,Lookup!$A$9:$A$2065,0)),0)</f>
        <v>0</v>
      </c>
      <c r="L492" s="204">
        <f t="shared" si="108"/>
        <v>0</v>
      </c>
      <c r="O492" s="182">
        <f t="shared" si="109"/>
        <v>0</v>
      </c>
    </row>
    <row r="493" spans="1:15" hidden="1" x14ac:dyDescent="0.2">
      <c r="A493" s="182">
        <f>+'09'!A184</f>
        <v>0</v>
      </c>
      <c r="C493" s="182" t="str">
        <f>IFERROR(LEFT(IFERROR(INDEX(Sheet5!$C$2:$C$1300,MATCH($A493,Sheet5!$A$2:$A$1300,0)),"-"),FIND(",",IFERROR(INDEX(Sheet5!$C$2:$C$1300,MATCH($A493,Sheet5!$A$2:$A$1300,0)),"-"),1)-1),IFERROR(INDEX(Sheet5!$C$2:$C$1300,MATCH($A493,Sheet5!$A$2:$A$1300,0)),"-"))</f>
        <v>-</v>
      </c>
      <c r="D493" s="204">
        <f>IFERROR(INDEX(Lookup!$BG$9:$BG$2065,MATCH($A493,Lookup!$A$9:$A$2065,0)),0)</f>
        <v>0</v>
      </c>
      <c r="E493" s="204">
        <f>IFERROR(INDEX(Lookup!$BF$9:$BF$2065,MATCH($A493,Lookup!$A$9:$A$2065,0)),0)</f>
        <v>0</v>
      </c>
      <c r="F493" s="204">
        <f>IFERROR(INDEX(Lookup!$BE$9:$BE$2065,MATCH($A493,Lookup!$A$9:$A$2065,0)),0)</f>
        <v>0</v>
      </c>
      <c r="G493" s="205"/>
      <c r="H493" s="205"/>
      <c r="I493" s="204">
        <f>IFERROR(INDEX(Lookup!$BJ$9:$BJ$2065,MATCH($A493,Lookup!$A$9:$A$2065,0)),0)</f>
        <v>0</v>
      </c>
      <c r="J493" s="204">
        <f>IFERROR(INDEX(Lookup!$BI$9:$BI$2065,MATCH($A493,Lookup!$A$9:$A$2065,0)),0)</f>
        <v>0</v>
      </c>
      <c r="K493" s="204">
        <f>IFERROR(INDEX(Lookup!$BH$9:$BH$2065,MATCH($A493,Lookup!$A$9:$A$2065,0)),0)</f>
        <v>0</v>
      </c>
      <c r="L493" s="204">
        <f t="shared" si="108"/>
        <v>0</v>
      </c>
      <c r="O493" s="182">
        <f t="shared" si="109"/>
        <v>0</v>
      </c>
    </row>
    <row r="494" spans="1:15" hidden="1" x14ac:dyDescent="0.2">
      <c r="A494" s="182">
        <f>+'09'!A185</f>
        <v>0</v>
      </c>
      <c r="C494" s="182" t="str">
        <f>IFERROR(LEFT(IFERROR(INDEX(Sheet5!$C$2:$C$1300,MATCH($A494,Sheet5!$A$2:$A$1300,0)),"-"),FIND(",",IFERROR(INDEX(Sheet5!$C$2:$C$1300,MATCH($A494,Sheet5!$A$2:$A$1300,0)),"-"),1)-1),IFERROR(INDEX(Sheet5!$C$2:$C$1300,MATCH($A494,Sheet5!$A$2:$A$1300,0)),"-"))</f>
        <v>-</v>
      </c>
      <c r="D494" s="204">
        <f>IFERROR(INDEX(Lookup!$BG$9:$BG$2065,MATCH($A494,Lookup!$A$9:$A$2065,0)),0)</f>
        <v>0</v>
      </c>
      <c r="E494" s="204">
        <f>IFERROR(INDEX(Lookup!$BF$9:$BF$2065,MATCH($A494,Lookup!$A$9:$A$2065,0)),0)</f>
        <v>0</v>
      </c>
      <c r="F494" s="204">
        <f>IFERROR(INDEX(Lookup!$BE$9:$BE$2065,MATCH($A494,Lookup!$A$9:$A$2065,0)),0)</f>
        <v>0</v>
      </c>
      <c r="G494" s="205"/>
      <c r="H494" s="205"/>
      <c r="I494" s="204">
        <f>IFERROR(INDEX(Lookup!$BJ$9:$BJ$2065,MATCH($A494,Lookup!$A$9:$A$2065,0)),0)</f>
        <v>0</v>
      </c>
      <c r="J494" s="204">
        <f>IFERROR(INDEX(Lookup!$BI$9:$BI$2065,MATCH($A494,Lookup!$A$9:$A$2065,0)),0)</f>
        <v>0</v>
      </c>
      <c r="K494" s="204">
        <f>IFERROR(INDEX(Lookup!$BH$9:$BH$2065,MATCH($A494,Lookup!$A$9:$A$2065,0)),0)</f>
        <v>0</v>
      </c>
      <c r="L494" s="204">
        <f t="shared" si="108"/>
        <v>0</v>
      </c>
      <c r="O494" s="182">
        <f t="shared" si="109"/>
        <v>0</v>
      </c>
    </row>
    <row r="495" spans="1:15" hidden="1" x14ac:dyDescent="0.2">
      <c r="A495" s="182">
        <f>+'09'!A186</f>
        <v>0</v>
      </c>
      <c r="C495" s="182" t="str">
        <f>IFERROR(LEFT(IFERROR(INDEX(Sheet5!$C$2:$C$1300,MATCH($A495,Sheet5!$A$2:$A$1300,0)),"-"),FIND(",",IFERROR(INDEX(Sheet5!$C$2:$C$1300,MATCH($A495,Sheet5!$A$2:$A$1300,0)),"-"),1)-1),IFERROR(INDEX(Sheet5!$C$2:$C$1300,MATCH($A495,Sheet5!$A$2:$A$1300,0)),"-"))</f>
        <v>-</v>
      </c>
      <c r="D495" s="204">
        <f>IFERROR(INDEX(Lookup!$BG$9:$BG$2065,MATCH($A495,Lookup!$A$9:$A$2065,0)),0)</f>
        <v>0</v>
      </c>
      <c r="E495" s="204">
        <f>IFERROR(INDEX(Lookup!$BF$9:$BF$2065,MATCH($A495,Lookup!$A$9:$A$2065,0)),0)</f>
        <v>0</v>
      </c>
      <c r="F495" s="204">
        <f>IFERROR(INDEX(Lookup!$BE$9:$BE$2065,MATCH($A495,Lookup!$A$9:$A$2065,0)),0)</f>
        <v>0</v>
      </c>
      <c r="G495" s="205"/>
      <c r="H495" s="205"/>
      <c r="I495" s="204">
        <f>IFERROR(INDEX(Lookup!$BJ$9:$BJ$2065,MATCH($A495,Lookup!$A$9:$A$2065,0)),0)</f>
        <v>0</v>
      </c>
      <c r="J495" s="204">
        <f>IFERROR(INDEX(Lookup!$BI$9:$BI$2065,MATCH($A495,Lookup!$A$9:$A$2065,0)),0)</f>
        <v>0</v>
      </c>
      <c r="K495" s="204">
        <f>IFERROR(INDEX(Lookup!$BH$9:$BH$2065,MATCH($A495,Lookup!$A$9:$A$2065,0)),0)</f>
        <v>0</v>
      </c>
      <c r="L495" s="204">
        <f t="shared" si="108"/>
        <v>0</v>
      </c>
      <c r="O495" s="182">
        <f t="shared" si="109"/>
        <v>0</v>
      </c>
    </row>
    <row r="496" spans="1:15" hidden="1" x14ac:dyDescent="0.2">
      <c r="A496" s="182">
        <f>+'09'!A187</f>
        <v>0</v>
      </c>
      <c r="C496" s="182" t="str">
        <f>IFERROR(LEFT(IFERROR(INDEX(Sheet5!$C$2:$C$1300,MATCH($A496,Sheet5!$A$2:$A$1300,0)),"-"),FIND(",",IFERROR(INDEX(Sheet5!$C$2:$C$1300,MATCH($A496,Sheet5!$A$2:$A$1300,0)),"-"),1)-1),IFERROR(INDEX(Sheet5!$C$2:$C$1300,MATCH($A496,Sheet5!$A$2:$A$1300,0)),"-"))</f>
        <v>-</v>
      </c>
      <c r="D496" s="204">
        <f>IFERROR(INDEX(Lookup!$BG$9:$BG$2065,MATCH($A496,Lookup!$A$9:$A$2065,0)),0)</f>
        <v>0</v>
      </c>
      <c r="E496" s="204">
        <f>IFERROR(INDEX(Lookup!$BF$9:$BF$2065,MATCH($A496,Lookup!$A$9:$A$2065,0)),0)</f>
        <v>0</v>
      </c>
      <c r="F496" s="204">
        <f>IFERROR(INDEX(Lookup!$BE$9:$BE$2065,MATCH($A496,Lookup!$A$9:$A$2065,0)),0)</f>
        <v>0</v>
      </c>
      <c r="G496" s="205"/>
      <c r="H496" s="205"/>
      <c r="I496" s="204">
        <f>IFERROR(INDEX(Lookup!$BJ$9:$BJ$2065,MATCH($A496,Lookup!$A$9:$A$2065,0)),0)</f>
        <v>0</v>
      </c>
      <c r="J496" s="204">
        <f>IFERROR(INDEX(Lookup!$BI$9:$BI$2065,MATCH($A496,Lookup!$A$9:$A$2065,0)),0)</f>
        <v>0</v>
      </c>
      <c r="K496" s="204">
        <f>IFERROR(INDEX(Lookup!$BH$9:$BH$2065,MATCH($A496,Lookup!$A$9:$A$2065,0)),0)</f>
        <v>0</v>
      </c>
      <c r="L496" s="204">
        <f t="shared" si="108"/>
        <v>0</v>
      </c>
      <c r="O496" s="182">
        <f t="shared" si="109"/>
        <v>0</v>
      </c>
    </row>
    <row r="497" spans="1:15" hidden="1" x14ac:dyDescent="0.2">
      <c r="A497" s="182">
        <f>+'09'!A188</f>
        <v>0</v>
      </c>
      <c r="C497" s="182" t="str">
        <f>IFERROR(LEFT(IFERROR(INDEX(Sheet5!$C$2:$C$1300,MATCH($A497,Sheet5!$A$2:$A$1300,0)),"-"),FIND(",",IFERROR(INDEX(Sheet5!$C$2:$C$1300,MATCH($A497,Sheet5!$A$2:$A$1300,0)),"-"),1)-1),IFERROR(INDEX(Sheet5!$C$2:$C$1300,MATCH($A497,Sheet5!$A$2:$A$1300,0)),"-"))</f>
        <v>-</v>
      </c>
      <c r="D497" s="204">
        <f>IFERROR(INDEX(Lookup!$BG$9:$BG$2065,MATCH($A497,Lookup!$A$9:$A$2065,0)),0)</f>
        <v>0</v>
      </c>
      <c r="E497" s="204">
        <f>IFERROR(INDEX(Lookup!$BF$9:$BF$2065,MATCH($A497,Lookup!$A$9:$A$2065,0)),0)</f>
        <v>0</v>
      </c>
      <c r="F497" s="204">
        <f>IFERROR(INDEX(Lookup!$BE$9:$BE$2065,MATCH($A497,Lookup!$A$9:$A$2065,0)),0)</f>
        <v>0</v>
      </c>
      <c r="G497" s="205"/>
      <c r="H497" s="205"/>
      <c r="I497" s="204">
        <f>IFERROR(INDEX(Lookup!$BJ$9:$BJ$2065,MATCH($A497,Lookup!$A$9:$A$2065,0)),0)</f>
        <v>0</v>
      </c>
      <c r="J497" s="204">
        <f>IFERROR(INDEX(Lookup!$BI$9:$BI$2065,MATCH($A497,Lookup!$A$9:$A$2065,0)),0)</f>
        <v>0</v>
      </c>
      <c r="K497" s="204">
        <f>IFERROR(INDEX(Lookup!$BH$9:$BH$2065,MATCH($A497,Lookup!$A$9:$A$2065,0)),0)</f>
        <v>0</v>
      </c>
      <c r="L497" s="204">
        <f t="shared" si="108"/>
        <v>0</v>
      </c>
      <c r="O497" s="182">
        <f t="shared" si="109"/>
        <v>0</v>
      </c>
    </row>
    <row r="498" spans="1:15" hidden="1" x14ac:dyDescent="0.2">
      <c r="A498" s="182">
        <f>+'09'!A189</f>
        <v>0</v>
      </c>
      <c r="C498" s="182" t="str">
        <f>IFERROR(LEFT(IFERROR(INDEX(Sheet5!$C$2:$C$1300,MATCH($A498,Sheet5!$A$2:$A$1300,0)),"-"),FIND(",",IFERROR(INDEX(Sheet5!$C$2:$C$1300,MATCH($A498,Sheet5!$A$2:$A$1300,0)),"-"),1)-1),IFERROR(INDEX(Sheet5!$C$2:$C$1300,MATCH($A498,Sheet5!$A$2:$A$1300,0)),"-"))</f>
        <v>-</v>
      </c>
      <c r="D498" s="204">
        <f>IFERROR(INDEX(Lookup!$BG$9:$BG$2065,MATCH($A498,Lookup!$A$9:$A$2065,0)),0)</f>
        <v>0</v>
      </c>
      <c r="E498" s="204">
        <f>IFERROR(INDEX(Lookup!$BF$9:$BF$2065,MATCH($A498,Lookup!$A$9:$A$2065,0)),0)</f>
        <v>0</v>
      </c>
      <c r="F498" s="204">
        <f>IFERROR(INDEX(Lookup!$BE$9:$BE$2065,MATCH($A498,Lookup!$A$9:$A$2065,0)),0)</f>
        <v>0</v>
      </c>
      <c r="G498" s="205"/>
      <c r="H498" s="205"/>
      <c r="I498" s="204">
        <f>IFERROR(INDEX(Lookup!$BJ$9:$BJ$2065,MATCH($A498,Lookup!$A$9:$A$2065,0)),0)</f>
        <v>0</v>
      </c>
      <c r="J498" s="204">
        <f>IFERROR(INDEX(Lookup!$BI$9:$BI$2065,MATCH($A498,Lookup!$A$9:$A$2065,0)),0)</f>
        <v>0</v>
      </c>
      <c r="K498" s="204">
        <f>IFERROR(INDEX(Lookup!$BH$9:$BH$2065,MATCH($A498,Lookup!$A$9:$A$2065,0)),0)</f>
        <v>0</v>
      </c>
      <c r="L498" s="204">
        <f t="shared" si="108"/>
        <v>0</v>
      </c>
      <c r="O498" s="182">
        <f t="shared" si="109"/>
        <v>0</v>
      </c>
    </row>
    <row r="499" spans="1:15" hidden="1" x14ac:dyDescent="0.2">
      <c r="A499" s="182">
        <f>+'09'!A190</f>
        <v>0</v>
      </c>
      <c r="C499" s="182" t="str">
        <f>IFERROR(LEFT(IFERROR(INDEX(Sheet5!$C$2:$C$1300,MATCH($A499,Sheet5!$A$2:$A$1300,0)),"-"),FIND(",",IFERROR(INDEX(Sheet5!$C$2:$C$1300,MATCH($A499,Sheet5!$A$2:$A$1300,0)),"-"),1)-1),IFERROR(INDEX(Sheet5!$C$2:$C$1300,MATCH($A499,Sheet5!$A$2:$A$1300,0)),"-"))</f>
        <v>-</v>
      </c>
      <c r="D499" s="204">
        <f>IFERROR(INDEX(Lookup!$BG$9:$BG$2065,MATCH($A499,Lookup!$A$9:$A$2065,0)),0)</f>
        <v>0</v>
      </c>
      <c r="E499" s="204">
        <f>IFERROR(INDEX(Lookup!$BF$9:$BF$2065,MATCH($A499,Lookup!$A$9:$A$2065,0)),0)</f>
        <v>0</v>
      </c>
      <c r="F499" s="204">
        <f>IFERROR(INDEX(Lookup!$BE$9:$BE$2065,MATCH($A499,Lookup!$A$9:$A$2065,0)),0)</f>
        <v>0</v>
      </c>
      <c r="G499" s="205"/>
      <c r="H499" s="205"/>
      <c r="I499" s="204">
        <f>IFERROR(INDEX(Lookup!$BJ$9:$BJ$2065,MATCH($A499,Lookup!$A$9:$A$2065,0)),0)</f>
        <v>0</v>
      </c>
      <c r="J499" s="204">
        <f>IFERROR(INDEX(Lookup!$BI$9:$BI$2065,MATCH($A499,Lookup!$A$9:$A$2065,0)),0)</f>
        <v>0</v>
      </c>
      <c r="K499" s="204">
        <f>IFERROR(INDEX(Lookup!$BH$9:$BH$2065,MATCH($A499,Lookup!$A$9:$A$2065,0)),0)</f>
        <v>0</v>
      </c>
      <c r="L499" s="204">
        <f t="shared" si="108"/>
        <v>0</v>
      </c>
      <c r="O499" s="182">
        <f t="shared" si="109"/>
        <v>0</v>
      </c>
    </row>
    <row r="500" spans="1:15" hidden="1" x14ac:dyDescent="0.2">
      <c r="A500" s="182">
        <f>+'09'!A191</f>
        <v>0</v>
      </c>
      <c r="C500" s="182" t="str">
        <f>IFERROR(LEFT(IFERROR(INDEX(Sheet5!$C$2:$C$1300,MATCH($A500,Sheet5!$A$2:$A$1300,0)),"-"),FIND(",",IFERROR(INDEX(Sheet5!$C$2:$C$1300,MATCH($A500,Sheet5!$A$2:$A$1300,0)),"-"),1)-1),IFERROR(INDEX(Sheet5!$C$2:$C$1300,MATCH($A500,Sheet5!$A$2:$A$1300,0)),"-"))</f>
        <v>-</v>
      </c>
      <c r="D500" s="204">
        <f>IFERROR(INDEX(Lookup!$BG$9:$BG$2065,MATCH($A500,Lookup!$A$9:$A$2065,0)),0)</f>
        <v>0</v>
      </c>
      <c r="E500" s="204">
        <f>IFERROR(INDEX(Lookup!$BF$9:$BF$2065,MATCH($A500,Lookup!$A$9:$A$2065,0)),0)</f>
        <v>0</v>
      </c>
      <c r="F500" s="204">
        <f>IFERROR(INDEX(Lookup!$BE$9:$BE$2065,MATCH($A500,Lookup!$A$9:$A$2065,0)),0)</f>
        <v>0</v>
      </c>
      <c r="G500" s="205"/>
      <c r="H500" s="205"/>
      <c r="I500" s="204">
        <f>IFERROR(INDEX(Lookup!$BJ$9:$BJ$2065,MATCH($A500,Lookup!$A$9:$A$2065,0)),0)</f>
        <v>0</v>
      </c>
      <c r="J500" s="204">
        <f>IFERROR(INDEX(Lookup!$BI$9:$BI$2065,MATCH($A500,Lookup!$A$9:$A$2065,0)),0)</f>
        <v>0</v>
      </c>
      <c r="K500" s="204">
        <f>IFERROR(INDEX(Lookup!$BH$9:$BH$2065,MATCH($A500,Lookup!$A$9:$A$2065,0)),0)</f>
        <v>0</v>
      </c>
      <c r="L500" s="204">
        <f t="shared" si="108"/>
        <v>0</v>
      </c>
      <c r="O500" s="182">
        <f t="shared" si="109"/>
        <v>0</v>
      </c>
    </row>
    <row r="501" spans="1:15" hidden="1" x14ac:dyDescent="0.2">
      <c r="A501" s="182">
        <f>+'09'!A192</f>
        <v>0</v>
      </c>
      <c r="C501" s="182" t="str">
        <f>IFERROR(LEFT(IFERROR(INDEX(Sheet5!$C$2:$C$1300,MATCH($A501,Sheet5!$A$2:$A$1300,0)),"-"),FIND(",",IFERROR(INDEX(Sheet5!$C$2:$C$1300,MATCH($A501,Sheet5!$A$2:$A$1300,0)),"-"),1)-1),IFERROR(INDEX(Sheet5!$C$2:$C$1300,MATCH($A501,Sheet5!$A$2:$A$1300,0)),"-"))</f>
        <v>-</v>
      </c>
      <c r="D501" s="204">
        <f>IFERROR(INDEX(Lookup!$BG$9:$BG$2065,MATCH($A501,Lookup!$A$9:$A$2065,0)),0)</f>
        <v>0</v>
      </c>
      <c r="E501" s="204">
        <f>IFERROR(INDEX(Lookup!$BF$9:$BF$2065,MATCH($A501,Lookup!$A$9:$A$2065,0)),0)</f>
        <v>0</v>
      </c>
      <c r="F501" s="204">
        <f>IFERROR(INDEX(Lookup!$BE$9:$BE$2065,MATCH($A501,Lookup!$A$9:$A$2065,0)),0)</f>
        <v>0</v>
      </c>
      <c r="G501" s="205"/>
      <c r="H501" s="205"/>
      <c r="I501" s="204">
        <f>IFERROR(INDEX(Lookup!$BJ$9:$BJ$2065,MATCH($A501,Lookup!$A$9:$A$2065,0)),0)</f>
        <v>0</v>
      </c>
      <c r="J501" s="204">
        <f>IFERROR(INDEX(Lookup!$BI$9:$BI$2065,MATCH($A501,Lookup!$A$9:$A$2065,0)),0)</f>
        <v>0</v>
      </c>
      <c r="K501" s="204">
        <f>IFERROR(INDEX(Lookup!$BH$9:$BH$2065,MATCH($A501,Lookup!$A$9:$A$2065,0)),0)</f>
        <v>0</v>
      </c>
      <c r="L501" s="204">
        <f t="shared" si="108"/>
        <v>0</v>
      </c>
      <c r="O501" s="182">
        <f t="shared" si="109"/>
        <v>0</v>
      </c>
    </row>
    <row r="502" spans="1:15" hidden="1" x14ac:dyDescent="0.2">
      <c r="A502" s="182">
        <f>+'09'!A193</f>
        <v>0</v>
      </c>
      <c r="C502" s="182" t="str">
        <f>IFERROR(LEFT(IFERROR(INDEX(Sheet5!$C$2:$C$1300,MATCH($A502,Sheet5!$A$2:$A$1300,0)),"-"),FIND(",",IFERROR(INDEX(Sheet5!$C$2:$C$1300,MATCH($A502,Sheet5!$A$2:$A$1300,0)),"-"),1)-1),IFERROR(INDEX(Sheet5!$C$2:$C$1300,MATCH($A502,Sheet5!$A$2:$A$1300,0)),"-"))</f>
        <v>-</v>
      </c>
      <c r="D502" s="204">
        <f>IFERROR(INDEX(Lookup!$BG$9:$BG$2065,MATCH($A502,Lookup!$A$9:$A$2065,0)),0)</f>
        <v>0</v>
      </c>
      <c r="E502" s="204">
        <f>IFERROR(INDEX(Lookup!$BF$9:$BF$2065,MATCH($A502,Lookup!$A$9:$A$2065,0)),0)</f>
        <v>0</v>
      </c>
      <c r="F502" s="204">
        <f>IFERROR(INDEX(Lookup!$BE$9:$BE$2065,MATCH($A502,Lookup!$A$9:$A$2065,0)),0)</f>
        <v>0</v>
      </c>
      <c r="G502" s="205"/>
      <c r="H502" s="205"/>
      <c r="I502" s="204">
        <f>IFERROR(INDEX(Lookup!$BJ$9:$BJ$2065,MATCH($A502,Lookup!$A$9:$A$2065,0)),0)</f>
        <v>0</v>
      </c>
      <c r="J502" s="204">
        <f>IFERROR(INDEX(Lookup!$BI$9:$BI$2065,MATCH($A502,Lookup!$A$9:$A$2065,0)),0)</f>
        <v>0</v>
      </c>
      <c r="K502" s="204">
        <f>IFERROR(INDEX(Lookup!$BH$9:$BH$2065,MATCH($A502,Lookup!$A$9:$A$2065,0)),0)</f>
        <v>0</v>
      </c>
      <c r="L502" s="204">
        <f t="shared" si="108"/>
        <v>0</v>
      </c>
      <c r="O502" s="182">
        <f t="shared" si="109"/>
        <v>0</v>
      </c>
    </row>
    <row r="503" spans="1:15" hidden="1" x14ac:dyDescent="0.2">
      <c r="A503" s="182">
        <f>+'09'!A194</f>
        <v>0</v>
      </c>
      <c r="C503" s="182" t="str">
        <f>IFERROR(LEFT(IFERROR(INDEX(Sheet5!$C$2:$C$1300,MATCH($A503,Sheet5!$A$2:$A$1300,0)),"-"),FIND(",",IFERROR(INDEX(Sheet5!$C$2:$C$1300,MATCH($A503,Sheet5!$A$2:$A$1300,0)),"-"),1)-1),IFERROR(INDEX(Sheet5!$C$2:$C$1300,MATCH($A503,Sheet5!$A$2:$A$1300,0)),"-"))</f>
        <v>-</v>
      </c>
      <c r="D503" s="204">
        <f>IFERROR(INDEX(Lookup!$BG$9:$BG$2065,MATCH($A503,Lookup!$A$9:$A$2065,0)),0)</f>
        <v>0</v>
      </c>
      <c r="E503" s="204">
        <f>IFERROR(INDEX(Lookup!$BF$9:$BF$2065,MATCH($A503,Lookup!$A$9:$A$2065,0)),0)</f>
        <v>0</v>
      </c>
      <c r="F503" s="204">
        <f>IFERROR(INDEX(Lookup!$BE$9:$BE$2065,MATCH($A503,Lookup!$A$9:$A$2065,0)),0)</f>
        <v>0</v>
      </c>
      <c r="G503" s="205"/>
      <c r="H503" s="205"/>
      <c r="I503" s="204">
        <f>IFERROR(INDEX(Lookup!$BJ$9:$BJ$2065,MATCH($A503,Lookup!$A$9:$A$2065,0)),0)</f>
        <v>0</v>
      </c>
      <c r="J503" s="204">
        <f>IFERROR(INDEX(Lookup!$BI$9:$BI$2065,MATCH($A503,Lookup!$A$9:$A$2065,0)),0)</f>
        <v>0</v>
      </c>
      <c r="K503" s="204">
        <f>IFERROR(INDEX(Lookup!$BH$9:$BH$2065,MATCH($A503,Lookup!$A$9:$A$2065,0)),0)</f>
        <v>0</v>
      </c>
      <c r="L503" s="204">
        <f t="shared" ref="L503:L566" si="110">K503-J503</f>
        <v>0</v>
      </c>
      <c r="O503" s="182">
        <f t="shared" ref="O503:O566" si="111">+IF(A503&gt;0,1,0)</f>
        <v>0</v>
      </c>
    </row>
    <row r="504" spans="1:15" hidden="1" x14ac:dyDescent="0.2">
      <c r="A504" s="182">
        <f>+'09'!A195</f>
        <v>0</v>
      </c>
      <c r="C504" s="182" t="str">
        <f>IFERROR(LEFT(IFERROR(INDEX(Sheet5!$C$2:$C$1300,MATCH($A504,Sheet5!$A$2:$A$1300,0)),"-"),FIND(",",IFERROR(INDEX(Sheet5!$C$2:$C$1300,MATCH($A504,Sheet5!$A$2:$A$1300,0)),"-"),1)-1),IFERROR(INDEX(Sheet5!$C$2:$C$1300,MATCH($A504,Sheet5!$A$2:$A$1300,0)),"-"))</f>
        <v>-</v>
      </c>
      <c r="D504" s="204">
        <f>IFERROR(INDEX(Lookup!$BG$9:$BG$2065,MATCH($A504,Lookup!$A$9:$A$2065,0)),0)</f>
        <v>0</v>
      </c>
      <c r="E504" s="204">
        <f>IFERROR(INDEX(Lookup!$BF$9:$BF$2065,MATCH($A504,Lookup!$A$9:$A$2065,0)),0)</f>
        <v>0</v>
      </c>
      <c r="F504" s="204">
        <f>IFERROR(INDEX(Lookup!$BE$9:$BE$2065,MATCH($A504,Lookup!$A$9:$A$2065,0)),0)</f>
        <v>0</v>
      </c>
      <c r="G504" s="205"/>
      <c r="H504" s="205"/>
      <c r="I504" s="204">
        <f>IFERROR(INDEX(Lookup!$BJ$9:$BJ$2065,MATCH($A504,Lookup!$A$9:$A$2065,0)),0)</f>
        <v>0</v>
      </c>
      <c r="J504" s="204">
        <f>IFERROR(INDEX(Lookup!$BI$9:$BI$2065,MATCH($A504,Lookup!$A$9:$A$2065,0)),0)</f>
        <v>0</v>
      </c>
      <c r="K504" s="204">
        <f>IFERROR(INDEX(Lookup!$BH$9:$BH$2065,MATCH($A504,Lookup!$A$9:$A$2065,0)),0)</f>
        <v>0</v>
      </c>
      <c r="L504" s="204">
        <f t="shared" si="110"/>
        <v>0</v>
      </c>
      <c r="O504" s="182">
        <f t="shared" si="111"/>
        <v>0</v>
      </c>
    </row>
    <row r="505" spans="1:15" hidden="1" x14ac:dyDescent="0.2">
      <c r="A505" s="182">
        <f>+'09'!A196</f>
        <v>0</v>
      </c>
      <c r="C505" s="182" t="str">
        <f>IFERROR(LEFT(IFERROR(INDEX(Sheet5!$C$2:$C$1300,MATCH($A505,Sheet5!$A$2:$A$1300,0)),"-"),FIND(",",IFERROR(INDEX(Sheet5!$C$2:$C$1300,MATCH($A505,Sheet5!$A$2:$A$1300,0)),"-"),1)-1),IFERROR(INDEX(Sheet5!$C$2:$C$1300,MATCH($A505,Sheet5!$A$2:$A$1300,0)),"-"))</f>
        <v>-</v>
      </c>
      <c r="D505" s="204">
        <f>IFERROR(INDEX(Lookup!$BG$9:$BG$2065,MATCH($A505,Lookup!$A$9:$A$2065,0)),0)</f>
        <v>0</v>
      </c>
      <c r="E505" s="204">
        <f>IFERROR(INDEX(Lookup!$BF$9:$BF$2065,MATCH($A505,Lookup!$A$9:$A$2065,0)),0)</f>
        <v>0</v>
      </c>
      <c r="F505" s="204">
        <f>IFERROR(INDEX(Lookup!$BE$9:$BE$2065,MATCH($A505,Lookup!$A$9:$A$2065,0)),0)</f>
        <v>0</v>
      </c>
      <c r="G505" s="205"/>
      <c r="H505" s="205"/>
      <c r="I505" s="204">
        <f>IFERROR(INDEX(Lookup!$BJ$9:$BJ$2065,MATCH($A505,Lookup!$A$9:$A$2065,0)),0)</f>
        <v>0</v>
      </c>
      <c r="J505" s="204">
        <f>IFERROR(INDEX(Lookup!$BI$9:$BI$2065,MATCH($A505,Lookup!$A$9:$A$2065,0)),0)</f>
        <v>0</v>
      </c>
      <c r="K505" s="204">
        <f>IFERROR(INDEX(Lookup!$BH$9:$BH$2065,MATCH($A505,Lookup!$A$9:$A$2065,0)),0)</f>
        <v>0</v>
      </c>
      <c r="L505" s="204">
        <f t="shared" si="110"/>
        <v>0</v>
      </c>
      <c r="O505" s="182">
        <f t="shared" si="111"/>
        <v>0</v>
      </c>
    </row>
    <row r="506" spans="1:15" hidden="1" x14ac:dyDescent="0.2">
      <c r="A506" s="182">
        <f>+'09'!A197</f>
        <v>0</v>
      </c>
      <c r="C506" s="182" t="str">
        <f>IFERROR(LEFT(IFERROR(INDEX(Sheet5!$C$2:$C$1300,MATCH($A506,Sheet5!$A$2:$A$1300,0)),"-"),FIND(",",IFERROR(INDEX(Sheet5!$C$2:$C$1300,MATCH($A506,Sheet5!$A$2:$A$1300,0)),"-"),1)-1),IFERROR(INDEX(Sheet5!$C$2:$C$1300,MATCH($A506,Sheet5!$A$2:$A$1300,0)),"-"))</f>
        <v>-</v>
      </c>
      <c r="D506" s="204">
        <f>IFERROR(INDEX(Lookup!$BG$9:$BG$2065,MATCH($A506,Lookup!$A$9:$A$2065,0)),0)</f>
        <v>0</v>
      </c>
      <c r="E506" s="204">
        <f>IFERROR(INDEX(Lookup!$BF$9:$BF$2065,MATCH($A506,Lookup!$A$9:$A$2065,0)),0)</f>
        <v>0</v>
      </c>
      <c r="F506" s="204">
        <f>IFERROR(INDEX(Lookup!$BE$9:$BE$2065,MATCH($A506,Lookup!$A$9:$A$2065,0)),0)</f>
        <v>0</v>
      </c>
      <c r="G506" s="205"/>
      <c r="H506" s="205"/>
      <c r="I506" s="204">
        <f>IFERROR(INDEX(Lookup!$BJ$9:$BJ$2065,MATCH($A506,Lookup!$A$9:$A$2065,0)),0)</f>
        <v>0</v>
      </c>
      <c r="J506" s="204">
        <f>IFERROR(INDEX(Lookup!$BI$9:$BI$2065,MATCH($A506,Lookup!$A$9:$A$2065,0)),0)</f>
        <v>0</v>
      </c>
      <c r="K506" s="204">
        <f>IFERROR(INDEX(Lookup!$BH$9:$BH$2065,MATCH($A506,Lookup!$A$9:$A$2065,0)),0)</f>
        <v>0</v>
      </c>
      <c r="L506" s="204">
        <f t="shared" si="110"/>
        <v>0</v>
      </c>
      <c r="O506" s="182">
        <f t="shared" si="111"/>
        <v>0</v>
      </c>
    </row>
    <row r="507" spans="1:15" hidden="1" x14ac:dyDescent="0.2">
      <c r="A507" s="182">
        <f>+'09'!A198</f>
        <v>0</v>
      </c>
      <c r="C507" s="182" t="str">
        <f>IFERROR(LEFT(IFERROR(INDEX(Sheet5!$C$2:$C$1300,MATCH($A507,Sheet5!$A$2:$A$1300,0)),"-"),FIND(",",IFERROR(INDEX(Sheet5!$C$2:$C$1300,MATCH($A507,Sheet5!$A$2:$A$1300,0)),"-"),1)-1),IFERROR(INDEX(Sheet5!$C$2:$C$1300,MATCH($A507,Sheet5!$A$2:$A$1300,0)),"-"))</f>
        <v>-</v>
      </c>
      <c r="D507" s="204">
        <f>IFERROR(INDEX(Lookup!$BG$9:$BG$2065,MATCH($A507,Lookup!$A$9:$A$2065,0)),0)</f>
        <v>0</v>
      </c>
      <c r="E507" s="204">
        <f>IFERROR(INDEX(Lookup!$BF$9:$BF$2065,MATCH($A507,Lookup!$A$9:$A$2065,0)),0)</f>
        <v>0</v>
      </c>
      <c r="F507" s="204">
        <f>IFERROR(INDEX(Lookup!$BE$9:$BE$2065,MATCH($A507,Lookup!$A$9:$A$2065,0)),0)</f>
        <v>0</v>
      </c>
      <c r="G507" s="205"/>
      <c r="H507" s="205"/>
      <c r="I507" s="204">
        <f>IFERROR(INDEX(Lookup!$BJ$9:$BJ$2065,MATCH($A507,Lookup!$A$9:$A$2065,0)),0)</f>
        <v>0</v>
      </c>
      <c r="J507" s="204">
        <f>IFERROR(INDEX(Lookup!$BI$9:$BI$2065,MATCH($A507,Lookup!$A$9:$A$2065,0)),0)</f>
        <v>0</v>
      </c>
      <c r="K507" s="204">
        <f>IFERROR(INDEX(Lookup!$BH$9:$BH$2065,MATCH($A507,Lookup!$A$9:$A$2065,0)),0)</f>
        <v>0</v>
      </c>
      <c r="L507" s="204">
        <f t="shared" si="110"/>
        <v>0</v>
      </c>
      <c r="O507" s="182">
        <f t="shared" si="111"/>
        <v>0</v>
      </c>
    </row>
    <row r="508" spans="1:15" hidden="1" x14ac:dyDescent="0.2">
      <c r="A508" s="182">
        <f>+'09'!A199</f>
        <v>0</v>
      </c>
      <c r="C508" s="182" t="str">
        <f>IFERROR(LEFT(IFERROR(INDEX(Sheet5!$C$2:$C$1300,MATCH($A508,Sheet5!$A$2:$A$1300,0)),"-"),FIND(",",IFERROR(INDEX(Sheet5!$C$2:$C$1300,MATCH($A508,Sheet5!$A$2:$A$1300,0)),"-"),1)-1),IFERROR(INDEX(Sheet5!$C$2:$C$1300,MATCH($A508,Sheet5!$A$2:$A$1300,0)),"-"))</f>
        <v>-</v>
      </c>
      <c r="D508" s="204">
        <f>IFERROR(INDEX(Lookup!$BG$9:$BG$2065,MATCH($A508,Lookup!$A$9:$A$2065,0)),0)</f>
        <v>0</v>
      </c>
      <c r="E508" s="204">
        <f>IFERROR(INDEX(Lookup!$BF$9:$BF$2065,MATCH($A508,Lookup!$A$9:$A$2065,0)),0)</f>
        <v>0</v>
      </c>
      <c r="F508" s="204">
        <f>IFERROR(INDEX(Lookup!$BE$9:$BE$2065,MATCH($A508,Lookup!$A$9:$A$2065,0)),0)</f>
        <v>0</v>
      </c>
      <c r="G508" s="205"/>
      <c r="H508" s="205"/>
      <c r="I508" s="204">
        <f>IFERROR(INDEX(Lookup!$BJ$9:$BJ$2065,MATCH($A508,Lookup!$A$9:$A$2065,0)),0)</f>
        <v>0</v>
      </c>
      <c r="J508" s="204">
        <f>IFERROR(INDEX(Lookup!$BI$9:$BI$2065,MATCH($A508,Lookup!$A$9:$A$2065,0)),0)</f>
        <v>0</v>
      </c>
      <c r="K508" s="204">
        <f>IFERROR(INDEX(Lookup!$BH$9:$BH$2065,MATCH($A508,Lookup!$A$9:$A$2065,0)),0)</f>
        <v>0</v>
      </c>
      <c r="L508" s="204">
        <f t="shared" si="110"/>
        <v>0</v>
      </c>
      <c r="O508" s="182">
        <f t="shared" si="111"/>
        <v>0</v>
      </c>
    </row>
    <row r="509" spans="1:15" hidden="1" x14ac:dyDescent="0.2">
      <c r="A509" s="182">
        <f>+'09'!A200</f>
        <v>0</v>
      </c>
      <c r="C509" s="182" t="str">
        <f>IFERROR(LEFT(IFERROR(INDEX(Sheet5!$C$2:$C$1300,MATCH($A509,Sheet5!$A$2:$A$1300,0)),"-"),FIND(",",IFERROR(INDEX(Sheet5!$C$2:$C$1300,MATCH($A509,Sheet5!$A$2:$A$1300,0)),"-"),1)-1),IFERROR(INDEX(Sheet5!$C$2:$C$1300,MATCH($A509,Sheet5!$A$2:$A$1300,0)),"-"))</f>
        <v>-</v>
      </c>
      <c r="D509" s="204">
        <f>IFERROR(INDEX(Lookup!$BG$9:$BG$2065,MATCH($A509,Lookup!$A$9:$A$2065,0)),0)</f>
        <v>0</v>
      </c>
      <c r="E509" s="204">
        <f>IFERROR(INDEX(Lookup!$BF$9:$BF$2065,MATCH($A509,Lookup!$A$9:$A$2065,0)),0)</f>
        <v>0</v>
      </c>
      <c r="F509" s="204">
        <f>IFERROR(INDEX(Lookup!$BE$9:$BE$2065,MATCH($A509,Lookup!$A$9:$A$2065,0)),0)</f>
        <v>0</v>
      </c>
      <c r="G509" s="205"/>
      <c r="H509" s="205"/>
      <c r="I509" s="204">
        <f>IFERROR(INDEX(Lookup!$BJ$9:$BJ$2065,MATCH($A509,Lookup!$A$9:$A$2065,0)),0)</f>
        <v>0</v>
      </c>
      <c r="J509" s="204">
        <f>IFERROR(INDEX(Lookup!$BI$9:$BI$2065,MATCH($A509,Lookup!$A$9:$A$2065,0)),0)</f>
        <v>0</v>
      </c>
      <c r="K509" s="204">
        <f>IFERROR(INDEX(Lookup!$BH$9:$BH$2065,MATCH($A509,Lookup!$A$9:$A$2065,0)),0)</f>
        <v>0</v>
      </c>
      <c r="L509" s="204">
        <f t="shared" si="110"/>
        <v>0</v>
      </c>
      <c r="O509" s="182">
        <f t="shared" si="111"/>
        <v>0</v>
      </c>
    </row>
    <row r="510" spans="1:15" hidden="1" x14ac:dyDescent="0.2">
      <c r="A510" s="182">
        <f>+'09'!A201</f>
        <v>0</v>
      </c>
      <c r="C510" s="182" t="str">
        <f>IFERROR(LEFT(IFERROR(INDEX(Sheet5!$C$2:$C$1300,MATCH($A510,Sheet5!$A$2:$A$1300,0)),"-"),FIND(",",IFERROR(INDEX(Sheet5!$C$2:$C$1300,MATCH($A510,Sheet5!$A$2:$A$1300,0)),"-"),1)-1),IFERROR(INDEX(Sheet5!$C$2:$C$1300,MATCH($A510,Sheet5!$A$2:$A$1300,0)),"-"))</f>
        <v>-</v>
      </c>
      <c r="D510" s="204">
        <f>IFERROR(INDEX(Lookup!$BG$9:$BG$2065,MATCH($A510,Lookup!$A$9:$A$2065,0)),0)</f>
        <v>0</v>
      </c>
      <c r="E510" s="204">
        <f>IFERROR(INDEX(Lookup!$BF$9:$BF$2065,MATCH($A510,Lookup!$A$9:$A$2065,0)),0)</f>
        <v>0</v>
      </c>
      <c r="F510" s="204">
        <f>IFERROR(INDEX(Lookup!$BE$9:$BE$2065,MATCH($A510,Lookup!$A$9:$A$2065,0)),0)</f>
        <v>0</v>
      </c>
      <c r="G510" s="205"/>
      <c r="H510" s="205"/>
      <c r="I510" s="204">
        <f>IFERROR(INDEX(Lookup!$BJ$9:$BJ$2065,MATCH($A510,Lookup!$A$9:$A$2065,0)),0)</f>
        <v>0</v>
      </c>
      <c r="J510" s="204">
        <f>IFERROR(INDEX(Lookup!$BI$9:$BI$2065,MATCH($A510,Lookup!$A$9:$A$2065,0)),0)</f>
        <v>0</v>
      </c>
      <c r="K510" s="204">
        <f>IFERROR(INDEX(Lookup!$BH$9:$BH$2065,MATCH($A510,Lookup!$A$9:$A$2065,0)),0)</f>
        <v>0</v>
      </c>
      <c r="L510" s="204">
        <f t="shared" si="110"/>
        <v>0</v>
      </c>
      <c r="O510" s="182">
        <f t="shared" si="111"/>
        <v>0</v>
      </c>
    </row>
    <row r="511" spans="1:15" hidden="1" x14ac:dyDescent="0.2">
      <c r="A511" s="182">
        <f>+'09'!A202</f>
        <v>0</v>
      </c>
      <c r="C511" s="182" t="str">
        <f>IFERROR(LEFT(IFERROR(INDEX(Sheet5!$C$2:$C$1300,MATCH($A511,Sheet5!$A$2:$A$1300,0)),"-"),FIND(",",IFERROR(INDEX(Sheet5!$C$2:$C$1300,MATCH($A511,Sheet5!$A$2:$A$1300,0)),"-"),1)-1),IFERROR(INDEX(Sheet5!$C$2:$C$1300,MATCH($A511,Sheet5!$A$2:$A$1300,0)),"-"))</f>
        <v>-</v>
      </c>
      <c r="D511" s="204">
        <f>IFERROR(INDEX(Lookup!$BG$9:$BG$2065,MATCH($A511,Lookup!$A$9:$A$2065,0)),0)</f>
        <v>0</v>
      </c>
      <c r="E511" s="204">
        <f>IFERROR(INDEX(Lookup!$BF$9:$BF$2065,MATCH($A511,Lookup!$A$9:$A$2065,0)),0)</f>
        <v>0</v>
      </c>
      <c r="F511" s="204">
        <f>IFERROR(INDEX(Lookup!$BE$9:$BE$2065,MATCH($A511,Lookup!$A$9:$A$2065,0)),0)</f>
        <v>0</v>
      </c>
      <c r="G511" s="205"/>
      <c r="H511" s="205"/>
      <c r="I511" s="204">
        <f>IFERROR(INDEX(Lookup!$BJ$9:$BJ$2065,MATCH($A511,Lookup!$A$9:$A$2065,0)),0)</f>
        <v>0</v>
      </c>
      <c r="J511" s="204">
        <f>IFERROR(INDEX(Lookup!$BI$9:$BI$2065,MATCH($A511,Lookup!$A$9:$A$2065,0)),0)</f>
        <v>0</v>
      </c>
      <c r="K511" s="204">
        <f>IFERROR(INDEX(Lookup!$BH$9:$BH$2065,MATCH($A511,Lookup!$A$9:$A$2065,0)),0)</f>
        <v>0</v>
      </c>
      <c r="L511" s="204">
        <f t="shared" si="110"/>
        <v>0</v>
      </c>
      <c r="O511" s="182">
        <f t="shared" si="111"/>
        <v>0</v>
      </c>
    </row>
    <row r="512" spans="1:15" hidden="1" x14ac:dyDescent="0.2">
      <c r="A512" s="182">
        <f>+'09'!A203</f>
        <v>0</v>
      </c>
      <c r="C512" s="182" t="str">
        <f>IFERROR(LEFT(IFERROR(INDEX(Sheet5!$C$2:$C$1300,MATCH($A512,Sheet5!$A$2:$A$1300,0)),"-"),FIND(",",IFERROR(INDEX(Sheet5!$C$2:$C$1300,MATCH($A512,Sheet5!$A$2:$A$1300,0)),"-"),1)-1),IFERROR(INDEX(Sheet5!$C$2:$C$1300,MATCH($A512,Sheet5!$A$2:$A$1300,0)),"-"))</f>
        <v>-</v>
      </c>
      <c r="D512" s="204">
        <f>IFERROR(INDEX(Lookup!$BG$9:$BG$2065,MATCH($A512,Lookup!$A$9:$A$2065,0)),0)</f>
        <v>0</v>
      </c>
      <c r="E512" s="204">
        <f>IFERROR(INDEX(Lookup!$BF$9:$BF$2065,MATCH($A512,Lookup!$A$9:$A$2065,0)),0)</f>
        <v>0</v>
      </c>
      <c r="F512" s="204">
        <f>IFERROR(INDEX(Lookup!$BE$9:$BE$2065,MATCH($A512,Lookup!$A$9:$A$2065,0)),0)</f>
        <v>0</v>
      </c>
      <c r="G512" s="205"/>
      <c r="H512" s="205"/>
      <c r="I512" s="204">
        <f>IFERROR(INDEX(Lookup!$BJ$9:$BJ$2065,MATCH($A512,Lookup!$A$9:$A$2065,0)),0)</f>
        <v>0</v>
      </c>
      <c r="J512" s="204">
        <f>IFERROR(INDEX(Lookup!$BI$9:$BI$2065,MATCH($A512,Lookup!$A$9:$A$2065,0)),0)</f>
        <v>0</v>
      </c>
      <c r="K512" s="204">
        <f>IFERROR(INDEX(Lookup!$BH$9:$BH$2065,MATCH($A512,Lookup!$A$9:$A$2065,0)),0)</f>
        <v>0</v>
      </c>
      <c r="L512" s="204">
        <f t="shared" si="110"/>
        <v>0</v>
      </c>
      <c r="O512" s="182">
        <f t="shared" si="111"/>
        <v>0</v>
      </c>
    </row>
    <row r="513" spans="1:15" hidden="1" x14ac:dyDescent="0.2">
      <c r="A513" s="182">
        <f>+'09'!A204</f>
        <v>0</v>
      </c>
      <c r="C513" s="182" t="str">
        <f>IFERROR(LEFT(IFERROR(INDEX(Sheet5!$C$2:$C$1300,MATCH($A513,Sheet5!$A$2:$A$1300,0)),"-"),FIND(",",IFERROR(INDEX(Sheet5!$C$2:$C$1300,MATCH($A513,Sheet5!$A$2:$A$1300,0)),"-"),1)-1),IFERROR(INDEX(Sheet5!$C$2:$C$1300,MATCH($A513,Sheet5!$A$2:$A$1300,0)),"-"))</f>
        <v>-</v>
      </c>
      <c r="D513" s="204">
        <f>IFERROR(INDEX(Lookup!$BG$9:$BG$2065,MATCH($A513,Lookup!$A$9:$A$2065,0)),0)</f>
        <v>0</v>
      </c>
      <c r="E513" s="204">
        <f>IFERROR(INDEX(Lookup!$BF$9:$BF$2065,MATCH($A513,Lookup!$A$9:$A$2065,0)),0)</f>
        <v>0</v>
      </c>
      <c r="F513" s="204">
        <f>IFERROR(INDEX(Lookup!$BE$9:$BE$2065,MATCH($A513,Lookup!$A$9:$A$2065,0)),0)</f>
        <v>0</v>
      </c>
      <c r="G513" s="205"/>
      <c r="H513" s="205"/>
      <c r="I513" s="204">
        <f>IFERROR(INDEX(Lookup!$BJ$9:$BJ$2065,MATCH($A513,Lookup!$A$9:$A$2065,0)),0)</f>
        <v>0</v>
      </c>
      <c r="J513" s="204">
        <f>IFERROR(INDEX(Lookup!$BI$9:$BI$2065,MATCH($A513,Lookup!$A$9:$A$2065,0)),0)</f>
        <v>0</v>
      </c>
      <c r="K513" s="204">
        <f>IFERROR(INDEX(Lookup!$BH$9:$BH$2065,MATCH($A513,Lookup!$A$9:$A$2065,0)),0)</f>
        <v>0</v>
      </c>
      <c r="L513" s="204">
        <f t="shared" si="110"/>
        <v>0</v>
      </c>
      <c r="O513" s="182">
        <f t="shared" si="111"/>
        <v>0</v>
      </c>
    </row>
    <row r="514" spans="1:15" hidden="1" x14ac:dyDescent="0.2">
      <c r="A514" s="182">
        <f>+'09'!A205</f>
        <v>0</v>
      </c>
      <c r="C514" s="182" t="str">
        <f>IFERROR(LEFT(IFERROR(INDEX(Sheet5!$C$2:$C$1300,MATCH($A514,Sheet5!$A$2:$A$1300,0)),"-"),FIND(",",IFERROR(INDEX(Sheet5!$C$2:$C$1300,MATCH($A514,Sheet5!$A$2:$A$1300,0)),"-"),1)-1),IFERROR(INDEX(Sheet5!$C$2:$C$1300,MATCH($A514,Sheet5!$A$2:$A$1300,0)),"-"))</f>
        <v>-</v>
      </c>
      <c r="D514" s="204">
        <f>IFERROR(INDEX(Lookup!$BG$9:$BG$2065,MATCH($A514,Lookup!$A$9:$A$2065,0)),0)</f>
        <v>0</v>
      </c>
      <c r="E514" s="204">
        <f>IFERROR(INDEX(Lookup!$BF$9:$BF$2065,MATCH($A514,Lookup!$A$9:$A$2065,0)),0)</f>
        <v>0</v>
      </c>
      <c r="F514" s="204">
        <f>IFERROR(INDEX(Lookup!$BE$9:$BE$2065,MATCH($A514,Lookup!$A$9:$A$2065,0)),0)</f>
        <v>0</v>
      </c>
      <c r="G514" s="205"/>
      <c r="H514" s="205"/>
      <c r="I514" s="204">
        <f>IFERROR(INDEX(Lookup!$BJ$9:$BJ$2065,MATCH($A514,Lookup!$A$9:$A$2065,0)),0)</f>
        <v>0</v>
      </c>
      <c r="J514" s="204">
        <f>IFERROR(INDEX(Lookup!$BI$9:$BI$2065,MATCH($A514,Lookup!$A$9:$A$2065,0)),0)</f>
        <v>0</v>
      </c>
      <c r="K514" s="204">
        <f>IFERROR(INDEX(Lookup!$BH$9:$BH$2065,MATCH($A514,Lookup!$A$9:$A$2065,0)),0)</f>
        <v>0</v>
      </c>
      <c r="L514" s="204">
        <f t="shared" si="110"/>
        <v>0</v>
      </c>
      <c r="O514" s="182">
        <f t="shared" si="111"/>
        <v>0</v>
      </c>
    </row>
    <row r="515" spans="1:15" hidden="1" x14ac:dyDescent="0.2">
      <c r="A515" s="182">
        <f>+'09'!A206</f>
        <v>0</v>
      </c>
      <c r="C515" s="182" t="str">
        <f>IFERROR(LEFT(IFERROR(INDEX(Sheet5!$C$2:$C$1300,MATCH($A515,Sheet5!$A$2:$A$1300,0)),"-"),FIND(",",IFERROR(INDEX(Sheet5!$C$2:$C$1300,MATCH($A515,Sheet5!$A$2:$A$1300,0)),"-"),1)-1),IFERROR(INDEX(Sheet5!$C$2:$C$1300,MATCH($A515,Sheet5!$A$2:$A$1300,0)),"-"))</f>
        <v>-</v>
      </c>
      <c r="D515" s="204">
        <f>IFERROR(INDEX(Lookup!$BG$9:$BG$2065,MATCH($A515,Lookup!$A$9:$A$2065,0)),0)</f>
        <v>0</v>
      </c>
      <c r="E515" s="204">
        <f>IFERROR(INDEX(Lookup!$BF$9:$BF$2065,MATCH($A515,Lookup!$A$9:$A$2065,0)),0)</f>
        <v>0</v>
      </c>
      <c r="F515" s="204">
        <f>IFERROR(INDEX(Lookup!$BE$9:$BE$2065,MATCH($A515,Lookup!$A$9:$A$2065,0)),0)</f>
        <v>0</v>
      </c>
      <c r="G515" s="205"/>
      <c r="H515" s="205"/>
      <c r="I515" s="204">
        <f>IFERROR(INDEX(Lookup!$BJ$9:$BJ$2065,MATCH($A515,Lookup!$A$9:$A$2065,0)),0)</f>
        <v>0</v>
      </c>
      <c r="J515" s="204">
        <f>IFERROR(INDEX(Lookup!$BI$9:$BI$2065,MATCH($A515,Lookup!$A$9:$A$2065,0)),0)</f>
        <v>0</v>
      </c>
      <c r="K515" s="204">
        <f>IFERROR(INDEX(Lookup!$BH$9:$BH$2065,MATCH($A515,Lookup!$A$9:$A$2065,0)),0)</f>
        <v>0</v>
      </c>
      <c r="L515" s="204">
        <f t="shared" si="110"/>
        <v>0</v>
      </c>
      <c r="O515" s="182">
        <f t="shared" si="111"/>
        <v>0</v>
      </c>
    </row>
    <row r="516" spans="1:15" hidden="1" x14ac:dyDescent="0.2">
      <c r="A516" s="182">
        <f>+'09'!A207</f>
        <v>0</v>
      </c>
      <c r="C516" s="182" t="str">
        <f>IFERROR(LEFT(IFERROR(INDEX(Sheet5!$C$2:$C$1300,MATCH($A516,Sheet5!$A$2:$A$1300,0)),"-"),FIND(",",IFERROR(INDEX(Sheet5!$C$2:$C$1300,MATCH($A516,Sheet5!$A$2:$A$1300,0)),"-"),1)-1),IFERROR(INDEX(Sheet5!$C$2:$C$1300,MATCH($A516,Sheet5!$A$2:$A$1300,0)),"-"))</f>
        <v>-</v>
      </c>
      <c r="D516" s="204">
        <f>IFERROR(INDEX(Lookup!$BG$9:$BG$2065,MATCH($A516,Lookup!$A$9:$A$2065,0)),0)</f>
        <v>0</v>
      </c>
      <c r="E516" s="204">
        <f>IFERROR(INDEX(Lookup!$BF$9:$BF$2065,MATCH($A516,Lookup!$A$9:$A$2065,0)),0)</f>
        <v>0</v>
      </c>
      <c r="F516" s="204">
        <f>IFERROR(INDEX(Lookup!$BE$9:$BE$2065,MATCH($A516,Lookup!$A$9:$A$2065,0)),0)</f>
        <v>0</v>
      </c>
      <c r="G516" s="205"/>
      <c r="H516" s="205"/>
      <c r="I516" s="204">
        <f>IFERROR(INDEX(Lookup!$BJ$9:$BJ$2065,MATCH($A516,Lookup!$A$9:$A$2065,0)),0)</f>
        <v>0</v>
      </c>
      <c r="J516" s="204">
        <f>IFERROR(INDEX(Lookup!$BI$9:$BI$2065,MATCH($A516,Lookup!$A$9:$A$2065,0)),0)</f>
        <v>0</v>
      </c>
      <c r="K516" s="204">
        <f>IFERROR(INDEX(Lookup!$BH$9:$BH$2065,MATCH($A516,Lookup!$A$9:$A$2065,0)),0)</f>
        <v>0</v>
      </c>
      <c r="L516" s="204">
        <f t="shared" si="110"/>
        <v>0</v>
      </c>
      <c r="O516" s="182">
        <f t="shared" si="111"/>
        <v>0</v>
      </c>
    </row>
    <row r="517" spans="1:15" hidden="1" x14ac:dyDescent="0.2">
      <c r="A517" s="182">
        <f>+'09'!A208</f>
        <v>0</v>
      </c>
      <c r="C517" s="182" t="str">
        <f>IFERROR(LEFT(IFERROR(INDEX(Sheet5!$C$2:$C$1300,MATCH($A517,Sheet5!$A$2:$A$1300,0)),"-"),FIND(",",IFERROR(INDEX(Sheet5!$C$2:$C$1300,MATCH($A517,Sheet5!$A$2:$A$1300,0)),"-"),1)-1),IFERROR(INDEX(Sheet5!$C$2:$C$1300,MATCH($A517,Sheet5!$A$2:$A$1300,0)),"-"))</f>
        <v>-</v>
      </c>
      <c r="D517" s="204">
        <f>IFERROR(INDEX(Lookup!$BG$9:$BG$2065,MATCH($A517,Lookup!$A$9:$A$2065,0)),0)</f>
        <v>0</v>
      </c>
      <c r="E517" s="204">
        <f>IFERROR(INDEX(Lookup!$BF$9:$BF$2065,MATCH($A517,Lookup!$A$9:$A$2065,0)),0)</f>
        <v>0</v>
      </c>
      <c r="F517" s="204">
        <f>IFERROR(INDEX(Lookup!$BE$9:$BE$2065,MATCH($A517,Lookup!$A$9:$A$2065,0)),0)</f>
        <v>0</v>
      </c>
      <c r="G517" s="205"/>
      <c r="H517" s="205"/>
      <c r="I517" s="204">
        <f>IFERROR(INDEX(Lookup!$BJ$9:$BJ$2065,MATCH($A517,Lookup!$A$9:$A$2065,0)),0)</f>
        <v>0</v>
      </c>
      <c r="J517" s="204">
        <f>IFERROR(INDEX(Lookup!$BI$9:$BI$2065,MATCH($A517,Lookup!$A$9:$A$2065,0)),0)</f>
        <v>0</v>
      </c>
      <c r="K517" s="204">
        <f>IFERROR(INDEX(Lookup!$BH$9:$BH$2065,MATCH($A517,Lookup!$A$9:$A$2065,0)),0)</f>
        <v>0</v>
      </c>
      <c r="L517" s="204">
        <f t="shared" si="110"/>
        <v>0</v>
      </c>
      <c r="O517" s="182">
        <f t="shared" si="111"/>
        <v>0</v>
      </c>
    </row>
    <row r="518" spans="1:15" hidden="1" x14ac:dyDescent="0.2">
      <c r="A518" s="182">
        <f>+'09'!A209</f>
        <v>0</v>
      </c>
      <c r="C518" s="182" t="str">
        <f>IFERROR(LEFT(IFERROR(INDEX(Sheet5!$C$2:$C$1300,MATCH($A518,Sheet5!$A$2:$A$1300,0)),"-"),FIND(",",IFERROR(INDEX(Sheet5!$C$2:$C$1300,MATCH($A518,Sheet5!$A$2:$A$1300,0)),"-"),1)-1),IFERROR(INDEX(Sheet5!$C$2:$C$1300,MATCH($A518,Sheet5!$A$2:$A$1300,0)),"-"))</f>
        <v>-</v>
      </c>
      <c r="D518" s="204">
        <f>IFERROR(INDEX(Lookup!$BG$9:$BG$2065,MATCH($A518,Lookup!$A$9:$A$2065,0)),0)</f>
        <v>0</v>
      </c>
      <c r="E518" s="204">
        <f>IFERROR(INDEX(Lookup!$BF$9:$BF$2065,MATCH($A518,Lookup!$A$9:$A$2065,0)),0)</f>
        <v>0</v>
      </c>
      <c r="F518" s="204">
        <f>IFERROR(INDEX(Lookup!$BE$9:$BE$2065,MATCH($A518,Lookup!$A$9:$A$2065,0)),0)</f>
        <v>0</v>
      </c>
      <c r="G518" s="205"/>
      <c r="H518" s="205"/>
      <c r="I518" s="204">
        <f>IFERROR(INDEX(Lookup!$BJ$9:$BJ$2065,MATCH($A518,Lookup!$A$9:$A$2065,0)),0)</f>
        <v>0</v>
      </c>
      <c r="J518" s="204">
        <f>IFERROR(INDEX(Lookup!$BI$9:$BI$2065,MATCH($A518,Lookup!$A$9:$A$2065,0)),0)</f>
        <v>0</v>
      </c>
      <c r="K518" s="204">
        <f>IFERROR(INDEX(Lookup!$BH$9:$BH$2065,MATCH($A518,Lookup!$A$9:$A$2065,0)),0)</f>
        <v>0</v>
      </c>
      <c r="L518" s="204">
        <f t="shared" si="110"/>
        <v>0</v>
      </c>
      <c r="O518" s="182">
        <f t="shared" si="111"/>
        <v>0</v>
      </c>
    </row>
    <row r="519" spans="1:15" hidden="1" x14ac:dyDescent="0.2">
      <c r="A519" s="182">
        <f>+'09'!A210</f>
        <v>0</v>
      </c>
      <c r="C519" s="182" t="str">
        <f>IFERROR(LEFT(IFERROR(INDEX(Sheet5!$C$2:$C$1300,MATCH($A519,Sheet5!$A$2:$A$1300,0)),"-"),FIND(",",IFERROR(INDEX(Sheet5!$C$2:$C$1300,MATCH($A519,Sheet5!$A$2:$A$1300,0)),"-"),1)-1),IFERROR(INDEX(Sheet5!$C$2:$C$1300,MATCH($A519,Sheet5!$A$2:$A$1300,0)),"-"))</f>
        <v>-</v>
      </c>
      <c r="D519" s="204">
        <f>IFERROR(INDEX(Lookup!$BG$9:$BG$2065,MATCH($A519,Lookup!$A$9:$A$2065,0)),0)</f>
        <v>0</v>
      </c>
      <c r="E519" s="204">
        <f>IFERROR(INDEX(Lookup!$BF$9:$BF$2065,MATCH($A519,Lookup!$A$9:$A$2065,0)),0)</f>
        <v>0</v>
      </c>
      <c r="F519" s="204">
        <f>IFERROR(INDEX(Lookup!$BE$9:$BE$2065,MATCH($A519,Lookup!$A$9:$A$2065,0)),0)</f>
        <v>0</v>
      </c>
      <c r="G519" s="205"/>
      <c r="H519" s="205"/>
      <c r="I519" s="204">
        <f>IFERROR(INDEX(Lookup!$BJ$9:$BJ$2065,MATCH($A519,Lookup!$A$9:$A$2065,0)),0)</f>
        <v>0</v>
      </c>
      <c r="J519" s="204">
        <f>IFERROR(INDEX(Lookup!$BI$9:$BI$2065,MATCH($A519,Lookup!$A$9:$A$2065,0)),0)</f>
        <v>0</v>
      </c>
      <c r="K519" s="204">
        <f>IFERROR(INDEX(Lookup!$BH$9:$BH$2065,MATCH($A519,Lookup!$A$9:$A$2065,0)),0)</f>
        <v>0</v>
      </c>
      <c r="L519" s="204">
        <f t="shared" si="110"/>
        <v>0</v>
      </c>
      <c r="O519" s="182">
        <f t="shared" si="111"/>
        <v>0</v>
      </c>
    </row>
    <row r="520" spans="1:15" hidden="1" x14ac:dyDescent="0.2">
      <c r="A520" s="182">
        <f>+'09'!A211</f>
        <v>0</v>
      </c>
      <c r="C520" s="182" t="str">
        <f>IFERROR(LEFT(IFERROR(INDEX(Sheet5!$C$2:$C$1300,MATCH($A520,Sheet5!$A$2:$A$1300,0)),"-"),FIND(",",IFERROR(INDEX(Sheet5!$C$2:$C$1300,MATCH($A520,Sheet5!$A$2:$A$1300,0)),"-"),1)-1),IFERROR(INDEX(Sheet5!$C$2:$C$1300,MATCH($A520,Sheet5!$A$2:$A$1300,0)),"-"))</f>
        <v>-</v>
      </c>
      <c r="D520" s="204">
        <f>IFERROR(INDEX(Lookup!$BG$9:$BG$2065,MATCH($A520,Lookup!$A$9:$A$2065,0)),0)</f>
        <v>0</v>
      </c>
      <c r="E520" s="204">
        <f>IFERROR(INDEX(Lookup!$BF$9:$BF$2065,MATCH($A520,Lookup!$A$9:$A$2065,0)),0)</f>
        <v>0</v>
      </c>
      <c r="F520" s="204">
        <f>IFERROR(INDEX(Lookup!$BE$9:$BE$2065,MATCH($A520,Lookup!$A$9:$A$2065,0)),0)</f>
        <v>0</v>
      </c>
      <c r="G520" s="205"/>
      <c r="H520" s="205"/>
      <c r="I520" s="204">
        <f>IFERROR(INDEX(Lookup!$BJ$9:$BJ$2065,MATCH($A520,Lookup!$A$9:$A$2065,0)),0)</f>
        <v>0</v>
      </c>
      <c r="J520" s="204">
        <f>IFERROR(INDEX(Lookup!$BI$9:$BI$2065,MATCH($A520,Lookup!$A$9:$A$2065,0)),0)</f>
        <v>0</v>
      </c>
      <c r="K520" s="204">
        <f>IFERROR(INDEX(Lookup!$BH$9:$BH$2065,MATCH($A520,Lookup!$A$9:$A$2065,0)),0)</f>
        <v>0</v>
      </c>
      <c r="L520" s="204">
        <f t="shared" si="110"/>
        <v>0</v>
      </c>
      <c r="O520" s="182">
        <f t="shared" si="111"/>
        <v>0</v>
      </c>
    </row>
    <row r="521" spans="1:15" hidden="1" x14ac:dyDescent="0.2">
      <c r="A521" s="182">
        <f>+'09'!A212</f>
        <v>0</v>
      </c>
      <c r="C521" s="182" t="str">
        <f>IFERROR(LEFT(IFERROR(INDEX(Sheet5!$C$2:$C$1300,MATCH($A521,Sheet5!$A$2:$A$1300,0)),"-"),FIND(",",IFERROR(INDEX(Sheet5!$C$2:$C$1300,MATCH($A521,Sheet5!$A$2:$A$1300,0)),"-"),1)-1),IFERROR(INDEX(Sheet5!$C$2:$C$1300,MATCH($A521,Sheet5!$A$2:$A$1300,0)),"-"))</f>
        <v>-</v>
      </c>
      <c r="D521" s="204">
        <f>IFERROR(INDEX(Lookup!$BG$9:$BG$2065,MATCH($A521,Lookup!$A$9:$A$2065,0)),0)</f>
        <v>0</v>
      </c>
      <c r="E521" s="204">
        <f>IFERROR(INDEX(Lookup!$BF$9:$BF$2065,MATCH($A521,Lookup!$A$9:$A$2065,0)),0)</f>
        <v>0</v>
      </c>
      <c r="F521" s="204">
        <f>IFERROR(INDEX(Lookup!$BE$9:$BE$2065,MATCH($A521,Lookup!$A$9:$A$2065,0)),0)</f>
        <v>0</v>
      </c>
      <c r="G521" s="205"/>
      <c r="H521" s="205"/>
      <c r="I521" s="204">
        <f>IFERROR(INDEX(Lookup!$BJ$9:$BJ$2065,MATCH($A521,Lookup!$A$9:$A$2065,0)),0)</f>
        <v>0</v>
      </c>
      <c r="J521" s="204">
        <f>IFERROR(INDEX(Lookup!$BI$9:$BI$2065,MATCH($A521,Lookup!$A$9:$A$2065,0)),0)</f>
        <v>0</v>
      </c>
      <c r="K521" s="204">
        <f>IFERROR(INDEX(Lookup!$BH$9:$BH$2065,MATCH($A521,Lookup!$A$9:$A$2065,0)),0)</f>
        <v>0</v>
      </c>
      <c r="L521" s="204">
        <f t="shared" si="110"/>
        <v>0</v>
      </c>
      <c r="O521" s="182">
        <f t="shared" si="111"/>
        <v>0</v>
      </c>
    </row>
    <row r="522" spans="1:15" hidden="1" x14ac:dyDescent="0.2">
      <c r="A522" s="182">
        <f>+'09'!A213</f>
        <v>0</v>
      </c>
      <c r="C522" s="182" t="str">
        <f>IFERROR(LEFT(IFERROR(INDEX(Sheet5!$C$2:$C$1300,MATCH($A522,Sheet5!$A$2:$A$1300,0)),"-"),FIND(",",IFERROR(INDEX(Sheet5!$C$2:$C$1300,MATCH($A522,Sheet5!$A$2:$A$1300,0)),"-"),1)-1),IFERROR(INDEX(Sheet5!$C$2:$C$1300,MATCH($A522,Sheet5!$A$2:$A$1300,0)),"-"))</f>
        <v>-</v>
      </c>
      <c r="D522" s="204">
        <f>IFERROR(INDEX(Lookup!$BG$9:$BG$2065,MATCH($A522,Lookup!$A$9:$A$2065,0)),0)</f>
        <v>0</v>
      </c>
      <c r="E522" s="204">
        <f>IFERROR(INDEX(Lookup!$BF$9:$BF$2065,MATCH($A522,Lookup!$A$9:$A$2065,0)),0)</f>
        <v>0</v>
      </c>
      <c r="F522" s="204">
        <f>IFERROR(INDEX(Lookup!$BE$9:$BE$2065,MATCH($A522,Lookup!$A$9:$A$2065,0)),0)</f>
        <v>0</v>
      </c>
      <c r="G522" s="205"/>
      <c r="H522" s="205"/>
      <c r="I522" s="204">
        <f>IFERROR(INDEX(Lookup!$BJ$9:$BJ$2065,MATCH($A522,Lookup!$A$9:$A$2065,0)),0)</f>
        <v>0</v>
      </c>
      <c r="J522" s="204">
        <f>IFERROR(INDEX(Lookup!$BI$9:$BI$2065,MATCH($A522,Lookup!$A$9:$A$2065,0)),0)</f>
        <v>0</v>
      </c>
      <c r="K522" s="204">
        <f>IFERROR(INDEX(Lookup!$BH$9:$BH$2065,MATCH($A522,Lookup!$A$9:$A$2065,0)),0)</f>
        <v>0</v>
      </c>
      <c r="L522" s="204">
        <f t="shared" si="110"/>
        <v>0</v>
      </c>
      <c r="O522" s="182">
        <f t="shared" si="111"/>
        <v>0</v>
      </c>
    </row>
    <row r="523" spans="1:15" hidden="1" x14ac:dyDescent="0.2">
      <c r="A523" s="182">
        <f>+'09'!A214</f>
        <v>0</v>
      </c>
      <c r="C523" s="182" t="str">
        <f>IFERROR(LEFT(IFERROR(INDEX(Sheet5!$C$2:$C$1300,MATCH($A523,Sheet5!$A$2:$A$1300,0)),"-"),FIND(",",IFERROR(INDEX(Sheet5!$C$2:$C$1300,MATCH($A523,Sheet5!$A$2:$A$1300,0)),"-"),1)-1),IFERROR(INDEX(Sheet5!$C$2:$C$1300,MATCH($A523,Sheet5!$A$2:$A$1300,0)),"-"))</f>
        <v>-</v>
      </c>
      <c r="D523" s="204">
        <f>IFERROR(INDEX(Lookup!$BG$9:$BG$2065,MATCH($A523,Lookup!$A$9:$A$2065,0)),0)</f>
        <v>0</v>
      </c>
      <c r="E523" s="204">
        <f>IFERROR(INDEX(Lookup!$BF$9:$BF$2065,MATCH($A523,Lookup!$A$9:$A$2065,0)),0)</f>
        <v>0</v>
      </c>
      <c r="F523" s="204">
        <f>IFERROR(INDEX(Lookup!$BE$9:$BE$2065,MATCH($A523,Lookup!$A$9:$A$2065,0)),0)</f>
        <v>0</v>
      </c>
      <c r="G523" s="205"/>
      <c r="H523" s="205"/>
      <c r="I523" s="204">
        <f>IFERROR(INDEX(Lookup!$BJ$9:$BJ$2065,MATCH($A523,Lookup!$A$9:$A$2065,0)),0)</f>
        <v>0</v>
      </c>
      <c r="J523" s="204">
        <f>IFERROR(INDEX(Lookup!$BI$9:$BI$2065,MATCH($A523,Lookup!$A$9:$A$2065,0)),0)</f>
        <v>0</v>
      </c>
      <c r="K523" s="204">
        <f>IFERROR(INDEX(Lookup!$BH$9:$BH$2065,MATCH($A523,Lookup!$A$9:$A$2065,0)),0)</f>
        <v>0</v>
      </c>
      <c r="L523" s="204">
        <f t="shared" si="110"/>
        <v>0</v>
      </c>
      <c r="O523" s="182">
        <f t="shared" si="111"/>
        <v>0</v>
      </c>
    </row>
    <row r="524" spans="1:15" hidden="1" x14ac:dyDescent="0.2">
      <c r="A524" s="182">
        <f>+'09'!A215</f>
        <v>0</v>
      </c>
      <c r="C524" s="182" t="str">
        <f>IFERROR(LEFT(IFERROR(INDEX(Sheet5!$C$2:$C$1300,MATCH($A524,Sheet5!$A$2:$A$1300,0)),"-"),FIND(",",IFERROR(INDEX(Sheet5!$C$2:$C$1300,MATCH($A524,Sheet5!$A$2:$A$1300,0)),"-"),1)-1),IFERROR(INDEX(Sheet5!$C$2:$C$1300,MATCH($A524,Sheet5!$A$2:$A$1300,0)),"-"))</f>
        <v>-</v>
      </c>
      <c r="D524" s="204">
        <f>IFERROR(INDEX(Lookup!$BG$9:$BG$2065,MATCH($A524,Lookup!$A$9:$A$2065,0)),0)</f>
        <v>0</v>
      </c>
      <c r="E524" s="204">
        <f>IFERROR(INDEX(Lookup!$BF$9:$BF$2065,MATCH($A524,Lookup!$A$9:$A$2065,0)),0)</f>
        <v>0</v>
      </c>
      <c r="F524" s="204">
        <f>IFERROR(INDEX(Lookup!$BE$9:$BE$2065,MATCH($A524,Lookup!$A$9:$A$2065,0)),0)</f>
        <v>0</v>
      </c>
      <c r="G524" s="205"/>
      <c r="H524" s="205"/>
      <c r="I524" s="204">
        <f>IFERROR(INDEX(Lookup!$BJ$9:$BJ$2065,MATCH($A524,Lookup!$A$9:$A$2065,0)),0)</f>
        <v>0</v>
      </c>
      <c r="J524" s="204">
        <f>IFERROR(INDEX(Lookup!$BI$9:$BI$2065,MATCH($A524,Lookup!$A$9:$A$2065,0)),0)</f>
        <v>0</v>
      </c>
      <c r="K524" s="204">
        <f>IFERROR(INDEX(Lookup!$BH$9:$BH$2065,MATCH($A524,Lookup!$A$9:$A$2065,0)),0)</f>
        <v>0</v>
      </c>
      <c r="L524" s="204">
        <f t="shared" si="110"/>
        <v>0</v>
      </c>
      <c r="O524" s="182">
        <f t="shared" si="111"/>
        <v>0</v>
      </c>
    </row>
    <row r="525" spans="1:15" hidden="1" x14ac:dyDescent="0.2">
      <c r="A525" s="182">
        <f>+'09'!A216</f>
        <v>0</v>
      </c>
      <c r="C525" s="182" t="str">
        <f>IFERROR(LEFT(IFERROR(INDEX(Sheet5!$C$2:$C$1300,MATCH($A525,Sheet5!$A$2:$A$1300,0)),"-"),FIND(",",IFERROR(INDEX(Sheet5!$C$2:$C$1300,MATCH($A525,Sheet5!$A$2:$A$1300,0)),"-"),1)-1),IFERROR(INDEX(Sheet5!$C$2:$C$1300,MATCH($A525,Sheet5!$A$2:$A$1300,0)),"-"))</f>
        <v>-</v>
      </c>
      <c r="D525" s="204">
        <f>IFERROR(INDEX(Lookup!$BG$9:$BG$2065,MATCH($A525,Lookup!$A$9:$A$2065,0)),0)</f>
        <v>0</v>
      </c>
      <c r="E525" s="204">
        <f>IFERROR(INDEX(Lookup!$BF$9:$BF$2065,MATCH($A525,Lookup!$A$9:$A$2065,0)),0)</f>
        <v>0</v>
      </c>
      <c r="F525" s="204">
        <f>IFERROR(INDEX(Lookup!$BE$9:$BE$2065,MATCH($A525,Lookup!$A$9:$A$2065,0)),0)</f>
        <v>0</v>
      </c>
      <c r="G525" s="205"/>
      <c r="H525" s="205"/>
      <c r="I525" s="204">
        <f>IFERROR(INDEX(Lookup!$BJ$9:$BJ$2065,MATCH($A525,Lookup!$A$9:$A$2065,0)),0)</f>
        <v>0</v>
      </c>
      <c r="J525" s="204">
        <f>IFERROR(INDEX(Lookup!$BI$9:$BI$2065,MATCH($A525,Lookup!$A$9:$A$2065,0)),0)</f>
        <v>0</v>
      </c>
      <c r="K525" s="204">
        <f>IFERROR(INDEX(Lookup!$BH$9:$BH$2065,MATCH($A525,Lookup!$A$9:$A$2065,0)),0)</f>
        <v>0</v>
      </c>
      <c r="L525" s="204">
        <f t="shared" si="110"/>
        <v>0</v>
      </c>
      <c r="O525" s="182">
        <f t="shared" si="111"/>
        <v>0</v>
      </c>
    </row>
    <row r="526" spans="1:15" hidden="1" x14ac:dyDescent="0.2">
      <c r="A526" s="182">
        <f>+'09'!A217</f>
        <v>0</v>
      </c>
      <c r="C526" s="182" t="str">
        <f>IFERROR(LEFT(IFERROR(INDEX(Sheet5!$C$2:$C$1300,MATCH($A526,Sheet5!$A$2:$A$1300,0)),"-"),FIND(",",IFERROR(INDEX(Sheet5!$C$2:$C$1300,MATCH($A526,Sheet5!$A$2:$A$1300,0)),"-"),1)-1),IFERROR(INDEX(Sheet5!$C$2:$C$1300,MATCH($A526,Sheet5!$A$2:$A$1300,0)),"-"))</f>
        <v>-</v>
      </c>
      <c r="D526" s="204">
        <f>IFERROR(INDEX(Lookup!$BG$9:$BG$2065,MATCH($A526,Lookup!$A$9:$A$2065,0)),0)</f>
        <v>0</v>
      </c>
      <c r="E526" s="204">
        <f>IFERROR(INDEX(Lookup!$BF$9:$BF$2065,MATCH($A526,Lookup!$A$9:$A$2065,0)),0)</f>
        <v>0</v>
      </c>
      <c r="F526" s="204">
        <f>IFERROR(INDEX(Lookup!$BE$9:$BE$2065,MATCH($A526,Lookup!$A$9:$A$2065,0)),0)</f>
        <v>0</v>
      </c>
      <c r="G526" s="205"/>
      <c r="H526" s="205"/>
      <c r="I526" s="204">
        <f>IFERROR(INDEX(Lookup!$BJ$9:$BJ$2065,MATCH($A526,Lookup!$A$9:$A$2065,0)),0)</f>
        <v>0</v>
      </c>
      <c r="J526" s="204">
        <f>IFERROR(INDEX(Lookup!$BI$9:$BI$2065,MATCH($A526,Lookup!$A$9:$A$2065,0)),0)</f>
        <v>0</v>
      </c>
      <c r="K526" s="204">
        <f>IFERROR(INDEX(Lookup!$BH$9:$BH$2065,MATCH($A526,Lookup!$A$9:$A$2065,0)),0)</f>
        <v>0</v>
      </c>
      <c r="L526" s="204">
        <f t="shared" si="110"/>
        <v>0</v>
      </c>
      <c r="O526" s="182">
        <f t="shared" si="111"/>
        <v>0</v>
      </c>
    </row>
    <row r="527" spans="1:15" hidden="1" x14ac:dyDescent="0.2">
      <c r="A527" s="182">
        <f>+'09'!A218</f>
        <v>0</v>
      </c>
      <c r="C527" s="182" t="str">
        <f>IFERROR(LEFT(IFERROR(INDEX(Sheet5!$C$2:$C$1300,MATCH($A527,Sheet5!$A$2:$A$1300,0)),"-"),FIND(",",IFERROR(INDEX(Sheet5!$C$2:$C$1300,MATCH($A527,Sheet5!$A$2:$A$1300,0)),"-"),1)-1),IFERROR(INDEX(Sheet5!$C$2:$C$1300,MATCH($A527,Sheet5!$A$2:$A$1300,0)),"-"))</f>
        <v>-</v>
      </c>
      <c r="D527" s="204">
        <f>IFERROR(INDEX(Lookup!$BG$9:$BG$2065,MATCH($A527,Lookup!$A$9:$A$2065,0)),0)</f>
        <v>0</v>
      </c>
      <c r="E527" s="204">
        <f>IFERROR(INDEX(Lookup!$BF$9:$BF$2065,MATCH($A527,Lookup!$A$9:$A$2065,0)),0)</f>
        <v>0</v>
      </c>
      <c r="F527" s="204">
        <f>IFERROR(INDEX(Lookup!$BE$9:$BE$2065,MATCH($A527,Lookup!$A$9:$A$2065,0)),0)</f>
        <v>0</v>
      </c>
      <c r="G527" s="205"/>
      <c r="H527" s="205"/>
      <c r="I527" s="204">
        <f>IFERROR(INDEX(Lookup!$BJ$9:$BJ$2065,MATCH($A527,Lookup!$A$9:$A$2065,0)),0)</f>
        <v>0</v>
      </c>
      <c r="J527" s="204">
        <f>IFERROR(INDEX(Lookup!$BI$9:$BI$2065,MATCH($A527,Lookup!$A$9:$A$2065,0)),0)</f>
        <v>0</v>
      </c>
      <c r="K527" s="204">
        <f>IFERROR(INDEX(Lookup!$BH$9:$BH$2065,MATCH($A527,Lookup!$A$9:$A$2065,0)),0)</f>
        <v>0</v>
      </c>
      <c r="L527" s="204">
        <f t="shared" si="110"/>
        <v>0</v>
      </c>
      <c r="O527" s="182">
        <f t="shared" si="111"/>
        <v>0</v>
      </c>
    </row>
    <row r="528" spans="1:15" hidden="1" x14ac:dyDescent="0.2">
      <c r="A528" s="182">
        <f>+'09'!A219</f>
        <v>0</v>
      </c>
      <c r="C528" s="182" t="str">
        <f>IFERROR(LEFT(IFERROR(INDEX(Sheet5!$C$2:$C$1300,MATCH($A528,Sheet5!$A$2:$A$1300,0)),"-"),FIND(",",IFERROR(INDEX(Sheet5!$C$2:$C$1300,MATCH($A528,Sheet5!$A$2:$A$1300,0)),"-"),1)-1),IFERROR(INDEX(Sheet5!$C$2:$C$1300,MATCH($A528,Sheet5!$A$2:$A$1300,0)),"-"))</f>
        <v>-</v>
      </c>
      <c r="D528" s="204">
        <f>IFERROR(INDEX(Lookup!$BG$9:$BG$2065,MATCH($A528,Lookup!$A$9:$A$2065,0)),0)</f>
        <v>0</v>
      </c>
      <c r="E528" s="204">
        <f>IFERROR(INDEX(Lookup!$BF$9:$BF$2065,MATCH($A528,Lookup!$A$9:$A$2065,0)),0)</f>
        <v>0</v>
      </c>
      <c r="F528" s="204">
        <f>IFERROR(INDEX(Lookup!$BE$9:$BE$2065,MATCH($A528,Lookup!$A$9:$A$2065,0)),0)</f>
        <v>0</v>
      </c>
      <c r="G528" s="205"/>
      <c r="H528" s="205"/>
      <c r="I528" s="204">
        <f>IFERROR(INDEX(Lookup!$BJ$9:$BJ$2065,MATCH($A528,Lookup!$A$9:$A$2065,0)),0)</f>
        <v>0</v>
      </c>
      <c r="J528" s="204">
        <f>IFERROR(INDEX(Lookup!$BI$9:$BI$2065,MATCH($A528,Lookup!$A$9:$A$2065,0)),0)</f>
        <v>0</v>
      </c>
      <c r="K528" s="204">
        <f>IFERROR(INDEX(Lookup!$BH$9:$BH$2065,MATCH($A528,Lookup!$A$9:$A$2065,0)),0)</f>
        <v>0</v>
      </c>
      <c r="L528" s="204">
        <f t="shared" si="110"/>
        <v>0</v>
      </c>
      <c r="O528" s="182">
        <f t="shared" si="111"/>
        <v>0</v>
      </c>
    </row>
    <row r="529" spans="1:15" hidden="1" x14ac:dyDescent="0.2">
      <c r="A529" s="182">
        <f>+'09'!A220</f>
        <v>0</v>
      </c>
      <c r="C529" s="182" t="str">
        <f>IFERROR(LEFT(IFERROR(INDEX(Sheet5!$C$2:$C$1300,MATCH($A529,Sheet5!$A$2:$A$1300,0)),"-"),FIND(",",IFERROR(INDEX(Sheet5!$C$2:$C$1300,MATCH($A529,Sheet5!$A$2:$A$1300,0)),"-"),1)-1),IFERROR(INDEX(Sheet5!$C$2:$C$1300,MATCH($A529,Sheet5!$A$2:$A$1300,0)),"-"))</f>
        <v>-</v>
      </c>
      <c r="D529" s="204">
        <f>IFERROR(INDEX(Lookup!$BG$9:$BG$2065,MATCH($A529,Lookup!$A$9:$A$2065,0)),0)</f>
        <v>0</v>
      </c>
      <c r="E529" s="204">
        <f>IFERROR(INDEX(Lookup!$BF$9:$BF$2065,MATCH($A529,Lookup!$A$9:$A$2065,0)),0)</f>
        <v>0</v>
      </c>
      <c r="F529" s="204">
        <f>IFERROR(INDEX(Lookup!$BE$9:$BE$2065,MATCH($A529,Lookup!$A$9:$A$2065,0)),0)</f>
        <v>0</v>
      </c>
      <c r="G529" s="205"/>
      <c r="H529" s="205"/>
      <c r="I529" s="204">
        <f>IFERROR(INDEX(Lookup!$BJ$9:$BJ$2065,MATCH($A529,Lookup!$A$9:$A$2065,0)),0)</f>
        <v>0</v>
      </c>
      <c r="J529" s="204">
        <f>IFERROR(INDEX(Lookup!$BI$9:$BI$2065,MATCH($A529,Lookup!$A$9:$A$2065,0)),0)</f>
        <v>0</v>
      </c>
      <c r="K529" s="204">
        <f>IFERROR(INDEX(Lookup!$BH$9:$BH$2065,MATCH($A529,Lookup!$A$9:$A$2065,0)),0)</f>
        <v>0</v>
      </c>
      <c r="L529" s="204">
        <f t="shared" si="110"/>
        <v>0</v>
      </c>
      <c r="O529" s="182">
        <f t="shared" si="111"/>
        <v>0</v>
      </c>
    </row>
    <row r="530" spans="1:15" hidden="1" x14ac:dyDescent="0.2">
      <c r="A530" s="182">
        <f>+'09'!A221</f>
        <v>0</v>
      </c>
      <c r="C530" s="182" t="str">
        <f>IFERROR(LEFT(IFERROR(INDEX(Sheet5!$C$2:$C$1300,MATCH($A530,Sheet5!$A$2:$A$1300,0)),"-"),FIND(",",IFERROR(INDEX(Sheet5!$C$2:$C$1300,MATCH($A530,Sheet5!$A$2:$A$1300,0)),"-"),1)-1),IFERROR(INDEX(Sheet5!$C$2:$C$1300,MATCH($A530,Sheet5!$A$2:$A$1300,0)),"-"))</f>
        <v>-</v>
      </c>
      <c r="D530" s="204">
        <f>IFERROR(INDEX(Lookup!$BG$9:$BG$2065,MATCH($A530,Lookup!$A$9:$A$2065,0)),0)</f>
        <v>0</v>
      </c>
      <c r="E530" s="204">
        <f>IFERROR(INDEX(Lookup!$BF$9:$BF$2065,MATCH($A530,Lookup!$A$9:$A$2065,0)),0)</f>
        <v>0</v>
      </c>
      <c r="F530" s="204">
        <f>IFERROR(INDEX(Lookup!$BE$9:$BE$2065,MATCH($A530,Lookup!$A$9:$A$2065,0)),0)</f>
        <v>0</v>
      </c>
      <c r="G530" s="205"/>
      <c r="H530" s="205"/>
      <c r="I530" s="204">
        <f>IFERROR(INDEX(Lookup!$BJ$9:$BJ$2065,MATCH($A530,Lookup!$A$9:$A$2065,0)),0)</f>
        <v>0</v>
      </c>
      <c r="J530" s="204">
        <f>IFERROR(INDEX(Lookup!$BI$9:$BI$2065,MATCH($A530,Lookup!$A$9:$A$2065,0)),0)</f>
        <v>0</v>
      </c>
      <c r="K530" s="204">
        <f>IFERROR(INDEX(Lookup!$BH$9:$BH$2065,MATCH($A530,Lookup!$A$9:$A$2065,0)),0)</f>
        <v>0</v>
      </c>
      <c r="L530" s="204">
        <f t="shared" si="110"/>
        <v>0</v>
      </c>
      <c r="O530" s="182">
        <f t="shared" si="111"/>
        <v>0</v>
      </c>
    </row>
    <row r="531" spans="1:15" hidden="1" x14ac:dyDescent="0.2">
      <c r="A531" s="182">
        <f>+'09'!A222</f>
        <v>0</v>
      </c>
      <c r="C531" s="182" t="str">
        <f>IFERROR(LEFT(IFERROR(INDEX(Sheet5!$C$2:$C$1300,MATCH($A531,Sheet5!$A$2:$A$1300,0)),"-"),FIND(",",IFERROR(INDEX(Sheet5!$C$2:$C$1300,MATCH($A531,Sheet5!$A$2:$A$1300,0)),"-"),1)-1),IFERROR(INDEX(Sheet5!$C$2:$C$1300,MATCH($A531,Sheet5!$A$2:$A$1300,0)),"-"))</f>
        <v>-</v>
      </c>
      <c r="D531" s="204">
        <f>IFERROR(INDEX(Lookup!$BG$9:$BG$2065,MATCH($A531,Lookup!$A$9:$A$2065,0)),0)</f>
        <v>0</v>
      </c>
      <c r="E531" s="204">
        <f>IFERROR(INDEX(Lookup!$BF$9:$BF$2065,MATCH($A531,Lookup!$A$9:$A$2065,0)),0)</f>
        <v>0</v>
      </c>
      <c r="F531" s="204">
        <f>IFERROR(INDEX(Lookup!$BE$9:$BE$2065,MATCH($A531,Lookup!$A$9:$A$2065,0)),0)</f>
        <v>0</v>
      </c>
      <c r="G531" s="205"/>
      <c r="H531" s="205"/>
      <c r="I531" s="204">
        <f>IFERROR(INDEX(Lookup!$BJ$9:$BJ$2065,MATCH($A531,Lookup!$A$9:$A$2065,0)),0)</f>
        <v>0</v>
      </c>
      <c r="J531" s="204">
        <f>IFERROR(INDEX(Lookup!$BI$9:$BI$2065,MATCH($A531,Lookup!$A$9:$A$2065,0)),0)</f>
        <v>0</v>
      </c>
      <c r="K531" s="204">
        <f>IFERROR(INDEX(Lookup!$BH$9:$BH$2065,MATCH($A531,Lookup!$A$9:$A$2065,0)),0)</f>
        <v>0</v>
      </c>
      <c r="L531" s="204">
        <f t="shared" si="110"/>
        <v>0</v>
      </c>
      <c r="O531" s="182">
        <f t="shared" si="111"/>
        <v>0</v>
      </c>
    </row>
    <row r="532" spans="1:15" hidden="1" x14ac:dyDescent="0.2">
      <c r="A532" s="182">
        <f>+'09'!A223</f>
        <v>0</v>
      </c>
      <c r="C532" s="182" t="str">
        <f>IFERROR(LEFT(IFERROR(INDEX(Sheet5!$C$2:$C$1300,MATCH($A532,Sheet5!$A$2:$A$1300,0)),"-"),FIND(",",IFERROR(INDEX(Sheet5!$C$2:$C$1300,MATCH($A532,Sheet5!$A$2:$A$1300,0)),"-"),1)-1),IFERROR(INDEX(Sheet5!$C$2:$C$1300,MATCH($A532,Sheet5!$A$2:$A$1300,0)),"-"))</f>
        <v>-</v>
      </c>
      <c r="D532" s="204">
        <f>IFERROR(INDEX(Lookup!$BG$9:$BG$2065,MATCH($A532,Lookup!$A$9:$A$2065,0)),0)</f>
        <v>0</v>
      </c>
      <c r="E532" s="204">
        <f>IFERROR(INDEX(Lookup!$BF$9:$BF$2065,MATCH($A532,Lookup!$A$9:$A$2065,0)),0)</f>
        <v>0</v>
      </c>
      <c r="F532" s="204">
        <f>IFERROR(INDEX(Lookup!$BE$9:$BE$2065,MATCH($A532,Lookup!$A$9:$A$2065,0)),0)</f>
        <v>0</v>
      </c>
      <c r="G532" s="205"/>
      <c r="H532" s="205"/>
      <c r="I532" s="204">
        <f>IFERROR(INDEX(Lookup!$BJ$9:$BJ$2065,MATCH($A532,Lookup!$A$9:$A$2065,0)),0)</f>
        <v>0</v>
      </c>
      <c r="J532" s="204">
        <f>IFERROR(INDEX(Lookup!$BI$9:$BI$2065,MATCH($A532,Lookup!$A$9:$A$2065,0)),0)</f>
        <v>0</v>
      </c>
      <c r="K532" s="204">
        <f>IFERROR(INDEX(Lookup!$BH$9:$BH$2065,MATCH($A532,Lookup!$A$9:$A$2065,0)),0)</f>
        <v>0</v>
      </c>
      <c r="L532" s="204">
        <f t="shared" si="110"/>
        <v>0</v>
      </c>
      <c r="O532" s="182">
        <f t="shared" si="111"/>
        <v>0</v>
      </c>
    </row>
    <row r="533" spans="1:15" hidden="1" x14ac:dyDescent="0.2">
      <c r="A533" s="182">
        <f>+'09'!A224</f>
        <v>0</v>
      </c>
      <c r="C533" s="182" t="str">
        <f>IFERROR(LEFT(IFERROR(INDEX(Sheet5!$C$2:$C$1300,MATCH($A533,Sheet5!$A$2:$A$1300,0)),"-"),FIND(",",IFERROR(INDEX(Sheet5!$C$2:$C$1300,MATCH($A533,Sheet5!$A$2:$A$1300,0)),"-"),1)-1),IFERROR(INDEX(Sheet5!$C$2:$C$1300,MATCH($A533,Sheet5!$A$2:$A$1300,0)),"-"))</f>
        <v>-</v>
      </c>
      <c r="D533" s="204">
        <f>IFERROR(INDEX(Lookup!$BG$9:$BG$2065,MATCH($A533,Lookup!$A$9:$A$2065,0)),0)</f>
        <v>0</v>
      </c>
      <c r="E533" s="204">
        <f>IFERROR(INDEX(Lookup!$BF$9:$BF$2065,MATCH($A533,Lookup!$A$9:$A$2065,0)),0)</f>
        <v>0</v>
      </c>
      <c r="F533" s="204">
        <f>IFERROR(INDEX(Lookup!$BE$9:$BE$2065,MATCH($A533,Lookup!$A$9:$A$2065,0)),0)</f>
        <v>0</v>
      </c>
      <c r="G533" s="205"/>
      <c r="H533" s="205"/>
      <c r="I533" s="204">
        <f>IFERROR(INDEX(Lookup!$BJ$9:$BJ$2065,MATCH($A533,Lookup!$A$9:$A$2065,0)),0)</f>
        <v>0</v>
      </c>
      <c r="J533" s="204">
        <f>IFERROR(INDEX(Lookup!$BI$9:$BI$2065,MATCH($A533,Lookup!$A$9:$A$2065,0)),0)</f>
        <v>0</v>
      </c>
      <c r="K533" s="204">
        <f>IFERROR(INDEX(Lookup!$BH$9:$BH$2065,MATCH($A533,Lookup!$A$9:$A$2065,0)),0)</f>
        <v>0</v>
      </c>
      <c r="L533" s="204">
        <f t="shared" si="110"/>
        <v>0</v>
      </c>
      <c r="O533" s="182">
        <f t="shared" si="111"/>
        <v>0</v>
      </c>
    </row>
    <row r="534" spans="1:15" hidden="1" x14ac:dyDescent="0.2">
      <c r="A534" s="182">
        <f>+'09'!A225</f>
        <v>0</v>
      </c>
      <c r="C534" s="182" t="str">
        <f>IFERROR(LEFT(IFERROR(INDEX(Sheet5!$C$2:$C$1300,MATCH($A534,Sheet5!$A$2:$A$1300,0)),"-"),FIND(",",IFERROR(INDEX(Sheet5!$C$2:$C$1300,MATCH($A534,Sheet5!$A$2:$A$1300,0)),"-"),1)-1),IFERROR(INDEX(Sheet5!$C$2:$C$1300,MATCH($A534,Sheet5!$A$2:$A$1300,0)),"-"))</f>
        <v>-</v>
      </c>
      <c r="D534" s="204">
        <f>IFERROR(INDEX(Lookup!$BG$9:$BG$2065,MATCH($A534,Lookup!$A$9:$A$2065,0)),0)</f>
        <v>0</v>
      </c>
      <c r="E534" s="204">
        <f>IFERROR(INDEX(Lookup!$BF$9:$BF$2065,MATCH($A534,Lookup!$A$9:$A$2065,0)),0)</f>
        <v>0</v>
      </c>
      <c r="F534" s="204">
        <f>IFERROR(INDEX(Lookup!$BE$9:$BE$2065,MATCH($A534,Lookup!$A$9:$A$2065,0)),0)</f>
        <v>0</v>
      </c>
      <c r="G534" s="205"/>
      <c r="H534" s="205"/>
      <c r="I534" s="204">
        <f>IFERROR(INDEX(Lookup!$BJ$9:$BJ$2065,MATCH($A534,Lookup!$A$9:$A$2065,0)),0)</f>
        <v>0</v>
      </c>
      <c r="J534" s="204">
        <f>IFERROR(INDEX(Lookup!$BI$9:$BI$2065,MATCH($A534,Lookup!$A$9:$A$2065,0)),0)</f>
        <v>0</v>
      </c>
      <c r="K534" s="204">
        <f>IFERROR(INDEX(Lookup!$BH$9:$BH$2065,MATCH($A534,Lookup!$A$9:$A$2065,0)),0)</f>
        <v>0</v>
      </c>
      <c r="L534" s="204">
        <f t="shared" si="110"/>
        <v>0</v>
      </c>
      <c r="O534" s="182">
        <f t="shared" si="111"/>
        <v>0</v>
      </c>
    </row>
    <row r="535" spans="1:15" hidden="1" x14ac:dyDescent="0.2">
      <c r="A535" s="182">
        <f>+'09'!A226</f>
        <v>0</v>
      </c>
      <c r="C535" s="182" t="str">
        <f>IFERROR(LEFT(IFERROR(INDEX(Sheet5!$C$2:$C$1300,MATCH($A535,Sheet5!$A$2:$A$1300,0)),"-"),FIND(",",IFERROR(INDEX(Sheet5!$C$2:$C$1300,MATCH($A535,Sheet5!$A$2:$A$1300,0)),"-"),1)-1),IFERROR(INDEX(Sheet5!$C$2:$C$1300,MATCH($A535,Sheet5!$A$2:$A$1300,0)),"-"))</f>
        <v>-</v>
      </c>
      <c r="D535" s="204">
        <f>IFERROR(INDEX(Lookup!$BG$9:$BG$2065,MATCH($A535,Lookup!$A$9:$A$2065,0)),0)</f>
        <v>0</v>
      </c>
      <c r="E535" s="204">
        <f>IFERROR(INDEX(Lookup!$BF$9:$BF$2065,MATCH($A535,Lookup!$A$9:$A$2065,0)),0)</f>
        <v>0</v>
      </c>
      <c r="F535" s="204">
        <f>IFERROR(INDEX(Lookup!$BE$9:$BE$2065,MATCH($A535,Lookup!$A$9:$A$2065,0)),0)</f>
        <v>0</v>
      </c>
      <c r="G535" s="205"/>
      <c r="H535" s="205"/>
      <c r="I535" s="204">
        <f>IFERROR(INDEX(Lookup!$BJ$9:$BJ$2065,MATCH($A535,Lookup!$A$9:$A$2065,0)),0)</f>
        <v>0</v>
      </c>
      <c r="J535" s="204">
        <f>IFERROR(INDEX(Lookup!$BI$9:$BI$2065,MATCH($A535,Lookup!$A$9:$A$2065,0)),0)</f>
        <v>0</v>
      </c>
      <c r="K535" s="204">
        <f>IFERROR(INDEX(Lookup!$BH$9:$BH$2065,MATCH($A535,Lookup!$A$9:$A$2065,0)),0)</f>
        <v>0</v>
      </c>
      <c r="L535" s="204">
        <f t="shared" si="110"/>
        <v>0</v>
      </c>
      <c r="O535" s="182">
        <f t="shared" si="111"/>
        <v>0</v>
      </c>
    </row>
    <row r="536" spans="1:15" hidden="1" x14ac:dyDescent="0.2">
      <c r="A536" s="182">
        <f>+'09'!A227</f>
        <v>0</v>
      </c>
      <c r="C536" s="182" t="str">
        <f>IFERROR(LEFT(IFERROR(INDEX(Sheet5!$C$2:$C$1300,MATCH($A536,Sheet5!$A$2:$A$1300,0)),"-"),FIND(",",IFERROR(INDEX(Sheet5!$C$2:$C$1300,MATCH($A536,Sheet5!$A$2:$A$1300,0)),"-"),1)-1),IFERROR(INDEX(Sheet5!$C$2:$C$1300,MATCH($A536,Sheet5!$A$2:$A$1300,0)),"-"))</f>
        <v>-</v>
      </c>
      <c r="D536" s="204">
        <f>IFERROR(INDEX(Lookup!$BG$9:$BG$2065,MATCH($A536,Lookup!$A$9:$A$2065,0)),0)</f>
        <v>0</v>
      </c>
      <c r="E536" s="204">
        <f>IFERROR(INDEX(Lookup!$BF$9:$BF$2065,MATCH($A536,Lookup!$A$9:$A$2065,0)),0)</f>
        <v>0</v>
      </c>
      <c r="F536" s="204">
        <f>IFERROR(INDEX(Lookup!$BE$9:$BE$2065,MATCH($A536,Lookup!$A$9:$A$2065,0)),0)</f>
        <v>0</v>
      </c>
      <c r="G536" s="205"/>
      <c r="H536" s="205"/>
      <c r="I536" s="204">
        <f>IFERROR(INDEX(Lookup!$BJ$9:$BJ$2065,MATCH($A536,Lookup!$A$9:$A$2065,0)),0)</f>
        <v>0</v>
      </c>
      <c r="J536" s="204">
        <f>IFERROR(INDEX(Lookup!$BI$9:$BI$2065,MATCH($A536,Lookup!$A$9:$A$2065,0)),0)</f>
        <v>0</v>
      </c>
      <c r="K536" s="204">
        <f>IFERROR(INDEX(Lookup!$BH$9:$BH$2065,MATCH($A536,Lookup!$A$9:$A$2065,0)),0)</f>
        <v>0</v>
      </c>
      <c r="L536" s="204">
        <f t="shared" si="110"/>
        <v>0</v>
      </c>
      <c r="O536" s="182">
        <f t="shared" si="111"/>
        <v>0</v>
      </c>
    </row>
    <row r="537" spans="1:15" hidden="1" x14ac:dyDescent="0.2">
      <c r="A537" s="182">
        <f>+'09'!A228</f>
        <v>0</v>
      </c>
      <c r="C537" s="182" t="str">
        <f>IFERROR(LEFT(IFERROR(INDEX(Sheet5!$C$2:$C$1300,MATCH($A537,Sheet5!$A$2:$A$1300,0)),"-"),FIND(",",IFERROR(INDEX(Sheet5!$C$2:$C$1300,MATCH($A537,Sheet5!$A$2:$A$1300,0)),"-"),1)-1),IFERROR(INDEX(Sheet5!$C$2:$C$1300,MATCH($A537,Sheet5!$A$2:$A$1300,0)),"-"))</f>
        <v>-</v>
      </c>
      <c r="D537" s="204">
        <f>IFERROR(INDEX(Lookup!$BG$9:$BG$2065,MATCH($A537,Lookup!$A$9:$A$2065,0)),0)</f>
        <v>0</v>
      </c>
      <c r="E537" s="204">
        <f>IFERROR(INDEX(Lookup!$BF$9:$BF$2065,MATCH($A537,Lookup!$A$9:$A$2065,0)),0)</f>
        <v>0</v>
      </c>
      <c r="F537" s="204">
        <f>IFERROR(INDEX(Lookup!$BE$9:$BE$2065,MATCH($A537,Lookup!$A$9:$A$2065,0)),0)</f>
        <v>0</v>
      </c>
      <c r="G537" s="205"/>
      <c r="H537" s="205"/>
      <c r="I537" s="204">
        <f>IFERROR(INDEX(Lookup!$BJ$9:$BJ$2065,MATCH($A537,Lookup!$A$9:$A$2065,0)),0)</f>
        <v>0</v>
      </c>
      <c r="J537" s="204">
        <f>IFERROR(INDEX(Lookup!$BI$9:$BI$2065,MATCH($A537,Lookup!$A$9:$A$2065,0)),0)</f>
        <v>0</v>
      </c>
      <c r="K537" s="204">
        <f>IFERROR(INDEX(Lookup!$BH$9:$BH$2065,MATCH($A537,Lookup!$A$9:$A$2065,0)),0)</f>
        <v>0</v>
      </c>
      <c r="L537" s="204">
        <f t="shared" si="110"/>
        <v>0</v>
      </c>
      <c r="O537" s="182">
        <f t="shared" si="111"/>
        <v>0</v>
      </c>
    </row>
    <row r="538" spans="1:15" hidden="1" x14ac:dyDescent="0.2">
      <c r="A538" s="182">
        <f>+'09'!A229</f>
        <v>0</v>
      </c>
      <c r="C538" s="182" t="str">
        <f>IFERROR(LEFT(IFERROR(INDEX(Sheet5!$C$2:$C$1300,MATCH($A538,Sheet5!$A$2:$A$1300,0)),"-"),FIND(",",IFERROR(INDEX(Sheet5!$C$2:$C$1300,MATCH($A538,Sheet5!$A$2:$A$1300,0)),"-"),1)-1),IFERROR(INDEX(Sheet5!$C$2:$C$1300,MATCH($A538,Sheet5!$A$2:$A$1300,0)),"-"))</f>
        <v>-</v>
      </c>
      <c r="D538" s="204">
        <f>IFERROR(INDEX(Lookup!$BG$9:$BG$2065,MATCH($A538,Lookup!$A$9:$A$2065,0)),0)</f>
        <v>0</v>
      </c>
      <c r="E538" s="204">
        <f>IFERROR(INDEX(Lookup!$BF$9:$BF$2065,MATCH($A538,Lookup!$A$9:$A$2065,0)),0)</f>
        <v>0</v>
      </c>
      <c r="F538" s="204">
        <f>IFERROR(INDEX(Lookup!$BE$9:$BE$2065,MATCH($A538,Lookup!$A$9:$A$2065,0)),0)</f>
        <v>0</v>
      </c>
      <c r="G538" s="205"/>
      <c r="H538" s="205"/>
      <c r="I538" s="204">
        <f>IFERROR(INDEX(Lookup!$BJ$9:$BJ$2065,MATCH($A538,Lookup!$A$9:$A$2065,0)),0)</f>
        <v>0</v>
      </c>
      <c r="J538" s="204">
        <f>IFERROR(INDEX(Lookup!$BI$9:$BI$2065,MATCH($A538,Lookup!$A$9:$A$2065,0)),0)</f>
        <v>0</v>
      </c>
      <c r="K538" s="204">
        <f>IFERROR(INDEX(Lookup!$BH$9:$BH$2065,MATCH($A538,Lookup!$A$9:$A$2065,0)),0)</f>
        <v>0</v>
      </c>
      <c r="L538" s="204">
        <f t="shared" si="110"/>
        <v>0</v>
      </c>
      <c r="O538" s="182">
        <f t="shared" si="111"/>
        <v>0</v>
      </c>
    </row>
    <row r="539" spans="1:15" hidden="1" x14ac:dyDescent="0.2">
      <c r="A539" s="182">
        <f>+'09'!A230</f>
        <v>0</v>
      </c>
      <c r="C539" s="182" t="str">
        <f>IFERROR(LEFT(IFERROR(INDEX(Sheet5!$C$2:$C$1300,MATCH($A539,Sheet5!$A$2:$A$1300,0)),"-"),FIND(",",IFERROR(INDEX(Sheet5!$C$2:$C$1300,MATCH($A539,Sheet5!$A$2:$A$1300,0)),"-"),1)-1),IFERROR(INDEX(Sheet5!$C$2:$C$1300,MATCH($A539,Sheet5!$A$2:$A$1300,0)),"-"))</f>
        <v>-</v>
      </c>
      <c r="D539" s="204">
        <f>IFERROR(INDEX(Lookup!$BG$9:$BG$2065,MATCH($A539,Lookup!$A$9:$A$2065,0)),0)</f>
        <v>0</v>
      </c>
      <c r="E539" s="204">
        <f>IFERROR(INDEX(Lookup!$BF$9:$BF$2065,MATCH($A539,Lookup!$A$9:$A$2065,0)),0)</f>
        <v>0</v>
      </c>
      <c r="F539" s="204">
        <f>IFERROR(INDEX(Lookup!$BE$9:$BE$2065,MATCH($A539,Lookup!$A$9:$A$2065,0)),0)</f>
        <v>0</v>
      </c>
      <c r="G539" s="205"/>
      <c r="H539" s="205"/>
      <c r="I539" s="204">
        <f>IFERROR(INDEX(Lookup!$BJ$9:$BJ$2065,MATCH($A539,Lookup!$A$9:$A$2065,0)),0)</f>
        <v>0</v>
      </c>
      <c r="J539" s="204">
        <f>IFERROR(INDEX(Lookup!$BI$9:$BI$2065,MATCH($A539,Lookup!$A$9:$A$2065,0)),0)</f>
        <v>0</v>
      </c>
      <c r="K539" s="204">
        <f>IFERROR(INDEX(Lookup!$BH$9:$BH$2065,MATCH($A539,Lookup!$A$9:$A$2065,0)),0)</f>
        <v>0</v>
      </c>
      <c r="L539" s="204">
        <f t="shared" si="110"/>
        <v>0</v>
      </c>
      <c r="O539" s="182">
        <f t="shared" si="111"/>
        <v>0</v>
      </c>
    </row>
    <row r="540" spans="1:15" hidden="1" x14ac:dyDescent="0.2">
      <c r="A540" s="182">
        <f>+'09'!A231</f>
        <v>0</v>
      </c>
      <c r="C540" s="182" t="str">
        <f>IFERROR(LEFT(IFERROR(INDEX(Sheet5!$C$2:$C$1300,MATCH($A540,Sheet5!$A$2:$A$1300,0)),"-"),FIND(",",IFERROR(INDEX(Sheet5!$C$2:$C$1300,MATCH($A540,Sheet5!$A$2:$A$1300,0)),"-"),1)-1),IFERROR(INDEX(Sheet5!$C$2:$C$1300,MATCH($A540,Sheet5!$A$2:$A$1300,0)),"-"))</f>
        <v>-</v>
      </c>
      <c r="D540" s="204">
        <f>IFERROR(INDEX(Lookup!$BG$9:$BG$2065,MATCH($A540,Lookup!$A$9:$A$2065,0)),0)</f>
        <v>0</v>
      </c>
      <c r="E540" s="204">
        <f>IFERROR(INDEX(Lookup!$BF$9:$BF$2065,MATCH($A540,Lookup!$A$9:$A$2065,0)),0)</f>
        <v>0</v>
      </c>
      <c r="F540" s="204">
        <f>IFERROR(INDEX(Lookup!$BE$9:$BE$2065,MATCH($A540,Lookup!$A$9:$A$2065,0)),0)</f>
        <v>0</v>
      </c>
      <c r="G540" s="205"/>
      <c r="H540" s="205"/>
      <c r="I540" s="204">
        <f>IFERROR(INDEX(Lookup!$BJ$9:$BJ$2065,MATCH($A540,Lookup!$A$9:$A$2065,0)),0)</f>
        <v>0</v>
      </c>
      <c r="J540" s="204">
        <f>IFERROR(INDEX(Lookup!$BI$9:$BI$2065,MATCH($A540,Lookup!$A$9:$A$2065,0)),0)</f>
        <v>0</v>
      </c>
      <c r="K540" s="204">
        <f>IFERROR(INDEX(Lookup!$BH$9:$BH$2065,MATCH($A540,Lookup!$A$9:$A$2065,0)),0)</f>
        <v>0</v>
      </c>
      <c r="L540" s="204">
        <f t="shared" si="110"/>
        <v>0</v>
      </c>
      <c r="O540" s="182">
        <f t="shared" si="111"/>
        <v>0</v>
      </c>
    </row>
    <row r="541" spans="1:15" hidden="1" x14ac:dyDescent="0.2">
      <c r="A541" s="182">
        <f>+'09'!A232</f>
        <v>0</v>
      </c>
      <c r="C541" s="182" t="str">
        <f>IFERROR(LEFT(IFERROR(INDEX(Sheet5!$C$2:$C$1300,MATCH($A541,Sheet5!$A$2:$A$1300,0)),"-"),FIND(",",IFERROR(INDEX(Sheet5!$C$2:$C$1300,MATCH($A541,Sheet5!$A$2:$A$1300,0)),"-"),1)-1),IFERROR(INDEX(Sheet5!$C$2:$C$1300,MATCH($A541,Sheet5!$A$2:$A$1300,0)),"-"))</f>
        <v>-</v>
      </c>
      <c r="D541" s="204">
        <f>IFERROR(INDEX(Lookup!$BG$9:$BG$2065,MATCH($A541,Lookup!$A$9:$A$2065,0)),0)</f>
        <v>0</v>
      </c>
      <c r="E541" s="204">
        <f>IFERROR(INDEX(Lookup!$BF$9:$BF$2065,MATCH($A541,Lookup!$A$9:$A$2065,0)),0)</f>
        <v>0</v>
      </c>
      <c r="F541" s="204">
        <f>IFERROR(INDEX(Lookup!$BE$9:$BE$2065,MATCH($A541,Lookup!$A$9:$A$2065,0)),0)</f>
        <v>0</v>
      </c>
      <c r="G541" s="205"/>
      <c r="H541" s="205"/>
      <c r="I541" s="204">
        <f>IFERROR(INDEX(Lookup!$BJ$9:$BJ$2065,MATCH($A541,Lookup!$A$9:$A$2065,0)),0)</f>
        <v>0</v>
      </c>
      <c r="J541" s="204">
        <f>IFERROR(INDEX(Lookup!$BI$9:$BI$2065,MATCH($A541,Lookup!$A$9:$A$2065,0)),0)</f>
        <v>0</v>
      </c>
      <c r="K541" s="204">
        <f>IFERROR(INDEX(Lookup!$BH$9:$BH$2065,MATCH($A541,Lookup!$A$9:$A$2065,0)),0)</f>
        <v>0</v>
      </c>
      <c r="L541" s="204">
        <f t="shared" si="110"/>
        <v>0</v>
      </c>
      <c r="O541" s="182">
        <f t="shared" si="111"/>
        <v>0</v>
      </c>
    </row>
    <row r="542" spans="1:15" hidden="1" x14ac:dyDescent="0.2">
      <c r="A542" s="182">
        <f>+'09'!A233</f>
        <v>0</v>
      </c>
      <c r="C542" s="182" t="str">
        <f>IFERROR(LEFT(IFERROR(INDEX(Sheet5!$C$2:$C$1300,MATCH($A542,Sheet5!$A$2:$A$1300,0)),"-"),FIND(",",IFERROR(INDEX(Sheet5!$C$2:$C$1300,MATCH($A542,Sheet5!$A$2:$A$1300,0)),"-"),1)-1),IFERROR(INDEX(Sheet5!$C$2:$C$1300,MATCH($A542,Sheet5!$A$2:$A$1300,0)),"-"))</f>
        <v>-</v>
      </c>
      <c r="D542" s="204">
        <f>IFERROR(INDEX(Lookup!$BG$9:$BG$2065,MATCH($A542,Lookup!$A$9:$A$2065,0)),0)</f>
        <v>0</v>
      </c>
      <c r="E542" s="204">
        <f>IFERROR(INDEX(Lookup!$BF$9:$BF$2065,MATCH($A542,Lookup!$A$9:$A$2065,0)),0)</f>
        <v>0</v>
      </c>
      <c r="F542" s="204">
        <f>IFERROR(INDEX(Lookup!$BE$9:$BE$2065,MATCH($A542,Lookup!$A$9:$A$2065,0)),0)</f>
        <v>0</v>
      </c>
      <c r="G542" s="205"/>
      <c r="H542" s="205"/>
      <c r="I542" s="204">
        <f>IFERROR(INDEX(Lookup!$BJ$9:$BJ$2065,MATCH($A542,Lookup!$A$9:$A$2065,0)),0)</f>
        <v>0</v>
      </c>
      <c r="J542" s="204">
        <f>IFERROR(INDEX(Lookup!$BI$9:$BI$2065,MATCH($A542,Lookup!$A$9:$A$2065,0)),0)</f>
        <v>0</v>
      </c>
      <c r="K542" s="204">
        <f>IFERROR(INDEX(Lookup!$BH$9:$BH$2065,MATCH($A542,Lookup!$A$9:$A$2065,0)),0)</f>
        <v>0</v>
      </c>
      <c r="L542" s="204">
        <f t="shared" si="110"/>
        <v>0</v>
      </c>
      <c r="O542" s="182">
        <f t="shared" si="111"/>
        <v>0</v>
      </c>
    </row>
    <row r="543" spans="1:15" hidden="1" x14ac:dyDescent="0.2">
      <c r="A543" s="182">
        <f>+'09'!A234</f>
        <v>0</v>
      </c>
      <c r="C543" s="182" t="str">
        <f>IFERROR(LEFT(IFERROR(INDEX(Sheet5!$C$2:$C$1300,MATCH($A543,Sheet5!$A$2:$A$1300,0)),"-"),FIND(",",IFERROR(INDEX(Sheet5!$C$2:$C$1300,MATCH($A543,Sheet5!$A$2:$A$1300,0)),"-"),1)-1),IFERROR(INDEX(Sheet5!$C$2:$C$1300,MATCH($A543,Sheet5!$A$2:$A$1300,0)),"-"))</f>
        <v>-</v>
      </c>
      <c r="D543" s="204">
        <f>IFERROR(INDEX(Lookup!$BG$9:$BG$2065,MATCH($A543,Lookup!$A$9:$A$2065,0)),0)</f>
        <v>0</v>
      </c>
      <c r="E543" s="204">
        <f>IFERROR(INDEX(Lookup!$BF$9:$BF$2065,MATCH($A543,Lookup!$A$9:$A$2065,0)),0)</f>
        <v>0</v>
      </c>
      <c r="F543" s="204">
        <f>IFERROR(INDEX(Lookup!$BE$9:$BE$2065,MATCH($A543,Lookup!$A$9:$A$2065,0)),0)</f>
        <v>0</v>
      </c>
      <c r="G543" s="205"/>
      <c r="H543" s="205"/>
      <c r="I543" s="204">
        <f>IFERROR(INDEX(Lookup!$BJ$9:$BJ$2065,MATCH($A543,Lookup!$A$9:$A$2065,0)),0)</f>
        <v>0</v>
      </c>
      <c r="J543" s="204">
        <f>IFERROR(INDEX(Lookup!$BI$9:$BI$2065,MATCH($A543,Lookup!$A$9:$A$2065,0)),0)</f>
        <v>0</v>
      </c>
      <c r="K543" s="204">
        <f>IFERROR(INDEX(Lookup!$BH$9:$BH$2065,MATCH($A543,Lookup!$A$9:$A$2065,0)),0)</f>
        <v>0</v>
      </c>
      <c r="L543" s="204">
        <f t="shared" si="110"/>
        <v>0</v>
      </c>
      <c r="O543" s="182">
        <f t="shared" si="111"/>
        <v>0</v>
      </c>
    </row>
    <row r="544" spans="1:15" hidden="1" x14ac:dyDescent="0.2">
      <c r="A544" s="182">
        <f>+'09'!A235</f>
        <v>0</v>
      </c>
      <c r="C544" s="182" t="str">
        <f>IFERROR(LEFT(IFERROR(INDEX(Sheet5!$C$2:$C$1300,MATCH($A544,Sheet5!$A$2:$A$1300,0)),"-"),FIND(",",IFERROR(INDEX(Sheet5!$C$2:$C$1300,MATCH($A544,Sheet5!$A$2:$A$1300,0)),"-"),1)-1),IFERROR(INDEX(Sheet5!$C$2:$C$1300,MATCH($A544,Sheet5!$A$2:$A$1300,0)),"-"))</f>
        <v>-</v>
      </c>
      <c r="D544" s="204">
        <f>IFERROR(INDEX(Lookup!$BG$9:$BG$2065,MATCH($A544,Lookup!$A$9:$A$2065,0)),0)</f>
        <v>0</v>
      </c>
      <c r="E544" s="204">
        <f>IFERROR(INDEX(Lookup!$BF$9:$BF$2065,MATCH($A544,Lookup!$A$9:$A$2065,0)),0)</f>
        <v>0</v>
      </c>
      <c r="F544" s="204">
        <f>IFERROR(INDEX(Lookup!$BE$9:$BE$2065,MATCH($A544,Lookup!$A$9:$A$2065,0)),0)</f>
        <v>0</v>
      </c>
      <c r="G544" s="205"/>
      <c r="H544" s="205"/>
      <c r="I544" s="204">
        <f>IFERROR(INDEX(Lookup!$BJ$9:$BJ$2065,MATCH($A544,Lookup!$A$9:$A$2065,0)),0)</f>
        <v>0</v>
      </c>
      <c r="J544" s="204">
        <f>IFERROR(INDEX(Lookup!$BI$9:$BI$2065,MATCH($A544,Lookup!$A$9:$A$2065,0)),0)</f>
        <v>0</v>
      </c>
      <c r="K544" s="204">
        <f>IFERROR(INDEX(Lookup!$BH$9:$BH$2065,MATCH($A544,Lookup!$A$9:$A$2065,0)),0)</f>
        <v>0</v>
      </c>
      <c r="L544" s="204">
        <f t="shared" si="110"/>
        <v>0</v>
      </c>
      <c r="O544" s="182">
        <f t="shared" si="111"/>
        <v>0</v>
      </c>
    </row>
    <row r="545" spans="1:15" hidden="1" x14ac:dyDescent="0.2">
      <c r="A545" s="182">
        <f>+'09'!A236</f>
        <v>0</v>
      </c>
      <c r="C545" s="182" t="str">
        <f>IFERROR(LEFT(IFERROR(INDEX(Sheet5!$C$2:$C$1300,MATCH($A545,Sheet5!$A$2:$A$1300,0)),"-"),FIND(",",IFERROR(INDEX(Sheet5!$C$2:$C$1300,MATCH($A545,Sheet5!$A$2:$A$1300,0)),"-"),1)-1),IFERROR(INDEX(Sheet5!$C$2:$C$1300,MATCH($A545,Sheet5!$A$2:$A$1300,0)),"-"))</f>
        <v>-</v>
      </c>
      <c r="D545" s="204">
        <f>IFERROR(INDEX(Lookup!$BG$9:$BG$2065,MATCH($A545,Lookup!$A$9:$A$2065,0)),0)</f>
        <v>0</v>
      </c>
      <c r="E545" s="204">
        <f>IFERROR(INDEX(Lookup!$BF$9:$BF$2065,MATCH($A545,Lookup!$A$9:$A$2065,0)),0)</f>
        <v>0</v>
      </c>
      <c r="F545" s="204">
        <f>IFERROR(INDEX(Lookup!$BE$9:$BE$2065,MATCH($A545,Lookup!$A$9:$A$2065,0)),0)</f>
        <v>0</v>
      </c>
      <c r="G545" s="205"/>
      <c r="H545" s="205"/>
      <c r="I545" s="204">
        <f>IFERROR(INDEX(Lookup!$BJ$9:$BJ$2065,MATCH($A545,Lookup!$A$9:$A$2065,0)),0)</f>
        <v>0</v>
      </c>
      <c r="J545" s="204">
        <f>IFERROR(INDEX(Lookup!$BI$9:$BI$2065,MATCH($A545,Lookup!$A$9:$A$2065,0)),0)</f>
        <v>0</v>
      </c>
      <c r="K545" s="204">
        <f>IFERROR(INDEX(Lookup!$BH$9:$BH$2065,MATCH($A545,Lookup!$A$9:$A$2065,0)),0)</f>
        <v>0</v>
      </c>
      <c r="L545" s="204">
        <f t="shared" si="110"/>
        <v>0</v>
      </c>
      <c r="O545" s="182">
        <f t="shared" si="111"/>
        <v>0</v>
      </c>
    </row>
    <row r="546" spans="1:15" hidden="1" x14ac:dyDescent="0.2">
      <c r="A546" s="182">
        <f>+'09'!A237</f>
        <v>0</v>
      </c>
      <c r="C546" s="182" t="str">
        <f>IFERROR(LEFT(IFERROR(INDEX(Sheet5!$C$2:$C$1300,MATCH($A546,Sheet5!$A$2:$A$1300,0)),"-"),FIND(",",IFERROR(INDEX(Sheet5!$C$2:$C$1300,MATCH($A546,Sheet5!$A$2:$A$1300,0)),"-"),1)-1),IFERROR(INDEX(Sheet5!$C$2:$C$1300,MATCH($A546,Sheet5!$A$2:$A$1300,0)),"-"))</f>
        <v>-</v>
      </c>
      <c r="D546" s="204">
        <f>IFERROR(INDEX(Lookup!$BG$9:$BG$2065,MATCH($A546,Lookup!$A$9:$A$2065,0)),0)</f>
        <v>0</v>
      </c>
      <c r="E546" s="204">
        <f>IFERROR(INDEX(Lookup!$BF$9:$BF$2065,MATCH($A546,Lookup!$A$9:$A$2065,0)),0)</f>
        <v>0</v>
      </c>
      <c r="F546" s="204">
        <f>IFERROR(INDEX(Lookup!$BE$9:$BE$2065,MATCH($A546,Lookup!$A$9:$A$2065,0)),0)</f>
        <v>0</v>
      </c>
      <c r="G546" s="205"/>
      <c r="H546" s="205"/>
      <c r="I546" s="204">
        <f>IFERROR(INDEX(Lookup!$BJ$9:$BJ$2065,MATCH($A546,Lookup!$A$9:$A$2065,0)),0)</f>
        <v>0</v>
      </c>
      <c r="J546" s="204">
        <f>IFERROR(INDEX(Lookup!$BI$9:$BI$2065,MATCH($A546,Lookup!$A$9:$A$2065,0)),0)</f>
        <v>0</v>
      </c>
      <c r="K546" s="204">
        <f>IFERROR(INDEX(Lookup!$BH$9:$BH$2065,MATCH($A546,Lookup!$A$9:$A$2065,0)),0)</f>
        <v>0</v>
      </c>
      <c r="L546" s="204">
        <f t="shared" si="110"/>
        <v>0</v>
      </c>
      <c r="O546" s="182">
        <f t="shared" si="111"/>
        <v>0</v>
      </c>
    </row>
    <row r="547" spans="1:15" hidden="1" x14ac:dyDescent="0.2">
      <c r="A547" s="182">
        <f>+'09'!A238</f>
        <v>0</v>
      </c>
      <c r="C547" s="182" t="str">
        <f>IFERROR(LEFT(IFERROR(INDEX(Sheet5!$C$2:$C$1300,MATCH($A547,Sheet5!$A$2:$A$1300,0)),"-"),FIND(",",IFERROR(INDEX(Sheet5!$C$2:$C$1300,MATCH($A547,Sheet5!$A$2:$A$1300,0)),"-"),1)-1),IFERROR(INDEX(Sheet5!$C$2:$C$1300,MATCH($A547,Sheet5!$A$2:$A$1300,0)),"-"))</f>
        <v>-</v>
      </c>
      <c r="D547" s="204">
        <f>IFERROR(INDEX(Lookup!$BG$9:$BG$2065,MATCH($A547,Lookup!$A$9:$A$2065,0)),0)</f>
        <v>0</v>
      </c>
      <c r="E547" s="204">
        <f>IFERROR(INDEX(Lookup!$BF$9:$BF$2065,MATCH($A547,Lookup!$A$9:$A$2065,0)),0)</f>
        <v>0</v>
      </c>
      <c r="F547" s="204">
        <f>IFERROR(INDEX(Lookup!$BE$9:$BE$2065,MATCH($A547,Lookup!$A$9:$A$2065,0)),0)</f>
        <v>0</v>
      </c>
      <c r="G547" s="205"/>
      <c r="H547" s="205"/>
      <c r="I547" s="204">
        <f>IFERROR(INDEX(Lookup!$BJ$9:$BJ$2065,MATCH($A547,Lookup!$A$9:$A$2065,0)),0)</f>
        <v>0</v>
      </c>
      <c r="J547" s="204">
        <f>IFERROR(INDEX(Lookup!$BI$9:$BI$2065,MATCH($A547,Lookup!$A$9:$A$2065,0)),0)</f>
        <v>0</v>
      </c>
      <c r="K547" s="204">
        <f>IFERROR(INDEX(Lookup!$BH$9:$BH$2065,MATCH($A547,Lookup!$A$9:$A$2065,0)),0)</f>
        <v>0</v>
      </c>
      <c r="L547" s="204">
        <f t="shared" si="110"/>
        <v>0</v>
      </c>
      <c r="O547" s="182">
        <f t="shared" si="111"/>
        <v>0</v>
      </c>
    </row>
    <row r="548" spans="1:15" hidden="1" x14ac:dyDescent="0.2">
      <c r="A548" s="182">
        <f>+'09'!A239</f>
        <v>0</v>
      </c>
      <c r="C548" s="182" t="str">
        <f>IFERROR(LEFT(IFERROR(INDEX(Sheet5!$C$2:$C$1300,MATCH($A548,Sheet5!$A$2:$A$1300,0)),"-"),FIND(",",IFERROR(INDEX(Sheet5!$C$2:$C$1300,MATCH($A548,Sheet5!$A$2:$A$1300,0)),"-"),1)-1),IFERROR(INDEX(Sheet5!$C$2:$C$1300,MATCH($A548,Sheet5!$A$2:$A$1300,0)),"-"))</f>
        <v>-</v>
      </c>
      <c r="D548" s="204">
        <f>IFERROR(INDEX(Lookup!$BG$9:$BG$2065,MATCH($A548,Lookup!$A$9:$A$2065,0)),0)</f>
        <v>0</v>
      </c>
      <c r="E548" s="204">
        <f>IFERROR(INDEX(Lookup!$BF$9:$BF$2065,MATCH($A548,Lookup!$A$9:$A$2065,0)),0)</f>
        <v>0</v>
      </c>
      <c r="F548" s="204">
        <f>IFERROR(INDEX(Lookup!$BE$9:$BE$2065,MATCH($A548,Lookup!$A$9:$A$2065,0)),0)</f>
        <v>0</v>
      </c>
      <c r="G548" s="205"/>
      <c r="H548" s="205"/>
      <c r="I548" s="204">
        <f>IFERROR(INDEX(Lookup!$BJ$9:$BJ$2065,MATCH($A548,Lookup!$A$9:$A$2065,0)),0)</f>
        <v>0</v>
      </c>
      <c r="J548" s="204">
        <f>IFERROR(INDEX(Lookup!$BI$9:$BI$2065,MATCH($A548,Lookup!$A$9:$A$2065,0)),0)</f>
        <v>0</v>
      </c>
      <c r="K548" s="204">
        <f>IFERROR(INDEX(Lookup!$BH$9:$BH$2065,MATCH($A548,Lookup!$A$9:$A$2065,0)),0)</f>
        <v>0</v>
      </c>
      <c r="L548" s="204">
        <f t="shared" si="110"/>
        <v>0</v>
      </c>
      <c r="O548" s="182">
        <f t="shared" si="111"/>
        <v>0</v>
      </c>
    </row>
    <row r="549" spans="1:15" hidden="1" x14ac:dyDescent="0.2">
      <c r="A549" s="182">
        <f>+'09'!A240</f>
        <v>0</v>
      </c>
      <c r="C549" s="182" t="str">
        <f>IFERROR(LEFT(IFERROR(INDEX(Sheet5!$C$2:$C$1300,MATCH($A549,Sheet5!$A$2:$A$1300,0)),"-"),FIND(",",IFERROR(INDEX(Sheet5!$C$2:$C$1300,MATCH($A549,Sheet5!$A$2:$A$1300,0)),"-"),1)-1),IFERROR(INDEX(Sheet5!$C$2:$C$1300,MATCH($A549,Sheet5!$A$2:$A$1300,0)),"-"))</f>
        <v>-</v>
      </c>
      <c r="D549" s="204">
        <f>IFERROR(INDEX(Lookup!$BG$9:$BG$2065,MATCH($A549,Lookup!$A$9:$A$2065,0)),0)</f>
        <v>0</v>
      </c>
      <c r="E549" s="204">
        <f>IFERROR(INDEX(Lookup!$BF$9:$BF$2065,MATCH($A549,Lookup!$A$9:$A$2065,0)),0)</f>
        <v>0</v>
      </c>
      <c r="F549" s="204">
        <f>IFERROR(INDEX(Lookup!$BE$9:$BE$2065,MATCH($A549,Lookup!$A$9:$A$2065,0)),0)</f>
        <v>0</v>
      </c>
      <c r="G549" s="205"/>
      <c r="H549" s="205"/>
      <c r="I549" s="204">
        <f>IFERROR(INDEX(Lookup!$BJ$9:$BJ$2065,MATCH($A549,Lookup!$A$9:$A$2065,0)),0)</f>
        <v>0</v>
      </c>
      <c r="J549" s="204">
        <f>IFERROR(INDEX(Lookup!$BI$9:$BI$2065,MATCH($A549,Lookup!$A$9:$A$2065,0)),0)</f>
        <v>0</v>
      </c>
      <c r="K549" s="204">
        <f>IFERROR(INDEX(Lookup!$BH$9:$BH$2065,MATCH($A549,Lookup!$A$9:$A$2065,0)),0)</f>
        <v>0</v>
      </c>
      <c r="L549" s="204">
        <f t="shared" si="110"/>
        <v>0</v>
      </c>
      <c r="O549" s="182">
        <f t="shared" si="111"/>
        <v>0</v>
      </c>
    </row>
    <row r="550" spans="1:15" hidden="1" x14ac:dyDescent="0.2">
      <c r="A550" s="182">
        <f>+'09'!A241</f>
        <v>0</v>
      </c>
      <c r="C550" s="182" t="str">
        <f>IFERROR(LEFT(IFERROR(INDEX(Sheet5!$C$2:$C$1300,MATCH($A550,Sheet5!$A$2:$A$1300,0)),"-"),FIND(",",IFERROR(INDEX(Sheet5!$C$2:$C$1300,MATCH($A550,Sheet5!$A$2:$A$1300,0)),"-"),1)-1),IFERROR(INDEX(Sheet5!$C$2:$C$1300,MATCH($A550,Sheet5!$A$2:$A$1300,0)),"-"))</f>
        <v>-</v>
      </c>
      <c r="D550" s="204">
        <f>IFERROR(INDEX(Lookup!$BG$9:$BG$2065,MATCH($A550,Lookup!$A$9:$A$2065,0)),0)</f>
        <v>0</v>
      </c>
      <c r="E550" s="204">
        <f>IFERROR(INDEX(Lookup!$BF$9:$BF$2065,MATCH($A550,Lookup!$A$9:$A$2065,0)),0)</f>
        <v>0</v>
      </c>
      <c r="F550" s="204">
        <f>IFERROR(INDEX(Lookup!$BE$9:$BE$2065,MATCH($A550,Lookup!$A$9:$A$2065,0)),0)</f>
        <v>0</v>
      </c>
      <c r="G550" s="205"/>
      <c r="H550" s="205"/>
      <c r="I550" s="204">
        <f>IFERROR(INDEX(Lookup!$BJ$9:$BJ$2065,MATCH($A550,Lookup!$A$9:$A$2065,0)),0)</f>
        <v>0</v>
      </c>
      <c r="J550" s="204">
        <f>IFERROR(INDEX(Lookup!$BI$9:$BI$2065,MATCH($A550,Lookup!$A$9:$A$2065,0)),0)</f>
        <v>0</v>
      </c>
      <c r="K550" s="204">
        <f>IFERROR(INDEX(Lookup!$BH$9:$BH$2065,MATCH($A550,Lookup!$A$9:$A$2065,0)),0)</f>
        <v>0</v>
      </c>
      <c r="L550" s="204">
        <f t="shared" si="110"/>
        <v>0</v>
      </c>
      <c r="O550" s="182">
        <f t="shared" si="111"/>
        <v>0</v>
      </c>
    </row>
    <row r="551" spans="1:15" hidden="1" x14ac:dyDescent="0.2">
      <c r="A551" s="182">
        <f>+'09'!A242</f>
        <v>0</v>
      </c>
      <c r="C551" s="182" t="str">
        <f>IFERROR(LEFT(IFERROR(INDEX(Sheet5!$C$2:$C$1300,MATCH($A551,Sheet5!$A$2:$A$1300,0)),"-"),FIND(",",IFERROR(INDEX(Sheet5!$C$2:$C$1300,MATCH($A551,Sheet5!$A$2:$A$1300,0)),"-"),1)-1),IFERROR(INDEX(Sheet5!$C$2:$C$1300,MATCH($A551,Sheet5!$A$2:$A$1300,0)),"-"))</f>
        <v>-</v>
      </c>
      <c r="D551" s="204">
        <f>IFERROR(INDEX(Lookup!$BG$9:$BG$2065,MATCH($A551,Lookup!$A$9:$A$2065,0)),0)</f>
        <v>0</v>
      </c>
      <c r="E551" s="204">
        <f>IFERROR(INDEX(Lookup!$BF$9:$BF$2065,MATCH($A551,Lookup!$A$9:$A$2065,0)),0)</f>
        <v>0</v>
      </c>
      <c r="F551" s="204">
        <f>IFERROR(INDEX(Lookup!$BE$9:$BE$2065,MATCH($A551,Lookup!$A$9:$A$2065,0)),0)</f>
        <v>0</v>
      </c>
      <c r="G551" s="205"/>
      <c r="H551" s="205"/>
      <c r="I551" s="204">
        <f>IFERROR(INDEX(Lookup!$BJ$9:$BJ$2065,MATCH($A551,Lookup!$A$9:$A$2065,0)),0)</f>
        <v>0</v>
      </c>
      <c r="J551" s="204">
        <f>IFERROR(INDEX(Lookup!$BI$9:$BI$2065,MATCH($A551,Lookup!$A$9:$A$2065,0)),0)</f>
        <v>0</v>
      </c>
      <c r="K551" s="204">
        <f>IFERROR(INDEX(Lookup!$BH$9:$BH$2065,MATCH($A551,Lookup!$A$9:$A$2065,0)),0)</f>
        <v>0</v>
      </c>
      <c r="L551" s="204">
        <f t="shared" si="110"/>
        <v>0</v>
      </c>
      <c r="O551" s="182">
        <f t="shared" si="111"/>
        <v>0</v>
      </c>
    </row>
    <row r="552" spans="1:15" hidden="1" x14ac:dyDescent="0.2">
      <c r="A552" s="182">
        <f>+'09'!A243</f>
        <v>0</v>
      </c>
      <c r="C552" s="182" t="str">
        <f>IFERROR(LEFT(IFERROR(INDEX(Sheet5!$C$2:$C$1300,MATCH($A552,Sheet5!$A$2:$A$1300,0)),"-"),FIND(",",IFERROR(INDEX(Sheet5!$C$2:$C$1300,MATCH($A552,Sheet5!$A$2:$A$1300,0)),"-"),1)-1),IFERROR(INDEX(Sheet5!$C$2:$C$1300,MATCH($A552,Sheet5!$A$2:$A$1300,0)),"-"))</f>
        <v>-</v>
      </c>
      <c r="D552" s="204">
        <f>IFERROR(INDEX(Lookup!$BG$9:$BG$2065,MATCH($A552,Lookup!$A$9:$A$2065,0)),0)</f>
        <v>0</v>
      </c>
      <c r="E552" s="204">
        <f>IFERROR(INDEX(Lookup!$BF$9:$BF$2065,MATCH($A552,Lookup!$A$9:$A$2065,0)),0)</f>
        <v>0</v>
      </c>
      <c r="F552" s="204">
        <f>IFERROR(INDEX(Lookup!$BE$9:$BE$2065,MATCH($A552,Lookup!$A$9:$A$2065,0)),0)</f>
        <v>0</v>
      </c>
      <c r="G552" s="205"/>
      <c r="H552" s="205"/>
      <c r="I552" s="204">
        <f>IFERROR(INDEX(Lookup!$BJ$9:$BJ$2065,MATCH($A552,Lookup!$A$9:$A$2065,0)),0)</f>
        <v>0</v>
      </c>
      <c r="J552" s="204">
        <f>IFERROR(INDEX(Lookup!$BI$9:$BI$2065,MATCH($A552,Lookup!$A$9:$A$2065,0)),0)</f>
        <v>0</v>
      </c>
      <c r="K552" s="204">
        <f>IFERROR(INDEX(Lookup!$BH$9:$BH$2065,MATCH($A552,Lookup!$A$9:$A$2065,0)),0)</f>
        <v>0</v>
      </c>
      <c r="L552" s="204">
        <f t="shared" si="110"/>
        <v>0</v>
      </c>
      <c r="O552" s="182">
        <f t="shared" si="111"/>
        <v>0</v>
      </c>
    </row>
    <row r="553" spans="1:15" hidden="1" x14ac:dyDescent="0.2">
      <c r="A553" s="182">
        <f>+'09'!A244</f>
        <v>0</v>
      </c>
      <c r="C553" s="182" t="str">
        <f>IFERROR(LEFT(IFERROR(INDEX(Sheet5!$C$2:$C$1300,MATCH($A553,Sheet5!$A$2:$A$1300,0)),"-"),FIND(",",IFERROR(INDEX(Sheet5!$C$2:$C$1300,MATCH($A553,Sheet5!$A$2:$A$1300,0)),"-"),1)-1),IFERROR(INDEX(Sheet5!$C$2:$C$1300,MATCH($A553,Sheet5!$A$2:$A$1300,0)),"-"))</f>
        <v>-</v>
      </c>
      <c r="D553" s="204">
        <f>IFERROR(INDEX(Lookup!$BG$9:$BG$2065,MATCH($A553,Lookup!$A$9:$A$2065,0)),0)</f>
        <v>0</v>
      </c>
      <c r="E553" s="204">
        <f>IFERROR(INDEX(Lookup!$BF$9:$BF$2065,MATCH($A553,Lookup!$A$9:$A$2065,0)),0)</f>
        <v>0</v>
      </c>
      <c r="F553" s="204">
        <f>IFERROR(INDEX(Lookup!$BE$9:$BE$2065,MATCH($A553,Lookup!$A$9:$A$2065,0)),0)</f>
        <v>0</v>
      </c>
      <c r="G553" s="205"/>
      <c r="H553" s="205"/>
      <c r="I553" s="204">
        <f>IFERROR(INDEX(Lookup!$BJ$9:$BJ$2065,MATCH($A553,Lookup!$A$9:$A$2065,0)),0)</f>
        <v>0</v>
      </c>
      <c r="J553" s="204">
        <f>IFERROR(INDEX(Lookup!$BI$9:$BI$2065,MATCH($A553,Lookup!$A$9:$A$2065,0)),0)</f>
        <v>0</v>
      </c>
      <c r="K553" s="204">
        <f>IFERROR(INDEX(Lookup!$BH$9:$BH$2065,MATCH($A553,Lookup!$A$9:$A$2065,0)),0)</f>
        <v>0</v>
      </c>
      <c r="L553" s="204">
        <f t="shared" si="110"/>
        <v>0</v>
      </c>
      <c r="O553" s="182">
        <f t="shared" si="111"/>
        <v>0</v>
      </c>
    </row>
    <row r="554" spans="1:15" hidden="1" x14ac:dyDescent="0.2">
      <c r="A554" s="182">
        <f>+'09'!A245</f>
        <v>0</v>
      </c>
      <c r="C554" s="182" t="str">
        <f>IFERROR(LEFT(IFERROR(INDEX(Sheet5!$C$2:$C$1300,MATCH($A554,Sheet5!$A$2:$A$1300,0)),"-"),FIND(",",IFERROR(INDEX(Sheet5!$C$2:$C$1300,MATCH($A554,Sheet5!$A$2:$A$1300,0)),"-"),1)-1),IFERROR(INDEX(Sheet5!$C$2:$C$1300,MATCH($A554,Sheet5!$A$2:$A$1300,0)),"-"))</f>
        <v>-</v>
      </c>
      <c r="D554" s="204">
        <f>IFERROR(INDEX(Lookup!$BG$9:$BG$2065,MATCH($A554,Lookup!$A$9:$A$2065,0)),0)</f>
        <v>0</v>
      </c>
      <c r="E554" s="204">
        <f>IFERROR(INDEX(Lookup!$BF$9:$BF$2065,MATCH($A554,Lookup!$A$9:$A$2065,0)),0)</f>
        <v>0</v>
      </c>
      <c r="F554" s="204">
        <f>IFERROR(INDEX(Lookup!$BE$9:$BE$2065,MATCH($A554,Lookup!$A$9:$A$2065,0)),0)</f>
        <v>0</v>
      </c>
      <c r="G554" s="205"/>
      <c r="H554" s="205"/>
      <c r="I554" s="204">
        <f>IFERROR(INDEX(Lookup!$BJ$9:$BJ$2065,MATCH($A554,Lookup!$A$9:$A$2065,0)),0)</f>
        <v>0</v>
      </c>
      <c r="J554" s="204">
        <f>IFERROR(INDEX(Lookup!$BI$9:$BI$2065,MATCH($A554,Lookup!$A$9:$A$2065,0)),0)</f>
        <v>0</v>
      </c>
      <c r="K554" s="204">
        <f>IFERROR(INDEX(Lookup!$BH$9:$BH$2065,MATCH($A554,Lookup!$A$9:$A$2065,0)),0)</f>
        <v>0</v>
      </c>
      <c r="L554" s="204">
        <f t="shared" si="110"/>
        <v>0</v>
      </c>
      <c r="O554" s="182">
        <f t="shared" si="111"/>
        <v>0</v>
      </c>
    </row>
    <row r="555" spans="1:15" hidden="1" x14ac:dyDescent="0.2">
      <c r="A555" s="182">
        <f>+'09'!A246</f>
        <v>0</v>
      </c>
      <c r="C555" s="182" t="str">
        <f>IFERROR(LEFT(IFERROR(INDEX(Sheet5!$C$2:$C$1300,MATCH($A555,Sheet5!$A$2:$A$1300,0)),"-"),FIND(",",IFERROR(INDEX(Sheet5!$C$2:$C$1300,MATCH($A555,Sheet5!$A$2:$A$1300,0)),"-"),1)-1),IFERROR(INDEX(Sheet5!$C$2:$C$1300,MATCH($A555,Sheet5!$A$2:$A$1300,0)),"-"))</f>
        <v>-</v>
      </c>
      <c r="D555" s="204">
        <f>IFERROR(INDEX(Lookup!$BG$9:$BG$2065,MATCH($A555,Lookup!$A$9:$A$2065,0)),0)</f>
        <v>0</v>
      </c>
      <c r="E555" s="204">
        <f>IFERROR(INDEX(Lookup!$BF$9:$BF$2065,MATCH($A555,Lookup!$A$9:$A$2065,0)),0)</f>
        <v>0</v>
      </c>
      <c r="F555" s="204">
        <f>IFERROR(INDEX(Lookup!$BE$9:$BE$2065,MATCH($A555,Lookup!$A$9:$A$2065,0)),0)</f>
        <v>0</v>
      </c>
      <c r="G555" s="205"/>
      <c r="H555" s="205"/>
      <c r="I555" s="204">
        <f>IFERROR(INDEX(Lookup!$BJ$9:$BJ$2065,MATCH($A555,Lookup!$A$9:$A$2065,0)),0)</f>
        <v>0</v>
      </c>
      <c r="J555" s="204">
        <f>IFERROR(INDEX(Lookup!$BI$9:$BI$2065,MATCH($A555,Lookup!$A$9:$A$2065,0)),0)</f>
        <v>0</v>
      </c>
      <c r="K555" s="204">
        <f>IFERROR(INDEX(Lookup!$BH$9:$BH$2065,MATCH($A555,Lookup!$A$9:$A$2065,0)),0)</f>
        <v>0</v>
      </c>
      <c r="L555" s="204">
        <f t="shared" si="110"/>
        <v>0</v>
      </c>
      <c r="O555" s="182">
        <f t="shared" si="111"/>
        <v>0</v>
      </c>
    </row>
    <row r="556" spans="1:15" hidden="1" x14ac:dyDescent="0.2">
      <c r="A556" s="182">
        <f>+'09'!A247</f>
        <v>0</v>
      </c>
      <c r="C556" s="182" t="str">
        <f>IFERROR(LEFT(IFERROR(INDEX(Sheet5!$C$2:$C$1300,MATCH($A556,Sheet5!$A$2:$A$1300,0)),"-"),FIND(",",IFERROR(INDEX(Sheet5!$C$2:$C$1300,MATCH($A556,Sheet5!$A$2:$A$1300,0)),"-"),1)-1),IFERROR(INDEX(Sheet5!$C$2:$C$1300,MATCH($A556,Sheet5!$A$2:$A$1300,0)),"-"))</f>
        <v>-</v>
      </c>
      <c r="D556" s="204">
        <f>IFERROR(INDEX(Lookup!$BG$9:$BG$2065,MATCH($A556,Lookup!$A$9:$A$2065,0)),0)</f>
        <v>0</v>
      </c>
      <c r="E556" s="204">
        <f>IFERROR(INDEX(Lookup!$BF$9:$BF$2065,MATCH($A556,Lookup!$A$9:$A$2065,0)),0)</f>
        <v>0</v>
      </c>
      <c r="F556" s="204">
        <f>IFERROR(INDEX(Lookup!$BE$9:$BE$2065,MATCH($A556,Lookup!$A$9:$A$2065,0)),0)</f>
        <v>0</v>
      </c>
      <c r="G556" s="205"/>
      <c r="H556" s="205"/>
      <c r="I556" s="204">
        <f>IFERROR(INDEX(Lookup!$BJ$9:$BJ$2065,MATCH($A556,Lookup!$A$9:$A$2065,0)),0)</f>
        <v>0</v>
      </c>
      <c r="J556" s="204">
        <f>IFERROR(INDEX(Lookup!$BI$9:$BI$2065,MATCH($A556,Lookup!$A$9:$A$2065,0)),0)</f>
        <v>0</v>
      </c>
      <c r="K556" s="204">
        <f>IFERROR(INDEX(Lookup!$BH$9:$BH$2065,MATCH($A556,Lookup!$A$9:$A$2065,0)),0)</f>
        <v>0</v>
      </c>
      <c r="L556" s="204">
        <f t="shared" si="110"/>
        <v>0</v>
      </c>
      <c r="O556" s="182">
        <f t="shared" si="111"/>
        <v>0</v>
      </c>
    </row>
    <row r="557" spans="1:15" hidden="1" x14ac:dyDescent="0.2">
      <c r="A557" s="182">
        <f>+'09'!A248</f>
        <v>0</v>
      </c>
      <c r="C557" s="182" t="str">
        <f>IFERROR(LEFT(IFERROR(INDEX(Sheet5!$C$2:$C$1300,MATCH($A557,Sheet5!$A$2:$A$1300,0)),"-"),FIND(",",IFERROR(INDEX(Sheet5!$C$2:$C$1300,MATCH($A557,Sheet5!$A$2:$A$1300,0)),"-"),1)-1),IFERROR(INDEX(Sheet5!$C$2:$C$1300,MATCH($A557,Sheet5!$A$2:$A$1300,0)),"-"))</f>
        <v>-</v>
      </c>
      <c r="D557" s="204">
        <f>IFERROR(INDEX(Lookup!$BG$9:$BG$2065,MATCH($A557,Lookup!$A$9:$A$2065,0)),0)</f>
        <v>0</v>
      </c>
      <c r="E557" s="204">
        <f>IFERROR(INDEX(Lookup!$BF$9:$BF$2065,MATCH($A557,Lookup!$A$9:$A$2065,0)),0)</f>
        <v>0</v>
      </c>
      <c r="F557" s="204">
        <f>IFERROR(INDEX(Lookup!$BE$9:$BE$2065,MATCH($A557,Lookup!$A$9:$A$2065,0)),0)</f>
        <v>0</v>
      </c>
      <c r="G557" s="205"/>
      <c r="H557" s="205"/>
      <c r="I557" s="204">
        <f>IFERROR(INDEX(Lookup!$BJ$9:$BJ$2065,MATCH($A557,Lookup!$A$9:$A$2065,0)),0)</f>
        <v>0</v>
      </c>
      <c r="J557" s="204">
        <f>IFERROR(INDEX(Lookup!$BI$9:$BI$2065,MATCH($A557,Lookup!$A$9:$A$2065,0)),0)</f>
        <v>0</v>
      </c>
      <c r="K557" s="204">
        <f>IFERROR(INDEX(Lookup!$BH$9:$BH$2065,MATCH($A557,Lookup!$A$9:$A$2065,0)),0)</f>
        <v>0</v>
      </c>
      <c r="L557" s="204">
        <f t="shared" si="110"/>
        <v>0</v>
      </c>
      <c r="O557" s="182">
        <f t="shared" si="111"/>
        <v>0</v>
      </c>
    </row>
    <row r="558" spans="1:15" hidden="1" x14ac:dyDescent="0.2">
      <c r="A558" s="182">
        <f>+'09'!A249</f>
        <v>0</v>
      </c>
      <c r="C558" s="182" t="str">
        <f>IFERROR(LEFT(IFERROR(INDEX(Sheet5!$C$2:$C$1300,MATCH($A558,Sheet5!$A$2:$A$1300,0)),"-"),FIND(",",IFERROR(INDEX(Sheet5!$C$2:$C$1300,MATCH($A558,Sheet5!$A$2:$A$1300,0)),"-"),1)-1),IFERROR(INDEX(Sheet5!$C$2:$C$1300,MATCH($A558,Sheet5!$A$2:$A$1300,0)),"-"))</f>
        <v>-</v>
      </c>
      <c r="D558" s="204">
        <f>IFERROR(INDEX(Lookup!$BG$9:$BG$2065,MATCH($A558,Lookup!$A$9:$A$2065,0)),0)</f>
        <v>0</v>
      </c>
      <c r="E558" s="204">
        <f>IFERROR(INDEX(Lookup!$BF$9:$BF$2065,MATCH($A558,Lookup!$A$9:$A$2065,0)),0)</f>
        <v>0</v>
      </c>
      <c r="F558" s="204">
        <f>IFERROR(INDEX(Lookup!$BE$9:$BE$2065,MATCH($A558,Lookup!$A$9:$A$2065,0)),0)</f>
        <v>0</v>
      </c>
      <c r="G558" s="205"/>
      <c r="H558" s="205"/>
      <c r="I558" s="204">
        <f>IFERROR(INDEX(Lookup!$BJ$9:$BJ$2065,MATCH($A558,Lookup!$A$9:$A$2065,0)),0)</f>
        <v>0</v>
      </c>
      <c r="J558" s="204">
        <f>IFERROR(INDEX(Lookup!$BI$9:$BI$2065,MATCH($A558,Lookup!$A$9:$A$2065,0)),0)</f>
        <v>0</v>
      </c>
      <c r="K558" s="204">
        <f>IFERROR(INDEX(Lookup!$BH$9:$BH$2065,MATCH($A558,Lookup!$A$9:$A$2065,0)),0)</f>
        <v>0</v>
      </c>
      <c r="L558" s="204">
        <f t="shared" si="110"/>
        <v>0</v>
      </c>
      <c r="O558" s="182">
        <f t="shared" si="111"/>
        <v>0</v>
      </c>
    </row>
    <row r="559" spans="1:15" hidden="1" x14ac:dyDescent="0.2">
      <c r="A559" s="182">
        <f>+'09'!A250</f>
        <v>0</v>
      </c>
      <c r="C559" s="182" t="str">
        <f>IFERROR(LEFT(IFERROR(INDEX(Sheet5!$C$2:$C$1300,MATCH($A559,Sheet5!$A$2:$A$1300,0)),"-"),FIND(",",IFERROR(INDEX(Sheet5!$C$2:$C$1300,MATCH($A559,Sheet5!$A$2:$A$1300,0)),"-"),1)-1),IFERROR(INDEX(Sheet5!$C$2:$C$1300,MATCH($A559,Sheet5!$A$2:$A$1300,0)),"-"))</f>
        <v>-</v>
      </c>
      <c r="D559" s="204">
        <f>IFERROR(INDEX(Lookup!$BG$9:$BG$2065,MATCH($A559,Lookup!$A$9:$A$2065,0)),0)</f>
        <v>0</v>
      </c>
      <c r="E559" s="204">
        <f>IFERROR(INDEX(Lookup!$BF$9:$BF$2065,MATCH($A559,Lookup!$A$9:$A$2065,0)),0)</f>
        <v>0</v>
      </c>
      <c r="F559" s="204">
        <f>IFERROR(INDEX(Lookup!$BE$9:$BE$2065,MATCH($A559,Lookup!$A$9:$A$2065,0)),0)</f>
        <v>0</v>
      </c>
      <c r="G559" s="205"/>
      <c r="H559" s="205"/>
      <c r="I559" s="204">
        <f>IFERROR(INDEX(Lookup!$BJ$9:$BJ$2065,MATCH($A559,Lookup!$A$9:$A$2065,0)),0)</f>
        <v>0</v>
      </c>
      <c r="J559" s="204">
        <f>IFERROR(INDEX(Lookup!$BI$9:$BI$2065,MATCH($A559,Lookup!$A$9:$A$2065,0)),0)</f>
        <v>0</v>
      </c>
      <c r="K559" s="204">
        <f>IFERROR(INDEX(Lookup!$BH$9:$BH$2065,MATCH($A559,Lookup!$A$9:$A$2065,0)),0)</f>
        <v>0</v>
      </c>
      <c r="L559" s="204">
        <f t="shared" si="110"/>
        <v>0</v>
      </c>
      <c r="O559" s="182">
        <f t="shared" si="111"/>
        <v>0</v>
      </c>
    </row>
    <row r="560" spans="1:15" hidden="1" x14ac:dyDescent="0.2">
      <c r="A560" s="182">
        <f>+'09'!A251</f>
        <v>0</v>
      </c>
      <c r="C560" s="182" t="str">
        <f>IFERROR(LEFT(IFERROR(INDEX(Sheet5!$C$2:$C$1300,MATCH($A560,Sheet5!$A$2:$A$1300,0)),"-"),FIND(",",IFERROR(INDEX(Sheet5!$C$2:$C$1300,MATCH($A560,Sheet5!$A$2:$A$1300,0)),"-"),1)-1),IFERROR(INDEX(Sheet5!$C$2:$C$1300,MATCH($A560,Sheet5!$A$2:$A$1300,0)),"-"))</f>
        <v>-</v>
      </c>
      <c r="D560" s="204">
        <f>IFERROR(INDEX(Lookup!$BG$9:$BG$2065,MATCH($A560,Lookup!$A$9:$A$2065,0)),0)</f>
        <v>0</v>
      </c>
      <c r="E560" s="204">
        <f>IFERROR(INDEX(Lookup!$BF$9:$BF$2065,MATCH($A560,Lookup!$A$9:$A$2065,0)),0)</f>
        <v>0</v>
      </c>
      <c r="F560" s="204">
        <f>IFERROR(INDEX(Lookup!$BE$9:$BE$2065,MATCH($A560,Lookup!$A$9:$A$2065,0)),0)</f>
        <v>0</v>
      </c>
      <c r="G560" s="205"/>
      <c r="H560" s="205"/>
      <c r="I560" s="204">
        <f>IFERROR(INDEX(Lookup!$BJ$9:$BJ$2065,MATCH($A560,Lookup!$A$9:$A$2065,0)),0)</f>
        <v>0</v>
      </c>
      <c r="J560" s="204">
        <f>IFERROR(INDEX(Lookup!$BI$9:$BI$2065,MATCH($A560,Lookup!$A$9:$A$2065,0)),0)</f>
        <v>0</v>
      </c>
      <c r="K560" s="204">
        <f>IFERROR(INDEX(Lookup!$BH$9:$BH$2065,MATCH($A560,Lookup!$A$9:$A$2065,0)),0)</f>
        <v>0</v>
      </c>
      <c r="L560" s="204">
        <f t="shared" si="110"/>
        <v>0</v>
      </c>
      <c r="O560" s="182">
        <f t="shared" si="111"/>
        <v>0</v>
      </c>
    </row>
    <row r="561" spans="1:15" hidden="1" x14ac:dyDescent="0.2">
      <c r="A561" s="182">
        <f>+'09'!A252</f>
        <v>0</v>
      </c>
      <c r="C561" s="182" t="str">
        <f>IFERROR(LEFT(IFERROR(INDEX(Sheet5!$C$2:$C$1300,MATCH($A561,Sheet5!$A$2:$A$1300,0)),"-"),FIND(",",IFERROR(INDEX(Sheet5!$C$2:$C$1300,MATCH($A561,Sheet5!$A$2:$A$1300,0)),"-"),1)-1),IFERROR(INDEX(Sheet5!$C$2:$C$1300,MATCH($A561,Sheet5!$A$2:$A$1300,0)),"-"))</f>
        <v>-</v>
      </c>
      <c r="D561" s="204">
        <f>IFERROR(INDEX(Lookup!$BG$9:$BG$2065,MATCH($A561,Lookup!$A$9:$A$2065,0)),0)</f>
        <v>0</v>
      </c>
      <c r="E561" s="204">
        <f>IFERROR(INDEX(Lookup!$BF$9:$BF$2065,MATCH($A561,Lookup!$A$9:$A$2065,0)),0)</f>
        <v>0</v>
      </c>
      <c r="F561" s="204">
        <f>IFERROR(INDEX(Lookup!$BE$9:$BE$2065,MATCH($A561,Lookup!$A$9:$A$2065,0)),0)</f>
        <v>0</v>
      </c>
      <c r="G561" s="205"/>
      <c r="H561" s="205"/>
      <c r="I561" s="204">
        <f>IFERROR(INDEX(Lookup!$BJ$9:$BJ$2065,MATCH($A561,Lookup!$A$9:$A$2065,0)),0)</f>
        <v>0</v>
      </c>
      <c r="J561" s="204">
        <f>IFERROR(INDEX(Lookup!$BI$9:$BI$2065,MATCH($A561,Lookup!$A$9:$A$2065,0)),0)</f>
        <v>0</v>
      </c>
      <c r="K561" s="204">
        <f>IFERROR(INDEX(Lookup!$BH$9:$BH$2065,MATCH($A561,Lookup!$A$9:$A$2065,0)),0)</f>
        <v>0</v>
      </c>
      <c r="L561" s="204">
        <f t="shared" si="110"/>
        <v>0</v>
      </c>
      <c r="O561" s="182">
        <f t="shared" si="111"/>
        <v>0</v>
      </c>
    </row>
    <row r="562" spans="1:15" hidden="1" x14ac:dyDescent="0.2">
      <c r="A562" s="182">
        <f>+'09'!A253</f>
        <v>0</v>
      </c>
      <c r="C562" s="182" t="str">
        <f>IFERROR(LEFT(IFERROR(INDEX(Sheet5!$C$2:$C$1300,MATCH($A562,Sheet5!$A$2:$A$1300,0)),"-"),FIND(",",IFERROR(INDEX(Sheet5!$C$2:$C$1300,MATCH($A562,Sheet5!$A$2:$A$1300,0)),"-"),1)-1),IFERROR(INDEX(Sheet5!$C$2:$C$1300,MATCH($A562,Sheet5!$A$2:$A$1300,0)),"-"))</f>
        <v>-</v>
      </c>
      <c r="D562" s="204">
        <f>IFERROR(INDEX(Lookup!$BG$9:$BG$2065,MATCH($A562,Lookup!$A$9:$A$2065,0)),0)</f>
        <v>0</v>
      </c>
      <c r="E562" s="204">
        <f>IFERROR(INDEX(Lookup!$BF$9:$BF$2065,MATCH($A562,Lookup!$A$9:$A$2065,0)),0)</f>
        <v>0</v>
      </c>
      <c r="F562" s="204">
        <f>IFERROR(INDEX(Lookup!$BE$9:$BE$2065,MATCH($A562,Lookup!$A$9:$A$2065,0)),0)</f>
        <v>0</v>
      </c>
      <c r="G562" s="205"/>
      <c r="H562" s="205"/>
      <c r="I562" s="204">
        <f>IFERROR(INDEX(Lookup!$BJ$9:$BJ$2065,MATCH($A562,Lookup!$A$9:$A$2065,0)),0)</f>
        <v>0</v>
      </c>
      <c r="J562" s="204">
        <f>IFERROR(INDEX(Lookup!$BI$9:$BI$2065,MATCH($A562,Lookup!$A$9:$A$2065,0)),0)</f>
        <v>0</v>
      </c>
      <c r="K562" s="204">
        <f>IFERROR(INDEX(Lookup!$BH$9:$BH$2065,MATCH($A562,Lookup!$A$9:$A$2065,0)),0)</f>
        <v>0</v>
      </c>
      <c r="L562" s="204">
        <f t="shared" si="110"/>
        <v>0</v>
      </c>
      <c r="O562" s="182">
        <f t="shared" si="111"/>
        <v>0</v>
      </c>
    </row>
    <row r="563" spans="1:15" hidden="1" x14ac:dyDescent="0.2">
      <c r="A563" s="182">
        <f>+'09'!A254</f>
        <v>0</v>
      </c>
      <c r="C563" s="182" t="str">
        <f>IFERROR(LEFT(IFERROR(INDEX(Sheet5!$C$2:$C$1300,MATCH($A563,Sheet5!$A$2:$A$1300,0)),"-"),FIND(",",IFERROR(INDEX(Sheet5!$C$2:$C$1300,MATCH($A563,Sheet5!$A$2:$A$1300,0)),"-"),1)-1),IFERROR(INDEX(Sheet5!$C$2:$C$1300,MATCH($A563,Sheet5!$A$2:$A$1300,0)),"-"))</f>
        <v>-</v>
      </c>
      <c r="D563" s="204">
        <f>IFERROR(INDEX(Lookup!$BG$9:$BG$2065,MATCH($A563,Lookup!$A$9:$A$2065,0)),0)</f>
        <v>0</v>
      </c>
      <c r="E563" s="204">
        <f>IFERROR(INDEX(Lookup!$BF$9:$BF$2065,MATCH($A563,Lookup!$A$9:$A$2065,0)),0)</f>
        <v>0</v>
      </c>
      <c r="F563" s="204">
        <f>IFERROR(INDEX(Lookup!$BE$9:$BE$2065,MATCH($A563,Lookup!$A$9:$A$2065,0)),0)</f>
        <v>0</v>
      </c>
      <c r="G563" s="205"/>
      <c r="H563" s="205"/>
      <c r="I563" s="204">
        <f>IFERROR(INDEX(Lookup!$BJ$9:$BJ$2065,MATCH($A563,Lookup!$A$9:$A$2065,0)),0)</f>
        <v>0</v>
      </c>
      <c r="J563" s="204">
        <f>IFERROR(INDEX(Lookup!$BI$9:$BI$2065,MATCH($A563,Lookup!$A$9:$A$2065,0)),0)</f>
        <v>0</v>
      </c>
      <c r="K563" s="204">
        <f>IFERROR(INDEX(Lookup!$BH$9:$BH$2065,MATCH($A563,Lookup!$A$9:$A$2065,0)),0)</f>
        <v>0</v>
      </c>
      <c r="L563" s="204">
        <f t="shared" si="110"/>
        <v>0</v>
      </c>
      <c r="O563" s="182">
        <f t="shared" si="111"/>
        <v>0</v>
      </c>
    </row>
    <row r="564" spans="1:15" hidden="1" x14ac:dyDescent="0.2">
      <c r="A564" s="182">
        <f>+'09'!A255</f>
        <v>0</v>
      </c>
      <c r="C564" s="182" t="str">
        <f>IFERROR(LEFT(IFERROR(INDEX(Sheet5!$C$2:$C$1300,MATCH($A564,Sheet5!$A$2:$A$1300,0)),"-"),FIND(",",IFERROR(INDEX(Sheet5!$C$2:$C$1300,MATCH($A564,Sheet5!$A$2:$A$1300,0)),"-"),1)-1),IFERROR(INDEX(Sheet5!$C$2:$C$1300,MATCH($A564,Sheet5!$A$2:$A$1300,0)),"-"))</f>
        <v>-</v>
      </c>
      <c r="D564" s="204">
        <f>IFERROR(INDEX(Lookup!$BG$9:$BG$2065,MATCH($A564,Lookup!$A$9:$A$2065,0)),0)</f>
        <v>0</v>
      </c>
      <c r="E564" s="204">
        <f>IFERROR(INDEX(Lookup!$BF$9:$BF$2065,MATCH($A564,Lookup!$A$9:$A$2065,0)),0)</f>
        <v>0</v>
      </c>
      <c r="F564" s="204">
        <f>IFERROR(INDEX(Lookup!$BE$9:$BE$2065,MATCH($A564,Lookup!$A$9:$A$2065,0)),0)</f>
        <v>0</v>
      </c>
      <c r="G564" s="205"/>
      <c r="H564" s="205"/>
      <c r="I564" s="204">
        <f>IFERROR(INDEX(Lookup!$BJ$9:$BJ$2065,MATCH($A564,Lookup!$A$9:$A$2065,0)),0)</f>
        <v>0</v>
      </c>
      <c r="J564" s="204">
        <f>IFERROR(INDEX(Lookup!$BI$9:$BI$2065,MATCH($A564,Lookup!$A$9:$A$2065,0)),0)</f>
        <v>0</v>
      </c>
      <c r="K564" s="204">
        <f>IFERROR(INDEX(Lookup!$BH$9:$BH$2065,MATCH($A564,Lookup!$A$9:$A$2065,0)),0)</f>
        <v>0</v>
      </c>
      <c r="L564" s="204">
        <f t="shared" si="110"/>
        <v>0</v>
      </c>
      <c r="O564" s="182">
        <f t="shared" si="111"/>
        <v>0</v>
      </c>
    </row>
    <row r="565" spans="1:15" hidden="1" x14ac:dyDescent="0.2">
      <c r="A565" s="182">
        <f>+'09'!A256</f>
        <v>0</v>
      </c>
      <c r="C565" s="182" t="str">
        <f>IFERROR(LEFT(IFERROR(INDEX(Sheet5!$C$2:$C$1300,MATCH($A565,Sheet5!$A$2:$A$1300,0)),"-"),FIND(",",IFERROR(INDEX(Sheet5!$C$2:$C$1300,MATCH($A565,Sheet5!$A$2:$A$1300,0)),"-"),1)-1),IFERROR(INDEX(Sheet5!$C$2:$C$1300,MATCH($A565,Sheet5!$A$2:$A$1300,0)),"-"))</f>
        <v>-</v>
      </c>
      <c r="D565" s="204">
        <f>IFERROR(INDEX(Lookup!$BG$9:$BG$2065,MATCH($A565,Lookup!$A$9:$A$2065,0)),0)</f>
        <v>0</v>
      </c>
      <c r="E565" s="204">
        <f>IFERROR(INDEX(Lookup!$BF$9:$BF$2065,MATCH($A565,Lookup!$A$9:$A$2065,0)),0)</f>
        <v>0</v>
      </c>
      <c r="F565" s="204">
        <f>IFERROR(INDEX(Lookup!$BE$9:$BE$2065,MATCH($A565,Lookup!$A$9:$A$2065,0)),0)</f>
        <v>0</v>
      </c>
      <c r="G565" s="205"/>
      <c r="H565" s="205"/>
      <c r="I565" s="204">
        <f>IFERROR(INDEX(Lookup!$BJ$9:$BJ$2065,MATCH($A565,Lookup!$A$9:$A$2065,0)),0)</f>
        <v>0</v>
      </c>
      <c r="J565" s="204">
        <f>IFERROR(INDEX(Lookup!$BI$9:$BI$2065,MATCH($A565,Lookup!$A$9:$A$2065,0)),0)</f>
        <v>0</v>
      </c>
      <c r="K565" s="204">
        <f>IFERROR(INDEX(Lookup!$BH$9:$BH$2065,MATCH($A565,Lookup!$A$9:$A$2065,0)),0)</f>
        <v>0</v>
      </c>
      <c r="L565" s="204">
        <f t="shared" si="110"/>
        <v>0</v>
      </c>
      <c r="O565" s="182">
        <f t="shared" si="111"/>
        <v>0</v>
      </c>
    </row>
    <row r="566" spans="1:15" hidden="1" x14ac:dyDescent="0.2">
      <c r="A566" s="182">
        <f>+'09'!A257</f>
        <v>0</v>
      </c>
      <c r="C566" s="182" t="str">
        <f>IFERROR(LEFT(IFERROR(INDEX(Sheet5!$C$2:$C$1300,MATCH($A566,Sheet5!$A$2:$A$1300,0)),"-"),FIND(",",IFERROR(INDEX(Sheet5!$C$2:$C$1300,MATCH($A566,Sheet5!$A$2:$A$1300,0)),"-"),1)-1),IFERROR(INDEX(Sheet5!$C$2:$C$1300,MATCH($A566,Sheet5!$A$2:$A$1300,0)),"-"))</f>
        <v>-</v>
      </c>
      <c r="D566" s="204">
        <f>IFERROR(INDEX(Lookup!$BG$9:$BG$2065,MATCH($A566,Lookup!$A$9:$A$2065,0)),0)</f>
        <v>0</v>
      </c>
      <c r="E566" s="204">
        <f>IFERROR(INDEX(Lookup!$BF$9:$BF$2065,MATCH($A566,Lookup!$A$9:$A$2065,0)),0)</f>
        <v>0</v>
      </c>
      <c r="F566" s="204">
        <f>IFERROR(INDEX(Lookup!$BE$9:$BE$2065,MATCH($A566,Lookup!$A$9:$A$2065,0)),0)</f>
        <v>0</v>
      </c>
      <c r="G566" s="205"/>
      <c r="H566" s="205"/>
      <c r="I566" s="204">
        <f>IFERROR(INDEX(Lookup!$BJ$9:$BJ$2065,MATCH($A566,Lookup!$A$9:$A$2065,0)),0)</f>
        <v>0</v>
      </c>
      <c r="J566" s="204">
        <f>IFERROR(INDEX(Lookup!$BI$9:$BI$2065,MATCH($A566,Lookup!$A$9:$A$2065,0)),0)</f>
        <v>0</v>
      </c>
      <c r="K566" s="204">
        <f>IFERROR(INDEX(Lookup!$BH$9:$BH$2065,MATCH($A566,Lookup!$A$9:$A$2065,0)),0)</f>
        <v>0</v>
      </c>
      <c r="L566" s="204">
        <f t="shared" si="110"/>
        <v>0</v>
      </c>
      <c r="O566" s="182">
        <f t="shared" si="111"/>
        <v>0</v>
      </c>
    </row>
    <row r="567" spans="1:15" hidden="1" x14ac:dyDescent="0.2">
      <c r="A567" s="182">
        <f>+'09'!A258</f>
        <v>0</v>
      </c>
      <c r="C567" s="182" t="str">
        <f>IFERROR(LEFT(IFERROR(INDEX(Sheet5!$C$2:$C$1300,MATCH($A567,Sheet5!$A$2:$A$1300,0)),"-"),FIND(",",IFERROR(INDEX(Sheet5!$C$2:$C$1300,MATCH($A567,Sheet5!$A$2:$A$1300,0)),"-"),1)-1),IFERROR(INDEX(Sheet5!$C$2:$C$1300,MATCH($A567,Sheet5!$A$2:$A$1300,0)),"-"))</f>
        <v>-</v>
      </c>
      <c r="D567" s="204">
        <f>IFERROR(INDEX(Lookup!$BG$9:$BG$2065,MATCH($A567,Lookup!$A$9:$A$2065,0)),0)</f>
        <v>0</v>
      </c>
      <c r="E567" s="204">
        <f>IFERROR(INDEX(Lookup!$BF$9:$BF$2065,MATCH($A567,Lookup!$A$9:$A$2065,0)),0)</f>
        <v>0</v>
      </c>
      <c r="F567" s="204">
        <f>IFERROR(INDEX(Lookup!$BE$9:$BE$2065,MATCH($A567,Lookup!$A$9:$A$2065,0)),0)</f>
        <v>0</v>
      </c>
      <c r="G567" s="205"/>
      <c r="H567" s="205"/>
      <c r="I567" s="204">
        <f>IFERROR(INDEX(Lookup!$BJ$9:$BJ$2065,MATCH($A567,Lookup!$A$9:$A$2065,0)),0)</f>
        <v>0</v>
      </c>
      <c r="J567" s="204">
        <f>IFERROR(INDEX(Lookup!$BI$9:$BI$2065,MATCH($A567,Lookup!$A$9:$A$2065,0)),0)</f>
        <v>0</v>
      </c>
      <c r="K567" s="204">
        <f>IFERROR(INDEX(Lookup!$BH$9:$BH$2065,MATCH($A567,Lookup!$A$9:$A$2065,0)),0)</f>
        <v>0</v>
      </c>
      <c r="L567" s="204">
        <f t="shared" ref="L567:L630" si="112">K567-J567</f>
        <v>0</v>
      </c>
      <c r="O567" s="182">
        <f t="shared" ref="O567:O630" si="113">+IF(A567&gt;0,1,0)</f>
        <v>0</v>
      </c>
    </row>
    <row r="568" spans="1:15" hidden="1" x14ac:dyDescent="0.2">
      <c r="A568" s="182">
        <f>+'09'!A259</f>
        <v>0</v>
      </c>
      <c r="C568" s="182" t="str">
        <f>IFERROR(LEFT(IFERROR(INDEX(Sheet5!$C$2:$C$1300,MATCH($A568,Sheet5!$A$2:$A$1300,0)),"-"),FIND(",",IFERROR(INDEX(Sheet5!$C$2:$C$1300,MATCH($A568,Sheet5!$A$2:$A$1300,0)),"-"),1)-1),IFERROR(INDEX(Sheet5!$C$2:$C$1300,MATCH($A568,Sheet5!$A$2:$A$1300,0)),"-"))</f>
        <v>-</v>
      </c>
      <c r="D568" s="204">
        <f>IFERROR(INDEX(Lookup!$BG$9:$BG$2065,MATCH($A568,Lookup!$A$9:$A$2065,0)),0)</f>
        <v>0</v>
      </c>
      <c r="E568" s="204">
        <f>IFERROR(INDEX(Lookup!$BF$9:$BF$2065,MATCH($A568,Lookup!$A$9:$A$2065,0)),0)</f>
        <v>0</v>
      </c>
      <c r="F568" s="204">
        <f>IFERROR(INDEX(Lookup!$BE$9:$BE$2065,MATCH($A568,Lookup!$A$9:$A$2065,0)),0)</f>
        <v>0</v>
      </c>
      <c r="G568" s="205"/>
      <c r="H568" s="205"/>
      <c r="I568" s="204">
        <f>IFERROR(INDEX(Lookup!$BJ$9:$BJ$2065,MATCH($A568,Lookup!$A$9:$A$2065,0)),0)</f>
        <v>0</v>
      </c>
      <c r="J568" s="204">
        <f>IFERROR(INDEX(Lookup!$BI$9:$BI$2065,MATCH($A568,Lookup!$A$9:$A$2065,0)),0)</f>
        <v>0</v>
      </c>
      <c r="K568" s="204">
        <f>IFERROR(INDEX(Lookup!$BH$9:$BH$2065,MATCH($A568,Lookup!$A$9:$A$2065,0)),0)</f>
        <v>0</v>
      </c>
      <c r="L568" s="204">
        <f t="shared" si="112"/>
        <v>0</v>
      </c>
      <c r="O568" s="182">
        <f t="shared" si="113"/>
        <v>0</v>
      </c>
    </row>
    <row r="569" spans="1:15" hidden="1" x14ac:dyDescent="0.2">
      <c r="A569" s="182">
        <f>+'09'!A260</f>
        <v>0</v>
      </c>
      <c r="C569" s="182" t="str">
        <f>IFERROR(LEFT(IFERROR(INDEX(Sheet5!$C$2:$C$1300,MATCH($A569,Sheet5!$A$2:$A$1300,0)),"-"),FIND(",",IFERROR(INDEX(Sheet5!$C$2:$C$1300,MATCH($A569,Sheet5!$A$2:$A$1300,0)),"-"),1)-1),IFERROR(INDEX(Sheet5!$C$2:$C$1300,MATCH($A569,Sheet5!$A$2:$A$1300,0)),"-"))</f>
        <v>-</v>
      </c>
      <c r="D569" s="204">
        <f>IFERROR(INDEX(Lookup!$BG$9:$BG$2065,MATCH($A569,Lookup!$A$9:$A$2065,0)),0)</f>
        <v>0</v>
      </c>
      <c r="E569" s="204">
        <f>IFERROR(INDEX(Lookup!$BF$9:$BF$2065,MATCH($A569,Lookup!$A$9:$A$2065,0)),0)</f>
        <v>0</v>
      </c>
      <c r="F569" s="204">
        <f>IFERROR(INDEX(Lookup!$BE$9:$BE$2065,MATCH($A569,Lookup!$A$9:$A$2065,0)),0)</f>
        <v>0</v>
      </c>
      <c r="G569" s="205"/>
      <c r="H569" s="205"/>
      <c r="I569" s="204">
        <f>IFERROR(INDEX(Lookup!$BJ$9:$BJ$2065,MATCH($A569,Lookup!$A$9:$A$2065,0)),0)</f>
        <v>0</v>
      </c>
      <c r="J569" s="204">
        <f>IFERROR(INDEX(Lookup!$BI$9:$BI$2065,MATCH($A569,Lookup!$A$9:$A$2065,0)),0)</f>
        <v>0</v>
      </c>
      <c r="K569" s="204">
        <f>IFERROR(INDEX(Lookup!$BH$9:$BH$2065,MATCH($A569,Lookup!$A$9:$A$2065,0)),0)</f>
        <v>0</v>
      </c>
      <c r="L569" s="204">
        <f t="shared" si="112"/>
        <v>0</v>
      </c>
      <c r="O569" s="182">
        <f t="shared" si="113"/>
        <v>0</v>
      </c>
    </row>
    <row r="570" spans="1:15" hidden="1" x14ac:dyDescent="0.2">
      <c r="A570" s="182">
        <f>+'09'!A261</f>
        <v>0</v>
      </c>
      <c r="C570" s="182" t="str">
        <f>IFERROR(LEFT(IFERROR(INDEX(Sheet5!$C$2:$C$1300,MATCH($A570,Sheet5!$A$2:$A$1300,0)),"-"),FIND(",",IFERROR(INDEX(Sheet5!$C$2:$C$1300,MATCH($A570,Sheet5!$A$2:$A$1300,0)),"-"),1)-1),IFERROR(INDEX(Sheet5!$C$2:$C$1300,MATCH($A570,Sheet5!$A$2:$A$1300,0)),"-"))</f>
        <v>-</v>
      </c>
      <c r="D570" s="204">
        <f>IFERROR(INDEX(Lookup!$BG$9:$BG$2065,MATCH($A570,Lookup!$A$9:$A$2065,0)),0)</f>
        <v>0</v>
      </c>
      <c r="E570" s="204">
        <f>IFERROR(INDEX(Lookup!$BF$9:$BF$2065,MATCH($A570,Lookup!$A$9:$A$2065,0)),0)</f>
        <v>0</v>
      </c>
      <c r="F570" s="204">
        <f>IFERROR(INDEX(Lookup!$BE$9:$BE$2065,MATCH($A570,Lookup!$A$9:$A$2065,0)),0)</f>
        <v>0</v>
      </c>
      <c r="G570" s="205"/>
      <c r="H570" s="205"/>
      <c r="I570" s="204">
        <f>IFERROR(INDEX(Lookup!$BJ$9:$BJ$2065,MATCH($A570,Lookup!$A$9:$A$2065,0)),0)</f>
        <v>0</v>
      </c>
      <c r="J570" s="204">
        <f>IFERROR(INDEX(Lookup!$BI$9:$BI$2065,MATCH($A570,Lookup!$A$9:$A$2065,0)),0)</f>
        <v>0</v>
      </c>
      <c r="K570" s="204">
        <f>IFERROR(INDEX(Lookup!$BH$9:$BH$2065,MATCH($A570,Lookup!$A$9:$A$2065,0)),0)</f>
        <v>0</v>
      </c>
      <c r="L570" s="204">
        <f t="shared" si="112"/>
        <v>0</v>
      </c>
      <c r="O570" s="182">
        <f t="shared" si="113"/>
        <v>0</v>
      </c>
    </row>
    <row r="571" spans="1:15" hidden="1" x14ac:dyDescent="0.2">
      <c r="A571" s="182">
        <f>+'09'!A262</f>
        <v>0</v>
      </c>
      <c r="C571" s="182" t="str">
        <f>IFERROR(LEFT(IFERROR(INDEX(Sheet5!$C$2:$C$1300,MATCH($A571,Sheet5!$A$2:$A$1300,0)),"-"),FIND(",",IFERROR(INDEX(Sheet5!$C$2:$C$1300,MATCH($A571,Sheet5!$A$2:$A$1300,0)),"-"),1)-1),IFERROR(INDEX(Sheet5!$C$2:$C$1300,MATCH($A571,Sheet5!$A$2:$A$1300,0)),"-"))</f>
        <v>-</v>
      </c>
      <c r="D571" s="204">
        <f>IFERROR(INDEX(Lookup!$BG$9:$BG$2065,MATCH($A571,Lookup!$A$9:$A$2065,0)),0)</f>
        <v>0</v>
      </c>
      <c r="E571" s="204">
        <f>IFERROR(INDEX(Lookup!$BF$9:$BF$2065,MATCH($A571,Lookup!$A$9:$A$2065,0)),0)</f>
        <v>0</v>
      </c>
      <c r="F571" s="204">
        <f>IFERROR(INDEX(Lookup!$BE$9:$BE$2065,MATCH($A571,Lookup!$A$9:$A$2065,0)),0)</f>
        <v>0</v>
      </c>
      <c r="G571" s="205"/>
      <c r="H571" s="205"/>
      <c r="I571" s="204">
        <f>IFERROR(INDEX(Lookup!$BJ$9:$BJ$2065,MATCH($A571,Lookup!$A$9:$A$2065,0)),0)</f>
        <v>0</v>
      </c>
      <c r="J571" s="204">
        <f>IFERROR(INDEX(Lookup!$BI$9:$BI$2065,MATCH($A571,Lookup!$A$9:$A$2065,0)),0)</f>
        <v>0</v>
      </c>
      <c r="K571" s="204">
        <f>IFERROR(INDEX(Lookup!$BH$9:$BH$2065,MATCH($A571,Lookup!$A$9:$A$2065,0)),0)</f>
        <v>0</v>
      </c>
      <c r="L571" s="204">
        <f t="shared" si="112"/>
        <v>0</v>
      </c>
      <c r="O571" s="182">
        <f t="shared" si="113"/>
        <v>0</v>
      </c>
    </row>
    <row r="572" spans="1:15" hidden="1" x14ac:dyDescent="0.2">
      <c r="A572" s="182">
        <f>+'09'!A263</f>
        <v>0</v>
      </c>
      <c r="C572" s="182" t="str">
        <f>IFERROR(LEFT(IFERROR(INDEX(Sheet5!$C$2:$C$1300,MATCH($A572,Sheet5!$A$2:$A$1300,0)),"-"),FIND(",",IFERROR(INDEX(Sheet5!$C$2:$C$1300,MATCH($A572,Sheet5!$A$2:$A$1300,0)),"-"),1)-1),IFERROR(INDEX(Sheet5!$C$2:$C$1300,MATCH($A572,Sheet5!$A$2:$A$1300,0)),"-"))</f>
        <v>-</v>
      </c>
      <c r="D572" s="204">
        <f>IFERROR(INDEX(Lookup!$BG$9:$BG$2065,MATCH($A572,Lookup!$A$9:$A$2065,0)),0)</f>
        <v>0</v>
      </c>
      <c r="E572" s="204">
        <f>IFERROR(INDEX(Lookup!$BF$9:$BF$2065,MATCH($A572,Lookup!$A$9:$A$2065,0)),0)</f>
        <v>0</v>
      </c>
      <c r="F572" s="204">
        <f>IFERROR(INDEX(Lookup!$BE$9:$BE$2065,MATCH($A572,Lookup!$A$9:$A$2065,0)),0)</f>
        <v>0</v>
      </c>
      <c r="G572" s="205"/>
      <c r="H572" s="205"/>
      <c r="I572" s="204">
        <f>IFERROR(INDEX(Lookup!$BJ$9:$BJ$2065,MATCH($A572,Lookup!$A$9:$A$2065,0)),0)</f>
        <v>0</v>
      </c>
      <c r="J572" s="204">
        <f>IFERROR(INDEX(Lookup!$BI$9:$BI$2065,MATCH($A572,Lookup!$A$9:$A$2065,0)),0)</f>
        <v>0</v>
      </c>
      <c r="K572" s="204">
        <f>IFERROR(INDEX(Lookup!$BH$9:$BH$2065,MATCH($A572,Lookup!$A$9:$A$2065,0)),0)</f>
        <v>0</v>
      </c>
      <c r="L572" s="204">
        <f t="shared" si="112"/>
        <v>0</v>
      </c>
      <c r="O572" s="182">
        <f t="shared" si="113"/>
        <v>0</v>
      </c>
    </row>
    <row r="573" spans="1:15" hidden="1" x14ac:dyDescent="0.2">
      <c r="A573" s="182">
        <f>+'09'!A264</f>
        <v>0</v>
      </c>
      <c r="C573" s="182" t="str">
        <f>IFERROR(LEFT(IFERROR(INDEX(Sheet5!$C$2:$C$1300,MATCH($A573,Sheet5!$A$2:$A$1300,0)),"-"),FIND(",",IFERROR(INDEX(Sheet5!$C$2:$C$1300,MATCH($A573,Sheet5!$A$2:$A$1300,0)),"-"),1)-1),IFERROR(INDEX(Sheet5!$C$2:$C$1300,MATCH($A573,Sheet5!$A$2:$A$1300,0)),"-"))</f>
        <v>-</v>
      </c>
      <c r="D573" s="204">
        <f>IFERROR(INDEX(Lookup!$BG$9:$BG$2065,MATCH($A573,Lookup!$A$9:$A$2065,0)),0)</f>
        <v>0</v>
      </c>
      <c r="E573" s="204">
        <f>IFERROR(INDEX(Lookup!$BF$9:$BF$2065,MATCH($A573,Lookup!$A$9:$A$2065,0)),0)</f>
        <v>0</v>
      </c>
      <c r="F573" s="204">
        <f>IFERROR(INDEX(Lookup!$BE$9:$BE$2065,MATCH($A573,Lookup!$A$9:$A$2065,0)),0)</f>
        <v>0</v>
      </c>
      <c r="G573" s="205"/>
      <c r="H573" s="205"/>
      <c r="I573" s="204">
        <f>IFERROR(INDEX(Lookup!$BJ$9:$BJ$2065,MATCH($A573,Lookup!$A$9:$A$2065,0)),0)</f>
        <v>0</v>
      </c>
      <c r="J573" s="204">
        <f>IFERROR(INDEX(Lookup!$BI$9:$BI$2065,MATCH($A573,Lookup!$A$9:$A$2065,0)),0)</f>
        <v>0</v>
      </c>
      <c r="K573" s="204">
        <f>IFERROR(INDEX(Lookup!$BH$9:$BH$2065,MATCH($A573,Lookup!$A$9:$A$2065,0)),0)</f>
        <v>0</v>
      </c>
      <c r="L573" s="204">
        <f t="shared" si="112"/>
        <v>0</v>
      </c>
      <c r="O573" s="182">
        <f t="shared" si="113"/>
        <v>0</v>
      </c>
    </row>
    <row r="574" spans="1:15" hidden="1" x14ac:dyDescent="0.2">
      <c r="A574" s="182">
        <f>+'09'!A265</f>
        <v>0</v>
      </c>
      <c r="C574" s="182" t="str">
        <f>IFERROR(LEFT(IFERROR(INDEX(Sheet5!$C$2:$C$1300,MATCH($A574,Sheet5!$A$2:$A$1300,0)),"-"),FIND(",",IFERROR(INDEX(Sheet5!$C$2:$C$1300,MATCH($A574,Sheet5!$A$2:$A$1300,0)),"-"),1)-1),IFERROR(INDEX(Sheet5!$C$2:$C$1300,MATCH($A574,Sheet5!$A$2:$A$1300,0)),"-"))</f>
        <v>-</v>
      </c>
      <c r="D574" s="204">
        <f>IFERROR(INDEX(Lookup!$BG$9:$BG$2065,MATCH($A574,Lookup!$A$9:$A$2065,0)),0)</f>
        <v>0</v>
      </c>
      <c r="E574" s="204">
        <f>IFERROR(INDEX(Lookup!$BF$9:$BF$2065,MATCH($A574,Lookup!$A$9:$A$2065,0)),0)</f>
        <v>0</v>
      </c>
      <c r="F574" s="204">
        <f>IFERROR(INDEX(Lookup!$BE$9:$BE$2065,MATCH($A574,Lookup!$A$9:$A$2065,0)),0)</f>
        <v>0</v>
      </c>
      <c r="G574" s="205"/>
      <c r="H574" s="205"/>
      <c r="I574" s="204">
        <f>IFERROR(INDEX(Lookup!$BJ$9:$BJ$2065,MATCH($A574,Lookup!$A$9:$A$2065,0)),0)</f>
        <v>0</v>
      </c>
      <c r="J574" s="204">
        <f>IFERROR(INDEX(Lookup!$BI$9:$BI$2065,MATCH($A574,Lookup!$A$9:$A$2065,0)),0)</f>
        <v>0</v>
      </c>
      <c r="K574" s="204">
        <f>IFERROR(INDEX(Lookup!$BH$9:$BH$2065,MATCH($A574,Lookup!$A$9:$A$2065,0)),0)</f>
        <v>0</v>
      </c>
      <c r="L574" s="204">
        <f t="shared" si="112"/>
        <v>0</v>
      </c>
      <c r="O574" s="182">
        <f t="shared" si="113"/>
        <v>0</v>
      </c>
    </row>
    <row r="575" spans="1:15" hidden="1" x14ac:dyDescent="0.2">
      <c r="A575" s="182">
        <f>+'09'!A266</f>
        <v>0</v>
      </c>
      <c r="C575" s="182" t="str">
        <f>IFERROR(LEFT(IFERROR(INDEX(Sheet5!$C$2:$C$1300,MATCH($A575,Sheet5!$A$2:$A$1300,0)),"-"),FIND(",",IFERROR(INDEX(Sheet5!$C$2:$C$1300,MATCH($A575,Sheet5!$A$2:$A$1300,0)),"-"),1)-1),IFERROR(INDEX(Sheet5!$C$2:$C$1300,MATCH($A575,Sheet5!$A$2:$A$1300,0)),"-"))</f>
        <v>-</v>
      </c>
      <c r="D575" s="204">
        <f>IFERROR(INDEX(Lookup!$BG$9:$BG$2065,MATCH($A575,Lookup!$A$9:$A$2065,0)),0)</f>
        <v>0</v>
      </c>
      <c r="E575" s="204">
        <f>IFERROR(INDEX(Lookup!$BF$9:$BF$2065,MATCH($A575,Lookup!$A$9:$A$2065,0)),0)</f>
        <v>0</v>
      </c>
      <c r="F575" s="204">
        <f>IFERROR(INDEX(Lookup!$BE$9:$BE$2065,MATCH($A575,Lookup!$A$9:$A$2065,0)),0)</f>
        <v>0</v>
      </c>
      <c r="G575" s="205"/>
      <c r="H575" s="205"/>
      <c r="I575" s="204">
        <f>IFERROR(INDEX(Lookup!$BJ$9:$BJ$2065,MATCH($A575,Lookup!$A$9:$A$2065,0)),0)</f>
        <v>0</v>
      </c>
      <c r="J575" s="204">
        <f>IFERROR(INDEX(Lookup!$BI$9:$BI$2065,MATCH($A575,Lookup!$A$9:$A$2065,0)),0)</f>
        <v>0</v>
      </c>
      <c r="K575" s="204">
        <f>IFERROR(INDEX(Lookup!$BH$9:$BH$2065,MATCH($A575,Lookup!$A$9:$A$2065,0)),0)</f>
        <v>0</v>
      </c>
      <c r="L575" s="204">
        <f t="shared" si="112"/>
        <v>0</v>
      </c>
      <c r="O575" s="182">
        <f t="shared" si="113"/>
        <v>0</v>
      </c>
    </row>
    <row r="576" spans="1:15" hidden="1" x14ac:dyDescent="0.2">
      <c r="A576" s="182">
        <f>+'09'!A267</f>
        <v>0</v>
      </c>
      <c r="C576" s="182" t="str">
        <f>IFERROR(LEFT(IFERROR(INDEX(Sheet5!$C$2:$C$1300,MATCH($A576,Sheet5!$A$2:$A$1300,0)),"-"),FIND(",",IFERROR(INDEX(Sheet5!$C$2:$C$1300,MATCH($A576,Sheet5!$A$2:$A$1300,0)),"-"),1)-1),IFERROR(INDEX(Sheet5!$C$2:$C$1300,MATCH($A576,Sheet5!$A$2:$A$1300,0)),"-"))</f>
        <v>-</v>
      </c>
      <c r="D576" s="204">
        <f>IFERROR(INDEX(Lookup!$BG$9:$BG$2065,MATCH($A576,Lookup!$A$9:$A$2065,0)),0)</f>
        <v>0</v>
      </c>
      <c r="E576" s="204">
        <f>IFERROR(INDEX(Lookup!$BF$9:$BF$2065,MATCH($A576,Lookup!$A$9:$A$2065,0)),0)</f>
        <v>0</v>
      </c>
      <c r="F576" s="204">
        <f>IFERROR(INDEX(Lookup!$BE$9:$BE$2065,MATCH($A576,Lookup!$A$9:$A$2065,0)),0)</f>
        <v>0</v>
      </c>
      <c r="G576" s="205"/>
      <c r="H576" s="205"/>
      <c r="I576" s="204">
        <f>IFERROR(INDEX(Lookup!$BJ$9:$BJ$2065,MATCH($A576,Lookup!$A$9:$A$2065,0)),0)</f>
        <v>0</v>
      </c>
      <c r="J576" s="204">
        <f>IFERROR(INDEX(Lookup!$BI$9:$BI$2065,MATCH($A576,Lookup!$A$9:$A$2065,0)),0)</f>
        <v>0</v>
      </c>
      <c r="K576" s="204">
        <f>IFERROR(INDEX(Lookup!$BH$9:$BH$2065,MATCH($A576,Lookup!$A$9:$A$2065,0)),0)</f>
        <v>0</v>
      </c>
      <c r="L576" s="204">
        <f t="shared" si="112"/>
        <v>0</v>
      </c>
      <c r="O576" s="182">
        <f t="shared" si="113"/>
        <v>0</v>
      </c>
    </row>
    <row r="577" spans="1:15" hidden="1" x14ac:dyDescent="0.2">
      <c r="A577" s="182">
        <f>+'09'!A268</f>
        <v>0</v>
      </c>
      <c r="C577" s="182" t="str">
        <f>IFERROR(LEFT(IFERROR(INDEX(Sheet5!$C$2:$C$1300,MATCH($A577,Sheet5!$A$2:$A$1300,0)),"-"),FIND(",",IFERROR(INDEX(Sheet5!$C$2:$C$1300,MATCH($A577,Sheet5!$A$2:$A$1300,0)),"-"),1)-1),IFERROR(INDEX(Sheet5!$C$2:$C$1300,MATCH($A577,Sheet5!$A$2:$A$1300,0)),"-"))</f>
        <v>-</v>
      </c>
      <c r="D577" s="204">
        <f>IFERROR(INDEX(Lookup!$BG$9:$BG$2065,MATCH($A577,Lookup!$A$9:$A$2065,0)),0)</f>
        <v>0</v>
      </c>
      <c r="E577" s="204">
        <f>IFERROR(INDEX(Lookup!$BF$9:$BF$2065,MATCH($A577,Lookup!$A$9:$A$2065,0)),0)</f>
        <v>0</v>
      </c>
      <c r="F577" s="204">
        <f>IFERROR(INDEX(Lookup!$BE$9:$BE$2065,MATCH($A577,Lookup!$A$9:$A$2065,0)),0)</f>
        <v>0</v>
      </c>
      <c r="G577" s="205"/>
      <c r="H577" s="205"/>
      <c r="I577" s="204">
        <f>IFERROR(INDEX(Lookup!$BJ$9:$BJ$2065,MATCH($A577,Lookup!$A$9:$A$2065,0)),0)</f>
        <v>0</v>
      </c>
      <c r="J577" s="204">
        <f>IFERROR(INDEX(Lookup!$BI$9:$BI$2065,MATCH($A577,Lookup!$A$9:$A$2065,0)),0)</f>
        <v>0</v>
      </c>
      <c r="K577" s="204">
        <f>IFERROR(INDEX(Lookup!$BH$9:$BH$2065,MATCH($A577,Lookup!$A$9:$A$2065,0)),0)</f>
        <v>0</v>
      </c>
      <c r="L577" s="204">
        <f t="shared" si="112"/>
        <v>0</v>
      </c>
      <c r="O577" s="182">
        <f t="shared" si="113"/>
        <v>0</v>
      </c>
    </row>
    <row r="578" spans="1:15" hidden="1" x14ac:dyDescent="0.2">
      <c r="A578" s="182">
        <f>+'09'!A269</f>
        <v>0</v>
      </c>
      <c r="C578" s="182" t="str">
        <f>IFERROR(LEFT(IFERROR(INDEX(Sheet5!$C$2:$C$1300,MATCH($A578,Sheet5!$A$2:$A$1300,0)),"-"),FIND(",",IFERROR(INDEX(Sheet5!$C$2:$C$1300,MATCH($A578,Sheet5!$A$2:$A$1300,0)),"-"),1)-1),IFERROR(INDEX(Sheet5!$C$2:$C$1300,MATCH($A578,Sheet5!$A$2:$A$1300,0)),"-"))</f>
        <v>-</v>
      </c>
      <c r="D578" s="204">
        <f>IFERROR(INDEX(Lookup!$BG$9:$BG$2065,MATCH($A578,Lookup!$A$9:$A$2065,0)),0)</f>
        <v>0</v>
      </c>
      <c r="E578" s="204">
        <f>IFERROR(INDEX(Lookup!$BF$9:$BF$2065,MATCH($A578,Lookup!$A$9:$A$2065,0)),0)</f>
        <v>0</v>
      </c>
      <c r="F578" s="204">
        <f>IFERROR(INDEX(Lookup!$BE$9:$BE$2065,MATCH($A578,Lookup!$A$9:$A$2065,0)),0)</f>
        <v>0</v>
      </c>
      <c r="G578" s="205"/>
      <c r="H578" s="205"/>
      <c r="I578" s="204">
        <f>IFERROR(INDEX(Lookup!$BJ$9:$BJ$2065,MATCH($A578,Lookup!$A$9:$A$2065,0)),0)</f>
        <v>0</v>
      </c>
      <c r="J578" s="204">
        <f>IFERROR(INDEX(Lookup!$BI$9:$BI$2065,MATCH($A578,Lookup!$A$9:$A$2065,0)),0)</f>
        <v>0</v>
      </c>
      <c r="K578" s="204">
        <f>IFERROR(INDEX(Lookup!$BH$9:$BH$2065,MATCH($A578,Lookup!$A$9:$A$2065,0)),0)</f>
        <v>0</v>
      </c>
      <c r="L578" s="204">
        <f t="shared" si="112"/>
        <v>0</v>
      </c>
      <c r="O578" s="182">
        <f t="shared" si="113"/>
        <v>0</v>
      </c>
    </row>
    <row r="579" spans="1:15" hidden="1" x14ac:dyDescent="0.2">
      <c r="A579" s="182">
        <f>+'09'!A270</f>
        <v>0</v>
      </c>
      <c r="C579" s="182" t="str">
        <f>IFERROR(LEFT(IFERROR(INDEX(Sheet5!$C$2:$C$1300,MATCH($A579,Sheet5!$A$2:$A$1300,0)),"-"),FIND(",",IFERROR(INDEX(Sheet5!$C$2:$C$1300,MATCH($A579,Sheet5!$A$2:$A$1300,0)),"-"),1)-1),IFERROR(INDEX(Sheet5!$C$2:$C$1300,MATCH($A579,Sheet5!$A$2:$A$1300,0)),"-"))</f>
        <v>-</v>
      </c>
      <c r="D579" s="204">
        <f>IFERROR(INDEX(Lookup!$BG$9:$BG$2065,MATCH($A579,Lookup!$A$9:$A$2065,0)),0)</f>
        <v>0</v>
      </c>
      <c r="E579" s="204">
        <f>IFERROR(INDEX(Lookup!$BF$9:$BF$2065,MATCH($A579,Lookup!$A$9:$A$2065,0)),0)</f>
        <v>0</v>
      </c>
      <c r="F579" s="204">
        <f>IFERROR(INDEX(Lookup!$BE$9:$BE$2065,MATCH($A579,Lookup!$A$9:$A$2065,0)),0)</f>
        <v>0</v>
      </c>
      <c r="G579" s="205"/>
      <c r="H579" s="205"/>
      <c r="I579" s="204">
        <f>IFERROR(INDEX(Lookup!$BJ$9:$BJ$2065,MATCH($A579,Lookup!$A$9:$A$2065,0)),0)</f>
        <v>0</v>
      </c>
      <c r="J579" s="204">
        <f>IFERROR(INDEX(Lookup!$BI$9:$BI$2065,MATCH($A579,Lookup!$A$9:$A$2065,0)),0)</f>
        <v>0</v>
      </c>
      <c r="K579" s="204">
        <f>IFERROR(INDEX(Lookup!$BH$9:$BH$2065,MATCH($A579,Lookup!$A$9:$A$2065,0)),0)</f>
        <v>0</v>
      </c>
      <c r="L579" s="204">
        <f t="shared" si="112"/>
        <v>0</v>
      </c>
      <c r="O579" s="182">
        <f t="shared" si="113"/>
        <v>0</v>
      </c>
    </row>
    <row r="580" spans="1:15" hidden="1" x14ac:dyDescent="0.2">
      <c r="A580" s="182">
        <f>+'09'!A271</f>
        <v>0</v>
      </c>
      <c r="C580" s="182" t="str">
        <f>IFERROR(LEFT(IFERROR(INDEX(Sheet5!$C$2:$C$1300,MATCH($A580,Sheet5!$A$2:$A$1300,0)),"-"),FIND(",",IFERROR(INDEX(Sheet5!$C$2:$C$1300,MATCH($A580,Sheet5!$A$2:$A$1300,0)),"-"),1)-1),IFERROR(INDEX(Sheet5!$C$2:$C$1300,MATCH($A580,Sheet5!$A$2:$A$1300,0)),"-"))</f>
        <v>-</v>
      </c>
      <c r="D580" s="204">
        <f>IFERROR(INDEX(Lookup!$BG$9:$BG$2065,MATCH($A580,Lookup!$A$9:$A$2065,0)),0)</f>
        <v>0</v>
      </c>
      <c r="E580" s="204">
        <f>IFERROR(INDEX(Lookup!$BF$9:$BF$2065,MATCH($A580,Lookup!$A$9:$A$2065,0)),0)</f>
        <v>0</v>
      </c>
      <c r="F580" s="204">
        <f>IFERROR(INDEX(Lookup!$BE$9:$BE$2065,MATCH($A580,Lookup!$A$9:$A$2065,0)),0)</f>
        <v>0</v>
      </c>
      <c r="G580" s="205"/>
      <c r="H580" s="205"/>
      <c r="I580" s="204">
        <f>IFERROR(INDEX(Lookup!$BJ$9:$BJ$2065,MATCH($A580,Lookup!$A$9:$A$2065,0)),0)</f>
        <v>0</v>
      </c>
      <c r="J580" s="204">
        <f>IFERROR(INDEX(Lookup!$BI$9:$BI$2065,MATCH($A580,Lookup!$A$9:$A$2065,0)),0)</f>
        <v>0</v>
      </c>
      <c r="K580" s="204">
        <f>IFERROR(INDEX(Lookup!$BH$9:$BH$2065,MATCH($A580,Lookup!$A$9:$A$2065,0)),0)</f>
        <v>0</v>
      </c>
      <c r="L580" s="204">
        <f t="shared" si="112"/>
        <v>0</v>
      </c>
      <c r="O580" s="182">
        <f t="shared" si="113"/>
        <v>0</v>
      </c>
    </row>
    <row r="581" spans="1:15" hidden="1" x14ac:dyDescent="0.2">
      <c r="A581" s="182">
        <f>+'09'!A272</f>
        <v>0</v>
      </c>
      <c r="C581" s="182" t="str">
        <f>IFERROR(LEFT(IFERROR(INDEX(Sheet5!$C$2:$C$1300,MATCH($A581,Sheet5!$A$2:$A$1300,0)),"-"),FIND(",",IFERROR(INDEX(Sheet5!$C$2:$C$1300,MATCH($A581,Sheet5!$A$2:$A$1300,0)),"-"),1)-1),IFERROR(INDEX(Sheet5!$C$2:$C$1300,MATCH($A581,Sheet5!$A$2:$A$1300,0)),"-"))</f>
        <v>-</v>
      </c>
      <c r="D581" s="204">
        <f>IFERROR(INDEX(Lookup!$BG$9:$BG$2065,MATCH($A581,Lookup!$A$9:$A$2065,0)),0)</f>
        <v>0</v>
      </c>
      <c r="E581" s="204">
        <f>IFERROR(INDEX(Lookup!$BF$9:$BF$2065,MATCH($A581,Lookup!$A$9:$A$2065,0)),0)</f>
        <v>0</v>
      </c>
      <c r="F581" s="204">
        <f>IFERROR(INDEX(Lookup!$BE$9:$BE$2065,MATCH($A581,Lookup!$A$9:$A$2065,0)),0)</f>
        <v>0</v>
      </c>
      <c r="G581" s="205"/>
      <c r="H581" s="205"/>
      <c r="I581" s="204">
        <f>IFERROR(INDEX(Lookup!$BJ$9:$BJ$2065,MATCH($A581,Lookup!$A$9:$A$2065,0)),0)</f>
        <v>0</v>
      </c>
      <c r="J581" s="204">
        <f>IFERROR(INDEX(Lookup!$BI$9:$BI$2065,MATCH($A581,Lookup!$A$9:$A$2065,0)),0)</f>
        <v>0</v>
      </c>
      <c r="K581" s="204">
        <f>IFERROR(INDEX(Lookup!$BH$9:$BH$2065,MATCH($A581,Lookup!$A$9:$A$2065,0)),0)</f>
        <v>0</v>
      </c>
      <c r="L581" s="204">
        <f t="shared" si="112"/>
        <v>0</v>
      </c>
      <c r="O581" s="182">
        <f t="shared" si="113"/>
        <v>0</v>
      </c>
    </row>
    <row r="582" spans="1:15" hidden="1" x14ac:dyDescent="0.2">
      <c r="A582" s="182">
        <f>+'09'!A273</f>
        <v>0</v>
      </c>
      <c r="C582" s="182" t="str">
        <f>IFERROR(LEFT(IFERROR(INDEX(Sheet5!$C$2:$C$1300,MATCH($A582,Sheet5!$A$2:$A$1300,0)),"-"),FIND(",",IFERROR(INDEX(Sheet5!$C$2:$C$1300,MATCH($A582,Sheet5!$A$2:$A$1300,0)),"-"),1)-1),IFERROR(INDEX(Sheet5!$C$2:$C$1300,MATCH($A582,Sheet5!$A$2:$A$1300,0)),"-"))</f>
        <v>-</v>
      </c>
      <c r="D582" s="204">
        <f>IFERROR(INDEX(Lookup!$BG$9:$BG$2065,MATCH($A582,Lookup!$A$9:$A$2065,0)),0)</f>
        <v>0</v>
      </c>
      <c r="E582" s="204">
        <f>IFERROR(INDEX(Lookup!$BF$9:$BF$2065,MATCH($A582,Lookup!$A$9:$A$2065,0)),0)</f>
        <v>0</v>
      </c>
      <c r="F582" s="204">
        <f>IFERROR(INDEX(Lookup!$BE$9:$BE$2065,MATCH($A582,Lookup!$A$9:$A$2065,0)),0)</f>
        <v>0</v>
      </c>
      <c r="G582" s="205"/>
      <c r="H582" s="205"/>
      <c r="I582" s="204">
        <f>IFERROR(INDEX(Lookup!$BJ$9:$BJ$2065,MATCH($A582,Lookup!$A$9:$A$2065,0)),0)</f>
        <v>0</v>
      </c>
      <c r="J582" s="204">
        <f>IFERROR(INDEX(Lookup!$BI$9:$BI$2065,MATCH($A582,Lookup!$A$9:$A$2065,0)),0)</f>
        <v>0</v>
      </c>
      <c r="K582" s="204">
        <f>IFERROR(INDEX(Lookup!$BH$9:$BH$2065,MATCH($A582,Lookup!$A$9:$A$2065,0)),0)</f>
        <v>0</v>
      </c>
      <c r="L582" s="204">
        <f t="shared" si="112"/>
        <v>0</v>
      </c>
      <c r="O582" s="182">
        <f t="shared" si="113"/>
        <v>0</v>
      </c>
    </row>
    <row r="583" spans="1:15" hidden="1" x14ac:dyDescent="0.2">
      <c r="A583" s="182">
        <f>+'09'!A274</f>
        <v>0</v>
      </c>
      <c r="C583" s="182" t="str">
        <f>IFERROR(LEFT(IFERROR(INDEX(Sheet5!$C$2:$C$1300,MATCH($A583,Sheet5!$A$2:$A$1300,0)),"-"),FIND(",",IFERROR(INDEX(Sheet5!$C$2:$C$1300,MATCH($A583,Sheet5!$A$2:$A$1300,0)),"-"),1)-1),IFERROR(INDEX(Sheet5!$C$2:$C$1300,MATCH($A583,Sheet5!$A$2:$A$1300,0)),"-"))</f>
        <v>-</v>
      </c>
      <c r="D583" s="204">
        <f>IFERROR(INDEX(Lookup!$BG$9:$BG$2065,MATCH($A583,Lookup!$A$9:$A$2065,0)),0)</f>
        <v>0</v>
      </c>
      <c r="E583" s="204">
        <f>IFERROR(INDEX(Lookup!$BF$9:$BF$2065,MATCH($A583,Lookup!$A$9:$A$2065,0)),0)</f>
        <v>0</v>
      </c>
      <c r="F583" s="204">
        <f>IFERROR(INDEX(Lookup!$BE$9:$BE$2065,MATCH($A583,Lookup!$A$9:$A$2065,0)),0)</f>
        <v>0</v>
      </c>
      <c r="G583" s="205"/>
      <c r="H583" s="205"/>
      <c r="I583" s="204">
        <f>IFERROR(INDEX(Lookup!$BJ$9:$BJ$2065,MATCH($A583,Lookup!$A$9:$A$2065,0)),0)</f>
        <v>0</v>
      </c>
      <c r="J583" s="204">
        <f>IFERROR(INDEX(Lookup!$BI$9:$BI$2065,MATCH($A583,Lookup!$A$9:$A$2065,0)),0)</f>
        <v>0</v>
      </c>
      <c r="K583" s="204">
        <f>IFERROR(INDEX(Lookup!$BH$9:$BH$2065,MATCH($A583,Lookup!$A$9:$A$2065,0)),0)</f>
        <v>0</v>
      </c>
      <c r="L583" s="204">
        <f t="shared" si="112"/>
        <v>0</v>
      </c>
      <c r="O583" s="182">
        <f t="shared" si="113"/>
        <v>0</v>
      </c>
    </row>
    <row r="584" spans="1:15" hidden="1" x14ac:dyDescent="0.2">
      <c r="A584" s="182">
        <f>+'09'!A275</f>
        <v>0</v>
      </c>
      <c r="C584" s="182" t="str">
        <f>IFERROR(LEFT(IFERROR(INDEX(Sheet5!$C$2:$C$1300,MATCH($A584,Sheet5!$A$2:$A$1300,0)),"-"),FIND(",",IFERROR(INDEX(Sheet5!$C$2:$C$1300,MATCH($A584,Sheet5!$A$2:$A$1300,0)),"-"),1)-1),IFERROR(INDEX(Sheet5!$C$2:$C$1300,MATCH($A584,Sheet5!$A$2:$A$1300,0)),"-"))</f>
        <v>-</v>
      </c>
      <c r="D584" s="204">
        <f>IFERROR(INDEX(Lookup!$BG$9:$BG$2065,MATCH($A584,Lookup!$A$9:$A$2065,0)),0)</f>
        <v>0</v>
      </c>
      <c r="E584" s="204">
        <f>IFERROR(INDEX(Lookup!$BF$9:$BF$2065,MATCH($A584,Lookup!$A$9:$A$2065,0)),0)</f>
        <v>0</v>
      </c>
      <c r="F584" s="204">
        <f>IFERROR(INDEX(Lookup!$BE$9:$BE$2065,MATCH($A584,Lookup!$A$9:$A$2065,0)),0)</f>
        <v>0</v>
      </c>
      <c r="G584" s="205"/>
      <c r="H584" s="205"/>
      <c r="I584" s="204">
        <f>IFERROR(INDEX(Lookup!$BJ$9:$BJ$2065,MATCH($A584,Lookup!$A$9:$A$2065,0)),0)</f>
        <v>0</v>
      </c>
      <c r="J584" s="204">
        <f>IFERROR(INDEX(Lookup!$BI$9:$BI$2065,MATCH($A584,Lookup!$A$9:$A$2065,0)),0)</f>
        <v>0</v>
      </c>
      <c r="K584" s="204">
        <f>IFERROR(INDEX(Lookup!$BH$9:$BH$2065,MATCH($A584,Lookup!$A$9:$A$2065,0)),0)</f>
        <v>0</v>
      </c>
      <c r="L584" s="204">
        <f t="shared" si="112"/>
        <v>0</v>
      </c>
      <c r="O584" s="182">
        <f t="shared" si="113"/>
        <v>0</v>
      </c>
    </row>
    <row r="585" spans="1:15" hidden="1" x14ac:dyDescent="0.2">
      <c r="A585" s="182">
        <f>+'09'!A276</f>
        <v>0</v>
      </c>
      <c r="C585" s="182" t="str">
        <f>IFERROR(LEFT(IFERROR(INDEX(Sheet5!$C$2:$C$1300,MATCH($A585,Sheet5!$A$2:$A$1300,0)),"-"),FIND(",",IFERROR(INDEX(Sheet5!$C$2:$C$1300,MATCH($A585,Sheet5!$A$2:$A$1300,0)),"-"),1)-1),IFERROR(INDEX(Sheet5!$C$2:$C$1300,MATCH($A585,Sheet5!$A$2:$A$1300,0)),"-"))</f>
        <v>-</v>
      </c>
      <c r="D585" s="204">
        <f>IFERROR(INDEX(Lookup!$BG$9:$BG$2065,MATCH($A585,Lookup!$A$9:$A$2065,0)),0)</f>
        <v>0</v>
      </c>
      <c r="E585" s="204">
        <f>IFERROR(INDEX(Lookup!$BF$9:$BF$2065,MATCH($A585,Lookup!$A$9:$A$2065,0)),0)</f>
        <v>0</v>
      </c>
      <c r="F585" s="204">
        <f>IFERROR(INDEX(Lookup!$BE$9:$BE$2065,MATCH($A585,Lookup!$A$9:$A$2065,0)),0)</f>
        <v>0</v>
      </c>
      <c r="G585" s="205"/>
      <c r="H585" s="205"/>
      <c r="I585" s="204">
        <f>IFERROR(INDEX(Lookup!$BJ$9:$BJ$2065,MATCH($A585,Lookup!$A$9:$A$2065,0)),0)</f>
        <v>0</v>
      </c>
      <c r="J585" s="204">
        <f>IFERROR(INDEX(Lookup!$BI$9:$BI$2065,MATCH($A585,Lookup!$A$9:$A$2065,0)),0)</f>
        <v>0</v>
      </c>
      <c r="K585" s="204">
        <f>IFERROR(INDEX(Lookup!$BH$9:$BH$2065,MATCH($A585,Lookup!$A$9:$A$2065,0)),0)</f>
        <v>0</v>
      </c>
      <c r="L585" s="204">
        <f t="shared" si="112"/>
        <v>0</v>
      </c>
      <c r="O585" s="182">
        <f t="shared" si="113"/>
        <v>0</v>
      </c>
    </row>
    <row r="586" spans="1:15" hidden="1" x14ac:dyDescent="0.2">
      <c r="A586" s="182">
        <f>+'09'!A277</f>
        <v>0</v>
      </c>
      <c r="C586" s="182" t="str">
        <f>IFERROR(LEFT(IFERROR(INDEX(Sheet5!$C$2:$C$1300,MATCH($A586,Sheet5!$A$2:$A$1300,0)),"-"),FIND(",",IFERROR(INDEX(Sheet5!$C$2:$C$1300,MATCH($A586,Sheet5!$A$2:$A$1300,0)),"-"),1)-1),IFERROR(INDEX(Sheet5!$C$2:$C$1300,MATCH($A586,Sheet5!$A$2:$A$1300,0)),"-"))</f>
        <v>-</v>
      </c>
      <c r="D586" s="204">
        <f>IFERROR(INDEX(Lookup!$BG$9:$BG$2065,MATCH($A586,Lookup!$A$9:$A$2065,0)),0)</f>
        <v>0</v>
      </c>
      <c r="E586" s="204">
        <f>IFERROR(INDEX(Lookup!$BF$9:$BF$2065,MATCH($A586,Lookup!$A$9:$A$2065,0)),0)</f>
        <v>0</v>
      </c>
      <c r="F586" s="204">
        <f>IFERROR(INDEX(Lookup!$BE$9:$BE$2065,MATCH($A586,Lookup!$A$9:$A$2065,0)),0)</f>
        <v>0</v>
      </c>
      <c r="G586" s="205"/>
      <c r="H586" s="205"/>
      <c r="I586" s="204">
        <f>IFERROR(INDEX(Lookup!$BJ$9:$BJ$2065,MATCH($A586,Lookup!$A$9:$A$2065,0)),0)</f>
        <v>0</v>
      </c>
      <c r="J586" s="204">
        <f>IFERROR(INDEX(Lookup!$BI$9:$BI$2065,MATCH($A586,Lookup!$A$9:$A$2065,0)),0)</f>
        <v>0</v>
      </c>
      <c r="K586" s="204">
        <f>IFERROR(INDEX(Lookup!$BH$9:$BH$2065,MATCH($A586,Lookup!$A$9:$A$2065,0)),0)</f>
        <v>0</v>
      </c>
      <c r="L586" s="204">
        <f t="shared" si="112"/>
        <v>0</v>
      </c>
      <c r="O586" s="182">
        <f t="shared" si="113"/>
        <v>0</v>
      </c>
    </row>
    <row r="587" spans="1:15" hidden="1" x14ac:dyDescent="0.2">
      <c r="A587" s="182">
        <f>+'09'!A278</f>
        <v>0</v>
      </c>
      <c r="C587" s="182" t="str">
        <f>IFERROR(LEFT(IFERROR(INDEX(Sheet5!$C$2:$C$1300,MATCH($A587,Sheet5!$A$2:$A$1300,0)),"-"),FIND(",",IFERROR(INDEX(Sheet5!$C$2:$C$1300,MATCH($A587,Sheet5!$A$2:$A$1300,0)),"-"),1)-1),IFERROR(INDEX(Sheet5!$C$2:$C$1300,MATCH($A587,Sheet5!$A$2:$A$1300,0)),"-"))</f>
        <v>-</v>
      </c>
      <c r="D587" s="204">
        <f>IFERROR(INDEX(Lookup!$BG$9:$BG$2065,MATCH($A587,Lookup!$A$9:$A$2065,0)),0)</f>
        <v>0</v>
      </c>
      <c r="E587" s="204">
        <f>IFERROR(INDEX(Lookup!$BF$9:$BF$2065,MATCH($A587,Lookup!$A$9:$A$2065,0)),0)</f>
        <v>0</v>
      </c>
      <c r="F587" s="204">
        <f>IFERROR(INDEX(Lookup!$BE$9:$BE$2065,MATCH($A587,Lookup!$A$9:$A$2065,0)),0)</f>
        <v>0</v>
      </c>
      <c r="G587" s="205"/>
      <c r="H587" s="205"/>
      <c r="I587" s="204">
        <f>IFERROR(INDEX(Lookup!$BJ$9:$BJ$2065,MATCH($A587,Lookup!$A$9:$A$2065,0)),0)</f>
        <v>0</v>
      </c>
      <c r="J587" s="204">
        <f>IFERROR(INDEX(Lookup!$BI$9:$BI$2065,MATCH($A587,Lookup!$A$9:$A$2065,0)),0)</f>
        <v>0</v>
      </c>
      <c r="K587" s="204">
        <f>IFERROR(INDEX(Lookup!$BH$9:$BH$2065,MATCH($A587,Lookup!$A$9:$A$2065,0)),0)</f>
        <v>0</v>
      </c>
      <c r="L587" s="204">
        <f t="shared" si="112"/>
        <v>0</v>
      </c>
      <c r="O587" s="182">
        <f t="shared" si="113"/>
        <v>0</v>
      </c>
    </row>
    <row r="588" spans="1:15" hidden="1" x14ac:dyDescent="0.2">
      <c r="A588" s="182">
        <f>+'09'!A279</f>
        <v>0</v>
      </c>
      <c r="C588" s="182" t="str">
        <f>IFERROR(LEFT(IFERROR(INDEX(Sheet5!$C$2:$C$1300,MATCH($A588,Sheet5!$A$2:$A$1300,0)),"-"),FIND(",",IFERROR(INDEX(Sheet5!$C$2:$C$1300,MATCH($A588,Sheet5!$A$2:$A$1300,0)),"-"),1)-1),IFERROR(INDEX(Sheet5!$C$2:$C$1300,MATCH($A588,Sheet5!$A$2:$A$1300,0)),"-"))</f>
        <v>-</v>
      </c>
      <c r="D588" s="204">
        <f>IFERROR(INDEX(Lookup!$BG$9:$BG$2065,MATCH($A588,Lookup!$A$9:$A$2065,0)),0)</f>
        <v>0</v>
      </c>
      <c r="E588" s="204">
        <f>IFERROR(INDEX(Lookup!$BF$9:$BF$2065,MATCH($A588,Lookup!$A$9:$A$2065,0)),0)</f>
        <v>0</v>
      </c>
      <c r="F588" s="204">
        <f>IFERROR(INDEX(Lookup!$BE$9:$BE$2065,MATCH($A588,Lookup!$A$9:$A$2065,0)),0)</f>
        <v>0</v>
      </c>
      <c r="G588" s="205"/>
      <c r="H588" s="205"/>
      <c r="I588" s="204">
        <f>IFERROR(INDEX(Lookup!$BJ$9:$BJ$2065,MATCH($A588,Lookup!$A$9:$A$2065,0)),0)</f>
        <v>0</v>
      </c>
      <c r="J588" s="204">
        <f>IFERROR(INDEX(Lookup!$BI$9:$BI$2065,MATCH($A588,Lookup!$A$9:$A$2065,0)),0)</f>
        <v>0</v>
      </c>
      <c r="K588" s="204">
        <f>IFERROR(INDEX(Lookup!$BH$9:$BH$2065,MATCH($A588,Lookup!$A$9:$A$2065,0)),0)</f>
        <v>0</v>
      </c>
      <c r="L588" s="204">
        <f t="shared" si="112"/>
        <v>0</v>
      </c>
      <c r="O588" s="182">
        <f t="shared" si="113"/>
        <v>0</v>
      </c>
    </row>
    <row r="589" spans="1:15" hidden="1" x14ac:dyDescent="0.2">
      <c r="A589" s="182">
        <f>+'09'!A280</f>
        <v>0</v>
      </c>
      <c r="C589" s="182" t="str">
        <f>IFERROR(LEFT(IFERROR(INDEX(Sheet5!$C$2:$C$1300,MATCH($A589,Sheet5!$A$2:$A$1300,0)),"-"),FIND(",",IFERROR(INDEX(Sheet5!$C$2:$C$1300,MATCH($A589,Sheet5!$A$2:$A$1300,0)),"-"),1)-1),IFERROR(INDEX(Sheet5!$C$2:$C$1300,MATCH($A589,Sheet5!$A$2:$A$1300,0)),"-"))</f>
        <v>-</v>
      </c>
      <c r="D589" s="204">
        <f>IFERROR(INDEX(Lookup!$BG$9:$BG$2065,MATCH($A589,Lookup!$A$9:$A$2065,0)),0)</f>
        <v>0</v>
      </c>
      <c r="E589" s="204">
        <f>IFERROR(INDEX(Lookup!$BF$9:$BF$2065,MATCH($A589,Lookup!$A$9:$A$2065,0)),0)</f>
        <v>0</v>
      </c>
      <c r="F589" s="204">
        <f>IFERROR(INDEX(Lookup!$BE$9:$BE$2065,MATCH($A589,Lookup!$A$9:$A$2065,0)),0)</f>
        <v>0</v>
      </c>
      <c r="G589" s="205"/>
      <c r="H589" s="205"/>
      <c r="I589" s="204">
        <f>IFERROR(INDEX(Lookup!$BJ$9:$BJ$2065,MATCH($A589,Lookup!$A$9:$A$2065,0)),0)</f>
        <v>0</v>
      </c>
      <c r="J589" s="204">
        <f>IFERROR(INDEX(Lookup!$BI$9:$BI$2065,MATCH($A589,Lookup!$A$9:$A$2065,0)),0)</f>
        <v>0</v>
      </c>
      <c r="K589" s="204">
        <f>IFERROR(INDEX(Lookup!$BH$9:$BH$2065,MATCH($A589,Lookup!$A$9:$A$2065,0)),0)</f>
        <v>0</v>
      </c>
      <c r="L589" s="204">
        <f t="shared" si="112"/>
        <v>0</v>
      </c>
      <c r="O589" s="182">
        <f t="shared" si="113"/>
        <v>0</v>
      </c>
    </row>
    <row r="590" spans="1:15" hidden="1" x14ac:dyDescent="0.2">
      <c r="A590" s="182">
        <f>+'09'!A281</f>
        <v>0</v>
      </c>
      <c r="C590" s="182" t="str">
        <f>IFERROR(LEFT(IFERROR(INDEX(Sheet5!$C$2:$C$1300,MATCH($A590,Sheet5!$A$2:$A$1300,0)),"-"),FIND(",",IFERROR(INDEX(Sheet5!$C$2:$C$1300,MATCH($A590,Sheet5!$A$2:$A$1300,0)),"-"),1)-1),IFERROR(INDEX(Sheet5!$C$2:$C$1300,MATCH($A590,Sheet5!$A$2:$A$1300,0)),"-"))</f>
        <v>-</v>
      </c>
      <c r="D590" s="204">
        <f>IFERROR(INDEX(Lookup!$BG$9:$BG$2065,MATCH($A590,Lookup!$A$9:$A$2065,0)),0)</f>
        <v>0</v>
      </c>
      <c r="E590" s="204">
        <f>IFERROR(INDEX(Lookup!$BF$9:$BF$2065,MATCH($A590,Lookup!$A$9:$A$2065,0)),0)</f>
        <v>0</v>
      </c>
      <c r="F590" s="204">
        <f>IFERROR(INDEX(Lookup!$BE$9:$BE$2065,MATCH($A590,Lookup!$A$9:$A$2065,0)),0)</f>
        <v>0</v>
      </c>
      <c r="G590" s="205"/>
      <c r="H590" s="205"/>
      <c r="I590" s="204">
        <f>IFERROR(INDEX(Lookup!$BJ$9:$BJ$2065,MATCH($A590,Lookup!$A$9:$A$2065,0)),0)</f>
        <v>0</v>
      </c>
      <c r="J590" s="204">
        <f>IFERROR(INDEX(Lookup!$BI$9:$BI$2065,MATCH($A590,Lookup!$A$9:$A$2065,0)),0)</f>
        <v>0</v>
      </c>
      <c r="K590" s="204">
        <f>IFERROR(INDEX(Lookup!$BH$9:$BH$2065,MATCH($A590,Lookup!$A$9:$A$2065,0)),0)</f>
        <v>0</v>
      </c>
      <c r="L590" s="204">
        <f t="shared" si="112"/>
        <v>0</v>
      </c>
      <c r="O590" s="182">
        <f t="shared" si="113"/>
        <v>0</v>
      </c>
    </row>
    <row r="591" spans="1:15" hidden="1" x14ac:dyDescent="0.2">
      <c r="A591" s="182">
        <f>+'09'!A282</f>
        <v>0</v>
      </c>
      <c r="C591" s="182" t="str">
        <f>IFERROR(LEFT(IFERROR(INDEX(Sheet5!$C$2:$C$1300,MATCH($A591,Sheet5!$A$2:$A$1300,0)),"-"),FIND(",",IFERROR(INDEX(Sheet5!$C$2:$C$1300,MATCH($A591,Sheet5!$A$2:$A$1300,0)),"-"),1)-1),IFERROR(INDEX(Sheet5!$C$2:$C$1300,MATCH($A591,Sheet5!$A$2:$A$1300,0)),"-"))</f>
        <v>-</v>
      </c>
      <c r="D591" s="204">
        <f>IFERROR(INDEX(Lookup!$BG$9:$BG$2065,MATCH($A591,Lookup!$A$9:$A$2065,0)),0)</f>
        <v>0</v>
      </c>
      <c r="E591" s="204">
        <f>IFERROR(INDEX(Lookup!$BF$9:$BF$2065,MATCH($A591,Lookup!$A$9:$A$2065,0)),0)</f>
        <v>0</v>
      </c>
      <c r="F591" s="204">
        <f>IFERROR(INDEX(Lookup!$BE$9:$BE$2065,MATCH($A591,Lookup!$A$9:$A$2065,0)),0)</f>
        <v>0</v>
      </c>
      <c r="G591" s="205"/>
      <c r="H591" s="205"/>
      <c r="I591" s="204">
        <f>IFERROR(INDEX(Lookup!$BJ$9:$BJ$2065,MATCH($A591,Lookup!$A$9:$A$2065,0)),0)</f>
        <v>0</v>
      </c>
      <c r="J591" s="204">
        <f>IFERROR(INDEX(Lookup!$BI$9:$BI$2065,MATCH($A591,Lookup!$A$9:$A$2065,0)),0)</f>
        <v>0</v>
      </c>
      <c r="K591" s="204">
        <f>IFERROR(INDEX(Lookup!$BH$9:$BH$2065,MATCH($A591,Lookup!$A$9:$A$2065,0)),0)</f>
        <v>0</v>
      </c>
      <c r="L591" s="204">
        <f t="shared" si="112"/>
        <v>0</v>
      </c>
      <c r="O591" s="182">
        <f t="shared" si="113"/>
        <v>0</v>
      </c>
    </row>
    <row r="592" spans="1:15" hidden="1" x14ac:dyDescent="0.2">
      <c r="A592" s="182">
        <f>+'09'!A283</f>
        <v>0</v>
      </c>
      <c r="C592" s="182" t="str">
        <f>IFERROR(LEFT(IFERROR(INDEX(Sheet5!$C$2:$C$1300,MATCH($A592,Sheet5!$A$2:$A$1300,0)),"-"),FIND(",",IFERROR(INDEX(Sheet5!$C$2:$C$1300,MATCH($A592,Sheet5!$A$2:$A$1300,0)),"-"),1)-1),IFERROR(INDEX(Sheet5!$C$2:$C$1300,MATCH($A592,Sheet5!$A$2:$A$1300,0)),"-"))</f>
        <v>-</v>
      </c>
      <c r="D592" s="204">
        <f>IFERROR(INDEX(Lookup!$BG$9:$BG$2065,MATCH($A592,Lookup!$A$9:$A$2065,0)),0)</f>
        <v>0</v>
      </c>
      <c r="E592" s="204">
        <f>IFERROR(INDEX(Lookup!$BF$9:$BF$2065,MATCH($A592,Lookup!$A$9:$A$2065,0)),0)</f>
        <v>0</v>
      </c>
      <c r="F592" s="204">
        <f>IFERROR(INDEX(Lookup!$BE$9:$BE$2065,MATCH($A592,Lookup!$A$9:$A$2065,0)),0)</f>
        <v>0</v>
      </c>
      <c r="G592" s="205"/>
      <c r="H592" s="205"/>
      <c r="I592" s="204">
        <f>IFERROR(INDEX(Lookup!$BJ$9:$BJ$2065,MATCH($A592,Lookup!$A$9:$A$2065,0)),0)</f>
        <v>0</v>
      </c>
      <c r="J592" s="204">
        <f>IFERROR(INDEX(Lookup!$BI$9:$BI$2065,MATCH($A592,Lookup!$A$9:$A$2065,0)),0)</f>
        <v>0</v>
      </c>
      <c r="K592" s="204">
        <f>IFERROR(INDEX(Lookup!$BH$9:$BH$2065,MATCH($A592,Lookup!$A$9:$A$2065,0)),0)</f>
        <v>0</v>
      </c>
      <c r="L592" s="204">
        <f t="shared" si="112"/>
        <v>0</v>
      </c>
      <c r="O592" s="182">
        <f t="shared" si="113"/>
        <v>0</v>
      </c>
    </row>
    <row r="593" spans="1:15" hidden="1" x14ac:dyDescent="0.2">
      <c r="A593" s="182">
        <f>+'09'!A284</f>
        <v>0</v>
      </c>
      <c r="C593" s="182" t="str">
        <f>IFERROR(LEFT(IFERROR(INDEX(Sheet5!$C$2:$C$1300,MATCH($A593,Sheet5!$A$2:$A$1300,0)),"-"),FIND(",",IFERROR(INDEX(Sheet5!$C$2:$C$1300,MATCH($A593,Sheet5!$A$2:$A$1300,0)),"-"),1)-1),IFERROR(INDEX(Sheet5!$C$2:$C$1300,MATCH($A593,Sheet5!$A$2:$A$1300,0)),"-"))</f>
        <v>-</v>
      </c>
      <c r="D593" s="204">
        <f>IFERROR(INDEX(Lookup!$BG$9:$BG$2065,MATCH($A593,Lookup!$A$9:$A$2065,0)),0)</f>
        <v>0</v>
      </c>
      <c r="E593" s="204">
        <f>IFERROR(INDEX(Lookup!$BF$9:$BF$2065,MATCH($A593,Lookup!$A$9:$A$2065,0)),0)</f>
        <v>0</v>
      </c>
      <c r="F593" s="204">
        <f>IFERROR(INDEX(Lookup!$BE$9:$BE$2065,MATCH($A593,Lookup!$A$9:$A$2065,0)),0)</f>
        <v>0</v>
      </c>
      <c r="G593" s="205"/>
      <c r="H593" s="205"/>
      <c r="I593" s="204">
        <f>IFERROR(INDEX(Lookup!$BJ$9:$BJ$2065,MATCH($A593,Lookup!$A$9:$A$2065,0)),0)</f>
        <v>0</v>
      </c>
      <c r="J593" s="204">
        <f>IFERROR(INDEX(Lookup!$BI$9:$BI$2065,MATCH($A593,Lookup!$A$9:$A$2065,0)),0)</f>
        <v>0</v>
      </c>
      <c r="K593" s="204">
        <f>IFERROR(INDEX(Lookup!$BH$9:$BH$2065,MATCH($A593,Lookup!$A$9:$A$2065,0)),0)</f>
        <v>0</v>
      </c>
      <c r="L593" s="204">
        <f t="shared" si="112"/>
        <v>0</v>
      </c>
      <c r="O593" s="182">
        <f t="shared" si="113"/>
        <v>0</v>
      </c>
    </row>
    <row r="594" spans="1:15" hidden="1" x14ac:dyDescent="0.2">
      <c r="A594" s="182">
        <f>+'09'!A285</f>
        <v>0</v>
      </c>
      <c r="C594" s="182" t="str">
        <f>IFERROR(LEFT(IFERROR(INDEX(Sheet5!$C$2:$C$1300,MATCH($A594,Sheet5!$A$2:$A$1300,0)),"-"),FIND(",",IFERROR(INDEX(Sheet5!$C$2:$C$1300,MATCH($A594,Sheet5!$A$2:$A$1300,0)),"-"),1)-1),IFERROR(INDEX(Sheet5!$C$2:$C$1300,MATCH($A594,Sheet5!$A$2:$A$1300,0)),"-"))</f>
        <v>-</v>
      </c>
      <c r="D594" s="204">
        <f>IFERROR(INDEX(Lookup!$BG$9:$BG$2065,MATCH($A594,Lookup!$A$9:$A$2065,0)),0)</f>
        <v>0</v>
      </c>
      <c r="E594" s="204">
        <f>IFERROR(INDEX(Lookup!$BF$9:$BF$2065,MATCH($A594,Lookup!$A$9:$A$2065,0)),0)</f>
        <v>0</v>
      </c>
      <c r="F594" s="204">
        <f>IFERROR(INDEX(Lookup!$BE$9:$BE$2065,MATCH($A594,Lookup!$A$9:$A$2065,0)),0)</f>
        <v>0</v>
      </c>
      <c r="G594" s="205"/>
      <c r="H594" s="205"/>
      <c r="I594" s="204">
        <f>IFERROR(INDEX(Lookup!$BJ$9:$BJ$2065,MATCH($A594,Lookup!$A$9:$A$2065,0)),0)</f>
        <v>0</v>
      </c>
      <c r="J594" s="204">
        <f>IFERROR(INDEX(Lookup!$BI$9:$BI$2065,MATCH($A594,Lookup!$A$9:$A$2065,0)),0)</f>
        <v>0</v>
      </c>
      <c r="K594" s="204">
        <f>IFERROR(INDEX(Lookup!$BH$9:$BH$2065,MATCH($A594,Lookup!$A$9:$A$2065,0)),0)</f>
        <v>0</v>
      </c>
      <c r="L594" s="204">
        <f t="shared" si="112"/>
        <v>0</v>
      </c>
      <c r="O594" s="182">
        <f t="shared" si="113"/>
        <v>0</v>
      </c>
    </row>
    <row r="595" spans="1:15" hidden="1" x14ac:dyDescent="0.2">
      <c r="A595" s="182">
        <f>+'09'!A286</f>
        <v>0</v>
      </c>
      <c r="C595" s="182" t="str">
        <f>IFERROR(LEFT(IFERROR(INDEX(Sheet5!$C$2:$C$1300,MATCH($A595,Sheet5!$A$2:$A$1300,0)),"-"),FIND(",",IFERROR(INDEX(Sheet5!$C$2:$C$1300,MATCH($A595,Sheet5!$A$2:$A$1300,0)),"-"),1)-1),IFERROR(INDEX(Sheet5!$C$2:$C$1300,MATCH($A595,Sheet5!$A$2:$A$1300,0)),"-"))</f>
        <v>-</v>
      </c>
      <c r="D595" s="204">
        <f>IFERROR(INDEX(Lookup!$BG$9:$BG$2065,MATCH($A595,Lookup!$A$9:$A$2065,0)),0)</f>
        <v>0</v>
      </c>
      <c r="E595" s="204">
        <f>IFERROR(INDEX(Lookup!$BF$9:$BF$2065,MATCH($A595,Lookup!$A$9:$A$2065,0)),0)</f>
        <v>0</v>
      </c>
      <c r="F595" s="204">
        <f>IFERROR(INDEX(Lookup!$BE$9:$BE$2065,MATCH($A595,Lookup!$A$9:$A$2065,0)),0)</f>
        <v>0</v>
      </c>
      <c r="G595" s="205"/>
      <c r="H595" s="205"/>
      <c r="I595" s="204">
        <f>IFERROR(INDEX(Lookup!$BJ$9:$BJ$2065,MATCH($A595,Lookup!$A$9:$A$2065,0)),0)</f>
        <v>0</v>
      </c>
      <c r="J595" s="204">
        <f>IFERROR(INDEX(Lookup!$BI$9:$BI$2065,MATCH($A595,Lookup!$A$9:$A$2065,0)),0)</f>
        <v>0</v>
      </c>
      <c r="K595" s="204">
        <f>IFERROR(INDEX(Lookup!$BH$9:$BH$2065,MATCH($A595,Lookup!$A$9:$A$2065,0)),0)</f>
        <v>0</v>
      </c>
      <c r="L595" s="204">
        <f t="shared" si="112"/>
        <v>0</v>
      </c>
      <c r="O595" s="182">
        <f t="shared" si="113"/>
        <v>0</v>
      </c>
    </row>
    <row r="596" spans="1:15" hidden="1" x14ac:dyDescent="0.2">
      <c r="A596" s="182">
        <f>+'09'!A287</f>
        <v>0</v>
      </c>
      <c r="C596" s="182" t="str">
        <f>IFERROR(LEFT(IFERROR(INDEX(Sheet5!$C$2:$C$1300,MATCH($A596,Sheet5!$A$2:$A$1300,0)),"-"),FIND(",",IFERROR(INDEX(Sheet5!$C$2:$C$1300,MATCH($A596,Sheet5!$A$2:$A$1300,0)),"-"),1)-1),IFERROR(INDEX(Sheet5!$C$2:$C$1300,MATCH($A596,Sheet5!$A$2:$A$1300,0)),"-"))</f>
        <v>-</v>
      </c>
      <c r="D596" s="204">
        <f>IFERROR(INDEX(Lookup!$BG$9:$BG$2065,MATCH($A596,Lookup!$A$9:$A$2065,0)),0)</f>
        <v>0</v>
      </c>
      <c r="E596" s="204">
        <f>IFERROR(INDEX(Lookup!$BF$9:$BF$2065,MATCH($A596,Lookup!$A$9:$A$2065,0)),0)</f>
        <v>0</v>
      </c>
      <c r="F596" s="204">
        <f>IFERROR(INDEX(Lookup!$BE$9:$BE$2065,MATCH($A596,Lookup!$A$9:$A$2065,0)),0)</f>
        <v>0</v>
      </c>
      <c r="G596" s="205"/>
      <c r="H596" s="205"/>
      <c r="I596" s="204">
        <f>IFERROR(INDEX(Lookup!$BJ$9:$BJ$2065,MATCH($A596,Lookup!$A$9:$A$2065,0)),0)</f>
        <v>0</v>
      </c>
      <c r="J596" s="204">
        <f>IFERROR(INDEX(Lookup!$BI$9:$BI$2065,MATCH($A596,Lookup!$A$9:$A$2065,0)),0)</f>
        <v>0</v>
      </c>
      <c r="K596" s="204">
        <f>IFERROR(INDEX(Lookup!$BH$9:$BH$2065,MATCH($A596,Lookup!$A$9:$A$2065,0)),0)</f>
        <v>0</v>
      </c>
      <c r="L596" s="204">
        <f t="shared" si="112"/>
        <v>0</v>
      </c>
      <c r="O596" s="182">
        <f t="shared" si="113"/>
        <v>0</v>
      </c>
    </row>
    <row r="597" spans="1:15" hidden="1" x14ac:dyDescent="0.2">
      <c r="A597" s="182">
        <f>+'09'!A288</f>
        <v>0</v>
      </c>
      <c r="C597" s="182" t="str">
        <f>IFERROR(LEFT(IFERROR(INDEX(Sheet5!$C$2:$C$1300,MATCH($A597,Sheet5!$A$2:$A$1300,0)),"-"),FIND(",",IFERROR(INDEX(Sheet5!$C$2:$C$1300,MATCH($A597,Sheet5!$A$2:$A$1300,0)),"-"),1)-1),IFERROR(INDEX(Sheet5!$C$2:$C$1300,MATCH($A597,Sheet5!$A$2:$A$1300,0)),"-"))</f>
        <v>-</v>
      </c>
      <c r="D597" s="204">
        <f>IFERROR(INDEX(Lookup!$BG$9:$BG$2065,MATCH($A597,Lookup!$A$9:$A$2065,0)),0)</f>
        <v>0</v>
      </c>
      <c r="E597" s="204">
        <f>IFERROR(INDEX(Lookup!$BF$9:$BF$2065,MATCH($A597,Lookup!$A$9:$A$2065,0)),0)</f>
        <v>0</v>
      </c>
      <c r="F597" s="204">
        <f>IFERROR(INDEX(Lookup!$BE$9:$BE$2065,MATCH($A597,Lookup!$A$9:$A$2065,0)),0)</f>
        <v>0</v>
      </c>
      <c r="G597" s="205"/>
      <c r="H597" s="205"/>
      <c r="I597" s="204">
        <f>IFERROR(INDEX(Lookup!$BJ$9:$BJ$2065,MATCH($A597,Lookup!$A$9:$A$2065,0)),0)</f>
        <v>0</v>
      </c>
      <c r="J597" s="204">
        <f>IFERROR(INDEX(Lookup!$BI$9:$BI$2065,MATCH($A597,Lookup!$A$9:$A$2065,0)),0)</f>
        <v>0</v>
      </c>
      <c r="K597" s="204">
        <f>IFERROR(INDEX(Lookup!$BH$9:$BH$2065,MATCH($A597,Lookup!$A$9:$A$2065,0)),0)</f>
        <v>0</v>
      </c>
      <c r="L597" s="204">
        <f t="shared" si="112"/>
        <v>0</v>
      </c>
      <c r="O597" s="182">
        <f t="shared" si="113"/>
        <v>0</v>
      </c>
    </row>
    <row r="598" spans="1:15" hidden="1" x14ac:dyDescent="0.2">
      <c r="A598" s="182">
        <f>+'09'!A289</f>
        <v>0</v>
      </c>
      <c r="C598" s="182" t="str">
        <f>IFERROR(LEFT(IFERROR(INDEX(Sheet5!$C$2:$C$1300,MATCH($A598,Sheet5!$A$2:$A$1300,0)),"-"),FIND(",",IFERROR(INDEX(Sheet5!$C$2:$C$1300,MATCH($A598,Sheet5!$A$2:$A$1300,0)),"-"),1)-1),IFERROR(INDEX(Sheet5!$C$2:$C$1300,MATCH($A598,Sheet5!$A$2:$A$1300,0)),"-"))</f>
        <v>-</v>
      </c>
      <c r="D598" s="204">
        <f>IFERROR(INDEX(Lookup!$BG$9:$BG$2065,MATCH($A598,Lookup!$A$9:$A$2065,0)),0)</f>
        <v>0</v>
      </c>
      <c r="E598" s="204">
        <f>IFERROR(INDEX(Lookup!$BF$9:$BF$2065,MATCH($A598,Lookup!$A$9:$A$2065,0)),0)</f>
        <v>0</v>
      </c>
      <c r="F598" s="204">
        <f>IFERROR(INDEX(Lookup!$BE$9:$BE$2065,MATCH($A598,Lookup!$A$9:$A$2065,0)),0)</f>
        <v>0</v>
      </c>
      <c r="G598" s="205"/>
      <c r="H598" s="205"/>
      <c r="I598" s="204">
        <f>IFERROR(INDEX(Lookup!$BJ$9:$BJ$2065,MATCH($A598,Lookup!$A$9:$A$2065,0)),0)</f>
        <v>0</v>
      </c>
      <c r="J598" s="204">
        <f>IFERROR(INDEX(Lookup!$BI$9:$BI$2065,MATCH($A598,Lookup!$A$9:$A$2065,0)),0)</f>
        <v>0</v>
      </c>
      <c r="K598" s="204">
        <f>IFERROR(INDEX(Lookup!$BH$9:$BH$2065,MATCH($A598,Lookup!$A$9:$A$2065,0)),0)</f>
        <v>0</v>
      </c>
      <c r="L598" s="204">
        <f t="shared" si="112"/>
        <v>0</v>
      </c>
      <c r="O598" s="182">
        <f t="shared" si="113"/>
        <v>0</v>
      </c>
    </row>
    <row r="599" spans="1:15" hidden="1" x14ac:dyDescent="0.2">
      <c r="A599" s="182">
        <f>+'09'!A290</f>
        <v>0</v>
      </c>
      <c r="C599" s="182" t="str">
        <f>IFERROR(LEFT(IFERROR(INDEX(Sheet5!$C$2:$C$1300,MATCH($A599,Sheet5!$A$2:$A$1300,0)),"-"),FIND(",",IFERROR(INDEX(Sheet5!$C$2:$C$1300,MATCH($A599,Sheet5!$A$2:$A$1300,0)),"-"),1)-1),IFERROR(INDEX(Sheet5!$C$2:$C$1300,MATCH($A599,Sheet5!$A$2:$A$1300,0)),"-"))</f>
        <v>-</v>
      </c>
      <c r="D599" s="204">
        <f>IFERROR(INDEX(Lookup!$BG$9:$BG$2065,MATCH($A599,Lookup!$A$9:$A$2065,0)),0)</f>
        <v>0</v>
      </c>
      <c r="E599" s="204">
        <f>IFERROR(INDEX(Lookup!$BF$9:$BF$2065,MATCH($A599,Lookup!$A$9:$A$2065,0)),0)</f>
        <v>0</v>
      </c>
      <c r="F599" s="204">
        <f>IFERROR(INDEX(Lookup!$BE$9:$BE$2065,MATCH($A599,Lookup!$A$9:$A$2065,0)),0)</f>
        <v>0</v>
      </c>
      <c r="G599" s="205"/>
      <c r="H599" s="205"/>
      <c r="I599" s="204">
        <f>IFERROR(INDEX(Lookup!$BJ$9:$BJ$2065,MATCH($A599,Lookup!$A$9:$A$2065,0)),0)</f>
        <v>0</v>
      </c>
      <c r="J599" s="204">
        <f>IFERROR(INDEX(Lookup!$BI$9:$BI$2065,MATCH($A599,Lookup!$A$9:$A$2065,0)),0)</f>
        <v>0</v>
      </c>
      <c r="K599" s="204">
        <f>IFERROR(INDEX(Lookup!$BH$9:$BH$2065,MATCH($A599,Lookup!$A$9:$A$2065,0)),0)</f>
        <v>0</v>
      </c>
      <c r="L599" s="204">
        <f t="shared" si="112"/>
        <v>0</v>
      </c>
      <c r="O599" s="182">
        <f t="shared" si="113"/>
        <v>0</v>
      </c>
    </row>
    <row r="600" spans="1:15" hidden="1" x14ac:dyDescent="0.2">
      <c r="A600" s="182">
        <f>+'09'!A291</f>
        <v>0</v>
      </c>
      <c r="C600" s="182" t="str">
        <f>IFERROR(LEFT(IFERROR(INDEX(Sheet5!$C$2:$C$1300,MATCH($A600,Sheet5!$A$2:$A$1300,0)),"-"),FIND(",",IFERROR(INDEX(Sheet5!$C$2:$C$1300,MATCH($A600,Sheet5!$A$2:$A$1300,0)),"-"),1)-1),IFERROR(INDEX(Sheet5!$C$2:$C$1300,MATCH($A600,Sheet5!$A$2:$A$1300,0)),"-"))</f>
        <v>-</v>
      </c>
      <c r="D600" s="204">
        <f>IFERROR(INDEX(Lookup!$BG$9:$BG$2065,MATCH($A600,Lookup!$A$9:$A$2065,0)),0)</f>
        <v>0</v>
      </c>
      <c r="E600" s="204">
        <f>IFERROR(INDEX(Lookup!$BF$9:$BF$2065,MATCH($A600,Lookup!$A$9:$A$2065,0)),0)</f>
        <v>0</v>
      </c>
      <c r="F600" s="204">
        <f>IFERROR(INDEX(Lookup!$BE$9:$BE$2065,MATCH($A600,Lookup!$A$9:$A$2065,0)),0)</f>
        <v>0</v>
      </c>
      <c r="G600" s="205"/>
      <c r="H600" s="205"/>
      <c r="I600" s="204">
        <f>IFERROR(INDEX(Lookup!$BJ$9:$BJ$2065,MATCH($A600,Lookup!$A$9:$A$2065,0)),0)</f>
        <v>0</v>
      </c>
      <c r="J600" s="204">
        <f>IFERROR(INDEX(Lookup!$BI$9:$BI$2065,MATCH($A600,Lookup!$A$9:$A$2065,0)),0)</f>
        <v>0</v>
      </c>
      <c r="K600" s="204">
        <f>IFERROR(INDEX(Lookup!$BH$9:$BH$2065,MATCH($A600,Lookup!$A$9:$A$2065,0)),0)</f>
        <v>0</v>
      </c>
      <c r="L600" s="204">
        <f t="shared" si="112"/>
        <v>0</v>
      </c>
      <c r="O600" s="182">
        <f t="shared" si="113"/>
        <v>0</v>
      </c>
    </row>
    <row r="601" spans="1:15" hidden="1" x14ac:dyDescent="0.2">
      <c r="A601" s="182">
        <f>+'09'!A292</f>
        <v>0</v>
      </c>
      <c r="C601" s="182" t="str">
        <f>IFERROR(LEFT(IFERROR(INDEX(Sheet5!$C$2:$C$1300,MATCH($A601,Sheet5!$A$2:$A$1300,0)),"-"),FIND(",",IFERROR(INDEX(Sheet5!$C$2:$C$1300,MATCH($A601,Sheet5!$A$2:$A$1300,0)),"-"),1)-1),IFERROR(INDEX(Sheet5!$C$2:$C$1300,MATCH($A601,Sheet5!$A$2:$A$1300,0)),"-"))</f>
        <v>-</v>
      </c>
      <c r="D601" s="204">
        <f>IFERROR(INDEX(Lookup!$BG$9:$BG$2065,MATCH($A601,Lookup!$A$9:$A$2065,0)),0)</f>
        <v>0</v>
      </c>
      <c r="E601" s="204">
        <f>IFERROR(INDEX(Lookup!$BF$9:$BF$2065,MATCH($A601,Lookup!$A$9:$A$2065,0)),0)</f>
        <v>0</v>
      </c>
      <c r="F601" s="204">
        <f>IFERROR(INDEX(Lookup!$BE$9:$BE$2065,MATCH($A601,Lookup!$A$9:$A$2065,0)),0)</f>
        <v>0</v>
      </c>
      <c r="G601" s="205"/>
      <c r="H601" s="205"/>
      <c r="I601" s="204">
        <f>IFERROR(INDEX(Lookup!$BJ$9:$BJ$2065,MATCH($A601,Lookup!$A$9:$A$2065,0)),0)</f>
        <v>0</v>
      </c>
      <c r="J601" s="204">
        <f>IFERROR(INDEX(Lookup!$BI$9:$BI$2065,MATCH($A601,Lookup!$A$9:$A$2065,0)),0)</f>
        <v>0</v>
      </c>
      <c r="K601" s="204">
        <f>IFERROR(INDEX(Lookup!$BH$9:$BH$2065,MATCH($A601,Lookup!$A$9:$A$2065,0)),0)</f>
        <v>0</v>
      </c>
      <c r="L601" s="204">
        <f t="shared" si="112"/>
        <v>0</v>
      </c>
      <c r="O601" s="182">
        <f t="shared" si="113"/>
        <v>0</v>
      </c>
    </row>
    <row r="602" spans="1:15" hidden="1" x14ac:dyDescent="0.2">
      <c r="A602" s="182">
        <f>+'09'!A293</f>
        <v>0</v>
      </c>
      <c r="C602" s="182" t="str">
        <f>IFERROR(LEFT(IFERROR(INDEX(Sheet5!$C$2:$C$1300,MATCH($A602,Sheet5!$A$2:$A$1300,0)),"-"),FIND(",",IFERROR(INDEX(Sheet5!$C$2:$C$1300,MATCH($A602,Sheet5!$A$2:$A$1300,0)),"-"),1)-1),IFERROR(INDEX(Sheet5!$C$2:$C$1300,MATCH($A602,Sheet5!$A$2:$A$1300,0)),"-"))</f>
        <v>-</v>
      </c>
      <c r="D602" s="204">
        <f>IFERROR(INDEX(Lookup!$BG$9:$BG$2065,MATCH($A602,Lookup!$A$9:$A$2065,0)),0)</f>
        <v>0</v>
      </c>
      <c r="E602" s="204">
        <f>IFERROR(INDEX(Lookup!$BF$9:$BF$2065,MATCH($A602,Lookup!$A$9:$A$2065,0)),0)</f>
        <v>0</v>
      </c>
      <c r="F602" s="204">
        <f>IFERROR(INDEX(Lookup!$BE$9:$BE$2065,MATCH($A602,Lookup!$A$9:$A$2065,0)),0)</f>
        <v>0</v>
      </c>
      <c r="G602" s="205"/>
      <c r="H602" s="205"/>
      <c r="I602" s="204">
        <f>IFERROR(INDEX(Lookup!$BJ$9:$BJ$2065,MATCH($A602,Lookup!$A$9:$A$2065,0)),0)</f>
        <v>0</v>
      </c>
      <c r="J602" s="204">
        <f>IFERROR(INDEX(Lookup!$BI$9:$BI$2065,MATCH($A602,Lookup!$A$9:$A$2065,0)),0)</f>
        <v>0</v>
      </c>
      <c r="K602" s="204">
        <f>IFERROR(INDEX(Lookup!$BH$9:$BH$2065,MATCH($A602,Lookup!$A$9:$A$2065,0)),0)</f>
        <v>0</v>
      </c>
      <c r="L602" s="204">
        <f t="shared" si="112"/>
        <v>0</v>
      </c>
      <c r="O602" s="182">
        <f t="shared" si="113"/>
        <v>0</v>
      </c>
    </row>
    <row r="603" spans="1:15" hidden="1" x14ac:dyDescent="0.2">
      <c r="A603" s="182">
        <f>+'09'!A294</f>
        <v>0</v>
      </c>
      <c r="C603" s="182" t="str">
        <f>IFERROR(LEFT(IFERROR(INDEX(Sheet5!$C$2:$C$1300,MATCH($A603,Sheet5!$A$2:$A$1300,0)),"-"),FIND(",",IFERROR(INDEX(Sheet5!$C$2:$C$1300,MATCH($A603,Sheet5!$A$2:$A$1300,0)),"-"),1)-1),IFERROR(INDEX(Sheet5!$C$2:$C$1300,MATCH($A603,Sheet5!$A$2:$A$1300,0)),"-"))</f>
        <v>-</v>
      </c>
      <c r="D603" s="204">
        <f>IFERROR(INDEX(Lookup!$BG$9:$BG$2065,MATCH($A603,Lookup!$A$9:$A$2065,0)),0)</f>
        <v>0</v>
      </c>
      <c r="E603" s="204">
        <f>IFERROR(INDEX(Lookup!$BF$9:$BF$2065,MATCH($A603,Lookup!$A$9:$A$2065,0)),0)</f>
        <v>0</v>
      </c>
      <c r="F603" s="204">
        <f>IFERROR(INDEX(Lookup!$BE$9:$BE$2065,MATCH($A603,Lookup!$A$9:$A$2065,0)),0)</f>
        <v>0</v>
      </c>
      <c r="G603" s="205"/>
      <c r="H603" s="205"/>
      <c r="I603" s="204">
        <f>IFERROR(INDEX(Lookup!$BJ$9:$BJ$2065,MATCH($A603,Lookup!$A$9:$A$2065,0)),0)</f>
        <v>0</v>
      </c>
      <c r="J603" s="204">
        <f>IFERROR(INDEX(Lookup!$BI$9:$BI$2065,MATCH($A603,Lookup!$A$9:$A$2065,0)),0)</f>
        <v>0</v>
      </c>
      <c r="K603" s="204">
        <f>IFERROR(INDEX(Lookup!$BH$9:$BH$2065,MATCH($A603,Lookup!$A$9:$A$2065,0)),0)</f>
        <v>0</v>
      </c>
      <c r="L603" s="204">
        <f t="shared" si="112"/>
        <v>0</v>
      </c>
      <c r="O603" s="182">
        <f t="shared" si="113"/>
        <v>0</v>
      </c>
    </row>
    <row r="604" spans="1:15" hidden="1" x14ac:dyDescent="0.2">
      <c r="A604" s="182">
        <f>+'09'!A295</f>
        <v>0</v>
      </c>
      <c r="C604" s="182" t="str">
        <f>IFERROR(LEFT(IFERROR(INDEX(Sheet5!$C$2:$C$1300,MATCH($A604,Sheet5!$A$2:$A$1300,0)),"-"),FIND(",",IFERROR(INDEX(Sheet5!$C$2:$C$1300,MATCH($A604,Sheet5!$A$2:$A$1300,0)),"-"),1)-1),IFERROR(INDEX(Sheet5!$C$2:$C$1300,MATCH($A604,Sheet5!$A$2:$A$1300,0)),"-"))</f>
        <v>-</v>
      </c>
      <c r="D604" s="204">
        <f>IFERROR(INDEX(Lookup!$BG$9:$BG$2065,MATCH($A604,Lookup!$A$9:$A$2065,0)),0)</f>
        <v>0</v>
      </c>
      <c r="E604" s="204">
        <f>IFERROR(INDEX(Lookup!$BF$9:$BF$2065,MATCH($A604,Lookup!$A$9:$A$2065,0)),0)</f>
        <v>0</v>
      </c>
      <c r="F604" s="204">
        <f>IFERROR(INDEX(Lookup!$BE$9:$BE$2065,MATCH($A604,Lookup!$A$9:$A$2065,0)),0)</f>
        <v>0</v>
      </c>
      <c r="G604" s="205"/>
      <c r="H604" s="205"/>
      <c r="I604" s="204">
        <f>IFERROR(INDEX(Lookup!$BJ$9:$BJ$2065,MATCH($A604,Lookup!$A$9:$A$2065,0)),0)</f>
        <v>0</v>
      </c>
      <c r="J604" s="204">
        <f>IFERROR(INDEX(Lookup!$BI$9:$BI$2065,MATCH($A604,Lookup!$A$9:$A$2065,0)),0)</f>
        <v>0</v>
      </c>
      <c r="K604" s="204">
        <f>IFERROR(INDEX(Lookup!$BH$9:$BH$2065,MATCH($A604,Lookup!$A$9:$A$2065,0)),0)</f>
        <v>0</v>
      </c>
      <c r="L604" s="204">
        <f t="shared" si="112"/>
        <v>0</v>
      </c>
      <c r="O604" s="182">
        <f t="shared" si="113"/>
        <v>0</v>
      </c>
    </row>
    <row r="605" spans="1:15" hidden="1" x14ac:dyDescent="0.2">
      <c r="A605" s="182">
        <f>+'09'!A296</f>
        <v>0</v>
      </c>
      <c r="C605" s="182" t="str">
        <f>IFERROR(LEFT(IFERROR(INDEX(Sheet5!$C$2:$C$1300,MATCH($A605,Sheet5!$A$2:$A$1300,0)),"-"),FIND(",",IFERROR(INDEX(Sheet5!$C$2:$C$1300,MATCH($A605,Sheet5!$A$2:$A$1300,0)),"-"),1)-1),IFERROR(INDEX(Sheet5!$C$2:$C$1300,MATCH($A605,Sheet5!$A$2:$A$1300,0)),"-"))</f>
        <v>-</v>
      </c>
      <c r="D605" s="204">
        <f>IFERROR(INDEX(Lookup!$BG$9:$BG$2065,MATCH($A605,Lookup!$A$9:$A$2065,0)),0)</f>
        <v>0</v>
      </c>
      <c r="E605" s="204">
        <f>IFERROR(INDEX(Lookup!$BF$9:$BF$2065,MATCH($A605,Lookup!$A$9:$A$2065,0)),0)</f>
        <v>0</v>
      </c>
      <c r="F605" s="204">
        <f>IFERROR(INDEX(Lookup!$BE$9:$BE$2065,MATCH($A605,Lookup!$A$9:$A$2065,0)),0)</f>
        <v>0</v>
      </c>
      <c r="G605" s="205"/>
      <c r="H605" s="205"/>
      <c r="I605" s="204">
        <f>IFERROR(INDEX(Lookup!$BJ$9:$BJ$2065,MATCH($A605,Lookup!$A$9:$A$2065,0)),0)</f>
        <v>0</v>
      </c>
      <c r="J605" s="204">
        <f>IFERROR(INDEX(Lookup!$BI$9:$BI$2065,MATCH($A605,Lookup!$A$9:$A$2065,0)),0)</f>
        <v>0</v>
      </c>
      <c r="K605" s="204">
        <f>IFERROR(INDEX(Lookup!$BH$9:$BH$2065,MATCH($A605,Lookup!$A$9:$A$2065,0)),0)</f>
        <v>0</v>
      </c>
      <c r="L605" s="204">
        <f t="shared" si="112"/>
        <v>0</v>
      </c>
      <c r="O605" s="182">
        <f t="shared" si="113"/>
        <v>0</v>
      </c>
    </row>
    <row r="606" spans="1:15" hidden="1" x14ac:dyDescent="0.2">
      <c r="A606" s="182">
        <f>+'09'!A297</f>
        <v>0</v>
      </c>
      <c r="C606" s="182" t="str">
        <f>IFERROR(LEFT(IFERROR(INDEX(Sheet5!$C$2:$C$1300,MATCH($A606,Sheet5!$A$2:$A$1300,0)),"-"),FIND(",",IFERROR(INDEX(Sheet5!$C$2:$C$1300,MATCH($A606,Sheet5!$A$2:$A$1300,0)),"-"),1)-1),IFERROR(INDEX(Sheet5!$C$2:$C$1300,MATCH($A606,Sheet5!$A$2:$A$1300,0)),"-"))</f>
        <v>-</v>
      </c>
      <c r="D606" s="204">
        <f>IFERROR(INDEX(Lookup!$BG$9:$BG$2065,MATCH($A606,Lookup!$A$9:$A$2065,0)),0)</f>
        <v>0</v>
      </c>
      <c r="E606" s="204">
        <f>IFERROR(INDEX(Lookup!$BF$9:$BF$2065,MATCH($A606,Lookup!$A$9:$A$2065,0)),0)</f>
        <v>0</v>
      </c>
      <c r="F606" s="204">
        <f>IFERROR(INDEX(Lookup!$BE$9:$BE$2065,MATCH($A606,Lookup!$A$9:$A$2065,0)),0)</f>
        <v>0</v>
      </c>
      <c r="G606" s="205"/>
      <c r="H606" s="205"/>
      <c r="I606" s="204">
        <f>IFERROR(INDEX(Lookup!$BJ$9:$BJ$2065,MATCH($A606,Lookup!$A$9:$A$2065,0)),0)</f>
        <v>0</v>
      </c>
      <c r="J606" s="204">
        <f>IFERROR(INDEX(Lookup!$BI$9:$BI$2065,MATCH($A606,Lookup!$A$9:$A$2065,0)),0)</f>
        <v>0</v>
      </c>
      <c r="K606" s="204">
        <f>IFERROR(INDEX(Lookup!$BH$9:$BH$2065,MATCH($A606,Lookup!$A$9:$A$2065,0)),0)</f>
        <v>0</v>
      </c>
      <c r="L606" s="204">
        <f t="shared" si="112"/>
        <v>0</v>
      </c>
      <c r="O606" s="182">
        <f t="shared" si="113"/>
        <v>0</v>
      </c>
    </row>
    <row r="607" spans="1:15" hidden="1" x14ac:dyDescent="0.2">
      <c r="A607" s="182">
        <f>+'09'!A298</f>
        <v>0</v>
      </c>
      <c r="C607" s="182" t="str">
        <f>IFERROR(LEFT(IFERROR(INDEX(Sheet5!$C$2:$C$1300,MATCH($A607,Sheet5!$A$2:$A$1300,0)),"-"),FIND(",",IFERROR(INDEX(Sheet5!$C$2:$C$1300,MATCH($A607,Sheet5!$A$2:$A$1300,0)),"-"),1)-1),IFERROR(INDEX(Sheet5!$C$2:$C$1300,MATCH($A607,Sheet5!$A$2:$A$1300,0)),"-"))</f>
        <v>-</v>
      </c>
      <c r="D607" s="204">
        <f>IFERROR(INDEX(Lookup!$BG$9:$BG$2065,MATCH($A607,Lookup!$A$9:$A$2065,0)),0)</f>
        <v>0</v>
      </c>
      <c r="E607" s="204">
        <f>IFERROR(INDEX(Lookup!$BF$9:$BF$2065,MATCH($A607,Lookup!$A$9:$A$2065,0)),0)</f>
        <v>0</v>
      </c>
      <c r="F607" s="204">
        <f>IFERROR(INDEX(Lookup!$BE$9:$BE$2065,MATCH($A607,Lookup!$A$9:$A$2065,0)),0)</f>
        <v>0</v>
      </c>
      <c r="G607" s="205"/>
      <c r="H607" s="205"/>
      <c r="I607" s="204">
        <f>IFERROR(INDEX(Lookup!$BJ$9:$BJ$2065,MATCH($A607,Lookup!$A$9:$A$2065,0)),0)</f>
        <v>0</v>
      </c>
      <c r="J607" s="204">
        <f>IFERROR(INDEX(Lookup!$BI$9:$BI$2065,MATCH($A607,Lookup!$A$9:$A$2065,0)),0)</f>
        <v>0</v>
      </c>
      <c r="K607" s="204">
        <f>IFERROR(INDEX(Lookup!$BH$9:$BH$2065,MATCH($A607,Lookup!$A$9:$A$2065,0)),0)</f>
        <v>0</v>
      </c>
      <c r="L607" s="204">
        <f t="shared" si="112"/>
        <v>0</v>
      </c>
      <c r="O607" s="182">
        <f t="shared" si="113"/>
        <v>0</v>
      </c>
    </row>
    <row r="608" spans="1:15" hidden="1" x14ac:dyDescent="0.2">
      <c r="A608" s="182">
        <f>+'09'!A299</f>
        <v>0</v>
      </c>
      <c r="C608" s="182" t="str">
        <f>IFERROR(LEFT(IFERROR(INDEX(Sheet5!$C$2:$C$1300,MATCH($A608,Sheet5!$A$2:$A$1300,0)),"-"),FIND(",",IFERROR(INDEX(Sheet5!$C$2:$C$1300,MATCH($A608,Sheet5!$A$2:$A$1300,0)),"-"),1)-1),IFERROR(INDEX(Sheet5!$C$2:$C$1300,MATCH($A608,Sheet5!$A$2:$A$1300,0)),"-"))</f>
        <v>-</v>
      </c>
      <c r="D608" s="204">
        <f>IFERROR(INDEX(Lookup!$BG$9:$BG$2065,MATCH($A608,Lookup!$A$9:$A$2065,0)),0)</f>
        <v>0</v>
      </c>
      <c r="E608" s="204">
        <f>IFERROR(INDEX(Lookup!$BF$9:$BF$2065,MATCH($A608,Lookup!$A$9:$A$2065,0)),0)</f>
        <v>0</v>
      </c>
      <c r="F608" s="204">
        <f>IFERROR(INDEX(Lookup!$BE$9:$BE$2065,MATCH($A608,Lookup!$A$9:$A$2065,0)),0)</f>
        <v>0</v>
      </c>
      <c r="G608" s="205"/>
      <c r="H608" s="205"/>
      <c r="I608" s="204">
        <f>IFERROR(INDEX(Lookup!$BJ$9:$BJ$2065,MATCH($A608,Lookup!$A$9:$A$2065,0)),0)</f>
        <v>0</v>
      </c>
      <c r="J608" s="204">
        <f>IFERROR(INDEX(Lookup!$BI$9:$BI$2065,MATCH($A608,Lookup!$A$9:$A$2065,0)),0)</f>
        <v>0</v>
      </c>
      <c r="K608" s="204">
        <f>IFERROR(INDEX(Lookup!$BH$9:$BH$2065,MATCH($A608,Lookup!$A$9:$A$2065,0)),0)</f>
        <v>0</v>
      </c>
      <c r="L608" s="204">
        <f t="shared" si="112"/>
        <v>0</v>
      </c>
      <c r="O608" s="182">
        <f t="shared" si="113"/>
        <v>0</v>
      </c>
    </row>
    <row r="609" spans="1:15" hidden="1" x14ac:dyDescent="0.2">
      <c r="A609" s="182">
        <f>+'09'!A300</f>
        <v>0</v>
      </c>
      <c r="C609" s="182" t="str">
        <f>IFERROR(LEFT(IFERROR(INDEX(Sheet5!$C$2:$C$1300,MATCH($A609,Sheet5!$A$2:$A$1300,0)),"-"),FIND(",",IFERROR(INDEX(Sheet5!$C$2:$C$1300,MATCH($A609,Sheet5!$A$2:$A$1300,0)),"-"),1)-1),IFERROR(INDEX(Sheet5!$C$2:$C$1300,MATCH($A609,Sheet5!$A$2:$A$1300,0)),"-"))</f>
        <v>-</v>
      </c>
      <c r="D609" s="204">
        <f>IFERROR(INDEX(Lookup!$BG$9:$BG$2065,MATCH($A609,Lookup!$A$9:$A$2065,0)),0)</f>
        <v>0</v>
      </c>
      <c r="E609" s="204">
        <f>IFERROR(INDEX(Lookup!$BF$9:$BF$2065,MATCH($A609,Lookup!$A$9:$A$2065,0)),0)</f>
        <v>0</v>
      </c>
      <c r="F609" s="204">
        <f>IFERROR(INDEX(Lookup!$BE$9:$BE$2065,MATCH($A609,Lookup!$A$9:$A$2065,0)),0)</f>
        <v>0</v>
      </c>
      <c r="G609" s="205"/>
      <c r="H609" s="205"/>
      <c r="I609" s="204">
        <f>IFERROR(INDEX(Lookup!$BJ$9:$BJ$2065,MATCH($A609,Lookup!$A$9:$A$2065,0)),0)</f>
        <v>0</v>
      </c>
      <c r="J609" s="204">
        <f>IFERROR(INDEX(Lookup!$BI$9:$BI$2065,MATCH($A609,Lookup!$A$9:$A$2065,0)),0)</f>
        <v>0</v>
      </c>
      <c r="K609" s="204">
        <f>IFERROR(INDEX(Lookup!$BH$9:$BH$2065,MATCH($A609,Lookup!$A$9:$A$2065,0)),0)</f>
        <v>0</v>
      </c>
      <c r="L609" s="204">
        <f t="shared" si="112"/>
        <v>0</v>
      </c>
      <c r="O609" s="182">
        <f t="shared" si="113"/>
        <v>0</v>
      </c>
    </row>
    <row r="610" spans="1:15" hidden="1" x14ac:dyDescent="0.2">
      <c r="A610" s="182">
        <f>+'09'!A301</f>
        <v>0</v>
      </c>
      <c r="C610" s="182" t="str">
        <f>IFERROR(LEFT(IFERROR(INDEX(Sheet5!$C$2:$C$1300,MATCH($A610,Sheet5!$A$2:$A$1300,0)),"-"),FIND(",",IFERROR(INDEX(Sheet5!$C$2:$C$1300,MATCH($A610,Sheet5!$A$2:$A$1300,0)),"-"),1)-1),IFERROR(INDEX(Sheet5!$C$2:$C$1300,MATCH($A610,Sheet5!$A$2:$A$1300,0)),"-"))</f>
        <v>-</v>
      </c>
      <c r="D610" s="204">
        <f>IFERROR(INDEX(Lookup!$BG$9:$BG$2065,MATCH($A610,Lookup!$A$9:$A$2065,0)),0)</f>
        <v>0</v>
      </c>
      <c r="E610" s="204">
        <f>IFERROR(INDEX(Lookup!$BF$9:$BF$2065,MATCH($A610,Lookup!$A$9:$A$2065,0)),0)</f>
        <v>0</v>
      </c>
      <c r="F610" s="204">
        <f>IFERROR(INDEX(Lookup!$BE$9:$BE$2065,MATCH($A610,Lookup!$A$9:$A$2065,0)),0)</f>
        <v>0</v>
      </c>
      <c r="G610" s="205"/>
      <c r="H610" s="205"/>
      <c r="I610" s="204">
        <f>IFERROR(INDEX(Lookup!$BJ$9:$BJ$2065,MATCH($A610,Lookup!$A$9:$A$2065,0)),0)</f>
        <v>0</v>
      </c>
      <c r="J610" s="204">
        <f>IFERROR(INDEX(Lookup!$BI$9:$BI$2065,MATCH($A610,Lookup!$A$9:$A$2065,0)),0)</f>
        <v>0</v>
      </c>
      <c r="K610" s="204">
        <f>IFERROR(INDEX(Lookup!$BH$9:$BH$2065,MATCH($A610,Lookup!$A$9:$A$2065,0)),0)</f>
        <v>0</v>
      </c>
      <c r="L610" s="204">
        <f t="shared" si="112"/>
        <v>0</v>
      </c>
      <c r="O610" s="182">
        <f t="shared" si="113"/>
        <v>0</v>
      </c>
    </row>
    <row r="611" spans="1:15" hidden="1" x14ac:dyDescent="0.2">
      <c r="A611" s="182">
        <f>+'09'!A302</f>
        <v>0</v>
      </c>
      <c r="C611" s="182" t="str">
        <f>IFERROR(LEFT(IFERROR(INDEX(Sheet5!$C$2:$C$1300,MATCH($A611,Sheet5!$A$2:$A$1300,0)),"-"),FIND(",",IFERROR(INDEX(Sheet5!$C$2:$C$1300,MATCH($A611,Sheet5!$A$2:$A$1300,0)),"-"),1)-1),IFERROR(INDEX(Sheet5!$C$2:$C$1300,MATCH($A611,Sheet5!$A$2:$A$1300,0)),"-"))</f>
        <v>-</v>
      </c>
      <c r="D611" s="204">
        <f>IFERROR(INDEX(Lookup!$BG$9:$BG$2065,MATCH($A611,Lookup!$A$9:$A$2065,0)),0)</f>
        <v>0</v>
      </c>
      <c r="E611" s="204">
        <f>IFERROR(INDEX(Lookup!$BF$9:$BF$2065,MATCH($A611,Lookup!$A$9:$A$2065,0)),0)</f>
        <v>0</v>
      </c>
      <c r="F611" s="204">
        <f>IFERROR(INDEX(Lookup!$BE$9:$BE$2065,MATCH($A611,Lookup!$A$9:$A$2065,0)),0)</f>
        <v>0</v>
      </c>
      <c r="G611" s="205"/>
      <c r="H611" s="205"/>
      <c r="I611" s="204">
        <f>IFERROR(INDEX(Lookup!$BJ$9:$BJ$2065,MATCH($A611,Lookup!$A$9:$A$2065,0)),0)</f>
        <v>0</v>
      </c>
      <c r="J611" s="204">
        <f>IFERROR(INDEX(Lookup!$BI$9:$BI$2065,MATCH($A611,Lookup!$A$9:$A$2065,0)),0)</f>
        <v>0</v>
      </c>
      <c r="K611" s="204">
        <f>IFERROR(INDEX(Lookup!$BH$9:$BH$2065,MATCH($A611,Lookup!$A$9:$A$2065,0)),0)</f>
        <v>0</v>
      </c>
      <c r="L611" s="204">
        <f t="shared" si="112"/>
        <v>0</v>
      </c>
      <c r="O611" s="182">
        <f t="shared" si="113"/>
        <v>0</v>
      </c>
    </row>
    <row r="612" spans="1:15" hidden="1" x14ac:dyDescent="0.2">
      <c r="A612" s="182">
        <f>+'09'!A303</f>
        <v>0</v>
      </c>
      <c r="C612" s="182" t="str">
        <f>IFERROR(LEFT(IFERROR(INDEX(Sheet5!$C$2:$C$1300,MATCH($A612,Sheet5!$A$2:$A$1300,0)),"-"),FIND(",",IFERROR(INDEX(Sheet5!$C$2:$C$1300,MATCH($A612,Sheet5!$A$2:$A$1300,0)),"-"),1)-1),IFERROR(INDEX(Sheet5!$C$2:$C$1300,MATCH($A612,Sheet5!$A$2:$A$1300,0)),"-"))</f>
        <v>-</v>
      </c>
      <c r="D612" s="204">
        <f>IFERROR(INDEX(Lookup!$BG$9:$BG$2065,MATCH($A612,Lookup!$A$9:$A$2065,0)),0)</f>
        <v>0</v>
      </c>
      <c r="E612" s="204">
        <f>IFERROR(INDEX(Lookup!$BF$9:$BF$2065,MATCH($A612,Lookup!$A$9:$A$2065,0)),0)</f>
        <v>0</v>
      </c>
      <c r="F612" s="204">
        <f>IFERROR(INDEX(Lookup!$BE$9:$BE$2065,MATCH($A612,Lookup!$A$9:$A$2065,0)),0)</f>
        <v>0</v>
      </c>
      <c r="G612" s="205"/>
      <c r="H612" s="205"/>
      <c r="I612" s="204">
        <f>IFERROR(INDEX(Lookup!$BJ$9:$BJ$2065,MATCH($A612,Lookup!$A$9:$A$2065,0)),0)</f>
        <v>0</v>
      </c>
      <c r="J612" s="204">
        <f>IFERROR(INDEX(Lookup!$BI$9:$BI$2065,MATCH($A612,Lookup!$A$9:$A$2065,0)),0)</f>
        <v>0</v>
      </c>
      <c r="K612" s="204">
        <f>IFERROR(INDEX(Lookup!$BH$9:$BH$2065,MATCH($A612,Lookup!$A$9:$A$2065,0)),0)</f>
        <v>0</v>
      </c>
      <c r="L612" s="204">
        <f t="shared" si="112"/>
        <v>0</v>
      </c>
      <c r="O612" s="182">
        <f t="shared" si="113"/>
        <v>0</v>
      </c>
    </row>
    <row r="613" spans="1:15" hidden="1" x14ac:dyDescent="0.2">
      <c r="A613" s="182">
        <f>+'09'!A304</f>
        <v>0</v>
      </c>
      <c r="C613" s="182" t="str">
        <f>IFERROR(LEFT(IFERROR(INDEX(Sheet5!$C$2:$C$1300,MATCH($A613,Sheet5!$A$2:$A$1300,0)),"-"),FIND(",",IFERROR(INDEX(Sheet5!$C$2:$C$1300,MATCH($A613,Sheet5!$A$2:$A$1300,0)),"-"),1)-1),IFERROR(INDEX(Sheet5!$C$2:$C$1300,MATCH($A613,Sheet5!$A$2:$A$1300,0)),"-"))</f>
        <v>-</v>
      </c>
      <c r="D613" s="204">
        <f>IFERROR(INDEX(Lookup!$BG$9:$BG$2065,MATCH($A613,Lookup!$A$9:$A$2065,0)),0)</f>
        <v>0</v>
      </c>
      <c r="E613" s="204">
        <f>IFERROR(INDEX(Lookup!$BF$9:$BF$2065,MATCH($A613,Lookup!$A$9:$A$2065,0)),0)</f>
        <v>0</v>
      </c>
      <c r="F613" s="204">
        <f>IFERROR(INDEX(Lookup!$BE$9:$BE$2065,MATCH($A613,Lookup!$A$9:$A$2065,0)),0)</f>
        <v>0</v>
      </c>
      <c r="G613" s="205"/>
      <c r="H613" s="205"/>
      <c r="I613" s="204">
        <f>IFERROR(INDEX(Lookup!$BJ$9:$BJ$2065,MATCH($A613,Lookup!$A$9:$A$2065,0)),0)</f>
        <v>0</v>
      </c>
      <c r="J613" s="204">
        <f>IFERROR(INDEX(Lookup!$BI$9:$BI$2065,MATCH($A613,Lookup!$A$9:$A$2065,0)),0)</f>
        <v>0</v>
      </c>
      <c r="K613" s="204">
        <f>IFERROR(INDEX(Lookup!$BH$9:$BH$2065,MATCH($A613,Lookup!$A$9:$A$2065,0)),0)</f>
        <v>0</v>
      </c>
      <c r="L613" s="204">
        <f t="shared" si="112"/>
        <v>0</v>
      </c>
      <c r="O613" s="182">
        <f t="shared" si="113"/>
        <v>0</v>
      </c>
    </row>
    <row r="614" spans="1:15" hidden="1" x14ac:dyDescent="0.2">
      <c r="A614" s="182">
        <f>+'09'!A305</f>
        <v>0</v>
      </c>
      <c r="C614" s="182" t="str">
        <f>IFERROR(LEFT(IFERROR(INDEX(Sheet5!$C$2:$C$1300,MATCH($A614,Sheet5!$A$2:$A$1300,0)),"-"),FIND(",",IFERROR(INDEX(Sheet5!$C$2:$C$1300,MATCH($A614,Sheet5!$A$2:$A$1300,0)),"-"),1)-1),IFERROR(INDEX(Sheet5!$C$2:$C$1300,MATCH($A614,Sheet5!$A$2:$A$1300,0)),"-"))</f>
        <v>-</v>
      </c>
      <c r="D614" s="204">
        <f>IFERROR(INDEX(Lookup!$BG$9:$BG$2065,MATCH($A614,Lookup!$A$9:$A$2065,0)),0)</f>
        <v>0</v>
      </c>
      <c r="E614" s="204">
        <f>IFERROR(INDEX(Lookup!$BF$9:$BF$2065,MATCH($A614,Lookup!$A$9:$A$2065,0)),0)</f>
        <v>0</v>
      </c>
      <c r="F614" s="204">
        <f>IFERROR(INDEX(Lookup!$BE$9:$BE$2065,MATCH($A614,Lookup!$A$9:$A$2065,0)),0)</f>
        <v>0</v>
      </c>
      <c r="G614" s="205"/>
      <c r="H614" s="205"/>
      <c r="I614" s="204">
        <f>IFERROR(INDEX(Lookup!$BJ$9:$BJ$2065,MATCH($A614,Lookup!$A$9:$A$2065,0)),0)</f>
        <v>0</v>
      </c>
      <c r="J614" s="204">
        <f>IFERROR(INDEX(Lookup!$BI$9:$BI$2065,MATCH($A614,Lookup!$A$9:$A$2065,0)),0)</f>
        <v>0</v>
      </c>
      <c r="K614" s="204">
        <f>IFERROR(INDEX(Lookup!$BH$9:$BH$2065,MATCH($A614,Lookup!$A$9:$A$2065,0)),0)</f>
        <v>0</v>
      </c>
      <c r="L614" s="204">
        <f t="shared" si="112"/>
        <v>0</v>
      </c>
      <c r="O614" s="182">
        <f t="shared" si="113"/>
        <v>0</v>
      </c>
    </row>
    <row r="615" spans="1:15" hidden="1" x14ac:dyDescent="0.2">
      <c r="A615" s="182">
        <f>+'09'!A306</f>
        <v>0</v>
      </c>
      <c r="C615" s="182" t="str">
        <f>IFERROR(LEFT(IFERROR(INDEX(Sheet5!$C$2:$C$1300,MATCH($A615,Sheet5!$A$2:$A$1300,0)),"-"),FIND(",",IFERROR(INDEX(Sheet5!$C$2:$C$1300,MATCH($A615,Sheet5!$A$2:$A$1300,0)),"-"),1)-1),IFERROR(INDEX(Sheet5!$C$2:$C$1300,MATCH($A615,Sheet5!$A$2:$A$1300,0)),"-"))</f>
        <v>-</v>
      </c>
      <c r="D615" s="204">
        <f>IFERROR(INDEX(Lookup!$BG$9:$BG$2065,MATCH($A615,Lookup!$A$9:$A$2065,0)),0)</f>
        <v>0</v>
      </c>
      <c r="E615" s="204">
        <f>IFERROR(INDEX(Lookup!$BF$9:$BF$2065,MATCH($A615,Lookup!$A$9:$A$2065,0)),0)</f>
        <v>0</v>
      </c>
      <c r="F615" s="204">
        <f>IFERROR(INDEX(Lookup!$BE$9:$BE$2065,MATCH($A615,Lookup!$A$9:$A$2065,0)),0)</f>
        <v>0</v>
      </c>
      <c r="G615" s="205"/>
      <c r="H615" s="205"/>
      <c r="I615" s="204">
        <f>IFERROR(INDEX(Lookup!$BJ$9:$BJ$2065,MATCH($A615,Lookup!$A$9:$A$2065,0)),0)</f>
        <v>0</v>
      </c>
      <c r="J615" s="204">
        <f>IFERROR(INDEX(Lookup!$BI$9:$BI$2065,MATCH($A615,Lookup!$A$9:$A$2065,0)),0)</f>
        <v>0</v>
      </c>
      <c r="K615" s="204">
        <f>IFERROR(INDEX(Lookup!$BH$9:$BH$2065,MATCH($A615,Lookup!$A$9:$A$2065,0)),0)</f>
        <v>0</v>
      </c>
      <c r="L615" s="204">
        <f t="shared" si="112"/>
        <v>0</v>
      </c>
      <c r="O615" s="182">
        <f t="shared" si="113"/>
        <v>0</v>
      </c>
    </row>
    <row r="616" spans="1:15" hidden="1" x14ac:dyDescent="0.2">
      <c r="A616" s="182">
        <f>+'09'!A307</f>
        <v>0</v>
      </c>
      <c r="C616" s="182" t="str">
        <f>IFERROR(LEFT(IFERROR(INDEX(Sheet5!$C$2:$C$1300,MATCH($A616,Sheet5!$A$2:$A$1300,0)),"-"),FIND(",",IFERROR(INDEX(Sheet5!$C$2:$C$1300,MATCH($A616,Sheet5!$A$2:$A$1300,0)),"-"),1)-1),IFERROR(INDEX(Sheet5!$C$2:$C$1300,MATCH($A616,Sheet5!$A$2:$A$1300,0)),"-"))</f>
        <v>-</v>
      </c>
      <c r="D616" s="204">
        <f>IFERROR(INDEX(Lookup!$BG$9:$BG$2065,MATCH($A616,Lookup!$A$9:$A$2065,0)),0)</f>
        <v>0</v>
      </c>
      <c r="E616" s="204">
        <f>IFERROR(INDEX(Lookup!$BF$9:$BF$2065,MATCH($A616,Lookup!$A$9:$A$2065,0)),0)</f>
        <v>0</v>
      </c>
      <c r="F616" s="204">
        <f>IFERROR(INDEX(Lookup!$BE$9:$BE$2065,MATCH($A616,Lookup!$A$9:$A$2065,0)),0)</f>
        <v>0</v>
      </c>
      <c r="G616" s="205"/>
      <c r="H616" s="205"/>
      <c r="I616" s="204">
        <f>IFERROR(INDEX(Lookup!$BJ$9:$BJ$2065,MATCH($A616,Lookup!$A$9:$A$2065,0)),0)</f>
        <v>0</v>
      </c>
      <c r="J616" s="204">
        <f>IFERROR(INDEX(Lookup!$BI$9:$BI$2065,MATCH($A616,Lookup!$A$9:$A$2065,0)),0)</f>
        <v>0</v>
      </c>
      <c r="K616" s="204">
        <f>IFERROR(INDEX(Lookup!$BH$9:$BH$2065,MATCH($A616,Lookup!$A$9:$A$2065,0)),0)</f>
        <v>0</v>
      </c>
      <c r="L616" s="204">
        <f t="shared" si="112"/>
        <v>0</v>
      </c>
      <c r="O616" s="182">
        <f t="shared" si="113"/>
        <v>0</v>
      </c>
    </row>
    <row r="617" spans="1:15" hidden="1" x14ac:dyDescent="0.2">
      <c r="A617" s="182">
        <f>+'09'!A308</f>
        <v>0</v>
      </c>
      <c r="C617" s="182" t="str">
        <f>IFERROR(LEFT(IFERROR(INDEX(Sheet5!$C$2:$C$1300,MATCH($A617,Sheet5!$A$2:$A$1300,0)),"-"),FIND(",",IFERROR(INDEX(Sheet5!$C$2:$C$1300,MATCH($A617,Sheet5!$A$2:$A$1300,0)),"-"),1)-1),IFERROR(INDEX(Sheet5!$C$2:$C$1300,MATCH($A617,Sheet5!$A$2:$A$1300,0)),"-"))</f>
        <v>-</v>
      </c>
      <c r="D617" s="204">
        <f>IFERROR(INDEX(Lookup!$BG$9:$BG$2065,MATCH($A617,Lookup!$A$9:$A$2065,0)),0)</f>
        <v>0</v>
      </c>
      <c r="E617" s="204">
        <f>IFERROR(INDEX(Lookup!$BF$9:$BF$2065,MATCH($A617,Lookup!$A$9:$A$2065,0)),0)</f>
        <v>0</v>
      </c>
      <c r="F617" s="204">
        <f>IFERROR(INDEX(Lookup!$BE$9:$BE$2065,MATCH($A617,Lookup!$A$9:$A$2065,0)),0)</f>
        <v>0</v>
      </c>
      <c r="G617" s="205"/>
      <c r="H617" s="205"/>
      <c r="I617" s="204">
        <f>IFERROR(INDEX(Lookup!$BJ$9:$BJ$2065,MATCH($A617,Lookup!$A$9:$A$2065,0)),0)</f>
        <v>0</v>
      </c>
      <c r="J617" s="204">
        <f>IFERROR(INDEX(Lookup!$BI$9:$BI$2065,MATCH($A617,Lookup!$A$9:$A$2065,0)),0)</f>
        <v>0</v>
      </c>
      <c r="K617" s="204">
        <f>IFERROR(INDEX(Lookup!$BH$9:$BH$2065,MATCH($A617,Lookup!$A$9:$A$2065,0)),0)</f>
        <v>0</v>
      </c>
      <c r="L617" s="204">
        <f t="shared" si="112"/>
        <v>0</v>
      </c>
      <c r="O617" s="182">
        <f t="shared" si="113"/>
        <v>0</v>
      </c>
    </row>
    <row r="618" spans="1:15" hidden="1" x14ac:dyDescent="0.2">
      <c r="A618" s="182">
        <f>+'09'!A309</f>
        <v>0</v>
      </c>
      <c r="C618" s="182" t="str">
        <f>IFERROR(LEFT(IFERROR(INDEX(Sheet5!$C$2:$C$1300,MATCH($A618,Sheet5!$A$2:$A$1300,0)),"-"),FIND(",",IFERROR(INDEX(Sheet5!$C$2:$C$1300,MATCH($A618,Sheet5!$A$2:$A$1300,0)),"-"),1)-1),IFERROR(INDEX(Sheet5!$C$2:$C$1300,MATCH($A618,Sheet5!$A$2:$A$1300,0)),"-"))</f>
        <v>-</v>
      </c>
      <c r="D618" s="204">
        <f>IFERROR(INDEX(Lookup!$BG$9:$BG$2065,MATCH($A618,Lookup!$A$9:$A$2065,0)),0)</f>
        <v>0</v>
      </c>
      <c r="E618" s="204">
        <f>IFERROR(INDEX(Lookup!$BF$9:$BF$2065,MATCH($A618,Lookup!$A$9:$A$2065,0)),0)</f>
        <v>0</v>
      </c>
      <c r="F618" s="204">
        <f>IFERROR(INDEX(Lookup!$BE$9:$BE$2065,MATCH($A618,Lookup!$A$9:$A$2065,0)),0)</f>
        <v>0</v>
      </c>
      <c r="G618" s="205"/>
      <c r="H618" s="205"/>
      <c r="I618" s="204">
        <f>IFERROR(INDEX(Lookup!$BJ$9:$BJ$2065,MATCH($A618,Lookup!$A$9:$A$2065,0)),0)</f>
        <v>0</v>
      </c>
      <c r="J618" s="204">
        <f>IFERROR(INDEX(Lookup!$BI$9:$BI$2065,MATCH($A618,Lookup!$A$9:$A$2065,0)),0)</f>
        <v>0</v>
      </c>
      <c r="K618" s="204">
        <f>IFERROR(INDEX(Lookup!$BH$9:$BH$2065,MATCH($A618,Lookup!$A$9:$A$2065,0)),0)</f>
        <v>0</v>
      </c>
      <c r="L618" s="204">
        <f t="shared" si="112"/>
        <v>0</v>
      </c>
      <c r="O618" s="182">
        <f t="shared" si="113"/>
        <v>0</v>
      </c>
    </row>
    <row r="619" spans="1:15" hidden="1" x14ac:dyDescent="0.2">
      <c r="A619" s="182">
        <f>+'09'!A310</f>
        <v>0</v>
      </c>
      <c r="C619" s="182" t="str">
        <f>IFERROR(LEFT(IFERROR(INDEX(Sheet5!$C$2:$C$1300,MATCH($A619,Sheet5!$A$2:$A$1300,0)),"-"),FIND(",",IFERROR(INDEX(Sheet5!$C$2:$C$1300,MATCH($A619,Sheet5!$A$2:$A$1300,0)),"-"),1)-1),IFERROR(INDEX(Sheet5!$C$2:$C$1300,MATCH($A619,Sheet5!$A$2:$A$1300,0)),"-"))</f>
        <v>-</v>
      </c>
      <c r="D619" s="204">
        <f>IFERROR(INDEX(Lookup!$BG$9:$BG$2065,MATCH($A619,Lookup!$A$9:$A$2065,0)),0)</f>
        <v>0</v>
      </c>
      <c r="E619" s="204">
        <f>IFERROR(INDEX(Lookup!$BF$9:$BF$2065,MATCH($A619,Lookup!$A$9:$A$2065,0)),0)</f>
        <v>0</v>
      </c>
      <c r="F619" s="204">
        <f>IFERROR(INDEX(Lookup!$BE$9:$BE$2065,MATCH($A619,Lookup!$A$9:$A$2065,0)),0)</f>
        <v>0</v>
      </c>
      <c r="G619" s="205"/>
      <c r="H619" s="205"/>
      <c r="I619" s="204">
        <f>IFERROR(INDEX(Lookup!$BJ$9:$BJ$2065,MATCH($A619,Lookup!$A$9:$A$2065,0)),0)</f>
        <v>0</v>
      </c>
      <c r="J619" s="204">
        <f>IFERROR(INDEX(Lookup!$BI$9:$BI$2065,MATCH($A619,Lookup!$A$9:$A$2065,0)),0)</f>
        <v>0</v>
      </c>
      <c r="K619" s="204">
        <f>IFERROR(INDEX(Lookup!$BH$9:$BH$2065,MATCH($A619,Lookup!$A$9:$A$2065,0)),0)</f>
        <v>0</v>
      </c>
      <c r="L619" s="204">
        <f t="shared" si="112"/>
        <v>0</v>
      </c>
      <c r="O619" s="182">
        <f t="shared" si="113"/>
        <v>0</v>
      </c>
    </row>
    <row r="620" spans="1:15" hidden="1" x14ac:dyDescent="0.2">
      <c r="A620" s="182">
        <f>+'09'!A311</f>
        <v>0</v>
      </c>
      <c r="C620" s="182" t="str">
        <f>IFERROR(LEFT(IFERROR(INDEX(Sheet5!$C$2:$C$1300,MATCH($A620,Sheet5!$A$2:$A$1300,0)),"-"),FIND(",",IFERROR(INDEX(Sheet5!$C$2:$C$1300,MATCH($A620,Sheet5!$A$2:$A$1300,0)),"-"),1)-1),IFERROR(INDEX(Sheet5!$C$2:$C$1300,MATCH($A620,Sheet5!$A$2:$A$1300,0)),"-"))</f>
        <v>-</v>
      </c>
      <c r="D620" s="204">
        <f>IFERROR(INDEX(Lookup!$BG$9:$BG$2065,MATCH($A620,Lookup!$A$9:$A$2065,0)),0)</f>
        <v>0</v>
      </c>
      <c r="E620" s="204">
        <f>IFERROR(INDEX(Lookup!$BF$9:$BF$2065,MATCH($A620,Lookup!$A$9:$A$2065,0)),0)</f>
        <v>0</v>
      </c>
      <c r="F620" s="204">
        <f>IFERROR(INDEX(Lookup!$BE$9:$BE$2065,MATCH($A620,Lookup!$A$9:$A$2065,0)),0)</f>
        <v>0</v>
      </c>
      <c r="G620" s="205"/>
      <c r="H620" s="205"/>
      <c r="I620" s="204">
        <f>IFERROR(INDEX(Lookup!$BJ$9:$BJ$2065,MATCH($A620,Lookup!$A$9:$A$2065,0)),0)</f>
        <v>0</v>
      </c>
      <c r="J620" s="204">
        <f>IFERROR(INDEX(Lookup!$BI$9:$BI$2065,MATCH($A620,Lookup!$A$9:$A$2065,0)),0)</f>
        <v>0</v>
      </c>
      <c r="K620" s="204">
        <f>IFERROR(INDEX(Lookup!$BH$9:$BH$2065,MATCH($A620,Lookup!$A$9:$A$2065,0)),0)</f>
        <v>0</v>
      </c>
      <c r="L620" s="204">
        <f t="shared" si="112"/>
        <v>0</v>
      </c>
      <c r="O620" s="182">
        <f t="shared" si="113"/>
        <v>0</v>
      </c>
    </row>
    <row r="621" spans="1:15" hidden="1" x14ac:dyDescent="0.2">
      <c r="A621" s="182">
        <f>+'09'!A312</f>
        <v>0</v>
      </c>
      <c r="C621" s="182" t="str">
        <f>IFERROR(LEFT(IFERROR(INDEX(Sheet5!$C$2:$C$1300,MATCH($A621,Sheet5!$A$2:$A$1300,0)),"-"),FIND(",",IFERROR(INDEX(Sheet5!$C$2:$C$1300,MATCH($A621,Sheet5!$A$2:$A$1300,0)),"-"),1)-1),IFERROR(INDEX(Sheet5!$C$2:$C$1300,MATCH($A621,Sheet5!$A$2:$A$1300,0)),"-"))</f>
        <v>-</v>
      </c>
      <c r="D621" s="204">
        <f>IFERROR(INDEX(Lookup!$BG$9:$BG$2065,MATCH($A621,Lookup!$A$9:$A$2065,0)),0)</f>
        <v>0</v>
      </c>
      <c r="E621" s="204">
        <f>IFERROR(INDEX(Lookup!$BF$9:$BF$2065,MATCH($A621,Lookup!$A$9:$A$2065,0)),0)</f>
        <v>0</v>
      </c>
      <c r="F621" s="204">
        <f>IFERROR(INDEX(Lookup!$BE$9:$BE$2065,MATCH($A621,Lookup!$A$9:$A$2065,0)),0)</f>
        <v>0</v>
      </c>
      <c r="G621" s="205"/>
      <c r="H621" s="205"/>
      <c r="I621" s="204">
        <f>IFERROR(INDEX(Lookup!$BJ$9:$BJ$2065,MATCH($A621,Lookup!$A$9:$A$2065,0)),0)</f>
        <v>0</v>
      </c>
      <c r="J621" s="204">
        <f>IFERROR(INDEX(Lookup!$BI$9:$BI$2065,MATCH($A621,Lookup!$A$9:$A$2065,0)),0)</f>
        <v>0</v>
      </c>
      <c r="K621" s="204">
        <f>IFERROR(INDEX(Lookup!$BH$9:$BH$2065,MATCH($A621,Lookup!$A$9:$A$2065,0)),0)</f>
        <v>0</v>
      </c>
      <c r="L621" s="204">
        <f t="shared" si="112"/>
        <v>0</v>
      </c>
      <c r="O621" s="182">
        <f t="shared" si="113"/>
        <v>0</v>
      </c>
    </row>
    <row r="622" spans="1:15" hidden="1" x14ac:dyDescent="0.2">
      <c r="A622" s="182">
        <f>+'09'!A313</f>
        <v>0</v>
      </c>
      <c r="C622" s="182" t="str">
        <f>IFERROR(LEFT(IFERROR(INDEX(Sheet5!$C$2:$C$1300,MATCH($A622,Sheet5!$A$2:$A$1300,0)),"-"),FIND(",",IFERROR(INDEX(Sheet5!$C$2:$C$1300,MATCH($A622,Sheet5!$A$2:$A$1300,0)),"-"),1)-1),IFERROR(INDEX(Sheet5!$C$2:$C$1300,MATCH($A622,Sheet5!$A$2:$A$1300,0)),"-"))</f>
        <v>-</v>
      </c>
      <c r="D622" s="204">
        <f>IFERROR(INDEX(Lookup!$BG$9:$BG$2065,MATCH($A622,Lookup!$A$9:$A$2065,0)),0)</f>
        <v>0</v>
      </c>
      <c r="E622" s="204">
        <f>IFERROR(INDEX(Lookup!$BF$9:$BF$2065,MATCH($A622,Lookup!$A$9:$A$2065,0)),0)</f>
        <v>0</v>
      </c>
      <c r="F622" s="204">
        <f>IFERROR(INDEX(Lookup!$BE$9:$BE$2065,MATCH($A622,Lookup!$A$9:$A$2065,0)),0)</f>
        <v>0</v>
      </c>
      <c r="G622" s="205"/>
      <c r="H622" s="205"/>
      <c r="I622" s="204">
        <f>IFERROR(INDEX(Lookup!$BJ$9:$BJ$2065,MATCH($A622,Lookup!$A$9:$A$2065,0)),0)</f>
        <v>0</v>
      </c>
      <c r="J622" s="204">
        <f>IFERROR(INDEX(Lookup!$BI$9:$BI$2065,MATCH($A622,Lookup!$A$9:$A$2065,0)),0)</f>
        <v>0</v>
      </c>
      <c r="K622" s="204">
        <f>IFERROR(INDEX(Lookup!$BH$9:$BH$2065,MATCH($A622,Lookup!$A$9:$A$2065,0)),0)</f>
        <v>0</v>
      </c>
      <c r="L622" s="204">
        <f t="shared" si="112"/>
        <v>0</v>
      </c>
      <c r="O622" s="182">
        <f t="shared" si="113"/>
        <v>0</v>
      </c>
    </row>
    <row r="623" spans="1:15" hidden="1" x14ac:dyDescent="0.2">
      <c r="A623" s="182">
        <f>+'09'!A314</f>
        <v>0</v>
      </c>
      <c r="C623" s="182" t="str">
        <f>IFERROR(LEFT(IFERROR(INDEX(Sheet5!$C$2:$C$1300,MATCH($A623,Sheet5!$A$2:$A$1300,0)),"-"),FIND(",",IFERROR(INDEX(Sheet5!$C$2:$C$1300,MATCH($A623,Sheet5!$A$2:$A$1300,0)),"-"),1)-1),IFERROR(INDEX(Sheet5!$C$2:$C$1300,MATCH($A623,Sheet5!$A$2:$A$1300,0)),"-"))</f>
        <v>-</v>
      </c>
      <c r="D623" s="204">
        <f>IFERROR(INDEX(Lookup!$BG$9:$BG$2065,MATCH($A623,Lookup!$A$9:$A$2065,0)),0)</f>
        <v>0</v>
      </c>
      <c r="E623" s="204">
        <f>IFERROR(INDEX(Lookup!$BF$9:$BF$2065,MATCH($A623,Lookup!$A$9:$A$2065,0)),0)</f>
        <v>0</v>
      </c>
      <c r="F623" s="204">
        <f>IFERROR(INDEX(Lookup!$BE$9:$BE$2065,MATCH($A623,Lookup!$A$9:$A$2065,0)),0)</f>
        <v>0</v>
      </c>
      <c r="G623" s="205"/>
      <c r="H623" s="205"/>
      <c r="I623" s="204">
        <f>IFERROR(INDEX(Lookup!$BJ$9:$BJ$2065,MATCH($A623,Lookup!$A$9:$A$2065,0)),0)</f>
        <v>0</v>
      </c>
      <c r="J623" s="204">
        <f>IFERROR(INDEX(Lookup!$BI$9:$BI$2065,MATCH($A623,Lookup!$A$9:$A$2065,0)),0)</f>
        <v>0</v>
      </c>
      <c r="K623" s="204">
        <f>IFERROR(INDEX(Lookup!$BH$9:$BH$2065,MATCH($A623,Lookup!$A$9:$A$2065,0)),0)</f>
        <v>0</v>
      </c>
      <c r="L623" s="204">
        <f t="shared" si="112"/>
        <v>0</v>
      </c>
      <c r="O623" s="182">
        <f t="shared" si="113"/>
        <v>0</v>
      </c>
    </row>
    <row r="624" spans="1:15" hidden="1" x14ac:dyDescent="0.2">
      <c r="A624" s="182">
        <f>+'09'!A315</f>
        <v>0</v>
      </c>
      <c r="C624" s="182" t="str">
        <f>IFERROR(LEFT(IFERROR(INDEX(Sheet5!$C$2:$C$1300,MATCH($A624,Sheet5!$A$2:$A$1300,0)),"-"),FIND(",",IFERROR(INDEX(Sheet5!$C$2:$C$1300,MATCH($A624,Sheet5!$A$2:$A$1300,0)),"-"),1)-1),IFERROR(INDEX(Sheet5!$C$2:$C$1300,MATCH($A624,Sheet5!$A$2:$A$1300,0)),"-"))</f>
        <v>-</v>
      </c>
      <c r="D624" s="204">
        <f>IFERROR(INDEX(Lookup!$BG$9:$BG$2065,MATCH($A624,Lookup!$A$9:$A$2065,0)),0)</f>
        <v>0</v>
      </c>
      <c r="E624" s="204">
        <f>IFERROR(INDEX(Lookup!$BF$9:$BF$2065,MATCH($A624,Lookup!$A$9:$A$2065,0)),0)</f>
        <v>0</v>
      </c>
      <c r="F624" s="204">
        <f>IFERROR(INDEX(Lookup!$BE$9:$BE$2065,MATCH($A624,Lookup!$A$9:$A$2065,0)),0)</f>
        <v>0</v>
      </c>
      <c r="G624" s="205"/>
      <c r="H624" s="205"/>
      <c r="I624" s="204">
        <f>IFERROR(INDEX(Lookup!$BJ$9:$BJ$2065,MATCH($A624,Lookup!$A$9:$A$2065,0)),0)</f>
        <v>0</v>
      </c>
      <c r="J624" s="204">
        <f>IFERROR(INDEX(Lookup!$BI$9:$BI$2065,MATCH($A624,Lookup!$A$9:$A$2065,0)),0)</f>
        <v>0</v>
      </c>
      <c r="K624" s="204">
        <f>IFERROR(INDEX(Lookup!$BH$9:$BH$2065,MATCH($A624,Lookup!$A$9:$A$2065,0)),0)</f>
        <v>0</v>
      </c>
      <c r="L624" s="204">
        <f t="shared" si="112"/>
        <v>0</v>
      </c>
      <c r="O624" s="182">
        <f t="shared" si="113"/>
        <v>0</v>
      </c>
    </row>
    <row r="625" spans="1:15" hidden="1" x14ac:dyDescent="0.2">
      <c r="A625" s="182">
        <f>+'09'!A316</f>
        <v>0</v>
      </c>
      <c r="C625" s="182" t="str">
        <f>IFERROR(LEFT(IFERROR(INDEX(Sheet5!$C$2:$C$1300,MATCH($A625,Sheet5!$A$2:$A$1300,0)),"-"),FIND(",",IFERROR(INDEX(Sheet5!$C$2:$C$1300,MATCH($A625,Sheet5!$A$2:$A$1300,0)),"-"),1)-1),IFERROR(INDEX(Sheet5!$C$2:$C$1300,MATCH($A625,Sheet5!$A$2:$A$1300,0)),"-"))</f>
        <v>-</v>
      </c>
      <c r="D625" s="204">
        <f>IFERROR(INDEX(Lookup!$BG$9:$BG$2065,MATCH($A625,Lookup!$A$9:$A$2065,0)),0)</f>
        <v>0</v>
      </c>
      <c r="E625" s="204">
        <f>IFERROR(INDEX(Lookup!$BF$9:$BF$2065,MATCH($A625,Lookup!$A$9:$A$2065,0)),0)</f>
        <v>0</v>
      </c>
      <c r="F625" s="204">
        <f>IFERROR(INDEX(Lookup!$BE$9:$BE$2065,MATCH($A625,Lookup!$A$9:$A$2065,0)),0)</f>
        <v>0</v>
      </c>
      <c r="G625" s="205"/>
      <c r="H625" s="205"/>
      <c r="I625" s="204">
        <f>IFERROR(INDEX(Lookup!$BJ$9:$BJ$2065,MATCH($A625,Lookup!$A$9:$A$2065,0)),0)</f>
        <v>0</v>
      </c>
      <c r="J625" s="204">
        <f>IFERROR(INDEX(Lookup!$BI$9:$BI$2065,MATCH($A625,Lookup!$A$9:$A$2065,0)),0)</f>
        <v>0</v>
      </c>
      <c r="K625" s="204">
        <f>IFERROR(INDEX(Lookup!$BH$9:$BH$2065,MATCH($A625,Lookup!$A$9:$A$2065,0)),0)</f>
        <v>0</v>
      </c>
      <c r="L625" s="204">
        <f t="shared" si="112"/>
        <v>0</v>
      </c>
      <c r="O625" s="182">
        <f t="shared" si="113"/>
        <v>0</v>
      </c>
    </row>
    <row r="626" spans="1:15" hidden="1" x14ac:dyDescent="0.2">
      <c r="A626" s="182">
        <f>+'09'!A317</f>
        <v>0</v>
      </c>
      <c r="C626" s="182" t="str">
        <f>IFERROR(LEFT(IFERROR(INDEX(Sheet5!$C$2:$C$1300,MATCH($A626,Sheet5!$A$2:$A$1300,0)),"-"),FIND(",",IFERROR(INDEX(Sheet5!$C$2:$C$1300,MATCH($A626,Sheet5!$A$2:$A$1300,0)),"-"),1)-1),IFERROR(INDEX(Sheet5!$C$2:$C$1300,MATCH($A626,Sheet5!$A$2:$A$1300,0)),"-"))</f>
        <v>-</v>
      </c>
      <c r="D626" s="204">
        <f>IFERROR(INDEX(Lookup!$BG$9:$BG$2065,MATCH($A626,Lookup!$A$9:$A$2065,0)),0)</f>
        <v>0</v>
      </c>
      <c r="E626" s="204">
        <f>IFERROR(INDEX(Lookup!$BF$9:$BF$2065,MATCH($A626,Lookup!$A$9:$A$2065,0)),0)</f>
        <v>0</v>
      </c>
      <c r="F626" s="204">
        <f>IFERROR(INDEX(Lookup!$BE$9:$BE$2065,MATCH($A626,Lookup!$A$9:$A$2065,0)),0)</f>
        <v>0</v>
      </c>
      <c r="G626" s="205"/>
      <c r="H626" s="205"/>
      <c r="I626" s="204">
        <f>IFERROR(INDEX(Lookup!$BJ$9:$BJ$2065,MATCH($A626,Lookup!$A$9:$A$2065,0)),0)</f>
        <v>0</v>
      </c>
      <c r="J626" s="204">
        <f>IFERROR(INDEX(Lookup!$BI$9:$BI$2065,MATCH($A626,Lookup!$A$9:$A$2065,0)),0)</f>
        <v>0</v>
      </c>
      <c r="K626" s="204">
        <f>IFERROR(INDEX(Lookup!$BH$9:$BH$2065,MATCH($A626,Lookup!$A$9:$A$2065,0)),0)</f>
        <v>0</v>
      </c>
      <c r="L626" s="204">
        <f t="shared" si="112"/>
        <v>0</v>
      </c>
      <c r="O626" s="182">
        <f t="shared" si="113"/>
        <v>0</v>
      </c>
    </row>
    <row r="627" spans="1:15" hidden="1" x14ac:dyDescent="0.2">
      <c r="A627" s="182">
        <f>+'09'!A318</f>
        <v>0</v>
      </c>
      <c r="C627" s="182" t="str">
        <f>IFERROR(LEFT(IFERROR(INDEX(Sheet5!$C$2:$C$1300,MATCH($A627,Sheet5!$A$2:$A$1300,0)),"-"),FIND(",",IFERROR(INDEX(Sheet5!$C$2:$C$1300,MATCH($A627,Sheet5!$A$2:$A$1300,0)),"-"),1)-1),IFERROR(INDEX(Sheet5!$C$2:$C$1300,MATCH($A627,Sheet5!$A$2:$A$1300,0)),"-"))</f>
        <v>-</v>
      </c>
      <c r="D627" s="204">
        <f>IFERROR(INDEX(Lookup!$BG$9:$BG$2065,MATCH($A627,Lookup!$A$9:$A$2065,0)),0)</f>
        <v>0</v>
      </c>
      <c r="E627" s="204">
        <f>IFERROR(INDEX(Lookup!$BF$9:$BF$2065,MATCH($A627,Lookup!$A$9:$A$2065,0)),0)</f>
        <v>0</v>
      </c>
      <c r="F627" s="204">
        <f>IFERROR(INDEX(Lookup!$BE$9:$BE$2065,MATCH($A627,Lookup!$A$9:$A$2065,0)),0)</f>
        <v>0</v>
      </c>
      <c r="G627" s="205"/>
      <c r="H627" s="205"/>
      <c r="I627" s="204">
        <f>IFERROR(INDEX(Lookup!$BJ$9:$BJ$2065,MATCH($A627,Lookup!$A$9:$A$2065,0)),0)</f>
        <v>0</v>
      </c>
      <c r="J627" s="204">
        <f>IFERROR(INDEX(Lookup!$BI$9:$BI$2065,MATCH($A627,Lookup!$A$9:$A$2065,0)),0)</f>
        <v>0</v>
      </c>
      <c r="K627" s="204">
        <f>IFERROR(INDEX(Lookup!$BH$9:$BH$2065,MATCH($A627,Lookup!$A$9:$A$2065,0)),0)</f>
        <v>0</v>
      </c>
      <c r="L627" s="204">
        <f t="shared" si="112"/>
        <v>0</v>
      </c>
      <c r="O627" s="182">
        <f t="shared" si="113"/>
        <v>0</v>
      </c>
    </row>
    <row r="628" spans="1:15" hidden="1" x14ac:dyDescent="0.2">
      <c r="A628" s="182">
        <f>+'09'!A319</f>
        <v>0</v>
      </c>
      <c r="C628" s="182" t="str">
        <f>IFERROR(LEFT(IFERROR(INDEX(Sheet5!$C$2:$C$1300,MATCH($A628,Sheet5!$A$2:$A$1300,0)),"-"),FIND(",",IFERROR(INDEX(Sheet5!$C$2:$C$1300,MATCH($A628,Sheet5!$A$2:$A$1300,0)),"-"),1)-1),IFERROR(INDEX(Sheet5!$C$2:$C$1300,MATCH($A628,Sheet5!$A$2:$A$1300,0)),"-"))</f>
        <v>-</v>
      </c>
      <c r="D628" s="204">
        <f>IFERROR(INDEX(Lookup!$BG$9:$BG$2065,MATCH($A628,Lookup!$A$9:$A$2065,0)),0)</f>
        <v>0</v>
      </c>
      <c r="E628" s="204">
        <f>IFERROR(INDEX(Lookup!$BF$9:$BF$2065,MATCH($A628,Lookup!$A$9:$A$2065,0)),0)</f>
        <v>0</v>
      </c>
      <c r="F628" s="204">
        <f>IFERROR(INDEX(Lookup!$BE$9:$BE$2065,MATCH($A628,Lookup!$A$9:$A$2065,0)),0)</f>
        <v>0</v>
      </c>
      <c r="G628" s="205"/>
      <c r="H628" s="205"/>
      <c r="I628" s="204">
        <f>IFERROR(INDEX(Lookup!$BJ$9:$BJ$2065,MATCH($A628,Lookup!$A$9:$A$2065,0)),0)</f>
        <v>0</v>
      </c>
      <c r="J628" s="204">
        <f>IFERROR(INDEX(Lookup!$BI$9:$BI$2065,MATCH($A628,Lookup!$A$9:$A$2065,0)),0)</f>
        <v>0</v>
      </c>
      <c r="K628" s="204">
        <f>IFERROR(INDEX(Lookup!$BH$9:$BH$2065,MATCH($A628,Lookup!$A$9:$A$2065,0)),0)</f>
        <v>0</v>
      </c>
      <c r="L628" s="204">
        <f t="shared" si="112"/>
        <v>0</v>
      </c>
      <c r="O628" s="182">
        <f t="shared" si="113"/>
        <v>0</v>
      </c>
    </row>
    <row r="629" spans="1:15" hidden="1" x14ac:dyDescent="0.2">
      <c r="A629" s="182">
        <f>+'09'!A320</f>
        <v>0</v>
      </c>
      <c r="C629" s="182" t="str">
        <f>IFERROR(LEFT(IFERROR(INDEX(Sheet5!$C$2:$C$1300,MATCH($A629,Sheet5!$A$2:$A$1300,0)),"-"),FIND(",",IFERROR(INDEX(Sheet5!$C$2:$C$1300,MATCH($A629,Sheet5!$A$2:$A$1300,0)),"-"),1)-1),IFERROR(INDEX(Sheet5!$C$2:$C$1300,MATCH($A629,Sheet5!$A$2:$A$1300,0)),"-"))</f>
        <v>-</v>
      </c>
      <c r="D629" s="204">
        <f>IFERROR(INDEX(Lookup!$BG$9:$BG$2065,MATCH($A629,Lookup!$A$9:$A$2065,0)),0)</f>
        <v>0</v>
      </c>
      <c r="E629" s="204">
        <f>IFERROR(INDEX(Lookup!$BF$9:$BF$2065,MATCH($A629,Lookup!$A$9:$A$2065,0)),0)</f>
        <v>0</v>
      </c>
      <c r="F629" s="204">
        <f>IFERROR(INDEX(Lookup!$BE$9:$BE$2065,MATCH($A629,Lookup!$A$9:$A$2065,0)),0)</f>
        <v>0</v>
      </c>
      <c r="G629" s="205"/>
      <c r="H629" s="205"/>
      <c r="I629" s="204">
        <f>IFERROR(INDEX(Lookup!$BJ$9:$BJ$2065,MATCH($A629,Lookup!$A$9:$A$2065,0)),0)</f>
        <v>0</v>
      </c>
      <c r="J629" s="204">
        <f>IFERROR(INDEX(Lookup!$BI$9:$BI$2065,MATCH($A629,Lookup!$A$9:$A$2065,0)),0)</f>
        <v>0</v>
      </c>
      <c r="K629" s="204">
        <f>IFERROR(INDEX(Lookup!$BH$9:$BH$2065,MATCH($A629,Lookup!$A$9:$A$2065,0)),0)</f>
        <v>0</v>
      </c>
      <c r="L629" s="204">
        <f t="shared" si="112"/>
        <v>0</v>
      </c>
      <c r="O629" s="182">
        <f t="shared" si="113"/>
        <v>0</v>
      </c>
    </row>
    <row r="630" spans="1:15" hidden="1" x14ac:dyDescent="0.2">
      <c r="A630" s="182">
        <f>+'09'!A321</f>
        <v>0</v>
      </c>
      <c r="C630" s="182" t="str">
        <f>IFERROR(LEFT(IFERROR(INDEX(Sheet5!$C$2:$C$1300,MATCH($A630,Sheet5!$A$2:$A$1300,0)),"-"),FIND(",",IFERROR(INDEX(Sheet5!$C$2:$C$1300,MATCH($A630,Sheet5!$A$2:$A$1300,0)),"-"),1)-1),IFERROR(INDEX(Sheet5!$C$2:$C$1300,MATCH($A630,Sheet5!$A$2:$A$1300,0)),"-"))</f>
        <v>-</v>
      </c>
      <c r="D630" s="204">
        <f>IFERROR(INDEX(Lookup!$BG$9:$BG$2065,MATCH($A630,Lookup!$A$9:$A$2065,0)),0)</f>
        <v>0</v>
      </c>
      <c r="E630" s="204">
        <f>IFERROR(INDEX(Lookup!$BF$9:$BF$2065,MATCH($A630,Lookup!$A$9:$A$2065,0)),0)</f>
        <v>0</v>
      </c>
      <c r="F630" s="204">
        <f>IFERROR(INDEX(Lookup!$BE$9:$BE$2065,MATCH($A630,Lookup!$A$9:$A$2065,0)),0)</f>
        <v>0</v>
      </c>
      <c r="G630" s="205"/>
      <c r="H630" s="205"/>
      <c r="I630" s="204">
        <f>IFERROR(INDEX(Lookup!$BJ$9:$BJ$2065,MATCH($A630,Lookup!$A$9:$A$2065,0)),0)</f>
        <v>0</v>
      </c>
      <c r="J630" s="204">
        <f>IFERROR(INDEX(Lookup!$BI$9:$BI$2065,MATCH($A630,Lookup!$A$9:$A$2065,0)),0)</f>
        <v>0</v>
      </c>
      <c r="K630" s="204">
        <f>IFERROR(INDEX(Lookup!$BH$9:$BH$2065,MATCH($A630,Lookup!$A$9:$A$2065,0)),0)</f>
        <v>0</v>
      </c>
      <c r="L630" s="204">
        <f t="shared" si="112"/>
        <v>0</v>
      </c>
      <c r="O630" s="182">
        <f t="shared" si="113"/>
        <v>0</v>
      </c>
    </row>
    <row r="631" spans="1:15" hidden="1" x14ac:dyDescent="0.2">
      <c r="A631" s="182">
        <f>+'09'!A322</f>
        <v>0</v>
      </c>
      <c r="C631" s="182" t="str">
        <f>IFERROR(LEFT(IFERROR(INDEX(Sheet5!$C$2:$C$1300,MATCH($A631,Sheet5!$A$2:$A$1300,0)),"-"),FIND(",",IFERROR(INDEX(Sheet5!$C$2:$C$1300,MATCH($A631,Sheet5!$A$2:$A$1300,0)),"-"),1)-1),IFERROR(INDEX(Sheet5!$C$2:$C$1300,MATCH($A631,Sheet5!$A$2:$A$1300,0)),"-"))</f>
        <v>-</v>
      </c>
      <c r="D631" s="204">
        <f>IFERROR(INDEX(Lookup!$BG$9:$BG$2065,MATCH($A631,Lookup!$A$9:$A$2065,0)),0)</f>
        <v>0</v>
      </c>
      <c r="E631" s="204">
        <f>IFERROR(INDEX(Lookup!$BF$9:$BF$2065,MATCH($A631,Lookup!$A$9:$A$2065,0)),0)</f>
        <v>0</v>
      </c>
      <c r="F631" s="204">
        <f>IFERROR(INDEX(Lookup!$BE$9:$BE$2065,MATCH($A631,Lookup!$A$9:$A$2065,0)),0)</f>
        <v>0</v>
      </c>
      <c r="G631" s="205"/>
      <c r="H631" s="205"/>
      <c r="I631" s="204">
        <f>IFERROR(INDEX(Lookup!$BJ$9:$BJ$2065,MATCH($A631,Lookup!$A$9:$A$2065,0)),0)</f>
        <v>0</v>
      </c>
      <c r="J631" s="204">
        <f>IFERROR(INDEX(Lookup!$BI$9:$BI$2065,MATCH($A631,Lookup!$A$9:$A$2065,0)),0)</f>
        <v>0</v>
      </c>
      <c r="K631" s="204">
        <f>IFERROR(INDEX(Lookup!$BH$9:$BH$2065,MATCH($A631,Lookup!$A$9:$A$2065,0)),0)</f>
        <v>0</v>
      </c>
      <c r="L631" s="204">
        <f t="shared" ref="L631:L641" si="114">K631-J631</f>
        <v>0</v>
      </c>
      <c r="O631" s="182">
        <f t="shared" ref="O631:O641" si="115">+IF(A631&gt;0,1,0)</f>
        <v>0</v>
      </c>
    </row>
    <row r="632" spans="1:15" hidden="1" x14ac:dyDescent="0.2">
      <c r="A632" s="182">
        <f>+'09'!A323</f>
        <v>0</v>
      </c>
      <c r="C632" s="182" t="str">
        <f>IFERROR(LEFT(IFERROR(INDEX(Sheet5!$C$2:$C$1300,MATCH($A632,Sheet5!$A$2:$A$1300,0)),"-"),FIND(",",IFERROR(INDEX(Sheet5!$C$2:$C$1300,MATCH($A632,Sheet5!$A$2:$A$1300,0)),"-"),1)-1),IFERROR(INDEX(Sheet5!$C$2:$C$1300,MATCH($A632,Sheet5!$A$2:$A$1300,0)),"-"))</f>
        <v>-</v>
      </c>
      <c r="D632" s="204">
        <f>IFERROR(INDEX(Lookup!$BG$9:$BG$2065,MATCH($A632,Lookup!$A$9:$A$2065,0)),0)</f>
        <v>0</v>
      </c>
      <c r="E632" s="204">
        <f>IFERROR(INDEX(Lookup!$BF$9:$BF$2065,MATCH($A632,Lookup!$A$9:$A$2065,0)),0)</f>
        <v>0</v>
      </c>
      <c r="F632" s="204">
        <f>IFERROR(INDEX(Lookup!$BE$9:$BE$2065,MATCH($A632,Lookup!$A$9:$A$2065,0)),0)</f>
        <v>0</v>
      </c>
      <c r="G632" s="205"/>
      <c r="H632" s="205"/>
      <c r="I632" s="204">
        <f>IFERROR(INDEX(Lookup!$BJ$9:$BJ$2065,MATCH($A632,Lookup!$A$9:$A$2065,0)),0)</f>
        <v>0</v>
      </c>
      <c r="J632" s="204">
        <f>IFERROR(INDEX(Lookup!$BI$9:$BI$2065,MATCH($A632,Lookup!$A$9:$A$2065,0)),0)</f>
        <v>0</v>
      </c>
      <c r="K632" s="204">
        <f>IFERROR(INDEX(Lookup!$BH$9:$BH$2065,MATCH($A632,Lookup!$A$9:$A$2065,0)),0)</f>
        <v>0</v>
      </c>
      <c r="L632" s="204">
        <f t="shared" si="114"/>
        <v>0</v>
      </c>
      <c r="O632" s="182">
        <f t="shared" si="115"/>
        <v>0</v>
      </c>
    </row>
    <row r="633" spans="1:15" hidden="1" x14ac:dyDescent="0.2">
      <c r="A633" s="182">
        <f>+'09'!A324</f>
        <v>0</v>
      </c>
      <c r="C633" s="182" t="str">
        <f>IFERROR(LEFT(IFERROR(INDEX(Sheet5!$C$2:$C$1300,MATCH($A633,Sheet5!$A$2:$A$1300,0)),"-"),FIND(",",IFERROR(INDEX(Sheet5!$C$2:$C$1300,MATCH($A633,Sheet5!$A$2:$A$1300,0)),"-"),1)-1),IFERROR(INDEX(Sheet5!$C$2:$C$1300,MATCH($A633,Sheet5!$A$2:$A$1300,0)),"-"))</f>
        <v>-</v>
      </c>
      <c r="D633" s="204">
        <f>IFERROR(INDEX(Lookup!$BG$9:$BG$2065,MATCH($A633,Lookup!$A$9:$A$2065,0)),0)</f>
        <v>0</v>
      </c>
      <c r="E633" s="204">
        <f>IFERROR(INDEX(Lookup!$BF$9:$BF$2065,MATCH($A633,Lookup!$A$9:$A$2065,0)),0)</f>
        <v>0</v>
      </c>
      <c r="F633" s="204">
        <f>IFERROR(INDEX(Lookup!$BE$9:$BE$2065,MATCH($A633,Lookup!$A$9:$A$2065,0)),0)</f>
        <v>0</v>
      </c>
      <c r="G633" s="205"/>
      <c r="H633" s="205"/>
      <c r="I633" s="204">
        <f>IFERROR(INDEX(Lookup!$BJ$9:$BJ$2065,MATCH($A633,Lookup!$A$9:$A$2065,0)),0)</f>
        <v>0</v>
      </c>
      <c r="J633" s="204">
        <f>IFERROR(INDEX(Lookup!$BI$9:$BI$2065,MATCH($A633,Lookup!$A$9:$A$2065,0)),0)</f>
        <v>0</v>
      </c>
      <c r="K633" s="204">
        <f>IFERROR(INDEX(Lookup!$BH$9:$BH$2065,MATCH($A633,Lookup!$A$9:$A$2065,0)),0)</f>
        <v>0</v>
      </c>
      <c r="L633" s="204">
        <f t="shared" si="114"/>
        <v>0</v>
      </c>
      <c r="O633" s="182">
        <f t="shared" si="115"/>
        <v>0</v>
      </c>
    </row>
    <row r="634" spans="1:15" hidden="1" x14ac:dyDescent="0.2">
      <c r="A634" s="182">
        <f>+'09'!A325</f>
        <v>0</v>
      </c>
      <c r="C634" s="182" t="str">
        <f>IFERROR(LEFT(IFERROR(INDEX(Sheet5!$C$2:$C$1300,MATCH($A634,Sheet5!$A$2:$A$1300,0)),"-"),FIND(",",IFERROR(INDEX(Sheet5!$C$2:$C$1300,MATCH($A634,Sheet5!$A$2:$A$1300,0)),"-"),1)-1),IFERROR(INDEX(Sheet5!$C$2:$C$1300,MATCH($A634,Sheet5!$A$2:$A$1300,0)),"-"))</f>
        <v>-</v>
      </c>
      <c r="D634" s="204">
        <f>IFERROR(INDEX(Lookup!$BG$9:$BG$2065,MATCH($A634,Lookup!$A$9:$A$2065,0)),0)</f>
        <v>0</v>
      </c>
      <c r="E634" s="204">
        <f>IFERROR(INDEX(Lookup!$BF$9:$BF$2065,MATCH($A634,Lookup!$A$9:$A$2065,0)),0)</f>
        <v>0</v>
      </c>
      <c r="F634" s="204">
        <f>IFERROR(INDEX(Lookup!$BE$9:$BE$2065,MATCH($A634,Lookup!$A$9:$A$2065,0)),0)</f>
        <v>0</v>
      </c>
      <c r="G634" s="205"/>
      <c r="H634" s="205"/>
      <c r="I634" s="204">
        <f>IFERROR(INDEX(Lookup!$BJ$9:$BJ$2065,MATCH($A634,Lookup!$A$9:$A$2065,0)),0)</f>
        <v>0</v>
      </c>
      <c r="J634" s="204">
        <f>IFERROR(INDEX(Lookup!$BI$9:$BI$2065,MATCH($A634,Lookup!$A$9:$A$2065,0)),0)</f>
        <v>0</v>
      </c>
      <c r="K634" s="204">
        <f>IFERROR(INDEX(Lookup!$BH$9:$BH$2065,MATCH($A634,Lookup!$A$9:$A$2065,0)),0)</f>
        <v>0</v>
      </c>
      <c r="L634" s="204">
        <f t="shared" si="114"/>
        <v>0</v>
      </c>
      <c r="O634" s="182">
        <f t="shared" si="115"/>
        <v>0</v>
      </c>
    </row>
    <row r="635" spans="1:15" hidden="1" x14ac:dyDescent="0.2">
      <c r="A635" s="182">
        <f>+'09'!A326</f>
        <v>0</v>
      </c>
      <c r="C635" s="182" t="str">
        <f>IFERROR(LEFT(IFERROR(INDEX(Sheet5!$C$2:$C$1300,MATCH($A635,Sheet5!$A$2:$A$1300,0)),"-"),FIND(",",IFERROR(INDEX(Sheet5!$C$2:$C$1300,MATCH($A635,Sheet5!$A$2:$A$1300,0)),"-"),1)-1),IFERROR(INDEX(Sheet5!$C$2:$C$1300,MATCH($A635,Sheet5!$A$2:$A$1300,0)),"-"))</f>
        <v>-</v>
      </c>
      <c r="D635" s="204">
        <f>IFERROR(INDEX(Lookup!$BG$9:$BG$2065,MATCH($A635,Lookup!$A$9:$A$2065,0)),0)</f>
        <v>0</v>
      </c>
      <c r="E635" s="204">
        <f>IFERROR(INDEX(Lookup!$BF$9:$BF$2065,MATCH($A635,Lookup!$A$9:$A$2065,0)),0)</f>
        <v>0</v>
      </c>
      <c r="F635" s="204">
        <f>IFERROR(INDEX(Lookup!$BE$9:$BE$2065,MATCH($A635,Lookup!$A$9:$A$2065,0)),0)</f>
        <v>0</v>
      </c>
      <c r="G635" s="205"/>
      <c r="H635" s="205"/>
      <c r="I635" s="204">
        <f>IFERROR(INDEX(Lookup!$BJ$9:$BJ$2065,MATCH($A635,Lookup!$A$9:$A$2065,0)),0)</f>
        <v>0</v>
      </c>
      <c r="J635" s="204">
        <f>IFERROR(INDEX(Lookup!$BI$9:$BI$2065,MATCH($A635,Lookup!$A$9:$A$2065,0)),0)</f>
        <v>0</v>
      </c>
      <c r="K635" s="204">
        <f>IFERROR(INDEX(Lookup!$BH$9:$BH$2065,MATCH($A635,Lookup!$A$9:$A$2065,0)),0)</f>
        <v>0</v>
      </c>
      <c r="L635" s="204">
        <f t="shared" si="114"/>
        <v>0</v>
      </c>
      <c r="O635" s="182">
        <f t="shared" si="115"/>
        <v>0</v>
      </c>
    </row>
    <row r="636" spans="1:15" hidden="1" x14ac:dyDescent="0.2">
      <c r="A636" s="182">
        <f>+'09'!A327</f>
        <v>0</v>
      </c>
      <c r="C636" s="182" t="str">
        <f>IFERROR(LEFT(IFERROR(INDEX(Sheet5!$C$2:$C$1300,MATCH($A636,Sheet5!$A$2:$A$1300,0)),"-"),FIND(",",IFERROR(INDEX(Sheet5!$C$2:$C$1300,MATCH($A636,Sheet5!$A$2:$A$1300,0)),"-"),1)-1),IFERROR(INDEX(Sheet5!$C$2:$C$1300,MATCH($A636,Sheet5!$A$2:$A$1300,0)),"-"))</f>
        <v>-</v>
      </c>
      <c r="D636" s="204">
        <f>IFERROR(INDEX(Lookup!$BG$9:$BG$2065,MATCH($A636,Lookup!$A$9:$A$2065,0)),0)</f>
        <v>0</v>
      </c>
      <c r="E636" s="204">
        <f>IFERROR(INDEX(Lookup!$BF$9:$BF$2065,MATCH($A636,Lookup!$A$9:$A$2065,0)),0)</f>
        <v>0</v>
      </c>
      <c r="F636" s="204">
        <f>IFERROR(INDEX(Lookup!$BE$9:$BE$2065,MATCH($A636,Lookup!$A$9:$A$2065,0)),0)</f>
        <v>0</v>
      </c>
      <c r="G636" s="205"/>
      <c r="H636" s="205"/>
      <c r="I636" s="204">
        <f>IFERROR(INDEX(Lookup!$BJ$9:$BJ$2065,MATCH($A636,Lookup!$A$9:$A$2065,0)),0)</f>
        <v>0</v>
      </c>
      <c r="J636" s="204">
        <f>IFERROR(INDEX(Lookup!$BI$9:$BI$2065,MATCH($A636,Lookup!$A$9:$A$2065,0)),0)</f>
        <v>0</v>
      </c>
      <c r="K636" s="204">
        <f>IFERROR(INDEX(Lookup!$BH$9:$BH$2065,MATCH($A636,Lookup!$A$9:$A$2065,0)),0)</f>
        <v>0</v>
      </c>
      <c r="L636" s="204">
        <f t="shared" si="114"/>
        <v>0</v>
      </c>
      <c r="O636" s="182">
        <f t="shared" si="115"/>
        <v>0</v>
      </c>
    </row>
    <row r="637" spans="1:15" hidden="1" x14ac:dyDescent="0.2">
      <c r="A637" s="182">
        <f>+'09'!A328</f>
        <v>0</v>
      </c>
      <c r="C637" s="182" t="str">
        <f>IFERROR(LEFT(IFERROR(INDEX(Sheet5!$C$2:$C$1300,MATCH($A637,Sheet5!$A$2:$A$1300,0)),"-"),FIND(",",IFERROR(INDEX(Sheet5!$C$2:$C$1300,MATCH($A637,Sheet5!$A$2:$A$1300,0)),"-"),1)-1),IFERROR(INDEX(Sheet5!$C$2:$C$1300,MATCH($A637,Sheet5!$A$2:$A$1300,0)),"-"))</f>
        <v>-</v>
      </c>
      <c r="D637" s="204">
        <f>IFERROR(INDEX(Lookup!$BG$9:$BG$2065,MATCH($A637,Lookup!$A$9:$A$2065,0)),0)</f>
        <v>0</v>
      </c>
      <c r="E637" s="204">
        <f>IFERROR(INDEX(Lookup!$BF$9:$BF$2065,MATCH($A637,Lookup!$A$9:$A$2065,0)),0)</f>
        <v>0</v>
      </c>
      <c r="F637" s="204">
        <f>IFERROR(INDEX(Lookup!$BE$9:$BE$2065,MATCH($A637,Lookup!$A$9:$A$2065,0)),0)</f>
        <v>0</v>
      </c>
      <c r="G637" s="205"/>
      <c r="H637" s="205"/>
      <c r="I637" s="204">
        <f>IFERROR(INDEX(Lookup!$BJ$9:$BJ$2065,MATCH($A637,Lookup!$A$9:$A$2065,0)),0)</f>
        <v>0</v>
      </c>
      <c r="J637" s="204">
        <f>IFERROR(INDEX(Lookup!$BI$9:$BI$2065,MATCH($A637,Lookup!$A$9:$A$2065,0)),0)</f>
        <v>0</v>
      </c>
      <c r="K637" s="204">
        <f>IFERROR(INDEX(Lookup!$BH$9:$BH$2065,MATCH($A637,Lookup!$A$9:$A$2065,0)),0)</f>
        <v>0</v>
      </c>
      <c r="L637" s="204">
        <f t="shared" si="114"/>
        <v>0</v>
      </c>
      <c r="O637" s="182">
        <f t="shared" si="115"/>
        <v>0</v>
      </c>
    </row>
    <row r="638" spans="1:15" hidden="1" x14ac:dyDescent="0.2">
      <c r="A638" s="182">
        <f>+'09'!A329</f>
        <v>0</v>
      </c>
      <c r="C638" s="182" t="str">
        <f>IFERROR(LEFT(IFERROR(INDEX(Sheet5!$C$2:$C$1300,MATCH($A638,Sheet5!$A$2:$A$1300,0)),"-"),FIND(",",IFERROR(INDEX(Sheet5!$C$2:$C$1300,MATCH($A638,Sheet5!$A$2:$A$1300,0)),"-"),1)-1),IFERROR(INDEX(Sheet5!$C$2:$C$1300,MATCH($A638,Sheet5!$A$2:$A$1300,0)),"-"))</f>
        <v>-</v>
      </c>
      <c r="D638" s="204">
        <f>IFERROR(INDEX(Lookup!$BG$9:$BG$2065,MATCH($A638,Lookup!$A$9:$A$2065,0)),0)</f>
        <v>0</v>
      </c>
      <c r="E638" s="204">
        <f>IFERROR(INDEX(Lookup!$BF$9:$BF$2065,MATCH($A638,Lookup!$A$9:$A$2065,0)),0)</f>
        <v>0</v>
      </c>
      <c r="F638" s="204">
        <f>IFERROR(INDEX(Lookup!$BE$9:$BE$2065,MATCH($A638,Lookup!$A$9:$A$2065,0)),0)</f>
        <v>0</v>
      </c>
      <c r="G638" s="205"/>
      <c r="H638" s="205"/>
      <c r="I638" s="204">
        <f>IFERROR(INDEX(Lookup!$BJ$9:$BJ$2065,MATCH($A638,Lookup!$A$9:$A$2065,0)),0)</f>
        <v>0</v>
      </c>
      <c r="J638" s="204">
        <f>IFERROR(INDEX(Lookup!$BI$9:$BI$2065,MATCH($A638,Lookup!$A$9:$A$2065,0)),0)</f>
        <v>0</v>
      </c>
      <c r="K638" s="204">
        <f>IFERROR(INDEX(Lookup!$BH$9:$BH$2065,MATCH($A638,Lookup!$A$9:$A$2065,0)),0)</f>
        <v>0</v>
      </c>
      <c r="L638" s="204">
        <f t="shared" si="114"/>
        <v>0</v>
      </c>
      <c r="O638" s="182">
        <f t="shared" si="115"/>
        <v>0</v>
      </c>
    </row>
    <row r="639" spans="1:15" hidden="1" x14ac:dyDescent="0.2">
      <c r="A639" s="182">
        <f>+'09'!A330</f>
        <v>0</v>
      </c>
      <c r="C639" s="182" t="str">
        <f>IFERROR(LEFT(IFERROR(INDEX(Sheet5!$C$2:$C$1300,MATCH($A639,Sheet5!$A$2:$A$1300,0)),"-"),FIND(",",IFERROR(INDEX(Sheet5!$C$2:$C$1300,MATCH($A639,Sheet5!$A$2:$A$1300,0)),"-"),1)-1),IFERROR(INDEX(Sheet5!$C$2:$C$1300,MATCH($A639,Sheet5!$A$2:$A$1300,0)),"-"))</f>
        <v>-</v>
      </c>
      <c r="D639" s="204">
        <f>IFERROR(INDEX(Lookup!$BG$9:$BG$2065,MATCH($A639,Lookup!$A$9:$A$2065,0)),0)</f>
        <v>0</v>
      </c>
      <c r="E639" s="204">
        <f>IFERROR(INDEX(Lookup!$BF$9:$BF$2065,MATCH($A639,Lookup!$A$9:$A$2065,0)),0)</f>
        <v>0</v>
      </c>
      <c r="F639" s="204">
        <f>IFERROR(INDEX(Lookup!$BE$9:$BE$2065,MATCH($A639,Lookup!$A$9:$A$2065,0)),0)</f>
        <v>0</v>
      </c>
      <c r="G639" s="205"/>
      <c r="H639" s="205"/>
      <c r="I639" s="204">
        <f>IFERROR(INDEX(Lookup!$BJ$9:$BJ$2065,MATCH($A639,Lookup!$A$9:$A$2065,0)),0)</f>
        <v>0</v>
      </c>
      <c r="J639" s="204">
        <f>IFERROR(INDEX(Lookup!$BI$9:$BI$2065,MATCH($A639,Lookup!$A$9:$A$2065,0)),0)</f>
        <v>0</v>
      </c>
      <c r="K639" s="204">
        <f>IFERROR(INDEX(Lookup!$BH$9:$BH$2065,MATCH($A639,Lookup!$A$9:$A$2065,0)),0)</f>
        <v>0</v>
      </c>
      <c r="L639" s="204">
        <f t="shared" si="114"/>
        <v>0</v>
      </c>
      <c r="O639" s="182">
        <f t="shared" si="115"/>
        <v>0</v>
      </c>
    </row>
    <row r="640" spans="1:15" hidden="1" x14ac:dyDescent="0.2">
      <c r="A640" s="182">
        <f>+'09'!A331</f>
        <v>0</v>
      </c>
      <c r="C640" s="182" t="str">
        <f>IFERROR(LEFT(IFERROR(INDEX(Sheet5!$C$2:$C$1300,MATCH($A640,Sheet5!$A$2:$A$1300,0)),"-"),FIND(",",IFERROR(INDEX(Sheet5!$C$2:$C$1300,MATCH($A640,Sheet5!$A$2:$A$1300,0)),"-"),1)-1),IFERROR(INDEX(Sheet5!$C$2:$C$1300,MATCH($A640,Sheet5!$A$2:$A$1300,0)),"-"))</f>
        <v>-</v>
      </c>
      <c r="D640" s="204">
        <f>IFERROR(INDEX(Lookup!$BG$9:$BG$2065,MATCH($A640,Lookup!$A$9:$A$2065,0)),0)</f>
        <v>0</v>
      </c>
      <c r="E640" s="204">
        <f>IFERROR(INDEX(Lookup!$BF$9:$BF$2065,MATCH($A640,Lookup!$A$9:$A$2065,0)),0)</f>
        <v>0</v>
      </c>
      <c r="F640" s="204">
        <f>IFERROR(INDEX(Lookup!$BE$9:$BE$2065,MATCH($A640,Lookup!$A$9:$A$2065,0)),0)</f>
        <v>0</v>
      </c>
      <c r="G640" s="205"/>
      <c r="H640" s="205"/>
      <c r="I640" s="204">
        <f>IFERROR(INDEX(Lookup!$BJ$9:$BJ$2065,MATCH($A640,Lookup!$A$9:$A$2065,0)),0)</f>
        <v>0</v>
      </c>
      <c r="J640" s="204">
        <f>IFERROR(INDEX(Lookup!$BI$9:$BI$2065,MATCH($A640,Lookup!$A$9:$A$2065,0)),0)</f>
        <v>0</v>
      </c>
      <c r="K640" s="204">
        <f>IFERROR(INDEX(Lookup!$BH$9:$BH$2065,MATCH($A640,Lookup!$A$9:$A$2065,0)),0)</f>
        <v>0</v>
      </c>
      <c r="L640" s="204">
        <f t="shared" si="114"/>
        <v>0</v>
      </c>
      <c r="O640" s="182">
        <f t="shared" si="115"/>
        <v>0</v>
      </c>
    </row>
    <row r="641" spans="1:15" hidden="1" x14ac:dyDescent="0.2">
      <c r="A641" s="182">
        <f>+'09'!A332</f>
        <v>0</v>
      </c>
      <c r="C641" s="182" t="str">
        <f>IFERROR(LEFT(IFERROR(INDEX(Sheet5!$C$2:$C$1300,MATCH($A641,Sheet5!$A$2:$A$1300,0)),"-"),FIND(",",IFERROR(INDEX(Sheet5!$C$2:$C$1300,MATCH($A641,Sheet5!$A$2:$A$1300,0)),"-"),1)-1),IFERROR(INDEX(Sheet5!$C$2:$C$1300,MATCH($A641,Sheet5!$A$2:$A$1300,0)),"-"))</f>
        <v>-</v>
      </c>
      <c r="D641" s="204">
        <f>IFERROR(INDEX(Lookup!$BG$9:$BG$2065,MATCH($A641,Lookup!$A$9:$A$2065,0)),0)</f>
        <v>0</v>
      </c>
      <c r="E641" s="204">
        <f>IFERROR(INDEX(Lookup!$BF$9:$BF$2065,MATCH($A641,Lookup!$A$9:$A$2065,0)),0)</f>
        <v>0</v>
      </c>
      <c r="F641" s="204">
        <f>IFERROR(INDEX(Lookup!$BE$9:$BE$2065,MATCH($A641,Lookup!$A$9:$A$2065,0)),0)</f>
        <v>0</v>
      </c>
      <c r="G641" s="205"/>
      <c r="H641" s="205"/>
      <c r="I641" s="204">
        <f>IFERROR(INDEX(Lookup!$BJ$9:$BJ$2065,MATCH($A641,Lookup!$A$9:$A$2065,0)),0)</f>
        <v>0</v>
      </c>
      <c r="J641" s="204">
        <f>IFERROR(INDEX(Lookup!$BI$9:$BI$2065,MATCH($A641,Lookup!$A$9:$A$2065,0)),0)</f>
        <v>0</v>
      </c>
      <c r="K641" s="204">
        <f>IFERROR(INDEX(Lookup!$BH$9:$BH$2065,MATCH($A641,Lookup!$A$9:$A$2065,0)),0)</f>
        <v>0</v>
      </c>
      <c r="L641" s="204">
        <f t="shared" si="114"/>
        <v>0</v>
      </c>
      <c r="O641" s="182">
        <f t="shared" si="115"/>
        <v>0</v>
      </c>
    </row>
    <row r="642" spans="1:15" x14ac:dyDescent="0.2">
      <c r="A642" s="212"/>
      <c r="B642" s="212"/>
      <c r="C642" s="212" t="s">
        <v>538</v>
      </c>
      <c r="D642" s="210">
        <f>SUM(D311:D641)</f>
        <v>72824.749999999985</v>
      </c>
      <c r="E642" s="210">
        <f>SUM(E311:E641)</f>
        <v>0</v>
      </c>
      <c r="F642" s="210">
        <f>SUM(F311:F641)</f>
        <v>0</v>
      </c>
      <c r="G642" s="211"/>
      <c r="H642" s="211"/>
      <c r="I642" s="210">
        <f>SUM(I311:I641)</f>
        <v>760103.32000000007</v>
      </c>
      <c r="J642" s="210">
        <f>SUM(J311:J641)</f>
        <v>217411.35</v>
      </c>
      <c r="K642" s="210">
        <f>SUM(K311:K641)</f>
        <v>579039.4</v>
      </c>
      <c r="L642" s="210">
        <f>SUM(L311:L641)</f>
        <v>361628.04999999993</v>
      </c>
      <c r="O642" s="182">
        <v>1</v>
      </c>
    </row>
    <row r="643" spans="1:15" x14ac:dyDescent="0.2">
      <c r="C643" s="206" t="s">
        <v>458</v>
      </c>
      <c r="L643" s="204"/>
      <c r="O643" s="182">
        <v>1</v>
      </c>
    </row>
    <row r="644" spans="1:15" x14ac:dyDescent="0.2">
      <c r="A644" s="182" t="str">
        <f>'08'!A2</f>
        <v>21100-G12</v>
      </c>
      <c r="C644" s="182" t="str">
        <f>IFERROR(LEFT(IFERROR(INDEX(Sheet5!$C$2:$C$1300,MATCH($A644,Sheet5!$A$2:$A$1300,0)),"-"),FIND(",",IFERROR(INDEX(Sheet5!$C$2:$C$1300,MATCH($A644,Sheet5!$A$2:$A$1300,0)),"-"),1)-1),IFERROR(INDEX(Sheet5!$C$2:$C$1300,MATCH($A644,Sheet5!$A$2:$A$1300,0)),"-"))</f>
        <v xml:space="preserve">Management Fee - Gobal Intertrade-TAR                       </v>
      </c>
      <c r="D644" s="204">
        <f>IFERROR(INDEX(Lookup!$BG$9:$BG$2065,MATCH($A644,Lookup!$A$9:$A$2065,0)),0)</f>
        <v>0</v>
      </c>
      <c r="E644" s="204">
        <f>IFERROR(INDEX(Lookup!$BF$9:$BF$2065,MATCH($A644,Lookup!$A$9:$A$2065,0)),0)</f>
        <v>0</v>
      </c>
      <c r="F644" s="204">
        <f>IFERROR(INDEX(Lookup!$BE$9:$BE$2065,MATCH($A644,Lookup!$A$9:$A$2065,0)),0)</f>
        <v>0</v>
      </c>
      <c r="G644" s="205"/>
      <c r="H644" s="205"/>
      <c r="I644" s="204">
        <f>IFERROR(INDEX(Lookup!$BJ$9:$BJ$2065,MATCH($A644,Lookup!$A$9:$A$2065,0)),0)</f>
        <v>0</v>
      </c>
      <c r="J644" s="204">
        <f>IFERROR(INDEX(Lookup!$BI$9:$BI$2065,MATCH($A644,Lookup!$A$9:$A$2065,0)),0)</f>
        <v>0</v>
      </c>
      <c r="K644" s="204">
        <f>IFERROR(INDEX(Lookup!$BH$9:$BH$2065,MATCH($A644,Lookup!$A$9:$A$2065,0)),0)</f>
        <v>0</v>
      </c>
      <c r="L644" s="204">
        <f t="shared" ref="L644:L652" si="116">K644-J644</f>
        <v>0</v>
      </c>
      <c r="O644" s="182">
        <f t="shared" ref="O644:O652" si="117">+IF(A644&gt;0,1,0)</f>
        <v>1</v>
      </c>
    </row>
    <row r="645" spans="1:15" x14ac:dyDescent="0.2">
      <c r="A645" s="182" t="str">
        <f>'08'!A3</f>
        <v>21120-G12</v>
      </c>
      <c r="C645" s="182" t="str">
        <f>IFERROR(LEFT(IFERROR(INDEX(Sheet5!$C$2:$C$1300,MATCH($A645,Sheet5!$A$2:$A$1300,0)),"-"),FIND(",",IFERROR(INDEX(Sheet5!$C$2:$C$1300,MATCH($A645,Sheet5!$A$2:$A$1300,0)),"-"),1)-1),IFERROR(INDEX(Sheet5!$C$2:$C$1300,MATCH($A645,Sheet5!$A$2:$A$1300,0)),"-"))</f>
        <v xml:space="preserve">Management Fee-Post Taste-TAR                               </v>
      </c>
      <c r="D645" s="204">
        <f>IFERROR(INDEX(Lookup!$BG$9:$BG$2065,MATCH($A645,Lookup!$A$9:$A$2065,0)),0)</f>
        <v>0</v>
      </c>
      <c r="E645" s="204">
        <f>IFERROR(INDEX(Lookup!$BF$9:$BF$2065,MATCH($A645,Lookup!$A$9:$A$2065,0)),0)</f>
        <v>0</v>
      </c>
      <c r="F645" s="204">
        <f>IFERROR(INDEX(Lookup!$BE$9:$BE$2065,MATCH($A645,Lookup!$A$9:$A$2065,0)),0)</f>
        <v>0</v>
      </c>
      <c r="G645" s="205"/>
      <c r="H645" s="205"/>
      <c r="I645" s="204">
        <f>IFERROR(INDEX(Lookup!$BJ$9:$BJ$2065,MATCH($A645,Lookup!$A$9:$A$2065,0)),0)</f>
        <v>0</v>
      </c>
      <c r="J645" s="204">
        <f>IFERROR(INDEX(Lookup!$BI$9:$BI$2065,MATCH($A645,Lookup!$A$9:$A$2065,0)),0)</f>
        <v>0</v>
      </c>
      <c r="K645" s="204">
        <f>IFERROR(INDEX(Lookup!$BH$9:$BH$2065,MATCH($A645,Lookup!$A$9:$A$2065,0)),0)</f>
        <v>0</v>
      </c>
      <c r="L645" s="204">
        <f t="shared" si="116"/>
        <v>0</v>
      </c>
      <c r="O645" s="182">
        <f t="shared" si="117"/>
        <v>1</v>
      </c>
    </row>
    <row r="646" spans="1:15" hidden="1" x14ac:dyDescent="0.2">
      <c r="A646" s="182">
        <f>'08'!A4</f>
        <v>0</v>
      </c>
      <c r="C646" s="182" t="str">
        <f>IFERROR(LEFT(IFERROR(INDEX(Sheet5!$C$2:$C$1300,MATCH($A646,Sheet5!$A$2:$A$1300,0)),"-"),FIND(",",IFERROR(INDEX(Sheet5!$C$2:$C$1300,MATCH($A646,Sheet5!$A$2:$A$1300,0)),"-"),1)-1),IFERROR(INDEX(Sheet5!$C$2:$C$1300,MATCH($A646,Sheet5!$A$2:$A$1300,0)),"-"))</f>
        <v>-</v>
      </c>
      <c r="D646" s="204">
        <f>IFERROR(INDEX(Lookup!$BG$9:$BG$2065,MATCH($A646,Lookup!$A$9:$A$2065,0)),0)</f>
        <v>0</v>
      </c>
      <c r="E646" s="204">
        <f>IFERROR(INDEX(Lookup!$BF$9:$BF$2065,MATCH($A646,Lookup!$A$9:$A$2065,0)),0)</f>
        <v>0</v>
      </c>
      <c r="F646" s="204">
        <f>IFERROR(INDEX(Lookup!$BE$9:$BE$2065,MATCH($A646,Lookup!$A$9:$A$2065,0)),0)</f>
        <v>0</v>
      </c>
      <c r="G646" s="205"/>
      <c r="H646" s="205"/>
      <c r="I646" s="204">
        <f>IFERROR(INDEX(Lookup!$BJ$9:$BJ$2065,MATCH($A646,Lookup!$A$9:$A$2065,0)),0)</f>
        <v>0</v>
      </c>
      <c r="J646" s="204">
        <f>IFERROR(INDEX(Lookup!$BI$9:$BI$2065,MATCH($A646,Lookup!$A$9:$A$2065,0)),0)</f>
        <v>0</v>
      </c>
      <c r="K646" s="204">
        <f>IFERROR(INDEX(Lookup!$BH$9:$BH$2065,MATCH($A646,Lookup!$A$9:$A$2065,0)),0)</f>
        <v>0</v>
      </c>
      <c r="L646" s="204">
        <f t="shared" si="116"/>
        <v>0</v>
      </c>
      <c r="O646" s="182">
        <f t="shared" si="117"/>
        <v>0</v>
      </c>
    </row>
    <row r="647" spans="1:15" hidden="1" x14ac:dyDescent="0.2">
      <c r="A647" s="182">
        <f>'08'!A5</f>
        <v>0</v>
      </c>
      <c r="C647" s="182" t="str">
        <f>IFERROR(LEFT(IFERROR(INDEX(Sheet5!$C$2:$C$1300,MATCH($A647,Sheet5!$A$2:$A$1300,0)),"-"),FIND(",",IFERROR(INDEX(Sheet5!$C$2:$C$1300,MATCH($A647,Sheet5!$A$2:$A$1300,0)),"-"),1)-1),IFERROR(INDEX(Sheet5!$C$2:$C$1300,MATCH($A647,Sheet5!$A$2:$A$1300,0)),"-"))</f>
        <v>-</v>
      </c>
      <c r="D647" s="204">
        <f>IFERROR(INDEX(Lookup!$BG$9:$BG$2065,MATCH($A647,Lookup!$A$9:$A$2065,0)),0)</f>
        <v>0</v>
      </c>
      <c r="E647" s="204">
        <f>IFERROR(INDEX(Lookup!$BF$9:$BF$2065,MATCH($A647,Lookup!$A$9:$A$2065,0)),0)</f>
        <v>0</v>
      </c>
      <c r="F647" s="204">
        <f>IFERROR(INDEX(Lookup!$BE$9:$BE$2065,MATCH($A647,Lookup!$A$9:$A$2065,0)),0)</f>
        <v>0</v>
      </c>
      <c r="G647" s="205"/>
      <c r="H647" s="205"/>
      <c r="I647" s="204">
        <f>IFERROR(INDEX(Lookup!$BJ$9:$BJ$2065,MATCH($A647,Lookup!$A$9:$A$2065,0)),0)</f>
        <v>0</v>
      </c>
      <c r="J647" s="204">
        <f>IFERROR(INDEX(Lookup!$BI$9:$BI$2065,MATCH($A647,Lookup!$A$9:$A$2065,0)),0)</f>
        <v>0</v>
      </c>
      <c r="K647" s="204">
        <f>IFERROR(INDEX(Lookup!$BH$9:$BH$2065,MATCH($A647,Lookup!$A$9:$A$2065,0)),0)</f>
        <v>0</v>
      </c>
      <c r="L647" s="204">
        <f t="shared" si="116"/>
        <v>0</v>
      </c>
      <c r="O647" s="182">
        <f t="shared" si="117"/>
        <v>0</v>
      </c>
    </row>
    <row r="648" spans="1:15" hidden="1" x14ac:dyDescent="0.2">
      <c r="A648" s="182">
        <f>'08'!A6</f>
        <v>0</v>
      </c>
      <c r="C648" s="182" t="str">
        <f>IFERROR(LEFT(IFERROR(INDEX(Sheet5!$C$2:$C$1300,MATCH($A648,Sheet5!$A$2:$A$1300,0)),"-"),FIND(",",IFERROR(INDEX(Sheet5!$C$2:$C$1300,MATCH($A648,Sheet5!$A$2:$A$1300,0)),"-"),1)-1),IFERROR(INDEX(Sheet5!$C$2:$C$1300,MATCH($A648,Sheet5!$A$2:$A$1300,0)),"-"))</f>
        <v>-</v>
      </c>
      <c r="D648" s="204">
        <f>IFERROR(INDEX(Lookup!$BG$9:$BG$2065,MATCH($A648,Lookup!$A$9:$A$2065,0)),0)</f>
        <v>0</v>
      </c>
      <c r="E648" s="204">
        <f>IFERROR(INDEX(Lookup!$BF$9:$BF$2065,MATCH($A648,Lookup!$A$9:$A$2065,0)),0)</f>
        <v>0</v>
      </c>
      <c r="F648" s="204">
        <f>IFERROR(INDEX(Lookup!$BE$9:$BE$2065,MATCH($A648,Lookup!$A$9:$A$2065,0)),0)</f>
        <v>0</v>
      </c>
      <c r="G648" s="205"/>
      <c r="H648" s="205"/>
      <c r="I648" s="204">
        <f>IFERROR(INDEX(Lookup!$BJ$9:$BJ$2065,MATCH($A648,Lookup!$A$9:$A$2065,0)),0)</f>
        <v>0</v>
      </c>
      <c r="J648" s="204">
        <f>IFERROR(INDEX(Lookup!$BI$9:$BI$2065,MATCH($A648,Lookup!$A$9:$A$2065,0)),0)</f>
        <v>0</v>
      </c>
      <c r="K648" s="204">
        <f>IFERROR(INDEX(Lookup!$BH$9:$BH$2065,MATCH($A648,Lookup!$A$9:$A$2065,0)),0)</f>
        <v>0</v>
      </c>
      <c r="L648" s="204">
        <f t="shared" si="116"/>
        <v>0</v>
      </c>
      <c r="O648" s="182">
        <f t="shared" si="117"/>
        <v>0</v>
      </c>
    </row>
    <row r="649" spans="1:15" hidden="1" x14ac:dyDescent="0.2">
      <c r="A649" s="182">
        <f>'08'!A7</f>
        <v>0</v>
      </c>
      <c r="C649" s="182" t="str">
        <f>IFERROR(LEFT(IFERROR(INDEX(Sheet5!$C$2:$C$1300,MATCH($A649,Sheet5!$A$2:$A$1300,0)),"-"),FIND(",",IFERROR(INDEX(Sheet5!$C$2:$C$1300,MATCH($A649,Sheet5!$A$2:$A$1300,0)),"-"),1)-1),IFERROR(INDEX(Sheet5!$C$2:$C$1300,MATCH($A649,Sheet5!$A$2:$A$1300,0)),"-"))</f>
        <v>-</v>
      </c>
      <c r="D649" s="204">
        <f>IFERROR(INDEX(Lookup!$BG$9:$BG$2065,MATCH($A649,Lookup!$A$9:$A$2065,0)),0)</f>
        <v>0</v>
      </c>
      <c r="E649" s="204">
        <f>IFERROR(INDEX(Lookup!$BF$9:$BF$2065,MATCH($A649,Lookup!$A$9:$A$2065,0)),0)</f>
        <v>0</v>
      </c>
      <c r="F649" s="204">
        <f>IFERROR(INDEX(Lookup!$BE$9:$BE$2065,MATCH($A649,Lookup!$A$9:$A$2065,0)),0)</f>
        <v>0</v>
      </c>
      <c r="G649" s="205"/>
      <c r="H649" s="205"/>
      <c r="I649" s="204">
        <f>IFERROR(INDEX(Lookup!$BJ$9:$BJ$2065,MATCH($A649,Lookup!$A$9:$A$2065,0)),0)</f>
        <v>0</v>
      </c>
      <c r="J649" s="204">
        <f>IFERROR(INDEX(Lookup!$BI$9:$BI$2065,MATCH($A649,Lookup!$A$9:$A$2065,0)),0)</f>
        <v>0</v>
      </c>
      <c r="K649" s="204">
        <f>IFERROR(INDEX(Lookup!$BH$9:$BH$2065,MATCH($A649,Lookup!$A$9:$A$2065,0)),0)</f>
        <v>0</v>
      </c>
      <c r="L649" s="204">
        <f t="shared" si="116"/>
        <v>0</v>
      </c>
      <c r="O649" s="182">
        <f t="shared" si="117"/>
        <v>0</v>
      </c>
    </row>
    <row r="650" spans="1:15" hidden="1" x14ac:dyDescent="0.2">
      <c r="A650" s="182">
        <f>'08'!A8</f>
        <v>0</v>
      </c>
      <c r="C650" s="182" t="str">
        <f>IFERROR(LEFT(IFERROR(INDEX(Sheet5!$C$2:$C$1300,MATCH($A650,Sheet5!$A$2:$A$1300,0)),"-"),FIND(",",IFERROR(INDEX(Sheet5!$C$2:$C$1300,MATCH($A650,Sheet5!$A$2:$A$1300,0)),"-"),1)-1),IFERROR(INDEX(Sheet5!$C$2:$C$1300,MATCH($A650,Sheet5!$A$2:$A$1300,0)),"-"))</f>
        <v>-</v>
      </c>
      <c r="D650" s="204">
        <f>IFERROR(INDEX(Lookup!$BG$9:$BG$2065,MATCH($A650,Lookup!$A$9:$A$2065,0)),0)</f>
        <v>0</v>
      </c>
      <c r="E650" s="204">
        <f>IFERROR(INDEX(Lookup!$BF$9:$BF$2065,MATCH($A650,Lookup!$A$9:$A$2065,0)),0)</f>
        <v>0</v>
      </c>
      <c r="F650" s="204">
        <f>IFERROR(INDEX(Lookup!$BE$9:$BE$2065,MATCH($A650,Lookup!$A$9:$A$2065,0)),0)</f>
        <v>0</v>
      </c>
      <c r="G650" s="205"/>
      <c r="H650" s="205"/>
      <c r="I650" s="204">
        <f>IFERROR(INDEX(Lookup!$BJ$9:$BJ$2065,MATCH($A650,Lookup!$A$9:$A$2065,0)),0)</f>
        <v>0</v>
      </c>
      <c r="J650" s="204">
        <f>IFERROR(INDEX(Lookup!$BI$9:$BI$2065,MATCH($A650,Lookup!$A$9:$A$2065,0)),0)</f>
        <v>0</v>
      </c>
      <c r="K650" s="204">
        <f>IFERROR(INDEX(Lookup!$BH$9:$BH$2065,MATCH($A650,Lookup!$A$9:$A$2065,0)),0)</f>
        <v>0</v>
      </c>
      <c r="L650" s="204">
        <f t="shared" si="116"/>
        <v>0</v>
      </c>
      <c r="O650" s="182">
        <f t="shared" si="117"/>
        <v>0</v>
      </c>
    </row>
    <row r="651" spans="1:15" hidden="1" x14ac:dyDescent="0.2">
      <c r="A651" s="182">
        <f>'08'!A9</f>
        <v>0</v>
      </c>
      <c r="C651" s="182" t="str">
        <f>IFERROR(LEFT(IFERROR(INDEX(Sheet5!$C$2:$C$1300,MATCH($A651,Sheet5!$A$2:$A$1300,0)),"-"),FIND(",",IFERROR(INDEX(Sheet5!$C$2:$C$1300,MATCH($A651,Sheet5!$A$2:$A$1300,0)),"-"),1)-1),IFERROR(INDEX(Sheet5!$C$2:$C$1300,MATCH($A651,Sheet5!$A$2:$A$1300,0)),"-"))</f>
        <v>-</v>
      </c>
      <c r="D651" s="204">
        <f>IFERROR(INDEX(Lookup!$BG$9:$BG$2065,MATCH($A651,Lookup!$A$9:$A$2065,0)),0)</f>
        <v>0</v>
      </c>
      <c r="E651" s="204">
        <f>IFERROR(INDEX(Lookup!$BF$9:$BF$2065,MATCH($A651,Lookup!$A$9:$A$2065,0)),0)</f>
        <v>0</v>
      </c>
      <c r="F651" s="204">
        <f>IFERROR(INDEX(Lookup!$BE$9:$BE$2065,MATCH($A651,Lookup!$A$9:$A$2065,0)),0)</f>
        <v>0</v>
      </c>
      <c r="G651" s="205"/>
      <c r="H651" s="205"/>
      <c r="I651" s="204">
        <f>IFERROR(INDEX(Lookup!$BJ$9:$BJ$2065,MATCH($A651,Lookup!$A$9:$A$2065,0)),0)</f>
        <v>0</v>
      </c>
      <c r="J651" s="204">
        <f>IFERROR(INDEX(Lookup!$BI$9:$BI$2065,MATCH($A651,Lookup!$A$9:$A$2065,0)),0)</f>
        <v>0</v>
      </c>
      <c r="K651" s="204">
        <f>IFERROR(INDEX(Lookup!$BH$9:$BH$2065,MATCH($A651,Lookup!$A$9:$A$2065,0)),0)</f>
        <v>0</v>
      </c>
      <c r="L651" s="204">
        <f t="shared" si="116"/>
        <v>0</v>
      </c>
      <c r="O651" s="182">
        <f t="shared" si="117"/>
        <v>0</v>
      </c>
    </row>
    <row r="652" spans="1:15" hidden="1" x14ac:dyDescent="0.2">
      <c r="A652" s="182">
        <f>'08'!A10</f>
        <v>0</v>
      </c>
      <c r="C652" s="182" t="str">
        <f>IFERROR(LEFT(IFERROR(INDEX(Sheet5!$C$2:$C$1300,MATCH($A652,Sheet5!$A$2:$A$1300,0)),"-"),FIND(",",IFERROR(INDEX(Sheet5!$C$2:$C$1300,MATCH($A652,Sheet5!$A$2:$A$1300,0)),"-"),1)-1),IFERROR(INDEX(Sheet5!$C$2:$C$1300,MATCH($A652,Sheet5!$A$2:$A$1300,0)),"-"))</f>
        <v>-</v>
      </c>
      <c r="D652" s="204">
        <f>IFERROR(INDEX(Lookup!$BG$9:$BG$2065,MATCH($A652,Lookup!$A$9:$A$2065,0)),0)</f>
        <v>0</v>
      </c>
      <c r="E652" s="204">
        <f>IFERROR(INDEX(Lookup!$BF$9:$BF$2065,MATCH($A652,Lookup!$A$9:$A$2065,0)),0)</f>
        <v>0</v>
      </c>
      <c r="F652" s="204">
        <f>IFERROR(INDEX(Lookup!$BE$9:$BE$2065,MATCH($A652,Lookup!$A$9:$A$2065,0)),0)</f>
        <v>0</v>
      </c>
      <c r="G652" s="205"/>
      <c r="H652" s="205"/>
      <c r="I652" s="204">
        <f>IFERROR(INDEX(Lookup!$BJ$9:$BJ$2065,MATCH($A652,Lookup!$A$9:$A$2065,0)),0)</f>
        <v>0</v>
      </c>
      <c r="J652" s="204">
        <f>IFERROR(INDEX(Lookup!$BI$9:$BI$2065,MATCH($A652,Lookup!$A$9:$A$2065,0)),0)</f>
        <v>0</v>
      </c>
      <c r="K652" s="204">
        <f>IFERROR(INDEX(Lookup!$BH$9:$BH$2065,MATCH($A652,Lookup!$A$9:$A$2065,0)),0)</f>
        <v>0</v>
      </c>
      <c r="L652" s="204">
        <f t="shared" si="116"/>
        <v>0</v>
      </c>
      <c r="O652" s="182">
        <f t="shared" si="117"/>
        <v>0</v>
      </c>
    </row>
    <row r="653" spans="1:15" hidden="1" x14ac:dyDescent="0.2">
      <c r="G653" s="205"/>
      <c r="H653" s="205"/>
      <c r="L653" s="204"/>
      <c r="O653" s="182">
        <f t="shared" ref="O653" si="118">+IF(A653&gt;0,1,0)</f>
        <v>0</v>
      </c>
    </row>
    <row r="654" spans="1:15" x14ac:dyDescent="0.2">
      <c r="A654" s="212"/>
      <c r="B654" s="212"/>
      <c r="C654" s="212" t="s">
        <v>465</v>
      </c>
      <c r="D654" s="210">
        <f>SUM(D644:D652)</f>
        <v>0</v>
      </c>
      <c r="E654" s="210">
        <f>SUM(E644:E652)</f>
        <v>0</v>
      </c>
      <c r="F654" s="210">
        <f>SUM(F644:F652)</f>
        <v>0</v>
      </c>
      <c r="G654" s="211"/>
      <c r="H654" s="211"/>
      <c r="I654" s="210">
        <f>SUM(I644:I652)</f>
        <v>0</v>
      </c>
      <c r="J654" s="210">
        <f>SUM(J644:J652)</f>
        <v>0</v>
      </c>
      <c r="K654" s="210">
        <f>SUM(K644:K652)</f>
        <v>0</v>
      </c>
      <c r="L654" s="210">
        <f>SUM(L644:L652)</f>
        <v>0</v>
      </c>
      <c r="O654" s="182">
        <v>1</v>
      </c>
    </row>
    <row r="655" spans="1:15" x14ac:dyDescent="0.2">
      <c r="C655" s="206" t="s">
        <v>534</v>
      </c>
      <c r="L655" s="204"/>
      <c r="O655" s="182">
        <v>1</v>
      </c>
    </row>
    <row r="656" spans="1:15" x14ac:dyDescent="0.2">
      <c r="A656" s="182" t="str">
        <f>'09'!A2</f>
        <v>22100-G12</v>
      </c>
      <c r="C656" s="182" t="str">
        <f>IFERROR(LEFT(IFERROR(INDEX(Sheet5!$C$2:$C$1300,MATCH($A656,Sheet5!$A$2:$A$1300,0)),"-"),FIND(",",IFERROR(INDEX(Sheet5!$C$2:$C$1300,MATCH($A656,Sheet5!$A$2:$A$1300,0)),"-"),1)-1),IFERROR(INDEX(Sheet5!$C$2:$C$1300,MATCH($A656,Sheet5!$A$2:$A$1300,0)),"-"))</f>
        <v xml:space="preserve">Accountancy - Corporate-TAR                                 </v>
      </c>
      <c r="D656" s="204">
        <f>IFERROR(INDEX(Lookup!$BG$9:$BG$2065,MATCH($A656,Lookup!$A$9:$A$2065,0)),0)</f>
        <v>0</v>
      </c>
      <c r="E656" s="204">
        <f>IFERROR(INDEX(Lookup!$BF$9:$BF$2065,MATCH($A656,Lookup!$A$9:$A$2065,0)),0)</f>
        <v>0</v>
      </c>
      <c r="F656" s="204">
        <f>IFERROR(INDEX(Lookup!$BE$9:$BE$2065,MATCH($A656,Lookup!$A$9:$A$2065,0)),0)</f>
        <v>0</v>
      </c>
      <c r="G656" s="205"/>
      <c r="H656" s="205"/>
      <c r="I656" s="204">
        <f>IFERROR(INDEX(Lookup!$BJ$9:$BJ$2065,MATCH($A656,Lookup!$A$9:$A$2065,0)),0)</f>
        <v>0</v>
      </c>
      <c r="J656" s="204">
        <f>IFERROR(INDEX(Lookup!$BI$9:$BI$2065,MATCH($A656,Lookup!$A$9:$A$2065,0)),0)</f>
        <v>0</v>
      </c>
      <c r="K656" s="204">
        <f>IFERROR(INDEX(Lookup!$BH$9:$BH$2065,MATCH($A656,Lookup!$A$9:$A$2065,0)),0)</f>
        <v>0</v>
      </c>
      <c r="L656" s="204">
        <f t="shared" ref="L656:L689" si="119">K656-J656</f>
        <v>0</v>
      </c>
      <c r="O656" s="182">
        <f t="shared" ref="O656:O689" si="120">+IF(A656&gt;0,1,0)</f>
        <v>1</v>
      </c>
    </row>
    <row r="657" spans="1:15" x14ac:dyDescent="0.2">
      <c r="A657" s="182" t="str">
        <f>'09'!A3</f>
        <v>22120-G12</v>
      </c>
      <c r="C657" s="182" t="str">
        <f>IFERROR(LEFT(IFERROR(INDEX(Sheet5!$C$2:$C$1300,MATCH($A657,Sheet5!$A$2:$A$1300,0)),"-"),FIND(",",IFERROR(INDEX(Sheet5!$C$2:$C$1300,MATCH($A657,Sheet5!$A$2:$A$1300,0)),"-"),1)-1),IFERROR(INDEX(Sheet5!$C$2:$C$1300,MATCH($A657,Sheet5!$A$2:$A$1300,0)),"-"))</f>
        <v xml:space="preserve">Accountancy - Other-TAR                                     </v>
      </c>
      <c r="D657" s="204">
        <f>IFERROR(INDEX(Lookup!$BG$9:$BG$2065,MATCH($A657,Lookup!$A$9:$A$2065,0)),0)</f>
        <v>0</v>
      </c>
      <c r="E657" s="204">
        <f>IFERROR(INDEX(Lookup!$BF$9:$BF$2065,MATCH($A657,Lookup!$A$9:$A$2065,0)),0)</f>
        <v>0</v>
      </c>
      <c r="F657" s="204">
        <f>IFERROR(INDEX(Lookup!$BE$9:$BE$2065,MATCH($A657,Lookup!$A$9:$A$2065,0)),0)</f>
        <v>0</v>
      </c>
      <c r="G657" s="205"/>
      <c r="H657" s="205"/>
      <c r="I657" s="204">
        <f>IFERROR(INDEX(Lookup!$BJ$9:$BJ$2065,MATCH($A657,Lookup!$A$9:$A$2065,0)),0)</f>
        <v>0</v>
      </c>
      <c r="J657" s="204">
        <f>IFERROR(INDEX(Lookup!$BI$9:$BI$2065,MATCH($A657,Lookup!$A$9:$A$2065,0)),0)</f>
        <v>0</v>
      </c>
      <c r="K657" s="204">
        <f>IFERROR(INDEX(Lookup!$BH$9:$BH$2065,MATCH($A657,Lookup!$A$9:$A$2065,0)),0)</f>
        <v>0</v>
      </c>
      <c r="L657" s="204">
        <f t="shared" si="119"/>
        <v>0</v>
      </c>
      <c r="O657" s="182">
        <f t="shared" si="120"/>
        <v>1</v>
      </c>
    </row>
    <row r="658" spans="1:15" x14ac:dyDescent="0.2">
      <c r="A658" s="182" t="str">
        <f>'09'!A4</f>
        <v>22140-G12</v>
      </c>
      <c r="C658" s="182" t="str">
        <f>IFERROR(LEFT(IFERROR(INDEX(Sheet5!$C$2:$C$1300,MATCH($A658,Sheet5!$A$2:$A$1300,0)),"-"),FIND(",",IFERROR(INDEX(Sheet5!$C$2:$C$1300,MATCH($A658,Sheet5!$A$2:$A$1300,0)),"-"),1)-1),IFERROR(INDEX(Sheet5!$C$2:$C$1300,MATCH($A658,Sheet5!$A$2:$A$1300,0)),"-"))</f>
        <v xml:space="preserve">Audit Fees-TAR                                              </v>
      </c>
      <c r="D658" s="204">
        <f>IFERROR(INDEX(Lookup!$BG$9:$BG$2065,MATCH($A658,Lookup!$A$9:$A$2065,0)),0)</f>
        <v>0</v>
      </c>
      <c r="E658" s="204">
        <f>IFERROR(INDEX(Lookup!$BF$9:$BF$2065,MATCH($A658,Lookup!$A$9:$A$2065,0)),0)</f>
        <v>0</v>
      </c>
      <c r="F658" s="204">
        <f>IFERROR(INDEX(Lookup!$BE$9:$BE$2065,MATCH($A658,Lookup!$A$9:$A$2065,0)),0)</f>
        <v>0</v>
      </c>
      <c r="G658" s="205"/>
      <c r="H658" s="205"/>
      <c r="I658" s="204">
        <f>IFERROR(INDEX(Lookup!$BJ$9:$BJ$2065,MATCH($A658,Lookup!$A$9:$A$2065,0)),0)</f>
        <v>0</v>
      </c>
      <c r="J658" s="204">
        <f>IFERROR(INDEX(Lookup!$BI$9:$BI$2065,MATCH($A658,Lookup!$A$9:$A$2065,0)),0)</f>
        <v>0</v>
      </c>
      <c r="K658" s="204">
        <f>IFERROR(INDEX(Lookup!$BH$9:$BH$2065,MATCH($A658,Lookup!$A$9:$A$2065,0)),0)</f>
        <v>0</v>
      </c>
      <c r="L658" s="204">
        <f t="shared" si="119"/>
        <v>0</v>
      </c>
      <c r="O658" s="182">
        <f t="shared" si="120"/>
        <v>1</v>
      </c>
    </row>
    <row r="659" spans="1:15" x14ac:dyDescent="0.2">
      <c r="A659" s="182" t="str">
        <f>'09'!A5</f>
        <v>22160-G12</v>
      </c>
      <c r="C659" s="182" t="str">
        <f>IFERROR(LEFT(IFERROR(INDEX(Sheet5!$C$2:$C$1300,MATCH($A659,Sheet5!$A$2:$A$1300,0)),"-"),FIND(",",IFERROR(INDEX(Sheet5!$C$2:$C$1300,MATCH($A659,Sheet5!$A$2:$A$1300,0)),"-"),1)-1),IFERROR(INDEX(Sheet5!$C$2:$C$1300,MATCH($A659,Sheet5!$A$2:$A$1300,0)),"-"))</f>
        <v xml:space="preserve">Bad Debts-TAR                                               </v>
      </c>
      <c r="D659" s="204">
        <f>IFERROR(INDEX(Lookup!$BG$9:$BG$2065,MATCH($A659,Lookup!$A$9:$A$2065,0)),0)</f>
        <v>0</v>
      </c>
      <c r="E659" s="204">
        <f>IFERROR(INDEX(Lookup!$BF$9:$BF$2065,MATCH($A659,Lookup!$A$9:$A$2065,0)),0)</f>
        <v>0</v>
      </c>
      <c r="F659" s="204">
        <f>IFERROR(INDEX(Lookup!$BE$9:$BE$2065,MATCH($A659,Lookup!$A$9:$A$2065,0)),0)</f>
        <v>77.77</v>
      </c>
      <c r="G659" s="205"/>
      <c r="H659" s="205"/>
      <c r="I659" s="204">
        <f>IFERROR(INDEX(Lookup!$BJ$9:$BJ$2065,MATCH($A659,Lookup!$A$9:$A$2065,0)),0)</f>
        <v>8009.23</v>
      </c>
      <c r="J659" s="204">
        <f>IFERROR(INDEX(Lookup!$BI$9:$BI$2065,MATCH($A659,Lookup!$A$9:$A$2065,0)),0)</f>
        <v>1038.75</v>
      </c>
      <c r="K659" s="204">
        <f>IFERROR(INDEX(Lookup!$BH$9:$BH$2065,MATCH($A659,Lookup!$A$9:$A$2065,0)),0)</f>
        <v>4205.47</v>
      </c>
      <c r="L659" s="204">
        <f t="shared" si="119"/>
        <v>3166.7200000000003</v>
      </c>
      <c r="O659" s="182">
        <f t="shared" si="120"/>
        <v>1</v>
      </c>
    </row>
    <row r="660" spans="1:15" x14ac:dyDescent="0.2">
      <c r="A660" s="182" t="str">
        <f>'09'!A6</f>
        <v>22180-G12</v>
      </c>
      <c r="C660" s="182" t="str">
        <f>IFERROR(LEFT(IFERROR(INDEX(Sheet5!$C$2:$C$1300,MATCH($A660,Sheet5!$A$2:$A$1300,0)),"-"),FIND(",",IFERROR(INDEX(Sheet5!$C$2:$C$1300,MATCH($A660,Sheet5!$A$2:$A$1300,0)),"-"),1)-1),IFERROR(INDEX(Sheet5!$C$2:$C$1300,MATCH($A660,Sheet5!$A$2:$A$1300,0)),"-"))</f>
        <v xml:space="preserve">Bank Fees &amp; Charges-TAR                                     </v>
      </c>
      <c r="D660" s="204">
        <f>IFERROR(INDEX(Lookup!$BG$9:$BG$2065,MATCH($A660,Lookup!$A$9:$A$2065,0)),0)</f>
        <v>45.35</v>
      </c>
      <c r="E660" s="204">
        <f>IFERROR(INDEX(Lookup!$BF$9:$BF$2065,MATCH($A660,Lookup!$A$9:$A$2065,0)),0)</f>
        <v>20</v>
      </c>
      <c r="F660" s="204">
        <f>IFERROR(INDEX(Lookup!$BE$9:$BE$2065,MATCH($A660,Lookup!$A$9:$A$2065,0)),0)</f>
        <v>80.55</v>
      </c>
      <c r="G660" s="205"/>
      <c r="H660" s="205"/>
      <c r="I660" s="204">
        <f>IFERROR(INDEX(Lookup!$BJ$9:$BJ$2065,MATCH($A660,Lookup!$A$9:$A$2065,0)),0)</f>
        <v>2410.86</v>
      </c>
      <c r="J660" s="204">
        <f>IFERROR(INDEX(Lookup!$BI$9:$BI$2065,MATCH($A660,Lookup!$A$9:$A$2065,0)),0)</f>
        <v>940.6</v>
      </c>
      <c r="K660" s="204">
        <f>IFERROR(INDEX(Lookup!$BH$9:$BH$2065,MATCH($A660,Lookup!$A$9:$A$2065,0)),0)</f>
        <v>986.57</v>
      </c>
      <c r="L660" s="204">
        <f t="shared" si="119"/>
        <v>45.970000000000027</v>
      </c>
      <c r="O660" s="182">
        <f t="shared" si="120"/>
        <v>1</v>
      </c>
    </row>
    <row r="661" spans="1:15" x14ac:dyDescent="0.2">
      <c r="A661" s="182" t="str">
        <f>'09'!A7</f>
        <v>22200-G12</v>
      </c>
      <c r="C661" s="182" t="str">
        <f>IFERROR(LEFT(IFERROR(INDEX(Sheet5!$C$2:$C$1300,MATCH($A661,Sheet5!$A$2:$A$1300,0)),"-"),FIND(",",IFERROR(INDEX(Sheet5!$C$2:$C$1300,MATCH($A661,Sheet5!$A$2:$A$1300,0)),"-"),1)-1),IFERROR(INDEX(Sheet5!$C$2:$C$1300,MATCH($A661,Sheet5!$A$2:$A$1300,0)),"-"))</f>
        <v xml:space="preserve">Circulation Audit Fees-TAR                                  </v>
      </c>
      <c r="D661" s="204">
        <f>IFERROR(INDEX(Lookup!$BG$9:$BG$2065,MATCH($A661,Lookup!$A$9:$A$2065,0)),0)</f>
        <v>0</v>
      </c>
      <c r="E661" s="204">
        <f>IFERROR(INDEX(Lookup!$BF$9:$BF$2065,MATCH($A661,Lookup!$A$9:$A$2065,0)),0)</f>
        <v>0</v>
      </c>
      <c r="F661" s="204">
        <f>IFERROR(INDEX(Lookup!$BE$9:$BE$2065,MATCH($A661,Lookup!$A$9:$A$2065,0)),0)</f>
        <v>0</v>
      </c>
      <c r="G661" s="205"/>
      <c r="H661" s="205"/>
      <c r="I661" s="204">
        <f>IFERROR(INDEX(Lookup!$BJ$9:$BJ$2065,MATCH($A661,Lookup!$A$9:$A$2065,0)),0)</f>
        <v>580</v>
      </c>
      <c r="J661" s="204">
        <f>IFERROR(INDEX(Lookup!$BI$9:$BI$2065,MATCH($A661,Lookup!$A$9:$A$2065,0)),0)</f>
        <v>0</v>
      </c>
      <c r="K661" s="204">
        <f>IFERROR(INDEX(Lookup!$BH$9:$BH$2065,MATCH($A661,Lookup!$A$9:$A$2065,0)),0)</f>
        <v>0</v>
      </c>
      <c r="L661" s="204">
        <f t="shared" si="119"/>
        <v>0</v>
      </c>
      <c r="O661" s="182">
        <f t="shared" si="120"/>
        <v>1</v>
      </c>
    </row>
    <row r="662" spans="1:15" x14ac:dyDescent="0.2">
      <c r="A662" s="182" t="str">
        <f>'09'!A8</f>
        <v>22220-G12</v>
      </c>
      <c r="C662" s="182" t="str">
        <f>IFERROR(LEFT(IFERROR(INDEX(Sheet5!$C$2:$C$1300,MATCH($A662,Sheet5!$A$2:$A$1300,0)),"-"),FIND(",",IFERROR(INDEX(Sheet5!$C$2:$C$1300,MATCH($A662,Sheet5!$A$2:$A$1300,0)),"-"),1)-1),IFERROR(INDEX(Sheet5!$C$2:$C$1300,MATCH($A662,Sheet5!$A$2:$A$1300,0)),"-"))</f>
        <v xml:space="preserve">Consultancy Fees-TAR                                        </v>
      </c>
      <c r="D662" s="204">
        <f>IFERROR(INDEX(Lookup!$BG$9:$BG$2065,MATCH($A662,Lookup!$A$9:$A$2065,0)),0)</f>
        <v>0</v>
      </c>
      <c r="E662" s="204">
        <f>IFERROR(INDEX(Lookup!$BF$9:$BF$2065,MATCH($A662,Lookup!$A$9:$A$2065,0)),0)</f>
        <v>0</v>
      </c>
      <c r="F662" s="204">
        <f>IFERROR(INDEX(Lookup!$BE$9:$BE$2065,MATCH($A662,Lookup!$A$9:$A$2065,0)),0)</f>
        <v>0</v>
      </c>
      <c r="G662" s="205"/>
      <c r="H662" s="205"/>
      <c r="I662" s="204">
        <f>IFERROR(INDEX(Lookup!$BJ$9:$BJ$2065,MATCH($A662,Lookup!$A$9:$A$2065,0)),0)</f>
        <v>0</v>
      </c>
      <c r="J662" s="204">
        <f>IFERROR(INDEX(Lookup!$BI$9:$BI$2065,MATCH($A662,Lookup!$A$9:$A$2065,0)),0)</f>
        <v>0</v>
      </c>
      <c r="K662" s="204">
        <f>IFERROR(INDEX(Lookup!$BH$9:$BH$2065,MATCH($A662,Lookup!$A$9:$A$2065,0)),0)</f>
        <v>0</v>
      </c>
      <c r="L662" s="204">
        <f t="shared" si="119"/>
        <v>0</v>
      </c>
      <c r="O662" s="182">
        <f t="shared" si="120"/>
        <v>1</v>
      </c>
    </row>
    <row r="663" spans="1:15" x14ac:dyDescent="0.2">
      <c r="A663" s="182" t="str">
        <f>'09'!A9</f>
        <v>22240-G12</v>
      </c>
      <c r="C663" s="182" t="str">
        <f>IFERROR(LEFT(IFERROR(INDEX(Sheet5!$C$2:$C$1300,MATCH($A663,Sheet5!$A$2:$A$1300,0)),"-"),FIND(",",IFERROR(INDEX(Sheet5!$C$2:$C$1300,MATCH($A663,Sheet5!$A$2:$A$1300,0)),"-"),1)-1),IFERROR(INDEX(Sheet5!$C$2:$C$1300,MATCH($A663,Sheet5!$A$2:$A$1300,0)),"-"))</f>
        <v xml:space="preserve">Contractors-TAR                                             </v>
      </c>
      <c r="D663" s="204">
        <f>IFERROR(INDEX(Lookup!$BG$9:$BG$2065,MATCH($A663,Lookup!$A$9:$A$2065,0)),0)</f>
        <v>0</v>
      </c>
      <c r="E663" s="204">
        <f>IFERROR(INDEX(Lookup!$BF$9:$BF$2065,MATCH($A663,Lookup!$A$9:$A$2065,0)),0)</f>
        <v>0</v>
      </c>
      <c r="F663" s="204">
        <f>IFERROR(INDEX(Lookup!$BE$9:$BE$2065,MATCH($A663,Lookup!$A$9:$A$2065,0)),0)</f>
        <v>0</v>
      </c>
      <c r="G663" s="205"/>
      <c r="H663" s="205"/>
      <c r="I663" s="204">
        <f>IFERROR(INDEX(Lookup!$BJ$9:$BJ$2065,MATCH($A663,Lookup!$A$9:$A$2065,0)),0)</f>
        <v>0</v>
      </c>
      <c r="J663" s="204">
        <f>IFERROR(INDEX(Lookup!$BI$9:$BI$2065,MATCH($A663,Lookup!$A$9:$A$2065,0)),0)</f>
        <v>0</v>
      </c>
      <c r="K663" s="204">
        <f>IFERROR(INDEX(Lookup!$BH$9:$BH$2065,MATCH($A663,Lookup!$A$9:$A$2065,0)),0)</f>
        <v>0</v>
      </c>
      <c r="L663" s="204">
        <f t="shared" si="119"/>
        <v>0</v>
      </c>
      <c r="O663" s="182">
        <f t="shared" si="120"/>
        <v>1</v>
      </c>
    </row>
    <row r="664" spans="1:15" x14ac:dyDescent="0.2">
      <c r="A664" s="182" t="str">
        <f>'09'!A10</f>
        <v>22260-G12</v>
      </c>
      <c r="C664" s="182" t="str">
        <f>IFERROR(LEFT(IFERROR(INDEX(Sheet5!$C$2:$C$1300,MATCH($A664,Sheet5!$A$2:$A$1300,0)),"-"),FIND(",",IFERROR(INDEX(Sheet5!$C$2:$C$1300,MATCH($A664,Sheet5!$A$2:$A$1300,0)),"-"),1)-1),IFERROR(INDEX(Sheet5!$C$2:$C$1300,MATCH($A664,Sheet5!$A$2:$A$1300,0)),"-"))</f>
        <v xml:space="preserve">Courier / Freight / Removalist-TAR                          </v>
      </c>
      <c r="D664" s="204">
        <f>IFERROR(INDEX(Lookup!$BG$9:$BG$2065,MATCH($A664,Lookup!$A$9:$A$2065,0)),0)</f>
        <v>0</v>
      </c>
      <c r="E664" s="204">
        <f>IFERROR(INDEX(Lookup!$BF$9:$BF$2065,MATCH($A664,Lookup!$A$9:$A$2065,0)),0)</f>
        <v>0</v>
      </c>
      <c r="F664" s="204">
        <f>IFERROR(INDEX(Lookup!$BE$9:$BE$2065,MATCH($A664,Lookup!$A$9:$A$2065,0)),0)</f>
        <v>0</v>
      </c>
      <c r="G664" s="205"/>
      <c r="H664" s="205"/>
      <c r="I664" s="204">
        <f>IFERROR(INDEX(Lookup!$BJ$9:$BJ$2065,MATCH($A664,Lookup!$A$9:$A$2065,0)),0)</f>
        <v>0</v>
      </c>
      <c r="J664" s="204">
        <f>IFERROR(INDEX(Lookup!$BI$9:$BI$2065,MATCH($A664,Lookup!$A$9:$A$2065,0)),0)</f>
        <v>0</v>
      </c>
      <c r="K664" s="204">
        <f>IFERROR(INDEX(Lookup!$BH$9:$BH$2065,MATCH($A664,Lookup!$A$9:$A$2065,0)),0)</f>
        <v>0</v>
      </c>
      <c r="L664" s="204">
        <f t="shared" si="119"/>
        <v>0</v>
      </c>
      <c r="O664" s="182">
        <f t="shared" si="120"/>
        <v>1</v>
      </c>
    </row>
    <row r="665" spans="1:15" x14ac:dyDescent="0.2">
      <c r="A665" s="182" t="str">
        <f>'09'!A11</f>
        <v>22300-G12</v>
      </c>
      <c r="C665" s="182" t="str">
        <f>IFERROR(LEFT(IFERROR(INDEX(Sheet5!$C$2:$C$1300,MATCH($A665,Sheet5!$A$2:$A$1300,0)),"-"),FIND(",",IFERROR(INDEX(Sheet5!$C$2:$C$1300,MATCH($A665,Sheet5!$A$2:$A$1300,0)),"-"),1)-1),IFERROR(INDEX(Sheet5!$C$2:$C$1300,MATCH($A665,Sheet5!$A$2:$A$1300,0)),"-"))</f>
        <v xml:space="preserve">Dues and Subs-TAR                                           </v>
      </c>
      <c r="D665" s="204">
        <f>IFERROR(INDEX(Lookup!$BG$9:$BG$2065,MATCH($A665,Lookup!$A$9:$A$2065,0)),0)</f>
        <v>42.04</v>
      </c>
      <c r="E665" s="204">
        <f>IFERROR(INDEX(Lookup!$BF$9:$BF$2065,MATCH($A665,Lookup!$A$9:$A$2065,0)),0)</f>
        <v>0</v>
      </c>
      <c r="F665" s="204">
        <f>IFERROR(INDEX(Lookup!$BE$9:$BE$2065,MATCH($A665,Lookup!$A$9:$A$2065,0)),0)</f>
        <v>0</v>
      </c>
      <c r="G665" s="205"/>
      <c r="H665" s="205"/>
      <c r="I665" s="204">
        <f>IFERROR(INDEX(Lookup!$BJ$9:$BJ$2065,MATCH($A665,Lookup!$A$9:$A$2065,0)),0)</f>
        <v>886.76999999999975</v>
      </c>
      <c r="J665" s="204">
        <f>IFERROR(INDEX(Lookup!$BI$9:$BI$2065,MATCH($A665,Lookup!$A$9:$A$2065,0)),0)</f>
        <v>457.37</v>
      </c>
      <c r="K665" s="204">
        <f>IFERROR(INDEX(Lookup!$BH$9:$BH$2065,MATCH($A665,Lookup!$A$9:$A$2065,0)),0)</f>
        <v>920.44999999999993</v>
      </c>
      <c r="L665" s="204">
        <f t="shared" si="119"/>
        <v>463.07999999999993</v>
      </c>
      <c r="O665" s="182">
        <f t="shared" si="120"/>
        <v>1</v>
      </c>
    </row>
    <row r="666" spans="1:15" x14ac:dyDescent="0.2">
      <c r="A666" s="182" t="str">
        <f>'09'!A12</f>
        <v>22320-G12</v>
      </c>
      <c r="C666" s="182" t="str">
        <f>IFERROR(LEFT(IFERROR(INDEX(Sheet5!$C$2:$C$1300,MATCH($A666,Sheet5!$A$2:$A$1300,0)),"-"),FIND(",",IFERROR(INDEX(Sheet5!$C$2:$C$1300,MATCH($A666,Sheet5!$A$2:$A$1300,0)),"-"),1)-1),IFERROR(INDEX(Sheet5!$C$2:$C$1300,MATCH($A666,Sheet5!$A$2:$A$1300,0)),"-"))</f>
        <v xml:space="preserve">Fees &amp; Charges-TAR                                          </v>
      </c>
      <c r="D666" s="204">
        <f>IFERROR(INDEX(Lookup!$BG$9:$BG$2065,MATCH($A666,Lookup!$A$9:$A$2065,0)),0)</f>
        <v>0</v>
      </c>
      <c r="E666" s="204">
        <f>IFERROR(INDEX(Lookup!$BF$9:$BF$2065,MATCH($A666,Lookup!$A$9:$A$2065,0)),0)</f>
        <v>0</v>
      </c>
      <c r="F666" s="204">
        <f>IFERROR(INDEX(Lookup!$BE$9:$BE$2065,MATCH($A666,Lookup!$A$9:$A$2065,0)),0)</f>
        <v>0</v>
      </c>
      <c r="G666" s="205"/>
      <c r="H666" s="205"/>
      <c r="I666" s="204">
        <f>IFERROR(INDEX(Lookup!$BJ$9:$BJ$2065,MATCH($A666,Lookup!$A$9:$A$2065,0)),0)</f>
        <v>692.73</v>
      </c>
      <c r="J666" s="204">
        <f>IFERROR(INDEX(Lookup!$BI$9:$BI$2065,MATCH($A666,Lookup!$A$9:$A$2065,0)),0)</f>
        <v>273</v>
      </c>
      <c r="K666" s="204">
        <f>IFERROR(INDEX(Lookup!$BH$9:$BH$2065,MATCH($A666,Lookup!$A$9:$A$2065,0)),0)</f>
        <v>273</v>
      </c>
      <c r="L666" s="204">
        <f t="shared" si="119"/>
        <v>0</v>
      </c>
      <c r="O666" s="182">
        <f t="shared" si="120"/>
        <v>1</v>
      </c>
    </row>
    <row r="667" spans="1:15" x14ac:dyDescent="0.2">
      <c r="A667" s="182" t="str">
        <f>'09'!A13</f>
        <v>22340-G12</v>
      </c>
      <c r="C667" s="182" t="str">
        <f>IFERROR(LEFT(IFERROR(INDEX(Sheet5!$C$2:$C$1300,MATCH($A667,Sheet5!$A$2:$A$1300,0)),"-"),FIND(",",IFERROR(INDEX(Sheet5!$C$2:$C$1300,MATCH($A667,Sheet5!$A$2:$A$1300,0)),"-"),1)-1),IFERROR(INDEX(Sheet5!$C$2:$C$1300,MATCH($A667,Sheet5!$A$2:$A$1300,0)),"-"))</f>
        <v xml:space="preserve">Flowers &amp; Decorations-TAR                                   </v>
      </c>
      <c r="D667" s="204">
        <f>IFERROR(INDEX(Lookup!$BG$9:$BG$2065,MATCH($A667,Lookup!$A$9:$A$2065,0)),0)</f>
        <v>0</v>
      </c>
      <c r="E667" s="204">
        <f>IFERROR(INDEX(Lookup!$BF$9:$BF$2065,MATCH($A667,Lookup!$A$9:$A$2065,0)),0)</f>
        <v>0</v>
      </c>
      <c r="F667" s="204">
        <f>IFERROR(INDEX(Lookup!$BE$9:$BE$2065,MATCH($A667,Lookup!$A$9:$A$2065,0)),0)</f>
        <v>0</v>
      </c>
      <c r="G667" s="205"/>
      <c r="H667" s="205"/>
      <c r="I667" s="204">
        <f>IFERROR(INDEX(Lookup!$BJ$9:$BJ$2065,MATCH($A667,Lookup!$A$9:$A$2065,0)),0)</f>
        <v>48.18</v>
      </c>
      <c r="J667" s="204">
        <f>IFERROR(INDEX(Lookup!$BI$9:$BI$2065,MATCH($A667,Lookup!$A$9:$A$2065,0)),0)</f>
        <v>0</v>
      </c>
      <c r="K667" s="204">
        <f>IFERROR(INDEX(Lookup!$BH$9:$BH$2065,MATCH($A667,Lookup!$A$9:$A$2065,0)),0)</f>
        <v>0</v>
      </c>
      <c r="L667" s="204">
        <f t="shared" si="119"/>
        <v>0</v>
      </c>
      <c r="O667" s="182">
        <f t="shared" si="120"/>
        <v>1</v>
      </c>
    </row>
    <row r="668" spans="1:15" x14ac:dyDescent="0.2">
      <c r="A668" s="182" t="str">
        <f>'09'!A14</f>
        <v>22360-G12</v>
      </c>
      <c r="C668" s="182" t="str">
        <f>IFERROR(LEFT(IFERROR(INDEX(Sheet5!$C$2:$C$1300,MATCH($A668,Sheet5!$A$2:$A$1300,0)),"-"),FIND(",",IFERROR(INDEX(Sheet5!$C$2:$C$1300,MATCH($A668,Sheet5!$A$2:$A$1300,0)),"-"),1)-1),IFERROR(INDEX(Sheet5!$C$2:$C$1300,MATCH($A668,Sheet5!$A$2:$A$1300,0)),"-"))</f>
        <v xml:space="preserve">Fringe Benefits Tax Payable-TAR                             </v>
      </c>
      <c r="D668" s="204">
        <f>IFERROR(INDEX(Lookup!$BG$9:$BG$2065,MATCH($A668,Lookup!$A$9:$A$2065,0)),0)</f>
        <v>0</v>
      </c>
      <c r="E668" s="204">
        <f>IFERROR(INDEX(Lookup!$BF$9:$BF$2065,MATCH($A668,Lookup!$A$9:$A$2065,0)),0)</f>
        <v>0</v>
      </c>
      <c r="F668" s="204">
        <f>IFERROR(INDEX(Lookup!$BE$9:$BE$2065,MATCH($A668,Lookup!$A$9:$A$2065,0)),0)</f>
        <v>0</v>
      </c>
      <c r="G668" s="205"/>
      <c r="H668" s="205"/>
      <c r="I668" s="204">
        <f>IFERROR(INDEX(Lookup!$BJ$9:$BJ$2065,MATCH($A668,Lookup!$A$9:$A$2065,0)),0)</f>
        <v>542.77</v>
      </c>
      <c r="J668" s="204">
        <f>IFERROR(INDEX(Lookup!$BI$9:$BI$2065,MATCH($A668,Lookup!$A$9:$A$2065,0)),0)</f>
        <v>492.56</v>
      </c>
      <c r="K668" s="204">
        <f>IFERROR(INDEX(Lookup!$BH$9:$BH$2065,MATCH($A668,Lookup!$A$9:$A$2065,0)),0)</f>
        <v>492.56</v>
      </c>
      <c r="L668" s="204">
        <f t="shared" si="119"/>
        <v>0</v>
      </c>
      <c r="O668" s="182">
        <f t="shared" si="120"/>
        <v>1</v>
      </c>
    </row>
    <row r="669" spans="1:15" x14ac:dyDescent="0.2">
      <c r="A669" s="182" t="str">
        <f>'09'!A15</f>
        <v>22380-G12</v>
      </c>
      <c r="C669" s="182" t="str">
        <f>IFERROR(LEFT(IFERROR(INDEX(Sheet5!$C$2:$C$1300,MATCH($A669,Sheet5!$A$2:$A$1300,0)),"-"),FIND(",",IFERROR(INDEX(Sheet5!$C$2:$C$1300,MATCH($A669,Sheet5!$A$2:$A$1300,0)),"-"),1)-1),IFERROR(INDEX(Sheet5!$C$2:$C$1300,MATCH($A669,Sheet5!$A$2:$A$1300,0)),"-"))</f>
        <v xml:space="preserve">General Expenses-TAR                                        </v>
      </c>
      <c r="D669" s="204">
        <f>IFERROR(INDEX(Lookup!$BG$9:$BG$2065,MATCH($A669,Lookup!$A$9:$A$2065,0)),0)</f>
        <v>72.680000000000007</v>
      </c>
      <c r="E669" s="204">
        <f>IFERROR(INDEX(Lookup!$BF$9:$BF$2065,MATCH($A669,Lookup!$A$9:$A$2065,0)),0)</f>
        <v>0</v>
      </c>
      <c r="F669" s="204">
        <f>IFERROR(INDEX(Lookup!$BE$9:$BE$2065,MATCH($A669,Lookup!$A$9:$A$2065,0)),0)</f>
        <v>0</v>
      </c>
      <c r="G669" s="205"/>
      <c r="H669" s="205"/>
      <c r="I669" s="204">
        <f>IFERROR(INDEX(Lookup!$BJ$9:$BJ$2065,MATCH($A669,Lookup!$A$9:$A$2065,0)),0)</f>
        <v>72.680000000000007</v>
      </c>
      <c r="J669" s="204">
        <f>IFERROR(INDEX(Lookup!$BI$9:$BI$2065,MATCH($A669,Lookup!$A$9:$A$2065,0)),0)</f>
        <v>133.74</v>
      </c>
      <c r="K669" s="204">
        <f>IFERROR(INDEX(Lookup!$BH$9:$BH$2065,MATCH($A669,Lookup!$A$9:$A$2065,0)),0)</f>
        <v>462.26</v>
      </c>
      <c r="L669" s="204">
        <f t="shared" si="119"/>
        <v>328.52</v>
      </c>
      <c r="O669" s="182">
        <f t="shared" si="120"/>
        <v>1</v>
      </c>
    </row>
    <row r="670" spans="1:15" x14ac:dyDescent="0.2">
      <c r="A670" s="182" t="str">
        <f>'09'!A16</f>
        <v>22400-G12</v>
      </c>
      <c r="C670" s="182" t="str">
        <f>IFERROR(LEFT(IFERROR(INDEX(Sheet5!$C$2:$C$1300,MATCH($A670,Sheet5!$A$2:$A$1300,0)),"-"),FIND(",",IFERROR(INDEX(Sheet5!$C$2:$C$1300,MATCH($A670,Sheet5!$A$2:$A$1300,0)),"-"),1)-1),IFERROR(INDEX(Sheet5!$C$2:$C$1300,MATCH($A670,Sheet5!$A$2:$A$1300,0)),"-"))</f>
        <v xml:space="preserve">Gifts-TAR                                                   </v>
      </c>
      <c r="D670" s="204">
        <f>IFERROR(INDEX(Lookup!$BG$9:$BG$2065,MATCH($A670,Lookup!$A$9:$A$2065,0)),0)</f>
        <v>133</v>
      </c>
      <c r="E670" s="204">
        <f>IFERROR(INDEX(Lookup!$BF$9:$BF$2065,MATCH($A670,Lookup!$A$9:$A$2065,0)),0)</f>
        <v>0</v>
      </c>
      <c r="F670" s="204">
        <f>IFERROR(INDEX(Lookup!$BE$9:$BE$2065,MATCH($A670,Lookup!$A$9:$A$2065,0)),0)</f>
        <v>0</v>
      </c>
      <c r="G670" s="205"/>
      <c r="H670" s="205"/>
      <c r="I670" s="204">
        <f>IFERROR(INDEX(Lookup!$BJ$9:$BJ$2065,MATCH($A670,Lookup!$A$9:$A$2065,0)),0)</f>
        <v>133</v>
      </c>
      <c r="J670" s="204">
        <f>IFERROR(INDEX(Lookup!$BI$9:$BI$2065,MATCH($A670,Lookup!$A$9:$A$2065,0)),0)</f>
        <v>49.91</v>
      </c>
      <c r="K670" s="204">
        <f>IFERROR(INDEX(Lookup!$BH$9:$BH$2065,MATCH($A670,Lookup!$A$9:$A$2065,0)),0)</f>
        <v>337.40999999999997</v>
      </c>
      <c r="L670" s="204">
        <f t="shared" si="119"/>
        <v>287.5</v>
      </c>
      <c r="O670" s="182">
        <f t="shared" si="120"/>
        <v>1</v>
      </c>
    </row>
    <row r="671" spans="1:15" x14ac:dyDescent="0.2">
      <c r="A671" s="182" t="str">
        <f>'09'!A17</f>
        <v>22520-G12</v>
      </c>
      <c r="C671" s="182" t="str">
        <f>IFERROR(LEFT(IFERROR(INDEX(Sheet5!$C$2:$C$1300,MATCH($A671,Sheet5!$A$2:$A$1300,0)),"-"),FIND(",",IFERROR(INDEX(Sheet5!$C$2:$C$1300,MATCH($A671,Sheet5!$A$2:$A$1300,0)),"-"),1)-1),IFERROR(INDEX(Sheet5!$C$2:$C$1300,MATCH($A671,Sheet5!$A$2:$A$1300,0)),"-"))</f>
        <v xml:space="preserve">Insurance - Travel-TAR                                      </v>
      </c>
      <c r="D671" s="204">
        <f>IFERROR(INDEX(Lookup!$BG$9:$BG$2065,MATCH($A671,Lookup!$A$9:$A$2065,0)),0)</f>
        <v>0</v>
      </c>
      <c r="E671" s="204">
        <f>IFERROR(INDEX(Lookup!$BF$9:$BF$2065,MATCH($A671,Lookup!$A$9:$A$2065,0)),0)</f>
        <v>0</v>
      </c>
      <c r="F671" s="204">
        <f>IFERROR(INDEX(Lookup!$BE$9:$BE$2065,MATCH($A671,Lookup!$A$9:$A$2065,0)),0)</f>
        <v>0</v>
      </c>
      <c r="G671" s="205"/>
      <c r="H671" s="205"/>
      <c r="I671" s="204">
        <f>IFERROR(INDEX(Lookup!$BJ$9:$BJ$2065,MATCH($A671,Lookup!$A$9:$A$2065,0)),0)</f>
        <v>0</v>
      </c>
      <c r="J671" s="204">
        <f>IFERROR(INDEX(Lookup!$BI$9:$BI$2065,MATCH($A671,Lookup!$A$9:$A$2065,0)),0)</f>
        <v>0</v>
      </c>
      <c r="K671" s="204">
        <f>IFERROR(INDEX(Lookup!$BH$9:$BH$2065,MATCH($A671,Lookup!$A$9:$A$2065,0)),0)</f>
        <v>0</v>
      </c>
      <c r="L671" s="204">
        <f t="shared" si="119"/>
        <v>0</v>
      </c>
      <c r="O671" s="182">
        <f t="shared" si="120"/>
        <v>1</v>
      </c>
    </row>
    <row r="672" spans="1:15" x14ac:dyDescent="0.2">
      <c r="A672" s="182" t="str">
        <f>'09'!A18</f>
        <v>22540-G12</v>
      </c>
      <c r="C672" s="182" t="str">
        <f>IFERROR(LEFT(IFERROR(INDEX(Sheet5!$C$2:$C$1300,MATCH($A672,Sheet5!$A$2:$A$1300,0)),"-"),FIND(",",IFERROR(INDEX(Sheet5!$C$2:$C$1300,MATCH($A672,Sheet5!$A$2:$A$1300,0)),"-"),1)-1),IFERROR(INDEX(Sheet5!$C$2:$C$1300,MATCH($A672,Sheet5!$A$2:$A$1300,0)),"-"))</f>
        <v xml:space="preserve">Interest-TAR                                                </v>
      </c>
      <c r="D672" s="204">
        <f>IFERROR(INDEX(Lookup!$BG$9:$BG$2065,MATCH($A672,Lookup!$A$9:$A$2065,0)),0)</f>
        <v>0</v>
      </c>
      <c r="E672" s="204">
        <f>IFERROR(INDEX(Lookup!$BF$9:$BF$2065,MATCH($A672,Lookup!$A$9:$A$2065,0)),0)</f>
        <v>0</v>
      </c>
      <c r="F672" s="204">
        <f>IFERROR(INDEX(Lookup!$BE$9:$BE$2065,MATCH($A672,Lookup!$A$9:$A$2065,0)),0)</f>
        <v>0</v>
      </c>
      <c r="G672" s="205"/>
      <c r="H672" s="205"/>
      <c r="I672" s="204">
        <f>IFERROR(INDEX(Lookup!$BJ$9:$BJ$2065,MATCH($A672,Lookup!$A$9:$A$2065,0)),0)</f>
        <v>0</v>
      </c>
      <c r="J672" s="204">
        <f>IFERROR(INDEX(Lookup!$BI$9:$BI$2065,MATCH($A672,Lookup!$A$9:$A$2065,0)),0)</f>
        <v>0</v>
      </c>
      <c r="K672" s="204">
        <f>IFERROR(INDEX(Lookup!$BH$9:$BH$2065,MATCH($A672,Lookup!$A$9:$A$2065,0)),0)</f>
        <v>0</v>
      </c>
      <c r="L672" s="204">
        <f t="shared" si="119"/>
        <v>0</v>
      </c>
      <c r="O672" s="182">
        <f t="shared" si="120"/>
        <v>1</v>
      </c>
    </row>
    <row r="673" spans="1:15" x14ac:dyDescent="0.2">
      <c r="A673" s="182" t="str">
        <f>'09'!A19</f>
        <v>22600-G12</v>
      </c>
      <c r="C673" s="182" t="str">
        <f>IFERROR(LEFT(IFERROR(INDEX(Sheet5!$C$2:$C$1300,MATCH($A673,Sheet5!$A$2:$A$1300,0)),"-"),FIND(",",IFERROR(INDEX(Sheet5!$C$2:$C$1300,MATCH($A673,Sheet5!$A$2:$A$1300,0)),"-"),1)-1),IFERROR(INDEX(Sheet5!$C$2:$C$1300,MATCH($A673,Sheet5!$A$2:$A$1300,0)),"-"))</f>
        <v xml:space="preserve">Legal Fees-TAR                                              </v>
      </c>
      <c r="D673" s="204">
        <f>IFERROR(INDEX(Lookup!$BG$9:$BG$2065,MATCH($A673,Lookup!$A$9:$A$2065,0)),0)</f>
        <v>0</v>
      </c>
      <c r="E673" s="204">
        <f>IFERROR(INDEX(Lookup!$BF$9:$BF$2065,MATCH($A673,Lookup!$A$9:$A$2065,0)),0)</f>
        <v>0</v>
      </c>
      <c r="F673" s="204">
        <f>IFERROR(INDEX(Lookup!$BE$9:$BE$2065,MATCH($A673,Lookup!$A$9:$A$2065,0)),0)</f>
        <v>0</v>
      </c>
      <c r="G673" s="205"/>
      <c r="H673" s="205"/>
      <c r="I673" s="204">
        <f>IFERROR(INDEX(Lookup!$BJ$9:$BJ$2065,MATCH($A673,Lookup!$A$9:$A$2065,0)),0)</f>
        <v>960</v>
      </c>
      <c r="J673" s="204">
        <f>IFERROR(INDEX(Lookup!$BI$9:$BI$2065,MATCH($A673,Lookup!$A$9:$A$2065,0)),0)</f>
        <v>0</v>
      </c>
      <c r="K673" s="204">
        <f>IFERROR(INDEX(Lookup!$BH$9:$BH$2065,MATCH($A673,Lookup!$A$9:$A$2065,0)),0)</f>
        <v>0</v>
      </c>
      <c r="L673" s="204">
        <f t="shared" si="119"/>
        <v>0</v>
      </c>
      <c r="O673" s="182">
        <f t="shared" si="120"/>
        <v>1</v>
      </c>
    </row>
    <row r="674" spans="1:15" x14ac:dyDescent="0.2">
      <c r="A674" s="182" t="str">
        <f>'09'!A20</f>
        <v>22640-G12</v>
      </c>
      <c r="C674" s="182" t="str">
        <f>IFERROR(LEFT(IFERROR(INDEX(Sheet5!$C$2:$C$1300,MATCH($A674,Sheet5!$A$2:$A$1300,0)),"-"),FIND(",",IFERROR(INDEX(Sheet5!$C$2:$C$1300,MATCH($A674,Sheet5!$A$2:$A$1300,0)),"-"),1)-1),IFERROR(INDEX(Sheet5!$C$2:$C$1300,MATCH($A674,Sheet5!$A$2:$A$1300,0)),"-"))</f>
        <v xml:space="preserve">Postage - General-TAR                                       </v>
      </c>
      <c r="D674" s="204">
        <f>IFERROR(INDEX(Lookup!$BG$9:$BG$2065,MATCH($A674,Lookup!$A$9:$A$2065,0)),0)</f>
        <v>0</v>
      </c>
      <c r="E674" s="204">
        <f>IFERROR(INDEX(Lookup!$BF$9:$BF$2065,MATCH($A674,Lookup!$A$9:$A$2065,0)),0)</f>
        <v>0</v>
      </c>
      <c r="F674" s="204">
        <f>IFERROR(INDEX(Lookup!$BE$9:$BE$2065,MATCH($A674,Lookup!$A$9:$A$2065,0)),0)</f>
        <v>15</v>
      </c>
      <c r="G674" s="205"/>
      <c r="H674" s="205"/>
      <c r="I674" s="204">
        <f>IFERROR(INDEX(Lookup!$BJ$9:$BJ$2065,MATCH($A674,Lookup!$A$9:$A$2065,0)),0)</f>
        <v>53.55</v>
      </c>
      <c r="J674" s="204">
        <f>IFERROR(INDEX(Lookup!$BI$9:$BI$2065,MATCH($A674,Lookup!$A$9:$A$2065,0)),0)</f>
        <v>35.33</v>
      </c>
      <c r="K674" s="204">
        <f>IFERROR(INDEX(Lookup!$BH$9:$BH$2065,MATCH($A674,Lookup!$A$9:$A$2065,0)),0)</f>
        <v>49.95</v>
      </c>
      <c r="L674" s="204">
        <f t="shared" si="119"/>
        <v>14.620000000000005</v>
      </c>
      <c r="O674" s="182">
        <f t="shared" si="120"/>
        <v>1</v>
      </c>
    </row>
    <row r="675" spans="1:15" x14ac:dyDescent="0.2">
      <c r="A675" s="182" t="str">
        <f>'09'!A21</f>
        <v>22660-G12</v>
      </c>
      <c r="C675" s="182" t="str">
        <f>IFERROR(LEFT(IFERROR(INDEX(Sheet5!$C$2:$C$1300,MATCH($A675,Sheet5!$A$2:$A$1300,0)),"-"),FIND(",",IFERROR(INDEX(Sheet5!$C$2:$C$1300,MATCH($A675,Sheet5!$A$2:$A$1300,0)),"-"),1)-1),IFERROR(INDEX(Sheet5!$C$2:$C$1300,MATCH($A675,Sheet5!$A$2:$A$1300,0)),"-"))</f>
        <v xml:space="preserve">Printing &amp; Stationery-TAR                                   </v>
      </c>
      <c r="D675" s="204">
        <f>IFERROR(INDEX(Lookup!$BG$9:$BG$2065,MATCH($A675,Lookup!$A$9:$A$2065,0)),0)</f>
        <v>163.72999999999999</v>
      </c>
      <c r="E675" s="204">
        <f>IFERROR(INDEX(Lookup!$BF$9:$BF$2065,MATCH($A675,Lookup!$A$9:$A$2065,0)),0)</f>
        <v>0</v>
      </c>
      <c r="F675" s="204">
        <f>IFERROR(INDEX(Lookup!$BE$9:$BE$2065,MATCH($A675,Lookup!$A$9:$A$2065,0)),0)</f>
        <v>0</v>
      </c>
      <c r="G675" s="205"/>
      <c r="H675" s="205"/>
      <c r="I675" s="204">
        <f>IFERROR(INDEX(Lookup!$BJ$9:$BJ$2065,MATCH($A675,Lookup!$A$9:$A$2065,0)),0)</f>
        <v>1786.5800000000002</v>
      </c>
      <c r="J675" s="204">
        <f>IFERROR(INDEX(Lookup!$BI$9:$BI$2065,MATCH($A675,Lookup!$A$9:$A$2065,0)),0)</f>
        <v>511.82000000000005</v>
      </c>
      <c r="K675" s="204">
        <f>IFERROR(INDEX(Lookup!$BH$9:$BH$2065,MATCH($A675,Lookup!$A$9:$A$2065,0)),0)</f>
        <v>1811.0100000000002</v>
      </c>
      <c r="L675" s="204">
        <f t="shared" si="119"/>
        <v>1299.19</v>
      </c>
      <c r="O675" s="182">
        <f t="shared" si="120"/>
        <v>1</v>
      </c>
    </row>
    <row r="676" spans="1:15" x14ac:dyDescent="0.2">
      <c r="A676" s="182" t="str">
        <f>'09'!A22</f>
        <v>22700-G12</v>
      </c>
      <c r="C676" s="182" t="str">
        <f>IFERROR(LEFT(IFERROR(INDEX(Sheet5!$C$2:$C$1300,MATCH($A676,Sheet5!$A$2:$A$1300,0)),"-"),FIND(",",IFERROR(INDEX(Sheet5!$C$2:$C$1300,MATCH($A676,Sheet5!$A$2:$A$1300,0)),"-"),1)-1),IFERROR(INDEX(Sheet5!$C$2:$C$1300,MATCH($A676,Sheet5!$A$2:$A$1300,0)),"-"))</f>
        <v xml:space="preserve">Publications &amp; Books-TAR                                    </v>
      </c>
      <c r="D676" s="204">
        <f>IFERROR(INDEX(Lookup!$BG$9:$BG$2065,MATCH($A676,Lookup!$A$9:$A$2065,0)),0)</f>
        <v>82.18</v>
      </c>
      <c r="E676" s="204">
        <f>IFERROR(INDEX(Lookup!$BF$9:$BF$2065,MATCH($A676,Lookup!$A$9:$A$2065,0)),0)</f>
        <v>0</v>
      </c>
      <c r="F676" s="204">
        <f>IFERROR(INDEX(Lookup!$BE$9:$BE$2065,MATCH($A676,Lookup!$A$9:$A$2065,0)),0)</f>
        <v>0</v>
      </c>
      <c r="G676" s="205"/>
      <c r="H676" s="205"/>
      <c r="I676" s="204">
        <f>IFERROR(INDEX(Lookup!$BJ$9:$BJ$2065,MATCH($A676,Lookup!$A$9:$A$2065,0)),0)</f>
        <v>952.68999999999983</v>
      </c>
      <c r="J676" s="204">
        <f>IFERROR(INDEX(Lookup!$BI$9:$BI$2065,MATCH($A676,Lookup!$A$9:$A$2065,0)),0)</f>
        <v>528.99</v>
      </c>
      <c r="K676" s="204">
        <f>IFERROR(INDEX(Lookup!$BH$9:$BH$2065,MATCH($A676,Lookup!$A$9:$A$2065,0)),0)</f>
        <v>940.8</v>
      </c>
      <c r="L676" s="204">
        <f t="shared" si="119"/>
        <v>411.80999999999995</v>
      </c>
      <c r="O676" s="182">
        <f t="shared" si="120"/>
        <v>1</v>
      </c>
    </row>
    <row r="677" spans="1:15" x14ac:dyDescent="0.2">
      <c r="A677" s="182" t="str">
        <f>'09'!A23</f>
        <v>22720-G12</v>
      </c>
      <c r="C677" s="182" t="str">
        <f>IFERROR(LEFT(IFERROR(INDEX(Sheet5!$C$2:$C$1300,MATCH($A677,Sheet5!$A$2:$A$1300,0)),"-"),FIND(",",IFERROR(INDEX(Sheet5!$C$2:$C$1300,MATCH($A677,Sheet5!$A$2:$A$1300,0)),"-"),1)-1),IFERROR(INDEX(Sheet5!$C$2:$C$1300,MATCH($A677,Sheet5!$A$2:$A$1300,0)),"-"))</f>
        <v xml:space="preserve">Travel &amp; Accom-TAR                                          </v>
      </c>
      <c r="D677" s="204">
        <f>IFERROR(INDEX(Lookup!$BG$9:$BG$2065,MATCH($A677,Lookup!$A$9:$A$2065,0)),0)</f>
        <v>43.54</v>
      </c>
      <c r="E677" s="204">
        <f>IFERROR(INDEX(Lookup!$BF$9:$BF$2065,MATCH($A677,Lookup!$A$9:$A$2065,0)),0)</f>
        <v>0</v>
      </c>
      <c r="F677" s="204">
        <f>IFERROR(INDEX(Lookup!$BE$9:$BE$2065,MATCH($A677,Lookup!$A$9:$A$2065,0)),0)</f>
        <v>0</v>
      </c>
      <c r="G677" s="205"/>
      <c r="H677" s="205"/>
      <c r="I677" s="204">
        <f>IFERROR(INDEX(Lookup!$BJ$9:$BJ$2065,MATCH($A677,Lookup!$A$9:$A$2065,0)),0)</f>
        <v>347.05</v>
      </c>
      <c r="J677" s="204">
        <f>IFERROR(INDEX(Lookup!$BI$9:$BI$2065,MATCH($A677,Lookup!$A$9:$A$2065,0)),0)</f>
        <v>91.12</v>
      </c>
      <c r="K677" s="204">
        <f>IFERROR(INDEX(Lookup!$BH$9:$BH$2065,MATCH($A677,Lookup!$A$9:$A$2065,0)),0)</f>
        <v>133.72999999999999</v>
      </c>
      <c r="L677" s="204">
        <f t="shared" ref="L677:L688" si="121">K677-J677</f>
        <v>42.609999999999985</v>
      </c>
      <c r="O677" s="182">
        <f t="shared" ref="O677:O688" si="122">+IF(A677&gt;0,1,0)</f>
        <v>1</v>
      </c>
    </row>
    <row r="678" spans="1:15" hidden="1" x14ac:dyDescent="0.2">
      <c r="A678" s="182">
        <f>'09'!A24</f>
        <v>0</v>
      </c>
      <c r="C678" s="182" t="str">
        <f>IFERROR(LEFT(IFERROR(INDEX(Sheet5!$C$2:$C$1300,MATCH($A678,Sheet5!$A$2:$A$1300,0)),"-"),FIND(",",IFERROR(INDEX(Sheet5!$C$2:$C$1300,MATCH($A678,Sheet5!$A$2:$A$1300,0)),"-"),1)-1),IFERROR(INDEX(Sheet5!$C$2:$C$1300,MATCH($A678,Sheet5!$A$2:$A$1300,0)),"-"))</f>
        <v>-</v>
      </c>
      <c r="D678" s="204">
        <f>IFERROR(INDEX(Lookup!$BG$9:$BG$2065,MATCH($A678,Lookup!$A$9:$A$2065,0)),0)</f>
        <v>0</v>
      </c>
      <c r="E678" s="204">
        <f>IFERROR(INDEX(Lookup!$BF$9:$BF$2065,MATCH($A678,Lookup!$A$9:$A$2065,0)),0)</f>
        <v>0</v>
      </c>
      <c r="F678" s="204">
        <f>IFERROR(INDEX(Lookup!$BE$9:$BE$2065,MATCH($A678,Lookup!$A$9:$A$2065,0)),0)</f>
        <v>0</v>
      </c>
      <c r="G678" s="205"/>
      <c r="H678" s="205"/>
      <c r="I678" s="204">
        <f>IFERROR(INDEX(Lookup!$BJ$9:$BJ$2065,MATCH($A678,Lookup!$A$9:$A$2065,0)),0)</f>
        <v>0</v>
      </c>
      <c r="J678" s="204">
        <f>IFERROR(INDEX(Lookup!$BI$9:$BI$2065,MATCH($A678,Lookup!$A$9:$A$2065,0)),0)</f>
        <v>0</v>
      </c>
      <c r="K678" s="204">
        <f>IFERROR(INDEX(Lookup!$BH$9:$BH$2065,MATCH($A678,Lookup!$A$9:$A$2065,0)),0)</f>
        <v>0</v>
      </c>
      <c r="L678" s="204">
        <f t="shared" si="121"/>
        <v>0</v>
      </c>
      <c r="O678" s="182">
        <f t="shared" si="122"/>
        <v>0</v>
      </c>
    </row>
    <row r="679" spans="1:15" hidden="1" x14ac:dyDescent="0.2">
      <c r="A679" s="182">
        <f>'09'!A25</f>
        <v>0</v>
      </c>
      <c r="C679" s="182" t="str">
        <f>IFERROR(LEFT(IFERROR(INDEX(Sheet5!$C$2:$C$1300,MATCH($A679,Sheet5!$A$2:$A$1300,0)),"-"),FIND(",",IFERROR(INDEX(Sheet5!$C$2:$C$1300,MATCH($A679,Sheet5!$A$2:$A$1300,0)),"-"),1)-1),IFERROR(INDEX(Sheet5!$C$2:$C$1300,MATCH($A679,Sheet5!$A$2:$A$1300,0)),"-"))</f>
        <v>-</v>
      </c>
      <c r="D679" s="204">
        <f>IFERROR(INDEX(Lookup!$BG$9:$BG$2065,MATCH($A679,Lookup!$A$9:$A$2065,0)),0)</f>
        <v>0</v>
      </c>
      <c r="E679" s="204">
        <f>IFERROR(INDEX(Lookup!$BF$9:$BF$2065,MATCH($A679,Lookup!$A$9:$A$2065,0)),0)</f>
        <v>0</v>
      </c>
      <c r="F679" s="204">
        <f>IFERROR(INDEX(Lookup!$BE$9:$BE$2065,MATCH($A679,Lookup!$A$9:$A$2065,0)),0)</f>
        <v>0</v>
      </c>
      <c r="G679" s="205"/>
      <c r="H679" s="205"/>
      <c r="I679" s="204">
        <f>IFERROR(INDEX(Lookup!$BJ$9:$BJ$2065,MATCH($A679,Lookup!$A$9:$A$2065,0)),0)</f>
        <v>0</v>
      </c>
      <c r="J679" s="204">
        <f>IFERROR(INDEX(Lookup!$BI$9:$BI$2065,MATCH($A679,Lookup!$A$9:$A$2065,0)),0)</f>
        <v>0</v>
      </c>
      <c r="K679" s="204">
        <f>IFERROR(INDEX(Lookup!$BH$9:$BH$2065,MATCH($A679,Lookup!$A$9:$A$2065,0)),0)</f>
        <v>0</v>
      </c>
      <c r="L679" s="204">
        <f t="shared" si="121"/>
        <v>0</v>
      </c>
      <c r="O679" s="182">
        <f t="shared" si="122"/>
        <v>0</v>
      </c>
    </row>
    <row r="680" spans="1:15" hidden="1" x14ac:dyDescent="0.2">
      <c r="A680" s="182">
        <f>'09'!A26</f>
        <v>0</v>
      </c>
      <c r="C680" s="182" t="str">
        <f>IFERROR(LEFT(IFERROR(INDEX(Sheet5!$C$2:$C$1300,MATCH($A680,Sheet5!$A$2:$A$1300,0)),"-"),FIND(",",IFERROR(INDEX(Sheet5!$C$2:$C$1300,MATCH($A680,Sheet5!$A$2:$A$1300,0)),"-"),1)-1),IFERROR(INDEX(Sheet5!$C$2:$C$1300,MATCH($A680,Sheet5!$A$2:$A$1300,0)),"-"))</f>
        <v>-</v>
      </c>
      <c r="D680" s="204">
        <f>IFERROR(INDEX(Lookup!$BG$9:$BG$2065,MATCH($A680,Lookup!$A$9:$A$2065,0)),0)</f>
        <v>0</v>
      </c>
      <c r="E680" s="204">
        <f>IFERROR(INDEX(Lookup!$BF$9:$BF$2065,MATCH($A680,Lookup!$A$9:$A$2065,0)),0)</f>
        <v>0</v>
      </c>
      <c r="F680" s="204">
        <f>IFERROR(INDEX(Lookup!$BE$9:$BE$2065,MATCH($A680,Lookup!$A$9:$A$2065,0)),0)</f>
        <v>0</v>
      </c>
      <c r="G680" s="205"/>
      <c r="H680" s="205"/>
      <c r="I680" s="204">
        <f>IFERROR(INDEX(Lookup!$BJ$9:$BJ$2065,MATCH($A680,Lookup!$A$9:$A$2065,0)),0)</f>
        <v>0</v>
      </c>
      <c r="J680" s="204">
        <f>IFERROR(INDEX(Lookup!$BI$9:$BI$2065,MATCH($A680,Lookup!$A$9:$A$2065,0)),0)</f>
        <v>0</v>
      </c>
      <c r="K680" s="204">
        <f>IFERROR(INDEX(Lookup!$BH$9:$BH$2065,MATCH($A680,Lookup!$A$9:$A$2065,0)),0)</f>
        <v>0</v>
      </c>
      <c r="L680" s="204">
        <f t="shared" si="121"/>
        <v>0</v>
      </c>
      <c r="O680" s="182">
        <f t="shared" si="122"/>
        <v>0</v>
      </c>
    </row>
    <row r="681" spans="1:15" hidden="1" x14ac:dyDescent="0.2">
      <c r="A681" s="182">
        <f>'09'!A27</f>
        <v>0</v>
      </c>
      <c r="C681" s="182" t="str">
        <f>IFERROR(LEFT(IFERROR(INDEX(Sheet5!$C$2:$C$1300,MATCH($A681,Sheet5!$A$2:$A$1300,0)),"-"),FIND(",",IFERROR(INDEX(Sheet5!$C$2:$C$1300,MATCH($A681,Sheet5!$A$2:$A$1300,0)),"-"),1)-1),IFERROR(INDEX(Sheet5!$C$2:$C$1300,MATCH($A681,Sheet5!$A$2:$A$1300,0)),"-"))</f>
        <v>-</v>
      </c>
      <c r="D681" s="204">
        <f>IFERROR(INDEX(Lookup!$BG$9:$BG$2065,MATCH($A681,Lookup!$A$9:$A$2065,0)),0)</f>
        <v>0</v>
      </c>
      <c r="E681" s="204">
        <f>IFERROR(INDEX(Lookup!$BF$9:$BF$2065,MATCH($A681,Lookup!$A$9:$A$2065,0)),0)</f>
        <v>0</v>
      </c>
      <c r="F681" s="204">
        <f>IFERROR(INDEX(Lookup!$BE$9:$BE$2065,MATCH($A681,Lookup!$A$9:$A$2065,0)),0)</f>
        <v>0</v>
      </c>
      <c r="G681" s="205"/>
      <c r="H681" s="205"/>
      <c r="I681" s="204">
        <f>IFERROR(INDEX(Lookup!$BJ$9:$BJ$2065,MATCH($A681,Lookup!$A$9:$A$2065,0)),0)</f>
        <v>0</v>
      </c>
      <c r="J681" s="204">
        <f>IFERROR(INDEX(Lookup!$BI$9:$BI$2065,MATCH($A681,Lookup!$A$9:$A$2065,0)),0)</f>
        <v>0</v>
      </c>
      <c r="K681" s="204">
        <f>IFERROR(INDEX(Lookup!$BH$9:$BH$2065,MATCH($A681,Lookup!$A$9:$A$2065,0)),0)</f>
        <v>0</v>
      </c>
      <c r="L681" s="204">
        <f t="shared" si="121"/>
        <v>0</v>
      </c>
      <c r="O681" s="182">
        <f t="shared" si="122"/>
        <v>0</v>
      </c>
    </row>
    <row r="682" spans="1:15" hidden="1" x14ac:dyDescent="0.2">
      <c r="A682" s="182">
        <f>'09'!A28</f>
        <v>0</v>
      </c>
      <c r="C682" s="182" t="str">
        <f>IFERROR(LEFT(IFERROR(INDEX(Sheet5!$C$2:$C$1300,MATCH($A682,Sheet5!$A$2:$A$1300,0)),"-"),FIND(",",IFERROR(INDEX(Sheet5!$C$2:$C$1300,MATCH($A682,Sheet5!$A$2:$A$1300,0)),"-"),1)-1),IFERROR(INDEX(Sheet5!$C$2:$C$1300,MATCH($A682,Sheet5!$A$2:$A$1300,0)),"-"))</f>
        <v>-</v>
      </c>
      <c r="D682" s="204">
        <f>IFERROR(INDEX(Lookup!$BG$9:$BG$2065,MATCH($A682,Lookup!$A$9:$A$2065,0)),0)</f>
        <v>0</v>
      </c>
      <c r="E682" s="204">
        <f>IFERROR(INDEX(Lookup!$BF$9:$BF$2065,MATCH($A682,Lookup!$A$9:$A$2065,0)),0)</f>
        <v>0</v>
      </c>
      <c r="F682" s="204">
        <f>IFERROR(INDEX(Lookup!$BE$9:$BE$2065,MATCH($A682,Lookup!$A$9:$A$2065,0)),0)</f>
        <v>0</v>
      </c>
      <c r="G682" s="205"/>
      <c r="H682" s="205"/>
      <c r="I682" s="204">
        <f>IFERROR(INDEX(Lookup!$BJ$9:$BJ$2065,MATCH($A682,Lookup!$A$9:$A$2065,0)),0)</f>
        <v>0</v>
      </c>
      <c r="J682" s="204">
        <f>IFERROR(INDEX(Lookup!$BI$9:$BI$2065,MATCH($A682,Lookup!$A$9:$A$2065,0)),0)</f>
        <v>0</v>
      </c>
      <c r="K682" s="204">
        <f>IFERROR(INDEX(Lookup!$BH$9:$BH$2065,MATCH($A682,Lookup!$A$9:$A$2065,0)),0)</f>
        <v>0</v>
      </c>
      <c r="L682" s="204">
        <f t="shared" si="121"/>
        <v>0</v>
      </c>
      <c r="O682" s="182">
        <f t="shared" si="122"/>
        <v>0</v>
      </c>
    </row>
    <row r="683" spans="1:15" hidden="1" x14ac:dyDescent="0.2">
      <c r="A683" s="182">
        <f>'09'!A29</f>
        <v>0</v>
      </c>
      <c r="C683" s="182" t="str">
        <f>IFERROR(LEFT(IFERROR(INDEX(Sheet5!$C$2:$C$1300,MATCH($A683,Sheet5!$A$2:$A$1300,0)),"-"),FIND(",",IFERROR(INDEX(Sheet5!$C$2:$C$1300,MATCH($A683,Sheet5!$A$2:$A$1300,0)),"-"),1)-1),IFERROR(INDEX(Sheet5!$C$2:$C$1300,MATCH($A683,Sheet5!$A$2:$A$1300,0)),"-"))</f>
        <v>-</v>
      </c>
      <c r="D683" s="204">
        <f>IFERROR(INDEX(Lookup!$BG$9:$BG$2065,MATCH($A683,Lookup!$A$9:$A$2065,0)),0)</f>
        <v>0</v>
      </c>
      <c r="E683" s="204">
        <f>IFERROR(INDEX(Lookup!$BF$9:$BF$2065,MATCH($A683,Lookup!$A$9:$A$2065,0)),0)</f>
        <v>0</v>
      </c>
      <c r="F683" s="204">
        <f>IFERROR(INDEX(Lookup!$BE$9:$BE$2065,MATCH($A683,Lookup!$A$9:$A$2065,0)),0)</f>
        <v>0</v>
      </c>
      <c r="G683" s="205"/>
      <c r="H683" s="205"/>
      <c r="I683" s="204">
        <f>IFERROR(INDEX(Lookup!$BJ$9:$BJ$2065,MATCH($A683,Lookup!$A$9:$A$2065,0)),0)</f>
        <v>0</v>
      </c>
      <c r="J683" s="204">
        <f>IFERROR(INDEX(Lookup!$BI$9:$BI$2065,MATCH($A683,Lookup!$A$9:$A$2065,0)),0)</f>
        <v>0</v>
      </c>
      <c r="K683" s="204">
        <f>IFERROR(INDEX(Lookup!$BH$9:$BH$2065,MATCH($A683,Lookup!$A$9:$A$2065,0)),0)</f>
        <v>0</v>
      </c>
      <c r="L683" s="204">
        <f t="shared" si="121"/>
        <v>0</v>
      </c>
      <c r="O683" s="182">
        <f t="shared" si="122"/>
        <v>0</v>
      </c>
    </row>
    <row r="684" spans="1:15" hidden="1" x14ac:dyDescent="0.2">
      <c r="A684" s="182">
        <f>'09'!A30</f>
        <v>0</v>
      </c>
      <c r="C684" s="182" t="str">
        <f>IFERROR(LEFT(IFERROR(INDEX(Sheet5!$C$2:$C$1300,MATCH($A684,Sheet5!$A$2:$A$1300,0)),"-"),FIND(",",IFERROR(INDEX(Sheet5!$C$2:$C$1300,MATCH($A684,Sheet5!$A$2:$A$1300,0)),"-"),1)-1),IFERROR(INDEX(Sheet5!$C$2:$C$1300,MATCH($A684,Sheet5!$A$2:$A$1300,0)),"-"))</f>
        <v>-</v>
      </c>
      <c r="D684" s="204">
        <f>IFERROR(INDEX(Lookup!$BG$9:$BG$2065,MATCH($A684,Lookup!$A$9:$A$2065,0)),0)</f>
        <v>0</v>
      </c>
      <c r="E684" s="204">
        <f>IFERROR(INDEX(Lookup!$BF$9:$BF$2065,MATCH($A684,Lookup!$A$9:$A$2065,0)),0)</f>
        <v>0</v>
      </c>
      <c r="F684" s="204">
        <f>IFERROR(INDEX(Lookup!$BE$9:$BE$2065,MATCH($A684,Lookup!$A$9:$A$2065,0)),0)</f>
        <v>0</v>
      </c>
      <c r="G684" s="205"/>
      <c r="H684" s="205"/>
      <c r="I684" s="204">
        <f>IFERROR(INDEX(Lookup!$BJ$9:$BJ$2065,MATCH($A684,Lookup!$A$9:$A$2065,0)),0)</f>
        <v>0</v>
      </c>
      <c r="J684" s="204">
        <f>IFERROR(INDEX(Lookup!$BI$9:$BI$2065,MATCH($A684,Lookup!$A$9:$A$2065,0)),0)</f>
        <v>0</v>
      </c>
      <c r="K684" s="204">
        <f>IFERROR(INDEX(Lookup!$BH$9:$BH$2065,MATCH($A684,Lookup!$A$9:$A$2065,0)),0)</f>
        <v>0</v>
      </c>
      <c r="L684" s="204">
        <f t="shared" si="121"/>
        <v>0</v>
      </c>
      <c r="O684" s="182">
        <f t="shared" si="122"/>
        <v>0</v>
      </c>
    </row>
    <row r="685" spans="1:15" hidden="1" x14ac:dyDescent="0.2">
      <c r="A685" s="182">
        <f>'09'!A31</f>
        <v>0</v>
      </c>
      <c r="C685" s="182" t="str">
        <f>IFERROR(LEFT(IFERROR(INDEX(Sheet5!$C$2:$C$1300,MATCH($A685,Sheet5!$A$2:$A$1300,0)),"-"),FIND(",",IFERROR(INDEX(Sheet5!$C$2:$C$1300,MATCH($A685,Sheet5!$A$2:$A$1300,0)),"-"),1)-1),IFERROR(INDEX(Sheet5!$C$2:$C$1300,MATCH($A685,Sheet5!$A$2:$A$1300,0)),"-"))</f>
        <v>-</v>
      </c>
      <c r="D685" s="204">
        <f>IFERROR(INDEX(Lookup!$BG$9:$BG$2065,MATCH($A685,Lookup!$A$9:$A$2065,0)),0)</f>
        <v>0</v>
      </c>
      <c r="E685" s="204">
        <f>IFERROR(INDEX(Lookup!$BF$9:$BF$2065,MATCH($A685,Lookup!$A$9:$A$2065,0)),0)</f>
        <v>0</v>
      </c>
      <c r="F685" s="204">
        <f>IFERROR(INDEX(Lookup!$BE$9:$BE$2065,MATCH($A685,Lookup!$A$9:$A$2065,0)),0)</f>
        <v>0</v>
      </c>
      <c r="G685" s="205"/>
      <c r="H685" s="205"/>
      <c r="I685" s="204">
        <f>IFERROR(INDEX(Lookup!$BJ$9:$BJ$2065,MATCH($A685,Lookup!$A$9:$A$2065,0)),0)</f>
        <v>0</v>
      </c>
      <c r="J685" s="204">
        <f>IFERROR(INDEX(Lookup!$BI$9:$BI$2065,MATCH($A685,Lookup!$A$9:$A$2065,0)),0)</f>
        <v>0</v>
      </c>
      <c r="K685" s="204">
        <f>IFERROR(INDEX(Lookup!$BH$9:$BH$2065,MATCH($A685,Lookup!$A$9:$A$2065,0)),0)</f>
        <v>0</v>
      </c>
      <c r="L685" s="204">
        <f t="shared" si="121"/>
        <v>0</v>
      </c>
      <c r="O685" s="182">
        <f t="shared" si="122"/>
        <v>0</v>
      </c>
    </row>
    <row r="686" spans="1:15" hidden="1" x14ac:dyDescent="0.2">
      <c r="A686" s="182">
        <f>'09'!A32</f>
        <v>0</v>
      </c>
      <c r="C686" s="182" t="str">
        <f>IFERROR(LEFT(IFERROR(INDEX(Sheet5!$C$2:$C$1300,MATCH($A686,Sheet5!$A$2:$A$1300,0)),"-"),FIND(",",IFERROR(INDEX(Sheet5!$C$2:$C$1300,MATCH($A686,Sheet5!$A$2:$A$1300,0)),"-"),1)-1),IFERROR(INDEX(Sheet5!$C$2:$C$1300,MATCH($A686,Sheet5!$A$2:$A$1300,0)),"-"))</f>
        <v>-</v>
      </c>
      <c r="D686" s="204">
        <f>IFERROR(INDEX(Lookup!$BG$9:$BG$2065,MATCH($A686,Lookup!$A$9:$A$2065,0)),0)</f>
        <v>0</v>
      </c>
      <c r="E686" s="204">
        <f>IFERROR(INDEX(Lookup!$BF$9:$BF$2065,MATCH($A686,Lookup!$A$9:$A$2065,0)),0)</f>
        <v>0</v>
      </c>
      <c r="F686" s="204">
        <f>IFERROR(INDEX(Lookup!$BE$9:$BE$2065,MATCH($A686,Lookup!$A$9:$A$2065,0)),0)</f>
        <v>0</v>
      </c>
      <c r="G686" s="205"/>
      <c r="H686" s="205"/>
      <c r="I686" s="204">
        <f>IFERROR(INDEX(Lookup!$BJ$9:$BJ$2065,MATCH($A686,Lookup!$A$9:$A$2065,0)),0)</f>
        <v>0</v>
      </c>
      <c r="J686" s="204">
        <f>IFERROR(INDEX(Lookup!$BI$9:$BI$2065,MATCH($A686,Lookup!$A$9:$A$2065,0)),0)</f>
        <v>0</v>
      </c>
      <c r="K686" s="204">
        <f>IFERROR(INDEX(Lookup!$BH$9:$BH$2065,MATCH($A686,Lookup!$A$9:$A$2065,0)),0)</f>
        <v>0</v>
      </c>
      <c r="L686" s="204">
        <f t="shared" si="121"/>
        <v>0</v>
      </c>
      <c r="O686" s="182">
        <f t="shared" si="122"/>
        <v>0</v>
      </c>
    </row>
    <row r="687" spans="1:15" hidden="1" x14ac:dyDescent="0.2">
      <c r="A687" s="182">
        <f>'09'!A33</f>
        <v>0</v>
      </c>
      <c r="C687" s="182" t="str">
        <f>IFERROR(LEFT(IFERROR(INDEX(Sheet5!$C$2:$C$1300,MATCH($A687,Sheet5!$A$2:$A$1300,0)),"-"),FIND(",",IFERROR(INDEX(Sheet5!$C$2:$C$1300,MATCH($A687,Sheet5!$A$2:$A$1300,0)),"-"),1)-1),IFERROR(INDEX(Sheet5!$C$2:$C$1300,MATCH($A687,Sheet5!$A$2:$A$1300,0)),"-"))</f>
        <v>-</v>
      </c>
      <c r="D687" s="204">
        <f>IFERROR(INDEX(Lookup!$BG$9:$BG$2065,MATCH($A687,Lookup!$A$9:$A$2065,0)),0)</f>
        <v>0</v>
      </c>
      <c r="E687" s="204">
        <f>IFERROR(INDEX(Lookup!$BF$9:$BF$2065,MATCH($A687,Lookup!$A$9:$A$2065,0)),0)</f>
        <v>0</v>
      </c>
      <c r="F687" s="204">
        <f>IFERROR(INDEX(Lookup!$BE$9:$BE$2065,MATCH($A687,Lookup!$A$9:$A$2065,0)),0)</f>
        <v>0</v>
      </c>
      <c r="G687" s="205"/>
      <c r="H687" s="205"/>
      <c r="I687" s="204">
        <f>IFERROR(INDEX(Lookup!$BJ$9:$BJ$2065,MATCH($A687,Lookup!$A$9:$A$2065,0)),0)</f>
        <v>0</v>
      </c>
      <c r="J687" s="204">
        <f>IFERROR(INDEX(Lookup!$BI$9:$BI$2065,MATCH($A687,Lookup!$A$9:$A$2065,0)),0)</f>
        <v>0</v>
      </c>
      <c r="K687" s="204">
        <f>IFERROR(INDEX(Lookup!$BH$9:$BH$2065,MATCH($A687,Lookup!$A$9:$A$2065,0)),0)</f>
        <v>0</v>
      </c>
      <c r="L687" s="204">
        <f t="shared" si="121"/>
        <v>0</v>
      </c>
      <c r="O687" s="182">
        <f t="shared" si="122"/>
        <v>0</v>
      </c>
    </row>
    <row r="688" spans="1:15" hidden="1" x14ac:dyDescent="0.2">
      <c r="A688" s="182">
        <f>'09'!A34</f>
        <v>0</v>
      </c>
      <c r="C688" s="182" t="str">
        <f>IFERROR(LEFT(IFERROR(INDEX(Sheet5!$C$2:$C$1300,MATCH($A688,Sheet5!$A$2:$A$1300,0)),"-"),FIND(",",IFERROR(INDEX(Sheet5!$C$2:$C$1300,MATCH($A688,Sheet5!$A$2:$A$1300,0)),"-"),1)-1),IFERROR(INDEX(Sheet5!$C$2:$C$1300,MATCH($A688,Sheet5!$A$2:$A$1300,0)),"-"))</f>
        <v>-</v>
      </c>
      <c r="D688" s="204">
        <f>IFERROR(INDEX(Lookup!$BG$9:$BG$2065,MATCH($A688,Lookup!$A$9:$A$2065,0)),0)</f>
        <v>0</v>
      </c>
      <c r="E688" s="204">
        <f>IFERROR(INDEX(Lookup!$BF$9:$BF$2065,MATCH($A688,Lookup!$A$9:$A$2065,0)),0)</f>
        <v>0</v>
      </c>
      <c r="F688" s="204">
        <f>IFERROR(INDEX(Lookup!$BE$9:$BE$2065,MATCH($A688,Lookup!$A$9:$A$2065,0)),0)</f>
        <v>0</v>
      </c>
      <c r="G688" s="205"/>
      <c r="H688" s="205"/>
      <c r="I688" s="204">
        <f>IFERROR(INDEX(Lookup!$BJ$9:$BJ$2065,MATCH($A688,Lookup!$A$9:$A$2065,0)),0)</f>
        <v>0</v>
      </c>
      <c r="J688" s="204">
        <f>IFERROR(INDEX(Lookup!$BI$9:$BI$2065,MATCH($A688,Lookup!$A$9:$A$2065,0)),0)</f>
        <v>0</v>
      </c>
      <c r="K688" s="204">
        <f>IFERROR(INDEX(Lookup!$BH$9:$BH$2065,MATCH($A688,Lookup!$A$9:$A$2065,0)),0)</f>
        <v>0</v>
      </c>
      <c r="L688" s="204">
        <f t="shared" si="121"/>
        <v>0</v>
      </c>
      <c r="O688" s="182">
        <f t="shared" si="122"/>
        <v>0</v>
      </c>
    </row>
    <row r="689" spans="1:15" hidden="1" x14ac:dyDescent="0.2">
      <c r="A689" s="182">
        <f>'09'!A35</f>
        <v>0</v>
      </c>
      <c r="C689" s="182" t="str">
        <f>IFERROR(LEFT(IFERROR(INDEX(Sheet5!$C$2:$C$1300,MATCH($A689,Sheet5!$A$2:$A$1300,0)),"-"),FIND(",",IFERROR(INDEX(Sheet5!$C$2:$C$1300,MATCH($A689,Sheet5!$A$2:$A$1300,0)),"-"),1)-1),IFERROR(INDEX(Sheet5!$C$2:$C$1300,MATCH($A689,Sheet5!$A$2:$A$1300,0)),"-"))</f>
        <v>-</v>
      </c>
      <c r="D689" s="204">
        <f>IFERROR(INDEX(Lookup!$BG$9:$BG$2065,MATCH($A689,Lookup!$A$9:$A$2065,0)),0)</f>
        <v>0</v>
      </c>
      <c r="E689" s="204">
        <f>IFERROR(INDEX(Lookup!$BF$9:$BF$2065,MATCH($A689,Lookup!$A$9:$A$2065,0)),0)</f>
        <v>0</v>
      </c>
      <c r="F689" s="204">
        <f>IFERROR(INDEX(Lookup!$BE$9:$BE$2065,MATCH($A689,Lookup!$A$9:$A$2065,0)),0)</f>
        <v>0</v>
      </c>
      <c r="G689" s="205"/>
      <c r="H689" s="205"/>
      <c r="I689" s="204">
        <f>IFERROR(INDEX(Lookup!$BJ$9:$BJ$2065,MATCH($A689,Lookup!$A$9:$A$2065,0)),0)</f>
        <v>0</v>
      </c>
      <c r="J689" s="204">
        <f>IFERROR(INDEX(Lookup!$BI$9:$BI$2065,MATCH($A689,Lookup!$A$9:$A$2065,0)),0)</f>
        <v>0</v>
      </c>
      <c r="K689" s="204">
        <f>IFERROR(INDEX(Lookup!$BH$9:$BH$2065,MATCH($A689,Lookup!$A$9:$A$2065,0)),0)</f>
        <v>0</v>
      </c>
      <c r="L689" s="204">
        <f t="shared" si="119"/>
        <v>0</v>
      </c>
      <c r="O689" s="182">
        <f t="shared" si="120"/>
        <v>0</v>
      </c>
    </row>
    <row r="690" spans="1:15" x14ac:dyDescent="0.2">
      <c r="A690" s="212"/>
      <c r="B690" s="212"/>
      <c r="C690" s="212" t="s">
        <v>464</v>
      </c>
      <c r="D690" s="210">
        <f>SUM(D656:D689)</f>
        <v>582.52</v>
      </c>
      <c r="E690" s="210">
        <f>SUM(E656:E689)</f>
        <v>20</v>
      </c>
      <c r="F690" s="210">
        <f>SUM(F656:F689)</f>
        <v>173.32</v>
      </c>
      <c r="G690" s="211"/>
      <c r="H690" s="211"/>
      <c r="I690" s="210">
        <f>SUM(I656:I689)</f>
        <v>17476.09</v>
      </c>
      <c r="J690" s="210">
        <f>SUM(J656:J689)</f>
        <v>4553.1899999999996</v>
      </c>
      <c r="K690" s="210">
        <f>SUM(K656:K689)</f>
        <v>10613.21</v>
      </c>
      <c r="L690" s="210">
        <f>SUM(L656:L689)</f>
        <v>6060.0199999999995</v>
      </c>
      <c r="O690" s="182">
        <v>1</v>
      </c>
    </row>
    <row r="691" spans="1:15" x14ac:dyDescent="0.2">
      <c r="C691" s="206" t="s">
        <v>459</v>
      </c>
      <c r="L691" s="204"/>
      <c r="O691" s="182">
        <v>1</v>
      </c>
    </row>
    <row r="692" spans="1:15" x14ac:dyDescent="0.2">
      <c r="A692" s="182" t="str">
        <f>'10'!A2</f>
        <v>23100-G12</v>
      </c>
      <c r="C692" s="182" t="str">
        <f>IFERROR(LEFT(IFERROR(INDEX(Sheet5!$C$2:$C$1300,MATCH($A692,Sheet5!$A$2:$A$1300,0)),"-"),FIND(",",IFERROR(INDEX(Sheet5!$C$2:$C$1300,MATCH($A692,Sheet5!$A$2:$A$1300,0)),"-"),1)-1),IFERROR(INDEX(Sheet5!$C$2:$C$1300,MATCH($A692,Sheet5!$A$2:$A$1300,0)),"-"))</f>
        <v xml:space="preserve">Computer Support/Maintenance-TAR                            </v>
      </c>
      <c r="D692" s="204">
        <f>IFERROR(INDEX(Lookup!$BG$9:$BG$2065,MATCH($A692,Lookup!$A$9:$A$2065,0)),0)</f>
        <v>0</v>
      </c>
      <c r="E692" s="204">
        <f>IFERROR(INDEX(Lookup!$BF$9:$BF$2065,MATCH($A692,Lookup!$A$9:$A$2065,0)),0)</f>
        <v>0</v>
      </c>
      <c r="F692" s="204">
        <f>IFERROR(INDEX(Lookup!$BE$9:$BE$2065,MATCH($A692,Lookup!$A$9:$A$2065,0)),0)</f>
        <v>0</v>
      </c>
      <c r="G692" s="205"/>
      <c r="H692" s="205"/>
      <c r="I692" s="204">
        <f>IFERROR(INDEX(Lookup!$BJ$9:$BJ$2065,MATCH($A692,Lookup!$A$9:$A$2065,0)),0)</f>
        <v>967.5</v>
      </c>
      <c r="J692" s="204">
        <f>IFERROR(INDEX(Lookup!$BI$9:$BI$2065,MATCH($A692,Lookup!$A$9:$A$2065,0)),0)</f>
        <v>218.52</v>
      </c>
      <c r="K692" s="204">
        <f>IFERROR(INDEX(Lookup!$BH$9:$BH$2065,MATCH($A692,Lookup!$A$9:$A$2065,0)),0)</f>
        <v>874.11</v>
      </c>
      <c r="L692" s="204">
        <f t="shared" ref="L692:L715" si="123">K692-J692</f>
        <v>655.59</v>
      </c>
      <c r="O692" s="182">
        <f t="shared" ref="O692:O715" si="124">+IF(A692&gt;0,1,0)</f>
        <v>1</v>
      </c>
    </row>
    <row r="693" spans="1:15" x14ac:dyDescent="0.2">
      <c r="A693" s="182" t="str">
        <f>'10'!A3</f>
        <v>23120-G12</v>
      </c>
      <c r="C693" s="182" t="str">
        <f>IFERROR(LEFT(IFERROR(INDEX(Sheet5!$C$2:$C$1300,MATCH($A693,Sheet5!$A$2:$A$1300,0)),"-"),FIND(",",IFERROR(INDEX(Sheet5!$C$2:$C$1300,MATCH($A693,Sheet5!$A$2:$A$1300,0)),"-"),1)-1),IFERROR(INDEX(Sheet5!$C$2:$C$1300,MATCH($A693,Sheet5!$A$2:$A$1300,0)),"-"))</f>
        <v xml:space="preserve">Computer -Software Support-TAR                              </v>
      </c>
      <c r="D693" s="204">
        <f>IFERROR(INDEX(Lookup!$BG$9:$BG$2065,MATCH($A693,Lookup!$A$9:$A$2065,0)),0)</f>
        <v>1032.3</v>
      </c>
      <c r="E693" s="204">
        <f>IFERROR(INDEX(Lookup!$BF$9:$BF$2065,MATCH($A693,Lookup!$A$9:$A$2065,0)),0)</f>
        <v>0</v>
      </c>
      <c r="F693" s="204">
        <f>IFERROR(INDEX(Lookup!$BE$9:$BE$2065,MATCH($A693,Lookup!$A$9:$A$2065,0)),0)</f>
        <v>0</v>
      </c>
      <c r="G693" s="205"/>
      <c r="H693" s="205"/>
      <c r="I693" s="204">
        <f>IFERROR(INDEX(Lookup!$BJ$9:$BJ$2065,MATCH($A693,Lookup!$A$9:$A$2065,0)),0)</f>
        <v>11859.33</v>
      </c>
      <c r="J693" s="204">
        <f>IFERROR(INDEX(Lookup!$BI$9:$BI$2065,MATCH($A693,Lookup!$A$9:$A$2065,0)),0)</f>
        <v>3078.7899999999995</v>
      </c>
      <c r="K693" s="204">
        <f>IFERROR(INDEX(Lookup!$BH$9:$BH$2065,MATCH($A693,Lookup!$A$9:$A$2065,0)),0)</f>
        <v>5951.86</v>
      </c>
      <c r="L693" s="204">
        <f t="shared" si="123"/>
        <v>2873.07</v>
      </c>
      <c r="O693" s="182">
        <f t="shared" si="124"/>
        <v>1</v>
      </c>
    </row>
    <row r="694" spans="1:15" x14ac:dyDescent="0.2">
      <c r="A694" s="182" t="str">
        <f>'10'!A4</f>
        <v>23140-G12</v>
      </c>
      <c r="C694" s="182" t="str">
        <f>IFERROR(LEFT(IFERROR(INDEX(Sheet5!$C$2:$C$1300,MATCH($A694,Sheet5!$A$2:$A$1300,0)),"-"),FIND(",",IFERROR(INDEX(Sheet5!$C$2:$C$1300,MATCH($A694,Sheet5!$A$2:$A$1300,0)),"-"),1)-1),IFERROR(INDEX(Sheet5!$C$2:$C$1300,MATCH($A694,Sheet5!$A$2:$A$1300,0)),"-"))</f>
        <v xml:space="preserve">Internet Costs-TAR                                          </v>
      </c>
      <c r="D694" s="204">
        <f>IFERROR(INDEX(Lookup!$BG$9:$BG$2065,MATCH($A694,Lookup!$A$9:$A$2065,0)),0)</f>
        <v>310.39999999999998</v>
      </c>
      <c r="E694" s="204">
        <f>IFERROR(INDEX(Lookup!$BF$9:$BF$2065,MATCH($A694,Lookup!$A$9:$A$2065,0)),0)</f>
        <v>0</v>
      </c>
      <c r="F694" s="204">
        <f>IFERROR(INDEX(Lookup!$BE$9:$BE$2065,MATCH($A694,Lookup!$A$9:$A$2065,0)),0)</f>
        <v>100</v>
      </c>
      <c r="G694" s="205"/>
      <c r="H694" s="205"/>
      <c r="I694" s="204">
        <f>IFERROR(INDEX(Lookup!$BJ$9:$BJ$2065,MATCH($A694,Lookup!$A$9:$A$2065,0)),0)</f>
        <v>2137.3500000000004</v>
      </c>
      <c r="J694" s="204">
        <f>IFERROR(INDEX(Lookup!$BI$9:$BI$2065,MATCH($A694,Lookup!$A$9:$A$2065,0)),0)</f>
        <v>589.56999999999994</v>
      </c>
      <c r="K694" s="204">
        <f>IFERROR(INDEX(Lookup!$BH$9:$BH$2065,MATCH($A694,Lookup!$A$9:$A$2065,0)),0)</f>
        <v>1682.21</v>
      </c>
      <c r="L694" s="204">
        <f t="shared" si="123"/>
        <v>1092.6400000000001</v>
      </c>
      <c r="O694" s="182">
        <f t="shared" si="124"/>
        <v>1</v>
      </c>
    </row>
    <row r="695" spans="1:15" x14ac:dyDescent="0.2">
      <c r="A695" s="182" t="str">
        <f>'10'!A5</f>
        <v>23160-G12</v>
      </c>
      <c r="C695" s="182" t="str">
        <f>IFERROR(LEFT(IFERROR(INDEX(Sheet5!$C$2:$C$1300,MATCH($A695,Sheet5!$A$2:$A$1300,0)),"-"),FIND(",",IFERROR(INDEX(Sheet5!$C$2:$C$1300,MATCH($A695,Sheet5!$A$2:$A$1300,0)),"-"),1)-1),IFERROR(INDEX(Sheet5!$C$2:$C$1300,MATCH($A695,Sheet5!$A$2:$A$1300,0)),"-"))</f>
        <v xml:space="preserve">Internet Update-TAR                                         </v>
      </c>
      <c r="D695" s="204">
        <f>IFERROR(INDEX(Lookup!$BG$9:$BG$2065,MATCH($A695,Lookup!$A$9:$A$2065,0)),0)</f>
        <v>51.38</v>
      </c>
      <c r="E695" s="204">
        <f>IFERROR(INDEX(Lookup!$BF$9:$BF$2065,MATCH($A695,Lookup!$A$9:$A$2065,0)),0)</f>
        <v>0</v>
      </c>
      <c r="F695" s="204">
        <f>IFERROR(INDEX(Lookup!$BE$9:$BE$2065,MATCH($A695,Lookup!$A$9:$A$2065,0)),0)</f>
        <v>0</v>
      </c>
      <c r="G695" s="205"/>
      <c r="H695" s="205"/>
      <c r="I695" s="204">
        <f>IFERROR(INDEX(Lookup!$BJ$9:$BJ$2065,MATCH($A695,Lookup!$A$9:$A$2065,0)),0)</f>
        <v>4283.4400000000005</v>
      </c>
      <c r="J695" s="204">
        <f>IFERROR(INDEX(Lookup!$BI$9:$BI$2065,MATCH($A695,Lookup!$A$9:$A$2065,0)),0)</f>
        <v>1228.1500000000001</v>
      </c>
      <c r="K695" s="204">
        <f>IFERROR(INDEX(Lookup!$BH$9:$BH$2065,MATCH($A695,Lookup!$A$9:$A$2065,0)),0)</f>
        <v>2449.0999999999995</v>
      </c>
      <c r="L695" s="204">
        <f t="shared" si="123"/>
        <v>1220.9499999999994</v>
      </c>
      <c r="O695" s="182">
        <f t="shared" si="124"/>
        <v>1</v>
      </c>
    </row>
    <row r="696" spans="1:15" x14ac:dyDescent="0.2">
      <c r="A696" s="182" t="str">
        <f>'10'!A6</f>
        <v>23180-G12</v>
      </c>
      <c r="C696" s="182" t="str">
        <f>IFERROR(LEFT(IFERROR(INDEX(Sheet5!$C$2:$C$1300,MATCH($A696,Sheet5!$A$2:$A$1300,0)),"-"),FIND(",",IFERROR(INDEX(Sheet5!$C$2:$C$1300,MATCH($A696,Sheet5!$A$2:$A$1300,0)),"-"),1)-1),IFERROR(INDEX(Sheet5!$C$2:$C$1300,MATCH($A696,Sheet5!$A$2:$A$1300,0)),"-"))</f>
        <v xml:space="preserve">Photocopier - Click Charges-TAR                             </v>
      </c>
      <c r="D696" s="204">
        <f>IFERROR(INDEX(Lookup!$BG$9:$BG$2065,MATCH($A696,Lookup!$A$9:$A$2065,0)),0)</f>
        <v>64.930000000000007</v>
      </c>
      <c r="E696" s="204">
        <f>IFERROR(INDEX(Lookup!$BF$9:$BF$2065,MATCH($A696,Lookup!$A$9:$A$2065,0)),0)</f>
        <v>0</v>
      </c>
      <c r="F696" s="204">
        <f>IFERROR(INDEX(Lookup!$BE$9:$BE$2065,MATCH($A696,Lookup!$A$9:$A$2065,0)),0)</f>
        <v>0</v>
      </c>
      <c r="G696" s="205"/>
      <c r="H696" s="205"/>
      <c r="I696" s="204">
        <f>IFERROR(INDEX(Lookup!$BJ$9:$BJ$2065,MATCH($A696,Lookup!$A$9:$A$2065,0)),0)</f>
        <v>888.58000000000015</v>
      </c>
      <c r="J696" s="204">
        <f>IFERROR(INDEX(Lookup!$BI$9:$BI$2065,MATCH($A696,Lookup!$A$9:$A$2065,0)),0)</f>
        <v>173.16</v>
      </c>
      <c r="K696" s="204">
        <f>IFERROR(INDEX(Lookup!$BH$9:$BH$2065,MATCH($A696,Lookup!$A$9:$A$2065,0)),0)</f>
        <v>501.03000000000003</v>
      </c>
      <c r="L696" s="204">
        <f t="shared" si="123"/>
        <v>327.87</v>
      </c>
      <c r="O696" s="182">
        <f t="shared" si="124"/>
        <v>1</v>
      </c>
    </row>
    <row r="697" spans="1:15" x14ac:dyDescent="0.2">
      <c r="A697" s="182" t="str">
        <f>'10'!A7</f>
        <v>23200-G12</v>
      </c>
      <c r="C697" s="182" t="str">
        <f>IFERROR(LEFT(IFERROR(INDEX(Sheet5!$C$2:$C$1300,MATCH($A697,Sheet5!$A$2:$A$1300,0)),"-"),FIND(",",IFERROR(INDEX(Sheet5!$C$2:$C$1300,MATCH($A697,Sheet5!$A$2:$A$1300,0)),"-"),1)-1),IFERROR(INDEX(Sheet5!$C$2:$C$1300,MATCH($A697,Sheet5!$A$2:$A$1300,0)),"-"))</f>
        <v xml:space="preserve">Photocopier - Rental-TAR                                    </v>
      </c>
      <c r="D697" s="204">
        <f>IFERROR(INDEX(Lookup!$BG$9:$BG$2065,MATCH($A697,Lookup!$A$9:$A$2065,0)),0)</f>
        <v>0</v>
      </c>
      <c r="E697" s="204">
        <f>IFERROR(INDEX(Lookup!$BF$9:$BF$2065,MATCH($A697,Lookup!$A$9:$A$2065,0)),0)</f>
        <v>0</v>
      </c>
      <c r="F697" s="204">
        <f>IFERROR(INDEX(Lookup!$BE$9:$BE$2065,MATCH($A697,Lookup!$A$9:$A$2065,0)),0)</f>
        <v>0</v>
      </c>
      <c r="G697" s="205"/>
      <c r="H697" s="205"/>
      <c r="I697" s="204">
        <f>IFERROR(INDEX(Lookup!$BJ$9:$BJ$2065,MATCH($A697,Lookup!$A$9:$A$2065,0)),0)</f>
        <v>0</v>
      </c>
      <c r="J697" s="204">
        <f>IFERROR(INDEX(Lookup!$BI$9:$BI$2065,MATCH($A697,Lookup!$A$9:$A$2065,0)),0)</f>
        <v>0</v>
      </c>
      <c r="K697" s="204">
        <f>IFERROR(INDEX(Lookup!$BH$9:$BH$2065,MATCH($A697,Lookup!$A$9:$A$2065,0)),0)</f>
        <v>0</v>
      </c>
      <c r="L697" s="204">
        <f t="shared" si="123"/>
        <v>0</v>
      </c>
      <c r="O697" s="182">
        <f t="shared" si="124"/>
        <v>1</v>
      </c>
    </row>
    <row r="698" spans="1:15" x14ac:dyDescent="0.2">
      <c r="A698" s="182" t="str">
        <f>'10'!A8</f>
        <v>23220-G12</v>
      </c>
      <c r="C698" s="182" t="str">
        <f>IFERROR(LEFT(IFERROR(INDEX(Sheet5!$C$2:$C$1300,MATCH($A698,Sheet5!$A$2:$A$1300,0)),"-"),FIND(",",IFERROR(INDEX(Sheet5!$C$2:$C$1300,MATCH($A698,Sheet5!$A$2:$A$1300,0)),"-"),1)-1),IFERROR(INDEX(Sheet5!$C$2:$C$1300,MATCH($A698,Sheet5!$A$2:$A$1300,0)),"-"))</f>
        <v xml:space="preserve">Telephone - Rent-TAR                                        </v>
      </c>
      <c r="D698" s="204">
        <f>IFERROR(INDEX(Lookup!$BG$9:$BG$2065,MATCH($A698,Lookup!$A$9:$A$2065,0)),0)</f>
        <v>0</v>
      </c>
      <c r="E698" s="204">
        <f>IFERROR(INDEX(Lookup!$BF$9:$BF$2065,MATCH($A698,Lookup!$A$9:$A$2065,0)),0)</f>
        <v>0</v>
      </c>
      <c r="F698" s="204">
        <f>IFERROR(INDEX(Lookup!$BE$9:$BE$2065,MATCH($A698,Lookup!$A$9:$A$2065,0)),0)</f>
        <v>0</v>
      </c>
      <c r="G698" s="205"/>
      <c r="H698" s="205"/>
      <c r="I698" s="204">
        <f>IFERROR(INDEX(Lookup!$BJ$9:$BJ$2065,MATCH($A698,Lookup!$A$9:$A$2065,0)),0)</f>
        <v>0</v>
      </c>
      <c r="J698" s="204">
        <f>IFERROR(INDEX(Lookup!$BI$9:$BI$2065,MATCH($A698,Lookup!$A$9:$A$2065,0)),0)</f>
        <v>0</v>
      </c>
      <c r="K698" s="204">
        <f>IFERROR(INDEX(Lookup!$BH$9:$BH$2065,MATCH($A698,Lookup!$A$9:$A$2065,0)),0)</f>
        <v>0</v>
      </c>
      <c r="L698" s="204">
        <f t="shared" si="123"/>
        <v>0</v>
      </c>
      <c r="O698" s="182">
        <f t="shared" si="124"/>
        <v>1</v>
      </c>
    </row>
    <row r="699" spans="1:15" x14ac:dyDescent="0.2">
      <c r="A699" s="182" t="str">
        <f>'10'!A9</f>
        <v>23240-G12</v>
      </c>
      <c r="C699" s="182" t="str">
        <f>IFERROR(LEFT(IFERROR(INDEX(Sheet5!$C$2:$C$1300,MATCH($A699,Sheet5!$A$2:$A$1300,0)),"-"),FIND(",",IFERROR(INDEX(Sheet5!$C$2:$C$1300,MATCH($A699,Sheet5!$A$2:$A$1300,0)),"-"),1)-1),IFERROR(INDEX(Sheet5!$C$2:$C$1300,MATCH($A699,Sheet5!$A$2:$A$1300,0)),"-"))</f>
        <v xml:space="preserve">Telephone - Use-TAR                                         </v>
      </c>
      <c r="D699" s="204">
        <f>IFERROR(INDEX(Lookup!$BG$9:$BG$2065,MATCH($A699,Lookup!$A$9:$A$2065,0)),0)</f>
        <v>1136.8399999999999</v>
      </c>
      <c r="E699" s="204">
        <f>IFERROR(INDEX(Lookup!$BF$9:$BF$2065,MATCH($A699,Lookup!$A$9:$A$2065,0)),0)</f>
        <v>1205.8900000000001</v>
      </c>
      <c r="F699" s="204">
        <f>IFERROR(INDEX(Lookup!$BE$9:$BE$2065,MATCH($A699,Lookup!$A$9:$A$2065,0)),0)</f>
        <v>1004.87</v>
      </c>
      <c r="G699" s="205"/>
      <c r="H699" s="205"/>
      <c r="I699" s="204">
        <f>IFERROR(INDEX(Lookup!$BJ$9:$BJ$2065,MATCH($A699,Lookup!$A$9:$A$2065,0)),0)</f>
        <v>14044.440000000002</v>
      </c>
      <c r="J699" s="204">
        <f>IFERROR(INDEX(Lookup!$BI$9:$BI$2065,MATCH($A699,Lookup!$A$9:$A$2065,0)),0)</f>
        <v>11075.769999999999</v>
      </c>
      <c r="K699" s="204">
        <f>IFERROR(INDEX(Lookup!$BH$9:$BH$2065,MATCH($A699,Lookup!$A$9:$A$2065,0)),0)</f>
        <v>13955.18</v>
      </c>
      <c r="L699" s="204">
        <f t="shared" si="123"/>
        <v>2879.4100000000017</v>
      </c>
      <c r="O699" s="182">
        <f t="shared" si="124"/>
        <v>1</v>
      </c>
    </row>
    <row r="700" spans="1:15" x14ac:dyDescent="0.2">
      <c r="A700" s="182" t="str">
        <f>'10'!A10</f>
        <v>23280-G12</v>
      </c>
      <c r="C700" s="182" t="str">
        <f>IFERROR(LEFT(IFERROR(INDEX(Sheet5!$C$2:$C$1300,MATCH($A700,Sheet5!$A$2:$A$1300,0)),"-"),FIND(",",IFERROR(INDEX(Sheet5!$C$2:$C$1300,MATCH($A700,Sheet5!$A$2:$A$1300,0)),"-"),1)-1),IFERROR(INDEX(Sheet5!$C$2:$C$1300,MATCH($A700,Sheet5!$A$2:$A$1300,0)),"-"))</f>
        <v xml:space="preserve">Web Site Development-TAR                                    </v>
      </c>
      <c r="D700" s="204">
        <f>IFERROR(INDEX(Lookup!$BG$9:$BG$2065,MATCH($A700,Lookup!$A$9:$A$2065,0)),0)</f>
        <v>0</v>
      </c>
      <c r="E700" s="204">
        <f>IFERROR(INDEX(Lookup!$BF$9:$BF$2065,MATCH($A700,Lookup!$A$9:$A$2065,0)),0)</f>
        <v>0</v>
      </c>
      <c r="F700" s="204">
        <f>IFERROR(INDEX(Lookup!$BE$9:$BE$2065,MATCH($A700,Lookup!$A$9:$A$2065,0)),0)</f>
        <v>0</v>
      </c>
      <c r="G700" s="205"/>
      <c r="H700" s="205"/>
      <c r="I700" s="204">
        <f>IFERROR(INDEX(Lookup!$BJ$9:$BJ$2065,MATCH($A700,Lookup!$A$9:$A$2065,0)),0)</f>
        <v>0</v>
      </c>
      <c r="J700" s="204">
        <f>IFERROR(INDEX(Lookup!$BI$9:$BI$2065,MATCH($A700,Lookup!$A$9:$A$2065,0)),0)</f>
        <v>0</v>
      </c>
      <c r="K700" s="204">
        <f>IFERROR(INDEX(Lookup!$BH$9:$BH$2065,MATCH($A700,Lookup!$A$9:$A$2065,0)),0)</f>
        <v>0</v>
      </c>
      <c r="L700" s="204">
        <f t="shared" si="123"/>
        <v>0</v>
      </c>
      <c r="O700" s="182">
        <f t="shared" si="124"/>
        <v>1</v>
      </c>
    </row>
    <row r="701" spans="1:15" x14ac:dyDescent="0.2">
      <c r="A701" s="182" t="str">
        <f>'10'!A11</f>
        <v>23300-G12</v>
      </c>
      <c r="C701" s="182" t="str">
        <f>IFERROR(LEFT(IFERROR(INDEX(Sheet5!$C$2:$C$1300,MATCH($A701,Sheet5!$A$2:$A$1300,0)),"-"),FIND(",",IFERROR(INDEX(Sheet5!$C$2:$C$1300,MATCH($A701,Sheet5!$A$2:$A$1300,0)),"-"),1)-1),IFERROR(INDEX(Sheet5!$C$2:$C$1300,MATCH($A701,Sheet5!$A$2:$A$1300,0)),"-"))</f>
        <v xml:space="preserve">Web Site Update-TAR                                         </v>
      </c>
      <c r="D701" s="204">
        <f>IFERROR(INDEX(Lookup!$BG$9:$BG$2065,MATCH($A701,Lookup!$A$9:$A$2065,0)),0)</f>
        <v>0</v>
      </c>
      <c r="E701" s="204">
        <f>IFERROR(INDEX(Lookup!$BF$9:$BF$2065,MATCH($A701,Lookup!$A$9:$A$2065,0)),0)</f>
        <v>0</v>
      </c>
      <c r="F701" s="204">
        <f>IFERROR(INDEX(Lookup!$BE$9:$BE$2065,MATCH($A701,Lookup!$A$9:$A$2065,0)),0)</f>
        <v>0</v>
      </c>
      <c r="G701" s="205"/>
      <c r="H701" s="205"/>
      <c r="I701" s="204">
        <f>IFERROR(INDEX(Lookup!$BJ$9:$BJ$2065,MATCH($A701,Lookup!$A$9:$A$2065,0)),0)</f>
        <v>0</v>
      </c>
      <c r="J701" s="204">
        <f>IFERROR(INDEX(Lookup!$BI$9:$BI$2065,MATCH($A701,Lookup!$A$9:$A$2065,0)),0)</f>
        <v>0</v>
      </c>
      <c r="K701" s="204">
        <f>IFERROR(INDEX(Lookup!$BH$9:$BH$2065,MATCH($A701,Lookup!$A$9:$A$2065,0)),0)</f>
        <v>0</v>
      </c>
      <c r="L701" s="204">
        <f t="shared" si="123"/>
        <v>0</v>
      </c>
      <c r="O701" s="182">
        <f t="shared" si="124"/>
        <v>1</v>
      </c>
    </row>
    <row r="702" spans="1:15" hidden="1" x14ac:dyDescent="0.2">
      <c r="A702" s="182">
        <f>'10'!A12</f>
        <v>0</v>
      </c>
      <c r="C702" s="182" t="str">
        <f>IFERROR(LEFT(IFERROR(INDEX(Sheet5!$C$2:$C$1300,MATCH($A702,Sheet5!$A$2:$A$1300,0)),"-"),FIND(",",IFERROR(INDEX(Sheet5!$C$2:$C$1300,MATCH($A702,Sheet5!$A$2:$A$1300,0)),"-"),1)-1),IFERROR(INDEX(Sheet5!$C$2:$C$1300,MATCH($A702,Sheet5!$A$2:$A$1300,0)),"-"))</f>
        <v>-</v>
      </c>
      <c r="D702" s="204">
        <f>IFERROR(INDEX(Lookup!$BG$9:$BG$2065,MATCH($A702,Lookup!$A$9:$A$2065,0)),0)</f>
        <v>0</v>
      </c>
      <c r="E702" s="204">
        <f>IFERROR(INDEX(Lookup!$BF$9:$BF$2065,MATCH($A702,Lookup!$A$9:$A$2065,0)),0)</f>
        <v>0</v>
      </c>
      <c r="F702" s="204">
        <f>IFERROR(INDEX(Lookup!$BE$9:$BE$2065,MATCH($A702,Lookup!$A$9:$A$2065,0)),0)</f>
        <v>0</v>
      </c>
      <c r="G702" s="205"/>
      <c r="H702" s="205"/>
      <c r="I702" s="204">
        <f>IFERROR(INDEX(Lookup!$BJ$9:$BJ$2065,MATCH($A702,Lookup!$A$9:$A$2065,0)),0)</f>
        <v>0</v>
      </c>
      <c r="J702" s="204">
        <f>IFERROR(INDEX(Lookup!$BI$9:$BI$2065,MATCH($A702,Lookup!$A$9:$A$2065,0)),0)</f>
        <v>0</v>
      </c>
      <c r="K702" s="204">
        <f>IFERROR(INDEX(Lookup!$BH$9:$BH$2065,MATCH($A702,Lookup!$A$9:$A$2065,0)),0)</f>
        <v>0</v>
      </c>
      <c r="L702" s="204">
        <f t="shared" si="123"/>
        <v>0</v>
      </c>
      <c r="O702" s="182">
        <f t="shared" si="124"/>
        <v>0</v>
      </c>
    </row>
    <row r="703" spans="1:15" hidden="1" x14ac:dyDescent="0.2">
      <c r="A703" s="182">
        <f>'10'!A13</f>
        <v>0</v>
      </c>
      <c r="C703" s="182" t="str">
        <f>IFERROR(LEFT(IFERROR(INDEX(Sheet5!$C$2:$C$1300,MATCH($A703,Sheet5!$A$2:$A$1300,0)),"-"),FIND(",",IFERROR(INDEX(Sheet5!$C$2:$C$1300,MATCH($A703,Sheet5!$A$2:$A$1300,0)),"-"),1)-1),IFERROR(INDEX(Sheet5!$C$2:$C$1300,MATCH($A703,Sheet5!$A$2:$A$1300,0)),"-"))</f>
        <v>-</v>
      </c>
      <c r="D703" s="204">
        <f>IFERROR(INDEX(Lookup!$BG$9:$BG$2065,MATCH($A703,Lookup!$A$9:$A$2065,0)),0)</f>
        <v>0</v>
      </c>
      <c r="E703" s="204">
        <f>IFERROR(INDEX(Lookup!$BF$9:$BF$2065,MATCH($A703,Lookup!$A$9:$A$2065,0)),0)</f>
        <v>0</v>
      </c>
      <c r="F703" s="204">
        <f>IFERROR(INDEX(Lookup!$BE$9:$BE$2065,MATCH($A703,Lookup!$A$9:$A$2065,0)),0)</f>
        <v>0</v>
      </c>
      <c r="G703" s="205"/>
      <c r="H703" s="205"/>
      <c r="I703" s="204">
        <f>IFERROR(INDEX(Lookup!$BJ$9:$BJ$2065,MATCH($A703,Lookup!$A$9:$A$2065,0)),0)</f>
        <v>0</v>
      </c>
      <c r="J703" s="204">
        <f>IFERROR(INDEX(Lookup!$BI$9:$BI$2065,MATCH($A703,Lookup!$A$9:$A$2065,0)),0)</f>
        <v>0</v>
      </c>
      <c r="K703" s="204">
        <f>IFERROR(INDEX(Lookup!$BH$9:$BH$2065,MATCH($A703,Lookup!$A$9:$A$2065,0)),0)</f>
        <v>0</v>
      </c>
      <c r="L703" s="204">
        <f t="shared" si="123"/>
        <v>0</v>
      </c>
      <c r="O703" s="182">
        <f t="shared" si="124"/>
        <v>0</v>
      </c>
    </row>
    <row r="704" spans="1:15" hidden="1" x14ac:dyDescent="0.2">
      <c r="A704" s="182">
        <f>'10'!A14</f>
        <v>0</v>
      </c>
      <c r="C704" s="182" t="str">
        <f>IFERROR(LEFT(IFERROR(INDEX(Sheet5!$C$2:$C$1300,MATCH($A704,Sheet5!$A$2:$A$1300,0)),"-"),FIND(",",IFERROR(INDEX(Sheet5!$C$2:$C$1300,MATCH($A704,Sheet5!$A$2:$A$1300,0)),"-"),1)-1),IFERROR(INDEX(Sheet5!$C$2:$C$1300,MATCH($A704,Sheet5!$A$2:$A$1300,0)),"-"))</f>
        <v>-</v>
      </c>
      <c r="D704" s="204">
        <f>IFERROR(INDEX(Lookup!$BG$9:$BG$2065,MATCH($A704,Lookup!$A$9:$A$2065,0)),0)</f>
        <v>0</v>
      </c>
      <c r="E704" s="204">
        <f>IFERROR(INDEX(Lookup!$BF$9:$BF$2065,MATCH($A704,Lookup!$A$9:$A$2065,0)),0)</f>
        <v>0</v>
      </c>
      <c r="F704" s="204">
        <f>IFERROR(INDEX(Lookup!$BE$9:$BE$2065,MATCH($A704,Lookup!$A$9:$A$2065,0)),0)</f>
        <v>0</v>
      </c>
      <c r="G704" s="205"/>
      <c r="H704" s="205"/>
      <c r="I704" s="204">
        <f>IFERROR(INDEX(Lookup!$BJ$9:$BJ$2065,MATCH($A704,Lookup!$A$9:$A$2065,0)),0)</f>
        <v>0</v>
      </c>
      <c r="J704" s="204">
        <f>IFERROR(INDEX(Lookup!$BI$9:$BI$2065,MATCH($A704,Lookup!$A$9:$A$2065,0)),0)</f>
        <v>0</v>
      </c>
      <c r="K704" s="204">
        <f>IFERROR(INDEX(Lookup!$BH$9:$BH$2065,MATCH($A704,Lookup!$A$9:$A$2065,0)),0)</f>
        <v>0</v>
      </c>
      <c r="L704" s="204">
        <f t="shared" si="123"/>
        <v>0</v>
      </c>
      <c r="O704" s="182">
        <f t="shared" si="124"/>
        <v>0</v>
      </c>
    </row>
    <row r="705" spans="1:15" hidden="1" x14ac:dyDescent="0.2">
      <c r="A705" s="182">
        <f>'10'!A15</f>
        <v>0</v>
      </c>
      <c r="C705" s="182" t="str">
        <f>IFERROR(LEFT(IFERROR(INDEX(Sheet5!$C$2:$C$1300,MATCH($A705,Sheet5!$A$2:$A$1300,0)),"-"),FIND(",",IFERROR(INDEX(Sheet5!$C$2:$C$1300,MATCH($A705,Sheet5!$A$2:$A$1300,0)),"-"),1)-1),IFERROR(INDEX(Sheet5!$C$2:$C$1300,MATCH($A705,Sheet5!$A$2:$A$1300,0)),"-"))</f>
        <v>-</v>
      </c>
      <c r="D705" s="204">
        <f>IFERROR(INDEX(Lookup!$BG$9:$BG$2065,MATCH($A705,Lookup!$A$9:$A$2065,0)),0)</f>
        <v>0</v>
      </c>
      <c r="E705" s="204">
        <f>IFERROR(INDEX(Lookup!$BF$9:$BF$2065,MATCH($A705,Lookup!$A$9:$A$2065,0)),0)</f>
        <v>0</v>
      </c>
      <c r="F705" s="204">
        <f>IFERROR(INDEX(Lookup!$BE$9:$BE$2065,MATCH($A705,Lookup!$A$9:$A$2065,0)),0)</f>
        <v>0</v>
      </c>
      <c r="G705" s="205"/>
      <c r="H705" s="205"/>
      <c r="I705" s="204">
        <f>IFERROR(INDEX(Lookup!$BJ$9:$BJ$2065,MATCH($A705,Lookup!$A$9:$A$2065,0)),0)</f>
        <v>0</v>
      </c>
      <c r="J705" s="204">
        <f>IFERROR(INDEX(Lookup!$BI$9:$BI$2065,MATCH($A705,Lookup!$A$9:$A$2065,0)),0)</f>
        <v>0</v>
      </c>
      <c r="K705" s="204">
        <f>IFERROR(INDEX(Lookup!$BH$9:$BH$2065,MATCH($A705,Lookup!$A$9:$A$2065,0)),0)</f>
        <v>0</v>
      </c>
      <c r="L705" s="204">
        <f t="shared" si="123"/>
        <v>0</v>
      </c>
      <c r="O705" s="182">
        <f t="shared" si="124"/>
        <v>0</v>
      </c>
    </row>
    <row r="706" spans="1:15" hidden="1" x14ac:dyDescent="0.2">
      <c r="A706" s="182">
        <f>'10'!A16</f>
        <v>0</v>
      </c>
      <c r="C706" s="182" t="str">
        <f>IFERROR(LEFT(IFERROR(INDEX(Sheet5!$C$2:$C$1300,MATCH($A706,Sheet5!$A$2:$A$1300,0)),"-"),FIND(",",IFERROR(INDEX(Sheet5!$C$2:$C$1300,MATCH($A706,Sheet5!$A$2:$A$1300,0)),"-"),1)-1),IFERROR(INDEX(Sheet5!$C$2:$C$1300,MATCH($A706,Sheet5!$A$2:$A$1300,0)),"-"))</f>
        <v>-</v>
      </c>
      <c r="D706" s="204">
        <f>IFERROR(INDEX(Lookup!$BG$9:$BG$2065,MATCH($A706,Lookup!$A$9:$A$2065,0)),0)</f>
        <v>0</v>
      </c>
      <c r="E706" s="204">
        <f>IFERROR(INDEX(Lookup!$BF$9:$BF$2065,MATCH($A706,Lookup!$A$9:$A$2065,0)),0)</f>
        <v>0</v>
      </c>
      <c r="F706" s="204">
        <f>IFERROR(INDEX(Lookup!$BE$9:$BE$2065,MATCH($A706,Lookup!$A$9:$A$2065,0)),0)</f>
        <v>0</v>
      </c>
      <c r="G706" s="205"/>
      <c r="H706" s="205"/>
      <c r="I706" s="204">
        <f>IFERROR(INDEX(Lookup!$BJ$9:$BJ$2065,MATCH($A706,Lookup!$A$9:$A$2065,0)),0)</f>
        <v>0</v>
      </c>
      <c r="J706" s="204">
        <f>IFERROR(INDEX(Lookup!$BI$9:$BI$2065,MATCH($A706,Lookup!$A$9:$A$2065,0)),0)</f>
        <v>0</v>
      </c>
      <c r="K706" s="204">
        <f>IFERROR(INDEX(Lookup!$BH$9:$BH$2065,MATCH($A706,Lookup!$A$9:$A$2065,0)),0)</f>
        <v>0</v>
      </c>
      <c r="L706" s="204">
        <f t="shared" si="123"/>
        <v>0</v>
      </c>
      <c r="O706" s="182">
        <f t="shared" si="124"/>
        <v>0</v>
      </c>
    </row>
    <row r="707" spans="1:15" hidden="1" x14ac:dyDescent="0.2">
      <c r="A707" s="182">
        <f>'10'!A17</f>
        <v>0</v>
      </c>
      <c r="C707" s="182" t="str">
        <f>IFERROR(LEFT(IFERROR(INDEX(Sheet5!$C$2:$C$1300,MATCH($A707,Sheet5!$A$2:$A$1300,0)),"-"),FIND(",",IFERROR(INDEX(Sheet5!$C$2:$C$1300,MATCH($A707,Sheet5!$A$2:$A$1300,0)),"-"),1)-1),IFERROR(INDEX(Sheet5!$C$2:$C$1300,MATCH($A707,Sheet5!$A$2:$A$1300,0)),"-"))</f>
        <v>-</v>
      </c>
      <c r="D707" s="204">
        <f>IFERROR(INDEX(Lookup!$BG$9:$BG$2065,MATCH($A707,Lookup!$A$9:$A$2065,0)),0)</f>
        <v>0</v>
      </c>
      <c r="E707" s="204">
        <f>IFERROR(INDEX(Lookup!$BF$9:$BF$2065,MATCH($A707,Lookup!$A$9:$A$2065,0)),0)</f>
        <v>0</v>
      </c>
      <c r="F707" s="204">
        <f>IFERROR(INDEX(Lookup!$BE$9:$BE$2065,MATCH($A707,Lookup!$A$9:$A$2065,0)),0)</f>
        <v>0</v>
      </c>
      <c r="G707" s="205"/>
      <c r="H707" s="205"/>
      <c r="I707" s="204">
        <f>IFERROR(INDEX(Lookup!$BJ$9:$BJ$2065,MATCH($A707,Lookup!$A$9:$A$2065,0)),0)</f>
        <v>0</v>
      </c>
      <c r="J707" s="204">
        <f>IFERROR(INDEX(Lookup!$BI$9:$BI$2065,MATCH($A707,Lookup!$A$9:$A$2065,0)),0)</f>
        <v>0</v>
      </c>
      <c r="K707" s="204">
        <f>IFERROR(INDEX(Lookup!$BH$9:$BH$2065,MATCH($A707,Lookup!$A$9:$A$2065,0)),0)</f>
        <v>0</v>
      </c>
      <c r="L707" s="204">
        <f t="shared" si="123"/>
        <v>0</v>
      </c>
      <c r="O707" s="182">
        <f t="shared" si="124"/>
        <v>0</v>
      </c>
    </row>
    <row r="708" spans="1:15" hidden="1" x14ac:dyDescent="0.2">
      <c r="A708" s="182">
        <f>'10'!A18</f>
        <v>0</v>
      </c>
      <c r="C708" s="182" t="str">
        <f>IFERROR(LEFT(IFERROR(INDEX(Sheet5!$C$2:$C$1300,MATCH($A708,Sheet5!$A$2:$A$1300,0)),"-"),FIND(",",IFERROR(INDEX(Sheet5!$C$2:$C$1300,MATCH($A708,Sheet5!$A$2:$A$1300,0)),"-"),1)-1),IFERROR(INDEX(Sheet5!$C$2:$C$1300,MATCH($A708,Sheet5!$A$2:$A$1300,0)),"-"))</f>
        <v>-</v>
      </c>
      <c r="D708" s="204">
        <f>IFERROR(INDEX(Lookup!$BG$9:$BG$2065,MATCH($A708,Lookup!$A$9:$A$2065,0)),0)</f>
        <v>0</v>
      </c>
      <c r="E708" s="204">
        <f>IFERROR(INDEX(Lookup!$BF$9:$BF$2065,MATCH($A708,Lookup!$A$9:$A$2065,0)),0)</f>
        <v>0</v>
      </c>
      <c r="F708" s="204">
        <f>IFERROR(INDEX(Lookup!$BE$9:$BE$2065,MATCH($A708,Lookup!$A$9:$A$2065,0)),0)</f>
        <v>0</v>
      </c>
      <c r="G708" s="205"/>
      <c r="H708" s="205"/>
      <c r="I708" s="204">
        <f>IFERROR(INDEX(Lookup!$BJ$9:$BJ$2065,MATCH($A708,Lookup!$A$9:$A$2065,0)),0)</f>
        <v>0</v>
      </c>
      <c r="J708" s="204">
        <f>IFERROR(INDEX(Lookup!$BI$9:$BI$2065,MATCH($A708,Lookup!$A$9:$A$2065,0)),0)</f>
        <v>0</v>
      </c>
      <c r="K708" s="204">
        <f>IFERROR(INDEX(Lookup!$BH$9:$BH$2065,MATCH($A708,Lookup!$A$9:$A$2065,0)),0)</f>
        <v>0</v>
      </c>
      <c r="L708" s="204">
        <f t="shared" si="123"/>
        <v>0</v>
      </c>
      <c r="O708" s="182">
        <f t="shared" si="124"/>
        <v>0</v>
      </c>
    </row>
    <row r="709" spans="1:15" hidden="1" x14ac:dyDescent="0.2">
      <c r="A709" s="182">
        <f>'10'!A19</f>
        <v>0</v>
      </c>
      <c r="C709" s="182" t="str">
        <f>IFERROR(LEFT(IFERROR(INDEX(Sheet5!$C$2:$C$1300,MATCH($A709,Sheet5!$A$2:$A$1300,0)),"-"),FIND(",",IFERROR(INDEX(Sheet5!$C$2:$C$1300,MATCH($A709,Sheet5!$A$2:$A$1300,0)),"-"),1)-1),IFERROR(INDEX(Sheet5!$C$2:$C$1300,MATCH($A709,Sheet5!$A$2:$A$1300,0)),"-"))</f>
        <v>-</v>
      </c>
      <c r="D709" s="204">
        <f>IFERROR(INDEX(Lookup!$BG$9:$BG$2065,MATCH($A709,Lookup!$A$9:$A$2065,0)),0)</f>
        <v>0</v>
      </c>
      <c r="E709" s="204">
        <f>IFERROR(INDEX(Lookup!$BF$9:$BF$2065,MATCH($A709,Lookup!$A$9:$A$2065,0)),0)</f>
        <v>0</v>
      </c>
      <c r="F709" s="204">
        <f>IFERROR(INDEX(Lookup!$BE$9:$BE$2065,MATCH($A709,Lookup!$A$9:$A$2065,0)),0)</f>
        <v>0</v>
      </c>
      <c r="G709" s="205"/>
      <c r="H709" s="205"/>
      <c r="I709" s="204">
        <f>IFERROR(INDEX(Lookup!$BJ$9:$BJ$2065,MATCH($A709,Lookup!$A$9:$A$2065,0)),0)</f>
        <v>0</v>
      </c>
      <c r="J709" s="204">
        <f>IFERROR(INDEX(Lookup!$BI$9:$BI$2065,MATCH($A709,Lookup!$A$9:$A$2065,0)),0)</f>
        <v>0</v>
      </c>
      <c r="K709" s="204">
        <f>IFERROR(INDEX(Lookup!$BH$9:$BH$2065,MATCH($A709,Lookup!$A$9:$A$2065,0)),0)</f>
        <v>0</v>
      </c>
      <c r="L709" s="204">
        <f t="shared" si="123"/>
        <v>0</v>
      </c>
      <c r="O709" s="182">
        <f t="shared" si="124"/>
        <v>0</v>
      </c>
    </row>
    <row r="710" spans="1:15" hidden="1" x14ac:dyDescent="0.2">
      <c r="A710" s="182">
        <f>'10'!A20</f>
        <v>0</v>
      </c>
      <c r="C710" s="182" t="str">
        <f>IFERROR(LEFT(IFERROR(INDEX(Sheet5!$C$2:$C$1300,MATCH($A710,Sheet5!$A$2:$A$1300,0)),"-"),FIND(",",IFERROR(INDEX(Sheet5!$C$2:$C$1300,MATCH($A710,Sheet5!$A$2:$A$1300,0)),"-"),1)-1),IFERROR(INDEX(Sheet5!$C$2:$C$1300,MATCH($A710,Sheet5!$A$2:$A$1300,0)),"-"))</f>
        <v>-</v>
      </c>
      <c r="D710" s="204">
        <f>IFERROR(INDEX(Lookup!$BG$9:$BG$2065,MATCH($A710,Lookup!$A$9:$A$2065,0)),0)</f>
        <v>0</v>
      </c>
      <c r="E710" s="204">
        <f>IFERROR(INDEX(Lookup!$BF$9:$BF$2065,MATCH($A710,Lookup!$A$9:$A$2065,0)),0)</f>
        <v>0</v>
      </c>
      <c r="F710" s="204">
        <f>IFERROR(INDEX(Lookup!$BE$9:$BE$2065,MATCH($A710,Lookup!$A$9:$A$2065,0)),0)</f>
        <v>0</v>
      </c>
      <c r="G710" s="205"/>
      <c r="H710" s="205"/>
      <c r="I710" s="204">
        <f>IFERROR(INDEX(Lookup!$BJ$9:$BJ$2065,MATCH($A710,Lookup!$A$9:$A$2065,0)),0)</f>
        <v>0</v>
      </c>
      <c r="J710" s="204">
        <f>IFERROR(INDEX(Lookup!$BI$9:$BI$2065,MATCH($A710,Lookup!$A$9:$A$2065,0)),0)</f>
        <v>0</v>
      </c>
      <c r="K710" s="204">
        <f>IFERROR(INDEX(Lookup!$BH$9:$BH$2065,MATCH($A710,Lookup!$A$9:$A$2065,0)),0)</f>
        <v>0</v>
      </c>
      <c r="L710" s="204">
        <f t="shared" si="123"/>
        <v>0</v>
      </c>
      <c r="O710" s="182">
        <f t="shared" si="124"/>
        <v>0</v>
      </c>
    </row>
    <row r="711" spans="1:15" hidden="1" x14ac:dyDescent="0.2">
      <c r="A711" s="182">
        <f>'10'!A21</f>
        <v>0</v>
      </c>
      <c r="C711" s="182" t="str">
        <f>IFERROR(LEFT(IFERROR(INDEX(Sheet5!$C$2:$C$1300,MATCH($A711,Sheet5!$A$2:$A$1300,0)),"-"),FIND(",",IFERROR(INDEX(Sheet5!$C$2:$C$1300,MATCH($A711,Sheet5!$A$2:$A$1300,0)),"-"),1)-1),IFERROR(INDEX(Sheet5!$C$2:$C$1300,MATCH($A711,Sheet5!$A$2:$A$1300,0)),"-"))</f>
        <v>-</v>
      </c>
      <c r="D711" s="204">
        <f>IFERROR(INDEX(Lookup!$BG$9:$BG$2065,MATCH($A711,Lookup!$A$9:$A$2065,0)),0)</f>
        <v>0</v>
      </c>
      <c r="E711" s="204">
        <f>IFERROR(INDEX(Lookup!$BF$9:$BF$2065,MATCH($A711,Lookup!$A$9:$A$2065,0)),0)</f>
        <v>0</v>
      </c>
      <c r="F711" s="204">
        <f>IFERROR(INDEX(Lookup!$BE$9:$BE$2065,MATCH($A711,Lookup!$A$9:$A$2065,0)),0)</f>
        <v>0</v>
      </c>
      <c r="G711" s="205"/>
      <c r="H711" s="205"/>
      <c r="I711" s="204">
        <f>IFERROR(INDEX(Lookup!$BJ$9:$BJ$2065,MATCH($A711,Lookup!$A$9:$A$2065,0)),0)</f>
        <v>0</v>
      </c>
      <c r="J711" s="204">
        <f>IFERROR(INDEX(Lookup!$BI$9:$BI$2065,MATCH($A711,Lookup!$A$9:$A$2065,0)),0)</f>
        <v>0</v>
      </c>
      <c r="K711" s="204">
        <f>IFERROR(INDEX(Lookup!$BH$9:$BH$2065,MATCH($A711,Lookup!$A$9:$A$2065,0)),0)</f>
        <v>0</v>
      </c>
      <c r="L711" s="204">
        <f t="shared" si="123"/>
        <v>0</v>
      </c>
      <c r="O711" s="182">
        <f t="shared" si="124"/>
        <v>0</v>
      </c>
    </row>
    <row r="712" spans="1:15" hidden="1" x14ac:dyDescent="0.2">
      <c r="A712" s="182">
        <f>'10'!A22</f>
        <v>0</v>
      </c>
      <c r="C712" s="182" t="str">
        <f>IFERROR(LEFT(IFERROR(INDEX(Sheet5!$C$2:$C$1300,MATCH($A712,Sheet5!$A$2:$A$1300,0)),"-"),FIND(",",IFERROR(INDEX(Sheet5!$C$2:$C$1300,MATCH($A712,Sheet5!$A$2:$A$1300,0)),"-"),1)-1),IFERROR(INDEX(Sheet5!$C$2:$C$1300,MATCH($A712,Sheet5!$A$2:$A$1300,0)),"-"))</f>
        <v>-</v>
      </c>
      <c r="D712" s="204">
        <f>IFERROR(INDEX(Lookup!$BG$9:$BG$2065,MATCH($A712,Lookup!$A$9:$A$2065,0)),0)</f>
        <v>0</v>
      </c>
      <c r="E712" s="204">
        <f>IFERROR(INDEX(Lookup!$BF$9:$BF$2065,MATCH($A712,Lookup!$A$9:$A$2065,0)),0)</f>
        <v>0</v>
      </c>
      <c r="F712" s="204">
        <f>IFERROR(INDEX(Lookup!$BE$9:$BE$2065,MATCH($A712,Lookup!$A$9:$A$2065,0)),0)</f>
        <v>0</v>
      </c>
      <c r="G712" s="205"/>
      <c r="H712" s="205"/>
      <c r="I712" s="204">
        <f>IFERROR(INDEX(Lookup!$BJ$9:$BJ$2065,MATCH($A712,Lookup!$A$9:$A$2065,0)),0)</f>
        <v>0</v>
      </c>
      <c r="J712" s="204">
        <f>IFERROR(INDEX(Lookup!$BI$9:$BI$2065,MATCH($A712,Lookup!$A$9:$A$2065,0)),0)</f>
        <v>0</v>
      </c>
      <c r="K712" s="204">
        <f>IFERROR(INDEX(Lookup!$BH$9:$BH$2065,MATCH($A712,Lookup!$A$9:$A$2065,0)),0)</f>
        <v>0</v>
      </c>
      <c r="L712" s="204">
        <f t="shared" si="123"/>
        <v>0</v>
      </c>
      <c r="O712" s="182">
        <f t="shared" si="124"/>
        <v>0</v>
      </c>
    </row>
    <row r="713" spans="1:15" hidden="1" x14ac:dyDescent="0.2">
      <c r="A713" s="182">
        <f>'10'!A23</f>
        <v>0</v>
      </c>
      <c r="C713" s="182" t="str">
        <f>IFERROR(LEFT(IFERROR(INDEX(Sheet5!$C$2:$C$1300,MATCH($A713,Sheet5!$A$2:$A$1300,0)),"-"),FIND(",",IFERROR(INDEX(Sheet5!$C$2:$C$1300,MATCH($A713,Sheet5!$A$2:$A$1300,0)),"-"),1)-1),IFERROR(INDEX(Sheet5!$C$2:$C$1300,MATCH($A713,Sheet5!$A$2:$A$1300,0)),"-"))</f>
        <v>-</v>
      </c>
      <c r="D713" s="204">
        <f>IFERROR(INDEX(Lookup!$BG$9:$BG$2065,MATCH($A713,Lookup!$A$9:$A$2065,0)),0)</f>
        <v>0</v>
      </c>
      <c r="E713" s="204">
        <f>IFERROR(INDEX(Lookup!$BF$9:$BF$2065,MATCH($A713,Lookup!$A$9:$A$2065,0)),0)</f>
        <v>0</v>
      </c>
      <c r="F713" s="204">
        <f>IFERROR(INDEX(Lookup!$BE$9:$BE$2065,MATCH($A713,Lookup!$A$9:$A$2065,0)),0)</f>
        <v>0</v>
      </c>
      <c r="G713" s="205"/>
      <c r="H713" s="205"/>
      <c r="I713" s="204">
        <f>IFERROR(INDEX(Lookup!$BJ$9:$BJ$2065,MATCH($A713,Lookup!$A$9:$A$2065,0)),0)</f>
        <v>0</v>
      </c>
      <c r="J713" s="204">
        <f>IFERROR(INDEX(Lookup!$BI$9:$BI$2065,MATCH($A713,Lookup!$A$9:$A$2065,0)),0)</f>
        <v>0</v>
      </c>
      <c r="K713" s="204">
        <f>IFERROR(INDEX(Lookup!$BH$9:$BH$2065,MATCH($A713,Lookup!$A$9:$A$2065,0)),0)</f>
        <v>0</v>
      </c>
      <c r="L713" s="204">
        <f t="shared" si="123"/>
        <v>0</v>
      </c>
      <c r="O713" s="182">
        <f t="shared" si="124"/>
        <v>0</v>
      </c>
    </row>
    <row r="714" spans="1:15" hidden="1" x14ac:dyDescent="0.2">
      <c r="A714" s="182">
        <f>'10'!A24</f>
        <v>0</v>
      </c>
      <c r="C714" s="182" t="str">
        <f>IFERROR(LEFT(IFERROR(INDEX(Sheet5!$C$2:$C$1300,MATCH($A714,Sheet5!$A$2:$A$1300,0)),"-"),FIND(",",IFERROR(INDEX(Sheet5!$C$2:$C$1300,MATCH($A714,Sheet5!$A$2:$A$1300,0)),"-"),1)-1),IFERROR(INDEX(Sheet5!$C$2:$C$1300,MATCH($A714,Sheet5!$A$2:$A$1300,0)),"-"))</f>
        <v>-</v>
      </c>
      <c r="D714" s="204">
        <f>IFERROR(INDEX(Lookup!$BG$9:$BG$2065,MATCH($A714,Lookup!$A$9:$A$2065,0)),0)</f>
        <v>0</v>
      </c>
      <c r="E714" s="204">
        <f>IFERROR(INDEX(Lookup!$BF$9:$BF$2065,MATCH($A714,Lookup!$A$9:$A$2065,0)),0)</f>
        <v>0</v>
      </c>
      <c r="F714" s="204">
        <f>IFERROR(INDEX(Lookup!$BE$9:$BE$2065,MATCH($A714,Lookup!$A$9:$A$2065,0)),0)</f>
        <v>0</v>
      </c>
      <c r="G714" s="205"/>
      <c r="H714" s="205"/>
      <c r="I714" s="204">
        <f>IFERROR(INDEX(Lookup!$BJ$9:$BJ$2065,MATCH($A714,Lookup!$A$9:$A$2065,0)),0)</f>
        <v>0</v>
      </c>
      <c r="J714" s="204">
        <f>IFERROR(INDEX(Lookup!$BI$9:$BI$2065,MATCH($A714,Lookup!$A$9:$A$2065,0)),0)</f>
        <v>0</v>
      </c>
      <c r="K714" s="204">
        <f>IFERROR(INDEX(Lookup!$BH$9:$BH$2065,MATCH($A714,Lookup!$A$9:$A$2065,0)),0)</f>
        <v>0</v>
      </c>
      <c r="L714" s="204">
        <f t="shared" si="123"/>
        <v>0</v>
      </c>
      <c r="O714" s="182">
        <f t="shared" si="124"/>
        <v>0</v>
      </c>
    </row>
    <row r="715" spans="1:15" hidden="1" x14ac:dyDescent="0.2">
      <c r="A715" s="182">
        <f>'10'!A25</f>
        <v>0</v>
      </c>
      <c r="C715" s="182" t="str">
        <f>IFERROR(LEFT(IFERROR(INDEX(Sheet5!$C$2:$C$1300,MATCH($A715,Sheet5!$A$2:$A$1300,0)),"-"),FIND(",",IFERROR(INDEX(Sheet5!$C$2:$C$1300,MATCH($A715,Sheet5!$A$2:$A$1300,0)),"-"),1)-1),IFERROR(INDEX(Sheet5!$C$2:$C$1300,MATCH($A715,Sheet5!$A$2:$A$1300,0)),"-"))</f>
        <v>-</v>
      </c>
      <c r="D715" s="204">
        <f>IFERROR(INDEX(Lookup!$BG$9:$BG$2065,MATCH($A715,Lookup!$A$9:$A$2065,0)),0)</f>
        <v>0</v>
      </c>
      <c r="E715" s="204">
        <f>IFERROR(INDEX(Lookup!$BF$9:$BF$2065,MATCH($A715,Lookup!$A$9:$A$2065,0)),0)</f>
        <v>0</v>
      </c>
      <c r="F715" s="204">
        <f>IFERROR(INDEX(Lookup!$BE$9:$BE$2065,MATCH($A715,Lookup!$A$9:$A$2065,0)),0)</f>
        <v>0</v>
      </c>
      <c r="G715" s="205"/>
      <c r="H715" s="205"/>
      <c r="I715" s="204">
        <f>IFERROR(INDEX(Lookup!$BJ$9:$BJ$2065,MATCH($A715,Lookup!$A$9:$A$2065,0)),0)</f>
        <v>0</v>
      </c>
      <c r="J715" s="204">
        <f>IFERROR(INDEX(Lookup!$BI$9:$BI$2065,MATCH($A715,Lookup!$A$9:$A$2065,0)),0)</f>
        <v>0</v>
      </c>
      <c r="K715" s="204">
        <f>IFERROR(INDEX(Lookup!$BH$9:$BH$2065,MATCH($A715,Lookup!$A$9:$A$2065,0)),0)</f>
        <v>0</v>
      </c>
      <c r="L715" s="204">
        <f t="shared" si="123"/>
        <v>0</v>
      </c>
      <c r="O715" s="182">
        <f t="shared" si="124"/>
        <v>0</v>
      </c>
    </row>
    <row r="716" spans="1:15" x14ac:dyDescent="0.2">
      <c r="A716" s="212"/>
      <c r="B716" s="212"/>
      <c r="C716" s="212" t="s">
        <v>539</v>
      </c>
      <c r="D716" s="210">
        <f>SUM(D692:D715)</f>
        <v>2595.85</v>
      </c>
      <c r="E716" s="210">
        <f>SUM(E692:E715)</f>
        <v>1205.8900000000001</v>
      </c>
      <c r="F716" s="210">
        <f>SUM(F692:F715)</f>
        <v>1104.8699999999999</v>
      </c>
      <c r="G716" s="211"/>
      <c r="H716" s="211"/>
      <c r="I716" s="210">
        <f>SUM(I692:I715)</f>
        <v>34180.640000000007</v>
      </c>
      <c r="J716" s="210">
        <f>SUM(J692:J715)</f>
        <v>16363.959999999997</v>
      </c>
      <c r="K716" s="210">
        <f>SUM(K692:K715)</f>
        <v>25413.489999999998</v>
      </c>
      <c r="L716" s="210">
        <f>SUM(L692:L715)</f>
        <v>9049.5300000000025</v>
      </c>
      <c r="M716" s="206"/>
      <c r="O716" s="182">
        <v>1</v>
      </c>
    </row>
    <row r="717" spans="1:15" x14ac:dyDescent="0.2">
      <c r="C717" s="206" t="s">
        <v>460</v>
      </c>
      <c r="L717" s="204"/>
      <c r="O717" s="182">
        <v>1</v>
      </c>
    </row>
    <row r="718" spans="1:15" x14ac:dyDescent="0.2">
      <c r="A718" s="182" t="str">
        <f>'11'!A2</f>
        <v>24100-G12</v>
      </c>
      <c r="C718" s="182" t="str">
        <f>IFERROR(LEFT(IFERROR(INDEX(Sheet5!$C$2:$C$1300,MATCH($A718,Sheet5!$A$2:$A$1300,0)),"-"),FIND(",",IFERROR(INDEX(Sheet5!$C$2:$C$1300,MATCH($A718,Sheet5!$A$2:$A$1300,0)),"-"),1)-1),IFERROR(INDEX(Sheet5!$C$2:$C$1300,MATCH($A718,Sheet5!$A$2:$A$1300,0)),"-"))</f>
        <v xml:space="preserve">Amenities - Staff-TAR                                       </v>
      </c>
      <c r="D718" s="204">
        <f>IFERROR(INDEX(Lookup!$BG$9:$BG$2065,MATCH($A718,Lookup!$A$9:$A$2065,0)),0)</f>
        <v>112</v>
      </c>
      <c r="E718" s="204">
        <f>IFERROR(INDEX(Lookup!$BF$9:$BF$2065,MATCH($A718,Lookup!$A$9:$A$2065,0)),0)</f>
        <v>0</v>
      </c>
      <c r="F718" s="204">
        <f>IFERROR(INDEX(Lookup!$BE$9:$BE$2065,MATCH($A718,Lookup!$A$9:$A$2065,0)),0)</f>
        <v>0</v>
      </c>
      <c r="G718" s="205"/>
      <c r="H718" s="205"/>
      <c r="I718" s="204">
        <f>IFERROR(INDEX(Lookup!$BJ$9:$BJ$2065,MATCH($A718,Lookup!$A$9:$A$2065,0)),0)</f>
        <v>1491.95</v>
      </c>
      <c r="J718" s="204">
        <f>IFERROR(INDEX(Lookup!$BI$9:$BI$2065,MATCH($A718,Lookup!$A$9:$A$2065,0)),0)</f>
        <v>272.02</v>
      </c>
      <c r="K718" s="204">
        <f>IFERROR(INDEX(Lookup!$BH$9:$BH$2065,MATCH($A718,Lookup!$A$9:$A$2065,0)),0)</f>
        <v>369.96000000000004</v>
      </c>
      <c r="L718" s="204">
        <f>K718-J718</f>
        <v>97.940000000000055</v>
      </c>
      <c r="O718" s="182">
        <f t="shared" ref="O718:O741" si="125">+IF(A718&gt;0,1,0)</f>
        <v>1</v>
      </c>
    </row>
    <row r="719" spans="1:15" x14ac:dyDescent="0.2">
      <c r="A719" s="182" t="str">
        <f>'11'!A3</f>
        <v>24120-G12</v>
      </c>
      <c r="C719" s="182" t="str">
        <f>IFERROR(LEFT(IFERROR(INDEX(Sheet5!$C$2:$C$1300,MATCH($A719,Sheet5!$A$2:$A$1300,0)),"-"),FIND(",",IFERROR(INDEX(Sheet5!$C$2:$C$1300,MATCH($A719,Sheet5!$A$2:$A$1300,0)),"-"),1)-1),IFERROR(INDEX(Sheet5!$C$2:$C$1300,MATCH($A719,Sheet5!$A$2:$A$1300,0)),"-"))</f>
        <v>Fire</v>
      </c>
      <c r="D719" s="204">
        <f>IFERROR(INDEX(Lookup!$BG$9:$BG$2065,MATCH($A719,Lookup!$A$9:$A$2065,0)),0)</f>
        <v>0</v>
      </c>
      <c r="E719" s="204">
        <f>IFERROR(INDEX(Lookup!$BF$9:$BF$2065,MATCH($A719,Lookup!$A$9:$A$2065,0)),0)</f>
        <v>0</v>
      </c>
      <c r="F719" s="204">
        <f>IFERROR(INDEX(Lookup!$BE$9:$BE$2065,MATCH($A719,Lookup!$A$9:$A$2065,0)),0)</f>
        <v>0</v>
      </c>
      <c r="G719" s="205"/>
      <c r="H719" s="205"/>
      <c r="I719" s="204">
        <f>IFERROR(INDEX(Lookup!$BJ$9:$BJ$2065,MATCH($A719,Lookup!$A$9:$A$2065,0)),0)</f>
        <v>0</v>
      </c>
      <c r="J719" s="204">
        <f>IFERROR(INDEX(Lookup!$BI$9:$BI$2065,MATCH($A719,Lookup!$A$9:$A$2065,0)),0)</f>
        <v>0</v>
      </c>
      <c r="K719" s="204">
        <f>IFERROR(INDEX(Lookup!$BH$9:$BH$2065,MATCH($A719,Lookup!$A$9:$A$2065,0)),0)</f>
        <v>0</v>
      </c>
      <c r="L719" s="204">
        <f t="shared" ref="L719:L741" si="126">K719-J719</f>
        <v>0</v>
      </c>
      <c r="O719" s="182">
        <f t="shared" si="125"/>
        <v>1</v>
      </c>
    </row>
    <row r="720" spans="1:15" x14ac:dyDescent="0.2">
      <c r="A720" s="182" t="str">
        <f>'11'!A4</f>
        <v>24160-G12</v>
      </c>
      <c r="C720" s="182" t="str">
        <f>IFERROR(LEFT(IFERROR(INDEX(Sheet5!$C$2:$C$1300,MATCH($A720,Sheet5!$A$2:$A$1300,0)),"-"),FIND(",",IFERROR(INDEX(Sheet5!$C$2:$C$1300,MATCH($A720,Sheet5!$A$2:$A$1300,0)),"-"),1)-1),IFERROR(INDEX(Sheet5!$C$2:$C$1300,MATCH($A720,Sheet5!$A$2:$A$1300,0)),"-"))</f>
        <v xml:space="preserve">HR Services-TAR                                             </v>
      </c>
      <c r="D720" s="204">
        <f>IFERROR(INDEX(Lookup!$BG$9:$BG$2065,MATCH($A720,Lookup!$A$9:$A$2065,0)),0)</f>
        <v>0</v>
      </c>
      <c r="E720" s="204">
        <f>IFERROR(INDEX(Lookup!$BF$9:$BF$2065,MATCH($A720,Lookup!$A$9:$A$2065,0)),0)</f>
        <v>0</v>
      </c>
      <c r="F720" s="204">
        <f>IFERROR(INDEX(Lookup!$BE$9:$BE$2065,MATCH($A720,Lookup!$A$9:$A$2065,0)),0)</f>
        <v>0</v>
      </c>
      <c r="G720" s="205"/>
      <c r="H720" s="205"/>
      <c r="I720" s="204">
        <f>IFERROR(INDEX(Lookup!$BJ$9:$BJ$2065,MATCH($A720,Lookup!$A$9:$A$2065,0)),0)</f>
        <v>0</v>
      </c>
      <c r="J720" s="204">
        <f>IFERROR(INDEX(Lookup!$BI$9:$BI$2065,MATCH($A720,Lookup!$A$9:$A$2065,0)),0)</f>
        <v>0</v>
      </c>
      <c r="K720" s="204">
        <f>IFERROR(INDEX(Lookup!$BH$9:$BH$2065,MATCH($A720,Lookup!$A$9:$A$2065,0)),0)</f>
        <v>0</v>
      </c>
      <c r="L720" s="204">
        <f t="shared" si="126"/>
        <v>0</v>
      </c>
      <c r="O720" s="182">
        <f t="shared" si="125"/>
        <v>1</v>
      </c>
    </row>
    <row r="721" spans="1:15" x14ac:dyDescent="0.2">
      <c r="A721" s="182" t="str">
        <f>'11'!A5</f>
        <v>24180-G12</v>
      </c>
      <c r="C721" s="182" t="str">
        <f>IFERROR(LEFT(IFERROR(INDEX(Sheet5!$C$2:$C$1300,MATCH($A721,Sheet5!$A$2:$A$1300,0)),"-"),FIND(",",IFERROR(INDEX(Sheet5!$C$2:$C$1300,MATCH($A721,Sheet5!$A$2:$A$1300,0)),"-"),1)-1),IFERROR(INDEX(Sheet5!$C$2:$C$1300,MATCH($A721,Sheet5!$A$2:$A$1300,0)),"-"))</f>
        <v xml:space="preserve">Medical -TAR                                                </v>
      </c>
      <c r="D721" s="204">
        <f>IFERROR(INDEX(Lookup!$BG$9:$BG$2065,MATCH($A721,Lookup!$A$9:$A$2065,0)),0)</f>
        <v>0</v>
      </c>
      <c r="E721" s="204">
        <f>IFERROR(INDEX(Lookup!$BF$9:$BF$2065,MATCH($A721,Lookup!$A$9:$A$2065,0)),0)</f>
        <v>0</v>
      </c>
      <c r="F721" s="204">
        <f>IFERROR(INDEX(Lookup!$BE$9:$BE$2065,MATCH($A721,Lookup!$A$9:$A$2065,0)),0)</f>
        <v>0</v>
      </c>
      <c r="G721" s="205"/>
      <c r="H721" s="205"/>
      <c r="I721" s="204">
        <f>IFERROR(INDEX(Lookup!$BJ$9:$BJ$2065,MATCH($A721,Lookup!$A$9:$A$2065,0)),0)</f>
        <v>0</v>
      </c>
      <c r="J721" s="204">
        <f>IFERROR(INDEX(Lookup!$BI$9:$BI$2065,MATCH($A721,Lookup!$A$9:$A$2065,0)),0)</f>
        <v>0</v>
      </c>
      <c r="K721" s="204">
        <f>IFERROR(INDEX(Lookup!$BH$9:$BH$2065,MATCH($A721,Lookup!$A$9:$A$2065,0)),0)</f>
        <v>0</v>
      </c>
      <c r="L721" s="204">
        <f t="shared" si="126"/>
        <v>0</v>
      </c>
      <c r="O721" s="182">
        <f t="shared" si="125"/>
        <v>1</v>
      </c>
    </row>
    <row r="722" spans="1:15" x14ac:dyDescent="0.2">
      <c r="A722" s="182" t="str">
        <f>'11'!A6</f>
        <v>24200-G12</v>
      </c>
      <c r="C722" s="182" t="str">
        <f>IFERROR(LEFT(IFERROR(INDEX(Sheet5!$C$2:$C$1300,MATCH($A722,Sheet5!$A$2:$A$1300,0)),"-"),FIND(",",IFERROR(INDEX(Sheet5!$C$2:$C$1300,MATCH($A722,Sheet5!$A$2:$A$1300,0)),"-"),1)-1),IFERROR(INDEX(Sheet5!$C$2:$C$1300,MATCH($A722,Sheet5!$A$2:$A$1300,0)),"-"))</f>
        <v xml:space="preserve">OH&amp;S -TAR                                                   </v>
      </c>
      <c r="D722" s="204">
        <f>IFERROR(INDEX(Lookup!$BG$9:$BG$2065,MATCH($A722,Lookup!$A$9:$A$2065,0)),0)</f>
        <v>0</v>
      </c>
      <c r="E722" s="204">
        <f>IFERROR(INDEX(Lookup!$BF$9:$BF$2065,MATCH($A722,Lookup!$A$9:$A$2065,0)),0)</f>
        <v>0</v>
      </c>
      <c r="F722" s="204">
        <f>IFERROR(INDEX(Lookup!$BE$9:$BE$2065,MATCH($A722,Lookup!$A$9:$A$2065,0)),0)</f>
        <v>0</v>
      </c>
      <c r="G722" s="205"/>
      <c r="H722" s="205"/>
      <c r="I722" s="204">
        <f>IFERROR(INDEX(Lookup!$BJ$9:$BJ$2065,MATCH($A722,Lookup!$A$9:$A$2065,0)),0)</f>
        <v>0</v>
      </c>
      <c r="J722" s="204">
        <f>IFERROR(INDEX(Lookup!$BI$9:$BI$2065,MATCH($A722,Lookup!$A$9:$A$2065,0)),0)</f>
        <v>0</v>
      </c>
      <c r="K722" s="204">
        <f>IFERROR(INDEX(Lookup!$BH$9:$BH$2065,MATCH($A722,Lookup!$A$9:$A$2065,0)),0)</f>
        <v>0</v>
      </c>
      <c r="L722" s="204">
        <f t="shared" si="126"/>
        <v>0</v>
      </c>
      <c r="O722" s="182">
        <f t="shared" si="125"/>
        <v>1</v>
      </c>
    </row>
    <row r="723" spans="1:15" x14ac:dyDescent="0.2">
      <c r="A723" s="182" t="str">
        <f>'11'!A7</f>
        <v>24220-G12</v>
      </c>
      <c r="C723" s="182" t="str">
        <f>IFERROR(LEFT(IFERROR(INDEX(Sheet5!$C$2:$C$1300,MATCH($A723,Sheet5!$A$2:$A$1300,0)),"-"),FIND(",",IFERROR(INDEX(Sheet5!$C$2:$C$1300,MATCH($A723,Sheet5!$A$2:$A$1300,0)),"-"),1)-1),IFERROR(INDEX(Sheet5!$C$2:$C$1300,MATCH($A723,Sheet5!$A$2:$A$1300,0)),"-"))</f>
        <v xml:space="preserve">Recruitment-TAR                                             </v>
      </c>
      <c r="D723" s="204">
        <f>IFERROR(INDEX(Lookup!$BG$9:$BG$2065,MATCH($A723,Lookup!$A$9:$A$2065,0)),0)</f>
        <v>0</v>
      </c>
      <c r="E723" s="204">
        <f>IFERROR(INDEX(Lookup!$BF$9:$BF$2065,MATCH($A723,Lookup!$A$9:$A$2065,0)),0)</f>
        <v>0</v>
      </c>
      <c r="F723" s="204">
        <f>IFERROR(INDEX(Lookup!$BE$9:$BE$2065,MATCH($A723,Lookup!$A$9:$A$2065,0)),0)</f>
        <v>0</v>
      </c>
      <c r="G723" s="205"/>
      <c r="H723" s="205"/>
      <c r="I723" s="204">
        <f>IFERROR(INDEX(Lookup!$BJ$9:$BJ$2065,MATCH($A723,Lookup!$A$9:$A$2065,0)),0)</f>
        <v>0</v>
      </c>
      <c r="J723" s="204">
        <f>IFERROR(INDEX(Lookup!$BI$9:$BI$2065,MATCH($A723,Lookup!$A$9:$A$2065,0)),0)</f>
        <v>0</v>
      </c>
      <c r="K723" s="204">
        <f>IFERROR(INDEX(Lookup!$BH$9:$BH$2065,MATCH($A723,Lookup!$A$9:$A$2065,0)),0)</f>
        <v>647.96</v>
      </c>
      <c r="L723" s="204">
        <f t="shared" si="126"/>
        <v>647.96</v>
      </c>
      <c r="O723" s="182">
        <f t="shared" si="125"/>
        <v>1</v>
      </c>
    </row>
    <row r="724" spans="1:15" x14ac:dyDescent="0.2">
      <c r="A724" s="182" t="str">
        <f>'11'!A8</f>
        <v>24240-G12</v>
      </c>
      <c r="C724" s="182" t="str">
        <f>IFERROR(LEFT(IFERROR(INDEX(Sheet5!$C$2:$C$1300,MATCH($A724,Sheet5!$A$2:$A$1300,0)),"-"),FIND(",",IFERROR(INDEX(Sheet5!$C$2:$C$1300,MATCH($A724,Sheet5!$A$2:$A$1300,0)),"-"),1)-1),IFERROR(INDEX(Sheet5!$C$2:$C$1300,MATCH($A724,Sheet5!$A$2:$A$1300,0)),"-"))</f>
        <v xml:space="preserve">Relocation-TAR                                              </v>
      </c>
      <c r="D724" s="204">
        <f>IFERROR(INDEX(Lookup!$BG$9:$BG$2065,MATCH($A724,Lookup!$A$9:$A$2065,0)),0)</f>
        <v>0</v>
      </c>
      <c r="E724" s="204">
        <f>IFERROR(INDEX(Lookup!$BF$9:$BF$2065,MATCH($A724,Lookup!$A$9:$A$2065,0)),0)</f>
        <v>0</v>
      </c>
      <c r="F724" s="204">
        <f>IFERROR(INDEX(Lookup!$BE$9:$BE$2065,MATCH($A724,Lookup!$A$9:$A$2065,0)),0)</f>
        <v>0</v>
      </c>
      <c r="G724" s="205"/>
      <c r="H724" s="205"/>
      <c r="I724" s="204">
        <f>IFERROR(INDEX(Lookup!$BJ$9:$BJ$2065,MATCH($A724,Lookup!$A$9:$A$2065,0)),0)</f>
        <v>0</v>
      </c>
      <c r="J724" s="204">
        <f>IFERROR(INDEX(Lookup!$BI$9:$BI$2065,MATCH($A724,Lookup!$A$9:$A$2065,0)),0)</f>
        <v>0</v>
      </c>
      <c r="K724" s="204">
        <f>IFERROR(INDEX(Lookup!$BH$9:$BH$2065,MATCH($A724,Lookup!$A$9:$A$2065,0)),0)</f>
        <v>0</v>
      </c>
      <c r="L724" s="204">
        <f t="shared" si="126"/>
        <v>0</v>
      </c>
      <c r="O724" s="182">
        <f t="shared" si="125"/>
        <v>1</v>
      </c>
    </row>
    <row r="725" spans="1:15" x14ac:dyDescent="0.2">
      <c r="A725" s="182" t="str">
        <f>'11'!A9</f>
        <v>24260-G12</v>
      </c>
      <c r="C725" s="182" t="str">
        <f>IFERROR(LEFT(IFERROR(INDEX(Sheet5!$C$2:$C$1300,MATCH($A725,Sheet5!$A$2:$A$1300,0)),"-"),FIND(",",IFERROR(INDEX(Sheet5!$C$2:$C$1300,MATCH($A725,Sheet5!$A$2:$A$1300,0)),"-"),1)-1),IFERROR(INDEX(Sheet5!$C$2:$C$1300,MATCH($A725,Sheet5!$A$2:$A$1300,0)),"-"))</f>
        <v xml:space="preserve">Training-TAR                                                </v>
      </c>
      <c r="D725" s="204">
        <f>IFERROR(INDEX(Lookup!$BG$9:$BG$2065,MATCH($A725,Lookup!$A$9:$A$2065,0)),0)</f>
        <v>275.08999999999997</v>
      </c>
      <c r="E725" s="204">
        <f>IFERROR(INDEX(Lookup!$BF$9:$BF$2065,MATCH($A725,Lookup!$A$9:$A$2065,0)),0)</f>
        <v>0</v>
      </c>
      <c r="F725" s="204">
        <f>IFERROR(INDEX(Lookup!$BE$9:$BE$2065,MATCH($A725,Lookup!$A$9:$A$2065,0)),0)</f>
        <v>0</v>
      </c>
      <c r="G725" s="205"/>
      <c r="H725" s="205"/>
      <c r="I725" s="204">
        <f>IFERROR(INDEX(Lookup!$BJ$9:$BJ$2065,MATCH($A725,Lookup!$A$9:$A$2065,0)),0)</f>
        <v>3871.71</v>
      </c>
      <c r="J725" s="204">
        <f>IFERROR(INDEX(Lookup!$BI$9:$BI$2065,MATCH($A725,Lookup!$A$9:$A$2065,0)),0)</f>
        <v>895.58999999999992</v>
      </c>
      <c r="K725" s="204">
        <f>IFERROR(INDEX(Lookup!$BH$9:$BH$2065,MATCH($A725,Lookup!$A$9:$A$2065,0)),0)</f>
        <v>1615.05</v>
      </c>
      <c r="L725" s="204">
        <f t="shared" si="126"/>
        <v>719.46</v>
      </c>
      <c r="O725" s="182">
        <f t="shared" si="125"/>
        <v>1</v>
      </c>
    </row>
    <row r="726" spans="1:15" hidden="1" x14ac:dyDescent="0.2">
      <c r="A726" s="182">
        <f>'11'!A10</f>
        <v>0</v>
      </c>
      <c r="C726" s="182" t="str">
        <f>IFERROR(LEFT(IFERROR(INDEX(Sheet5!$C$2:$C$1300,MATCH($A726,Sheet5!$A$2:$A$1300,0)),"-"),FIND(",",IFERROR(INDEX(Sheet5!$C$2:$C$1300,MATCH($A726,Sheet5!$A$2:$A$1300,0)),"-"),1)-1),IFERROR(INDEX(Sheet5!$C$2:$C$1300,MATCH($A726,Sheet5!$A$2:$A$1300,0)),"-"))</f>
        <v>-</v>
      </c>
      <c r="D726" s="204">
        <f>IFERROR(INDEX(Lookup!$BG$9:$BG$2065,MATCH($A726,Lookup!$A$9:$A$2065,0)),0)</f>
        <v>0</v>
      </c>
      <c r="E726" s="204">
        <f>IFERROR(INDEX(Lookup!$BF$9:$BF$2065,MATCH($A726,Lookup!$A$9:$A$2065,0)),0)</f>
        <v>0</v>
      </c>
      <c r="F726" s="204">
        <f>IFERROR(INDEX(Lookup!$BE$9:$BE$2065,MATCH($A726,Lookup!$A$9:$A$2065,0)),0)</f>
        <v>0</v>
      </c>
      <c r="G726" s="205"/>
      <c r="H726" s="205"/>
      <c r="I726" s="204">
        <f>IFERROR(INDEX(Lookup!$BJ$9:$BJ$2065,MATCH($A726,Lookup!$A$9:$A$2065,0)),0)</f>
        <v>0</v>
      </c>
      <c r="J726" s="204">
        <f>IFERROR(INDEX(Lookup!$BI$9:$BI$2065,MATCH($A726,Lookup!$A$9:$A$2065,0)),0)</f>
        <v>0</v>
      </c>
      <c r="K726" s="204">
        <f>IFERROR(INDEX(Lookup!$BH$9:$BH$2065,MATCH($A726,Lookup!$A$9:$A$2065,0)),0)</f>
        <v>0</v>
      </c>
      <c r="L726" s="204">
        <f t="shared" si="126"/>
        <v>0</v>
      </c>
      <c r="O726" s="182">
        <f t="shared" si="125"/>
        <v>0</v>
      </c>
    </row>
    <row r="727" spans="1:15" hidden="1" x14ac:dyDescent="0.2">
      <c r="A727" s="182">
        <f>'11'!A11</f>
        <v>0</v>
      </c>
      <c r="C727" s="182" t="str">
        <f>IFERROR(LEFT(IFERROR(INDEX(Sheet5!$C$2:$C$1300,MATCH($A727,Sheet5!$A$2:$A$1300,0)),"-"),FIND(",",IFERROR(INDEX(Sheet5!$C$2:$C$1300,MATCH($A727,Sheet5!$A$2:$A$1300,0)),"-"),1)-1),IFERROR(INDEX(Sheet5!$C$2:$C$1300,MATCH($A727,Sheet5!$A$2:$A$1300,0)),"-"))</f>
        <v>-</v>
      </c>
      <c r="D727" s="204">
        <f>IFERROR(INDEX(Lookup!$BG$9:$BG$2065,MATCH($A727,Lookup!$A$9:$A$2065,0)),0)</f>
        <v>0</v>
      </c>
      <c r="E727" s="204">
        <f>IFERROR(INDEX(Lookup!$BF$9:$BF$2065,MATCH($A727,Lookup!$A$9:$A$2065,0)),0)</f>
        <v>0</v>
      </c>
      <c r="F727" s="204">
        <f>IFERROR(INDEX(Lookup!$BE$9:$BE$2065,MATCH($A727,Lookup!$A$9:$A$2065,0)),0)</f>
        <v>0</v>
      </c>
      <c r="G727" s="205"/>
      <c r="H727" s="205"/>
      <c r="I727" s="204">
        <f>IFERROR(INDEX(Lookup!$BJ$9:$BJ$2065,MATCH($A727,Lookup!$A$9:$A$2065,0)),0)</f>
        <v>0</v>
      </c>
      <c r="J727" s="204">
        <f>IFERROR(INDEX(Lookup!$BI$9:$BI$2065,MATCH($A727,Lookup!$A$9:$A$2065,0)),0)</f>
        <v>0</v>
      </c>
      <c r="K727" s="204">
        <f>IFERROR(INDEX(Lookup!$BH$9:$BH$2065,MATCH($A727,Lookup!$A$9:$A$2065,0)),0)</f>
        <v>0</v>
      </c>
      <c r="L727" s="204">
        <f t="shared" si="126"/>
        <v>0</v>
      </c>
      <c r="O727" s="182">
        <f t="shared" si="125"/>
        <v>0</v>
      </c>
    </row>
    <row r="728" spans="1:15" hidden="1" x14ac:dyDescent="0.2">
      <c r="A728" s="182">
        <f>'11'!A12</f>
        <v>0</v>
      </c>
      <c r="C728" s="182" t="str">
        <f>IFERROR(LEFT(IFERROR(INDEX(Sheet5!$C$2:$C$1300,MATCH($A728,Sheet5!$A$2:$A$1300,0)),"-"),FIND(",",IFERROR(INDEX(Sheet5!$C$2:$C$1300,MATCH($A728,Sheet5!$A$2:$A$1300,0)),"-"),1)-1),IFERROR(INDEX(Sheet5!$C$2:$C$1300,MATCH($A728,Sheet5!$A$2:$A$1300,0)),"-"))</f>
        <v>-</v>
      </c>
      <c r="D728" s="204">
        <f>IFERROR(INDEX(Lookup!$BG$9:$BG$2065,MATCH($A728,Lookup!$A$9:$A$2065,0)),0)</f>
        <v>0</v>
      </c>
      <c r="E728" s="204">
        <f>IFERROR(INDEX(Lookup!$BF$9:$BF$2065,MATCH($A728,Lookup!$A$9:$A$2065,0)),0)</f>
        <v>0</v>
      </c>
      <c r="F728" s="204">
        <f>IFERROR(INDEX(Lookup!$BE$9:$BE$2065,MATCH($A728,Lookup!$A$9:$A$2065,0)),0)</f>
        <v>0</v>
      </c>
      <c r="G728" s="205"/>
      <c r="H728" s="205"/>
      <c r="I728" s="204">
        <f>IFERROR(INDEX(Lookup!$BJ$9:$BJ$2065,MATCH($A728,Lookup!$A$9:$A$2065,0)),0)</f>
        <v>0</v>
      </c>
      <c r="J728" s="204">
        <f>IFERROR(INDEX(Lookup!$BI$9:$BI$2065,MATCH($A728,Lookup!$A$9:$A$2065,0)),0)</f>
        <v>0</v>
      </c>
      <c r="K728" s="204">
        <f>IFERROR(INDEX(Lookup!$BH$9:$BH$2065,MATCH($A728,Lookup!$A$9:$A$2065,0)),0)</f>
        <v>0</v>
      </c>
      <c r="L728" s="204">
        <f t="shared" si="126"/>
        <v>0</v>
      </c>
      <c r="O728" s="182">
        <f t="shared" si="125"/>
        <v>0</v>
      </c>
    </row>
    <row r="729" spans="1:15" hidden="1" x14ac:dyDescent="0.2">
      <c r="A729" s="182">
        <f>'11'!A13</f>
        <v>0</v>
      </c>
      <c r="C729" s="182" t="str">
        <f>IFERROR(LEFT(IFERROR(INDEX(Sheet5!$C$2:$C$1300,MATCH($A729,Sheet5!$A$2:$A$1300,0)),"-"),FIND(",",IFERROR(INDEX(Sheet5!$C$2:$C$1300,MATCH($A729,Sheet5!$A$2:$A$1300,0)),"-"),1)-1),IFERROR(INDEX(Sheet5!$C$2:$C$1300,MATCH($A729,Sheet5!$A$2:$A$1300,0)),"-"))</f>
        <v>-</v>
      </c>
      <c r="D729" s="204">
        <f>IFERROR(INDEX(Lookup!$BG$9:$BG$2065,MATCH($A729,Lookup!$A$9:$A$2065,0)),0)</f>
        <v>0</v>
      </c>
      <c r="E729" s="204">
        <f>IFERROR(INDEX(Lookup!$BF$9:$BF$2065,MATCH($A729,Lookup!$A$9:$A$2065,0)),0)</f>
        <v>0</v>
      </c>
      <c r="F729" s="204">
        <f>IFERROR(INDEX(Lookup!$BE$9:$BE$2065,MATCH($A729,Lookup!$A$9:$A$2065,0)),0)</f>
        <v>0</v>
      </c>
      <c r="G729" s="205"/>
      <c r="H729" s="205"/>
      <c r="I729" s="204">
        <f>IFERROR(INDEX(Lookup!$BJ$9:$BJ$2065,MATCH($A729,Lookup!$A$9:$A$2065,0)),0)</f>
        <v>0</v>
      </c>
      <c r="J729" s="204">
        <f>IFERROR(INDEX(Lookup!$BI$9:$BI$2065,MATCH($A729,Lookup!$A$9:$A$2065,0)),0)</f>
        <v>0</v>
      </c>
      <c r="K729" s="204">
        <f>IFERROR(INDEX(Lookup!$BH$9:$BH$2065,MATCH($A729,Lookup!$A$9:$A$2065,0)),0)</f>
        <v>0</v>
      </c>
      <c r="L729" s="204">
        <f t="shared" si="126"/>
        <v>0</v>
      </c>
      <c r="O729" s="182">
        <f t="shared" si="125"/>
        <v>0</v>
      </c>
    </row>
    <row r="730" spans="1:15" hidden="1" x14ac:dyDescent="0.2">
      <c r="A730" s="182">
        <f>'11'!A14</f>
        <v>0</v>
      </c>
      <c r="C730" s="182" t="str">
        <f>IFERROR(LEFT(IFERROR(INDEX(Sheet5!$C$2:$C$1300,MATCH($A730,Sheet5!$A$2:$A$1300,0)),"-"),FIND(",",IFERROR(INDEX(Sheet5!$C$2:$C$1300,MATCH($A730,Sheet5!$A$2:$A$1300,0)),"-"),1)-1),IFERROR(INDEX(Sheet5!$C$2:$C$1300,MATCH($A730,Sheet5!$A$2:$A$1300,0)),"-"))</f>
        <v>-</v>
      </c>
      <c r="D730" s="204">
        <f>IFERROR(INDEX(Lookup!$BG$9:$BG$2065,MATCH($A730,Lookup!$A$9:$A$2065,0)),0)</f>
        <v>0</v>
      </c>
      <c r="E730" s="204">
        <f>IFERROR(INDEX(Lookup!$BF$9:$BF$2065,MATCH($A730,Lookup!$A$9:$A$2065,0)),0)</f>
        <v>0</v>
      </c>
      <c r="F730" s="204">
        <f>IFERROR(INDEX(Lookup!$BE$9:$BE$2065,MATCH($A730,Lookup!$A$9:$A$2065,0)),0)</f>
        <v>0</v>
      </c>
      <c r="G730" s="205"/>
      <c r="H730" s="205"/>
      <c r="I730" s="204">
        <f>IFERROR(INDEX(Lookup!$BJ$9:$BJ$2065,MATCH($A730,Lookup!$A$9:$A$2065,0)),0)</f>
        <v>0</v>
      </c>
      <c r="J730" s="204">
        <f>IFERROR(INDEX(Lookup!$BI$9:$BI$2065,MATCH($A730,Lookup!$A$9:$A$2065,0)),0)</f>
        <v>0</v>
      </c>
      <c r="K730" s="204">
        <f>IFERROR(INDEX(Lookup!$BH$9:$BH$2065,MATCH($A730,Lookup!$A$9:$A$2065,0)),0)</f>
        <v>0</v>
      </c>
      <c r="L730" s="204">
        <f t="shared" si="126"/>
        <v>0</v>
      </c>
      <c r="O730" s="182">
        <f t="shared" si="125"/>
        <v>0</v>
      </c>
    </row>
    <row r="731" spans="1:15" hidden="1" x14ac:dyDescent="0.2">
      <c r="A731" s="182">
        <f>'11'!A15</f>
        <v>0</v>
      </c>
      <c r="C731" s="182" t="str">
        <f>IFERROR(LEFT(IFERROR(INDEX(Sheet5!$C$2:$C$1300,MATCH($A731,Sheet5!$A$2:$A$1300,0)),"-"),FIND(",",IFERROR(INDEX(Sheet5!$C$2:$C$1300,MATCH($A731,Sheet5!$A$2:$A$1300,0)),"-"),1)-1),IFERROR(INDEX(Sheet5!$C$2:$C$1300,MATCH($A731,Sheet5!$A$2:$A$1300,0)),"-"))</f>
        <v>-</v>
      </c>
      <c r="D731" s="204">
        <f>IFERROR(INDEX(Lookup!$BG$9:$BG$2065,MATCH($A731,Lookup!$A$9:$A$2065,0)),0)</f>
        <v>0</v>
      </c>
      <c r="E731" s="204">
        <f>IFERROR(INDEX(Lookup!$BF$9:$BF$2065,MATCH($A731,Lookup!$A$9:$A$2065,0)),0)</f>
        <v>0</v>
      </c>
      <c r="F731" s="204">
        <f>IFERROR(INDEX(Lookup!$BE$9:$BE$2065,MATCH($A731,Lookup!$A$9:$A$2065,0)),0)</f>
        <v>0</v>
      </c>
      <c r="G731" s="205"/>
      <c r="H731" s="205"/>
      <c r="I731" s="204">
        <f>IFERROR(INDEX(Lookup!$BJ$9:$BJ$2065,MATCH($A731,Lookup!$A$9:$A$2065,0)),0)</f>
        <v>0</v>
      </c>
      <c r="J731" s="204">
        <f>IFERROR(INDEX(Lookup!$BI$9:$BI$2065,MATCH($A731,Lookup!$A$9:$A$2065,0)),0)</f>
        <v>0</v>
      </c>
      <c r="K731" s="204">
        <f>IFERROR(INDEX(Lookup!$BH$9:$BH$2065,MATCH($A731,Lookup!$A$9:$A$2065,0)),0)</f>
        <v>0</v>
      </c>
      <c r="L731" s="204">
        <f t="shared" si="126"/>
        <v>0</v>
      </c>
      <c r="O731" s="182">
        <f t="shared" si="125"/>
        <v>0</v>
      </c>
    </row>
    <row r="732" spans="1:15" hidden="1" x14ac:dyDescent="0.2">
      <c r="A732" s="182">
        <f>'11'!A16</f>
        <v>0</v>
      </c>
      <c r="C732" s="182" t="str">
        <f>IFERROR(LEFT(IFERROR(INDEX(Sheet5!$C$2:$C$1300,MATCH($A732,Sheet5!$A$2:$A$1300,0)),"-"),FIND(",",IFERROR(INDEX(Sheet5!$C$2:$C$1300,MATCH($A732,Sheet5!$A$2:$A$1300,0)),"-"),1)-1),IFERROR(INDEX(Sheet5!$C$2:$C$1300,MATCH($A732,Sheet5!$A$2:$A$1300,0)),"-"))</f>
        <v>-</v>
      </c>
      <c r="D732" s="204">
        <f>IFERROR(INDEX(Lookup!$BG$9:$BG$2065,MATCH($A732,Lookup!$A$9:$A$2065,0)),0)</f>
        <v>0</v>
      </c>
      <c r="E732" s="204">
        <f>IFERROR(INDEX(Lookup!$BF$9:$BF$2065,MATCH($A732,Lookup!$A$9:$A$2065,0)),0)</f>
        <v>0</v>
      </c>
      <c r="F732" s="204">
        <f>IFERROR(INDEX(Lookup!$BE$9:$BE$2065,MATCH($A732,Lookup!$A$9:$A$2065,0)),0)</f>
        <v>0</v>
      </c>
      <c r="G732" s="205"/>
      <c r="H732" s="205"/>
      <c r="I732" s="204">
        <f>IFERROR(INDEX(Lookup!$BJ$9:$BJ$2065,MATCH($A732,Lookup!$A$9:$A$2065,0)),0)</f>
        <v>0</v>
      </c>
      <c r="J732" s="204">
        <f>IFERROR(INDEX(Lookup!$BI$9:$BI$2065,MATCH($A732,Lookup!$A$9:$A$2065,0)),0)</f>
        <v>0</v>
      </c>
      <c r="K732" s="204">
        <f>IFERROR(INDEX(Lookup!$BH$9:$BH$2065,MATCH($A732,Lookup!$A$9:$A$2065,0)),0)</f>
        <v>0</v>
      </c>
      <c r="L732" s="204">
        <f t="shared" si="126"/>
        <v>0</v>
      </c>
      <c r="O732" s="182">
        <f t="shared" si="125"/>
        <v>0</v>
      </c>
    </row>
    <row r="733" spans="1:15" hidden="1" x14ac:dyDescent="0.2">
      <c r="A733" s="182">
        <f>'11'!A17</f>
        <v>0</v>
      </c>
      <c r="C733" s="182" t="str">
        <f>IFERROR(LEFT(IFERROR(INDEX(Sheet5!$C$2:$C$1300,MATCH($A733,Sheet5!$A$2:$A$1300,0)),"-"),FIND(",",IFERROR(INDEX(Sheet5!$C$2:$C$1300,MATCH($A733,Sheet5!$A$2:$A$1300,0)),"-"),1)-1),IFERROR(INDEX(Sheet5!$C$2:$C$1300,MATCH($A733,Sheet5!$A$2:$A$1300,0)),"-"))</f>
        <v>-</v>
      </c>
      <c r="D733" s="204">
        <f>IFERROR(INDEX(Lookup!$BG$9:$BG$2065,MATCH($A733,Lookup!$A$9:$A$2065,0)),0)</f>
        <v>0</v>
      </c>
      <c r="E733" s="204">
        <f>IFERROR(INDEX(Lookup!$BF$9:$BF$2065,MATCH($A733,Lookup!$A$9:$A$2065,0)),0)</f>
        <v>0</v>
      </c>
      <c r="F733" s="204">
        <f>IFERROR(INDEX(Lookup!$BE$9:$BE$2065,MATCH($A733,Lookup!$A$9:$A$2065,0)),0)</f>
        <v>0</v>
      </c>
      <c r="G733" s="205"/>
      <c r="H733" s="205"/>
      <c r="I733" s="204">
        <f>IFERROR(INDEX(Lookup!$BJ$9:$BJ$2065,MATCH($A733,Lookup!$A$9:$A$2065,0)),0)</f>
        <v>0</v>
      </c>
      <c r="J733" s="204">
        <f>IFERROR(INDEX(Lookup!$BI$9:$BI$2065,MATCH($A733,Lookup!$A$9:$A$2065,0)),0)</f>
        <v>0</v>
      </c>
      <c r="K733" s="204">
        <f>IFERROR(INDEX(Lookup!$BH$9:$BH$2065,MATCH($A733,Lookup!$A$9:$A$2065,0)),0)</f>
        <v>0</v>
      </c>
      <c r="L733" s="204">
        <f t="shared" si="126"/>
        <v>0</v>
      </c>
      <c r="O733" s="182">
        <f t="shared" si="125"/>
        <v>0</v>
      </c>
    </row>
    <row r="734" spans="1:15" hidden="1" x14ac:dyDescent="0.2">
      <c r="A734" s="182">
        <f>'11'!A18</f>
        <v>0</v>
      </c>
      <c r="C734" s="182" t="str">
        <f>IFERROR(LEFT(IFERROR(INDEX(Sheet5!$C$2:$C$1300,MATCH($A734,Sheet5!$A$2:$A$1300,0)),"-"),FIND(",",IFERROR(INDEX(Sheet5!$C$2:$C$1300,MATCH($A734,Sheet5!$A$2:$A$1300,0)),"-"),1)-1),IFERROR(INDEX(Sheet5!$C$2:$C$1300,MATCH($A734,Sheet5!$A$2:$A$1300,0)),"-"))</f>
        <v>-</v>
      </c>
      <c r="D734" s="204">
        <f>IFERROR(INDEX(Lookup!$BG$9:$BG$2065,MATCH($A734,Lookup!$A$9:$A$2065,0)),0)</f>
        <v>0</v>
      </c>
      <c r="E734" s="204">
        <f>IFERROR(INDEX(Lookup!$BF$9:$BF$2065,MATCH($A734,Lookup!$A$9:$A$2065,0)),0)</f>
        <v>0</v>
      </c>
      <c r="F734" s="204">
        <f>IFERROR(INDEX(Lookup!$BE$9:$BE$2065,MATCH($A734,Lookup!$A$9:$A$2065,0)),0)</f>
        <v>0</v>
      </c>
      <c r="G734" s="205"/>
      <c r="H734" s="205"/>
      <c r="I734" s="204">
        <f>IFERROR(INDEX(Lookup!$BJ$9:$BJ$2065,MATCH($A734,Lookup!$A$9:$A$2065,0)),0)</f>
        <v>0</v>
      </c>
      <c r="J734" s="204">
        <f>IFERROR(INDEX(Lookup!$BI$9:$BI$2065,MATCH($A734,Lookup!$A$9:$A$2065,0)),0)</f>
        <v>0</v>
      </c>
      <c r="K734" s="204">
        <f>IFERROR(INDEX(Lookup!$BH$9:$BH$2065,MATCH($A734,Lookup!$A$9:$A$2065,0)),0)</f>
        <v>0</v>
      </c>
      <c r="L734" s="204">
        <f t="shared" si="126"/>
        <v>0</v>
      </c>
      <c r="O734" s="182">
        <f t="shared" si="125"/>
        <v>0</v>
      </c>
    </row>
    <row r="735" spans="1:15" hidden="1" x14ac:dyDescent="0.2">
      <c r="A735" s="182">
        <f>'11'!A19</f>
        <v>0</v>
      </c>
      <c r="C735" s="182" t="str">
        <f>IFERROR(LEFT(IFERROR(INDEX(Sheet5!$C$2:$C$1300,MATCH($A735,Sheet5!$A$2:$A$1300,0)),"-"),FIND(",",IFERROR(INDEX(Sheet5!$C$2:$C$1300,MATCH($A735,Sheet5!$A$2:$A$1300,0)),"-"),1)-1),IFERROR(INDEX(Sheet5!$C$2:$C$1300,MATCH($A735,Sheet5!$A$2:$A$1300,0)),"-"))</f>
        <v>-</v>
      </c>
      <c r="D735" s="204">
        <f>IFERROR(INDEX(Lookup!$BG$9:$BG$2065,MATCH($A735,Lookup!$A$9:$A$2065,0)),0)</f>
        <v>0</v>
      </c>
      <c r="E735" s="204">
        <f>IFERROR(INDEX(Lookup!$BF$9:$BF$2065,MATCH($A735,Lookup!$A$9:$A$2065,0)),0)</f>
        <v>0</v>
      </c>
      <c r="F735" s="204">
        <f>IFERROR(INDEX(Lookup!$BE$9:$BE$2065,MATCH($A735,Lookup!$A$9:$A$2065,0)),0)</f>
        <v>0</v>
      </c>
      <c r="G735" s="205"/>
      <c r="H735" s="205"/>
      <c r="I735" s="204">
        <f>IFERROR(INDEX(Lookup!$BJ$9:$BJ$2065,MATCH($A735,Lookup!$A$9:$A$2065,0)),0)</f>
        <v>0</v>
      </c>
      <c r="J735" s="204">
        <f>IFERROR(INDEX(Lookup!$BI$9:$BI$2065,MATCH($A735,Lookup!$A$9:$A$2065,0)),0)</f>
        <v>0</v>
      </c>
      <c r="K735" s="204">
        <f>IFERROR(INDEX(Lookup!$BH$9:$BH$2065,MATCH($A735,Lookup!$A$9:$A$2065,0)),0)</f>
        <v>0</v>
      </c>
      <c r="L735" s="204">
        <f t="shared" si="126"/>
        <v>0</v>
      </c>
      <c r="O735" s="182">
        <f t="shared" si="125"/>
        <v>0</v>
      </c>
    </row>
    <row r="736" spans="1:15" hidden="1" x14ac:dyDescent="0.2">
      <c r="A736" s="182">
        <f>'11'!A20</f>
        <v>0</v>
      </c>
      <c r="C736" s="182" t="str">
        <f>IFERROR(LEFT(IFERROR(INDEX(Sheet5!$C$2:$C$1300,MATCH($A736,Sheet5!$A$2:$A$1300,0)),"-"),FIND(",",IFERROR(INDEX(Sheet5!$C$2:$C$1300,MATCH($A736,Sheet5!$A$2:$A$1300,0)),"-"),1)-1),IFERROR(INDEX(Sheet5!$C$2:$C$1300,MATCH($A736,Sheet5!$A$2:$A$1300,0)),"-"))</f>
        <v>-</v>
      </c>
      <c r="D736" s="204">
        <f>IFERROR(INDEX(Lookup!$BG$9:$BG$2065,MATCH($A736,Lookup!$A$9:$A$2065,0)),0)</f>
        <v>0</v>
      </c>
      <c r="E736" s="204">
        <f>IFERROR(INDEX(Lookup!$BF$9:$BF$2065,MATCH($A736,Lookup!$A$9:$A$2065,0)),0)</f>
        <v>0</v>
      </c>
      <c r="F736" s="204">
        <f>IFERROR(INDEX(Lookup!$BE$9:$BE$2065,MATCH($A736,Lookup!$A$9:$A$2065,0)),0)</f>
        <v>0</v>
      </c>
      <c r="G736" s="205"/>
      <c r="H736" s="205"/>
      <c r="I736" s="204">
        <f>IFERROR(INDEX(Lookup!$BJ$9:$BJ$2065,MATCH($A736,Lookup!$A$9:$A$2065,0)),0)</f>
        <v>0</v>
      </c>
      <c r="J736" s="204">
        <f>IFERROR(INDEX(Lookup!$BI$9:$BI$2065,MATCH($A736,Lookup!$A$9:$A$2065,0)),0)</f>
        <v>0</v>
      </c>
      <c r="K736" s="204">
        <f>IFERROR(INDEX(Lookup!$BH$9:$BH$2065,MATCH($A736,Lookup!$A$9:$A$2065,0)),0)</f>
        <v>0</v>
      </c>
      <c r="L736" s="204">
        <f t="shared" si="126"/>
        <v>0</v>
      </c>
      <c r="O736" s="182">
        <f t="shared" si="125"/>
        <v>0</v>
      </c>
    </row>
    <row r="737" spans="1:15" hidden="1" x14ac:dyDescent="0.2">
      <c r="A737" s="182">
        <f>'11'!A21</f>
        <v>0</v>
      </c>
      <c r="C737" s="182" t="str">
        <f>IFERROR(LEFT(IFERROR(INDEX(Sheet5!$C$2:$C$1300,MATCH($A737,Sheet5!$A$2:$A$1300,0)),"-"),FIND(",",IFERROR(INDEX(Sheet5!$C$2:$C$1300,MATCH($A737,Sheet5!$A$2:$A$1300,0)),"-"),1)-1),IFERROR(INDEX(Sheet5!$C$2:$C$1300,MATCH($A737,Sheet5!$A$2:$A$1300,0)),"-"))</f>
        <v>-</v>
      </c>
      <c r="D737" s="204">
        <f>IFERROR(INDEX(Lookup!$BG$9:$BG$2065,MATCH($A737,Lookup!$A$9:$A$2065,0)),0)</f>
        <v>0</v>
      </c>
      <c r="E737" s="204">
        <f>IFERROR(INDEX(Lookup!$BF$9:$BF$2065,MATCH($A737,Lookup!$A$9:$A$2065,0)),0)</f>
        <v>0</v>
      </c>
      <c r="F737" s="204">
        <f>IFERROR(INDEX(Lookup!$BE$9:$BE$2065,MATCH($A737,Lookup!$A$9:$A$2065,0)),0)</f>
        <v>0</v>
      </c>
      <c r="G737" s="205"/>
      <c r="H737" s="205"/>
      <c r="I737" s="204">
        <f>IFERROR(INDEX(Lookup!$BJ$9:$BJ$2065,MATCH($A737,Lookup!$A$9:$A$2065,0)),0)</f>
        <v>0</v>
      </c>
      <c r="J737" s="204">
        <f>IFERROR(INDEX(Lookup!$BI$9:$BI$2065,MATCH($A737,Lookup!$A$9:$A$2065,0)),0)</f>
        <v>0</v>
      </c>
      <c r="K737" s="204">
        <f>IFERROR(INDEX(Lookup!$BH$9:$BH$2065,MATCH($A737,Lookup!$A$9:$A$2065,0)),0)</f>
        <v>0</v>
      </c>
      <c r="L737" s="204">
        <f t="shared" si="126"/>
        <v>0</v>
      </c>
      <c r="O737" s="182">
        <f t="shared" si="125"/>
        <v>0</v>
      </c>
    </row>
    <row r="738" spans="1:15" hidden="1" x14ac:dyDescent="0.2">
      <c r="A738" s="182">
        <f>'11'!A22</f>
        <v>0</v>
      </c>
      <c r="C738" s="182" t="str">
        <f>IFERROR(LEFT(IFERROR(INDEX(Sheet5!$C$2:$C$1300,MATCH($A738,Sheet5!$A$2:$A$1300,0)),"-"),FIND(",",IFERROR(INDEX(Sheet5!$C$2:$C$1300,MATCH($A738,Sheet5!$A$2:$A$1300,0)),"-"),1)-1),IFERROR(INDEX(Sheet5!$C$2:$C$1300,MATCH($A738,Sheet5!$A$2:$A$1300,0)),"-"))</f>
        <v>-</v>
      </c>
      <c r="D738" s="204">
        <f>IFERROR(INDEX(Lookup!$BG$9:$BG$2065,MATCH($A738,Lookup!$A$9:$A$2065,0)),0)</f>
        <v>0</v>
      </c>
      <c r="E738" s="204">
        <f>IFERROR(INDEX(Lookup!$BF$9:$BF$2065,MATCH($A738,Lookup!$A$9:$A$2065,0)),0)</f>
        <v>0</v>
      </c>
      <c r="F738" s="204">
        <f>IFERROR(INDEX(Lookup!$BE$9:$BE$2065,MATCH($A738,Lookup!$A$9:$A$2065,0)),0)</f>
        <v>0</v>
      </c>
      <c r="G738" s="205"/>
      <c r="H738" s="205"/>
      <c r="I738" s="204">
        <f>IFERROR(INDEX(Lookup!$BJ$9:$BJ$2065,MATCH($A738,Lookup!$A$9:$A$2065,0)),0)</f>
        <v>0</v>
      </c>
      <c r="J738" s="204">
        <f>IFERROR(INDEX(Lookup!$BI$9:$BI$2065,MATCH($A738,Lookup!$A$9:$A$2065,0)),0)</f>
        <v>0</v>
      </c>
      <c r="K738" s="204">
        <f>IFERROR(INDEX(Lookup!$BH$9:$BH$2065,MATCH($A738,Lookup!$A$9:$A$2065,0)),0)</f>
        <v>0</v>
      </c>
      <c r="L738" s="204">
        <f t="shared" si="126"/>
        <v>0</v>
      </c>
      <c r="O738" s="182">
        <f t="shared" si="125"/>
        <v>0</v>
      </c>
    </row>
    <row r="739" spans="1:15" hidden="1" x14ac:dyDescent="0.2">
      <c r="A739" s="182">
        <f>'11'!A23</f>
        <v>0</v>
      </c>
      <c r="C739" s="182" t="str">
        <f>IFERROR(LEFT(IFERROR(INDEX(Sheet5!$C$2:$C$1300,MATCH($A739,Sheet5!$A$2:$A$1300,0)),"-"),FIND(",",IFERROR(INDEX(Sheet5!$C$2:$C$1300,MATCH($A739,Sheet5!$A$2:$A$1300,0)),"-"),1)-1),IFERROR(INDEX(Sheet5!$C$2:$C$1300,MATCH($A739,Sheet5!$A$2:$A$1300,0)),"-"))</f>
        <v>-</v>
      </c>
      <c r="D739" s="204">
        <f>IFERROR(INDEX(Lookup!$BG$9:$BG$2065,MATCH($A739,Lookup!$A$9:$A$2065,0)),0)</f>
        <v>0</v>
      </c>
      <c r="E739" s="204">
        <f>IFERROR(INDEX(Lookup!$BF$9:$BF$2065,MATCH($A739,Lookup!$A$9:$A$2065,0)),0)</f>
        <v>0</v>
      </c>
      <c r="F739" s="204">
        <f>IFERROR(INDEX(Lookup!$BE$9:$BE$2065,MATCH($A739,Lookup!$A$9:$A$2065,0)),0)</f>
        <v>0</v>
      </c>
      <c r="G739" s="205"/>
      <c r="H739" s="205"/>
      <c r="I739" s="204">
        <f>IFERROR(INDEX(Lookup!$BJ$9:$BJ$2065,MATCH($A739,Lookup!$A$9:$A$2065,0)),0)</f>
        <v>0</v>
      </c>
      <c r="J739" s="204">
        <f>IFERROR(INDEX(Lookup!$BI$9:$BI$2065,MATCH($A739,Lookup!$A$9:$A$2065,0)),0)</f>
        <v>0</v>
      </c>
      <c r="K739" s="204">
        <f>IFERROR(INDEX(Lookup!$BH$9:$BH$2065,MATCH($A739,Lookup!$A$9:$A$2065,0)),0)</f>
        <v>0</v>
      </c>
      <c r="L739" s="204">
        <f t="shared" si="126"/>
        <v>0</v>
      </c>
      <c r="O739" s="182">
        <f t="shared" si="125"/>
        <v>0</v>
      </c>
    </row>
    <row r="740" spans="1:15" hidden="1" x14ac:dyDescent="0.2">
      <c r="A740" s="182">
        <f>'11'!A24</f>
        <v>0</v>
      </c>
      <c r="C740" s="182" t="str">
        <f>IFERROR(LEFT(IFERROR(INDEX(Sheet5!$C$2:$C$1300,MATCH($A740,Sheet5!$A$2:$A$1300,0)),"-"),FIND(",",IFERROR(INDEX(Sheet5!$C$2:$C$1300,MATCH($A740,Sheet5!$A$2:$A$1300,0)),"-"),1)-1),IFERROR(INDEX(Sheet5!$C$2:$C$1300,MATCH($A740,Sheet5!$A$2:$A$1300,0)),"-"))</f>
        <v>-</v>
      </c>
      <c r="D740" s="204">
        <f>IFERROR(INDEX(Lookup!$BG$9:$BG$2065,MATCH($A740,Lookup!$A$9:$A$2065,0)),0)</f>
        <v>0</v>
      </c>
      <c r="E740" s="204">
        <f>IFERROR(INDEX(Lookup!$BF$9:$BF$2065,MATCH($A740,Lookup!$A$9:$A$2065,0)),0)</f>
        <v>0</v>
      </c>
      <c r="F740" s="204">
        <f>IFERROR(INDEX(Lookup!$BE$9:$BE$2065,MATCH($A740,Lookup!$A$9:$A$2065,0)),0)</f>
        <v>0</v>
      </c>
      <c r="G740" s="205"/>
      <c r="H740" s="205"/>
      <c r="I740" s="204">
        <f>IFERROR(INDEX(Lookup!$BJ$9:$BJ$2065,MATCH($A740,Lookup!$A$9:$A$2065,0)),0)</f>
        <v>0</v>
      </c>
      <c r="J740" s="204">
        <f>IFERROR(INDEX(Lookup!$BI$9:$BI$2065,MATCH($A740,Lookup!$A$9:$A$2065,0)),0)</f>
        <v>0</v>
      </c>
      <c r="K740" s="204">
        <f>IFERROR(INDEX(Lookup!$BH$9:$BH$2065,MATCH($A740,Lookup!$A$9:$A$2065,0)),0)</f>
        <v>0</v>
      </c>
      <c r="L740" s="204">
        <f t="shared" si="126"/>
        <v>0</v>
      </c>
      <c r="O740" s="182">
        <f t="shared" si="125"/>
        <v>0</v>
      </c>
    </row>
    <row r="741" spans="1:15" hidden="1" x14ac:dyDescent="0.2">
      <c r="A741" s="182">
        <f>'11'!A25</f>
        <v>0</v>
      </c>
      <c r="C741" s="182" t="str">
        <f>IFERROR(LEFT(IFERROR(INDEX(Sheet5!$C$2:$C$1300,MATCH($A741,Sheet5!$A$2:$A$1300,0)),"-"),FIND(",",IFERROR(INDEX(Sheet5!$C$2:$C$1300,MATCH($A741,Sheet5!$A$2:$A$1300,0)),"-"),1)-1),IFERROR(INDEX(Sheet5!$C$2:$C$1300,MATCH($A741,Sheet5!$A$2:$A$1300,0)),"-"))</f>
        <v>-</v>
      </c>
      <c r="D741" s="204">
        <f>IFERROR(INDEX(Lookup!$BG$9:$BG$2065,MATCH($A741,Lookup!$A$9:$A$2065,0)),0)</f>
        <v>0</v>
      </c>
      <c r="E741" s="204">
        <f>IFERROR(INDEX(Lookup!$BF$9:$BF$2065,MATCH($A741,Lookup!$A$9:$A$2065,0)),0)</f>
        <v>0</v>
      </c>
      <c r="F741" s="204">
        <f>IFERROR(INDEX(Lookup!$BE$9:$BE$2065,MATCH($A741,Lookup!$A$9:$A$2065,0)),0)</f>
        <v>0</v>
      </c>
      <c r="G741" s="205"/>
      <c r="H741" s="205"/>
      <c r="I741" s="204">
        <f>IFERROR(INDEX(Lookup!$BJ$9:$BJ$2065,MATCH($A741,Lookup!$A$9:$A$2065,0)),0)</f>
        <v>0</v>
      </c>
      <c r="J741" s="204">
        <f>IFERROR(INDEX(Lookup!$BI$9:$BI$2065,MATCH($A741,Lookup!$A$9:$A$2065,0)),0)</f>
        <v>0</v>
      </c>
      <c r="K741" s="204">
        <f>IFERROR(INDEX(Lookup!$BH$9:$BH$2065,MATCH($A741,Lookup!$A$9:$A$2065,0)),0)</f>
        <v>0</v>
      </c>
      <c r="L741" s="204">
        <f t="shared" si="126"/>
        <v>0</v>
      </c>
      <c r="O741" s="182">
        <f t="shared" si="125"/>
        <v>0</v>
      </c>
    </row>
    <row r="742" spans="1:15" x14ac:dyDescent="0.2">
      <c r="L742" s="204"/>
      <c r="O742" s="182">
        <v>1</v>
      </c>
    </row>
    <row r="743" spans="1:15" x14ac:dyDescent="0.2">
      <c r="A743" s="212"/>
      <c r="B743" s="212"/>
      <c r="C743" s="212" t="s">
        <v>466</v>
      </c>
      <c r="D743" s="210">
        <f>SUM(D718:D742)</f>
        <v>387.09</v>
      </c>
      <c r="E743" s="210">
        <f>SUM(E718:E742)</f>
        <v>0</v>
      </c>
      <c r="F743" s="210">
        <f>SUM(F718:F742)</f>
        <v>0</v>
      </c>
      <c r="G743" s="211"/>
      <c r="H743" s="211"/>
      <c r="I743" s="210">
        <f>SUM(I718:I742)</f>
        <v>5363.66</v>
      </c>
      <c r="J743" s="210">
        <f>SUM(J718:J742)</f>
        <v>1167.6099999999999</v>
      </c>
      <c r="K743" s="210">
        <f>SUM(K718:K742)</f>
        <v>2632.9700000000003</v>
      </c>
      <c r="L743" s="210">
        <f>SUM(L718:L742)</f>
        <v>1465.3600000000001</v>
      </c>
      <c r="O743" s="182">
        <v>1</v>
      </c>
    </row>
    <row r="744" spans="1:15" x14ac:dyDescent="0.2">
      <c r="C744" s="206" t="s">
        <v>461</v>
      </c>
      <c r="L744" s="204"/>
      <c r="O744" s="182">
        <v>1</v>
      </c>
    </row>
    <row r="745" spans="1:15" x14ac:dyDescent="0.2">
      <c r="A745" s="182" t="str">
        <f>'12'!A2</f>
        <v>25100-G12</v>
      </c>
      <c r="C745" s="182" t="str">
        <f>IFERROR(LEFT(IFERROR(INDEX(Sheet5!$C$2:$C$1300,MATCH($A745,Sheet5!$A$2:$A$1300,0)),"-"),FIND(",",IFERROR(INDEX(Sheet5!$C$2:$C$1300,MATCH($A745,Sheet5!$A$2:$A$1300,0)),"-"),1)-1),IFERROR(INDEX(Sheet5!$C$2:$C$1300,MATCH($A745,Sheet5!$A$2:$A$1300,0)),"-"))</f>
        <v xml:space="preserve">Advertising &amp; Promotion-TAR                                 </v>
      </c>
      <c r="D745" s="204">
        <f>IFERROR(INDEX(Lookup!$BG$9:$BG$2065,MATCH($A745,Lookup!$A$9:$A$2065,0)),0)</f>
        <v>590.96</v>
      </c>
      <c r="E745" s="204">
        <f>IFERROR(INDEX(Lookup!$BF$9:$BF$2065,MATCH($A745,Lookup!$A$9:$A$2065,0)),0)</f>
        <v>0</v>
      </c>
      <c r="F745" s="204">
        <f>IFERROR(INDEX(Lookup!$BE$9:$BE$2065,MATCH($A745,Lookup!$A$9:$A$2065,0)),0)</f>
        <v>0</v>
      </c>
      <c r="G745" s="205"/>
      <c r="H745" s="205"/>
      <c r="I745" s="204">
        <f>IFERROR(INDEX(Lookup!$BJ$9:$BJ$2065,MATCH($A745,Lookup!$A$9:$A$2065,0)),0)</f>
        <v>6222.73</v>
      </c>
      <c r="J745" s="204">
        <f>IFERROR(INDEX(Lookup!$BI$9:$BI$2065,MATCH($A745,Lookup!$A$9:$A$2065,0)),0)</f>
        <v>5111.82</v>
      </c>
      <c r="K745" s="204">
        <f>IFERROR(INDEX(Lookup!$BH$9:$BH$2065,MATCH($A745,Lookup!$A$9:$A$2065,0)),0)</f>
        <v>10164.800000000001</v>
      </c>
      <c r="L745" s="204">
        <f t="shared" ref="L745:L794" si="127">K745-J745</f>
        <v>5052.9800000000014</v>
      </c>
      <c r="O745" s="182">
        <f t="shared" ref="O745:O769" si="128">+IF(A745&gt;0,1,0)</f>
        <v>1</v>
      </c>
    </row>
    <row r="746" spans="1:15" x14ac:dyDescent="0.2">
      <c r="A746" s="182" t="str">
        <f>'12'!A3</f>
        <v>25120-G12</v>
      </c>
      <c r="C746" s="182" t="str">
        <f>IFERROR(LEFT(IFERROR(INDEX(Sheet5!$C$2:$C$1300,MATCH($A746,Sheet5!$A$2:$A$1300,0)),"-"),FIND(",",IFERROR(INDEX(Sheet5!$C$2:$C$1300,MATCH($A746,Sheet5!$A$2:$A$1300,0)),"-"),1)-1),IFERROR(INDEX(Sheet5!$C$2:$C$1300,MATCH($A746,Sheet5!$A$2:$A$1300,0)),"-"))</f>
        <v xml:space="preserve">Donations-TAR                                               </v>
      </c>
      <c r="D746" s="204">
        <f>IFERROR(INDEX(Lookup!$BG$9:$BG$2065,MATCH($A746,Lookup!$A$9:$A$2065,0)),0)</f>
        <v>0</v>
      </c>
      <c r="E746" s="204">
        <f>IFERROR(INDEX(Lookup!$BF$9:$BF$2065,MATCH($A746,Lookup!$A$9:$A$2065,0)),0)</f>
        <v>0</v>
      </c>
      <c r="F746" s="204">
        <f>IFERROR(INDEX(Lookup!$BE$9:$BE$2065,MATCH($A746,Lookup!$A$9:$A$2065,0)),0)</f>
        <v>0</v>
      </c>
      <c r="G746" s="205"/>
      <c r="H746" s="205"/>
      <c r="I746" s="204">
        <f>IFERROR(INDEX(Lookup!$BJ$9:$BJ$2065,MATCH($A746,Lookup!$A$9:$A$2065,0)),0)</f>
        <v>0</v>
      </c>
      <c r="J746" s="204">
        <f>IFERROR(INDEX(Lookup!$BI$9:$BI$2065,MATCH($A746,Lookup!$A$9:$A$2065,0)),0)</f>
        <v>0</v>
      </c>
      <c r="K746" s="204">
        <f>IFERROR(INDEX(Lookup!$BH$9:$BH$2065,MATCH($A746,Lookup!$A$9:$A$2065,0)),0)</f>
        <v>0</v>
      </c>
      <c r="L746" s="204">
        <f t="shared" si="127"/>
        <v>0</v>
      </c>
      <c r="O746" s="182">
        <f t="shared" si="128"/>
        <v>1</v>
      </c>
    </row>
    <row r="747" spans="1:15" x14ac:dyDescent="0.2">
      <c r="A747" s="182" t="str">
        <f>'12'!A4</f>
        <v>25140-G12</v>
      </c>
      <c r="C747" s="182" t="str">
        <f>IFERROR(LEFT(IFERROR(INDEX(Sheet5!$C$2:$C$1300,MATCH($A747,Sheet5!$A$2:$A$1300,0)),"-"),FIND(",",IFERROR(INDEX(Sheet5!$C$2:$C$1300,MATCH($A747,Sheet5!$A$2:$A$1300,0)),"-"),1)-1),IFERROR(INDEX(Sheet5!$C$2:$C$1300,MATCH($A747,Sheet5!$A$2:$A$1300,0)),"-"))</f>
        <v xml:space="preserve">Entertainment-TAR                                           </v>
      </c>
      <c r="D747" s="204">
        <f>IFERROR(INDEX(Lookup!$BG$9:$BG$2065,MATCH($A747,Lookup!$A$9:$A$2065,0)),0)</f>
        <v>361.83</v>
      </c>
      <c r="E747" s="204">
        <f>IFERROR(INDEX(Lookup!$BF$9:$BF$2065,MATCH($A747,Lookup!$A$9:$A$2065,0)),0)</f>
        <v>0</v>
      </c>
      <c r="F747" s="204">
        <f>IFERROR(INDEX(Lookup!$BE$9:$BE$2065,MATCH($A747,Lookup!$A$9:$A$2065,0)),0)</f>
        <v>0</v>
      </c>
      <c r="G747" s="205"/>
      <c r="H747" s="205"/>
      <c r="I747" s="204">
        <f>IFERROR(INDEX(Lookup!$BJ$9:$BJ$2065,MATCH($A747,Lookup!$A$9:$A$2065,0)),0)</f>
        <v>501.37</v>
      </c>
      <c r="J747" s="204">
        <f>IFERROR(INDEX(Lookup!$BI$9:$BI$2065,MATCH($A747,Lookup!$A$9:$A$2065,0)),0)</f>
        <v>122.97</v>
      </c>
      <c r="K747" s="204">
        <f>IFERROR(INDEX(Lookup!$BH$9:$BH$2065,MATCH($A747,Lookup!$A$9:$A$2065,0)),0)</f>
        <v>64.540000000000006</v>
      </c>
      <c r="L747" s="204">
        <f t="shared" si="127"/>
        <v>-58.429999999999993</v>
      </c>
      <c r="O747" s="182">
        <f t="shared" si="128"/>
        <v>1</v>
      </c>
    </row>
    <row r="748" spans="1:15" x14ac:dyDescent="0.2">
      <c r="A748" s="182" t="str">
        <f>'12'!A5</f>
        <v>25160-G12</v>
      </c>
      <c r="C748" s="182" t="str">
        <f>IFERROR(LEFT(IFERROR(INDEX(Sheet5!$C$2:$C$1300,MATCH($A748,Sheet5!$A$2:$A$1300,0)),"-"),FIND(",",IFERROR(INDEX(Sheet5!$C$2:$C$1300,MATCH($A748,Sheet5!$A$2:$A$1300,0)),"-"),1)-1),IFERROR(INDEX(Sheet5!$C$2:$C$1300,MATCH($A748,Sheet5!$A$2:$A$1300,0)),"-"))</f>
        <v xml:space="preserve">Entertainment - FBT-TAR                                     </v>
      </c>
      <c r="D748" s="204">
        <f>IFERROR(INDEX(Lookup!$BG$9:$BG$2065,MATCH($A748,Lookup!$A$9:$A$2065,0)),0)</f>
        <v>51.82</v>
      </c>
      <c r="E748" s="204">
        <f>IFERROR(INDEX(Lookup!$BF$9:$BF$2065,MATCH($A748,Lookup!$A$9:$A$2065,0)),0)</f>
        <v>0</v>
      </c>
      <c r="F748" s="204">
        <f>IFERROR(INDEX(Lookup!$BE$9:$BE$2065,MATCH($A748,Lookup!$A$9:$A$2065,0)),0)</f>
        <v>0</v>
      </c>
      <c r="G748" s="205"/>
      <c r="H748" s="205"/>
      <c r="I748" s="204">
        <f>IFERROR(INDEX(Lookup!$BJ$9:$BJ$2065,MATCH($A748,Lookup!$A$9:$A$2065,0)),0)</f>
        <v>321.36</v>
      </c>
      <c r="J748" s="204">
        <f>IFERROR(INDEX(Lookup!$BI$9:$BI$2065,MATCH($A748,Lookup!$A$9:$A$2065,0)),0)</f>
        <v>82.17</v>
      </c>
      <c r="K748" s="204">
        <f>IFERROR(INDEX(Lookup!$BH$9:$BH$2065,MATCH($A748,Lookup!$A$9:$A$2065,0)),0)</f>
        <v>980.57999999999993</v>
      </c>
      <c r="L748" s="204">
        <f t="shared" si="127"/>
        <v>898.41</v>
      </c>
      <c r="O748" s="182">
        <f t="shared" si="128"/>
        <v>1</v>
      </c>
    </row>
    <row r="749" spans="1:15" x14ac:dyDescent="0.2">
      <c r="A749" s="182" t="str">
        <f>'12'!A6</f>
        <v>25180-G12</v>
      </c>
      <c r="C749" s="182" t="str">
        <f>IFERROR(LEFT(IFERROR(INDEX(Sheet5!$C$2:$C$1300,MATCH($A749,Sheet5!$A$2:$A$1300,0)),"-"),FIND(",",IFERROR(INDEX(Sheet5!$C$2:$C$1300,MATCH($A749,Sheet5!$A$2:$A$1300,0)),"-"),1)-1),IFERROR(INDEX(Sheet5!$C$2:$C$1300,MATCH($A749,Sheet5!$A$2:$A$1300,0)),"-"))</f>
        <v xml:space="preserve">Prizes-TAR                                                  </v>
      </c>
      <c r="D749" s="204">
        <f>IFERROR(INDEX(Lookup!$BG$9:$BG$2065,MATCH($A749,Lookup!$A$9:$A$2065,0)),0)</f>
        <v>0</v>
      </c>
      <c r="E749" s="204">
        <f>IFERROR(INDEX(Lookup!$BF$9:$BF$2065,MATCH($A749,Lookup!$A$9:$A$2065,0)),0)</f>
        <v>0</v>
      </c>
      <c r="F749" s="204">
        <f>IFERROR(INDEX(Lookup!$BE$9:$BE$2065,MATCH($A749,Lookup!$A$9:$A$2065,0)),0)</f>
        <v>0</v>
      </c>
      <c r="G749" s="205"/>
      <c r="H749" s="205"/>
      <c r="I749" s="204">
        <f>IFERROR(INDEX(Lookup!$BJ$9:$BJ$2065,MATCH($A749,Lookup!$A$9:$A$2065,0)),0)</f>
        <v>0</v>
      </c>
      <c r="J749" s="204">
        <f>IFERROR(INDEX(Lookup!$BI$9:$BI$2065,MATCH($A749,Lookup!$A$9:$A$2065,0)),0)</f>
        <v>0</v>
      </c>
      <c r="K749" s="204">
        <f>IFERROR(INDEX(Lookup!$BH$9:$BH$2065,MATCH($A749,Lookup!$A$9:$A$2065,0)),0)</f>
        <v>0</v>
      </c>
      <c r="L749" s="204">
        <f t="shared" si="127"/>
        <v>0</v>
      </c>
      <c r="O749" s="182">
        <f t="shared" si="128"/>
        <v>1</v>
      </c>
    </row>
    <row r="750" spans="1:15" x14ac:dyDescent="0.2">
      <c r="A750" s="182" t="str">
        <f>'12'!A7</f>
        <v>25200-G12</v>
      </c>
      <c r="C750" s="182" t="str">
        <f>IFERROR(LEFT(IFERROR(INDEX(Sheet5!$C$2:$C$1300,MATCH($A750,Sheet5!$A$2:$A$1300,0)),"-"),FIND(",",IFERROR(INDEX(Sheet5!$C$2:$C$1300,MATCH($A750,Sheet5!$A$2:$A$1300,0)),"-"),1)-1),IFERROR(INDEX(Sheet5!$C$2:$C$1300,MATCH($A750,Sheet5!$A$2:$A$1300,0)),"-"))</f>
        <v xml:space="preserve">Sponsorship-TAR                                             </v>
      </c>
      <c r="D750" s="204">
        <f>IFERROR(INDEX(Lookup!$BG$9:$BG$2065,MATCH($A750,Lookup!$A$9:$A$2065,0)),0)</f>
        <v>0</v>
      </c>
      <c r="E750" s="204">
        <f>IFERROR(INDEX(Lookup!$BF$9:$BF$2065,MATCH($A750,Lookup!$A$9:$A$2065,0)),0)</f>
        <v>0</v>
      </c>
      <c r="F750" s="204">
        <f>IFERROR(INDEX(Lookup!$BE$9:$BE$2065,MATCH($A750,Lookup!$A$9:$A$2065,0)),0)</f>
        <v>0</v>
      </c>
      <c r="G750" s="205"/>
      <c r="H750" s="205"/>
      <c r="I750" s="204">
        <f>IFERROR(INDEX(Lookup!$BJ$9:$BJ$2065,MATCH($A750,Lookup!$A$9:$A$2065,0)),0)</f>
        <v>0</v>
      </c>
      <c r="J750" s="204">
        <f>IFERROR(INDEX(Lookup!$BI$9:$BI$2065,MATCH($A750,Lookup!$A$9:$A$2065,0)),0)</f>
        <v>0</v>
      </c>
      <c r="K750" s="204">
        <f>IFERROR(INDEX(Lookup!$BH$9:$BH$2065,MATCH($A750,Lookup!$A$9:$A$2065,0)),0)</f>
        <v>0</v>
      </c>
      <c r="L750" s="204">
        <f t="shared" si="127"/>
        <v>0</v>
      </c>
      <c r="O750" s="182">
        <f t="shared" si="128"/>
        <v>1</v>
      </c>
    </row>
    <row r="751" spans="1:15" hidden="1" x14ac:dyDescent="0.2">
      <c r="A751" s="182">
        <f>'12'!A8</f>
        <v>0</v>
      </c>
      <c r="C751" s="182" t="str">
        <f>IFERROR(LEFT(IFERROR(INDEX(Sheet5!$C$2:$C$1300,MATCH($A751,Sheet5!$A$2:$A$1300,0)),"-"),FIND(",",IFERROR(INDEX(Sheet5!$C$2:$C$1300,MATCH($A751,Sheet5!$A$2:$A$1300,0)),"-"),1)-1),IFERROR(INDEX(Sheet5!$C$2:$C$1300,MATCH($A751,Sheet5!$A$2:$A$1300,0)),"-"))</f>
        <v>-</v>
      </c>
      <c r="D751" s="204">
        <f>IFERROR(INDEX(Lookup!$BG$9:$BG$2065,MATCH($A751,Lookup!$A$9:$A$2065,0)),0)</f>
        <v>0</v>
      </c>
      <c r="E751" s="204">
        <f>IFERROR(INDEX(Lookup!$BF$9:$BF$2065,MATCH($A751,Lookup!$A$9:$A$2065,0)),0)</f>
        <v>0</v>
      </c>
      <c r="F751" s="204">
        <f>IFERROR(INDEX(Lookup!$BE$9:$BE$2065,MATCH($A751,Lookup!$A$9:$A$2065,0)),0)</f>
        <v>0</v>
      </c>
      <c r="G751" s="205"/>
      <c r="H751" s="205"/>
      <c r="I751" s="204">
        <f>IFERROR(INDEX(Lookup!$BJ$9:$BJ$2065,MATCH($A751,Lookup!$A$9:$A$2065,0)),0)</f>
        <v>0</v>
      </c>
      <c r="J751" s="204">
        <f>IFERROR(INDEX(Lookup!$BI$9:$BI$2065,MATCH($A751,Lookup!$A$9:$A$2065,0)),0)</f>
        <v>0</v>
      </c>
      <c r="K751" s="204">
        <f>IFERROR(INDEX(Lookup!$BH$9:$BH$2065,MATCH($A751,Lookup!$A$9:$A$2065,0)),0)</f>
        <v>0</v>
      </c>
      <c r="L751" s="204">
        <f t="shared" si="127"/>
        <v>0</v>
      </c>
      <c r="O751" s="182">
        <f t="shared" si="128"/>
        <v>0</v>
      </c>
    </row>
    <row r="752" spans="1:15" hidden="1" x14ac:dyDescent="0.2">
      <c r="A752" s="182">
        <f>'12'!A9</f>
        <v>0</v>
      </c>
      <c r="C752" s="182" t="str">
        <f>IFERROR(LEFT(IFERROR(INDEX(Sheet5!$C$2:$C$1300,MATCH($A752,Sheet5!$A$2:$A$1300,0)),"-"),FIND(",",IFERROR(INDEX(Sheet5!$C$2:$C$1300,MATCH($A752,Sheet5!$A$2:$A$1300,0)),"-"),1)-1),IFERROR(INDEX(Sheet5!$C$2:$C$1300,MATCH($A752,Sheet5!$A$2:$A$1300,0)),"-"))</f>
        <v>-</v>
      </c>
      <c r="D752" s="204">
        <f>IFERROR(INDEX(Lookup!$BG$9:$BG$2065,MATCH($A752,Lookup!$A$9:$A$2065,0)),0)</f>
        <v>0</v>
      </c>
      <c r="E752" s="204">
        <f>IFERROR(INDEX(Lookup!$BF$9:$BF$2065,MATCH($A752,Lookup!$A$9:$A$2065,0)),0)</f>
        <v>0</v>
      </c>
      <c r="F752" s="204">
        <f>IFERROR(INDEX(Lookup!$BE$9:$BE$2065,MATCH($A752,Lookup!$A$9:$A$2065,0)),0)</f>
        <v>0</v>
      </c>
      <c r="G752" s="205"/>
      <c r="H752" s="205"/>
      <c r="I752" s="204">
        <f>IFERROR(INDEX(Lookup!$BJ$9:$BJ$2065,MATCH($A752,Lookup!$A$9:$A$2065,0)),0)</f>
        <v>0</v>
      </c>
      <c r="J752" s="204">
        <f>IFERROR(INDEX(Lookup!$BI$9:$BI$2065,MATCH($A752,Lookup!$A$9:$A$2065,0)),0)</f>
        <v>0</v>
      </c>
      <c r="K752" s="204">
        <f>IFERROR(INDEX(Lookup!$BH$9:$BH$2065,MATCH($A752,Lookup!$A$9:$A$2065,0)),0)</f>
        <v>0</v>
      </c>
      <c r="L752" s="204">
        <f t="shared" si="127"/>
        <v>0</v>
      </c>
      <c r="O752" s="182">
        <f t="shared" si="128"/>
        <v>0</v>
      </c>
    </row>
    <row r="753" spans="1:15" hidden="1" x14ac:dyDescent="0.2">
      <c r="A753" s="182">
        <f>'12'!A10</f>
        <v>0</v>
      </c>
      <c r="C753" s="182" t="str">
        <f>IFERROR(LEFT(IFERROR(INDEX(Sheet5!$C$2:$C$1300,MATCH($A753,Sheet5!$A$2:$A$1300,0)),"-"),FIND(",",IFERROR(INDEX(Sheet5!$C$2:$C$1300,MATCH($A753,Sheet5!$A$2:$A$1300,0)),"-"),1)-1),IFERROR(INDEX(Sheet5!$C$2:$C$1300,MATCH($A753,Sheet5!$A$2:$A$1300,0)),"-"))</f>
        <v>-</v>
      </c>
      <c r="D753" s="204">
        <f>IFERROR(INDEX(Lookup!$BG$9:$BG$2065,MATCH($A753,Lookup!$A$9:$A$2065,0)),0)</f>
        <v>0</v>
      </c>
      <c r="E753" s="204">
        <f>IFERROR(INDEX(Lookup!$BF$9:$BF$2065,MATCH($A753,Lookup!$A$9:$A$2065,0)),0)</f>
        <v>0</v>
      </c>
      <c r="F753" s="204">
        <f>IFERROR(INDEX(Lookup!$BE$9:$BE$2065,MATCH($A753,Lookup!$A$9:$A$2065,0)),0)</f>
        <v>0</v>
      </c>
      <c r="G753" s="205"/>
      <c r="H753" s="205"/>
      <c r="I753" s="204">
        <f>IFERROR(INDEX(Lookup!$BJ$9:$BJ$2065,MATCH($A753,Lookup!$A$9:$A$2065,0)),0)</f>
        <v>0</v>
      </c>
      <c r="J753" s="204">
        <f>IFERROR(INDEX(Lookup!$BI$9:$BI$2065,MATCH($A753,Lookup!$A$9:$A$2065,0)),0)</f>
        <v>0</v>
      </c>
      <c r="K753" s="204">
        <f>IFERROR(INDEX(Lookup!$BH$9:$BH$2065,MATCH($A753,Lookup!$A$9:$A$2065,0)),0)</f>
        <v>0</v>
      </c>
      <c r="L753" s="204">
        <f t="shared" si="127"/>
        <v>0</v>
      </c>
      <c r="O753" s="182">
        <f t="shared" si="128"/>
        <v>0</v>
      </c>
    </row>
    <row r="754" spans="1:15" hidden="1" x14ac:dyDescent="0.2">
      <c r="A754" s="182">
        <f>'12'!A11</f>
        <v>0</v>
      </c>
      <c r="C754" s="182" t="str">
        <f>IFERROR(LEFT(IFERROR(INDEX(Sheet5!$C$2:$C$1300,MATCH($A754,Sheet5!$A$2:$A$1300,0)),"-"),FIND(",",IFERROR(INDEX(Sheet5!$C$2:$C$1300,MATCH($A754,Sheet5!$A$2:$A$1300,0)),"-"),1)-1),IFERROR(INDEX(Sheet5!$C$2:$C$1300,MATCH($A754,Sheet5!$A$2:$A$1300,0)),"-"))</f>
        <v>-</v>
      </c>
      <c r="D754" s="204">
        <f>IFERROR(INDEX(Lookup!$BG$9:$BG$2065,MATCH($A754,Lookup!$A$9:$A$2065,0)),0)</f>
        <v>0</v>
      </c>
      <c r="E754" s="204">
        <f>IFERROR(INDEX(Lookup!$BF$9:$BF$2065,MATCH($A754,Lookup!$A$9:$A$2065,0)),0)</f>
        <v>0</v>
      </c>
      <c r="F754" s="204">
        <f>IFERROR(INDEX(Lookup!$BE$9:$BE$2065,MATCH($A754,Lookup!$A$9:$A$2065,0)),0)</f>
        <v>0</v>
      </c>
      <c r="G754" s="205"/>
      <c r="H754" s="205"/>
      <c r="I754" s="204">
        <f>IFERROR(INDEX(Lookup!$BJ$9:$BJ$2065,MATCH($A754,Lookup!$A$9:$A$2065,0)),0)</f>
        <v>0</v>
      </c>
      <c r="J754" s="204">
        <f>IFERROR(INDEX(Lookup!$BI$9:$BI$2065,MATCH($A754,Lookup!$A$9:$A$2065,0)),0)</f>
        <v>0</v>
      </c>
      <c r="K754" s="204">
        <f>IFERROR(INDEX(Lookup!$BH$9:$BH$2065,MATCH($A754,Lookup!$A$9:$A$2065,0)),0)</f>
        <v>0</v>
      </c>
      <c r="L754" s="204">
        <f t="shared" si="127"/>
        <v>0</v>
      </c>
      <c r="O754" s="182">
        <f t="shared" si="128"/>
        <v>0</v>
      </c>
    </row>
    <row r="755" spans="1:15" hidden="1" x14ac:dyDescent="0.2">
      <c r="A755" s="182">
        <f>'12'!A12</f>
        <v>0</v>
      </c>
      <c r="C755" s="182" t="str">
        <f>IFERROR(LEFT(IFERROR(INDEX(Sheet5!$C$2:$C$1300,MATCH($A755,Sheet5!$A$2:$A$1300,0)),"-"),FIND(",",IFERROR(INDEX(Sheet5!$C$2:$C$1300,MATCH($A755,Sheet5!$A$2:$A$1300,0)),"-"),1)-1),IFERROR(INDEX(Sheet5!$C$2:$C$1300,MATCH($A755,Sheet5!$A$2:$A$1300,0)),"-"))</f>
        <v>-</v>
      </c>
      <c r="D755" s="204">
        <f>IFERROR(INDEX(Lookup!$BG$9:$BG$2065,MATCH($A755,Lookup!$A$9:$A$2065,0)),0)</f>
        <v>0</v>
      </c>
      <c r="E755" s="204">
        <f>IFERROR(INDEX(Lookup!$BF$9:$BF$2065,MATCH($A755,Lookup!$A$9:$A$2065,0)),0)</f>
        <v>0</v>
      </c>
      <c r="F755" s="204">
        <f>IFERROR(INDEX(Lookup!$BE$9:$BE$2065,MATCH($A755,Lookup!$A$9:$A$2065,0)),0)</f>
        <v>0</v>
      </c>
      <c r="G755" s="205"/>
      <c r="H755" s="205"/>
      <c r="I755" s="204">
        <f>IFERROR(INDEX(Lookup!$BJ$9:$BJ$2065,MATCH($A755,Lookup!$A$9:$A$2065,0)),0)</f>
        <v>0</v>
      </c>
      <c r="J755" s="204">
        <f>IFERROR(INDEX(Lookup!$BI$9:$BI$2065,MATCH($A755,Lookup!$A$9:$A$2065,0)),0)</f>
        <v>0</v>
      </c>
      <c r="K755" s="204">
        <f>IFERROR(INDEX(Lookup!$BH$9:$BH$2065,MATCH($A755,Lookup!$A$9:$A$2065,0)),0)</f>
        <v>0</v>
      </c>
      <c r="L755" s="204">
        <f t="shared" si="127"/>
        <v>0</v>
      </c>
      <c r="O755" s="182">
        <f t="shared" si="128"/>
        <v>0</v>
      </c>
    </row>
    <row r="756" spans="1:15" hidden="1" x14ac:dyDescent="0.2">
      <c r="A756" s="182">
        <f>'12'!A13</f>
        <v>0</v>
      </c>
      <c r="C756" s="182" t="str">
        <f>IFERROR(LEFT(IFERROR(INDEX(Sheet5!$C$2:$C$1300,MATCH($A756,Sheet5!$A$2:$A$1300,0)),"-"),FIND(",",IFERROR(INDEX(Sheet5!$C$2:$C$1300,MATCH($A756,Sheet5!$A$2:$A$1300,0)),"-"),1)-1),IFERROR(INDEX(Sheet5!$C$2:$C$1300,MATCH($A756,Sheet5!$A$2:$A$1300,0)),"-"))</f>
        <v>-</v>
      </c>
      <c r="D756" s="204">
        <f>IFERROR(INDEX(Lookup!$BG$9:$BG$2065,MATCH($A756,Lookup!$A$9:$A$2065,0)),0)</f>
        <v>0</v>
      </c>
      <c r="E756" s="204">
        <f>IFERROR(INDEX(Lookup!$BF$9:$BF$2065,MATCH($A756,Lookup!$A$9:$A$2065,0)),0)</f>
        <v>0</v>
      </c>
      <c r="F756" s="204">
        <f>IFERROR(INDEX(Lookup!$BE$9:$BE$2065,MATCH($A756,Lookup!$A$9:$A$2065,0)),0)</f>
        <v>0</v>
      </c>
      <c r="G756" s="205"/>
      <c r="H756" s="205"/>
      <c r="I756" s="204">
        <f>IFERROR(INDEX(Lookup!$BJ$9:$BJ$2065,MATCH($A756,Lookup!$A$9:$A$2065,0)),0)</f>
        <v>0</v>
      </c>
      <c r="J756" s="204">
        <f>IFERROR(INDEX(Lookup!$BI$9:$BI$2065,MATCH($A756,Lookup!$A$9:$A$2065,0)),0)</f>
        <v>0</v>
      </c>
      <c r="K756" s="204">
        <f>IFERROR(INDEX(Lookup!$BH$9:$BH$2065,MATCH($A756,Lookup!$A$9:$A$2065,0)),0)</f>
        <v>0</v>
      </c>
      <c r="L756" s="204">
        <f t="shared" si="127"/>
        <v>0</v>
      </c>
      <c r="O756" s="182">
        <f t="shared" si="128"/>
        <v>0</v>
      </c>
    </row>
    <row r="757" spans="1:15" hidden="1" x14ac:dyDescent="0.2">
      <c r="A757" s="182">
        <f>'12'!A14</f>
        <v>0</v>
      </c>
      <c r="C757" s="182" t="str">
        <f>IFERROR(LEFT(IFERROR(INDEX(Sheet5!$C$2:$C$1300,MATCH($A757,Sheet5!$A$2:$A$1300,0)),"-"),FIND(",",IFERROR(INDEX(Sheet5!$C$2:$C$1300,MATCH($A757,Sheet5!$A$2:$A$1300,0)),"-"),1)-1),IFERROR(INDEX(Sheet5!$C$2:$C$1300,MATCH($A757,Sheet5!$A$2:$A$1300,0)),"-"))</f>
        <v>-</v>
      </c>
      <c r="D757" s="204">
        <f>IFERROR(INDEX(Lookup!$BG$9:$BG$2065,MATCH($A757,Lookup!$A$9:$A$2065,0)),0)</f>
        <v>0</v>
      </c>
      <c r="E757" s="204">
        <f>IFERROR(INDEX(Lookup!$BF$9:$BF$2065,MATCH($A757,Lookup!$A$9:$A$2065,0)),0)</f>
        <v>0</v>
      </c>
      <c r="F757" s="204">
        <f>IFERROR(INDEX(Lookup!$BE$9:$BE$2065,MATCH($A757,Lookup!$A$9:$A$2065,0)),0)</f>
        <v>0</v>
      </c>
      <c r="G757" s="205"/>
      <c r="H757" s="205"/>
      <c r="I757" s="204">
        <f>IFERROR(INDEX(Lookup!$BJ$9:$BJ$2065,MATCH($A757,Lookup!$A$9:$A$2065,0)),0)</f>
        <v>0</v>
      </c>
      <c r="J757" s="204">
        <f>IFERROR(INDEX(Lookup!$BI$9:$BI$2065,MATCH($A757,Lookup!$A$9:$A$2065,0)),0)</f>
        <v>0</v>
      </c>
      <c r="K757" s="204">
        <f>IFERROR(INDEX(Lookup!$BH$9:$BH$2065,MATCH($A757,Lookup!$A$9:$A$2065,0)),0)</f>
        <v>0</v>
      </c>
      <c r="L757" s="204">
        <f t="shared" si="127"/>
        <v>0</v>
      </c>
      <c r="O757" s="182">
        <f t="shared" si="128"/>
        <v>0</v>
      </c>
    </row>
    <row r="758" spans="1:15" hidden="1" x14ac:dyDescent="0.2">
      <c r="A758" s="182">
        <f>'12'!A15</f>
        <v>0</v>
      </c>
      <c r="C758" s="182" t="str">
        <f>IFERROR(LEFT(IFERROR(INDEX(Sheet5!$C$2:$C$1300,MATCH($A758,Sheet5!$A$2:$A$1300,0)),"-"),FIND(",",IFERROR(INDEX(Sheet5!$C$2:$C$1300,MATCH($A758,Sheet5!$A$2:$A$1300,0)),"-"),1)-1),IFERROR(INDEX(Sheet5!$C$2:$C$1300,MATCH($A758,Sheet5!$A$2:$A$1300,0)),"-"))</f>
        <v>-</v>
      </c>
      <c r="D758" s="204">
        <f>IFERROR(INDEX(Lookup!$BG$9:$BG$2065,MATCH($A758,Lookup!$A$9:$A$2065,0)),0)</f>
        <v>0</v>
      </c>
      <c r="E758" s="204">
        <f>IFERROR(INDEX(Lookup!$BF$9:$BF$2065,MATCH($A758,Lookup!$A$9:$A$2065,0)),0)</f>
        <v>0</v>
      </c>
      <c r="F758" s="204">
        <f>IFERROR(INDEX(Lookup!$BE$9:$BE$2065,MATCH($A758,Lookup!$A$9:$A$2065,0)),0)</f>
        <v>0</v>
      </c>
      <c r="G758" s="205"/>
      <c r="H758" s="205"/>
      <c r="I758" s="204">
        <f>IFERROR(INDEX(Lookup!$BJ$9:$BJ$2065,MATCH($A758,Lookup!$A$9:$A$2065,0)),0)</f>
        <v>0</v>
      </c>
      <c r="J758" s="204">
        <f>IFERROR(INDEX(Lookup!$BI$9:$BI$2065,MATCH($A758,Lookup!$A$9:$A$2065,0)),0)</f>
        <v>0</v>
      </c>
      <c r="K758" s="204">
        <f>IFERROR(INDEX(Lookup!$BH$9:$BH$2065,MATCH($A758,Lookup!$A$9:$A$2065,0)),0)</f>
        <v>0</v>
      </c>
      <c r="L758" s="204">
        <f t="shared" si="127"/>
        <v>0</v>
      </c>
      <c r="O758" s="182">
        <f t="shared" si="128"/>
        <v>0</v>
      </c>
    </row>
    <row r="759" spans="1:15" hidden="1" x14ac:dyDescent="0.2">
      <c r="A759" s="182">
        <f>'12'!A16</f>
        <v>0</v>
      </c>
      <c r="C759" s="182" t="str">
        <f>IFERROR(LEFT(IFERROR(INDEX(Sheet5!$C$2:$C$1300,MATCH($A759,Sheet5!$A$2:$A$1300,0)),"-"),FIND(",",IFERROR(INDEX(Sheet5!$C$2:$C$1300,MATCH($A759,Sheet5!$A$2:$A$1300,0)),"-"),1)-1),IFERROR(INDEX(Sheet5!$C$2:$C$1300,MATCH($A759,Sheet5!$A$2:$A$1300,0)),"-"))</f>
        <v>-</v>
      </c>
      <c r="D759" s="204">
        <f>IFERROR(INDEX(Lookup!$BG$9:$BG$2065,MATCH($A759,Lookup!$A$9:$A$2065,0)),0)</f>
        <v>0</v>
      </c>
      <c r="E759" s="204">
        <f>IFERROR(INDEX(Lookup!$BF$9:$BF$2065,MATCH($A759,Lookup!$A$9:$A$2065,0)),0)</f>
        <v>0</v>
      </c>
      <c r="F759" s="204">
        <f>IFERROR(INDEX(Lookup!$BE$9:$BE$2065,MATCH($A759,Lookup!$A$9:$A$2065,0)),0)</f>
        <v>0</v>
      </c>
      <c r="G759" s="205"/>
      <c r="H759" s="205"/>
      <c r="I759" s="204">
        <f>IFERROR(INDEX(Lookup!$BJ$9:$BJ$2065,MATCH($A759,Lookup!$A$9:$A$2065,0)),0)</f>
        <v>0</v>
      </c>
      <c r="J759" s="204">
        <f>IFERROR(INDEX(Lookup!$BI$9:$BI$2065,MATCH($A759,Lookup!$A$9:$A$2065,0)),0)</f>
        <v>0</v>
      </c>
      <c r="K759" s="204">
        <f>IFERROR(INDEX(Lookup!$BH$9:$BH$2065,MATCH($A759,Lookup!$A$9:$A$2065,0)),0)</f>
        <v>0</v>
      </c>
      <c r="L759" s="204">
        <f t="shared" si="127"/>
        <v>0</v>
      </c>
      <c r="O759" s="182">
        <f t="shared" si="128"/>
        <v>0</v>
      </c>
    </row>
    <row r="760" spans="1:15" hidden="1" x14ac:dyDescent="0.2">
      <c r="A760" s="182">
        <f>'12'!A17</f>
        <v>0</v>
      </c>
      <c r="C760" s="182" t="str">
        <f>IFERROR(LEFT(IFERROR(INDEX(Sheet5!$C$2:$C$1300,MATCH($A760,Sheet5!$A$2:$A$1300,0)),"-"),FIND(",",IFERROR(INDEX(Sheet5!$C$2:$C$1300,MATCH($A760,Sheet5!$A$2:$A$1300,0)),"-"),1)-1),IFERROR(INDEX(Sheet5!$C$2:$C$1300,MATCH($A760,Sheet5!$A$2:$A$1300,0)),"-"))</f>
        <v>-</v>
      </c>
      <c r="D760" s="204">
        <f>IFERROR(INDEX(Lookup!$BG$9:$BG$2065,MATCH($A760,Lookup!$A$9:$A$2065,0)),0)</f>
        <v>0</v>
      </c>
      <c r="E760" s="204">
        <f>IFERROR(INDEX(Lookup!$BF$9:$BF$2065,MATCH($A760,Lookup!$A$9:$A$2065,0)),0)</f>
        <v>0</v>
      </c>
      <c r="F760" s="204">
        <f>IFERROR(INDEX(Lookup!$BE$9:$BE$2065,MATCH($A760,Lookup!$A$9:$A$2065,0)),0)</f>
        <v>0</v>
      </c>
      <c r="G760" s="205"/>
      <c r="H760" s="205"/>
      <c r="I760" s="204">
        <f>IFERROR(INDEX(Lookup!$BJ$9:$BJ$2065,MATCH($A760,Lookup!$A$9:$A$2065,0)),0)</f>
        <v>0</v>
      </c>
      <c r="J760" s="204">
        <f>IFERROR(INDEX(Lookup!$BI$9:$BI$2065,MATCH($A760,Lookup!$A$9:$A$2065,0)),0)</f>
        <v>0</v>
      </c>
      <c r="K760" s="204">
        <f>IFERROR(INDEX(Lookup!$BH$9:$BH$2065,MATCH($A760,Lookup!$A$9:$A$2065,0)),0)</f>
        <v>0</v>
      </c>
      <c r="L760" s="204">
        <f t="shared" si="127"/>
        <v>0</v>
      </c>
      <c r="O760" s="182">
        <f t="shared" si="128"/>
        <v>0</v>
      </c>
    </row>
    <row r="761" spans="1:15" hidden="1" x14ac:dyDescent="0.2">
      <c r="A761" s="182">
        <f>'12'!A18</f>
        <v>0</v>
      </c>
      <c r="C761" s="182" t="str">
        <f>IFERROR(LEFT(IFERROR(INDEX(Sheet5!$C$2:$C$1300,MATCH($A761,Sheet5!$A$2:$A$1300,0)),"-"),FIND(",",IFERROR(INDEX(Sheet5!$C$2:$C$1300,MATCH($A761,Sheet5!$A$2:$A$1300,0)),"-"),1)-1),IFERROR(INDEX(Sheet5!$C$2:$C$1300,MATCH($A761,Sheet5!$A$2:$A$1300,0)),"-"))</f>
        <v>-</v>
      </c>
      <c r="D761" s="204">
        <f>IFERROR(INDEX(Lookup!$BG$9:$BG$2065,MATCH($A761,Lookup!$A$9:$A$2065,0)),0)</f>
        <v>0</v>
      </c>
      <c r="E761" s="204">
        <f>IFERROR(INDEX(Lookup!$BF$9:$BF$2065,MATCH($A761,Lookup!$A$9:$A$2065,0)),0)</f>
        <v>0</v>
      </c>
      <c r="F761" s="204">
        <f>IFERROR(INDEX(Lookup!$BE$9:$BE$2065,MATCH($A761,Lookup!$A$9:$A$2065,0)),0)</f>
        <v>0</v>
      </c>
      <c r="G761" s="205"/>
      <c r="H761" s="205"/>
      <c r="I761" s="204">
        <f>IFERROR(INDEX(Lookup!$BJ$9:$BJ$2065,MATCH($A761,Lookup!$A$9:$A$2065,0)),0)</f>
        <v>0</v>
      </c>
      <c r="J761" s="204">
        <f>IFERROR(INDEX(Lookup!$BI$9:$BI$2065,MATCH($A761,Lookup!$A$9:$A$2065,0)),0)</f>
        <v>0</v>
      </c>
      <c r="K761" s="204">
        <f>IFERROR(INDEX(Lookup!$BH$9:$BH$2065,MATCH($A761,Lookup!$A$9:$A$2065,0)),0)</f>
        <v>0</v>
      </c>
      <c r="L761" s="204">
        <f t="shared" si="127"/>
        <v>0</v>
      </c>
      <c r="O761" s="182">
        <f t="shared" si="128"/>
        <v>0</v>
      </c>
    </row>
    <row r="762" spans="1:15" hidden="1" x14ac:dyDescent="0.2">
      <c r="A762" s="182">
        <f>'12'!A19</f>
        <v>0</v>
      </c>
      <c r="C762" s="182" t="str">
        <f>IFERROR(LEFT(IFERROR(INDEX(Sheet5!$C$2:$C$1300,MATCH($A762,Sheet5!$A$2:$A$1300,0)),"-"),FIND(",",IFERROR(INDEX(Sheet5!$C$2:$C$1300,MATCH($A762,Sheet5!$A$2:$A$1300,0)),"-"),1)-1),IFERROR(INDEX(Sheet5!$C$2:$C$1300,MATCH($A762,Sheet5!$A$2:$A$1300,0)),"-"))</f>
        <v>-</v>
      </c>
      <c r="D762" s="204">
        <f>IFERROR(INDEX(Lookup!$BG$9:$BG$2065,MATCH($A762,Lookup!$A$9:$A$2065,0)),0)</f>
        <v>0</v>
      </c>
      <c r="E762" s="204">
        <f>IFERROR(INDEX(Lookup!$BF$9:$BF$2065,MATCH($A762,Lookup!$A$9:$A$2065,0)),0)</f>
        <v>0</v>
      </c>
      <c r="F762" s="204">
        <f>IFERROR(INDEX(Lookup!$BE$9:$BE$2065,MATCH($A762,Lookup!$A$9:$A$2065,0)),0)</f>
        <v>0</v>
      </c>
      <c r="G762" s="205"/>
      <c r="H762" s="205"/>
      <c r="I762" s="204">
        <f>IFERROR(INDEX(Lookup!$BJ$9:$BJ$2065,MATCH($A762,Lookup!$A$9:$A$2065,0)),0)</f>
        <v>0</v>
      </c>
      <c r="J762" s="204">
        <f>IFERROR(INDEX(Lookup!$BI$9:$BI$2065,MATCH($A762,Lookup!$A$9:$A$2065,0)),0)</f>
        <v>0</v>
      </c>
      <c r="K762" s="204">
        <f>IFERROR(INDEX(Lookup!$BH$9:$BH$2065,MATCH($A762,Lookup!$A$9:$A$2065,0)),0)</f>
        <v>0</v>
      </c>
      <c r="L762" s="204">
        <f t="shared" si="127"/>
        <v>0</v>
      </c>
      <c r="O762" s="182">
        <f t="shared" si="128"/>
        <v>0</v>
      </c>
    </row>
    <row r="763" spans="1:15" hidden="1" x14ac:dyDescent="0.2">
      <c r="A763" s="182">
        <f>'12'!A20</f>
        <v>0</v>
      </c>
      <c r="C763" s="182" t="str">
        <f>IFERROR(LEFT(IFERROR(INDEX(Sheet5!$C$2:$C$1300,MATCH($A763,Sheet5!$A$2:$A$1300,0)),"-"),FIND(",",IFERROR(INDEX(Sheet5!$C$2:$C$1300,MATCH($A763,Sheet5!$A$2:$A$1300,0)),"-"),1)-1),IFERROR(INDEX(Sheet5!$C$2:$C$1300,MATCH($A763,Sheet5!$A$2:$A$1300,0)),"-"))</f>
        <v>-</v>
      </c>
      <c r="D763" s="204">
        <f>IFERROR(INDEX(Lookup!$BG$9:$BG$2065,MATCH($A763,Lookup!$A$9:$A$2065,0)),0)</f>
        <v>0</v>
      </c>
      <c r="E763" s="204">
        <f>IFERROR(INDEX(Lookup!$BF$9:$BF$2065,MATCH($A763,Lookup!$A$9:$A$2065,0)),0)</f>
        <v>0</v>
      </c>
      <c r="F763" s="204">
        <f>IFERROR(INDEX(Lookup!$BE$9:$BE$2065,MATCH($A763,Lookup!$A$9:$A$2065,0)),0)</f>
        <v>0</v>
      </c>
      <c r="G763" s="205"/>
      <c r="H763" s="205"/>
      <c r="I763" s="204">
        <f>IFERROR(INDEX(Lookup!$BJ$9:$BJ$2065,MATCH($A763,Lookup!$A$9:$A$2065,0)),0)</f>
        <v>0</v>
      </c>
      <c r="J763" s="204">
        <f>IFERROR(INDEX(Lookup!$BI$9:$BI$2065,MATCH($A763,Lookup!$A$9:$A$2065,0)),0)</f>
        <v>0</v>
      </c>
      <c r="K763" s="204">
        <f>IFERROR(INDEX(Lookup!$BH$9:$BH$2065,MATCH($A763,Lookup!$A$9:$A$2065,0)),0)</f>
        <v>0</v>
      </c>
      <c r="L763" s="204">
        <f t="shared" si="127"/>
        <v>0</v>
      </c>
      <c r="O763" s="182">
        <f t="shared" si="128"/>
        <v>0</v>
      </c>
    </row>
    <row r="764" spans="1:15" hidden="1" x14ac:dyDescent="0.2">
      <c r="A764" s="182">
        <f>'12'!A21</f>
        <v>0</v>
      </c>
      <c r="C764" s="182" t="str">
        <f>IFERROR(LEFT(IFERROR(INDEX(Sheet5!$C$2:$C$1300,MATCH($A764,Sheet5!$A$2:$A$1300,0)),"-"),FIND(",",IFERROR(INDEX(Sheet5!$C$2:$C$1300,MATCH($A764,Sheet5!$A$2:$A$1300,0)),"-"),1)-1),IFERROR(INDEX(Sheet5!$C$2:$C$1300,MATCH($A764,Sheet5!$A$2:$A$1300,0)),"-"))</f>
        <v>-</v>
      </c>
      <c r="D764" s="204">
        <f>IFERROR(INDEX(Lookup!$BG$9:$BG$2065,MATCH($A764,Lookup!$A$9:$A$2065,0)),0)</f>
        <v>0</v>
      </c>
      <c r="E764" s="204">
        <f>IFERROR(INDEX(Lookup!$BF$9:$BF$2065,MATCH($A764,Lookup!$A$9:$A$2065,0)),0)</f>
        <v>0</v>
      </c>
      <c r="F764" s="204">
        <f>IFERROR(INDEX(Lookup!$BE$9:$BE$2065,MATCH($A764,Lookup!$A$9:$A$2065,0)),0)</f>
        <v>0</v>
      </c>
      <c r="G764" s="205"/>
      <c r="H764" s="205"/>
      <c r="I764" s="204">
        <f>IFERROR(INDEX(Lookup!$BJ$9:$BJ$2065,MATCH($A764,Lookup!$A$9:$A$2065,0)),0)</f>
        <v>0</v>
      </c>
      <c r="J764" s="204">
        <f>IFERROR(INDEX(Lookup!$BI$9:$BI$2065,MATCH($A764,Lookup!$A$9:$A$2065,0)),0)</f>
        <v>0</v>
      </c>
      <c r="K764" s="204">
        <f>IFERROR(INDEX(Lookup!$BH$9:$BH$2065,MATCH($A764,Lookup!$A$9:$A$2065,0)),0)</f>
        <v>0</v>
      </c>
      <c r="L764" s="204">
        <f t="shared" si="127"/>
        <v>0</v>
      </c>
      <c r="O764" s="182">
        <f t="shared" si="128"/>
        <v>0</v>
      </c>
    </row>
    <row r="765" spans="1:15" hidden="1" x14ac:dyDescent="0.2">
      <c r="A765" s="182">
        <f>'12'!A22</f>
        <v>0</v>
      </c>
      <c r="C765" s="182" t="str">
        <f>IFERROR(LEFT(IFERROR(INDEX(Sheet5!$C$2:$C$1300,MATCH($A765,Sheet5!$A$2:$A$1300,0)),"-"),FIND(",",IFERROR(INDEX(Sheet5!$C$2:$C$1300,MATCH($A765,Sheet5!$A$2:$A$1300,0)),"-"),1)-1),IFERROR(INDEX(Sheet5!$C$2:$C$1300,MATCH($A765,Sheet5!$A$2:$A$1300,0)),"-"))</f>
        <v>-</v>
      </c>
      <c r="D765" s="204">
        <f>IFERROR(INDEX(Lookup!$BG$9:$BG$2065,MATCH($A765,Lookup!$A$9:$A$2065,0)),0)</f>
        <v>0</v>
      </c>
      <c r="E765" s="204">
        <f>IFERROR(INDEX(Lookup!$BF$9:$BF$2065,MATCH($A765,Lookup!$A$9:$A$2065,0)),0)</f>
        <v>0</v>
      </c>
      <c r="F765" s="204">
        <f>IFERROR(INDEX(Lookup!$BE$9:$BE$2065,MATCH($A765,Lookup!$A$9:$A$2065,0)),0)</f>
        <v>0</v>
      </c>
      <c r="G765" s="205"/>
      <c r="H765" s="205"/>
      <c r="I765" s="204">
        <f>IFERROR(INDEX(Lookup!$BJ$9:$BJ$2065,MATCH($A765,Lookup!$A$9:$A$2065,0)),0)</f>
        <v>0</v>
      </c>
      <c r="J765" s="204">
        <f>IFERROR(INDEX(Lookup!$BI$9:$BI$2065,MATCH($A765,Lookup!$A$9:$A$2065,0)),0)</f>
        <v>0</v>
      </c>
      <c r="K765" s="204">
        <f>IFERROR(INDEX(Lookup!$BH$9:$BH$2065,MATCH($A765,Lookup!$A$9:$A$2065,0)),0)</f>
        <v>0</v>
      </c>
      <c r="L765" s="204">
        <f t="shared" si="127"/>
        <v>0</v>
      </c>
      <c r="O765" s="182">
        <f t="shared" si="128"/>
        <v>0</v>
      </c>
    </row>
    <row r="766" spans="1:15" hidden="1" x14ac:dyDescent="0.2">
      <c r="A766" s="182">
        <f>'12'!A23</f>
        <v>0</v>
      </c>
      <c r="C766" s="182" t="str">
        <f>IFERROR(LEFT(IFERROR(INDEX(Sheet5!$C$2:$C$1300,MATCH($A766,Sheet5!$A$2:$A$1300,0)),"-"),FIND(",",IFERROR(INDEX(Sheet5!$C$2:$C$1300,MATCH($A766,Sheet5!$A$2:$A$1300,0)),"-"),1)-1),IFERROR(INDEX(Sheet5!$C$2:$C$1300,MATCH($A766,Sheet5!$A$2:$A$1300,0)),"-"))</f>
        <v>-</v>
      </c>
      <c r="D766" s="204">
        <f>IFERROR(INDEX(Lookup!$BG$9:$BG$2065,MATCH($A766,Lookup!$A$9:$A$2065,0)),0)</f>
        <v>0</v>
      </c>
      <c r="E766" s="204">
        <f>IFERROR(INDEX(Lookup!$BF$9:$BF$2065,MATCH($A766,Lookup!$A$9:$A$2065,0)),0)</f>
        <v>0</v>
      </c>
      <c r="F766" s="204">
        <f>IFERROR(INDEX(Lookup!$BE$9:$BE$2065,MATCH($A766,Lookup!$A$9:$A$2065,0)),0)</f>
        <v>0</v>
      </c>
      <c r="G766" s="205"/>
      <c r="H766" s="205"/>
      <c r="I766" s="204">
        <f>IFERROR(INDEX(Lookup!$BJ$9:$BJ$2065,MATCH($A766,Lookup!$A$9:$A$2065,0)),0)</f>
        <v>0</v>
      </c>
      <c r="J766" s="204">
        <f>IFERROR(INDEX(Lookup!$BI$9:$BI$2065,MATCH($A766,Lookup!$A$9:$A$2065,0)),0)</f>
        <v>0</v>
      </c>
      <c r="K766" s="204">
        <f>IFERROR(INDEX(Lookup!$BH$9:$BH$2065,MATCH($A766,Lookup!$A$9:$A$2065,0)),0)</f>
        <v>0</v>
      </c>
      <c r="L766" s="204">
        <f t="shared" si="127"/>
        <v>0</v>
      </c>
      <c r="O766" s="182">
        <f t="shared" si="128"/>
        <v>0</v>
      </c>
    </row>
    <row r="767" spans="1:15" hidden="1" x14ac:dyDescent="0.2">
      <c r="A767" s="182">
        <f>'12'!A24</f>
        <v>0</v>
      </c>
      <c r="C767" s="182" t="str">
        <f>IFERROR(LEFT(IFERROR(INDEX(Sheet5!$C$2:$C$1300,MATCH($A767,Sheet5!$A$2:$A$1300,0)),"-"),FIND(",",IFERROR(INDEX(Sheet5!$C$2:$C$1300,MATCH($A767,Sheet5!$A$2:$A$1300,0)),"-"),1)-1),IFERROR(INDEX(Sheet5!$C$2:$C$1300,MATCH($A767,Sheet5!$A$2:$A$1300,0)),"-"))</f>
        <v>-</v>
      </c>
      <c r="D767" s="204">
        <f>IFERROR(INDEX(Lookup!$BG$9:$BG$2065,MATCH($A767,Lookup!$A$9:$A$2065,0)),0)</f>
        <v>0</v>
      </c>
      <c r="E767" s="204">
        <f>IFERROR(INDEX(Lookup!$BF$9:$BF$2065,MATCH($A767,Lookup!$A$9:$A$2065,0)),0)</f>
        <v>0</v>
      </c>
      <c r="F767" s="204">
        <f>IFERROR(INDEX(Lookup!$BE$9:$BE$2065,MATCH($A767,Lookup!$A$9:$A$2065,0)),0)</f>
        <v>0</v>
      </c>
      <c r="G767" s="205"/>
      <c r="H767" s="205"/>
      <c r="I767" s="204">
        <f>IFERROR(INDEX(Lookup!$BJ$9:$BJ$2065,MATCH($A767,Lookup!$A$9:$A$2065,0)),0)</f>
        <v>0</v>
      </c>
      <c r="J767" s="204">
        <f>IFERROR(INDEX(Lookup!$BI$9:$BI$2065,MATCH($A767,Lookup!$A$9:$A$2065,0)),0)</f>
        <v>0</v>
      </c>
      <c r="K767" s="204">
        <f>IFERROR(INDEX(Lookup!$BH$9:$BH$2065,MATCH($A767,Lookup!$A$9:$A$2065,0)),0)</f>
        <v>0</v>
      </c>
      <c r="L767" s="204">
        <f t="shared" si="127"/>
        <v>0</v>
      </c>
      <c r="O767" s="182">
        <f t="shared" si="128"/>
        <v>0</v>
      </c>
    </row>
    <row r="768" spans="1:15" hidden="1" x14ac:dyDescent="0.2">
      <c r="A768" s="182">
        <f>'12'!A25</f>
        <v>0</v>
      </c>
      <c r="C768" s="182" t="str">
        <f>IFERROR(LEFT(IFERROR(INDEX(Sheet5!$C$2:$C$1300,MATCH($A768,Sheet5!$A$2:$A$1300,0)),"-"),FIND(",",IFERROR(INDEX(Sheet5!$C$2:$C$1300,MATCH($A768,Sheet5!$A$2:$A$1300,0)),"-"),1)-1),IFERROR(INDEX(Sheet5!$C$2:$C$1300,MATCH($A768,Sheet5!$A$2:$A$1300,0)),"-"))</f>
        <v>-</v>
      </c>
      <c r="D768" s="204">
        <f>IFERROR(INDEX(Lookup!$BG$9:$BG$2065,MATCH($A768,Lookup!$A$9:$A$2065,0)),0)</f>
        <v>0</v>
      </c>
      <c r="E768" s="204">
        <f>IFERROR(INDEX(Lookup!$BF$9:$BF$2065,MATCH($A768,Lookup!$A$9:$A$2065,0)),0)</f>
        <v>0</v>
      </c>
      <c r="F768" s="204">
        <f>IFERROR(INDEX(Lookup!$BE$9:$BE$2065,MATCH($A768,Lookup!$A$9:$A$2065,0)),0)</f>
        <v>0</v>
      </c>
      <c r="G768" s="205"/>
      <c r="H768" s="205"/>
      <c r="I768" s="204">
        <f>IFERROR(INDEX(Lookup!$BJ$9:$BJ$2065,MATCH($A768,Lookup!$A$9:$A$2065,0)),0)</f>
        <v>0</v>
      </c>
      <c r="J768" s="204">
        <f>IFERROR(INDEX(Lookup!$BI$9:$BI$2065,MATCH($A768,Lookup!$A$9:$A$2065,0)),0)</f>
        <v>0</v>
      </c>
      <c r="K768" s="204">
        <f>IFERROR(INDEX(Lookup!$BH$9:$BH$2065,MATCH($A768,Lookup!$A$9:$A$2065,0)),0)</f>
        <v>0</v>
      </c>
      <c r="L768" s="204">
        <f t="shared" si="127"/>
        <v>0</v>
      </c>
      <c r="O768" s="182">
        <f t="shared" si="128"/>
        <v>0</v>
      </c>
    </row>
    <row r="769" spans="1:15" hidden="1" x14ac:dyDescent="0.2">
      <c r="A769" s="182">
        <f>'12'!A26</f>
        <v>0</v>
      </c>
      <c r="C769" s="182" t="str">
        <f>IFERROR(LEFT(IFERROR(INDEX(Sheet5!$C$2:$C$1300,MATCH($A769,Sheet5!$A$2:$A$1300,0)),"-"),FIND(",",IFERROR(INDEX(Sheet5!$C$2:$C$1300,MATCH($A769,Sheet5!$A$2:$A$1300,0)),"-"),1)-1),IFERROR(INDEX(Sheet5!$C$2:$C$1300,MATCH($A769,Sheet5!$A$2:$A$1300,0)),"-"))</f>
        <v>-</v>
      </c>
      <c r="D769" s="204">
        <f>IFERROR(INDEX(Lookup!$BG$9:$BG$2065,MATCH($A769,Lookup!$A$9:$A$2065,0)),0)</f>
        <v>0</v>
      </c>
      <c r="E769" s="204">
        <f>IFERROR(INDEX(Lookup!$BF$9:$BF$2065,MATCH($A769,Lookup!$A$9:$A$2065,0)),0)</f>
        <v>0</v>
      </c>
      <c r="F769" s="204">
        <f>IFERROR(INDEX(Lookup!$BE$9:$BE$2065,MATCH($A769,Lookup!$A$9:$A$2065,0)),0)</f>
        <v>0</v>
      </c>
      <c r="G769" s="205"/>
      <c r="H769" s="205"/>
      <c r="I769" s="204">
        <f>IFERROR(INDEX(Lookup!$BJ$9:$BJ$2065,MATCH($A769,Lookup!$A$9:$A$2065,0)),0)</f>
        <v>0</v>
      </c>
      <c r="J769" s="204">
        <f>IFERROR(INDEX(Lookup!$BI$9:$BI$2065,MATCH($A769,Lookup!$A$9:$A$2065,0)),0)</f>
        <v>0</v>
      </c>
      <c r="K769" s="204">
        <f>IFERROR(INDEX(Lookup!$BH$9:$BH$2065,MATCH($A769,Lookup!$A$9:$A$2065,0)),0)</f>
        <v>0</v>
      </c>
      <c r="L769" s="204">
        <f t="shared" si="127"/>
        <v>0</v>
      </c>
      <c r="O769" s="182">
        <f t="shared" si="128"/>
        <v>0</v>
      </c>
    </row>
    <row r="770" spans="1:15" x14ac:dyDescent="0.2">
      <c r="A770" s="212"/>
      <c r="B770" s="212"/>
      <c r="C770" s="212" t="s">
        <v>540</v>
      </c>
      <c r="D770" s="210">
        <f>SUM(D745:D769)</f>
        <v>1004.61</v>
      </c>
      <c r="E770" s="210">
        <f t="shared" ref="E770:L770" si="129">SUM(E745:E769)</f>
        <v>0</v>
      </c>
      <c r="F770" s="210">
        <f t="shared" si="129"/>
        <v>0</v>
      </c>
      <c r="G770" s="210"/>
      <c r="H770" s="210"/>
      <c r="I770" s="210">
        <f t="shared" si="129"/>
        <v>7045.4599999999991</v>
      </c>
      <c r="J770" s="210">
        <f t="shared" si="129"/>
        <v>5316.96</v>
      </c>
      <c r="K770" s="210">
        <f t="shared" si="129"/>
        <v>11209.920000000002</v>
      </c>
      <c r="L770" s="210">
        <f t="shared" si="129"/>
        <v>5892.9600000000009</v>
      </c>
      <c r="O770" s="182">
        <v>1</v>
      </c>
    </row>
    <row r="771" spans="1:15" x14ac:dyDescent="0.2">
      <c r="C771" s="206" t="s">
        <v>462</v>
      </c>
      <c r="G771" s="205"/>
      <c r="H771" s="205"/>
      <c r="L771" s="204"/>
      <c r="O771" s="182">
        <v>1</v>
      </c>
    </row>
    <row r="772" spans="1:15" x14ac:dyDescent="0.2">
      <c r="A772" s="182" t="str">
        <f>'13'!A2</f>
        <v>26400-G12</v>
      </c>
      <c r="C772" s="182" t="str">
        <f>IFERROR(LEFT(IFERROR(INDEX(Sheet5!$C$2:$C$1300,MATCH($A772,Sheet5!$A$2:$A$1300,0)),"-"),FIND(",",IFERROR(INDEX(Sheet5!$C$2:$C$1300,MATCH($A772,Sheet5!$A$2:$A$1300,0)),"-"),1)-1),IFERROR(INDEX(Sheet5!$C$2:$C$1300,MATCH($A772,Sheet5!$A$2:$A$1300,0)),"-"))</f>
        <v xml:space="preserve">Motor Vehicle - Fuel &amp; Oil-TAR                              </v>
      </c>
      <c r="D772" s="204">
        <f>IFERROR(INDEX(Lookup!$BG$9:$BG$2065,MATCH($A772,Lookup!$A$9:$A$2065,0)),0)</f>
        <v>0</v>
      </c>
      <c r="E772" s="204">
        <f>IFERROR(INDEX(Lookup!$BF$9:$BF$2065,MATCH($A772,Lookup!$A$9:$A$2065,0)),0)</f>
        <v>0</v>
      </c>
      <c r="F772" s="204">
        <f>IFERROR(INDEX(Lookup!$BE$9:$BE$2065,MATCH($A772,Lookup!$A$9:$A$2065,0)),0)</f>
        <v>0</v>
      </c>
      <c r="G772" s="205"/>
      <c r="H772" s="205"/>
      <c r="I772" s="204">
        <f>IFERROR(INDEX(Lookup!$BJ$9:$BJ$2065,MATCH($A772,Lookup!$A$9:$A$2065,0)),0)</f>
        <v>0</v>
      </c>
      <c r="J772" s="204">
        <f>IFERROR(INDEX(Lookup!$BI$9:$BI$2065,MATCH($A772,Lookup!$A$9:$A$2065,0)),0)</f>
        <v>0</v>
      </c>
      <c r="K772" s="204">
        <f>IFERROR(INDEX(Lookup!$BH$9:$BH$2065,MATCH($A772,Lookup!$A$9:$A$2065,0)),0)</f>
        <v>0</v>
      </c>
      <c r="L772" s="204">
        <f t="shared" si="127"/>
        <v>0</v>
      </c>
      <c r="O772" s="182">
        <f t="shared" ref="O772:O794" si="130">+IF(A772&gt;0,1,0)</f>
        <v>1</v>
      </c>
    </row>
    <row r="773" spans="1:15" x14ac:dyDescent="0.2">
      <c r="A773" s="182" t="str">
        <f>'13'!A3</f>
        <v>26420-G12</v>
      </c>
      <c r="C773" s="182" t="str">
        <f>IFERROR(LEFT(IFERROR(INDEX(Sheet5!$C$2:$C$1300,MATCH($A773,Sheet5!$A$2:$A$1300,0)),"-"),FIND(",",IFERROR(INDEX(Sheet5!$C$2:$C$1300,MATCH($A773,Sheet5!$A$2:$A$1300,0)),"-"),1)-1),IFERROR(INDEX(Sheet5!$C$2:$C$1300,MATCH($A773,Sheet5!$A$2:$A$1300,0)),"-"))</f>
        <v xml:space="preserve">Motor Vehicle Licence-TAR                                   </v>
      </c>
      <c r="D773" s="204">
        <f>IFERROR(INDEX(Lookup!$BG$9:$BG$2065,MATCH($A773,Lookup!$A$9:$A$2065,0)),0)</f>
        <v>0</v>
      </c>
      <c r="E773" s="204">
        <f>IFERROR(INDEX(Lookup!$BF$9:$BF$2065,MATCH($A773,Lookup!$A$9:$A$2065,0)),0)</f>
        <v>0</v>
      </c>
      <c r="F773" s="204">
        <f>IFERROR(INDEX(Lookup!$BE$9:$BE$2065,MATCH($A773,Lookup!$A$9:$A$2065,0)),0)</f>
        <v>0</v>
      </c>
      <c r="G773" s="205"/>
      <c r="H773" s="205"/>
      <c r="I773" s="204">
        <f>IFERROR(INDEX(Lookup!$BJ$9:$BJ$2065,MATCH($A773,Lookup!$A$9:$A$2065,0)),0)</f>
        <v>0</v>
      </c>
      <c r="J773" s="204">
        <f>IFERROR(INDEX(Lookup!$BI$9:$BI$2065,MATCH($A773,Lookup!$A$9:$A$2065,0)),0)</f>
        <v>0</v>
      </c>
      <c r="K773" s="204">
        <f>IFERROR(INDEX(Lookup!$BH$9:$BH$2065,MATCH($A773,Lookup!$A$9:$A$2065,0)),0)</f>
        <v>0</v>
      </c>
      <c r="L773" s="204">
        <f t="shared" si="127"/>
        <v>0</v>
      </c>
      <c r="O773" s="182">
        <f t="shared" si="130"/>
        <v>1</v>
      </c>
    </row>
    <row r="774" spans="1:15" x14ac:dyDescent="0.2">
      <c r="A774" s="182" t="str">
        <f>'13'!A4</f>
        <v>26440-G12</v>
      </c>
      <c r="C774" s="182" t="str">
        <f>IFERROR(LEFT(IFERROR(INDEX(Sheet5!$C$2:$C$1300,MATCH($A774,Sheet5!$A$2:$A$1300,0)),"-"),FIND(",",IFERROR(INDEX(Sheet5!$C$2:$C$1300,MATCH($A774,Sheet5!$A$2:$A$1300,0)),"-"),1)-1),IFERROR(INDEX(Sheet5!$C$2:$C$1300,MATCH($A774,Sheet5!$A$2:$A$1300,0)),"-"))</f>
        <v xml:space="preserve">Motor Vehicle R&amp;M-TAR                                       </v>
      </c>
      <c r="D774" s="204">
        <f>IFERROR(INDEX(Lookup!$BG$9:$BG$2065,MATCH($A774,Lookup!$A$9:$A$2065,0)),0)</f>
        <v>0</v>
      </c>
      <c r="E774" s="204">
        <f>IFERROR(INDEX(Lookup!$BF$9:$BF$2065,MATCH($A774,Lookup!$A$9:$A$2065,0)),0)</f>
        <v>0</v>
      </c>
      <c r="F774" s="204">
        <f>IFERROR(INDEX(Lookup!$BE$9:$BE$2065,MATCH($A774,Lookup!$A$9:$A$2065,0)),0)</f>
        <v>0</v>
      </c>
      <c r="G774" s="205"/>
      <c r="H774" s="205"/>
      <c r="I774" s="204">
        <f>IFERROR(INDEX(Lookup!$BJ$9:$BJ$2065,MATCH($A774,Lookup!$A$9:$A$2065,0)),0)</f>
        <v>0</v>
      </c>
      <c r="J774" s="204">
        <f>IFERROR(INDEX(Lookup!$BI$9:$BI$2065,MATCH($A774,Lookup!$A$9:$A$2065,0)),0)</f>
        <v>0</v>
      </c>
      <c r="K774" s="204">
        <f>IFERROR(INDEX(Lookup!$BH$9:$BH$2065,MATCH($A774,Lookup!$A$9:$A$2065,0)),0)</f>
        <v>0</v>
      </c>
      <c r="L774" s="204">
        <f t="shared" si="127"/>
        <v>0</v>
      </c>
      <c r="O774" s="182">
        <f t="shared" si="130"/>
        <v>1</v>
      </c>
    </row>
    <row r="775" spans="1:15" hidden="1" x14ac:dyDescent="0.2">
      <c r="A775" s="182">
        <f>'13'!A5</f>
        <v>0</v>
      </c>
      <c r="C775" s="182" t="str">
        <f>IFERROR(LEFT(IFERROR(INDEX(Sheet5!$C$2:$C$1300,MATCH($A775,Sheet5!$A$2:$A$1300,0)),"-"),FIND(",",IFERROR(INDEX(Sheet5!$C$2:$C$1300,MATCH($A775,Sheet5!$A$2:$A$1300,0)),"-"),1)-1),IFERROR(INDEX(Sheet5!$C$2:$C$1300,MATCH($A775,Sheet5!$A$2:$A$1300,0)),"-"))</f>
        <v>-</v>
      </c>
      <c r="D775" s="204">
        <f>IFERROR(INDEX(Lookup!$BG$9:$BG$2065,MATCH($A775,Lookup!$A$9:$A$2065,0)),0)</f>
        <v>0</v>
      </c>
      <c r="E775" s="204">
        <f>IFERROR(INDEX(Lookup!$BF$9:$BF$2065,MATCH($A775,Lookup!$A$9:$A$2065,0)),0)</f>
        <v>0</v>
      </c>
      <c r="F775" s="204">
        <f>IFERROR(INDEX(Lookup!$BE$9:$BE$2065,MATCH($A775,Lookup!$A$9:$A$2065,0)),0)</f>
        <v>0</v>
      </c>
      <c r="G775" s="205"/>
      <c r="H775" s="205"/>
      <c r="I775" s="204">
        <f>IFERROR(INDEX(Lookup!$BJ$9:$BJ$2065,MATCH($A775,Lookup!$A$9:$A$2065,0)),0)</f>
        <v>0</v>
      </c>
      <c r="J775" s="204">
        <f>IFERROR(INDEX(Lookup!$BI$9:$BI$2065,MATCH($A775,Lookup!$A$9:$A$2065,0)),0)</f>
        <v>0</v>
      </c>
      <c r="K775" s="204">
        <f>IFERROR(INDEX(Lookup!$BH$9:$BH$2065,MATCH($A775,Lookup!$A$9:$A$2065,0)),0)</f>
        <v>0</v>
      </c>
      <c r="L775" s="204">
        <f t="shared" si="127"/>
        <v>0</v>
      </c>
      <c r="O775" s="182">
        <f t="shared" si="130"/>
        <v>0</v>
      </c>
    </row>
    <row r="776" spans="1:15" hidden="1" x14ac:dyDescent="0.2">
      <c r="A776" s="182">
        <f>'13'!A6</f>
        <v>0</v>
      </c>
      <c r="C776" s="182" t="str">
        <f>IFERROR(LEFT(IFERROR(INDEX(Sheet5!$C$2:$C$1300,MATCH($A776,Sheet5!$A$2:$A$1300,0)),"-"),FIND(",",IFERROR(INDEX(Sheet5!$C$2:$C$1300,MATCH($A776,Sheet5!$A$2:$A$1300,0)),"-"),1)-1),IFERROR(INDEX(Sheet5!$C$2:$C$1300,MATCH($A776,Sheet5!$A$2:$A$1300,0)),"-"))</f>
        <v>-</v>
      </c>
      <c r="D776" s="204">
        <f>IFERROR(INDEX(Lookup!$BG$9:$BG$2065,MATCH($A776,Lookup!$A$9:$A$2065,0)),0)</f>
        <v>0</v>
      </c>
      <c r="E776" s="204">
        <f>IFERROR(INDEX(Lookup!$BF$9:$BF$2065,MATCH($A776,Lookup!$A$9:$A$2065,0)),0)</f>
        <v>0</v>
      </c>
      <c r="F776" s="204">
        <f>IFERROR(INDEX(Lookup!$BE$9:$BE$2065,MATCH($A776,Lookup!$A$9:$A$2065,0)),0)</f>
        <v>0</v>
      </c>
      <c r="G776" s="205"/>
      <c r="H776" s="205"/>
      <c r="I776" s="204">
        <f>IFERROR(INDEX(Lookup!$BJ$9:$BJ$2065,MATCH($A776,Lookup!$A$9:$A$2065,0)),0)</f>
        <v>0</v>
      </c>
      <c r="J776" s="204">
        <f>IFERROR(INDEX(Lookup!$BI$9:$BI$2065,MATCH($A776,Lookup!$A$9:$A$2065,0)),0)</f>
        <v>0</v>
      </c>
      <c r="K776" s="204">
        <f>IFERROR(INDEX(Lookup!$BH$9:$BH$2065,MATCH($A776,Lookup!$A$9:$A$2065,0)),0)</f>
        <v>0</v>
      </c>
      <c r="L776" s="204">
        <f t="shared" si="127"/>
        <v>0</v>
      </c>
      <c r="O776" s="182">
        <f t="shared" si="130"/>
        <v>0</v>
      </c>
    </row>
    <row r="777" spans="1:15" hidden="1" x14ac:dyDescent="0.2">
      <c r="A777" s="182">
        <f>'13'!A7</f>
        <v>0</v>
      </c>
      <c r="C777" s="182" t="str">
        <f>IFERROR(LEFT(IFERROR(INDEX(Sheet5!$C$2:$C$1300,MATCH($A777,Sheet5!$A$2:$A$1300,0)),"-"),FIND(",",IFERROR(INDEX(Sheet5!$C$2:$C$1300,MATCH($A777,Sheet5!$A$2:$A$1300,0)),"-"),1)-1),IFERROR(INDEX(Sheet5!$C$2:$C$1300,MATCH($A777,Sheet5!$A$2:$A$1300,0)),"-"))</f>
        <v>-</v>
      </c>
      <c r="D777" s="204">
        <f>IFERROR(INDEX(Lookup!$BG$9:$BG$2065,MATCH($A777,Lookup!$A$9:$A$2065,0)),0)</f>
        <v>0</v>
      </c>
      <c r="E777" s="204">
        <f>IFERROR(INDEX(Lookup!$BF$9:$BF$2065,MATCH($A777,Lookup!$A$9:$A$2065,0)),0)</f>
        <v>0</v>
      </c>
      <c r="F777" s="204">
        <f>IFERROR(INDEX(Lookup!$BE$9:$BE$2065,MATCH($A777,Lookup!$A$9:$A$2065,0)),0)</f>
        <v>0</v>
      </c>
      <c r="G777" s="205"/>
      <c r="H777" s="205"/>
      <c r="I777" s="204">
        <f>IFERROR(INDEX(Lookup!$BJ$9:$BJ$2065,MATCH($A777,Lookup!$A$9:$A$2065,0)),0)</f>
        <v>0</v>
      </c>
      <c r="J777" s="204">
        <f>IFERROR(INDEX(Lookup!$BI$9:$BI$2065,MATCH($A777,Lookup!$A$9:$A$2065,0)),0)</f>
        <v>0</v>
      </c>
      <c r="K777" s="204">
        <f>IFERROR(INDEX(Lookup!$BH$9:$BH$2065,MATCH($A777,Lookup!$A$9:$A$2065,0)),0)</f>
        <v>0</v>
      </c>
      <c r="L777" s="204">
        <f t="shared" si="127"/>
        <v>0</v>
      </c>
      <c r="O777" s="182">
        <f t="shared" si="130"/>
        <v>0</v>
      </c>
    </row>
    <row r="778" spans="1:15" hidden="1" x14ac:dyDescent="0.2">
      <c r="A778" s="182">
        <f>'13'!A8</f>
        <v>0</v>
      </c>
      <c r="C778" s="182" t="str">
        <f>IFERROR(LEFT(IFERROR(INDEX(Sheet5!$C$2:$C$1300,MATCH($A778,Sheet5!$A$2:$A$1300,0)),"-"),FIND(",",IFERROR(INDEX(Sheet5!$C$2:$C$1300,MATCH($A778,Sheet5!$A$2:$A$1300,0)),"-"),1)-1),IFERROR(INDEX(Sheet5!$C$2:$C$1300,MATCH($A778,Sheet5!$A$2:$A$1300,0)),"-"))</f>
        <v>-</v>
      </c>
      <c r="D778" s="204">
        <f>IFERROR(INDEX(Lookup!$BG$9:$BG$2065,MATCH($A778,Lookup!$A$9:$A$2065,0)),0)</f>
        <v>0</v>
      </c>
      <c r="E778" s="204">
        <f>IFERROR(INDEX(Lookup!$BF$9:$BF$2065,MATCH($A778,Lookup!$A$9:$A$2065,0)),0)</f>
        <v>0</v>
      </c>
      <c r="F778" s="204">
        <f>IFERROR(INDEX(Lookup!$BE$9:$BE$2065,MATCH($A778,Lookup!$A$9:$A$2065,0)),0)</f>
        <v>0</v>
      </c>
      <c r="G778" s="205"/>
      <c r="H778" s="205"/>
      <c r="I778" s="204">
        <f>IFERROR(INDEX(Lookup!$BJ$9:$BJ$2065,MATCH($A778,Lookup!$A$9:$A$2065,0)),0)</f>
        <v>0</v>
      </c>
      <c r="J778" s="204">
        <f>IFERROR(INDEX(Lookup!$BI$9:$BI$2065,MATCH($A778,Lookup!$A$9:$A$2065,0)),0)</f>
        <v>0</v>
      </c>
      <c r="K778" s="204">
        <f>IFERROR(INDEX(Lookup!$BH$9:$BH$2065,MATCH($A778,Lookup!$A$9:$A$2065,0)),0)</f>
        <v>0</v>
      </c>
      <c r="L778" s="204">
        <f t="shared" si="127"/>
        <v>0</v>
      </c>
      <c r="O778" s="182">
        <f t="shared" si="130"/>
        <v>0</v>
      </c>
    </row>
    <row r="779" spans="1:15" hidden="1" x14ac:dyDescent="0.2">
      <c r="A779" s="182">
        <f>'13'!A9</f>
        <v>0</v>
      </c>
      <c r="C779" s="182" t="str">
        <f>IFERROR(LEFT(IFERROR(INDEX(Sheet5!$C$2:$C$1300,MATCH($A779,Sheet5!$A$2:$A$1300,0)),"-"),FIND(",",IFERROR(INDEX(Sheet5!$C$2:$C$1300,MATCH($A779,Sheet5!$A$2:$A$1300,0)),"-"),1)-1),IFERROR(INDEX(Sheet5!$C$2:$C$1300,MATCH($A779,Sheet5!$A$2:$A$1300,0)),"-"))</f>
        <v>-</v>
      </c>
      <c r="D779" s="204">
        <f>IFERROR(INDEX(Lookup!$BG$9:$BG$2065,MATCH($A779,Lookup!$A$9:$A$2065,0)),0)</f>
        <v>0</v>
      </c>
      <c r="E779" s="204">
        <f>IFERROR(INDEX(Lookup!$BF$9:$BF$2065,MATCH($A779,Lookup!$A$9:$A$2065,0)),0)</f>
        <v>0</v>
      </c>
      <c r="F779" s="204">
        <f>IFERROR(INDEX(Lookup!$BE$9:$BE$2065,MATCH($A779,Lookup!$A$9:$A$2065,0)),0)</f>
        <v>0</v>
      </c>
      <c r="G779" s="205"/>
      <c r="H779" s="205"/>
      <c r="I779" s="204">
        <f>IFERROR(INDEX(Lookup!$BJ$9:$BJ$2065,MATCH($A779,Lookup!$A$9:$A$2065,0)),0)</f>
        <v>0</v>
      </c>
      <c r="J779" s="204">
        <f>IFERROR(INDEX(Lookup!$BI$9:$BI$2065,MATCH($A779,Lookup!$A$9:$A$2065,0)),0)</f>
        <v>0</v>
      </c>
      <c r="K779" s="204">
        <f>IFERROR(INDEX(Lookup!$BH$9:$BH$2065,MATCH($A779,Lookup!$A$9:$A$2065,0)),0)</f>
        <v>0</v>
      </c>
      <c r="L779" s="204">
        <f t="shared" si="127"/>
        <v>0</v>
      </c>
      <c r="O779" s="182">
        <f t="shared" si="130"/>
        <v>0</v>
      </c>
    </row>
    <row r="780" spans="1:15" x14ac:dyDescent="0.2">
      <c r="A780" s="212"/>
      <c r="B780" s="212"/>
      <c r="C780" s="212" t="s">
        <v>467</v>
      </c>
      <c r="D780" s="210">
        <f>SUM(D772:D779)</f>
        <v>0</v>
      </c>
      <c r="E780" s="210">
        <f t="shared" ref="E780:L780" si="131">SUM(E772:E779)</f>
        <v>0</v>
      </c>
      <c r="F780" s="210">
        <f t="shared" si="131"/>
        <v>0</v>
      </c>
      <c r="G780" s="210"/>
      <c r="H780" s="210"/>
      <c r="I780" s="210">
        <f t="shared" si="131"/>
        <v>0</v>
      </c>
      <c r="J780" s="210">
        <f t="shared" si="131"/>
        <v>0</v>
      </c>
      <c r="K780" s="210">
        <f t="shared" si="131"/>
        <v>0</v>
      </c>
      <c r="L780" s="210">
        <f t="shared" si="131"/>
        <v>0</v>
      </c>
      <c r="O780" s="182">
        <v>1</v>
      </c>
    </row>
    <row r="781" spans="1:15" x14ac:dyDescent="0.2">
      <c r="C781" s="206" t="s">
        <v>468</v>
      </c>
      <c r="G781" s="205"/>
      <c r="H781" s="205"/>
      <c r="L781" s="204"/>
      <c r="O781" s="182">
        <v>1</v>
      </c>
    </row>
    <row r="782" spans="1:15" x14ac:dyDescent="0.2">
      <c r="A782" s="182" t="str">
        <f>'14'!A2</f>
        <v>27120-G12</v>
      </c>
      <c r="C782" s="182" t="str">
        <f>IFERROR(LEFT(IFERROR(INDEX(Sheet5!$C$2:$C$1300,MATCH($A782,Sheet5!$A$2:$A$1300,0)),"-"),FIND(",",IFERROR(INDEX(Sheet5!$C$2:$C$1300,MATCH($A782,Sheet5!$A$2:$A$1300,0)),"-"),1)-1),IFERROR(INDEX(Sheet5!$C$2:$C$1300,MATCH($A782,Sheet5!$A$2:$A$1300,0)),"-"))</f>
        <v xml:space="preserve">Cleaning &amp; Rubbish Removal-TAR                              </v>
      </c>
      <c r="D782" s="204">
        <f>IFERROR(INDEX(Lookup!$BG$9:$BG$2065,MATCH($A782,Lookup!$A$9:$A$2065,0)),0)</f>
        <v>254.58</v>
      </c>
      <c r="E782" s="204">
        <f>IFERROR(INDEX(Lookup!$BF$9:$BF$2065,MATCH($A782,Lookup!$A$9:$A$2065,0)),0)</f>
        <v>0</v>
      </c>
      <c r="F782" s="204">
        <f>IFERROR(INDEX(Lookup!$BE$9:$BE$2065,MATCH($A782,Lookup!$A$9:$A$2065,0)),0)</f>
        <v>0</v>
      </c>
      <c r="G782" s="205"/>
      <c r="H782" s="205"/>
      <c r="I782" s="204">
        <f>IFERROR(INDEX(Lookup!$BJ$9:$BJ$2065,MATCH($A782,Lookup!$A$9:$A$2065,0)),0)</f>
        <v>3027.14</v>
      </c>
      <c r="J782" s="204">
        <f>IFERROR(INDEX(Lookup!$BI$9:$BI$2065,MATCH($A782,Lookup!$A$9:$A$2065,0)),0)</f>
        <v>755.07</v>
      </c>
      <c r="K782" s="204">
        <f>IFERROR(INDEX(Lookup!$BH$9:$BH$2065,MATCH($A782,Lookup!$A$9:$A$2065,0)),0)</f>
        <v>2349.6200000000003</v>
      </c>
      <c r="L782" s="204">
        <f t="shared" si="127"/>
        <v>1594.5500000000002</v>
      </c>
      <c r="O782" s="182">
        <f t="shared" si="130"/>
        <v>1</v>
      </c>
    </row>
    <row r="783" spans="1:15" x14ac:dyDescent="0.2">
      <c r="A783" s="182" t="str">
        <f>'14'!A3</f>
        <v>27140-G12</v>
      </c>
      <c r="C783" s="182" t="str">
        <f>IFERROR(LEFT(IFERROR(INDEX(Sheet5!$C$2:$C$1300,MATCH($A783,Sheet5!$A$2:$A$1300,0)),"-"),FIND(",",IFERROR(INDEX(Sheet5!$C$2:$C$1300,MATCH($A783,Sheet5!$A$2:$A$1300,0)),"-"),1)-1),IFERROR(INDEX(Sheet5!$C$2:$C$1300,MATCH($A783,Sheet5!$A$2:$A$1300,0)),"-"))</f>
        <v xml:space="preserve">Electricity - Common-TAR                                    </v>
      </c>
      <c r="D783" s="204">
        <f>IFERROR(INDEX(Lookup!$BG$9:$BG$2065,MATCH($A783,Lookup!$A$9:$A$2065,0)),0)</f>
        <v>4032.87</v>
      </c>
      <c r="E783" s="204">
        <f>IFERROR(INDEX(Lookup!$BF$9:$BF$2065,MATCH($A783,Lookup!$A$9:$A$2065,0)),0)</f>
        <v>0</v>
      </c>
      <c r="F783" s="204">
        <f>IFERROR(INDEX(Lookup!$BE$9:$BE$2065,MATCH($A783,Lookup!$A$9:$A$2065,0)),0)</f>
        <v>0</v>
      </c>
      <c r="G783" s="205"/>
      <c r="H783" s="205"/>
      <c r="I783" s="204">
        <f>IFERROR(INDEX(Lookup!$BJ$9:$BJ$2065,MATCH($A783,Lookup!$A$9:$A$2065,0)),0)</f>
        <v>16337.39</v>
      </c>
      <c r="J783" s="204">
        <f>IFERROR(INDEX(Lookup!$BI$9:$BI$2065,MATCH($A783,Lookup!$A$9:$A$2065,0)),0)</f>
        <v>4193</v>
      </c>
      <c r="K783" s="204">
        <f>IFERROR(INDEX(Lookup!$BH$9:$BH$2065,MATCH($A783,Lookup!$A$9:$A$2065,0)),0)</f>
        <v>11889.769999999999</v>
      </c>
      <c r="L783" s="204">
        <f t="shared" si="127"/>
        <v>7696.7699999999986</v>
      </c>
      <c r="O783" s="182">
        <f t="shared" si="130"/>
        <v>1</v>
      </c>
    </row>
    <row r="784" spans="1:15" x14ac:dyDescent="0.2">
      <c r="A784" s="182" t="str">
        <f>'14'!A4</f>
        <v>27200-G12</v>
      </c>
      <c r="C784" s="182" t="str">
        <f>IFERROR(LEFT(IFERROR(INDEX(Sheet5!$C$2:$C$1300,MATCH($A784,Sheet5!$A$2:$A$1300,0)),"-"),FIND(",",IFERROR(INDEX(Sheet5!$C$2:$C$1300,MATCH($A784,Sheet5!$A$2:$A$1300,0)),"-"),1)-1),IFERROR(INDEX(Sheet5!$C$2:$C$1300,MATCH($A784,Sheet5!$A$2:$A$1300,0)),"-"))</f>
        <v xml:space="preserve">Rent -TAR                                                   </v>
      </c>
      <c r="D784" s="204">
        <f>IFERROR(INDEX(Lookup!$BG$9:$BG$2065,MATCH($A784,Lookup!$A$9:$A$2065,0)),0)</f>
        <v>833.33</v>
      </c>
      <c r="E784" s="204">
        <f>IFERROR(INDEX(Lookup!$BF$9:$BF$2065,MATCH($A784,Lookup!$A$9:$A$2065,0)),0)</f>
        <v>0</v>
      </c>
      <c r="F784" s="204">
        <f>IFERROR(INDEX(Lookup!$BE$9:$BE$2065,MATCH($A784,Lookup!$A$9:$A$2065,0)),0)</f>
        <v>0</v>
      </c>
      <c r="G784" s="205"/>
      <c r="H784" s="205"/>
      <c r="I784" s="204">
        <f>IFERROR(INDEX(Lookup!$BJ$9:$BJ$2065,MATCH($A784,Lookup!$A$9:$A$2065,0)),0)</f>
        <v>9999.9600000000009</v>
      </c>
      <c r="J784" s="204">
        <f>IFERROR(INDEX(Lookup!$BI$9:$BI$2065,MATCH($A784,Lookup!$A$9:$A$2065,0)),0)</f>
        <v>2499.9900000000002</v>
      </c>
      <c r="K784" s="204">
        <f>IFERROR(INDEX(Lookup!$BH$9:$BH$2065,MATCH($A784,Lookup!$A$9:$A$2065,0)),0)</f>
        <v>8333.3000000000011</v>
      </c>
      <c r="L784" s="204">
        <f t="shared" si="127"/>
        <v>5833.3100000000013</v>
      </c>
      <c r="O784" s="182">
        <f t="shared" si="130"/>
        <v>1</v>
      </c>
    </row>
    <row r="785" spans="1:15" hidden="1" x14ac:dyDescent="0.2">
      <c r="A785" s="182">
        <f>'14'!A5</f>
        <v>0</v>
      </c>
      <c r="C785" s="182" t="str">
        <f>IFERROR(LEFT(IFERROR(INDEX(Sheet5!$C$2:$C$1300,MATCH($A785,Sheet5!$A$2:$A$1300,0)),"-"),FIND(",",IFERROR(INDEX(Sheet5!$C$2:$C$1300,MATCH($A785,Sheet5!$A$2:$A$1300,0)),"-"),1)-1),IFERROR(INDEX(Sheet5!$C$2:$C$1300,MATCH($A785,Sheet5!$A$2:$A$1300,0)),"-"))</f>
        <v>-</v>
      </c>
      <c r="D785" s="204">
        <f>IFERROR(INDEX(Lookup!$BG$9:$BG$2065,MATCH($A785,Lookup!$A$9:$A$2065,0)),0)</f>
        <v>0</v>
      </c>
      <c r="E785" s="204">
        <f>IFERROR(INDEX(Lookup!$BF$9:$BF$2065,MATCH($A785,Lookup!$A$9:$A$2065,0)),0)</f>
        <v>0</v>
      </c>
      <c r="F785" s="204">
        <f>IFERROR(INDEX(Lookup!$BE$9:$BE$2065,MATCH($A785,Lookup!$A$9:$A$2065,0)),0)</f>
        <v>0</v>
      </c>
      <c r="G785" s="205"/>
      <c r="H785" s="205"/>
      <c r="I785" s="204">
        <f>IFERROR(INDEX(Lookup!$BJ$9:$BJ$2065,MATCH($A785,Lookup!$A$9:$A$2065,0)),0)</f>
        <v>0</v>
      </c>
      <c r="J785" s="204">
        <f>IFERROR(INDEX(Lookup!$BI$9:$BI$2065,MATCH($A785,Lookup!$A$9:$A$2065,0)),0)</f>
        <v>0</v>
      </c>
      <c r="K785" s="204">
        <f>IFERROR(INDEX(Lookup!$BH$9:$BH$2065,MATCH($A785,Lookup!$A$9:$A$2065,0)),0)</f>
        <v>0</v>
      </c>
      <c r="L785" s="204">
        <f t="shared" si="127"/>
        <v>0</v>
      </c>
      <c r="O785" s="182">
        <f t="shared" si="130"/>
        <v>0</v>
      </c>
    </row>
    <row r="786" spans="1:15" hidden="1" x14ac:dyDescent="0.2">
      <c r="A786" s="182">
        <f>'14'!A6</f>
        <v>0</v>
      </c>
      <c r="C786" s="182" t="str">
        <f>IFERROR(LEFT(IFERROR(INDEX(Sheet5!$C$2:$C$1300,MATCH($A786,Sheet5!$A$2:$A$1300,0)),"-"),FIND(",",IFERROR(INDEX(Sheet5!$C$2:$C$1300,MATCH($A786,Sheet5!$A$2:$A$1300,0)),"-"),1)-1),IFERROR(INDEX(Sheet5!$C$2:$C$1300,MATCH($A786,Sheet5!$A$2:$A$1300,0)),"-"))</f>
        <v>-</v>
      </c>
      <c r="D786" s="204">
        <f>IFERROR(INDEX(Lookup!$BG$9:$BG$2065,MATCH($A786,Lookup!$A$9:$A$2065,0)),0)</f>
        <v>0</v>
      </c>
      <c r="E786" s="204">
        <f>IFERROR(INDEX(Lookup!$BF$9:$BF$2065,MATCH($A786,Lookup!$A$9:$A$2065,0)),0)</f>
        <v>0</v>
      </c>
      <c r="F786" s="204">
        <f>IFERROR(INDEX(Lookup!$BE$9:$BE$2065,MATCH($A786,Lookup!$A$9:$A$2065,0)),0)</f>
        <v>0</v>
      </c>
      <c r="G786" s="205"/>
      <c r="H786" s="205"/>
      <c r="I786" s="204">
        <f>IFERROR(INDEX(Lookup!$BJ$9:$BJ$2065,MATCH($A786,Lookup!$A$9:$A$2065,0)),0)</f>
        <v>0</v>
      </c>
      <c r="J786" s="204">
        <f>IFERROR(INDEX(Lookup!$BI$9:$BI$2065,MATCH($A786,Lookup!$A$9:$A$2065,0)),0)</f>
        <v>0</v>
      </c>
      <c r="K786" s="204">
        <f>IFERROR(INDEX(Lookup!$BH$9:$BH$2065,MATCH($A786,Lookup!$A$9:$A$2065,0)),0)</f>
        <v>0</v>
      </c>
      <c r="L786" s="204">
        <f t="shared" si="127"/>
        <v>0</v>
      </c>
      <c r="O786" s="182">
        <f t="shared" si="130"/>
        <v>0</v>
      </c>
    </row>
    <row r="787" spans="1:15" hidden="1" x14ac:dyDescent="0.2">
      <c r="A787" s="182">
        <f>'14'!A7</f>
        <v>0</v>
      </c>
      <c r="C787" s="182" t="str">
        <f>IFERROR(LEFT(IFERROR(INDEX(Sheet5!$C$2:$C$1300,MATCH($A787,Sheet5!$A$2:$A$1300,0)),"-"),FIND(",",IFERROR(INDEX(Sheet5!$C$2:$C$1300,MATCH($A787,Sheet5!$A$2:$A$1300,0)),"-"),1)-1),IFERROR(INDEX(Sheet5!$C$2:$C$1300,MATCH($A787,Sheet5!$A$2:$A$1300,0)),"-"))</f>
        <v>-</v>
      </c>
      <c r="D787" s="204">
        <f>IFERROR(INDEX(Lookup!$BG$9:$BG$2065,MATCH($A787,Lookup!$A$9:$A$2065,0)),0)</f>
        <v>0</v>
      </c>
      <c r="E787" s="204">
        <f>IFERROR(INDEX(Lookup!$BF$9:$BF$2065,MATCH($A787,Lookup!$A$9:$A$2065,0)),0)</f>
        <v>0</v>
      </c>
      <c r="F787" s="204">
        <f>IFERROR(INDEX(Lookup!$BE$9:$BE$2065,MATCH($A787,Lookup!$A$9:$A$2065,0)),0)</f>
        <v>0</v>
      </c>
      <c r="G787" s="205"/>
      <c r="H787" s="205"/>
      <c r="I787" s="204">
        <f>IFERROR(INDEX(Lookup!$BJ$9:$BJ$2065,MATCH($A787,Lookup!$A$9:$A$2065,0)),0)</f>
        <v>0</v>
      </c>
      <c r="J787" s="204">
        <f>IFERROR(INDEX(Lookup!$BI$9:$BI$2065,MATCH($A787,Lookup!$A$9:$A$2065,0)),0)</f>
        <v>0</v>
      </c>
      <c r="K787" s="204">
        <f>IFERROR(INDEX(Lookup!$BH$9:$BH$2065,MATCH($A787,Lookup!$A$9:$A$2065,0)),0)</f>
        <v>0</v>
      </c>
      <c r="L787" s="204">
        <f t="shared" si="127"/>
        <v>0</v>
      </c>
      <c r="O787" s="182">
        <f t="shared" si="130"/>
        <v>0</v>
      </c>
    </row>
    <row r="788" spans="1:15" hidden="1" x14ac:dyDescent="0.2">
      <c r="A788" s="182">
        <f>'14'!A8</f>
        <v>0</v>
      </c>
      <c r="C788" s="182" t="str">
        <f>IFERROR(LEFT(IFERROR(INDEX(Sheet5!$C$2:$C$1300,MATCH($A788,Sheet5!$A$2:$A$1300,0)),"-"),FIND(",",IFERROR(INDEX(Sheet5!$C$2:$C$1300,MATCH($A788,Sheet5!$A$2:$A$1300,0)),"-"),1)-1),IFERROR(INDEX(Sheet5!$C$2:$C$1300,MATCH($A788,Sheet5!$A$2:$A$1300,0)),"-"))</f>
        <v>-</v>
      </c>
      <c r="D788" s="204">
        <f>IFERROR(INDEX(Lookup!$BG$9:$BG$2065,MATCH($A788,Lookup!$A$9:$A$2065,0)),0)</f>
        <v>0</v>
      </c>
      <c r="E788" s="204">
        <f>IFERROR(INDEX(Lookup!$BF$9:$BF$2065,MATCH($A788,Lookup!$A$9:$A$2065,0)),0)</f>
        <v>0</v>
      </c>
      <c r="F788" s="204">
        <f>IFERROR(INDEX(Lookup!$BE$9:$BE$2065,MATCH($A788,Lookup!$A$9:$A$2065,0)),0)</f>
        <v>0</v>
      </c>
      <c r="G788" s="205"/>
      <c r="H788" s="205"/>
      <c r="I788" s="204">
        <f>IFERROR(INDEX(Lookup!$BJ$9:$BJ$2065,MATCH($A788,Lookup!$A$9:$A$2065,0)),0)</f>
        <v>0</v>
      </c>
      <c r="J788" s="204">
        <f>IFERROR(INDEX(Lookup!$BI$9:$BI$2065,MATCH($A788,Lookup!$A$9:$A$2065,0)),0)</f>
        <v>0</v>
      </c>
      <c r="K788" s="204">
        <f>IFERROR(INDEX(Lookup!$BH$9:$BH$2065,MATCH($A788,Lookup!$A$9:$A$2065,0)),0)</f>
        <v>0</v>
      </c>
      <c r="L788" s="204">
        <f t="shared" si="127"/>
        <v>0</v>
      </c>
      <c r="O788" s="182">
        <f t="shared" si="130"/>
        <v>0</v>
      </c>
    </row>
    <row r="789" spans="1:15" hidden="1" x14ac:dyDescent="0.2">
      <c r="A789" s="182">
        <f>'14'!A9</f>
        <v>0</v>
      </c>
      <c r="C789" s="182" t="str">
        <f>IFERROR(LEFT(IFERROR(INDEX(Sheet5!$C$2:$C$1300,MATCH($A789,Sheet5!$A$2:$A$1300,0)),"-"),FIND(",",IFERROR(INDEX(Sheet5!$C$2:$C$1300,MATCH($A789,Sheet5!$A$2:$A$1300,0)),"-"),1)-1),IFERROR(INDEX(Sheet5!$C$2:$C$1300,MATCH($A789,Sheet5!$A$2:$A$1300,0)),"-"))</f>
        <v>-</v>
      </c>
      <c r="D789" s="204">
        <f>IFERROR(INDEX(Lookup!$BG$9:$BG$2065,MATCH($A789,Lookup!$A$9:$A$2065,0)),0)</f>
        <v>0</v>
      </c>
      <c r="E789" s="204">
        <f>IFERROR(INDEX(Lookup!$BF$9:$BF$2065,MATCH($A789,Lookup!$A$9:$A$2065,0)),0)</f>
        <v>0</v>
      </c>
      <c r="F789" s="204">
        <f>IFERROR(INDEX(Lookup!$BE$9:$BE$2065,MATCH($A789,Lookup!$A$9:$A$2065,0)),0)</f>
        <v>0</v>
      </c>
      <c r="G789" s="205"/>
      <c r="H789" s="205"/>
      <c r="I789" s="204">
        <f>IFERROR(INDEX(Lookup!$BJ$9:$BJ$2065,MATCH($A789,Lookup!$A$9:$A$2065,0)),0)</f>
        <v>0</v>
      </c>
      <c r="J789" s="204">
        <f>IFERROR(INDEX(Lookup!$BI$9:$BI$2065,MATCH($A789,Lookup!$A$9:$A$2065,0)),0)</f>
        <v>0</v>
      </c>
      <c r="K789" s="204">
        <f>IFERROR(INDEX(Lookup!$BH$9:$BH$2065,MATCH($A789,Lookup!$A$9:$A$2065,0)),0)</f>
        <v>0</v>
      </c>
      <c r="L789" s="204">
        <f t="shared" si="127"/>
        <v>0</v>
      </c>
      <c r="O789" s="182">
        <f t="shared" si="130"/>
        <v>0</v>
      </c>
    </row>
    <row r="790" spans="1:15" hidden="1" x14ac:dyDescent="0.2">
      <c r="A790" s="182">
        <f>'14'!A10</f>
        <v>0</v>
      </c>
      <c r="C790" s="182" t="str">
        <f>IFERROR(LEFT(IFERROR(INDEX(Sheet5!$C$2:$C$1300,MATCH($A790,Sheet5!$A$2:$A$1300,0)),"-"),FIND(",",IFERROR(INDEX(Sheet5!$C$2:$C$1300,MATCH($A790,Sheet5!$A$2:$A$1300,0)),"-"),1)-1),IFERROR(INDEX(Sheet5!$C$2:$C$1300,MATCH($A790,Sheet5!$A$2:$A$1300,0)),"-"))</f>
        <v>-</v>
      </c>
      <c r="D790" s="204">
        <f>IFERROR(INDEX(Lookup!$BG$9:$BG$2065,MATCH($A790,Lookup!$A$9:$A$2065,0)),0)</f>
        <v>0</v>
      </c>
      <c r="E790" s="204">
        <f>IFERROR(INDEX(Lookup!$BF$9:$BF$2065,MATCH($A790,Lookup!$A$9:$A$2065,0)),0)</f>
        <v>0</v>
      </c>
      <c r="F790" s="204">
        <f>IFERROR(INDEX(Lookup!$BE$9:$BE$2065,MATCH($A790,Lookup!$A$9:$A$2065,0)),0)</f>
        <v>0</v>
      </c>
      <c r="G790" s="205"/>
      <c r="H790" s="205"/>
      <c r="I790" s="204">
        <f>IFERROR(INDEX(Lookup!$BJ$9:$BJ$2065,MATCH($A790,Lookup!$A$9:$A$2065,0)),0)</f>
        <v>0</v>
      </c>
      <c r="J790" s="204">
        <f>IFERROR(INDEX(Lookup!$BI$9:$BI$2065,MATCH($A790,Lookup!$A$9:$A$2065,0)),0)</f>
        <v>0</v>
      </c>
      <c r="K790" s="204">
        <f>IFERROR(INDEX(Lookup!$BH$9:$BH$2065,MATCH($A790,Lookup!$A$9:$A$2065,0)),0)</f>
        <v>0</v>
      </c>
      <c r="L790" s="204">
        <f t="shared" si="127"/>
        <v>0</v>
      </c>
      <c r="O790" s="182">
        <f t="shared" si="130"/>
        <v>0</v>
      </c>
    </row>
    <row r="791" spans="1:15" hidden="1" x14ac:dyDescent="0.2">
      <c r="A791" s="182">
        <f>'14'!A11</f>
        <v>0</v>
      </c>
      <c r="C791" s="182" t="str">
        <f>IFERROR(LEFT(IFERROR(INDEX(Sheet5!$C$2:$C$1300,MATCH($A791,Sheet5!$A$2:$A$1300,0)),"-"),FIND(",",IFERROR(INDEX(Sheet5!$C$2:$C$1300,MATCH($A791,Sheet5!$A$2:$A$1300,0)),"-"),1)-1),IFERROR(INDEX(Sheet5!$C$2:$C$1300,MATCH($A791,Sheet5!$A$2:$A$1300,0)),"-"))</f>
        <v>-</v>
      </c>
      <c r="D791" s="204">
        <f>IFERROR(INDEX(Lookup!$BG$9:$BG$2065,MATCH($A791,Lookup!$A$9:$A$2065,0)),0)</f>
        <v>0</v>
      </c>
      <c r="E791" s="204">
        <f>IFERROR(INDEX(Lookup!$BF$9:$BF$2065,MATCH($A791,Lookup!$A$9:$A$2065,0)),0)</f>
        <v>0</v>
      </c>
      <c r="F791" s="204">
        <f>IFERROR(INDEX(Lookup!$BE$9:$BE$2065,MATCH($A791,Lookup!$A$9:$A$2065,0)),0)</f>
        <v>0</v>
      </c>
      <c r="G791" s="205"/>
      <c r="H791" s="205"/>
      <c r="I791" s="204">
        <f>IFERROR(INDEX(Lookup!$BJ$9:$BJ$2065,MATCH($A791,Lookup!$A$9:$A$2065,0)),0)</f>
        <v>0</v>
      </c>
      <c r="J791" s="204">
        <f>IFERROR(INDEX(Lookup!$BI$9:$BI$2065,MATCH($A791,Lookup!$A$9:$A$2065,0)),0)</f>
        <v>0</v>
      </c>
      <c r="K791" s="204">
        <f>IFERROR(INDEX(Lookup!$BH$9:$BH$2065,MATCH($A791,Lookup!$A$9:$A$2065,0)),0)</f>
        <v>0</v>
      </c>
      <c r="L791" s="204">
        <f t="shared" si="127"/>
        <v>0</v>
      </c>
      <c r="O791" s="182">
        <f t="shared" si="130"/>
        <v>0</v>
      </c>
    </row>
    <row r="792" spans="1:15" hidden="1" x14ac:dyDescent="0.2">
      <c r="A792" s="182">
        <f>'14'!A12</f>
        <v>0</v>
      </c>
      <c r="C792" s="182" t="str">
        <f>IFERROR(LEFT(IFERROR(INDEX(Sheet5!$C$2:$C$1300,MATCH($A792,Sheet5!$A$2:$A$1300,0)),"-"),FIND(",",IFERROR(INDEX(Sheet5!$C$2:$C$1300,MATCH($A792,Sheet5!$A$2:$A$1300,0)),"-"),1)-1),IFERROR(INDEX(Sheet5!$C$2:$C$1300,MATCH($A792,Sheet5!$A$2:$A$1300,0)),"-"))</f>
        <v>-</v>
      </c>
      <c r="D792" s="204">
        <f>IFERROR(INDEX(Lookup!$BG$9:$BG$2065,MATCH($A792,Lookup!$A$9:$A$2065,0)),0)</f>
        <v>0</v>
      </c>
      <c r="E792" s="204">
        <f>IFERROR(INDEX(Lookup!$BF$9:$BF$2065,MATCH($A792,Lookup!$A$9:$A$2065,0)),0)</f>
        <v>0</v>
      </c>
      <c r="F792" s="204">
        <f>IFERROR(INDEX(Lookup!$BE$9:$BE$2065,MATCH($A792,Lookup!$A$9:$A$2065,0)),0)</f>
        <v>0</v>
      </c>
      <c r="G792" s="205"/>
      <c r="H792" s="205"/>
      <c r="I792" s="204">
        <f>IFERROR(INDEX(Lookup!$BJ$9:$BJ$2065,MATCH($A792,Lookup!$A$9:$A$2065,0)),0)</f>
        <v>0</v>
      </c>
      <c r="J792" s="204">
        <f>IFERROR(INDEX(Lookup!$BI$9:$BI$2065,MATCH($A792,Lookup!$A$9:$A$2065,0)),0)</f>
        <v>0</v>
      </c>
      <c r="K792" s="204">
        <f>IFERROR(INDEX(Lookup!$BH$9:$BH$2065,MATCH($A792,Lookup!$A$9:$A$2065,0)),0)</f>
        <v>0</v>
      </c>
      <c r="L792" s="204">
        <f t="shared" si="127"/>
        <v>0</v>
      </c>
      <c r="O792" s="182">
        <f t="shared" si="130"/>
        <v>0</v>
      </c>
    </row>
    <row r="793" spans="1:15" hidden="1" x14ac:dyDescent="0.2">
      <c r="A793" s="182">
        <f>'14'!A13</f>
        <v>0</v>
      </c>
      <c r="C793" s="182" t="str">
        <f>IFERROR(LEFT(IFERROR(INDEX(Sheet5!$C$2:$C$1300,MATCH($A793,Sheet5!$A$2:$A$1300,0)),"-"),FIND(",",IFERROR(INDEX(Sheet5!$C$2:$C$1300,MATCH($A793,Sheet5!$A$2:$A$1300,0)),"-"),1)-1),IFERROR(INDEX(Sheet5!$C$2:$C$1300,MATCH($A793,Sheet5!$A$2:$A$1300,0)),"-"))</f>
        <v>-</v>
      </c>
      <c r="D793" s="204">
        <f>IFERROR(INDEX(Lookup!$BG$9:$BG$2065,MATCH($A793,Lookup!$A$9:$A$2065,0)),0)</f>
        <v>0</v>
      </c>
      <c r="E793" s="204">
        <f>IFERROR(INDEX(Lookup!$BF$9:$BF$2065,MATCH($A793,Lookup!$A$9:$A$2065,0)),0)</f>
        <v>0</v>
      </c>
      <c r="F793" s="204">
        <f>IFERROR(INDEX(Lookup!$BE$9:$BE$2065,MATCH($A793,Lookup!$A$9:$A$2065,0)),0)</f>
        <v>0</v>
      </c>
      <c r="G793" s="205"/>
      <c r="H793" s="205"/>
      <c r="I793" s="204">
        <f>IFERROR(INDEX(Lookup!$BJ$9:$BJ$2065,MATCH($A793,Lookup!$A$9:$A$2065,0)),0)</f>
        <v>0</v>
      </c>
      <c r="J793" s="204">
        <f>IFERROR(INDEX(Lookup!$BI$9:$BI$2065,MATCH($A793,Lookup!$A$9:$A$2065,0)),0)</f>
        <v>0</v>
      </c>
      <c r="K793" s="204">
        <f>IFERROR(INDEX(Lookup!$BH$9:$BH$2065,MATCH($A793,Lookup!$A$9:$A$2065,0)),0)</f>
        <v>0</v>
      </c>
      <c r="L793" s="204">
        <f t="shared" si="127"/>
        <v>0</v>
      </c>
      <c r="O793" s="182">
        <f t="shared" si="130"/>
        <v>0</v>
      </c>
    </row>
    <row r="794" spans="1:15" hidden="1" x14ac:dyDescent="0.2">
      <c r="A794" s="182">
        <f>'14'!A14</f>
        <v>0</v>
      </c>
      <c r="C794" s="182" t="str">
        <f>IFERROR(LEFT(IFERROR(INDEX(Sheet5!$C$2:$C$1300,MATCH($A794,Sheet5!$A$2:$A$1300,0)),"-"),FIND(",",IFERROR(INDEX(Sheet5!$C$2:$C$1300,MATCH($A794,Sheet5!$A$2:$A$1300,0)),"-"),1)-1),IFERROR(INDEX(Sheet5!$C$2:$C$1300,MATCH($A794,Sheet5!$A$2:$A$1300,0)),"-"))</f>
        <v>-</v>
      </c>
      <c r="D794" s="204">
        <f>IFERROR(INDEX(Lookup!$BG$9:$BG$2065,MATCH($A794,Lookup!$A$9:$A$2065,0)),0)</f>
        <v>0</v>
      </c>
      <c r="E794" s="204">
        <f>IFERROR(INDEX(Lookup!$BF$9:$BF$2065,MATCH($A794,Lookup!$A$9:$A$2065,0)),0)</f>
        <v>0</v>
      </c>
      <c r="F794" s="204">
        <f>IFERROR(INDEX(Lookup!$BE$9:$BE$2065,MATCH($A794,Lookup!$A$9:$A$2065,0)),0)</f>
        <v>0</v>
      </c>
      <c r="G794" s="205"/>
      <c r="H794" s="205"/>
      <c r="I794" s="204">
        <f>IFERROR(INDEX(Lookup!$BJ$9:$BJ$2065,MATCH($A794,Lookup!$A$9:$A$2065,0)),0)</f>
        <v>0</v>
      </c>
      <c r="J794" s="204">
        <f>IFERROR(INDEX(Lookup!$BI$9:$BI$2065,MATCH($A794,Lookup!$A$9:$A$2065,0)),0)</f>
        <v>0</v>
      </c>
      <c r="K794" s="204">
        <f>IFERROR(INDEX(Lookup!$BH$9:$BH$2065,MATCH($A794,Lookup!$A$9:$A$2065,0)),0)</f>
        <v>0</v>
      </c>
      <c r="L794" s="204">
        <f t="shared" si="127"/>
        <v>0</v>
      </c>
      <c r="O794" s="182">
        <f t="shared" si="130"/>
        <v>0</v>
      </c>
    </row>
    <row r="795" spans="1:15" x14ac:dyDescent="0.2">
      <c r="A795" s="212"/>
      <c r="B795" s="212"/>
      <c r="C795" s="212" t="s">
        <v>469</v>
      </c>
      <c r="D795" s="210">
        <f t="shared" ref="D795:F795" si="132">SUM(D782:D794)</f>
        <v>5120.78</v>
      </c>
      <c r="E795" s="210">
        <f t="shared" si="132"/>
        <v>0</v>
      </c>
      <c r="F795" s="210">
        <f t="shared" si="132"/>
        <v>0</v>
      </c>
      <c r="G795" s="210"/>
      <c r="H795" s="210"/>
      <c r="I795" s="210">
        <f>SUM(I782:I794)</f>
        <v>29364.489999999998</v>
      </c>
      <c r="J795" s="210">
        <f>SUM(J782:J794)</f>
        <v>7448.0599999999995</v>
      </c>
      <c r="K795" s="210">
        <f t="shared" ref="K795:L795" si="133">SUM(K782:K794)</f>
        <v>22572.690000000002</v>
      </c>
      <c r="L795" s="210">
        <f t="shared" si="133"/>
        <v>15124.630000000001</v>
      </c>
      <c r="O795" s="182">
        <v>1</v>
      </c>
    </row>
    <row r="796" spans="1:15" x14ac:dyDescent="0.2">
      <c r="A796" s="212"/>
      <c r="B796" s="212"/>
      <c r="C796" s="212" t="s">
        <v>470</v>
      </c>
      <c r="D796" s="210">
        <f>D795+D780+D770+D743+D716+D690+D654+D642</f>
        <v>82515.599999999991</v>
      </c>
      <c r="E796" s="210">
        <f>E795+E780+E770+E743+E716+E690+E654+E642</f>
        <v>1225.8900000000001</v>
      </c>
      <c r="F796" s="210">
        <f>F795+F780+F770+F743+F716+F690+F654+F642</f>
        <v>1278.1899999999998</v>
      </c>
      <c r="G796" s="210"/>
      <c r="H796" s="210"/>
      <c r="I796" s="210">
        <f>I795+I780+I770+I743+I716+I690+I654+I642</f>
        <v>853533.66</v>
      </c>
      <c r="J796" s="210">
        <f>J795+J780+J770+J743+J716+J690+J654+J642</f>
        <v>252261.13</v>
      </c>
      <c r="K796" s="210">
        <f>K795+K780+K770+K743+K716+K690+K654+K642</f>
        <v>651481.68000000005</v>
      </c>
      <c r="L796" s="210">
        <f>L795+L780+L770+L743+L716+L690+L654+L642</f>
        <v>399220.54999999993</v>
      </c>
      <c r="O796" s="182">
        <v>1</v>
      </c>
    </row>
    <row r="797" spans="1:15" x14ac:dyDescent="0.2">
      <c r="C797" s="206"/>
      <c r="G797" s="205"/>
      <c r="H797" s="205"/>
      <c r="L797" s="204"/>
      <c r="O797" s="182">
        <v>1</v>
      </c>
    </row>
    <row r="798" spans="1:15" x14ac:dyDescent="0.2">
      <c r="A798" s="212"/>
      <c r="B798" s="212"/>
      <c r="C798" s="212" t="s">
        <v>471</v>
      </c>
      <c r="D798" s="210">
        <f t="shared" ref="D798:F798" si="134">D308-D796</f>
        <v>56367.120000000039</v>
      </c>
      <c r="E798" s="210">
        <f t="shared" si="134"/>
        <v>-1225.8900000000001</v>
      </c>
      <c r="F798" s="210">
        <f t="shared" si="134"/>
        <v>26005.16</v>
      </c>
      <c r="G798" s="210"/>
      <c r="H798" s="210"/>
      <c r="I798" s="210">
        <f>I308-I796</f>
        <v>-19783.430000000051</v>
      </c>
      <c r="J798" s="210">
        <f t="shared" ref="J798:L798" si="135">J308-J796</f>
        <v>-95559.290000000008</v>
      </c>
      <c r="K798" s="210">
        <f t="shared" si="135"/>
        <v>-246817.81000000006</v>
      </c>
      <c r="L798" s="210">
        <f t="shared" si="135"/>
        <v>-164474.51999999987</v>
      </c>
      <c r="O798" s="182">
        <v>1</v>
      </c>
    </row>
    <row r="799" spans="1:15" x14ac:dyDescent="0.2">
      <c r="A799" s="212"/>
      <c r="B799" s="212"/>
      <c r="C799" s="212" t="s">
        <v>463</v>
      </c>
      <c r="D799" s="210"/>
      <c r="E799" s="210"/>
      <c r="F799" s="210"/>
      <c r="G799" s="211"/>
      <c r="H799" s="211"/>
      <c r="I799" s="210"/>
      <c r="J799" s="210"/>
      <c r="K799" s="210"/>
      <c r="L799" s="210"/>
      <c r="O799" s="182">
        <v>1</v>
      </c>
    </row>
    <row r="800" spans="1:15" x14ac:dyDescent="0.2">
      <c r="A800" s="182" t="str">
        <f>'15'!A2</f>
        <v>28140-G12</v>
      </c>
      <c r="C800" s="182" t="str">
        <f>IFERROR(LEFT(IFERROR(INDEX(Sheet5!$C$2:$C$1300,MATCH($A800,Sheet5!$A$2:$A$1300,0)),"-"),FIND(",",IFERROR(INDEX(Sheet5!$C$2:$C$1300,MATCH($A800,Sheet5!$A$2:$A$1300,0)),"-"),1)-1),IFERROR(INDEX(Sheet5!$C$2:$C$1300,MATCH($A800,Sheet5!$A$2:$A$1300,0)),"-"))</f>
        <v xml:space="preserve">Amortisation - Website-TAR                                  </v>
      </c>
      <c r="D800" s="204">
        <f>IFERROR(INDEX(Lookup!$BG$9:$BG$2065,MATCH($A800,Lookup!$A$9:$A$2065,0)),0)</f>
        <v>1844.17</v>
      </c>
      <c r="E800" s="204">
        <f>IFERROR(INDEX(Lookup!$BF$9:$BF$2065,MATCH($A800,Lookup!$A$9:$A$2065,0)),0)</f>
        <v>0</v>
      </c>
      <c r="F800" s="204">
        <f>IFERROR(INDEX(Lookup!$BE$9:$BE$2065,MATCH($A800,Lookup!$A$9:$A$2065,0)),0)</f>
        <v>0</v>
      </c>
      <c r="G800" s="205"/>
      <c r="H800" s="205"/>
      <c r="I800" s="204">
        <f>IFERROR(INDEX(Lookup!$BJ$9:$BJ$2065,MATCH($A800,Lookup!$A$9:$A$2065,0)),0)</f>
        <v>12611.29</v>
      </c>
      <c r="J800" s="204">
        <f>IFERROR(INDEX(Lookup!$BI$9:$BI$2065,MATCH($A800,Lookup!$A$9:$A$2065,0)),0)</f>
        <v>34717.1</v>
      </c>
      <c r="K800" s="204">
        <f>IFERROR(INDEX(Lookup!$BH$9:$BH$2065,MATCH($A800,Lookup!$A$9:$A$2065,0)),0)</f>
        <v>37134.89</v>
      </c>
      <c r="L800" s="204">
        <f t="shared" ref="L800:L810" si="136">K800-J800</f>
        <v>2417.7900000000009</v>
      </c>
      <c r="O800" s="182">
        <f t="shared" ref="O800:O811" si="137">+IF(A800&gt;0,1,0)</f>
        <v>1</v>
      </c>
    </row>
    <row r="801" spans="1:15" x14ac:dyDescent="0.2">
      <c r="A801" s="182" t="str">
        <f>'15'!A3</f>
        <v>28200-G12</v>
      </c>
      <c r="C801" s="182" t="str">
        <f>IFERROR(LEFT(IFERROR(INDEX(Sheet5!$C$2:$C$1300,MATCH($A801,Sheet5!$A$2:$A$1300,0)),"-"),FIND(",",IFERROR(INDEX(Sheet5!$C$2:$C$1300,MATCH($A801,Sheet5!$A$2:$A$1300,0)),"-"),1)-1),IFERROR(INDEX(Sheet5!$C$2:$C$1300,MATCH($A801,Sheet5!$A$2:$A$1300,0)),"-"))</f>
        <v xml:space="preserve">Depreciation - IT Equipment-TAR                             </v>
      </c>
      <c r="D801" s="204">
        <f>IFERROR(INDEX(Lookup!$BG$9:$BG$2065,MATCH($A801,Lookup!$A$9:$A$2065,0)),0)</f>
        <v>981.09</v>
      </c>
      <c r="E801" s="204">
        <f>IFERROR(INDEX(Lookup!$BF$9:$BF$2065,MATCH($A801,Lookup!$A$9:$A$2065,0)),0)</f>
        <v>0</v>
      </c>
      <c r="F801" s="204">
        <f>IFERROR(INDEX(Lookup!$BE$9:$BE$2065,MATCH($A801,Lookup!$A$9:$A$2065,0)),0)</f>
        <v>0</v>
      </c>
      <c r="G801" s="205"/>
      <c r="H801" s="205"/>
      <c r="I801" s="204">
        <f>IFERROR(INDEX(Lookup!$BJ$9:$BJ$2065,MATCH($A801,Lookup!$A$9:$A$2065,0)),0)</f>
        <v>2355.64</v>
      </c>
      <c r="J801" s="204">
        <f>IFERROR(INDEX(Lookup!$BI$9:$BI$2065,MATCH($A801,Lookup!$A$9:$A$2065,0)),0)</f>
        <v>430.78</v>
      </c>
      <c r="K801" s="204">
        <f>IFERROR(INDEX(Lookup!$BH$9:$BH$2065,MATCH($A801,Lookup!$A$9:$A$2065,0)),0)</f>
        <v>11404.95</v>
      </c>
      <c r="L801" s="204">
        <f t="shared" si="136"/>
        <v>10974.17</v>
      </c>
      <c r="O801" s="182">
        <f t="shared" si="137"/>
        <v>1</v>
      </c>
    </row>
    <row r="802" spans="1:15" x14ac:dyDescent="0.2">
      <c r="A802" s="182" t="str">
        <f>'15'!A4</f>
        <v>28280-G12</v>
      </c>
      <c r="C802" s="182" t="str">
        <f>IFERROR(LEFT(IFERROR(INDEX(Sheet5!$C$2:$C$1300,MATCH($A802,Sheet5!$A$2:$A$1300,0)),"-"),FIND(",",IFERROR(INDEX(Sheet5!$C$2:$C$1300,MATCH($A802,Sheet5!$A$2:$A$1300,0)),"-"),1)-1),IFERROR(INDEX(Sheet5!$C$2:$C$1300,MATCH($A802,Sheet5!$A$2:$A$1300,0)),"-"))</f>
        <v xml:space="preserve">Depreciation - Plant &amp; Equip-TAR                            </v>
      </c>
      <c r="D802" s="204">
        <f>IFERROR(INDEX(Lookup!$BG$9:$BG$2065,MATCH($A802,Lookup!$A$9:$A$2065,0)),0)</f>
        <v>-661.82</v>
      </c>
      <c r="E802" s="204">
        <f>IFERROR(INDEX(Lookup!$BF$9:$BF$2065,MATCH($A802,Lookup!$A$9:$A$2065,0)),0)</f>
        <v>0</v>
      </c>
      <c r="F802" s="204">
        <f>IFERROR(INDEX(Lookup!$BE$9:$BE$2065,MATCH($A802,Lookup!$A$9:$A$2065,0)),0)</f>
        <v>0</v>
      </c>
      <c r="G802" s="205"/>
      <c r="H802" s="205"/>
      <c r="I802" s="204">
        <f>IFERROR(INDEX(Lookup!$BJ$9:$BJ$2065,MATCH($A802,Lookup!$A$9:$A$2065,0)),0)</f>
        <v>1901.58</v>
      </c>
      <c r="J802" s="204">
        <f>IFERROR(INDEX(Lookup!$BI$9:$BI$2065,MATCH($A802,Lookup!$A$9:$A$2065,0)),0)</f>
        <v>0</v>
      </c>
      <c r="K802" s="204">
        <f>IFERROR(INDEX(Lookup!$BH$9:$BH$2065,MATCH($A802,Lookup!$A$9:$A$2065,0)),0)</f>
        <v>0</v>
      </c>
      <c r="L802" s="204">
        <f t="shared" si="136"/>
        <v>0</v>
      </c>
      <c r="O802" s="182">
        <f t="shared" si="137"/>
        <v>1</v>
      </c>
    </row>
    <row r="803" spans="1:15" x14ac:dyDescent="0.2">
      <c r="A803" s="182" t="str">
        <f>'15'!A5</f>
        <v>28300-G12</v>
      </c>
      <c r="C803" s="182" t="str">
        <f>IFERROR(LEFT(IFERROR(INDEX(Sheet5!$C$2:$C$1300,MATCH($A803,Sheet5!$A$2:$A$1300,0)),"-"),FIND(",",IFERROR(INDEX(Sheet5!$C$2:$C$1300,MATCH($A803,Sheet5!$A$2:$A$1300,0)),"-"),1)-1),IFERROR(INDEX(Sheet5!$C$2:$C$1300,MATCH($A803,Sheet5!$A$2:$A$1300,0)),"-"))</f>
        <v xml:space="preserve">Depreciation: Low Value Pool-TAR                            </v>
      </c>
      <c r="D803" s="204">
        <f>IFERROR(INDEX(Lookup!$BG$9:$BG$2065,MATCH($A803,Lookup!$A$9:$A$2065,0)),0)</f>
        <v>0</v>
      </c>
      <c r="E803" s="204">
        <f>IFERROR(INDEX(Lookup!$BF$9:$BF$2065,MATCH($A803,Lookup!$A$9:$A$2065,0)),0)</f>
        <v>0</v>
      </c>
      <c r="F803" s="204">
        <f>IFERROR(INDEX(Lookup!$BE$9:$BE$2065,MATCH($A803,Lookup!$A$9:$A$2065,0)),0)</f>
        <v>0</v>
      </c>
      <c r="G803" s="205"/>
      <c r="H803" s="205"/>
      <c r="I803" s="204">
        <f>IFERROR(INDEX(Lookup!$BJ$9:$BJ$2065,MATCH($A803,Lookup!$A$9:$A$2065,0)),0)</f>
        <v>0</v>
      </c>
      <c r="J803" s="204">
        <f>IFERROR(INDEX(Lookup!$BI$9:$BI$2065,MATCH($A803,Lookup!$A$9:$A$2065,0)),0)</f>
        <v>0</v>
      </c>
      <c r="K803" s="204">
        <f>IFERROR(INDEX(Lookup!$BH$9:$BH$2065,MATCH($A803,Lookup!$A$9:$A$2065,0)),0)</f>
        <v>0</v>
      </c>
      <c r="L803" s="204">
        <f t="shared" si="136"/>
        <v>0</v>
      </c>
      <c r="O803" s="182">
        <f t="shared" si="137"/>
        <v>1</v>
      </c>
    </row>
    <row r="804" spans="1:15" hidden="1" x14ac:dyDescent="0.2">
      <c r="A804" s="182">
        <f>'15'!A6</f>
        <v>0</v>
      </c>
      <c r="C804" s="182" t="str">
        <f>IFERROR(LEFT(IFERROR(INDEX(Sheet5!$C$2:$C$1300,MATCH($A804,Sheet5!$A$2:$A$1300,0)),"-"),FIND(",",IFERROR(INDEX(Sheet5!$C$2:$C$1300,MATCH($A804,Sheet5!$A$2:$A$1300,0)),"-"),1)-1),IFERROR(INDEX(Sheet5!$C$2:$C$1300,MATCH($A804,Sheet5!$A$2:$A$1300,0)),"-"))</f>
        <v>-</v>
      </c>
      <c r="D804" s="204">
        <f>IFERROR(INDEX(Lookup!$BG$9:$BG$2065,MATCH($A804,Lookup!$A$9:$A$2065,0)),0)</f>
        <v>0</v>
      </c>
      <c r="E804" s="204">
        <f>IFERROR(INDEX(Lookup!$BF$9:$BF$2065,MATCH($A804,Lookup!$A$9:$A$2065,0)),0)</f>
        <v>0</v>
      </c>
      <c r="F804" s="204">
        <f>IFERROR(INDEX(Lookup!$BE$9:$BE$2065,MATCH($A804,Lookup!$A$9:$A$2065,0)),0)</f>
        <v>0</v>
      </c>
      <c r="G804" s="205"/>
      <c r="H804" s="205"/>
      <c r="I804" s="204">
        <f>IFERROR(INDEX(Lookup!$BJ$9:$BJ$2065,MATCH($A804,Lookup!$A$9:$A$2065,0)),0)</f>
        <v>0</v>
      </c>
      <c r="J804" s="204">
        <f>IFERROR(INDEX(Lookup!$BI$9:$BI$2065,MATCH($A804,Lookup!$A$9:$A$2065,0)),0)</f>
        <v>0</v>
      </c>
      <c r="K804" s="204">
        <f>IFERROR(INDEX(Lookup!$BH$9:$BH$2065,MATCH($A804,Lookup!$A$9:$A$2065,0)),0)</f>
        <v>0</v>
      </c>
      <c r="L804" s="204">
        <f t="shared" si="136"/>
        <v>0</v>
      </c>
      <c r="O804" s="182">
        <f t="shared" si="137"/>
        <v>0</v>
      </c>
    </row>
    <row r="805" spans="1:15" hidden="1" x14ac:dyDescent="0.2">
      <c r="A805" s="182">
        <f>'15'!A7</f>
        <v>0</v>
      </c>
      <c r="C805" s="182" t="str">
        <f>IFERROR(LEFT(IFERROR(INDEX(Sheet5!$C$2:$C$1300,MATCH($A805,Sheet5!$A$2:$A$1300,0)),"-"),FIND(",",IFERROR(INDEX(Sheet5!$C$2:$C$1300,MATCH($A805,Sheet5!$A$2:$A$1300,0)),"-"),1)-1),IFERROR(INDEX(Sheet5!$C$2:$C$1300,MATCH($A805,Sheet5!$A$2:$A$1300,0)),"-"))</f>
        <v>-</v>
      </c>
      <c r="D805" s="204">
        <f>IFERROR(INDEX(Lookup!$BG$9:$BG$2065,MATCH($A805,Lookup!$A$9:$A$2065,0)),0)</f>
        <v>0</v>
      </c>
      <c r="E805" s="204">
        <f>IFERROR(INDEX(Lookup!$BF$9:$BF$2065,MATCH($A805,Lookup!$A$9:$A$2065,0)),0)</f>
        <v>0</v>
      </c>
      <c r="F805" s="204">
        <f>IFERROR(INDEX(Lookup!$BE$9:$BE$2065,MATCH($A805,Lookup!$A$9:$A$2065,0)),0)</f>
        <v>0</v>
      </c>
      <c r="G805" s="205"/>
      <c r="H805" s="205"/>
      <c r="I805" s="204">
        <f>IFERROR(INDEX(Lookup!$BJ$9:$BJ$2065,MATCH($A805,Lookup!$A$9:$A$2065,0)),0)</f>
        <v>0</v>
      </c>
      <c r="J805" s="204">
        <f>IFERROR(INDEX(Lookup!$BI$9:$BI$2065,MATCH($A805,Lookup!$A$9:$A$2065,0)),0)</f>
        <v>0</v>
      </c>
      <c r="K805" s="204">
        <f>IFERROR(INDEX(Lookup!$BH$9:$BH$2065,MATCH($A805,Lookup!$A$9:$A$2065,0)),0)</f>
        <v>0</v>
      </c>
      <c r="L805" s="204">
        <f t="shared" si="136"/>
        <v>0</v>
      </c>
      <c r="O805" s="182">
        <f t="shared" si="137"/>
        <v>0</v>
      </c>
    </row>
    <row r="806" spans="1:15" hidden="1" x14ac:dyDescent="0.2">
      <c r="A806" s="182">
        <f>'15'!A8</f>
        <v>0</v>
      </c>
      <c r="C806" s="182" t="str">
        <f>IFERROR(LEFT(IFERROR(INDEX(Sheet5!$C$2:$C$1300,MATCH($A806,Sheet5!$A$2:$A$1300,0)),"-"),FIND(",",IFERROR(INDEX(Sheet5!$C$2:$C$1300,MATCH($A806,Sheet5!$A$2:$A$1300,0)),"-"),1)-1),IFERROR(INDEX(Sheet5!$C$2:$C$1300,MATCH($A806,Sheet5!$A$2:$A$1300,0)),"-"))</f>
        <v>-</v>
      </c>
      <c r="D806" s="204">
        <f>IFERROR(INDEX(Lookup!$BG$9:$BG$2065,MATCH($A806,Lookup!$A$9:$A$2065,0)),0)</f>
        <v>0</v>
      </c>
      <c r="E806" s="204">
        <f>IFERROR(INDEX(Lookup!$BF$9:$BF$2065,MATCH($A806,Lookup!$A$9:$A$2065,0)),0)</f>
        <v>0</v>
      </c>
      <c r="F806" s="204">
        <f>IFERROR(INDEX(Lookup!$BE$9:$BE$2065,MATCH($A806,Lookup!$A$9:$A$2065,0)),0)</f>
        <v>0</v>
      </c>
      <c r="G806" s="205"/>
      <c r="H806" s="205"/>
      <c r="I806" s="204">
        <f>IFERROR(INDEX(Lookup!$BJ$9:$BJ$2065,MATCH($A806,Lookup!$A$9:$A$2065,0)),0)</f>
        <v>0</v>
      </c>
      <c r="J806" s="204">
        <f>IFERROR(INDEX(Lookup!$BI$9:$BI$2065,MATCH($A806,Lookup!$A$9:$A$2065,0)),0)</f>
        <v>0</v>
      </c>
      <c r="K806" s="204">
        <f>IFERROR(INDEX(Lookup!$BH$9:$BH$2065,MATCH($A806,Lookup!$A$9:$A$2065,0)),0)</f>
        <v>0</v>
      </c>
      <c r="L806" s="204">
        <f t="shared" si="136"/>
        <v>0</v>
      </c>
      <c r="O806" s="182">
        <f t="shared" si="137"/>
        <v>0</v>
      </c>
    </row>
    <row r="807" spans="1:15" hidden="1" x14ac:dyDescent="0.2">
      <c r="A807" s="182">
        <f>'15'!A9</f>
        <v>0</v>
      </c>
      <c r="C807" s="182" t="str">
        <f>IFERROR(LEFT(IFERROR(INDEX(Sheet5!$C$2:$C$1300,MATCH($A807,Sheet5!$A$2:$A$1300,0)),"-"),FIND(",",IFERROR(INDEX(Sheet5!$C$2:$C$1300,MATCH($A807,Sheet5!$A$2:$A$1300,0)),"-"),1)-1),IFERROR(INDEX(Sheet5!$C$2:$C$1300,MATCH($A807,Sheet5!$A$2:$A$1300,0)),"-"))</f>
        <v>-</v>
      </c>
      <c r="D807" s="204">
        <f>IFERROR(INDEX(Lookup!$BG$9:$BG$2065,MATCH($A807,Lookup!$A$9:$A$2065,0)),0)</f>
        <v>0</v>
      </c>
      <c r="E807" s="204">
        <f>IFERROR(INDEX(Lookup!$BF$9:$BF$2065,MATCH($A807,Lookup!$A$9:$A$2065,0)),0)</f>
        <v>0</v>
      </c>
      <c r="F807" s="204">
        <f>IFERROR(INDEX(Lookup!$BE$9:$BE$2065,MATCH($A807,Lookup!$A$9:$A$2065,0)),0)</f>
        <v>0</v>
      </c>
      <c r="G807" s="205"/>
      <c r="H807" s="205"/>
      <c r="I807" s="204">
        <f>IFERROR(INDEX(Lookup!$BJ$9:$BJ$2065,MATCH($A807,Lookup!$A$9:$A$2065,0)),0)</f>
        <v>0</v>
      </c>
      <c r="J807" s="204">
        <f>IFERROR(INDEX(Lookup!$BI$9:$BI$2065,MATCH($A807,Lookup!$A$9:$A$2065,0)),0)</f>
        <v>0</v>
      </c>
      <c r="K807" s="204">
        <f>IFERROR(INDEX(Lookup!$BH$9:$BH$2065,MATCH($A807,Lookup!$A$9:$A$2065,0)),0)</f>
        <v>0</v>
      </c>
      <c r="L807" s="204">
        <f t="shared" si="136"/>
        <v>0</v>
      </c>
      <c r="O807" s="182">
        <f t="shared" si="137"/>
        <v>0</v>
      </c>
    </row>
    <row r="808" spans="1:15" hidden="1" x14ac:dyDescent="0.2">
      <c r="A808" s="182">
        <f>'15'!A10</f>
        <v>0</v>
      </c>
      <c r="C808" s="182" t="str">
        <f>IFERROR(LEFT(IFERROR(INDEX(Sheet5!$C$2:$C$1300,MATCH($A808,Sheet5!$A$2:$A$1300,0)),"-"),FIND(",",IFERROR(INDEX(Sheet5!$C$2:$C$1300,MATCH($A808,Sheet5!$A$2:$A$1300,0)),"-"),1)-1),IFERROR(INDEX(Sheet5!$C$2:$C$1300,MATCH($A808,Sheet5!$A$2:$A$1300,0)),"-"))</f>
        <v>-</v>
      </c>
      <c r="D808" s="204">
        <f>IFERROR(INDEX(Lookup!$BG$9:$BG$2065,MATCH($A808,Lookup!$A$9:$A$2065,0)),0)</f>
        <v>0</v>
      </c>
      <c r="E808" s="204">
        <f>IFERROR(INDEX(Lookup!$BF$9:$BF$2065,MATCH($A808,Lookup!$A$9:$A$2065,0)),0)</f>
        <v>0</v>
      </c>
      <c r="F808" s="204">
        <f>IFERROR(INDEX(Lookup!$BE$9:$BE$2065,MATCH($A808,Lookup!$A$9:$A$2065,0)),0)</f>
        <v>0</v>
      </c>
      <c r="G808" s="205"/>
      <c r="H808" s="205"/>
      <c r="I808" s="204">
        <f>IFERROR(INDEX(Lookup!$BJ$9:$BJ$2065,MATCH($A808,Lookup!$A$9:$A$2065,0)),0)</f>
        <v>0</v>
      </c>
      <c r="J808" s="204">
        <f>IFERROR(INDEX(Lookup!$BI$9:$BI$2065,MATCH($A808,Lookup!$A$9:$A$2065,0)),0)</f>
        <v>0</v>
      </c>
      <c r="K808" s="204">
        <f>IFERROR(INDEX(Lookup!$BH$9:$BH$2065,MATCH($A808,Lookup!$A$9:$A$2065,0)),0)</f>
        <v>0</v>
      </c>
      <c r="L808" s="204">
        <f t="shared" si="136"/>
        <v>0</v>
      </c>
      <c r="O808" s="182">
        <f t="shared" si="137"/>
        <v>0</v>
      </c>
    </row>
    <row r="809" spans="1:15" hidden="1" x14ac:dyDescent="0.2">
      <c r="A809" s="182">
        <f>'15'!A11</f>
        <v>0</v>
      </c>
      <c r="C809" s="182" t="str">
        <f>IFERROR(LEFT(IFERROR(INDEX(Sheet5!$C$2:$C$1300,MATCH($A809,Sheet5!$A$2:$A$1300,0)),"-"),FIND(",",IFERROR(INDEX(Sheet5!$C$2:$C$1300,MATCH($A809,Sheet5!$A$2:$A$1300,0)),"-"),1)-1),IFERROR(INDEX(Sheet5!$C$2:$C$1300,MATCH($A809,Sheet5!$A$2:$A$1300,0)),"-"))</f>
        <v>-</v>
      </c>
      <c r="D809" s="204">
        <f>IFERROR(INDEX(Lookup!$BG$9:$BG$2065,MATCH($A809,Lookup!$A$9:$A$2065,0)),0)</f>
        <v>0</v>
      </c>
      <c r="E809" s="204">
        <f>IFERROR(INDEX(Lookup!$BF$9:$BF$2065,MATCH($A809,Lookup!$A$9:$A$2065,0)),0)</f>
        <v>0</v>
      </c>
      <c r="F809" s="204">
        <f>IFERROR(INDEX(Lookup!$BE$9:$BE$2065,MATCH($A809,Lookup!$A$9:$A$2065,0)),0)</f>
        <v>0</v>
      </c>
      <c r="G809" s="205"/>
      <c r="H809" s="205"/>
      <c r="I809" s="204">
        <f>IFERROR(INDEX(Lookup!$BJ$9:$BJ$2065,MATCH($A809,Lookup!$A$9:$A$2065,0)),0)</f>
        <v>0</v>
      </c>
      <c r="J809" s="204">
        <f>IFERROR(INDEX(Lookup!$BI$9:$BI$2065,MATCH($A809,Lookup!$A$9:$A$2065,0)),0)</f>
        <v>0</v>
      </c>
      <c r="K809" s="204">
        <f>IFERROR(INDEX(Lookup!$BH$9:$BH$2065,MATCH($A809,Lookup!$A$9:$A$2065,0)),0)</f>
        <v>0</v>
      </c>
      <c r="L809" s="204">
        <f t="shared" si="136"/>
        <v>0</v>
      </c>
      <c r="O809" s="182">
        <f t="shared" si="137"/>
        <v>0</v>
      </c>
    </row>
    <row r="810" spans="1:15" hidden="1" x14ac:dyDescent="0.2">
      <c r="A810" s="182">
        <f>'15'!A12</f>
        <v>0</v>
      </c>
      <c r="C810" s="182" t="str">
        <f>IFERROR(LEFT(IFERROR(INDEX(Sheet5!$C$2:$C$1300,MATCH($A810,Sheet5!$A$2:$A$1300,0)),"-"),FIND(",",IFERROR(INDEX(Sheet5!$C$2:$C$1300,MATCH($A810,Sheet5!$A$2:$A$1300,0)),"-"),1)-1),IFERROR(INDEX(Sheet5!$C$2:$C$1300,MATCH($A810,Sheet5!$A$2:$A$1300,0)),"-"))</f>
        <v>-</v>
      </c>
      <c r="D810" s="204">
        <f>IFERROR(INDEX(Lookup!$BG$9:$BG$2065,MATCH($A810,Lookup!$A$9:$A$2065,0)),0)</f>
        <v>0</v>
      </c>
      <c r="E810" s="204">
        <f>IFERROR(INDEX(Lookup!$BF$9:$BF$2065,MATCH($A810,Lookup!$A$9:$A$2065,0)),0)</f>
        <v>0</v>
      </c>
      <c r="F810" s="204">
        <f>IFERROR(INDEX(Lookup!$BE$9:$BE$2065,MATCH($A810,Lookup!$A$9:$A$2065,0)),0)</f>
        <v>0</v>
      </c>
      <c r="G810" s="205"/>
      <c r="H810" s="205"/>
      <c r="I810" s="204">
        <f>IFERROR(INDEX(Lookup!$BJ$9:$BJ$2065,MATCH($A810,Lookup!$A$9:$A$2065,0)),0)</f>
        <v>0</v>
      </c>
      <c r="J810" s="204">
        <f>IFERROR(INDEX(Lookup!$BI$9:$BI$2065,MATCH($A810,Lookup!$A$9:$A$2065,0)),0)</f>
        <v>0</v>
      </c>
      <c r="K810" s="204">
        <f>IFERROR(INDEX(Lookup!$BH$9:$BH$2065,MATCH($A810,Lookup!$A$9:$A$2065,0)),0)</f>
        <v>0</v>
      </c>
      <c r="L810" s="204">
        <f t="shared" si="136"/>
        <v>0</v>
      </c>
      <c r="O810" s="182">
        <f t="shared" si="137"/>
        <v>0</v>
      </c>
    </row>
    <row r="811" spans="1:15" hidden="1" x14ac:dyDescent="0.2">
      <c r="L811" s="204"/>
      <c r="O811" s="182">
        <f t="shared" si="137"/>
        <v>0</v>
      </c>
    </row>
    <row r="812" spans="1:15" x14ac:dyDescent="0.2">
      <c r="A812" s="212"/>
      <c r="B812" s="212"/>
      <c r="C812" s="212" t="s">
        <v>472</v>
      </c>
      <c r="D812" s="210">
        <f>SUM(D800:D811)</f>
        <v>2163.44</v>
      </c>
      <c r="E812" s="210">
        <f>SUM(E800:E811)</f>
        <v>0</v>
      </c>
      <c r="F812" s="210">
        <f>SUM(F800:F811)</f>
        <v>0</v>
      </c>
      <c r="G812" s="211"/>
      <c r="H812" s="211"/>
      <c r="I812" s="210">
        <f>SUM(I800:I811)</f>
        <v>16868.510000000002</v>
      </c>
      <c r="J812" s="210">
        <f>SUM(J800:J811)</f>
        <v>35147.879999999997</v>
      </c>
      <c r="K812" s="210">
        <f>SUM(K800:K811)</f>
        <v>48539.839999999997</v>
      </c>
      <c r="L812" s="210">
        <f>SUM(L800:L811)</f>
        <v>13391.960000000001</v>
      </c>
      <c r="O812" s="182">
        <v>1</v>
      </c>
    </row>
    <row r="813" spans="1:15" x14ac:dyDescent="0.2">
      <c r="A813" s="212"/>
      <c r="B813" s="212"/>
      <c r="C813" s="212"/>
      <c r="D813" s="210"/>
      <c r="E813" s="210"/>
      <c r="F813" s="210"/>
      <c r="G813" s="211"/>
      <c r="H813" s="211"/>
      <c r="I813" s="210"/>
      <c r="J813" s="210"/>
      <c r="K813" s="210"/>
      <c r="L813" s="210"/>
      <c r="O813" s="182">
        <v>1</v>
      </c>
    </row>
    <row r="814" spans="1:15" x14ac:dyDescent="0.2">
      <c r="A814" s="212"/>
      <c r="B814" s="212"/>
      <c r="C814" s="212" t="s">
        <v>473</v>
      </c>
      <c r="D814" s="210">
        <f>D798-D812</f>
        <v>54203.680000000037</v>
      </c>
      <c r="E814" s="210">
        <f>E798-E812</f>
        <v>-1225.8900000000001</v>
      </c>
      <c r="F814" s="210">
        <f>F798-F812</f>
        <v>26005.16</v>
      </c>
      <c r="G814" s="211"/>
      <c r="H814" s="211"/>
      <c r="I814" s="210">
        <f>I798-I812</f>
        <v>-36651.940000000053</v>
      </c>
      <c r="J814" s="210">
        <f>J798-J812</f>
        <v>-130707.17000000001</v>
      </c>
      <c r="K814" s="210">
        <f>K798-K812</f>
        <v>-295357.65000000002</v>
      </c>
      <c r="L814" s="210">
        <f>L798-L812</f>
        <v>-177866.47999999986</v>
      </c>
      <c r="O814" s="182">
        <v>1</v>
      </c>
    </row>
    <row r="815" spans="1:15" x14ac:dyDescent="0.2">
      <c r="A815" s="215"/>
      <c r="B815" s="215"/>
      <c r="C815" s="215" t="s">
        <v>474</v>
      </c>
      <c r="D815" s="213"/>
      <c r="E815" s="213"/>
      <c r="F815" s="213"/>
      <c r="G815" s="214"/>
      <c r="H815" s="214"/>
      <c r="I815" s="213"/>
      <c r="J815" s="213"/>
      <c r="K815" s="213"/>
      <c r="L815" s="213"/>
      <c r="O815" s="182">
        <v>1</v>
      </c>
    </row>
    <row r="816" spans="1:15" hidden="1" x14ac:dyDescent="0.2">
      <c r="A816" s="182">
        <f>'16'!A2</f>
        <v>0</v>
      </c>
      <c r="C816" s="182" t="str">
        <f>IFERROR(LEFT(IFERROR(INDEX(Sheet5!$C$2:$C$1300,MATCH($A816,Sheet5!$A$2:$A$1300,0)),"-"),FIND(",",IFERROR(INDEX(Sheet5!$C$2:$C$1300,MATCH($A816,Sheet5!$A$2:$A$1300,0)),"-"),1)-1),IFERROR(INDEX(Sheet5!$C$2:$C$1300,MATCH($A816,Sheet5!$A$2:$A$1300,0)),"-"))</f>
        <v>-</v>
      </c>
      <c r="D816" s="204">
        <f>IFERROR(INDEX(Lookup!$BG$9:$BG$2065,MATCH($A816,Lookup!$A$9:$A$2065,0)),0)</f>
        <v>0</v>
      </c>
      <c r="E816" s="204">
        <f>IFERROR(INDEX(Lookup!$BF$9:$BF$2065,MATCH($A816,Lookup!$A$9:$A$2065,0)),0)</f>
        <v>0</v>
      </c>
      <c r="F816" s="204">
        <f>IFERROR(INDEX(Lookup!$BE$9:$BE$2065,MATCH($A816,Lookup!$A$9:$A$2065,0)),0)</f>
        <v>0</v>
      </c>
      <c r="G816" s="205"/>
      <c r="H816" s="205"/>
      <c r="I816" s="204">
        <f>IFERROR(INDEX(Lookup!$BJ$9:$BJ$2065,MATCH($A816,Lookup!$A$9:$A$2065,0)),0)</f>
        <v>0</v>
      </c>
      <c r="J816" s="204">
        <f>IFERROR(INDEX(Lookup!$BI$9:$BI$2065,MATCH($A816,Lookup!$A$9:$A$2065,0)),0)</f>
        <v>0</v>
      </c>
      <c r="K816" s="204">
        <f>IFERROR(INDEX(Lookup!$BH$9:$BH$2065,MATCH($A816,Lookup!$A$9:$A$2065,0)),0)</f>
        <v>0</v>
      </c>
      <c r="L816" s="204">
        <f t="shared" ref="L816:L827" si="138">K816-J816</f>
        <v>0</v>
      </c>
      <c r="O816" s="182">
        <f t="shared" ref="O816:O827" si="139">+IF(A816&gt;0,1,0)</f>
        <v>0</v>
      </c>
    </row>
    <row r="817" spans="1:15" hidden="1" x14ac:dyDescent="0.2">
      <c r="A817" s="182">
        <f>'16'!A3</f>
        <v>0</v>
      </c>
      <c r="C817" s="182" t="str">
        <f>IFERROR(LEFT(IFERROR(INDEX(Sheet5!$C$2:$C$1300,MATCH($A817,Sheet5!$A$2:$A$1300,0)),"-"),FIND(",",IFERROR(INDEX(Sheet5!$C$2:$C$1300,MATCH($A817,Sheet5!$A$2:$A$1300,0)),"-"),1)-1),IFERROR(INDEX(Sheet5!$C$2:$C$1300,MATCH($A817,Sheet5!$A$2:$A$1300,0)),"-"))</f>
        <v>-</v>
      </c>
      <c r="D817" s="204">
        <f>IFERROR(INDEX(Lookup!$BG$9:$BG$2065,MATCH($A817,Lookup!$A$9:$A$2065,0)),0)</f>
        <v>0</v>
      </c>
      <c r="E817" s="204">
        <f>IFERROR(INDEX(Lookup!$BF$9:$BF$2065,MATCH($A817,Lookup!$A$9:$A$2065,0)),0)</f>
        <v>0</v>
      </c>
      <c r="F817" s="204">
        <f>IFERROR(INDEX(Lookup!$BE$9:$BE$2065,MATCH($A817,Lookup!$A$9:$A$2065,0)),0)</f>
        <v>0</v>
      </c>
      <c r="G817" s="205"/>
      <c r="H817" s="205"/>
      <c r="I817" s="204">
        <f>IFERROR(INDEX(Lookup!$BJ$9:$BJ$2065,MATCH($A817,Lookup!$A$9:$A$2065,0)),0)</f>
        <v>0</v>
      </c>
      <c r="J817" s="204">
        <f>IFERROR(INDEX(Lookup!$BI$9:$BI$2065,MATCH($A817,Lookup!$A$9:$A$2065,0)),0)</f>
        <v>0</v>
      </c>
      <c r="K817" s="204">
        <f>IFERROR(INDEX(Lookup!$BH$9:$BH$2065,MATCH($A817,Lookup!$A$9:$A$2065,0)),0)</f>
        <v>0</v>
      </c>
      <c r="L817" s="204">
        <f t="shared" si="138"/>
        <v>0</v>
      </c>
      <c r="O817" s="182">
        <f t="shared" si="139"/>
        <v>0</v>
      </c>
    </row>
    <row r="818" spans="1:15" hidden="1" x14ac:dyDescent="0.2">
      <c r="A818" s="182">
        <f>'16'!A4</f>
        <v>0</v>
      </c>
      <c r="C818" s="182" t="str">
        <f>IFERROR(LEFT(IFERROR(INDEX(Sheet5!$C$2:$C$1300,MATCH($A818,Sheet5!$A$2:$A$1300,0)),"-"),FIND(",",IFERROR(INDEX(Sheet5!$C$2:$C$1300,MATCH($A818,Sheet5!$A$2:$A$1300,0)),"-"),1)-1),IFERROR(INDEX(Sheet5!$C$2:$C$1300,MATCH($A818,Sheet5!$A$2:$A$1300,0)),"-"))</f>
        <v>-</v>
      </c>
      <c r="D818" s="204">
        <f>IFERROR(INDEX(Lookup!$BG$9:$BG$2065,MATCH($A818,Lookup!$A$9:$A$2065,0)),0)</f>
        <v>0</v>
      </c>
      <c r="E818" s="204">
        <f>IFERROR(INDEX(Lookup!$BF$9:$BF$2065,MATCH($A818,Lookup!$A$9:$A$2065,0)),0)</f>
        <v>0</v>
      </c>
      <c r="F818" s="204">
        <f>IFERROR(INDEX(Lookup!$BE$9:$BE$2065,MATCH($A818,Lookup!$A$9:$A$2065,0)),0)</f>
        <v>0</v>
      </c>
      <c r="G818" s="205"/>
      <c r="H818" s="205"/>
      <c r="I818" s="204">
        <f>IFERROR(INDEX(Lookup!$BJ$9:$BJ$2065,MATCH($A818,Lookup!$A$9:$A$2065,0)),0)</f>
        <v>0</v>
      </c>
      <c r="J818" s="204">
        <f>IFERROR(INDEX(Lookup!$BI$9:$BI$2065,MATCH($A818,Lookup!$A$9:$A$2065,0)),0)</f>
        <v>0</v>
      </c>
      <c r="K818" s="204">
        <f>IFERROR(INDEX(Lookup!$BH$9:$BH$2065,MATCH($A818,Lookup!$A$9:$A$2065,0)),0)</f>
        <v>0</v>
      </c>
      <c r="L818" s="204">
        <f t="shared" si="138"/>
        <v>0</v>
      </c>
      <c r="O818" s="182">
        <f t="shared" si="139"/>
        <v>0</v>
      </c>
    </row>
    <row r="819" spans="1:15" hidden="1" x14ac:dyDescent="0.2">
      <c r="A819" s="182">
        <f>'16'!A5</f>
        <v>0</v>
      </c>
      <c r="C819" s="182" t="str">
        <f>IFERROR(LEFT(IFERROR(INDEX(Sheet5!$C$2:$C$1300,MATCH($A819,Sheet5!$A$2:$A$1300,0)),"-"),FIND(",",IFERROR(INDEX(Sheet5!$C$2:$C$1300,MATCH($A819,Sheet5!$A$2:$A$1300,0)),"-"),1)-1),IFERROR(INDEX(Sheet5!$C$2:$C$1300,MATCH($A819,Sheet5!$A$2:$A$1300,0)),"-"))</f>
        <v>-</v>
      </c>
      <c r="D819" s="204">
        <f>IFERROR(INDEX(Lookup!$BG$9:$BG$2065,MATCH($A819,Lookup!$A$9:$A$2065,0)),0)</f>
        <v>0</v>
      </c>
      <c r="E819" s="204">
        <f>IFERROR(INDEX(Lookup!$BF$9:$BF$2065,MATCH($A819,Lookup!$A$9:$A$2065,0)),0)</f>
        <v>0</v>
      </c>
      <c r="F819" s="204">
        <f>IFERROR(INDEX(Lookup!$BE$9:$BE$2065,MATCH($A819,Lookup!$A$9:$A$2065,0)),0)</f>
        <v>0</v>
      </c>
      <c r="G819" s="205"/>
      <c r="H819" s="205"/>
      <c r="I819" s="204">
        <f>IFERROR(INDEX(Lookup!$BJ$9:$BJ$2065,MATCH($A819,Lookup!$A$9:$A$2065,0)),0)</f>
        <v>0</v>
      </c>
      <c r="J819" s="204">
        <f>IFERROR(INDEX(Lookup!$BI$9:$BI$2065,MATCH($A819,Lookup!$A$9:$A$2065,0)),0)</f>
        <v>0</v>
      </c>
      <c r="K819" s="204">
        <f>IFERROR(INDEX(Lookup!$BH$9:$BH$2065,MATCH($A819,Lookup!$A$9:$A$2065,0)),0)</f>
        <v>0</v>
      </c>
      <c r="L819" s="204">
        <f t="shared" si="138"/>
        <v>0</v>
      </c>
      <c r="O819" s="182">
        <f t="shared" si="139"/>
        <v>0</v>
      </c>
    </row>
    <row r="820" spans="1:15" hidden="1" x14ac:dyDescent="0.2">
      <c r="A820" s="182">
        <f>'16'!A6</f>
        <v>0</v>
      </c>
      <c r="C820" s="182" t="str">
        <f>IFERROR(LEFT(IFERROR(INDEX(Sheet5!$C$2:$C$1300,MATCH($A820,Sheet5!$A$2:$A$1300,0)),"-"),FIND(",",IFERROR(INDEX(Sheet5!$C$2:$C$1300,MATCH($A820,Sheet5!$A$2:$A$1300,0)),"-"),1)-1),IFERROR(INDEX(Sheet5!$C$2:$C$1300,MATCH($A820,Sheet5!$A$2:$A$1300,0)),"-"))</f>
        <v>-</v>
      </c>
      <c r="D820" s="204">
        <f>IFERROR(INDEX(Lookup!$BG$9:$BG$2065,MATCH($A820,Lookup!$A$9:$A$2065,0)),0)</f>
        <v>0</v>
      </c>
      <c r="E820" s="204">
        <f>IFERROR(INDEX(Lookup!$BF$9:$BF$2065,MATCH($A820,Lookup!$A$9:$A$2065,0)),0)</f>
        <v>0</v>
      </c>
      <c r="F820" s="204">
        <f>IFERROR(INDEX(Lookup!$BE$9:$BE$2065,MATCH($A820,Lookup!$A$9:$A$2065,0)),0)</f>
        <v>0</v>
      </c>
      <c r="G820" s="205"/>
      <c r="H820" s="205"/>
      <c r="I820" s="204">
        <f>IFERROR(INDEX(Lookup!$BJ$9:$BJ$2065,MATCH($A820,Lookup!$A$9:$A$2065,0)),0)</f>
        <v>0</v>
      </c>
      <c r="J820" s="204">
        <f>IFERROR(INDEX(Lookup!$BI$9:$BI$2065,MATCH($A820,Lookup!$A$9:$A$2065,0)),0)</f>
        <v>0</v>
      </c>
      <c r="K820" s="204">
        <f>IFERROR(INDEX(Lookup!$BH$9:$BH$2065,MATCH($A820,Lookup!$A$9:$A$2065,0)),0)</f>
        <v>0</v>
      </c>
      <c r="L820" s="204">
        <f t="shared" si="138"/>
        <v>0</v>
      </c>
      <c r="O820" s="182">
        <f t="shared" si="139"/>
        <v>0</v>
      </c>
    </row>
    <row r="821" spans="1:15" hidden="1" x14ac:dyDescent="0.2">
      <c r="A821" s="182">
        <f>'16'!A7</f>
        <v>0</v>
      </c>
      <c r="C821" s="182" t="str">
        <f>IFERROR(LEFT(IFERROR(INDEX(Sheet5!$C$2:$C$1300,MATCH($A821,Sheet5!$A$2:$A$1300,0)),"-"),FIND(",",IFERROR(INDEX(Sheet5!$C$2:$C$1300,MATCH($A821,Sheet5!$A$2:$A$1300,0)),"-"),1)-1),IFERROR(INDEX(Sheet5!$C$2:$C$1300,MATCH($A821,Sheet5!$A$2:$A$1300,0)),"-"))</f>
        <v>-</v>
      </c>
      <c r="D821" s="204">
        <f>IFERROR(INDEX(Lookup!$BG$9:$BG$2065,MATCH($A821,Lookup!$A$9:$A$2065,0)),0)</f>
        <v>0</v>
      </c>
      <c r="E821" s="204">
        <f>IFERROR(INDEX(Lookup!$BF$9:$BF$2065,MATCH($A821,Lookup!$A$9:$A$2065,0)),0)</f>
        <v>0</v>
      </c>
      <c r="F821" s="204">
        <f>IFERROR(INDEX(Lookup!$BE$9:$BE$2065,MATCH($A821,Lookup!$A$9:$A$2065,0)),0)</f>
        <v>0</v>
      </c>
      <c r="G821" s="205"/>
      <c r="H821" s="205"/>
      <c r="I821" s="204">
        <f>IFERROR(INDEX(Lookup!$BJ$9:$BJ$2065,MATCH($A821,Lookup!$A$9:$A$2065,0)),0)</f>
        <v>0</v>
      </c>
      <c r="J821" s="204">
        <f>IFERROR(INDEX(Lookup!$BI$9:$BI$2065,MATCH($A821,Lookup!$A$9:$A$2065,0)),0)</f>
        <v>0</v>
      </c>
      <c r="K821" s="204">
        <f>IFERROR(INDEX(Lookup!$BH$9:$BH$2065,MATCH($A821,Lookup!$A$9:$A$2065,0)),0)</f>
        <v>0</v>
      </c>
      <c r="L821" s="204">
        <f t="shared" si="138"/>
        <v>0</v>
      </c>
      <c r="O821" s="182">
        <f t="shared" si="139"/>
        <v>0</v>
      </c>
    </row>
    <row r="822" spans="1:15" hidden="1" x14ac:dyDescent="0.2">
      <c r="A822" s="182">
        <f>'16'!A8</f>
        <v>0</v>
      </c>
      <c r="C822" s="182" t="str">
        <f>IFERROR(LEFT(IFERROR(INDEX(Sheet5!$C$2:$C$1300,MATCH($A822,Sheet5!$A$2:$A$1300,0)),"-"),FIND(",",IFERROR(INDEX(Sheet5!$C$2:$C$1300,MATCH($A822,Sheet5!$A$2:$A$1300,0)),"-"),1)-1),IFERROR(INDEX(Sheet5!$C$2:$C$1300,MATCH($A822,Sheet5!$A$2:$A$1300,0)),"-"))</f>
        <v>-</v>
      </c>
      <c r="D822" s="204">
        <f>IFERROR(INDEX(Lookup!$BG$9:$BG$2065,MATCH($A822,Lookup!$A$9:$A$2065,0)),0)</f>
        <v>0</v>
      </c>
      <c r="E822" s="204">
        <f>IFERROR(INDEX(Lookup!$BF$9:$BF$2065,MATCH($A822,Lookup!$A$9:$A$2065,0)),0)</f>
        <v>0</v>
      </c>
      <c r="F822" s="204">
        <f>IFERROR(INDEX(Lookup!$BE$9:$BE$2065,MATCH($A822,Lookup!$A$9:$A$2065,0)),0)</f>
        <v>0</v>
      </c>
      <c r="G822" s="205"/>
      <c r="H822" s="205"/>
      <c r="I822" s="204">
        <f>IFERROR(INDEX(Lookup!$BJ$9:$BJ$2065,MATCH($A822,Lookup!$A$9:$A$2065,0)),0)</f>
        <v>0</v>
      </c>
      <c r="J822" s="204">
        <f>IFERROR(INDEX(Lookup!$BI$9:$BI$2065,MATCH($A822,Lookup!$A$9:$A$2065,0)),0)</f>
        <v>0</v>
      </c>
      <c r="K822" s="204">
        <f>IFERROR(INDEX(Lookup!$BH$9:$BH$2065,MATCH($A822,Lookup!$A$9:$A$2065,0)),0)</f>
        <v>0</v>
      </c>
      <c r="L822" s="204">
        <f t="shared" si="138"/>
        <v>0</v>
      </c>
      <c r="O822" s="182">
        <f t="shared" si="139"/>
        <v>0</v>
      </c>
    </row>
    <row r="823" spans="1:15" hidden="1" x14ac:dyDescent="0.2">
      <c r="A823" s="182">
        <f>'16'!A9</f>
        <v>0</v>
      </c>
      <c r="C823" s="182" t="str">
        <f>IFERROR(LEFT(IFERROR(INDEX(Sheet5!$C$2:$C$1300,MATCH($A823,Sheet5!$A$2:$A$1300,0)),"-"),FIND(",",IFERROR(INDEX(Sheet5!$C$2:$C$1300,MATCH($A823,Sheet5!$A$2:$A$1300,0)),"-"),1)-1),IFERROR(INDEX(Sheet5!$C$2:$C$1300,MATCH($A823,Sheet5!$A$2:$A$1300,0)),"-"))</f>
        <v>-</v>
      </c>
      <c r="D823" s="204">
        <f>IFERROR(INDEX(Lookup!$BG$9:$BG$2065,MATCH($A823,Lookup!$A$9:$A$2065,0)),0)</f>
        <v>0</v>
      </c>
      <c r="E823" s="204">
        <f>IFERROR(INDEX(Lookup!$BF$9:$BF$2065,MATCH($A823,Lookup!$A$9:$A$2065,0)),0)</f>
        <v>0</v>
      </c>
      <c r="F823" s="204">
        <f>IFERROR(INDEX(Lookup!$BE$9:$BE$2065,MATCH($A823,Lookup!$A$9:$A$2065,0)),0)</f>
        <v>0</v>
      </c>
      <c r="G823" s="205"/>
      <c r="H823" s="205"/>
      <c r="I823" s="204">
        <f>IFERROR(INDEX(Lookup!$BJ$9:$BJ$2065,MATCH($A823,Lookup!$A$9:$A$2065,0)),0)</f>
        <v>0</v>
      </c>
      <c r="J823" s="204">
        <f>IFERROR(INDEX(Lookup!$BI$9:$BI$2065,MATCH($A823,Lookup!$A$9:$A$2065,0)),0)</f>
        <v>0</v>
      </c>
      <c r="K823" s="204">
        <f>IFERROR(INDEX(Lookup!$BH$9:$BH$2065,MATCH($A823,Lookup!$A$9:$A$2065,0)),0)</f>
        <v>0</v>
      </c>
      <c r="L823" s="204">
        <f t="shared" si="138"/>
        <v>0</v>
      </c>
      <c r="O823" s="182">
        <f t="shared" si="139"/>
        <v>0</v>
      </c>
    </row>
    <row r="824" spans="1:15" hidden="1" x14ac:dyDescent="0.2">
      <c r="A824" s="182">
        <f>'16'!A10</f>
        <v>0</v>
      </c>
      <c r="C824" s="182" t="str">
        <f>IFERROR(LEFT(IFERROR(INDEX(Sheet5!$C$2:$C$1300,MATCH($A824,Sheet5!$A$2:$A$1300,0)),"-"),FIND(",",IFERROR(INDEX(Sheet5!$C$2:$C$1300,MATCH($A824,Sheet5!$A$2:$A$1300,0)),"-"),1)-1),IFERROR(INDEX(Sheet5!$C$2:$C$1300,MATCH($A824,Sheet5!$A$2:$A$1300,0)),"-"))</f>
        <v>-</v>
      </c>
      <c r="D824" s="204">
        <f>IFERROR(INDEX(Lookup!$BG$9:$BG$2065,MATCH($A824,Lookup!$A$9:$A$2065,0)),0)</f>
        <v>0</v>
      </c>
      <c r="E824" s="204">
        <f>IFERROR(INDEX(Lookup!$BF$9:$BF$2065,MATCH($A824,Lookup!$A$9:$A$2065,0)),0)</f>
        <v>0</v>
      </c>
      <c r="F824" s="204">
        <f>IFERROR(INDEX(Lookup!$BE$9:$BE$2065,MATCH($A824,Lookup!$A$9:$A$2065,0)),0)</f>
        <v>0</v>
      </c>
      <c r="G824" s="205"/>
      <c r="H824" s="205"/>
      <c r="I824" s="204">
        <f>IFERROR(INDEX(Lookup!$BJ$9:$BJ$2065,MATCH($A824,Lookup!$A$9:$A$2065,0)),0)</f>
        <v>0</v>
      </c>
      <c r="J824" s="204">
        <f>IFERROR(INDEX(Lookup!$BI$9:$BI$2065,MATCH($A824,Lookup!$A$9:$A$2065,0)),0)</f>
        <v>0</v>
      </c>
      <c r="K824" s="204">
        <f>IFERROR(INDEX(Lookup!$BH$9:$BH$2065,MATCH($A824,Lookup!$A$9:$A$2065,0)),0)</f>
        <v>0</v>
      </c>
      <c r="L824" s="204">
        <f t="shared" si="138"/>
        <v>0</v>
      </c>
      <c r="O824" s="182">
        <f t="shared" si="139"/>
        <v>0</v>
      </c>
    </row>
    <row r="825" spans="1:15" hidden="1" x14ac:dyDescent="0.2">
      <c r="A825" s="182">
        <f>'16'!A11</f>
        <v>0</v>
      </c>
      <c r="C825" s="182" t="str">
        <f>IFERROR(LEFT(IFERROR(INDEX(Sheet5!$C$2:$C$1300,MATCH($A825,Sheet5!$A$2:$A$1300,0)),"-"),FIND(",",IFERROR(INDEX(Sheet5!$C$2:$C$1300,MATCH($A825,Sheet5!$A$2:$A$1300,0)),"-"),1)-1),IFERROR(INDEX(Sheet5!$C$2:$C$1300,MATCH($A825,Sheet5!$A$2:$A$1300,0)),"-"))</f>
        <v>-</v>
      </c>
      <c r="D825" s="204">
        <f>IFERROR(INDEX(Lookup!$BG$9:$BG$2065,MATCH($A825,Lookup!$A$9:$A$2065,0)),0)</f>
        <v>0</v>
      </c>
      <c r="E825" s="204">
        <f>IFERROR(INDEX(Lookup!$BF$9:$BF$2065,MATCH($A825,Lookup!$A$9:$A$2065,0)),0)</f>
        <v>0</v>
      </c>
      <c r="F825" s="204">
        <f>IFERROR(INDEX(Lookup!$BE$9:$BE$2065,MATCH($A825,Lookup!$A$9:$A$2065,0)),0)</f>
        <v>0</v>
      </c>
      <c r="G825" s="205"/>
      <c r="H825" s="205"/>
      <c r="I825" s="204">
        <f>IFERROR(INDEX(Lookup!$BJ$9:$BJ$2065,MATCH($A825,Lookup!$A$9:$A$2065,0)),0)</f>
        <v>0</v>
      </c>
      <c r="J825" s="204">
        <f>IFERROR(INDEX(Lookup!$BI$9:$BI$2065,MATCH($A825,Lookup!$A$9:$A$2065,0)),0)</f>
        <v>0</v>
      </c>
      <c r="K825" s="204">
        <f>IFERROR(INDEX(Lookup!$BH$9:$BH$2065,MATCH($A825,Lookup!$A$9:$A$2065,0)),0)</f>
        <v>0</v>
      </c>
      <c r="L825" s="204">
        <f t="shared" si="138"/>
        <v>0</v>
      </c>
      <c r="O825" s="182">
        <f t="shared" si="139"/>
        <v>0</v>
      </c>
    </row>
    <row r="826" spans="1:15" hidden="1" x14ac:dyDescent="0.2">
      <c r="A826" s="182">
        <f>'16'!A12</f>
        <v>0</v>
      </c>
      <c r="C826" s="182" t="str">
        <f>IFERROR(LEFT(IFERROR(INDEX(Sheet5!$C$2:$C$1300,MATCH($A826,Sheet5!$A$2:$A$1300,0)),"-"),FIND(",",IFERROR(INDEX(Sheet5!$C$2:$C$1300,MATCH($A826,Sheet5!$A$2:$A$1300,0)),"-"),1)-1),IFERROR(INDEX(Sheet5!$C$2:$C$1300,MATCH($A826,Sheet5!$A$2:$A$1300,0)),"-"))</f>
        <v>-</v>
      </c>
      <c r="D826" s="204">
        <f>IFERROR(INDEX(Lookup!$BG$9:$BG$2065,MATCH($A826,Lookup!$A$9:$A$2065,0)),0)</f>
        <v>0</v>
      </c>
      <c r="E826" s="204">
        <f>IFERROR(INDEX(Lookup!$BF$9:$BF$2065,MATCH($A826,Lookup!$A$9:$A$2065,0)),0)</f>
        <v>0</v>
      </c>
      <c r="F826" s="204">
        <f>IFERROR(INDEX(Lookup!$BE$9:$BE$2065,MATCH($A826,Lookup!$A$9:$A$2065,0)),0)</f>
        <v>0</v>
      </c>
      <c r="G826" s="205"/>
      <c r="H826" s="205"/>
      <c r="I826" s="204">
        <f>IFERROR(INDEX(Lookup!$BJ$9:$BJ$2065,MATCH($A826,Lookup!$A$9:$A$2065,0)),0)</f>
        <v>0</v>
      </c>
      <c r="J826" s="204">
        <f>IFERROR(INDEX(Lookup!$BI$9:$BI$2065,MATCH($A826,Lookup!$A$9:$A$2065,0)),0)</f>
        <v>0</v>
      </c>
      <c r="K826" s="204">
        <f>IFERROR(INDEX(Lookup!$BH$9:$BH$2065,MATCH($A826,Lookup!$A$9:$A$2065,0)),0)</f>
        <v>0</v>
      </c>
      <c r="L826" s="204">
        <f t="shared" si="138"/>
        <v>0</v>
      </c>
      <c r="O826" s="182">
        <f t="shared" si="139"/>
        <v>0</v>
      </c>
    </row>
    <row r="827" spans="1:15" hidden="1" x14ac:dyDescent="0.2">
      <c r="A827" s="182">
        <f>'16'!A13</f>
        <v>0</v>
      </c>
      <c r="C827" s="182" t="str">
        <f>IFERROR(LEFT(IFERROR(INDEX(Sheet5!$C$2:$C$1300,MATCH($A827,Sheet5!$A$2:$A$1300,0)),"-"),FIND(",",IFERROR(INDEX(Sheet5!$C$2:$C$1300,MATCH($A827,Sheet5!$A$2:$A$1300,0)),"-"),1)-1),IFERROR(INDEX(Sheet5!$C$2:$C$1300,MATCH($A827,Sheet5!$A$2:$A$1300,0)),"-"))</f>
        <v>-</v>
      </c>
      <c r="D827" s="204">
        <f>IFERROR(INDEX(Lookup!$BG$9:$BG$2065,MATCH($A827,Lookup!$A$9:$A$2065,0)),0)</f>
        <v>0</v>
      </c>
      <c r="E827" s="204">
        <f>IFERROR(INDEX(Lookup!$BF$9:$BF$2065,MATCH($A827,Lookup!$A$9:$A$2065,0)),0)</f>
        <v>0</v>
      </c>
      <c r="F827" s="204">
        <f>IFERROR(INDEX(Lookup!$BE$9:$BE$2065,MATCH($A827,Lookup!$A$9:$A$2065,0)),0)</f>
        <v>0</v>
      </c>
      <c r="G827" s="205"/>
      <c r="H827" s="205"/>
      <c r="I827" s="204">
        <f>IFERROR(INDEX(Lookup!$BJ$9:$BJ$2065,MATCH($A827,Lookup!$A$9:$A$2065,0)),0)</f>
        <v>0</v>
      </c>
      <c r="J827" s="204">
        <f>IFERROR(INDEX(Lookup!$BI$9:$BI$2065,MATCH($A827,Lookup!$A$9:$A$2065,0)),0)</f>
        <v>0</v>
      </c>
      <c r="K827" s="204">
        <f>IFERROR(INDEX(Lookup!$BH$9:$BH$2065,MATCH($A827,Lookup!$A$9:$A$2065,0)),0)</f>
        <v>0</v>
      </c>
      <c r="L827" s="204">
        <f t="shared" si="138"/>
        <v>0</v>
      </c>
      <c r="O827" s="182">
        <f t="shared" si="139"/>
        <v>0</v>
      </c>
    </row>
    <row r="828" spans="1:15" x14ac:dyDescent="0.2">
      <c r="L828" s="204"/>
      <c r="O828" s="182">
        <v>1</v>
      </c>
    </row>
    <row r="829" spans="1:15" x14ac:dyDescent="0.2">
      <c r="A829" s="212"/>
      <c r="B829" s="212"/>
      <c r="C829" s="212" t="s">
        <v>475</v>
      </c>
      <c r="D829" s="210">
        <f>SUM(D816:D828)</f>
        <v>0</v>
      </c>
      <c r="E829" s="210">
        <f>SUM(E816:E828)</f>
        <v>0</v>
      </c>
      <c r="F829" s="210">
        <f>SUM(F816:F828)</f>
        <v>0</v>
      </c>
      <c r="G829" s="211"/>
      <c r="H829" s="211"/>
      <c r="I829" s="210">
        <f>SUM(I816:I828)</f>
        <v>0</v>
      </c>
      <c r="J829" s="210">
        <f>SUM(J816:J828)</f>
        <v>0</v>
      </c>
      <c r="K829" s="210">
        <f>SUM(K816:K828)</f>
        <v>0</v>
      </c>
      <c r="L829" s="210">
        <f>SUM(L816:L828)</f>
        <v>0</v>
      </c>
      <c r="O829" s="182">
        <v>1</v>
      </c>
    </row>
    <row r="830" spans="1:15" x14ac:dyDescent="0.2">
      <c r="C830" s="206" t="s">
        <v>478</v>
      </c>
      <c r="L830" s="204"/>
      <c r="O830" s="182">
        <v>1</v>
      </c>
    </row>
    <row r="831" spans="1:15" x14ac:dyDescent="0.2">
      <c r="A831" s="182" t="str">
        <f>'17'!A2</f>
        <v>30100-G12</v>
      </c>
      <c r="C831" s="182" t="str">
        <f>IFERROR(LEFT(IFERROR(INDEX(Sheet5!$C$2:$C$1300,MATCH($A831,Sheet5!$A$2:$A$1300,0)),"-"),FIND(",",IFERROR(INDEX(Sheet5!$C$2:$C$1300,MATCH($A831,Sheet5!$A$2:$A$1300,0)),"-"),1)-1),IFERROR(INDEX(Sheet5!$C$2:$C$1300,MATCH($A831,Sheet5!$A$2:$A$1300,0)),"-"))</f>
        <v xml:space="preserve">Extra Ordinary Expenses-TAR                                 </v>
      </c>
      <c r="D831" s="204">
        <f>IFERROR(INDEX(Lookup!$BG$9:$BG$2065,MATCH($A831,Lookup!$A$9:$A$2065,0)),0)</f>
        <v>0</v>
      </c>
      <c r="E831" s="204">
        <f>IFERROR(INDEX(Lookup!$BF$9:$BF$2065,MATCH($A831,Lookup!$A$9:$A$2065,0)),0)</f>
        <v>0</v>
      </c>
      <c r="F831" s="204">
        <f>IFERROR(INDEX(Lookup!$BE$9:$BE$2065,MATCH($A831,Lookup!$A$9:$A$2065,0)),0)</f>
        <v>0</v>
      </c>
      <c r="G831" s="205"/>
      <c r="H831" s="205"/>
      <c r="I831" s="204">
        <f>IFERROR(INDEX(Lookup!$BJ$9:$BJ$2065,MATCH($A831,Lookup!$A$9:$A$2065,0)),0)</f>
        <v>0</v>
      </c>
      <c r="J831" s="204">
        <f>IFERROR(INDEX(Lookup!$BI$9:$BI$2065,MATCH($A831,Lookup!$A$9:$A$2065,0)),0)</f>
        <v>0</v>
      </c>
      <c r="K831" s="204">
        <f>IFERROR(INDEX(Lookup!$BH$9:$BH$2065,MATCH($A831,Lookup!$A$9:$A$2065,0)),0)</f>
        <v>0</v>
      </c>
      <c r="L831" s="204">
        <f t="shared" ref="L831:L841" si="140">K831-J831</f>
        <v>0</v>
      </c>
      <c r="O831" s="182">
        <f t="shared" ref="O831:O842" si="141">+IF(A831&gt;0,1,0)</f>
        <v>1</v>
      </c>
    </row>
    <row r="832" spans="1:15" hidden="1" x14ac:dyDescent="0.2">
      <c r="A832" s="182">
        <f>'17'!A3</f>
        <v>0</v>
      </c>
      <c r="C832" s="182" t="str">
        <f>IFERROR(LEFT(IFERROR(INDEX(Sheet5!$C$2:$C$1300,MATCH($A832,Sheet5!$A$2:$A$1300,0)),"-"),FIND(",",IFERROR(INDEX(Sheet5!$C$2:$C$1300,MATCH($A832,Sheet5!$A$2:$A$1300,0)),"-"),1)-1),IFERROR(INDEX(Sheet5!$C$2:$C$1300,MATCH($A832,Sheet5!$A$2:$A$1300,0)),"-"))</f>
        <v>-</v>
      </c>
      <c r="D832" s="204">
        <f>IFERROR(INDEX(Lookup!$BG$9:$BG$2065,MATCH($A832,Lookup!$A$9:$A$2065,0)),0)</f>
        <v>0</v>
      </c>
      <c r="E832" s="204">
        <f>IFERROR(INDEX(Lookup!$BF$9:$BF$2065,MATCH($A832,Lookup!$A$9:$A$2065,0)),0)</f>
        <v>0</v>
      </c>
      <c r="F832" s="204">
        <f>IFERROR(INDEX(Lookup!$BE$9:$BE$2065,MATCH($A832,Lookup!$A$9:$A$2065,0)),0)</f>
        <v>0</v>
      </c>
      <c r="G832" s="205"/>
      <c r="H832" s="205"/>
      <c r="I832" s="204">
        <f>IFERROR(INDEX(Lookup!$BJ$9:$BJ$2065,MATCH($A832,Lookup!$A$9:$A$2065,0)),0)</f>
        <v>0</v>
      </c>
      <c r="J832" s="204">
        <f>IFERROR(INDEX(Lookup!$BI$9:$BI$2065,MATCH($A832,Lookup!$A$9:$A$2065,0)),0)</f>
        <v>0</v>
      </c>
      <c r="K832" s="204">
        <f>IFERROR(INDEX(Lookup!$BH$9:$BH$2065,MATCH($A832,Lookup!$A$9:$A$2065,0)),0)</f>
        <v>0</v>
      </c>
      <c r="L832" s="204">
        <f t="shared" si="140"/>
        <v>0</v>
      </c>
      <c r="O832" s="182">
        <f t="shared" si="141"/>
        <v>0</v>
      </c>
    </row>
    <row r="833" spans="1:15" hidden="1" x14ac:dyDescent="0.2">
      <c r="A833" s="182">
        <f>'17'!A4</f>
        <v>0</v>
      </c>
      <c r="C833" s="182" t="str">
        <f>IFERROR(LEFT(IFERROR(INDEX(Sheet5!$C$2:$C$1300,MATCH($A833,Sheet5!$A$2:$A$1300,0)),"-"),FIND(",",IFERROR(INDEX(Sheet5!$C$2:$C$1300,MATCH($A833,Sheet5!$A$2:$A$1300,0)),"-"),1)-1),IFERROR(INDEX(Sheet5!$C$2:$C$1300,MATCH($A833,Sheet5!$A$2:$A$1300,0)),"-"))</f>
        <v>-</v>
      </c>
      <c r="D833" s="204">
        <f>IFERROR(INDEX(Lookup!$BG$9:$BG$2065,MATCH($A833,Lookup!$A$9:$A$2065,0)),0)</f>
        <v>0</v>
      </c>
      <c r="E833" s="204">
        <f>IFERROR(INDEX(Lookup!$BF$9:$BF$2065,MATCH($A833,Lookup!$A$9:$A$2065,0)),0)</f>
        <v>0</v>
      </c>
      <c r="F833" s="204">
        <f>IFERROR(INDEX(Lookup!$BE$9:$BE$2065,MATCH($A833,Lookup!$A$9:$A$2065,0)),0)</f>
        <v>0</v>
      </c>
      <c r="G833" s="205"/>
      <c r="H833" s="205"/>
      <c r="I833" s="204">
        <f>IFERROR(INDEX(Lookup!$BJ$9:$BJ$2065,MATCH($A833,Lookup!$A$9:$A$2065,0)),0)</f>
        <v>0</v>
      </c>
      <c r="J833" s="204">
        <f>IFERROR(INDEX(Lookup!$BI$9:$BI$2065,MATCH($A833,Lookup!$A$9:$A$2065,0)),0)</f>
        <v>0</v>
      </c>
      <c r="K833" s="204">
        <f>IFERROR(INDEX(Lookup!$BH$9:$BH$2065,MATCH($A833,Lookup!$A$9:$A$2065,0)),0)</f>
        <v>0</v>
      </c>
      <c r="L833" s="204">
        <f t="shared" si="140"/>
        <v>0</v>
      </c>
      <c r="O833" s="182">
        <f t="shared" si="141"/>
        <v>0</v>
      </c>
    </row>
    <row r="834" spans="1:15" hidden="1" x14ac:dyDescent="0.2">
      <c r="A834" s="182">
        <f>'17'!A5</f>
        <v>0</v>
      </c>
      <c r="C834" s="182" t="str">
        <f>IFERROR(LEFT(IFERROR(INDEX(Sheet5!$C$2:$C$1300,MATCH($A834,Sheet5!$A$2:$A$1300,0)),"-"),FIND(",",IFERROR(INDEX(Sheet5!$C$2:$C$1300,MATCH($A834,Sheet5!$A$2:$A$1300,0)),"-"),1)-1),IFERROR(INDEX(Sheet5!$C$2:$C$1300,MATCH($A834,Sheet5!$A$2:$A$1300,0)),"-"))</f>
        <v>-</v>
      </c>
      <c r="D834" s="204">
        <f>IFERROR(INDEX(Lookup!$BG$9:$BG$2065,MATCH($A834,Lookup!$A$9:$A$2065,0)),0)</f>
        <v>0</v>
      </c>
      <c r="E834" s="204">
        <f>IFERROR(INDEX(Lookup!$BF$9:$BF$2065,MATCH($A834,Lookup!$A$9:$A$2065,0)),0)</f>
        <v>0</v>
      </c>
      <c r="F834" s="204">
        <f>IFERROR(INDEX(Lookup!$BE$9:$BE$2065,MATCH($A834,Lookup!$A$9:$A$2065,0)),0)</f>
        <v>0</v>
      </c>
      <c r="G834" s="205"/>
      <c r="H834" s="205"/>
      <c r="I834" s="204">
        <f>IFERROR(INDEX(Lookup!$BJ$9:$BJ$2065,MATCH($A834,Lookup!$A$9:$A$2065,0)),0)</f>
        <v>0</v>
      </c>
      <c r="J834" s="204">
        <f>IFERROR(INDEX(Lookup!$BI$9:$BI$2065,MATCH($A834,Lookup!$A$9:$A$2065,0)),0)</f>
        <v>0</v>
      </c>
      <c r="K834" s="204">
        <f>IFERROR(INDEX(Lookup!$BH$9:$BH$2065,MATCH($A834,Lookup!$A$9:$A$2065,0)),0)</f>
        <v>0</v>
      </c>
      <c r="L834" s="204">
        <f t="shared" si="140"/>
        <v>0</v>
      </c>
      <c r="O834" s="182">
        <f t="shared" si="141"/>
        <v>0</v>
      </c>
    </row>
    <row r="835" spans="1:15" hidden="1" x14ac:dyDescent="0.2">
      <c r="A835" s="182">
        <f>'17'!A6</f>
        <v>0</v>
      </c>
      <c r="C835" s="182" t="str">
        <f>IFERROR(LEFT(IFERROR(INDEX(Sheet5!$C$2:$C$1300,MATCH($A835,Sheet5!$A$2:$A$1300,0)),"-"),FIND(",",IFERROR(INDEX(Sheet5!$C$2:$C$1300,MATCH($A835,Sheet5!$A$2:$A$1300,0)),"-"),1)-1),IFERROR(INDEX(Sheet5!$C$2:$C$1300,MATCH($A835,Sheet5!$A$2:$A$1300,0)),"-"))</f>
        <v>-</v>
      </c>
      <c r="D835" s="204">
        <f>IFERROR(INDEX(Lookup!$BG$9:$BG$2065,MATCH($A835,Lookup!$A$9:$A$2065,0)),0)</f>
        <v>0</v>
      </c>
      <c r="E835" s="204">
        <f>IFERROR(INDEX(Lookup!$BF$9:$BF$2065,MATCH($A835,Lookup!$A$9:$A$2065,0)),0)</f>
        <v>0</v>
      </c>
      <c r="F835" s="204">
        <f>IFERROR(INDEX(Lookup!$BE$9:$BE$2065,MATCH($A835,Lookup!$A$9:$A$2065,0)),0)</f>
        <v>0</v>
      </c>
      <c r="G835" s="205"/>
      <c r="H835" s="205"/>
      <c r="I835" s="204">
        <f>IFERROR(INDEX(Lookup!$BJ$9:$BJ$2065,MATCH($A835,Lookup!$A$9:$A$2065,0)),0)</f>
        <v>0</v>
      </c>
      <c r="J835" s="204">
        <f>IFERROR(INDEX(Lookup!$BI$9:$BI$2065,MATCH($A835,Lookup!$A$9:$A$2065,0)),0)</f>
        <v>0</v>
      </c>
      <c r="K835" s="204">
        <f>IFERROR(INDEX(Lookup!$BH$9:$BH$2065,MATCH($A835,Lookup!$A$9:$A$2065,0)),0)</f>
        <v>0</v>
      </c>
      <c r="L835" s="204">
        <f t="shared" si="140"/>
        <v>0</v>
      </c>
      <c r="O835" s="182">
        <f t="shared" si="141"/>
        <v>0</v>
      </c>
    </row>
    <row r="836" spans="1:15" hidden="1" x14ac:dyDescent="0.2">
      <c r="A836" s="182">
        <f>'17'!A7</f>
        <v>0</v>
      </c>
      <c r="C836" s="182" t="str">
        <f>IFERROR(LEFT(IFERROR(INDEX(Sheet5!$C$2:$C$1300,MATCH($A836,Sheet5!$A$2:$A$1300,0)),"-"),FIND(",",IFERROR(INDEX(Sheet5!$C$2:$C$1300,MATCH($A836,Sheet5!$A$2:$A$1300,0)),"-"),1)-1),IFERROR(INDEX(Sheet5!$C$2:$C$1300,MATCH($A836,Sheet5!$A$2:$A$1300,0)),"-"))</f>
        <v>-</v>
      </c>
      <c r="D836" s="204">
        <f>IFERROR(INDEX(Lookup!$BG$9:$BG$2065,MATCH($A836,Lookup!$A$9:$A$2065,0)),0)</f>
        <v>0</v>
      </c>
      <c r="E836" s="204">
        <f>IFERROR(INDEX(Lookup!$BF$9:$BF$2065,MATCH($A836,Lookup!$A$9:$A$2065,0)),0)</f>
        <v>0</v>
      </c>
      <c r="F836" s="204">
        <f>IFERROR(INDEX(Lookup!$BE$9:$BE$2065,MATCH($A836,Lookup!$A$9:$A$2065,0)),0)</f>
        <v>0</v>
      </c>
      <c r="G836" s="205"/>
      <c r="H836" s="205"/>
      <c r="I836" s="204">
        <f>IFERROR(INDEX(Lookup!$BJ$9:$BJ$2065,MATCH($A836,Lookup!$A$9:$A$2065,0)),0)</f>
        <v>0</v>
      </c>
      <c r="J836" s="204">
        <f>IFERROR(INDEX(Lookup!$BI$9:$BI$2065,MATCH($A836,Lookup!$A$9:$A$2065,0)),0)</f>
        <v>0</v>
      </c>
      <c r="K836" s="204">
        <f>IFERROR(INDEX(Lookup!$BH$9:$BH$2065,MATCH($A836,Lookup!$A$9:$A$2065,0)),0)</f>
        <v>0</v>
      </c>
      <c r="L836" s="204">
        <f t="shared" si="140"/>
        <v>0</v>
      </c>
      <c r="O836" s="182">
        <f t="shared" si="141"/>
        <v>0</v>
      </c>
    </row>
    <row r="837" spans="1:15" hidden="1" x14ac:dyDescent="0.2">
      <c r="A837" s="182">
        <f>'17'!A8</f>
        <v>0</v>
      </c>
      <c r="C837" s="182" t="str">
        <f>IFERROR(LEFT(IFERROR(INDEX(Sheet5!$C$2:$C$1300,MATCH($A837,Sheet5!$A$2:$A$1300,0)),"-"),FIND(",",IFERROR(INDEX(Sheet5!$C$2:$C$1300,MATCH($A837,Sheet5!$A$2:$A$1300,0)),"-"),1)-1),IFERROR(INDEX(Sheet5!$C$2:$C$1300,MATCH($A837,Sheet5!$A$2:$A$1300,0)),"-"))</f>
        <v>-</v>
      </c>
      <c r="D837" s="204">
        <f>IFERROR(INDEX(Lookup!$BG$9:$BG$2065,MATCH($A837,Lookup!$A$9:$A$2065,0)),0)</f>
        <v>0</v>
      </c>
      <c r="E837" s="204">
        <f>IFERROR(INDEX(Lookup!$BF$9:$BF$2065,MATCH($A837,Lookup!$A$9:$A$2065,0)),0)</f>
        <v>0</v>
      </c>
      <c r="F837" s="204">
        <f>IFERROR(INDEX(Lookup!$BE$9:$BE$2065,MATCH($A837,Lookup!$A$9:$A$2065,0)),0)</f>
        <v>0</v>
      </c>
      <c r="G837" s="205"/>
      <c r="H837" s="205"/>
      <c r="I837" s="204">
        <f>IFERROR(INDEX(Lookup!$BJ$9:$BJ$2065,MATCH($A837,Lookup!$A$9:$A$2065,0)),0)</f>
        <v>0</v>
      </c>
      <c r="J837" s="204">
        <f>IFERROR(INDEX(Lookup!$BI$9:$BI$2065,MATCH($A837,Lookup!$A$9:$A$2065,0)),0)</f>
        <v>0</v>
      </c>
      <c r="K837" s="204">
        <f>IFERROR(INDEX(Lookup!$BH$9:$BH$2065,MATCH($A837,Lookup!$A$9:$A$2065,0)),0)</f>
        <v>0</v>
      </c>
      <c r="L837" s="204">
        <f t="shared" si="140"/>
        <v>0</v>
      </c>
      <c r="O837" s="182">
        <f t="shared" si="141"/>
        <v>0</v>
      </c>
    </row>
    <row r="838" spans="1:15" hidden="1" x14ac:dyDescent="0.2">
      <c r="A838" s="182">
        <f>'17'!A9</f>
        <v>0</v>
      </c>
      <c r="C838" s="182" t="str">
        <f>IFERROR(LEFT(IFERROR(INDEX(Sheet5!$C$2:$C$1300,MATCH($A838,Sheet5!$A$2:$A$1300,0)),"-"),FIND(",",IFERROR(INDEX(Sheet5!$C$2:$C$1300,MATCH($A838,Sheet5!$A$2:$A$1300,0)),"-"),1)-1),IFERROR(INDEX(Sheet5!$C$2:$C$1300,MATCH($A838,Sheet5!$A$2:$A$1300,0)),"-"))</f>
        <v>-</v>
      </c>
      <c r="D838" s="204">
        <f>IFERROR(INDEX(Lookup!$BG$9:$BG$2065,MATCH($A838,Lookup!$A$9:$A$2065,0)),0)</f>
        <v>0</v>
      </c>
      <c r="E838" s="204">
        <f>IFERROR(INDEX(Lookup!$BF$9:$BF$2065,MATCH($A838,Lookup!$A$9:$A$2065,0)),0)</f>
        <v>0</v>
      </c>
      <c r="F838" s="204">
        <f>IFERROR(INDEX(Lookup!$BE$9:$BE$2065,MATCH($A838,Lookup!$A$9:$A$2065,0)),0)</f>
        <v>0</v>
      </c>
      <c r="G838" s="205"/>
      <c r="H838" s="205"/>
      <c r="I838" s="204">
        <f>IFERROR(INDEX(Lookup!$BJ$9:$BJ$2065,MATCH($A838,Lookup!$A$9:$A$2065,0)),0)</f>
        <v>0</v>
      </c>
      <c r="J838" s="204">
        <f>IFERROR(INDEX(Lookup!$BI$9:$BI$2065,MATCH($A838,Lookup!$A$9:$A$2065,0)),0)</f>
        <v>0</v>
      </c>
      <c r="K838" s="204">
        <f>IFERROR(INDEX(Lookup!$BH$9:$BH$2065,MATCH($A838,Lookup!$A$9:$A$2065,0)),0)</f>
        <v>0</v>
      </c>
      <c r="L838" s="204">
        <f t="shared" si="140"/>
        <v>0</v>
      </c>
      <c r="O838" s="182">
        <f t="shared" si="141"/>
        <v>0</v>
      </c>
    </row>
    <row r="839" spans="1:15" hidden="1" x14ac:dyDescent="0.2">
      <c r="A839" s="182">
        <f>'17'!A10</f>
        <v>0</v>
      </c>
      <c r="C839" s="182" t="str">
        <f>IFERROR(LEFT(IFERROR(INDEX(Sheet5!$C$2:$C$1300,MATCH($A839,Sheet5!$A$2:$A$1300,0)),"-"),FIND(",",IFERROR(INDEX(Sheet5!$C$2:$C$1300,MATCH($A839,Sheet5!$A$2:$A$1300,0)),"-"),1)-1),IFERROR(INDEX(Sheet5!$C$2:$C$1300,MATCH($A839,Sheet5!$A$2:$A$1300,0)),"-"))</f>
        <v>-</v>
      </c>
      <c r="D839" s="204">
        <f>IFERROR(INDEX(Lookup!$BG$9:$BG$2065,MATCH($A839,Lookup!$A$9:$A$2065,0)),0)</f>
        <v>0</v>
      </c>
      <c r="E839" s="204">
        <f>IFERROR(INDEX(Lookup!$BF$9:$BF$2065,MATCH($A839,Lookup!$A$9:$A$2065,0)),0)</f>
        <v>0</v>
      </c>
      <c r="F839" s="204">
        <f>IFERROR(INDEX(Lookup!$BE$9:$BE$2065,MATCH($A839,Lookup!$A$9:$A$2065,0)),0)</f>
        <v>0</v>
      </c>
      <c r="G839" s="205"/>
      <c r="H839" s="205"/>
      <c r="I839" s="204">
        <f>IFERROR(INDEX(Lookup!$BJ$9:$BJ$2065,MATCH($A839,Lookup!$A$9:$A$2065,0)),0)</f>
        <v>0</v>
      </c>
      <c r="J839" s="204">
        <f>IFERROR(INDEX(Lookup!$BI$9:$BI$2065,MATCH($A839,Lookup!$A$9:$A$2065,0)),0)</f>
        <v>0</v>
      </c>
      <c r="K839" s="204">
        <f>IFERROR(INDEX(Lookup!$BH$9:$BH$2065,MATCH($A839,Lookup!$A$9:$A$2065,0)),0)</f>
        <v>0</v>
      </c>
      <c r="L839" s="204">
        <f t="shared" si="140"/>
        <v>0</v>
      </c>
      <c r="O839" s="182">
        <f t="shared" si="141"/>
        <v>0</v>
      </c>
    </row>
    <row r="840" spans="1:15" hidden="1" x14ac:dyDescent="0.2">
      <c r="A840" s="182">
        <f>'17'!A11</f>
        <v>0</v>
      </c>
      <c r="C840" s="182" t="str">
        <f>IFERROR(LEFT(IFERROR(INDEX(Sheet5!$C$2:$C$1300,MATCH($A840,Sheet5!$A$2:$A$1300,0)),"-"),FIND(",",IFERROR(INDEX(Sheet5!$C$2:$C$1300,MATCH($A840,Sheet5!$A$2:$A$1300,0)),"-"),1)-1),IFERROR(INDEX(Sheet5!$C$2:$C$1300,MATCH($A840,Sheet5!$A$2:$A$1300,0)),"-"))</f>
        <v>-</v>
      </c>
      <c r="D840" s="204">
        <f>IFERROR(INDEX(Lookup!$BG$9:$BG$2065,MATCH($A840,Lookup!$A$9:$A$2065,0)),0)</f>
        <v>0</v>
      </c>
      <c r="E840" s="204">
        <f>IFERROR(INDEX(Lookup!$BF$9:$BF$2065,MATCH($A840,Lookup!$A$9:$A$2065,0)),0)</f>
        <v>0</v>
      </c>
      <c r="F840" s="204">
        <f>IFERROR(INDEX(Lookup!$BE$9:$BE$2065,MATCH($A840,Lookup!$A$9:$A$2065,0)),0)</f>
        <v>0</v>
      </c>
      <c r="G840" s="205"/>
      <c r="H840" s="205"/>
      <c r="I840" s="204">
        <f>IFERROR(INDEX(Lookup!$BJ$9:$BJ$2065,MATCH($A840,Lookup!$A$9:$A$2065,0)),0)</f>
        <v>0</v>
      </c>
      <c r="J840" s="204">
        <f>IFERROR(INDEX(Lookup!$BI$9:$BI$2065,MATCH($A840,Lookup!$A$9:$A$2065,0)),0)</f>
        <v>0</v>
      </c>
      <c r="K840" s="204">
        <f>IFERROR(INDEX(Lookup!$BH$9:$BH$2065,MATCH($A840,Lookup!$A$9:$A$2065,0)),0)</f>
        <v>0</v>
      </c>
      <c r="L840" s="204">
        <f t="shared" si="140"/>
        <v>0</v>
      </c>
      <c r="O840" s="182">
        <f t="shared" si="141"/>
        <v>0</v>
      </c>
    </row>
    <row r="841" spans="1:15" hidden="1" x14ac:dyDescent="0.2">
      <c r="A841" s="182">
        <f>'17'!A12</f>
        <v>0</v>
      </c>
      <c r="C841" s="182" t="str">
        <f>IFERROR(LEFT(IFERROR(INDEX(Sheet5!$C$2:$C$1300,MATCH($A841,Sheet5!$A$2:$A$1300,0)),"-"),FIND(",",IFERROR(INDEX(Sheet5!$C$2:$C$1300,MATCH($A841,Sheet5!$A$2:$A$1300,0)),"-"),1)-1),IFERROR(INDEX(Sheet5!$C$2:$C$1300,MATCH($A841,Sheet5!$A$2:$A$1300,0)),"-"))</f>
        <v>-</v>
      </c>
      <c r="D841" s="204">
        <f>IFERROR(INDEX(Lookup!$BG$9:$BG$2065,MATCH($A841,Lookup!$A$9:$A$2065,0)),0)</f>
        <v>0</v>
      </c>
      <c r="E841" s="204">
        <f>IFERROR(INDEX(Lookup!$BF$9:$BF$2065,MATCH($A841,Lookup!$A$9:$A$2065,0)),0)</f>
        <v>0</v>
      </c>
      <c r="F841" s="204">
        <f>IFERROR(INDEX(Lookup!$BE$9:$BE$2065,MATCH($A841,Lookup!$A$9:$A$2065,0)),0)</f>
        <v>0</v>
      </c>
      <c r="G841" s="205"/>
      <c r="H841" s="205"/>
      <c r="I841" s="204">
        <f>IFERROR(INDEX(Lookup!$BJ$9:$BJ$2065,MATCH($A841,Lookup!$A$9:$A$2065,0)),0)</f>
        <v>0</v>
      </c>
      <c r="J841" s="204">
        <f>IFERROR(INDEX(Lookup!$BI$9:$BI$2065,MATCH($A841,Lookup!$A$9:$A$2065,0)),0)</f>
        <v>0</v>
      </c>
      <c r="K841" s="204">
        <f>IFERROR(INDEX(Lookup!$BH$9:$BH$2065,MATCH($A841,Lookup!$A$9:$A$2065,0)),0)</f>
        <v>0</v>
      </c>
      <c r="L841" s="204">
        <f t="shared" si="140"/>
        <v>0</v>
      </c>
      <c r="O841" s="182">
        <f t="shared" si="141"/>
        <v>0</v>
      </c>
    </row>
    <row r="842" spans="1:15" hidden="1" x14ac:dyDescent="0.2">
      <c r="L842" s="204"/>
      <c r="O842" s="182">
        <f t="shared" si="141"/>
        <v>0</v>
      </c>
    </row>
    <row r="843" spans="1:15" x14ac:dyDescent="0.2">
      <c r="A843" s="212"/>
      <c r="B843" s="212"/>
      <c r="C843" s="212" t="s">
        <v>479</v>
      </c>
      <c r="D843" s="210">
        <f>SUM(D831:D842)</f>
        <v>0</v>
      </c>
      <c r="E843" s="210">
        <f>SUM(E831:E842)</f>
        <v>0</v>
      </c>
      <c r="F843" s="210">
        <f>SUM(F831:F842)</f>
        <v>0</v>
      </c>
      <c r="G843" s="211"/>
      <c r="H843" s="211"/>
      <c r="I843" s="210">
        <f>SUM(I831:I842)</f>
        <v>0</v>
      </c>
      <c r="J843" s="210">
        <f>SUM(J831:J842)</f>
        <v>0</v>
      </c>
      <c r="K843" s="210">
        <f>SUM(K831:K842)</f>
        <v>0</v>
      </c>
      <c r="L843" s="210">
        <f>SUM(L831:L842)</f>
        <v>0</v>
      </c>
      <c r="O843" s="182">
        <v>1</v>
      </c>
    </row>
    <row r="844" spans="1:15" x14ac:dyDescent="0.2">
      <c r="C844" s="206" t="s">
        <v>476</v>
      </c>
      <c r="L844" s="204"/>
      <c r="O844" s="182">
        <v>1</v>
      </c>
    </row>
    <row r="845" spans="1:15" x14ac:dyDescent="0.2">
      <c r="A845" s="182" t="str">
        <f>'18'!A2</f>
        <v>30120-G12</v>
      </c>
      <c r="C845" s="182" t="str">
        <f>IFERROR(LEFT(IFERROR(INDEX(Sheet5!$C$2:$C$1300,MATCH($A845,Sheet5!$A$2:$A$1300,0)),"-"),FIND(",",IFERROR(INDEX(Sheet5!$C$2:$C$1300,MATCH($A845,Sheet5!$A$2:$A$1300,0)),"-"),1)-1),IFERROR(INDEX(Sheet5!$C$2:$C$1300,MATCH($A845,Sheet5!$A$2:$A$1300,0)),"-"))</f>
        <v xml:space="preserve">Captial loss-TAR                                            </v>
      </c>
      <c r="D845" s="204">
        <f>IFERROR(INDEX(Lookup!$BG$9:$BG$2065,MATCH($A845,Lookup!$A$9:$A$2065,0)),0)</f>
        <v>0</v>
      </c>
      <c r="E845" s="204">
        <f>IFERROR(INDEX(Lookup!$BF$9:$BF$2065,MATCH($A845,Lookup!$A$9:$A$2065,0)),0)</f>
        <v>0</v>
      </c>
      <c r="F845" s="204">
        <f>IFERROR(INDEX(Lookup!$BE$9:$BE$2065,MATCH($A845,Lookup!$A$9:$A$2065,0)),0)</f>
        <v>0</v>
      </c>
      <c r="G845" s="205"/>
      <c r="H845" s="205"/>
      <c r="I845" s="204">
        <f>IFERROR(INDEX(Lookup!$BJ$9:$BJ$2065,MATCH($A845,Lookup!$A$9:$A$2065,0)),0)</f>
        <v>0</v>
      </c>
      <c r="J845" s="204">
        <f>IFERROR(INDEX(Lookup!$BI$9:$BI$2065,MATCH($A845,Lookup!$A$9:$A$2065,0)),0)</f>
        <v>0</v>
      </c>
      <c r="K845" s="204">
        <f>IFERROR(INDEX(Lookup!$BH$9:$BH$2065,MATCH($A845,Lookup!$A$9:$A$2065,0)),0)</f>
        <v>0</v>
      </c>
      <c r="L845" s="204">
        <f t="shared" ref="L845:L856" si="142">K845-J845</f>
        <v>0</v>
      </c>
      <c r="O845" s="182">
        <f t="shared" ref="O845:O857" si="143">+IF(A845&gt;0,1,0)</f>
        <v>1</v>
      </c>
    </row>
    <row r="846" spans="1:15" hidden="1" x14ac:dyDescent="0.2">
      <c r="A846" s="182">
        <f>'18'!A3</f>
        <v>0</v>
      </c>
      <c r="C846" s="182" t="str">
        <f>IFERROR(LEFT(IFERROR(INDEX(Sheet5!$C$2:$C$1300,MATCH($A846,Sheet5!$A$2:$A$1300,0)),"-"),FIND(",",IFERROR(INDEX(Sheet5!$C$2:$C$1300,MATCH($A846,Sheet5!$A$2:$A$1300,0)),"-"),1)-1),IFERROR(INDEX(Sheet5!$C$2:$C$1300,MATCH($A846,Sheet5!$A$2:$A$1300,0)),"-"))</f>
        <v>-</v>
      </c>
      <c r="D846" s="204">
        <f>IFERROR(INDEX(Lookup!$BG$9:$BG$2065,MATCH($A846,Lookup!$A$9:$A$2065,0)),0)</f>
        <v>0</v>
      </c>
      <c r="E846" s="204">
        <f>IFERROR(INDEX(Lookup!$BF$9:$BF$2065,MATCH($A846,Lookup!$A$9:$A$2065,0)),0)</f>
        <v>0</v>
      </c>
      <c r="F846" s="204">
        <f>IFERROR(INDEX(Lookup!$BE$9:$BE$2065,MATCH($A846,Lookup!$A$9:$A$2065,0)),0)</f>
        <v>0</v>
      </c>
      <c r="G846" s="205"/>
      <c r="H846" s="205"/>
      <c r="I846" s="204">
        <f>IFERROR(INDEX(Lookup!$BJ$9:$BJ$2065,MATCH($A846,Lookup!$A$9:$A$2065,0)),0)</f>
        <v>0</v>
      </c>
      <c r="J846" s="204">
        <f>IFERROR(INDEX(Lookup!$BI$9:$BI$2065,MATCH($A846,Lookup!$A$9:$A$2065,0)),0)</f>
        <v>0</v>
      </c>
      <c r="K846" s="204">
        <f>IFERROR(INDEX(Lookup!$BH$9:$BH$2065,MATCH($A846,Lookup!$A$9:$A$2065,0)),0)</f>
        <v>0</v>
      </c>
      <c r="L846" s="204">
        <f t="shared" si="142"/>
        <v>0</v>
      </c>
      <c r="O846" s="182">
        <f t="shared" si="143"/>
        <v>0</v>
      </c>
    </row>
    <row r="847" spans="1:15" hidden="1" x14ac:dyDescent="0.2">
      <c r="A847" s="182">
        <f>'18'!A4</f>
        <v>0</v>
      </c>
      <c r="C847" s="182" t="str">
        <f>IFERROR(LEFT(IFERROR(INDEX(Sheet5!$C$2:$C$1300,MATCH($A847,Sheet5!$A$2:$A$1300,0)),"-"),FIND(",",IFERROR(INDEX(Sheet5!$C$2:$C$1300,MATCH($A847,Sheet5!$A$2:$A$1300,0)),"-"),1)-1),IFERROR(INDEX(Sheet5!$C$2:$C$1300,MATCH($A847,Sheet5!$A$2:$A$1300,0)),"-"))</f>
        <v>-</v>
      </c>
      <c r="D847" s="204">
        <f>IFERROR(INDEX(Lookup!$BG$9:$BG$2065,MATCH($A847,Lookup!$A$9:$A$2065,0)),0)</f>
        <v>0</v>
      </c>
      <c r="E847" s="204">
        <f>IFERROR(INDEX(Lookup!$BF$9:$BF$2065,MATCH($A847,Lookup!$A$9:$A$2065,0)),0)</f>
        <v>0</v>
      </c>
      <c r="F847" s="204">
        <f>IFERROR(INDEX(Lookup!$BE$9:$BE$2065,MATCH($A847,Lookup!$A$9:$A$2065,0)),0)</f>
        <v>0</v>
      </c>
      <c r="G847" s="205"/>
      <c r="H847" s="205"/>
      <c r="I847" s="204">
        <f>IFERROR(INDEX(Lookup!$BJ$9:$BJ$2065,MATCH($A847,Lookup!$A$9:$A$2065,0)),0)</f>
        <v>0</v>
      </c>
      <c r="J847" s="204">
        <f>IFERROR(INDEX(Lookup!$BI$9:$BI$2065,MATCH($A847,Lookup!$A$9:$A$2065,0)),0)</f>
        <v>0</v>
      </c>
      <c r="K847" s="204">
        <f>IFERROR(INDEX(Lookup!$BH$9:$BH$2065,MATCH($A847,Lookup!$A$9:$A$2065,0)),0)</f>
        <v>0</v>
      </c>
      <c r="L847" s="204">
        <f t="shared" si="142"/>
        <v>0</v>
      </c>
      <c r="O847" s="182">
        <f t="shared" si="143"/>
        <v>0</v>
      </c>
    </row>
    <row r="848" spans="1:15" hidden="1" x14ac:dyDescent="0.2">
      <c r="A848" s="182">
        <f>'18'!A5</f>
        <v>0</v>
      </c>
      <c r="C848" s="182" t="str">
        <f>IFERROR(LEFT(IFERROR(INDEX(Sheet5!$C$2:$C$1300,MATCH($A848,Sheet5!$A$2:$A$1300,0)),"-"),FIND(",",IFERROR(INDEX(Sheet5!$C$2:$C$1300,MATCH($A848,Sheet5!$A$2:$A$1300,0)),"-"),1)-1),IFERROR(INDEX(Sheet5!$C$2:$C$1300,MATCH($A848,Sheet5!$A$2:$A$1300,0)),"-"))</f>
        <v>-</v>
      </c>
      <c r="D848" s="204">
        <f>IFERROR(INDEX(Lookup!$BG$9:$BG$2065,MATCH($A848,Lookup!$A$9:$A$2065,0)),0)</f>
        <v>0</v>
      </c>
      <c r="E848" s="204">
        <f>IFERROR(INDEX(Lookup!$BF$9:$BF$2065,MATCH($A848,Lookup!$A$9:$A$2065,0)),0)</f>
        <v>0</v>
      </c>
      <c r="F848" s="204">
        <f>IFERROR(INDEX(Lookup!$BE$9:$BE$2065,MATCH($A848,Lookup!$A$9:$A$2065,0)),0)</f>
        <v>0</v>
      </c>
      <c r="G848" s="205"/>
      <c r="H848" s="205"/>
      <c r="I848" s="204">
        <f>IFERROR(INDEX(Lookup!$BJ$9:$BJ$2065,MATCH($A848,Lookup!$A$9:$A$2065,0)),0)</f>
        <v>0</v>
      </c>
      <c r="J848" s="204">
        <f>IFERROR(INDEX(Lookup!$BI$9:$BI$2065,MATCH($A848,Lookup!$A$9:$A$2065,0)),0)</f>
        <v>0</v>
      </c>
      <c r="K848" s="204">
        <f>IFERROR(INDEX(Lookup!$BH$9:$BH$2065,MATCH($A848,Lookup!$A$9:$A$2065,0)),0)</f>
        <v>0</v>
      </c>
      <c r="L848" s="204">
        <f t="shared" si="142"/>
        <v>0</v>
      </c>
      <c r="O848" s="182">
        <f t="shared" si="143"/>
        <v>0</v>
      </c>
    </row>
    <row r="849" spans="1:15" hidden="1" x14ac:dyDescent="0.2">
      <c r="A849" s="182">
        <f>'18'!A6</f>
        <v>0</v>
      </c>
      <c r="C849" s="182" t="str">
        <f>IFERROR(LEFT(IFERROR(INDEX(Sheet5!$C$2:$C$1300,MATCH($A849,Sheet5!$A$2:$A$1300,0)),"-"),FIND(",",IFERROR(INDEX(Sheet5!$C$2:$C$1300,MATCH($A849,Sheet5!$A$2:$A$1300,0)),"-"),1)-1),IFERROR(INDEX(Sheet5!$C$2:$C$1300,MATCH($A849,Sheet5!$A$2:$A$1300,0)),"-"))</f>
        <v>-</v>
      </c>
      <c r="D849" s="204">
        <f>IFERROR(INDEX(Lookup!$BG$9:$BG$2065,MATCH($A849,Lookup!$A$9:$A$2065,0)),0)</f>
        <v>0</v>
      </c>
      <c r="E849" s="204">
        <f>IFERROR(INDEX(Lookup!$BF$9:$BF$2065,MATCH($A849,Lookup!$A$9:$A$2065,0)),0)</f>
        <v>0</v>
      </c>
      <c r="F849" s="204">
        <f>IFERROR(INDEX(Lookup!$BE$9:$BE$2065,MATCH($A849,Lookup!$A$9:$A$2065,0)),0)</f>
        <v>0</v>
      </c>
      <c r="G849" s="205"/>
      <c r="H849" s="205"/>
      <c r="I849" s="204">
        <f>IFERROR(INDEX(Lookup!$BJ$9:$BJ$2065,MATCH($A849,Lookup!$A$9:$A$2065,0)),0)</f>
        <v>0</v>
      </c>
      <c r="J849" s="204">
        <f>IFERROR(INDEX(Lookup!$BI$9:$BI$2065,MATCH($A849,Lookup!$A$9:$A$2065,0)),0)</f>
        <v>0</v>
      </c>
      <c r="K849" s="204">
        <f>IFERROR(INDEX(Lookup!$BH$9:$BH$2065,MATCH($A849,Lookup!$A$9:$A$2065,0)),0)</f>
        <v>0</v>
      </c>
      <c r="L849" s="204">
        <f t="shared" si="142"/>
        <v>0</v>
      </c>
      <c r="O849" s="182">
        <f t="shared" si="143"/>
        <v>0</v>
      </c>
    </row>
    <row r="850" spans="1:15" hidden="1" x14ac:dyDescent="0.2">
      <c r="A850" s="182">
        <f>'18'!A7</f>
        <v>0</v>
      </c>
      <c r="C850" s="182" t="str">
        <f>IFERROR(LEFT(IFERROR(INDEX(Sheet5!$C$2:$C$1300,MATCH($A850,Sheet5!$A$2:$A$1300,0)),"-"),FIND(",",IFERROR(INDEX(Sheet5!$C$2:$C$1300,MATCH($A850,Sheet5!$A$2:$A$1300,0)),"-"),1)-1),IFERROR(INDEX(Sheet5!$C$2:$C$1300,MATCH($A850,Sheet5!$A$2:$A$1300,0)),"-"))</f>
        <v>-</v>
      </c>
      <c r="D850" s="204">
        <f>IFERROR(INDEX(Lookup!$BG$9:$BG$2065,MATCH($A850,Lookup!$A$9:$A$2065,0)),0)</f>
        <v>0</v>
      </c>
      <c r="E850" s="204">
        <f>IFERROR(INDEX(Lookup!$BF$9:$BF$2065,MATCH($A850,Lookup!$A$9:$A$2065,0)),0)</f>
        <v>0</v>
      </c>
      <c r="F850" s="204">
        <f>IFERROR(INDEX(Lookup!$BE$9:$BE$2065,MATCH($A850,Lookup!$A$9:$A$2065,0)),0)</f>
        <v>0</v>
      </c>
      <c r="G850" s="205"/>
      <c r="H850" s="205"/>
      <c r="I850" s="204">
        <f>IFERROR(INDEX(Lookup!$BJ$9:$BJ$2065,MATCH($A850,Lookup!$A$9:$A$2065,0)),0)</f>
        <v>0</v>
      </c>
      <c r="J850" s="204">
        <f>IFERROR(INDEX(Lookup!$BI$9:$BI$2065,MATCH($A850,Lookup!$A$9:$A$2065,0)),0)</f>
        <v>0</v>
      </c>
      <c r="K850" s="204">
        <f>IFERROR(INDEX(Lookup!$BH$9:$BH$2065,MATCH($A850,Lookup!$A$9:$A$2065,0)),0)</f>
        <v>0</v>
      </c>
      <c r="L850" s="204">
        <f t="shared" si="142"/>
        <v>0</v>
      </c>
      <c r="O850" s="182">
        <f t="shared" si="143"/>
        <v>0</v>
      </c>
    </row>
    <row r="851" spans="1:15" hidden="1" x14ac:dyDescent="0.2">
      <c r="A851" s="182">
        <f>'18'!A8</f>
        <v>0</v>
      </c>
      <c r="C851" s="182" t="str">
        <f>IFERROR(LEFT(IFERROR(INDEX(Sheet5!$C$2:$C$1300,MATCH($A851,Sheet5!$A$2:$A$1300,0)),"-"),FIND(",",IFERROR(INDEX(Sheet5!$C$2:$C$1300,MATCH($A851,Sheet5!$A$2:$A$1300,0)),"-"),1)-1),IFERROR(INDEX(Sheet5!$C$2:$C$1300,MATCH($A851,Sheet5!$A$2:$A$1300,0)),"-"))</f>
        <v>-</v>
      </c>
      <c r="D851" s="204">
        <f>IFERROR(INDEX(Lookup!$BG$9:$BG$2065,MATCH($A851,Lookup!$A$9:$A$2065,0)),0)</f>
        <v>0</v>
      </c>
      <c r="E851" s="204">
        <f>IFERROR(INDEX(Lookup!$BF$9:$BF$2065,MATCH($A851,Lookup!$A$9:$A$2065,0)),0)</f>
        <v>0</v>
      </c>
      <c r="F851" s="204">
        <f>IFERROR(INDEX(Lookup!$BE$9:$BE$2065,MATCH($A851,Lookup!$A$9:$A$2065,0)),0)</f>
        <v>0</v>
      </c>
      <c r="G851" s="205"/>
      <c r="H851" s="205"/>
      <c r="I851" s="204">
        <f>IFERROR(INDEX(Lookup!$BJ$9:$BJ$2065,MATCH($A851,Lookup!$A$9:$A$2065,0)),0)</f>
        <v>0</v>
      </c>
      <c r="J851" s="204">
        <f>IFERROR(INDEX(Lookup!$BI$9:$BI$2065,MATCH($A851,Lookup!$A$9:$A$2065,0)),0)</f>
        <v>0</v>
      </c>
      <c r="K851" s="204">
        <f>IFERROR(INDEX(Lookup!$BH$9:$BH$2065,MATCH($A851,Lookup!$A$9:$A$2065,0)),0)</f>
        <v>0</v>
      </c>
      <c r="L851" s="204">
        <f t="shared" si="142"/>
        <v>0</v>
      </c>
      <c r="O851" s="182">
        <f t="shared" si="143"/>
        <v>0</v>
      </c>
    </row>
    <row r="852" spans="1:15" hidden="1" x14ac:dyDescent="0.2">
      <c r="A852" s="182">
        <f>'18'!A9</f>
        <v>0</v>
      </c>
      <c r="C852" s="182" t="str">
        <f>IFERROR(LEFT(IFERROR(INDEX(Sheet5!$C$2:$C$1300,MATCH($A852,Sheet5!$A$2:$A$1300,0)),"-"),FIND(",",IFERROR(INDEX(Sheet5!$C$2:$C$1300,MATCH($A852,Sheet5!$A$2:$A$1300,0)),"-"),1)-1),IFERROR(INDEX(Sheet5!$C$2:$C$1300,MATCH($A852,Sheet5!$A$2:$A$1300,0)),"-"))</f>
        <v>-</v>
      </c>
      <c r="D852" s="204">
        <f>IFERROR(INDEX(Lookup!$BG$9:$BG$2065,MATCH($A852,Lookup!$A$9:$A$2065,0)),0)</f>
        <v>0</v>
      </c>
      <c r="E852" s="204">
        <f>IFERROR(INDEX(Lookup!$BF$9:$BF$2065,MATCH($A852,Lookup!$A$9:$A$2065,0)),0)</f>
        <v>0</v>
      </c>
      <c r="F852" s="204">
        <f>IFERROR(INDEX(Lookup!$BE$9:$BE$2065,MATCH($A852,Lookup!$A$9:$A$2065,0)),0)</f>
        <v>0</v>
      </c>
      <c r="G852" s="205"/>
      <c r="H852" s="205"/>
      <c r="I852" s="204">
        <f>IFERROR(INDEX(Lookup!$BJ$9:$BJ$2065,MATCH($A852,Lookup!$A$9:$A$2065,0)),0)</f>
        <v>0</v>
      </c>
      <c r="J852" s="204">
        <f>IFERROR(INDEX(Lookup!$BI$9:$BI$2065,MATCH($A852,Lookup!$A$9:$A$2065,0)),0)</f>
        <v>0</v>
      </c>
      <c r="K852" s="204">
        <f>IFERROR(INDEX(Lookup!$BH$9:$BH$2065,MATCH($A852,Lookup!$A$9:$A$2065,0)),0)</f>
        <v>0</v>
      </c>
      <c r="L852" s="204">
        <f t="shared" si="142"/>
        <v>0</v>
      </c>
      <c r="O852" s="182">
        <f t="shared" si="143"/>
        <v>0</v>
      </c>
    </row>
    <row r="853" spans="1:15" hidden="1" x14ac:dyDescent="0.2">
      <c r="A853" s="182">
        <f>'18'!A10</f>
        <v>0</v>
      </c>
      <c r="C853" s="182" t="str">
        <f>IFERROR(LEFT(IFERROR(INDEX(Sheet5!$C$2:$C$1300,MATCH($A853,Sheet5!$A$2:$A$1300,0)),"-"),FIND(",",IFERROR(INDEX(Sheet5!$C$2:$C$1300,MATCH($A853,Sheet5!$A$2:$A$1300,0)),"-"),1)-1),IFERROR(INDEX(Sheet5!$C$2:$C$1300,MATCH($A853,Sheet5!$A$2:$A$1300,0)),"-"))</f>
        <v>-</v>
      </c>
      <c r="D853" s="204">
        <f>IFERROR(INDEX(Lookup!$BG$9:$BG$2065,MATCH($A853,Lookup!$A$9:$A$2065,0)),0)</f>
        <v>0</v>
      </c>
      <c r="E853" s="204">
        <f>IFERROR(INDEX(Lookup!$BF$9:$BF$2065,MATCH($A853,Lookup!$A$9:$A$2065,0)),0)</f>
        <v>0</v>
      </c>
      <c r="F853" s="204">
        <f>IFERROR(INDEX(Lookup!$BE$9:$BE$2065,MATCH($A853,Lookup!$A$9:$A$2065,0)),0)</f>
        <v>0</v>
      </c>
      <c r="G853" s="205"/>
      <c r="H853" s="205"/>
      <c r="I853" s="204">
        <f>IFERROR(INDEX(Lookup!$BJ$9:$BJ$2065,MATCH($A853,Lookup!$A$9:$A$2065,0)),0)</f>
        <v>0</v>
      </c>
      <c r="J853" s="204">
        <f>IFERROR(INDEX(Lookup!$BI$9:$BI$2065,MATCH($A853,Lookup!$A$9:$A$2065,0)),0)</f>
        <v>0</v>
      </c>
      <c r="K853" s="204">
        <f>IFERROR(INDEX(Lookup!$BH$9:$BH$2065,MATCH($A853,Lookup!$A$9:$A$2065,0)),0)</f>
        <v>0</v>
      </c>
      <c r="L853" s="204">
        <f t="shared" si="142"/>
        <v>0</v>
      </c>
      <c r="O853" s="182">
        <f t="shared" si="143"/>
        <v>0</v>
      </c>
    </row>
    <row r="854" spans="1:15" hidden="1" x14ac:dyDescent="0.2">
      <c r="A854" s="182">
        <f>'18'!A11</f>
        <v>0</v>
      </c>
      <c r="C854" s="182" t="str">
        <f>IFERROR(LEFT(IFERROR(INDEX(Sheet5!$C$2:$C$1300,MATCH($A854,Sheet5!$A$2:$A$1300,0)),"-"),FIND(",",IFERROR(INDEX(Sheet5!$C$2:$C$1300,MATCH($A854,Sheet5!$A$2:$A$1300,0)),"-"),1)-1),IFERROR(INDEX(Sheet5!$C$2:$C$1300,MATCH($A854,Sheet5!$A$2:$A$1300,0)),"-"))</f>
        <v>-</v>
      </c>
      <c r="D854" s="204">
        <f>IFERROR(INDEX(Lookup!$BG$9:$BG$2065,MATCH($A854,Lookup!$A$9:$A$2065,0)),0)</f>
        <v>0</v>
      </c>
      <c r="E854" s="204">
        <f>IFERROR(INDEX(Lookup!$BF$9:$BF$2065,MATCH($A854,Lookup!$A$9:$A$2065,0)),0)</f>
        <v>0</v>
      </c>
      <c r="F854" s="204">
        <f>IFERROR(INDEX(Lookup!$BE$9:$BE$2065,MATCH($A854,Lookup!$A$9:$A$2065,0)),0)</f>
        <v>0</v>
      </c>
      <c r="G854" s="205"/>
      <c r="H854" s="205"/>
      <c r="I854" s="204">
        <f>IFERROR(INDEX(Lookup!$BJ$9:$BJ$2065,MATCH($A854,Lookup!$A$9:$A$2065,0)),0)</f>
        <v>0</v>
      </c>
      <c r="J854" s="204">
        <f>IFERROR(INDEX(Lookup!$BI$9:$BI$2065,MATCH($A854,Lookup!$A$9:$A$2065,0)),0)</f>
        <v>0</v>
      </c>
      <c r="K854" s="204">
        <f>IFERROR(INDEX(Lookup!$BH$9:$BH$2065,MATCH($A854,Lookup!$A$9:$A$2065,0)),0)</f>
        <v>0</v>
      </c>
      <c r="L854" s="204">
        <f t="shared" si="142"/>
        <v>0</v>
      </c>
      <c r="O854" s="182">
        <f t="shared" si="143"/>
        <v>0</v>
      </c>
    </row>
    <row r="855" spans="1:15" hidden="1" x14ac:dyDescent="0.2">
      <c r="A855" s="182">
        <f>'18'!A12</f>
        <v>0</v>
      </c>
      <c r="C855" s="182" t="str">
        <f>IFERROR(LEFT(IFERROR(INDEX(Sheet5!$C$2:$C$1300,MATCH($A855,Sheet5!$A$2:$A$1300,0)),"-"),FIND(",",IFERROR(INDEX(Sheet5!$C$2:$C$1300,MATCH($A855,Sheet5!$A$2:$A$1300,0)),"-"),1)-1),IFERROR(INDEX(Sheet5!$C$2:$C$1300,MATCH($A855,Sheet5!$A$2:$A$1300,0)),"-"))</f>
        <v>-</v>
      </c>
      <c r="D855" s="204">
        <f>IFERROR(INDEX(Lookup!$BG$9:$BG$2065,MATCH($A855,Lookup!$A$9:$A$2065,0)),0)</f>
        <v>0</v>
      </c>
      <c r="E855" s="204">
        <f>IFERROR(INDEX(Lookup!$BF$9:$BF$2065,MATCH($A855,Lookup!$A$9:$A$2065,0)),0)</f>
        <v>0</v>
      </c>
      <c r="F855" s="204">
        <f>IFERROR(INDEX(Lookup!$BE$9:$BE$2065,MATCH($A855,Lookup!$A$9:$A$2065,0)),0)</f>
        <v>0</v>
      </c>
      <c r="G855" s="205"/>
      <c r="H855" s="205"/>
      <c r="I855" s="204">
        <f>IFERROR(INDEX(Lookup!$BJ$9:$BJ$2065,MATCH($A855,Lookup!$A$9:$A$2065,0)),0)</f>
        <v>0</v>
      </c>
      <c r="J855" s="204">
        <f>IFERROR(INDEX(Lookup!$BI$9:$BI$2065,MATCH($A855,Lookup!$A$9:$A$2065,0)),0)</f>
        <v>0</v>
      </c>
      <c r="K855" s="204">
        <f>IFERROR(INDEX(Lookup!$BH$9:$BH$2065,MATCH($A855,Lookup!$A$9:$A$2065,0)),0)</f>
        <v>0</v>
      </c>
      <c r="L855" s="204">
        <f t="shared" si="142"/>
        <v>0</v>
      </c>
      <c r="O855" s="182">
        <f t="shared" si="143"/>
        <v>0</v>
      </c>
    </row>
    <row r="856" spans="1:15" hidden="1" x14ac:dyDescent="0.2">
      <c r="A856" s="182">
        <f>'18'!A13</f>
        <v>0</v>
      </c>
      <c r="C856" s="182" t="str">
        <f>IFERROR(LEFT(IFERROR(INDEX(Sheet5!$C$2:$C$1300,MATCH($A856,Sheet5!$A$2:$A$1300,0)),"-"),FIND(",",IFERROR(INDEX(Sheet5!$C$2:$C$1300,MATCH($A856,Sheet5!$A$2:$A$1300,0)),"-"),1)-1),IFERROR(INDEX(Sheet5!$C$2:$C$1300,MATCH($A856,Sheet5!$A$2:$A$1300,0)),"-"))</f>
        <v>-</v>
      </c>
      <c r="D856" s="204">
        <f>IFERROR(INDEX(Lookup!$BG$9:$BG$2065,MATCH($A856,Lookup!$A$9:$A$2065,0)),0)</f>
        <v>0</v>
      </c>
      <c r="E856" s="204">
        <f>IFERROR(INDEX(Lookup!$BF$9:$BF$2065,MATCH($A856,Lookup!$A$9:$A$2065,0)),0)</f>
        <v>0</v>
      </c>
      <c r="F856" s="204">
        <f>IFERROR(INDEX(Lookup!$BE$9:$BE$2065,MATCH($A856,Lookup!$A$9:$A$2065,0)),0)</f>
        <v>0</v>
      </c>
      <c r="G856" s="205"/>
      <c r="H856" s="205"/>
      <c r="I856" s="204">
        <f>IFERROR(INDEX(Lookup!$BJ$9:$BJ$2065,MATCH($A856,Lookup!$A$9:$A$2065,0)),0)</f>
        <v>0</v>
      </c>
      <c r="J856" s="204">
        <f>IFERROR(INDEX(Lookup!$BI$9:$BI$2065,MATCH($A856,Lookup!$A$9:$A$2065,0)),0)</f>
        <v>0</v>
      </c>
      <c r="K856" s="204">
        <f>IFERROR(INDEX(Lookup!$BH$9:$BH$2065,MATCH($A856,Lookup!$A$9:$A$2065,0)),0)</f>
        <v>0</v>
      </c>
      <c r="L856" s="204">
        <f t="shared" si="142"/>
        <v>0</v>
      </c>
      <c r="O856" s="182">
        <f t="shared" si="143"/>
        <v>0</v>
      </c>
    </row>
    <row r="857" spans="1:15" hidden="1" x14ac:dyDescent="0.2">
      <c r="L857" s="204"/>
      <c r="O857" s="182">
        <f t="shared" si="143"/>
        <v>0</v>
      </c>
    </row>
    <row r="858" spans="1:15" x14ac:dyDescent="0.2">
      <c r="A858" s="212"/>
      <c r="B858" s="212"/>
      <c r="C858" s="212" t="s">
        <v>480</v>
      </c>
      <c r="D858" s="210">
        <f>SUM(D845:D857)</f>
        <v>0</v>
      </c>
      <c r="E858" s="210">
        <f>SUM(E845:E857)</f>
        <v>0</v>
      </c>
      <c r="F858" s="210">
        <f>SUM(F845:F857)</f>
        <v>0</v>
      </c>
      <c r="G858" s="211"/>
      <c r="H858" s="211"/>
      <c r="I858" s="210">
        <f>SUM(I845:I857)</f>
        <v>0</v>
      </c>
      <c r="J858" s="210">
        <f>SUM(J845:J857)</f>
        <v>0</v>
      </c>
      <c r="K858" s="210">
        <f>SUM(K845:K857)</f>
        <v>0</v>
      </c>
      <c r="L858" s="210">
        <f>SUM(L845:L857)</f>
        <v>0</v>
      </c>
      <c r="O858" s="182">
        <v>1</v>
      </c>
    </row>
    <row r="859" spans="1:15" x14ac:dyDescent="0.2">
      <c r="A859" s="212"/>
      <c r="B859" s="212"/>
      <c r="C859" s="212" t="s">
        <v>481</v>
      </c>
      <c r="D859" s="210">
        <f>D814-D829-D843-D858</f>
        <v>54203.680000000037</v>
      </c>
      <c r="E859" s="210">
        <f>E814-E829-E843-E858</f>
        <v>-1225.8900000000001</v>
      </c>
      <c r="F859" s="210">
        <f>F814-F829-F843-F858</f>
        <v>26005.16</v>
      </c>
      <c r="G859" s="210"/>
      <c r="H859" s="210"/>
      <c r="I859" s="210">
        <f>I814-I829-I843-I858</f>
        <v>-36651.940000000053</v>
      </c>
      <c r="J859" s="210">
        <f>J814-J829-J843-J858</f>
        <v>-130707.17000000001</v>
      </c>
      <c r="K859" s="210">
        <f>K814-K829-K843-K858</f>
        <v>-295357.65000000002</v>
      </c>
      <c r="L859" s="210">
        <f>L814-L829-L843-L858</f>
        <v>-177866.47999999986</v>
      </c>
      <c r="O859" s="182">
        <v>1</v>
      </c>
    </row>
    <row r="860" spans="1:15" x14ac:dyDescent="0.2">
      <c r="C860" s="206" t="s">
        <v>477</v>
      </c>
      <c r="L860" s="204"/>
      <c r="O860" s="182">
        <v>1</v>
      </c>
    </row>
    <row r="861" spans="1:15" x14ac:dyDescent="0.2">
      <c r="A861" s="182" t="str">
        <f>'19'!A2</f>
        <v>30140-G12</v>
      </c>
      <c r="C861" s="182" t="str">
        <f>IFERROR(LEFT(IFERROR(INDEX(Sheet5!$C$2:$C$1300,MATCH($A861,Sheet5!$A$2:$A$1300,0)),"-"),FIND(",",IFERROR(INDEX(Sheet5!$C$2:$C$1300,MATCH($A861,Sheet5!$A$2:$A$1300,0)),"-"),1)-1),IFERROR(INDEX(Sheet5!$C$2:$C$1300,MATCH($A861,Sheet5!$A$2:$A$1300,0)),"-"))</f>
        <v xml:space="preserve">Income Tax-TAR                                              </v>
      </c>
      <c r="D861" s="204">
        <f>IFERROR(INDEX(Lookup!$BG$9:$BG$2065,MATCH($A861,Lookup!$A$9:$A$2065,0)),0)</f>
        <v>0</v>
      </c>
      <c r="E861" s="204">
        <f>IFERROR(INDEX(Lookup!$BF$9:$BF$2065,MATCH($A861,Lookup!$A$9:$A$2065,0)),0)</f>
        <v>0</v>
      </c>
      <c r="F861" s="204">
        <f>IFERROR(INDEX(Lookup!$BE$9:$BE$2065,MATCH($A861,Lookup!$A$9:$A$2065,0)),0)</f>
        <v>0</v>
      </c>
      <c r="G861" s="205"/>
      <c r="H861" s="205"/>
      <c r="I861" s="204">
        <f>IFERROR(INDEX(Lookup!$BJ$9:$BJ$2065,MATCH($A861,Lookup!$A$9:$A$2065,0)),0)</f>
        <v>0</v>
      </c>
      <c r="J861" s="204">
        <f>IFERROR(INDEX(Lookup!$BI$9:$BI$2065,MATCH($A861,Lookup!$A$9:$A$2065,0)),0)</f>
        <v>0</v>
      </c>
      <c r="K861" s="204">
        <f>IFERROR(INDEX(Lookup!$BH$9:$BH$2065,MATCH($A861,Lookup!$A$9:$A$2065,0)),0)</f>
        <v>0</v>
      </c>
      <c r="L861" s="204">
        <f t="shared" ref="L861:L871" si="144">K861-J861</f>
        <v>0</v>
      </c>
      <c r="O861" s="182">
        <f t="shared" ref="O861:O871" si="145">+IF(A861&gt;0,1,0)</f>
        <v>1</v>
      </c>
    </row>
    <row r="862" spans="1:15" hidden="1" x14ac:dyDescent="0.2">
      <c r="A862" s="182">
        <f>'19'!A3</f>
        <v>0</v>
      </c>
      <c r="C862" s="182" t="str">
        <f>IFERROR(LEFT(IFERROR(INDEX(Sheet5!$C$2:$C$1300,MATCH($A862,Sheet5!$A$2:$A$1300,0)),"-"),FIND(",",IFERROR(INDEX(Sheet5!$C$2:$C$1300,MATCH($A862,Sheet5!$A$2:$A$1300,0)),"-"),1)-1),IFERROR(INDEX(Sheet5!$C$2:$C$1300,MATCH($A862,Sheet5!$A$2:$A$1300,0)),"-"))</f>
        <v>-</v>
      </c>
      <c r="D862" s="204">
        <f>IFERROR(INDEX(Lookup!$BG$9:$BG$2065,MATCH($A862,Lookup!$A$9:$A$2065,0)),0)</f>
        <v>0</v>
      </c>
      <c r="E862" s="204">
        <f>IFERROR(INDEX(Lookup!$BF$9:$BF$2065,MATCH($A862,Lookup!$A$9:$A$2065,0)),0)</f>
        <v>0</v>
      </c>
      <c r="F862" s="204">
        <f>IFERROR(INDEX(Lookup!$BE$9:$BE$2065,MATCH($A862,Lookup!$A$9:$A$2065,0)),0)</f>
        <v>0</v>
      </c>
      <c r="G862" s="205"/>
      <c r="H862" s="205"/>
      <c r="I862" s="204">
        <f>IFERROR(INDEX(Lookup!$BJ$9:$BJ$2065,MATCH($A862,Lookup!$A$9:$A$2065,0)),0)</f>
        <v>0</v>
      </c>
      <c r="J862" s="204">
        <f>IFERROR(INDEX(Lookup!$BI$9:$BI$2065,MATCH($A862,Lookup!$A$9:$A$2065,0)),0)</f>
        <v>0</v>
      </c>
      <c r="K862" s="204">
        <f>IFERROR(INDEX(Lookup!$BH$9:$BH$2065,MATCH($A862,Lookup!$A$9:$A$2065,0)),0)</f>
        <v>0</v>
      </c>
      <c r="L862" s="204">
        <f t="shared" si="144"/>
        <v>0</v>
      </c>
      <c r="O862" s="182">
        <f t="shared" si="145"/>
        <v>0</v>
      </c>
    </row>
    <row r="863" spans="1:15" hidden="1" x14ac:dyDescent="0.2">
      <c r="A863" s="182">
        <f>'19'!A4</f>
        <v>0</v>
      </c>
      <c r="C863" s="182" t="str">
        <f>IFERROR(LEFT(IFERROR(INDEX(Sheet5!$C$2:$C$1300,MATCH($A863,Sheet5!$A$2:$A$1300,0)),"-"),FIND(",",IFERROR(INDEX(Sheet5!$C$2:$C$1300,MATCH($A863,Sheet5!$A$2:$A$1300,0)),"-"),1)-1),IFERROR(INDEX(Sheet5!$C$2:$C$1300,MATCH($A863,Sheet5!$A$2:$A$1300,0)),"-"))</f>
        <v>-</v>
      </c>
      <c r="D863" s="204">
        <f>IFERROR(INDEX(Lookup!$BG$9:$BG$2065,MATCH($A863,Lookup!$A$9:$A$2065,0)),0)</f>
        <v>0</v>
      </c>
      <c r="E863" s="204">
        <f>IFERROR(INDEX(Lookup!$BF$9:$BF$2065,MATCH($A863,Lookup!$A$9:$A$2065,0)),0)</f>
        <v>0</v>
      </c>
      <c r="F863" s="204">
        <f>IFERROR(INDEX(Lookup!$BE$9:$BE$2065,MATCH($A863,Lookup!$A$9:$A$2065,0)),0)</f>
        <v>0</v>
      </c>
      <c r="G863" s="205"/>
      <c r="H863" s="205"/>
      <c r="I863" s="204">
        <f>IFERROR(INDEX(Lookup!$BJ$9:$BJ$2065,MATCH($A863,Lookup!$A$9:$A$2065,0)),0)</f>
        <v>0</v>
      </c>
      <c r="J863" s="204">
        <f>IFERROR(INDEX(Lookup!$BI$9:$BI$2065,MATCH($A863,Lookup!$A$9:$A$2065,0)),0)</f>
        <v>0</v>
      </c>
      <c r="K863" s="204">
        <f>IFERROR(INDEX(Lookup!$BH$9:$BH$2065,MATCH($A863,Lookup!$A$9:$A$2065,0)),0)</f>
        <v>0</v>
      </c>
      <c r="L863" s="204">
        <f t="shared" si="144"/>
        <v>0</v>
      </c>
      <c r="O863" s="182">
        <f t="shared" si="145"/>
        <v>0</v>
      </c>
    </row>
    <row r="864" spans="1:15" hidden="1" x14ac:dyDescent="0.2">
      <c r="A864" s="182">
        <f>'19'!A5</f>
        <v>0</v>
      </c>
      <c r="C864" s="182" t="str">
        <f>IFERROR(LEFT(IFERROR(INDEX(Sheet5!$C$2:$C$1300,MATCH($A864,Sheet5!$A$2:$A$1300,0)),"-"),FIND(",",IFERROR(INDEX(Sheet5!$C$2:$C$1300,MATCH($A864,Sheet5!$A$2:$A$1300,0)),"-"),1)-1),IFERROR(INDEX(Sheet5!$C$2:$C$1300,MATCH($A864,Sheet5!$A$2:$A$1300,0)),"-"))</f>
        <v>-</v>
      </c>
      <c r="D864" s="204">
        <f>IFERROR(INDEX(Lookup!$BG$9:$BG$2065,MATCH($A864,Lookup!$A$9:$A$2065,0)),0)</f>
        <v>0</v>
      </c>
      <c r="E864" s="204">
        <f>IFERROR(INDEX(Lookup!$BF$9:$BF$2065,MATCH($A864,Lookup!$A$9:$A$2065,0)),0)</f>
        <v>0</v>
      </c>
      <c r="F864" s="204">
        <f>IFERROR(INDEX(Lookup!$BE$9:$BE$2065,MATCH($A864,Lookup!$A$9:$A$2065,0)),0)</f>
        <v>0</v>
      </c>
      <c r="G864" s="205"/>
      <c r="H864" s="205"/>
      <c r="I864" s="204">
        <f>IFERROR(INDEX(Lookup!$BJ$9:$BJ$2065,MATCH($A864,Lookup!$A$9:$A$2065,0)),0)</f>
        <v>0</v>
      </c>
      <c r="J864" s="204">
        <f>IFERROR(INDEX(Lookup!$BI$9:$BI$2065,MATCH($A864,Lookup!$A$9:$A$2065,0)),0)</f>
        <v>0</v>
      </c>
      <c r="K864" s="204">
        <f>IFERROR(INDEX(Lookup!$BH$9:$BH$2065,MATCH($A864,Lookup!$A$9:$A$2065,0)),0)</f>
        <v>0</v>
      </c>
      <c r="L864" s="204">
        <f t="shared" si="144"/>
        <v>0</v>
      </c>
      <c r="O864" s="182">
        <f t="shared" si="145"/>
        <v>0</v>
      </c>
    </row>
    <row r="865" spans="1:15" hidden="1" x14ac:dyDescent="0.2">
      <c r="A865" s="182">
        <f>'19'!A6</f>
        <v>0</v>
      </c>
      <c r="C865" s="182" t="str">
        <f>IFERROR(LEFT(IFERROR(INDEX(Sheet5!$C$2:$C$1300,MATCH($A865,Sheet5!$A$2:$A$1300,0)),"-"),FIND(",",IFERROR(INDEX(Sheet5!$C$2:$C$1300,MATCH($A865,Sheet5!$A$2:$A$1300,0)),"-"),1)-1),IFERROR(INDEX(Sheet5!$C$2:$C$1300,MATCH($A865,Sheet5!$A$2:$A$1300,0)),"-"))</f>
        <v>-</v>
      </c>
      <c r="D865" s="204">
        <f>IFERROR(INDEX(Lookup!$BG$9:$BG$2065,MATCH($A865,Lookup!$A$9:$A$2065,0)),0)</f>
        <v>0</v>
      </c>
      <c r="E865" s="204">
        <f>IFERROR(INDEX(Lookup!$BF$9:$BF$2065,MATCH($A865,Lookup!$A$9:$A$2065,0)),0)</f>
        <v>0</v>
      </c>
      <c r="F865" s="204">
        <f>IFERROR(INDEX(Lookup!$BE$9:$BE$2065,MATCH($A865,Lookup!$A$9:$A$2065,0)),0)</f>
        <v>0</v>
      </c>
      <c r="G865" s="205"/>
      <c r="H865" s="205"/>
      <c r="I865" s="204">
        <f>IFERROR(INDEX(Lookup!$BJ$9:$BJ$2065,MATCH($A865,Lookup!$A$9:$A$2065,0)),0)</f>
        <v>0</v>
      </c>
      <c r="J865" s="204">
        <f>IFERROR(INDEX(Lookup!$BI$9:$BI$2065,MATCH($A865,Lookup!$A$9:$A$2065,0)),0)</f>
        <v>0</v>
      </c>
      <c r="K865" s="204">
        <f>IFERROR(INDEX(Lookup!$BH$9:$BH$2065,MATCH($A865,Lookup!$A$9:$A$2065,0)),0)</f>
        <v>0</v>
      </c>
      <c r="L865" s="204">
        <f t="shared" si="144"/>
        <v>0</v>
      </c>
      <c r="O865" s="182">
        <f t="shared" si="145"/>
        <v>0</v>
      </c>
    </row>
    <row r="866" spans="1:15" hidden="1" x14ac:dyDescent="0.2">
      <c r="A866" s="182">
        <f>'19'!A7</f>
        <v>0</v>
      </c>
      <c r="C866" s="182" t="str">
        <f>IFERROR(LEFT(IFERROR(INDEX(Sheet5!$C$2:$C$1300,MATCH($A866,Sheet5!$A$2:$A$1300,0)),"-"),FIND(",",IFERROR(INDEX(Sheet5!$C$2:$C$1300,MATCH($A866,Sheet5!$A$2:$A$1300,0)),"-"),1)-1),IFERROR(INDEX(Sheet5!$C$2:$C$1300,MATCH($A866,Sheet5!$A$2:$A$1300,0)),"-"))</f>
        <v>-</v>
      </c>
      <c r="D866" s="204">
        <f>IFERROR(INDEX(Lookup!$BG$9:$BG$2065,MATCH($A866,Lookup!$A$9:$A$2065,0)),0)</f>
        <v>0</v>
      </c>
      <c r="E866" s="204">
        <f>IFERROR(INDEX(Lookup!$BF$9:$BF$2065,MATCH($A866,Lookup!$A$9:$A$2065,0)),0)</f>
        <v>0</v>
      </c>
      <c r="F866" s="204">
        <f>IFERROR(INDEX(Lookup!$BE$9:$BE$2065,MATCH($A866,Lookup!$A$9:$A$2065,0)),0)</f>
        <v>0</v>
      </c>
      <c r="G866" s="205"/>
      <c r="H866" s="205"/>
      <c r="I866" s="204">
        <f>IFERROR(INDEX(Lookup!$BJ$9:$BJ$2065,MATCH($A866,Lookup!$A$9:$A$2065,0)),0)</f>
        <v>0</v>
      </c>
      <c r="J866" s="204">
        <f>IFERROR(INDEX(Lookup!$BI$9:$BI$2065,MATCH($A866,Lookup!$A$9:$A$2065,0)),0)</f>
        <v>0</v>
      </c>
      <c r="K866" s="204">
        <f>IFERROR(INDEX(Lookup!$BH$9:$BH$2065,MATCH($A866,Lookup!$A$9:$A$2065,0)),0)</f>
        <v>0</v>
      </c>
      <c r="L866" s="204">
        <f t="shared" si="144"/>
        <v>0</v>
      </c>
      <c r="O866" s="182">
        <f t="shared" si="145"/>
        <v>0</v>
      </c>
    </row>
    <row r="867" spans="1:15" hidden="1" x14ac:dyDescent="0.2">
      <c r="A867" s="182">
        <f>'19'!A8</f>
        <v>0</v>
      </c>
      <c r="C867" s="182" t="str">
        <f>IFERROR(LEFT(IFERROR(INDEX(Sheet5!$C$2:$C$1300,MATCH($A867,Sheet5!$A$2:$A$1300,0)),"-"),FIND(",",IFERROR(INDEX(Sheet5!$C$2:$C$1300,MATCH($A867,Sheet5!$A$2:$A$1300,0)),"-"),1)-1),IFERROR(INDEX(Sheet5!$C$2:$C$1300,MATCH($A867,Sheet5!$A$2:$A$1300,0)),"-"))</f>
        <v>-</v>
      </c>
      <c r="D867" s="204">
        <f>IFERROR(INDEX(Lookup!$BG$9:$BG$2065,MATCH($A867,Lookup!$A$9:$A$2065,0)),0)</f>
        <v>0</v>
      </c>
      <c r="E867" s="204">
        <f>IFERROR(INDEX(Lookup!$BF$9:$BF$2065,MATCH($A867,Lookup!$A$9:$A$2065,0)),0)</f>
        <v>0</v>
      </c>
      <c r="F867" s="204">
        <f>IFERROR(INDEX(Lookup!$BE$9:$BE$2065,MATCH($A867,Lookup!$A$9:$A$2065,0)),0)</f>
        <v>0</v>
      </c>
      <c r="G867" s="205"/>
      <c r="H867" s="205"/>
      <c r="I867" s="204">
        <f>IFERROR(INDEX(Lookup!$BJ$9:$BJ$2065,MATCH($A867,Lookup!$A$9:$A$2065,0)),0)</f>
        <v>0</v>
      </c>
      <c r="J867" s="204">
        <f>IFERROR(INDEX(Lookup!$BI$9:$BI$2065,MATCH($A867,Lookup!$A$9:$A$2065,0)),0)</f>
        <v>0</v>
      </c>
      <c r="K867" s="204">
        <f>IFERROR(INDEX(Lookup!$BH$9:$BH$2065,MATCH($A867,Lookup!$A$9:$A$2065,0)),0)</f>
        <v>0</v>
      </c>
      <c r="L867" s="204">
        <f t="shared" si="144"/>
        <v>0</v>
      </c>
      <c r="O867" s="182">
        <f t="shared" si="145"/>
        <v>0</v>
      </c>
    </row>
    <row r="868" spans="1:15" hidden="1" x14ac:dyDescent="0.2">
      <c r="A868" s="182">
        <f>'19'!A9</f>
        <v>0</v>
      </c>
      <c r="C868" s="182" t="str">
        <f>IFERROR(LEFT(IFERROR(INDEX(Sheet5!$C$2:$C$1300,MATCH($A868,Sheet5!$A$2:$A$1300,0)),"-"),FIND(",",IFERROR(INDEX(Sheet5!$C$2:$C$1300,MATCH($A868,Sheet5!$A$2:$A$1300,0)),"-"),1)-1),IFERROR(INDEX(Sheet5!$C$2:$C$1300,MATCH($A868,Sheet5!$A$2:$A$1300,0)),"-"))</f>
        <v>-</v>
      </c>
      <c r="D868" s="204">
        <f>IFERROR(INDEX(Lookup!$BG$9:$BG$2065,MATCH($A868,Lookup!$A$9:$A$2065,0)),0)</f>
        <v>0</v>
      </c>
      <c r="E868" s="204">
        <f>IFERROR(INDEX(Lookup!$BF$9:$BF$2065,MATCH($A868,Lookup!$A$9:$A$2065,0)),0)</f>
        <v>0</v>
      </c>
      <c r="F868" s="204">
        <f>IFERROR(INDEX(Lookup!$BE$9:$BE$2065,MATCH($A868,Lookup!$A$9:$A$2065,0)),0)</f>
        <v>0</v>
      </c>
      <c r="G868" s="205"/>
      <c r="H868" s="205"/>
      <c r="I868" s="204">
        <f>IFERROR(INDEX(Lookup!$BJ$9:$BJ$2065,MATCH($A868,Lookup!$A$9:$A$2065,0)),0)</f>
        <v>0</v>
      </c>
      <c r="J868" s="204">
        <f>IFERROR(INDEX(Lookup!$BI$9:$BI$2065,MATCH($A868,Lookup!$A$9:$A$2065,0)),0)</f>
        <v>0</v>
      </c>
      <c r="K868" s="204">
        <f>IFERROR(INDEX(Lookup!$BH$9:$BH$2065,MATCH($A868,Lookup!$A$9:$A$2065,0)),0)</f>
        <v>0</v>
      </c>
      <c r="L868" s="204">
        <f t="shared" si="144"/>
        <v>0</v>
      </c>
      <c r="O868" s="182">
        <f t="shared" si="145"/>
        <v>0</v>
      </c>
    </row>
    <row r="869" spans="1:15" hidden="1" x14ac:dyDescent="0.2">
      <c r="A869" s="182">
        <f>'19'!A10</f>
        <v>0</v>
      </c>
      <c r="C869" s="182" t="str">
        <f>IFERROR(LEFT(IFERROR(INDEX(Sheet5!$C$2:$C$1300,MATCH($A869,Sheet5!$A$2:$A$1300,0)),"-"),FIND(",",IFERROR(INDEX(Sheet5!$C$2:$C$1300,MATCH($A869,Sheet5!$A$2:$A$1300,0)),"-"),1)-1),IFERROR(INDEX(Sheet5!$C$2:$C$1300,MATCH($A869,Sheet5!$A$2:$A$1300,0)),"-"))</f>
        <v>-</v>
      </c>
      <c r="D869" s="204">
        <f>IFERROR(INDEX(Lookup!$BG$9:$BG$2065,MATCH($A869,Lookup!$A$9:$A$2065,0)),0)</f>
        <v>0</v>
      </c>
      <c r="E869" s="204">
        <f>IFERROR(INDEX(Lookup!$BF$9:$BF$2065,MATCH($A869,Lookup!$A$9:$A$2065,0)),0)</f>
        <v>0</v>
      </c>
      <c r="F869" s="204">
        <f>IFERROR(INDEX(Lookup!$BE$9:$BE$2065,MATCH($A869,Lookup!$A$9:$A$2065,0)),0)</f>
        <v>0</v>
      </c>
      <c r="G869" s="205"/>
      <c r="H869" s="205"/>
      <c r="I869" s="204">
        <f>IFERROR(INDEX(Lookup!$BJ$9:$BJ$2065,MATCH($A869,Lookup!$A$9:$A$2065,0)),0)</f>
        <v>0</v>
      </c>
      <c r="J869" s="204">
        <f>IFERROR(INDEX(Lookup!$BI$9:$BI$2065,MATCH($A869,Lookup!$A$9:$A$2065,0)),0)</f>
        <v>0</v>
      </c>
      <c r="K869" s="204">
        <f>IFERROR(INDEX(Lookup!$BH$9:$BH$2065,MATCH($A869,Lookup!$A$9:$A$2065,0)),0)</f>
        <v>0</v>
      </c>
      <c r="L869" s="204">
        <f t="shared" si="144"/>
        <v>0</v>
      </c>
      <c r="O869" s="182">
        <f t="shared" si="145"/>
        <v>0</v>
      </c>
    </row>
    <row r="870" spans="1:15" hidden="1" x14ac:dyDescent="0.2">
      <c r="A870" s="182">
        <f>'19'!A11</f>
        <v>0</v>
      </c>
      <c r="C870" s="182" t="str">
        <f>IFERROR(LEFT(IFERROR(INDEX(Sheet5!$C$2:$C$1300,MATCH($A870,Sheet5!$A$2:$A$1300,0)),"-"),FIND(",",IFERROR(INDEX(Sheet5!$C$2:$C$1300,MATCH($A870,Sheet5!$A$2:$A$1300,0)),"-"),1)-1),IFERROR(INDEX(Sheet5!$C$2:$C$1300,MATCH($A870,Sheet5!$A$2:$A$1300,0)),"-"))</f>
        <v>-</v>
      </c>
      <c r="D870" s="204">
        <f>IFERROR(INDEX(Lookup!$BG$9:$BG$2065,MATCH($A870,Lookup!$A$9:$A$2065,0)),0)</f>
        <v>0</v>
      </c>
      <c r="E870" s="204">
        <f>IFERROR(INDEX(Lookup!$BF$9:$BF$2065,MATCH($A870,Lookup!$A$9:$A$2065,0)),0)</f>
        <v>0</v>
      </c>
      <c r="F870" s="204">
        <f>IFERROR(INDEX(Lookup!$BE$9:$BE$2065,MATCH($A870,Lookup!$A$9:$A$2065,0)),0)</f>
        <v>0</v>
      </c>
      <c r="G870" s="205"/>
      <c r="H870" s="205"/>
      <c r="I870" s="204">
        <f>IFERROR(INDEX(Lookup!$BJ$9:$BJ$2065,MATCH($A870,Lookup!$A$9:$A$2065,0)),0)</f>
        <v>0</v>
      </c>
      <c r="J870" s="204">
        <f>IFERROR(INDEX(Lookup!$BI$9:$BI$2065,MATCH($A870,Lookup!$A$9:$A$2065,0)),0)</f>
        <v>0</v>
      </c>
      <c r="K870" s="204">
        <f>IFERROR(INDEX(Lookup!$BH$9:$BH$2065,MATCH($A870,Lookup!$A$9:$A$2065,0)),0)</f>
        <v>0</v>
      </c>
      <c r="L870" s="204">
        <f t="shared" si="144"/>
        <v>0</v>
      </c>
      <c r="O870" s="182">
        <f t="shared" si="145"/>
        <v>0</v>
      </c>
    </row>
    <row r="871" spans="1:15" hidden="1" x14ac:dyDescent="0.2">
      <c r="A871" s="182">
        <f>'19'!A12</f>
        <v>0</v>
      </c>
      <c r="C871" s="182" t="str">
        <f>IFERROR(LEFT(IFERROR(INDEX(Sheet5!$C$2:$C$1300,MATCH($A871,Sheet5!$A$2:$A$1300,0)),"-"),FIND(",",IFERROR(INDEX(Sheet5!$C$2:$C$1300,MATCH($A871,Sheet5!$A$2:$A$1300,0)),"-"),1)-1),IFERROR(INDEX(Sheet5!$C$2:$C$1300,MATCH($A871,Sheet5!$A$2:$A$1300,0)),"-"))</f>
        <v>-</v>
      </c>
      <c r="D871" s="204">
        <f>IFERROR(INDEX(Lookup!$BG$9:$BG$2065,MATCH($A871,Lookup!$A$9:$A$2065,0)),0)</f>
        <v>0</v>
      </c>
      <c r="E871" s="204">
        <f>IFERROR(INDEX(Lookup!$BF$9:$BF$2065,MATCH($A871,Lookup!$A$9:$A$2065,0)),0)</f>
        <v>0</v>
      </c>
      <c r="F871" s="204">
        <f>IFERROR(INDEX(Lookup!$BE$9:$BE$2065,MATCH($A871,Lookup!$A$9:$A$2065,0)),0)</f>
        <v>0</v>
      </c>
      <c r="G871" s="205"/>
      <c r="H871" s="205"/>
      <c r="I871" s="204">
        <f>IFERROR(INDEX(Lookup!$BJ$9:$BJ$2065,MATCH($A871,Lookup!$A$9:$A$2065,0)),0)</f>
        <v>0</v>
      </c>
      <c r="J871" s="204">
        <f>IFERROR(INDEX(Lookup!$BI$9:$BI$2065,MATCH($A871,Lookup!$A$9:$A$2065,0)),0)</f>
        <v>0</v>
      </c>
      <c r="K871" s="204">
        <f>IFERROR(INDEX(Lookup!$BH$9:$BH$2065,MATCH($A871,Lookup!$A$9:$A$2065,0)),0)</f>
        <v>0</v>
      </c>
      <c r="L871" s="204">
        <f t="shared" si="144"/>
        <v>0</v>
      </c>
      <c r="O871" s="182">
        <f t="shared" si="145"/>
        <v>0</v>
      </c>
    </row>
    <row r="872" spans="1:15" x14ac:dyDescent="0.2">
      <c r="L872" s="204"/>
      <c r="O872" s="182">
        <v>1</v>
      </c>
    </row>
    <row r="873" spans="1:15" x14ac:dyDescent="0.2">
      <c r="A873" s="212"/>
      <c r="B873" s="212"/>
      <c r="C873" s="212" t="s">
        <v>482</v>
      </c>
      <c r="D873" s="210">
        <f>SUM(D861:D872)</f>
        <v>0</v>
      </c>
      <c r="E873" s="210">
        <f>SUM(E861:E872)</f>
        <v>0</v>
      </c>
      <c r="F873" s="210">
        <f>SUM(F861:F872)</f>
        <v>0</v>
      </c>
      <c r="G873" s="211"/>
      <c r="H873" s="211"/>
      <c r="I873" s="210">
        <f>SUM(I861:I872)</f>
        <v>0</v>
      </c>
      <c r="J873" s="210">
        <f>SUM(J861:J872)</f>
        <v>0</v>
      </c>
      <c r="K873" s="210">
        <f>SUM(K861:K872)</f>
        <v>0</v>
      </c>
      <c r="L873" s="210">
        <f>SUM(L861:L872)</f>
        <v>0</v>
      </c>
      <c r="O873" s="182">
        <v>1</v>
      </c>
    </row>
    <row r="874" spans="1:15" x14ac:dyDescent="0.2">
      <c r="A874" s="212"/>
      <c r="B874" s="212"/>
      <c r="C874" s="212" t="s">
        <v>483</v>
      </c>
      <c r="D874" s="210">
        <f>D859-D873</f>
        <v>54203.680000000037</v>
      </c>
      <c r="E874" s="210">
        <f>E859-E873</f>
        <v>-1225.8900000000001</v>
      </c>
      <c r="F874" s="210">
        <f>F859-F873</f>
        <v>26005.16</v>
      </c>
      <c r="G874" s="210"/>
      <c r="H874" s="210"/>
      <c r="I874" s="210">
        <f>I859-I873</f>
        <v>-36651.940000000053</v>
      </c>
      <c r="J874" s="210">
        <f>J859-J873</f>
        <v>-130707.17000000001</v>
      </c>
      <c r="K874" s="210">
        <f>K859-K873</f>
        <v>-295357.65000000002</v>
      </c>
      <c r="L874" s="210">
        <f>L859-L873</f>
        <v>-177866.47999999986</v>
      </c>
      <c r="O874" s="182">
        <v>1</v>
      </c>
    </row>
    <row r="875" spans="1:15" x14ac:dyDescent="0.2">
      <c r="L875" s="204"/>
      <c r="O875" s="182">
        <v>1</v>
      </c>
    </row>
    <row r="876" spans="1:15" x14ac:dyDescent="0.2">
      <c r="A876" s="212"/>
      <c r="B876" s="212"/>
      <c r="C876" s="212" t="s">
        <v>484</v>
      </c>
      <c r="D876" s="210"/>
      <c r="E876" s="210"/>
      <c r="F876" s="210"/>
      <c r="G876" s="211"/>
      <c r="H876" s="211"/>
      <c r="I876" s="210"/>
      <c r="J876" s="210"/>
      <c r="K876" s="210"/>
      <c r="L876" s="210"/>
    </row>
    <row r="877" spans="1:15" x14ac:dyDescent="0.2">
      <c r="L877" s="204"/>
    </row>
    <row r="878" spans="1:15" x14ac:dyDescent="0.2">
      <c r="L878" s="204"/>
    </row>
    <row r="879" spans="1:15" x14ac:dyDescent="0.2">
      <c r="L879" s="204"/>
    </row>
    <row r="880" spans="1:15" x14ac:dyDescent="0.2">
      <c r="D880" s="182"/>
      <c r="E880" s="182"/>
      <c r="F880" s="182"/>
      <c r="G880" s="205"/>
      <c r="H880" s="205"/>
      <c r="I880" s="182"/>
      <c r="J880" s="182"/>
      <c r="K880" s="182"/>
    </row>
    <row r="881" spans="3:12" x14ac:dyDescent="0.2">
      <c r="D881" s="182"/>
      <c r="E881" s="182"/>
      <c r="F881" s="182"/>
      <c r="G881" s="205"/>
      <c r="H881" s="205"/>
      <c r="I881" s="182"/>
      <c r="J881" s="182"/>
      <c r="K881" s="182"/>
    </row>
    <row r="882" spans="3:12" x14ac:dyDescent="0.2">
      <c r="D882" s="182"/>
      <c r="E882" s="182"/>
      <c r="F882" s="182"/>
      <c r="G882" s="205"/>
      <c r="H882" s="205"/>
      <c r="I882" s="182"/>
      <c r="J882" s="182"/>
      <c r="K882" s="182"/>
    </row>
    <row r="883" spans="3:12" x14ac:dyDescent="0.2">
      <c r="D883" s="182"/>
      <c r="E883" s="182"/>
      <c r="F883" s="182"/>
      <c r="G883" s="205"/>
      <c r="H883" s="205"/>
      <c r="I883" s="182"/>
      <c r="J883" s="182"/>
      <c r="K883" s="182"/>
    </row>
    <row r="884" spans="3:12" x14ac:dyDescent="0.2">
      <c r="D884" s="182"/>
      <c r="E884" s="182"/>
      <c r="F884" s="182"/>
      <c r="G884" s="205"/>
      <c r="H884" s="205"/>
      <c r="I884" s="182"/>
      <c r="J884" s="182"/>
      <c r="K884" s="182"/>
    </row>
    <row r="885" spans="3:12" x14ac:dyDescent="0.2">
      <c r="D885" s="182"/>
      <c r="E885" s="182"/>
      <c r="F885" s="182"/>
      <c r="G885" s="205"/>
      <c r="H885" s="205"/>
      <c r="I885" s="182"/>
      <c r="J885" s="182"/>
      <c r="K885" s="182"/>
    </row>
    <row r="886" spans="3:12" x14ac:dyDescent="0.2">
      <c r="D886" s="182"/>
      <c r="E886" s="182"/>
      <c r="F886" s="182"/>
      <c r="G886" s="205"/>
      <c r="H886" s="205"/>
      <c r="I886" s="182"/>
      <c r="J886" s="182"/>
      <c r="K886" s="182"/>
    </row>
    <row r="887" spans="3:12" x14ac:dyDescent="0.2">
      <c r="D887" s="182"/>
      <c r="E887" s="182"/>
      <c r="F887" s="182"/>
      <c r="G887" s="205"/>
      <c r="H887" s="205"/>
      <c r="I887" s="182"/>
      <c r="J887" s="182"/>
      <c r="K887" s="182"/>
    </row>
    <row r="888" spans="3:12" x14ac:dyDescent="0.2">
      <c r="D888" s="182"/>
      <c r="E888" s="182"/>
      <c r="F888" s="182"/>
      <c r="G888" s="205"/>
      <c r="H888" s="205"/>
      <c r="I888" s="182"/>
      <c r="J888" s="182"/>
      <c r="K888" s="182"/>
    </row>
    <row r="889" spans="3:12" x14ac:dyDescent="0.2">
      <c r="D889" s="182"/>
      <c r="E889" s="182"/>
      <c r="F889" s="182"/>
      <c r="G889" s="205"/>
      <c r="H889" s="205"/>
      <c r="I889" s="182"/>
      <c r="J889" s="182"/>
      <c r="K889" s="182"/>
    </row>
    <row r="890" spans="3:12" x14ac:dyDescent="0.2">
      <c r="D890" s="182"/>
      <c r="E890" s="182"/>
      <c r="F890" s="182"/>
      <c r="G890" s="205"/>
      <c r="H890" s="205"/>
      <c r="I890" s="182"/>
      <c r="J890" s="182"/>
      <c r="K890" s="182"/>
    </row>
    <row r="891" spans="3:12" x14ac:dyDescent="0.2">
      <c r="D891" s="182"/>
      <c r="E891" s="182"/>
      <c r="F891" s="182"/>
      <c r="G891" s="205"/>
      <c r="H891" s="205"/>
      <c r="I891" s="182"/>
      <c r="J891" s="182"/>
      <c r="K891" s="182"/>
    </row>
    <row r="892" spans="3:12" x14ac:dyDescent="0.2">
      <c r="D892" s="182"/>
      <c r="E892" s="182"/>
      <c r="F892" s="182"/>
      <c r="G892" s="205"/>
      <c r="H892" s="205"/>
      <c r="I892" s="182"/>
      <c r="J892" s="182"/>
      <c r="K892" s="182"/>
    </row>
    <row r="893" spans="3:12" x14ac:dyDescent="0.2">
      <c r="D893" s="182"/>
      <c r="E893" s="182"/>
      <c r="F893" s="182"/>
      <c r="G893" s="205"/>
      <c r="H893" s="205"/>
      <c r="I893" s="182"/>
      <c r="J893" s="182"/>
      <c r="K893" s="182"/>
    </row>
    <row r="894" spans="3:12" x14ac:dyDescent="0.2">
      <c r="D894" s="182"/>
      <c r="E894" s="182"/>
      <c r="F894" s="182"/>
      <c r="G894" s="205"/>
      <c r="H894" s="205"/>
      <c r="I894" s="182"/>
      <c r="J894" s="182"/>
      <c r="K894" s="182"/>
    </row>
    <row r="895" spans="3:12" x14ac:dyDescent="0.2">
      <c r="L895" s="204"/>
    </row>
    <row r="896" spans="3:12" x14ac:dyDescent="0.2">
      <c r="C896" s="206"/>
      <c r="D896" s="207"/>
      <c r="E896" s="207"/>
      <c r="F896" s="207"/>
      <c r="G896" s="209"/>
      <c r="H896" s="209"/>
      <c r="I896" s="207"/>
      <c r="J896" s="207"/>
      <c r="K896" s="207"/>
      <c r="L896" s="207"/>
    </row>
    <row r="897" spans="4:12" x14ac:dyDescent="0.2">
      <c r="L897" s="204"/>
    </row>
    <row r="898" spans="4:12" x14ac:dyDescent="0.2">
      <c r="G898" s="205"/>
      <c r="H898" s="205"/>
      <c r="L898" s="204"/>
    </row>
    <row r="899" spans="4:12" x14ac:dyDescent="0.2">
      <c r="G899" s="205"/>
      <c r="H899" s="205"/>
      <c r="L899" s="204"/>
    </row>
    <row r="900" spans="4:12" x14ac:dyDescent="0.2">
      <c r="G900" s="205"/>
      <c r="H900" s="205"/>
      <c r="L900" s="204"/>
    </row>
    <row r="901" spans="4:12" x14ac:dyDescent="0.2">
      <c r="G901" s="205"/>
      <c r="H901" s="205"/>
      <c r="L901" s="204"/>
    </row>
    <row r="902" spans="4:12" x14ac:dyDescent="0.2">
      <c r="G902" s="205"/>
      <c r="H902" s="205"/>
      <c r="L902" s="204"/>
    </row>
    <row r="903" spans="4:12" x14ac:dyDescent="0.2">
      <c r="G903" s="205"/>
      <c r="H903" s="205"/>
      <c r="L903" s="204"/>
    </row>
    <row r="904" spans="4:12" x14ac:dyDescent="0.2">
      <c r="G904" s="205"/>
      <c r="H904" s="205"/>
      <c r="L904" s="204"/>
    </row>
    <row r="905" spans="4:12" x14ac:dyDescent="0.2">
      <c r="G905" s="205"/>
      <c r="H905" s="205"/>
      <c r="L905" s="204"/>
    </row>
    <row r="906" spans="4:12" x14ac:dyDescent="0.2">
      <c r="G906" s="205"/>
      <c r="H906" s="205"/>
      <c r="L906" s="204"/>
    </row>
    <row r="907" spans="4:12" x14ac:dyDescent="0.2">
      <c r="G907" s="205"/>
      <c r="H907" s="205"/>
      <c r="L907" s="204"/>
    </row>
    <row r="908" spans="4:12" x14ac:dyDescent="0.2">
      <c r="G908" s="205"/>
      <c r="H908" s="205"/>
      <c r="L908" s="204"/>
    </row>
    <row r="909" spans="4:12" x14ac:dyDescent="0.2">
      <c r="L909" s="204"/>
    </row>
    <row r="910" spans="4:12" x14ac:dyDescent="0.2">
      <c r="G910" s="205"/>
      <c r="H910" s="205"/>
      <c r="L910" s="204"/>
    </row>
    <row r="911" spans="4:12" x14ac:dyDescent="0.2">
      <c r="D911" s="182"/>
      <c r="E911" s="182"/>
      <c r="F911" s="182"/>
      <c r="G911" s="205"/>
      <c r="H911" s="205"/>
      <c r="I911" s="182"/>
      <c r="J911" s="182"/>
      <c r="K911" s="182"/>
    </row>
    <row r="912" spans="4:12" x14ac:dyDescent="0.2">
      <c r="D912" s="182"/>
      <c r="E912" s="182"/>
      <c r="F912" s="182"/>
      <c r="G912" s="205"/>
      <c r="H912" s="205"/>
      <c r="I912" s="182"/>
      <c r="J912" s="182"/>
      <c r="K912" s="182"/>
    </row>
    <row r="913" spans="7:8" s="182" customFormat="1" x14ac:dyDescent="0.2">
      <c r="G913" s="205"/>
      <c r="H913" s="205"/>
    </row>
    <row r="914" spans="7:8" s="182" customFormat="1" x14ac:dyDescent="0.2">
      <c r="G914" s="205"/>
      <c r="H914" s="205"/>
    </row>
    <row r="915" spans="7:8" s="182" customFormat="1" x14ac:dyDescent="0.2">
      <c r="G915" s="205"/>
      <c r="H915" s="205"/>
    </row>
    <row r="916" spans="7:8" s="182" customFormat="1" x14ac:dyDescent="0.2">
      <c r="G916" s="205"/>
      <c r="H916" s="205"/>
    </row>
    <row r="917" spans="7:8" s="182" customFormat="1" x14ac:dyDescent="0.2">
      <c r="G917" s="205"/>
      <c r="H917" s="205"/>
    </row>
    <row r="918" spans="7:8" s="182" customFormat="1" x14ac:dyDescent="0.2">
      <c r="G918" s="205"/>
      <c r="H918" s="205"/>
    </row>
    <row r="919" spans="7:8" s="182" customFormat="1" x14ac:dyDescent="0.2">
      <c r="G919" s="205"/>
      <c r="H919" s="205"/>
    </row>
    <row r="920" spans="7:8" s="182" customFormat="1" x14ac:dyDescent="0.2">
      <c r="G920" s="205"/>
      <c r="H920" s="205"/>
    </row>
    <row r="921" spans="7:8" s="182" customFormat="1" x14ac:dyDescent="0.2">
      <c r="G921" s="205"/>
      <c r="H921" s="205"/>
    </row>
    <row r="922" spans="7:8" s="182" customFormat="1" x14ac:dyDescent="0.2">
      <c r="G922" s="205"/>
      <c r="H922" s="205"/>
    </row>
    <row r="923" spans="7:8" s="182" customFormat="1" x14ac:dyDescent="0.2">
      <c r="G923" s="205"/>
      <c r="H923" s="205"/>
    </row>
    <row r="924" spans="7:8" s="182" customFormat="1" x14ac:dyDescent="0.2">
      <c r="G924" s="205"/>
      <c r="H924" s="205"/>
    </row>
    <row r="925" spans="7:8" s="182" customFormat="1" x14ac:dyDescent="0.2">
      <c r="G925" s="205"/>
      <c r="H925" s="205"/>
    </row>
    <row r="926" spans="7:8" s="182" customFormat="1" x14ac:dyDescent="0.2">
      <c r="G926" s="205"/>
      <c r="H926" s="205"/>
    </row>
    <row r="927" spans="7:8" s="182" customFormat="1" x14ac:dyDescent="0.2">
      <c r="G927" s="205"/>
      <c r="H927" s="205"/>
    </row>
    <row r="928" spans="7:8" s="182" customFormat="1" x14ac:dyDescent="0.2">
      <c r="G928" s="205"/>
      <c r="H928" s="205"/>
    </row>
    <row r="929" spans="7:8" s="182" customFormat="1" x14ac:dyDescent="0.2">
      <c r="G929" s="205"/>
      <c r="H929" s="205"/>
    </row>
    <row r="930" spans="7:8" s="182" customFormat="1" x14ac:dyDescent="0.2">
      <c r="G930" s="205"/>
      <c r="H930" s="205"/>
    </row>
    <row r="931" spans="7:8" s="182" customFormat="1" x14ac:dyDescent="0.2">
      <c r="G931" s="205"/>
      <c r="H931" s="205"/>
    </row>
    <row r="932" spans="7:8" s="182" customFormat="1" x14ac:dyDescent="0.2">
      <c r="G932" s="205"/>
      <c r="H932" s="205"/>
    </row>
    <row r="933" spans="7:8" s="182" customFormat="1" x14ac:dyDescent="0.2">
      <c r="G933" s="205"/>
      <c r="H933" s="205"/>
    </row>
    <row r="934" spans="7:8" s="182" customFormat="1" x14ac:dyDescent="0.2">
      <c r="G934" s="205"/>
      <c r="H934" s="205"/>
    </row>
    <row r="935" spans="7:8" s="182" customFormat="1" x14ac:dyDescent="0.2">
      <c r="G935" s="205"/>
      <c r="H935" s="205"/>
    </row>
    <row r="936" spans="7:8" s="182" customFormat="1" x14ac:dyDescent="0.2">
      <c r="G936" s="205"/>
      <c r="H936" s="205"/>
    </row>
    <row r="937" spans="7:8" s="182" customFormat="1" x14ac:dyDescent="0.2">
      <c r="G937" s="205"/>
      <c r="H937" s="205"/>
    </row>
    <row r="938" spans="7:8" s="182" customFormat="1" x14ac:dyDescent="0.2">
      <c r="G938" s="205"/>
      <c r="H938" s="205"/>
    </row>
    <row r="939" spans="7:8" s="182" customFormat="1" x14ac:dyDescent="0.2">
      <c r="G939" s="205"/>
      <c r="H939" s="205"/>
    </row>
    <row r="940" spans="7:8" s="182" customFormat="1" x14ac:dyDescent="0.2">
      <c r="G940" s="205"/>
      <c r="H940" s="205"/>
    </row>
    <row r="941" spans="7:8" s="182" customFormat="1" x14ac:dyDescent="0.2">
      <c r="G941" s="205"/>
      <c r="H941" s="205"/>
    </row>
    <row r="942" spans="7:8" s="182" customFormat="1" x14ac:dyDescent="0.2">
      <c r="G942" s="205"/>
      <c r="H942" s="205"/>
    </row>
    <row r="943" spans="7:8" s="182" customFormat="1" x14ac:dyDescent="0.2">
      <c r="G943" s="205"/>
      <c r="H943" s="205"/>
    </row>
    <row r="944" spans="7:8" s="182" customFormat="1" x14ac:dyDescent="0.2">
      <c r="G944" s="205"/>
      <c r="H944" s="205"/>
    </row>
    <row r="945" spans="7:8" s="182" customFormat="1" x14ac:dyDescent="0.2">
      <c r="G945" s="205"/>
      <c r="H945" s="205"/>
    </row>
    <row r="946" spans="7:8" s="182" customFormat="1" x14ac:dyDescent="0.2">
      <c r="G946" s="205"/>
      <c r="H946" s="205"/>
    </row>
    <row r="947" spans="7:8" s="182" customFormat="1" x14ac:dyDescent="0.2">
      <c r="G947" s="205"/>
      <c r="H947" s="205"/>
    </row>
    <row r="948" spans="7:8" s="182" customFormat="1" x14ac:dyDescent="0.2">
      <c r="G948" s="205"/>
      <c r="H948" s="205"/>
    </row>
    <row r="949" spans="7:8" s="182" customFormat="1" x14ac:dyDescent="0.2">
      <c r="G949" s="205"/>
      <c r="H949" s="205"/>
    </row>
    <row r="950" spans="7:8" s="182" customFormat="1" x14ac:dyDescent="0.2">
      <c r="G950" s="205"/>
      <c r="H950" s="205"/>
    </row>
    <row r="951" spans="7:8" s="182" customFormat="1" x14ac:dyDescent="0.2">
      <c r="G951" s="205"/>
      <c r="H951" s="205"/>
    </row>
    <row r="952" spans="7:8" s="182" customFormat="1" x14ac:dyDescent="0.2">
      <c r="G952" s="205"/>
      <c r="H952" s="205"/>
    </row>
    <row r="953" spans="7:8" s="182" customFormat="1" x14ac:dyDescent="0.2">
      <c r="G953" s="205"/>
      <c r="H953" s="205"/>
    </row>
    <row r="954" spans="7:8" s="182" customFormat="1" x14ac:dyDescent="0.2">
      <c r="G954" s="205"/>
      <c r="H954" s="205"/>
    </row>
    <row r="955" spans="7:8" s="182" customFormat="1" x14ac:dyDescent="0.2">
      <c r="G955" s="205"/>
      <c r="H955" s="205"/>
    </row>
    <row r="956" spans="7:8" s="182" customFormat="1" x14ac:dyDescent="0.2">
      <c r="G956" s="205"/>
      <c r="H956" s="205"/>
    </row>
    <row r="957" spans="7:8" s="182" customFormat="1" x14ac:dyDescent="0.2">
      <c r="G957" s="205"/>
      <c r="H957" s="205"/>
    </row>
    <row r="958" spans="7:8" s="182" customFormat="1" x14ac:dyDescent="0.2">
      <c r="G958" s="205"/>
      <c r="H958" s="205"/>
    </row>
    <row r="959" spans="7:8" s="182" customFormat="1" x14ac:dyDescent="0.2">
      <c r="G959" s="205"/>
      <c r="H959" s="205"/>
    </row>
    <row r="960" spans="7:8" s="182" customFormat="1" x14ac:dyDescent="0.2">
      <c r="G960" s="205"/>
      <c r="H960" s="205"/>
    </row>
    <row r="961" spans="7:8" s="182" customFormat="1" x14ac:dyDescent="0.2">
      <c r="G961" s="205"/>
      <c r="H961" s="205"/>
    </row>
    <row r="962" spans="7:8" s="182" customFormat="1" x14ac:dyDescent="0.2">
      <c r="G962" s="205"/>
      <c r="H962" s="205"/>
    </row>
    <row r="963" spans="7:8" s="182" customFormat="1" x14ac:dyDescent="0.2">
      <c r="G963" s="205"/>
      <c r="H963" s="205"/>
    </row>
    <row r="964" spans="7:8" s="182" customFormat="1" x14ac:dyDescent="0.2">
      <c r="G964" s="205"/>
      <c r="H964" s="205"/>
    </row>
    <row r="965" spans="7:8" s="182" customFormat="1" x14ac:dyDescent="0.2">
      <c r="G965" s="205"/>
      <c r="H965" s="205"/>
    </row>
    <row r="966" spans="7:8" s="182" customFormat="1" x14ac:dyDescent="0.2">
      <c r="G966" s="205"/>
      <c r="H966" s="205"/>
    </row>
    <row r="967" spans="7:8" s="182" customFormat="1" x14ac:dyDescent="0.2">
      <c r="G967" s="205"/>
      <c r="H967" s="205"/>
    </row>
    <row r="968" spans="7:8" s="182" customFormat="1" x14ac:dyDescent="0.2">
      <c r="G968" s="205"/>
      <c r="H968" s="205"/>
    </row>
    <row r="969" spans="7:8" s="182" customFormat="1" x14ac:dyDescent="0.2">
      <c r="G969" s="205"/>
      <c r="H969" s="205"/>
    </row>
    <row r="970" spans="7:8" s="182" customFormat="1" x14ac:dyDescent="0.2">
      <c r="G970" s="205"/>
      <c r="H970" s="205"/>
    </row>
    <row r="971" spans="7:8" s="182" customFormat="1" x14ac:dyDescent="0.2">
      <c r="G971" s="205"/>
      <c r="H971" s="205"/>
    </row>
    <row r="972" spans="7:8" s="182" customFormat="1" x14ac:dyDescent="0.2">
      <c r="G972" s="205"/>
      <c r="H972" s="205"/>
    </row>
    <row r="973" spans="7:8" s="182" customFormat="1" x14ac:dyDescent="0.2">
      <c r="G973" s="205"/>
      <c r="H973" s="205"/>
    </row>
    <row r="974" spans="7:8" s="182" customFormat="1" x14ac:dyDescent="0.2">
      <c r="G974" s="205"/>
      <c r="H974" s="205"/>
    </row>
    <row r="975" spans="7:8" s="182" customFormat="1" x14ac:dyDescent="0.2">
      <c r="G975" s="205"/>
      <c r="H975" s="205"/>
    </row>
    <row r="976" spans="7:8" s="182" customFormat="1" x14ac:dyDescent="0.2">
      <c r="G976" s="205"/>
      <c r="H976" s="205"/>
    </row>
    <row r="977" spans="7:8" s="182" customFormat="1" x14ac:dyDescent="0.2">
      <c r="G977" s="205"/>
      <c r="H977" s="205"/>
    </row>
    <row r="978" spans="7:8" s="182" customFormat="1" x14ac:dyDescent="0.2">
      <c r="G978" s="205"/>
      <c r="H978" s="205"/>
    </row>
    <row r="979" spans="7:8" s="182" customFormat="1" x14ac:dyDescent="0.2">
      <c r="G979" s="205"/>
      <c r="H979" s="205"/>
    </row>
    <row r="980" spans="7:8" s="182" customFormat="1" x14ac:dyDescent="0.2">
      <c r="G980" s="205"/>
      <c r="H980" s="205"/>
    </row>
    <row r="981" spans="7:8" s="182" customFormat="1" x14ac:dyDescent="0.2">
      <c r="G981" s="205"/>
      <c r="H981" s="205"/>
    </row>
    <row r="982" spans="7:8" s="182" customFormat="1" x14ac:dyDescent="0.2">
      <c r="G982" s="205"/>
      <c r="H982" s="205"/>
    </row>
    <row r="983" spans="7:8" s="182" customFormat="1" x14ac:dyDescent="0.2">
      <c r="G983" s="205"/>
      <c r="H983" s="205"/>
    </row>
    <row r="984" spans="7:8" s="182" customFormat="1" x14ac:dyDescent="0.2">
      <c r="G984" s="205"/>
      <c r="H984" s="205"/>
    </row>
    <row r="985" spans="7:8" s="182" customFormat="1" x14ac:dyDescent="0.2">
      <c r="G985" s="205"/>
      <c r="H985" s="205"/>
    </row>
    <row r="986" spans="7:8" s="182" customFormat="1" x14ac:dyDescent="0.2">
      <c r="G986" s="205"/>
      <c r="H986" s="205"/>
    </row>
    <row r="987" spans="7:8" s="182" customFormat="1" x14ac:dyDescent="0.2">
      <c r="G987" s="205"/>
      <c r="H987" s="205"/>
    </row>
    <row r="988" spans="7:8" s="182" customFormat="1" x14ac:dyDescent="0.2">
      <c r="G988" s="205"/>
      <c r="H988" s="205"/>
    </row>
    <row r="989" spans="7:8" s="182" customFormat="1" x14ac:dyDescent="0.2">
      <c r="G989" s="205"/>
      <c r="H989" s="205"/>
    </row>
    <row r="990" spans="7:8" s="182" customFormat="1" x14ac:dyDescent="0.2">
      <c r="G990" s="205"/>
      <c r="H990" s="205"/>
    </row>
    <row r="991" spans="7:8" s="182" customFormat="1" x14ac:dyDescent="0.2">
      <c r="G991" s="205"/>
      <c r="H991" s="205"/>
    </row>
    <row r="992" spans="7:8" s="182" customFormat="1" x14ac:dyDescent="0.2">
      <c r="G992" s="205"/>
      <c r="H992" s="205"/>
    </row>
    <row r="993" spans="4:12" x14ac:dyDescent="0.2">
      <c r="D993" s="182"/>
      <c r="E993" s="182"/>
      <c r="F993" s="182"/>
      <c r="G993" s="205"/>
      <c r="H993" s="205"/>
      <c r="I993" s="182"/>
      <c r="J993" s="182"/>
      <c r="K993" s="182"/>
    </row>
    <row r="994" spans="4:12" x14ac:dyDescent="0.2">
      <c r="D994" s="182"/>
      <c r="E994" s="182"/>
      <c r="F994" s="182"/>
      <c r="G994" s="205"/>
      <c r="H994" s="205"/>
      <c r="I994" s="182"/>
      <c r="J994" s="182"/>
      <c r="K994" s="182"/>
    </row>
    <row r="995" spans="4:12" x14ac:dyDescent="0.2">
      <c r="D995" s="182"/>
      <c r="E995" s="182"/>
      <c r="F995" s="182"/>
      <c r="G995" s="205"/>
      <c r="H995" s="205"/>
      <c r="I995" s="182"/>
      <c r="J995" s="182"/>
      <c r="K995" s="182"/>
    </row>
    <row r="996" spans="4:12" x14ac:dyDescent="0.2">
      <c r="D996" s="182"/>
      <c r="E996" s="182"/>
      <c r="F996" s="182"/>
      <c r="G996" s="205"/>
      <c r="H996" s="205"/>
      <c r="I996" s="182"/>
      <c r="J996" s="182"/>
      <c r="K996" s="182"/>
    </row>
    <row r="997" spans="4:12" x14ac:dyDescent="0.2">
      <c r="D997" s="182"/>
      <c r="E997" s="182"/>
      <c r="F997" s="182"/>
      <c r="G997" s="205"/>
      <c r="H997" s="205"/>
      <c r="I997" s="182"/>
      <c r="J997" s="182"/>
      <c r="K997" s="182"/>
    </row>
    <row r="998" spans="4:12" x14ac:dyDescent="0.2">
      <c r="D998" s="182"/>
      <c r="E998" s="182"/>
      <c r="F998" s="182"/>
      <c r="G998" s="205"/>
      <c r="H998" s="205"/>
      <c r="I998" s="182"/>
      <c r="J998" s="182"/>
      <c r="K998" s="182"/>
    </row>
    <row r="999" spans="4:12" x14ac:dyDescent="0.2">
      <c r="D999" s="182"/>
      <c r="E999" s="182"/>
      <c r="F999" s="182"/>
      <c r="G999" s="205"/>
      <c r="H999" s="205"/>
      <c r="I999" s="182"/>
      <c r="J999" s="182"/>
      <c r="K999" s="182"/>
    </row>
    <row r="1000" spans="4:12" x14ac:dyDescent="0.2">
      <c r="D1000" s="182"/>
      <c r="E1000" s="182"/>
      <c r="F1000" s="182"/>
      <c r="G1000" s="205"/>
      <c r="H1000" s="205"/>
      <c r="I1000" s="182"/>
      <c r="J1000" s="182"/>
      <c r="K1000" s="182"/>
    </row>
    <row r="1001" spans="4:12" x14ac:dyDescent="0.2">
      <c r="D1001" s="182"/>
      <c r="E1001" s="182"/>
      <c r="F1001" s="182"/>
      <c r="G1001" s="205"/>
      <c r="H1001" s="205"/>
      <c r="I1001" s="182"/>
      <c r="J1001" s="182"/>
      <c r="K1001" s="182"/>
    </row>
    <row r="1002" spans="4:12" x14ac:dyDescent="0.2">
      <c r="D1002" s="182"/>
      <c r="E1002" s="182"/>
      <c r="F1002" s="182"/>
      <c r="G1002" s="205"/>
      <c r="H1002" s="205"/>
      <c r="I1002" s="182"/>
      <c r="J1002" s="182"/>
      <c r="K1002" s="182"/>
    </row>
    <row r="1003" spans="4:12" x14ac:dyDescent="0.2">
      <c r="D1003" s="182"/>
      <c r="E1003" s="182"/>
      <c r="F1003" s="182"/>
      <c r="G1003" s="205"/>
      <c r="H1003" s="205"/>
      <c r="I1003" s="182"/>
      <c r="J1003" s="182"/>
      <c r="K1003" s="182"/>
    </row>
    <row r="1004" spans="4:12" x14ac:dyDescent="0.2">
      <c r="D1004" s="182"/>
      <c r="E1004" s="182"/>
      <c r="F1004" s="182"/>
      <c r="G1004" s="205"/>
      <c r="H1004" s="205"/>
      <c r="I1004" s="182"/>
      <c r="J1004" s="182"/>
      <c r="K1004" s="182"/>
    </row>
    <row r="1005" spans="4:12" x14ac:dyDescent="0.2">
      <c r="D1005" s="182"/>
      <c r="E1005" s="182"/>
      <c r="F1005" s="182"/>
      <c r="G1005" s="205"/>
      <c r="H1005" s="205"/>
      <c r="I1005" s="182"/>
      <c r="J1005" s="182"/>
      <c r="K1005" s="182"/>
    </row>
    <row r="1006" spans="4:12" x14ac:dyDescent="0.2">
      <c r="D1006" s="182"/>
      <c r="E1006" s="182"/>
      <c r="F1006" s="182"/>
      <c r="G1006" s="205"/>
      <c r="H1006" s="205"/>
      <c r="I1006" s="182"/>
      <c r="J1006" s="182"/>
      <c r="K1006" s="182"/>
    </row>
    <row r="1007" spans="4:12" x14ac:dyDescent="0.2">
      <c r="G1007" s="205"/>
      <c r="H1007" s="205"/>
      <c r="L1007" s="204"/>
    </row>
    <row r="1008" spans="4:12" x14ac:dyDescent="0.2">
      <c r="G1008" s="205"/>
      <c r="H1008" s="205"/>
      <c r="L1008" s="204"/>
    </row>
    <row r="1009" spans="3:14" x14ac:dyDescent="0.2">
      <c r="G1009" s="205"/>
      <c r="H1009" s="205"/>
      <c r="L1009" s="204"/>
    </row>
    <row r="1010" spans="3:14" x14ac:dyDescent="0.2">
      <c r="G1010" s="205"/>
      <c r="H1010" s="205"/>
      <c r="L1010" s="204"/>
    </row>
    <row r="1011" spans="3:14" x14ac:dyDescent="0.2">
      <c r="G1011" s="205"/>
      <c r="H1011" s="205"/>
      <c r="L1011" s="204"/>
    </row>
    <row r="1012" spans="3:14" x14ac:dyDescent="0.2">
      <c r="G1012" s="205"/>
      <c r="H1012" s="205"/>
      <c r="L1012" s="204"/>
    </row>
    <row r="1013" spans="3:14" x14ac:dyDescent="0.2">
      <c r="L1013" s="204"/>
    </row>
    <row r="1014" spans="3:14" x14ac:dyDescent="0.2">
      <c r="C1014" s="206"/>
      <c r="D1014" s="207"/>
      <c r="E1014" s="207"/>
      <c r="F1014" s="207"/>
      <c r="G1014" s="206"/>
      <c r="H1014" s="206"/>
      <c r="I1014" s="207"/>
      <c r="J1014" s="207"/>
      <c r="K1014" s="207"/>
      <c r="L1014" s="207"/>
      <c r="M1014" s="205"/>
      <c r="N1014" s="205"/>
    </row>
    <row r="1015" spans="3:14" x14ac:dyDescent="0.2">
      <c r="L1015" s="204"/>
    </row>
    <row r="1016" spans="3:14" x14ac:dyDescent="0.2">
      <c r="G1016" s="205"/>
      <c r="H1016" s="205"/>
      <c r="L1016" s="204"/>
    </row>
    <row r="1017" spans="3:14" x14ac:dyDescent="0.2">
      <c r="G1017" s="205"/>
      <c r="H1017" s="205"/>
      <c r="L1017" s="204"/>
    </row>
    <row r="1018" spans="3:14" x14ac:dyDescent="0.2">
      <c r="G1018" s="205"/>
      <c r="H1018" s="205"/>
      <c r="L1018" s="204"/>
    </row>
    <row r="1019" spans="3:14" x14ac:dyDescent="0.2">
      <c r="G1019" s="205"/>
      <c r="H1019" s="205"/>
      <c r="L1019" s="204"/>
    </row>
    <row r="1020" spans="3:14" x14ac:dyDescent="0.2">
      <c r="G1020" s="205"/>
      <c r="H1020" s="205"/>
      <c r="L1020" s="204"/>
    </row>
    <row r="1021" spans="3:14" x14ac:dyDescent="0.2">
      <c r="G1021" s="205"/>
      <c r="H1021" s="205"/>
      <c r="L1021" s="204"/>
    </row>
    <row r="1022" spans="3:14" x14ac:dyDescent="0.2">
      <c r="G1022" s="205"/>
      <c r="H1022" s="205"/>
      <c r="L1022" s="204"/>
    </row>
    <row r="1023" spans="3:14" x14ac:dyDescent="0.2">
      <c r="G1023" s="205"/>
      <c r="H1023" s="205"/>
      <c r="L1023" s="204"/>
    </row>
    <row r="1024" spans="3:14" x14ac:dyDescent="0.2">
      <c r="G1024" s="205"/>
      <c r="H1024" s="205"/>
      <c r="L1024" s="204"/>
    </row>
    <row r="1025" spans="3:12" x14ac:dyDescent="0.2">
      <c r="G1025" s="205"/>
      <c r="H1025" s="205"/>
      <c r="L1025" s="204"/>
    </row>
    <row r="1026" spans="3:12" x14ac:dyDescent="0.2">
      <c r="G1026" s="205"/>
      <c r="H1026" s="205"/>
      <c r="L1026" s="204"/>
    </row>
    <row r="1027" spans="3:12" x14ac:dyDescent="0.2">
      <c r="G1027" s="205"/>
      <c r="H1027" s="205"/>
      <c r="L1027" s="204"/>
    </row>
    <row r="1028" spans="3:12" x14ac:dyDescent="0.2">
      <c r="L1028" s="204"/>
    </row>
    <row r="1029" spans="3:12" x14ac:dyDescent="0.2">
      <c r="C1029" s="206"/>
      <c r="D1029" s="207"/>
      <c r="E1029" s="207"/>
      <c r="F1029" s="207"/>
      <c r="G1029" s="206"/>
      <c r="H1029" s="206"/>
      <c r="I1029" s="207"/>
      <c r="J1029" s="207"/>
      <c r="K1029" s="207"/>
      <c r="L1029" s="207"/>
    </row>
    <row r="1030" spans="3:12" x14ac:dyDescent="0.2">
      <c r="L1030" s="204"/>
    </row>
    <row r="1031" spans="3:12" x14ac:dyDescent="0.2">
      <c r="G1031" s="205"/>
      <c r="H1031" s="205"/>
      <c r="L1031" s="204"/>
    </row>
    <row r="1032" spans="3:12" x14ac:dyDescent="0.2">
      <c r="G1032" s="205"/>
      <c r="H1032" s="205"/>
      <c r="L1032" s="204"/>
    </row>
    <row r="1033" spans="3:12" x14ac:dyDescent="0.2">
      <c r="G1033" s="205"/>
      <c r="H1033" s="205"/>
      <c r="L1033" s="204"/>
    </row>
    <row r="1034" spans="3:12" x14ac:dyDescent="0.2">
      <c r="G1034" s="205"/>
      <c r="H1034" s="205"/>
      <c r="L1034" s="204"/>
    </row>
    <row r="1035" spans="3:12" x14ac:dyDescent="0.2">
      <c r="G1035" s="205"/>
      <c r="H1035" s="205"/>
      <c r="L1035" s="204"/>
    </row>
    <row r="1036" spans="3:12" x14ac:dyDescent="0.2">
      <c r="G1036" s="205"/>
      <c r="H1036" s="205"/>
      <c r="L1036" s="204"/>
    </row>
    <row r="1037" spans="3:12" x14ac:dyDescent="0.2">
      <c r="G1037" s="205"/>
      <c r="H1037" s="205"/>
      <c r="L1037" s="204"/>
    </row>
    <row r="1038" spans="3:12" x14ac:dyDescent="0.2">
      <c r="G1038" s="205"/>
      <c r="H1038" s="205"/>
      <c r="L1038" s="204"/>
    </row>
    <row r="1039" spans="3:12" x14ac:dyDescent="0.2">
      <c r="D1039" s="182"/>
      <c r="E1039" s="182"/>
      <c r="F1039" s="182"/>
      <c r="G1039" s="205"/>
      <c r="H1039" s="205"/>
      <c r="I1039" s="182"/>
      <c r="J1039" s="182"/>
      <c r="K1039" s="182"/>
    </row>
    <row r="1040" spans="3:12" x14ac:dyDescent="0.2">
      <c r="D1040" s="182"/>
      <c r="E1040" s="182"/>
      <c r="F1040" s="182"/>
      <c r="G1040" s="205"/>
      <c r="H1040" s="205"/>
      <c r="I1040" s="182"/>
      <c r="J1040" s="182"/>
      <c r="K1040" s="182"/>
    </row>
    <row r="1041" spans="4:12" x14ac:dyDescent="0.2">
      <c r="D1041" s="182"/>
      <c r="E1041" s="182"/>
      <c r="F1041" s="182"/>
      <c r="G1041" s="205"/>
      <c r="H1041" s="205"/>
      <c r="I1041" s="182"/>
      <c r="J1041" s="182"/>
      <c r="K1041" s="182"/>
    </row>
    <row r="1042" spans="4:12" x14ac:dyDescent="0.2">
      <c r="D1042" s="182"/>
      <c r="E1042" s="182"/>
      <c r="F1042" s="182"/>
      <c r="G1042" s="205"/>
      <c r="H1042" s="205"/>
      <c r="I1042" s="182"/>
      <c r="J1042" s="182"/>
      <c r="K1042" s="182"/>
    </row>
    <row r="1043" spans="4:12" x14ac:dyDescent="0.2">
      <c r="D1043" s="182"/>
      <c r="E1043" s="182"/>
      <c r="F1043" s="182"/>
      <c r="G1043" s="205"/>
      <c r="H1043" s="205"/>
      <c r="I1043" s="182"/>
      <c r="J1043" s="182"/>
      <c r="K1043" s="182"/>
    </row>
    <row r="1044" spans="4:12" x14ac:dyDescent="0.2">
      <c r="D1044" s="182"/>
      <c r="E1044" s="182"/>
      <c r="F1044" s="182"/>
      <c r="G1044" s="205"/>
      <c r="H1044" s="205"/>
      <c r="I1044" s="182"/>
      <c r="J1044" s="182"/>
      <c r="K1044" s="182"/>
    </row>
    <row r="1045" spans="4:12" x14ac:dyDescent="0.2">
      <c r="D1045" s="182"/>
      <c r="E1045" s="182"/>
      <c r="F1045" s="182"/>
      <c r="G1045" s="205"/>
      <c r="H1045" s="205"/>
      <c r="I1045" s="182"/>
      <c r="J1045" s="182"/>
      <c r="K1045" s="182"/>
    </row>
    <row r="1046" spans="4:12" x14ac:dyDescent="0.2">
      <c r="D1046" s="182"/>
      <c r="E1046" s="182"/>
      <c r="F1046" s="182"/>
      <c r="G1046" s="205"/>
      <c r="H1046" s="205"/>
      <c r="I1046" s="182"/>
      <c r="J1046" s="182"/>
      <c r="K1046" s="182"/>
    </row>
    <row r="1047" spans="4:12" x14ac:dyDescent="0.2">
      <c r="D1047" s="182"/>
      <c r="E1047" s="182"/>
      <c r="F1047" s="182"/>
      <c r="G1047" s="205"/>
      <c r="H1047" s="205"/>
      <c r="I1047" s="182"/>
      <c r="J1047" s="182"/>
      <c r="K1047" s="182"/>
    </row>
    <row r="1048" spans="4:12" x14ac:dyDescent="0.2">
      <c r="D1048" s="182"/>
      <c r="E1048" s="182"/>
      <c r="F1048" s="182"/>
      <c r="G1048" s="205"/>
      <c r="H1048" s="205"/>
      <c r="I1048" s="182"/>
      <c r="J1048" s="182"/>
      <c r="K1048" s="182"/>
    </row>
    <row r="1049" spans="4:12" x14ac:dyDescent="0.2">
      <c r="D1049" s="182"/>
      <c r="E1049" s="182"/>
      <c r="F1049" s="182"/>
      <c r="G1049" s="205"/>
      <c r="H1049" s="205"/>
      <c r="I1049" s="182"/>
      <c r="J1049" s="182"/>
      <c r="K1049" s="182"/>
    </row>
    <row r="1050" spans="4:12" x14ac:dyDescent="0.2">
      <c r="D1050" s="182"/>
      <c r="E1050" s="182"/>
      <c r="F1050" s="182"/>
      <c r="G1050" s="205"/>
      <c r="H1050" s="205"/>
      <c r="I1050" s="182"/>
      <c r="J1050" s="182"/>
      <c r="K1050" s="182"/>
    </row>
    <row r="1051" spans="4:12" x14ac:dyDescent="0.2">
      <c r="D1051" s="182"/>
      <c r="E1051" s="182"/>
      <c r="F1051" s="182"/>
      <c r="G1051" s="205"/>
      <c r="H1051" s="205"/>
      <c r="I1051" s="182"/>
      <c r="J1051" s="182"/>
      <c r="K1051" s="182"/>
    </row>
    <row r="1052" spans="4:12" x14ac:dyDescent="0.2">
      <c r="D1052" s="182"/>
      <c r="E1052" s="182"/>
      <c r="F1052" s="182"/>
      <c r="G1052" s="205"/>
      <c r="H1052" s="205"/>
      <c r="I1052" s="182"/>
      <c r="J1052" s="182"/>
      <c r="K1052" s="182"/>
    </row>
    <row r="1053" spans="4:12" x14ac:dyDescent="0.2">
      <c r="D1053" s="182"/>
      <c r="E1053" s="182"/>
      <c r="F1053" s="182"/>
      <c r="G1053" s="205"/>
      <c r="H1053" s="205"/>
      <c r="I1053" s="182"/>
      <c r="J1053" s="182"/>
      <c r="K1053" s="182"/>
    </row>
    <row r="1054" spans="4:12" x14ac:dyDescent="0.2">
      <c r="D1054" s="182"/>
      <c r="E1054" s="182"/>
      <c r="F1054" s="182"/>
      <c r="G1054" s="205"/>
      <c r="H1054" s="205"/>
      <c r="I1054" s="182"/>
      <c r="J1054" s="182"/>
      <c r="K1054" s="182"/>
    </row>
    <row r="1055" spans="4:12" x14ac:dyDescent="0.2">
      <c r="G1055" s="205"/>
      <c r="H1055" s="205"/>
      <c r="L1055" s="204"/>
    </row>
    <row r="1056" spans="4:12" x14ac:dyDescent="0.2">
      <c r="L1056" s="204"/>
    </row>
    <row r="1057" spans="3:15" x14ac:dyDescent="0.2">
      <c r="C1057" s="206"/>
      <c r="D1057" s="207"/>
      <c r="E1057" s="207"/>
      <c r="F1057" s="207"/>
      <c r="G1057" s="206"/>
      <c r="H1057" s="206"/>
      <c r="I1057" s="207"/>
      <c r="J1057" s="207"/>
      <c r="K1057" s="207"/>
      <c r="L1057" s="207"/>
      <c r="M1057" s="205"/>
      <c r="N1057" s="205"/>
      <c r="O1057" s="205"/>
    </row>
    <row r="1058" spans="3:15" x14ac:dyDescent="0.2">
      <c r="L1058" s="204"/>
    </row>
    <row r="1059" spans="3:15" x14ac:dyDescent="0.2">
      <c r="G1059" s="205"/>
      <c r="H1059" s="205"/>
      <c r="L1059" s="204"/>
    </row>
    <row r="1060" spans="3:15" x14ac:dyDescent="0.2">
      <c r="G1060" s="205"/>
      <c r="H1060" s="205"/>
      <c r="L1060" s="204"/>
    </row>
    <row r="1061" spans="3:15" x14ac:dyDescent="0.2">
      <c r="G1061" s="205"/>
      <c r="H1061" s="205"/>
      <c r="L1061" s="204"/>
    </row>
    <row r="1062" spans="3:15" x14ac:dyDescent="0.2">
      <c r="G1062" s="205"/>
      <c r="H1062" s="205"/>
      <c r="L1062" s="204"/>
    </row>
    <row r="1063" spans="3:15" x14ac:dyDescent="0.2">
      <c r="G1063" s="205"/>
      <c r="H1063" s="205"/>
      <c r="L1063" s="204"/>
    </row>
    <row r="1064" spans="3:15" x14ac:dyDescent="0.2">
      <c r="G1064" s="205"/>
      <c r="H1064" s="205"/>
      <c r="L1064" s="204"/>
    </row>
    <row r="1065" spans="3:15" x14ac:dyDescent="0.2">
      <c r="G1065" s="205"/>
      <c r="H1065" s="205"/>
      <c r="L1065" s="204"/>
    </row>
    <row r="1066" spans="3:15" x14ac:dyDescent="0.2">
      <c r="G1066" s="205"/>
      <c r="H1066" s="205"/>
      <c r="L1066" s="204"/>
    </row>
    <row r="1067" spans="3:15" x14ac:dyDescent="0.2">
      <c r="G1067" s="205"/>
      <c r="H1067" s="205"/>
      <c r="L1067" s="204"/>
    </row>
    <row r="1068" spans="3:15" x14ac:dyDescent="0.2">
      <c r="G1068" s="205"/>
      <c r="H1068" s="205"/>
      <c r="L1068" s="204"/>
    </row>
    <row r="1069" spans="3:15" x14ac:dyDescent="0.2">
      <c r="G1069" s="205"/>
      <c r="H1069" s="205"/>
      <c r="L1069" s="204"/>
    </row>
    <row r="1070" spans="3:15" x14ac:dyDescent="0.2">
      <c r="G1070" s="205"/>
      <c r="H1070" s="205"/>
      <c r="L1070" s="204"/>
    </row>
    <row r="1071" spans="3:15" x14ac:dyDescent="0.2">
      <c r="D1071" s="182"/>
      <c r="E1071" s="182"/>
      <c r="F1071" s="182"/>
      <c r="G1071" s="205"/>
      <c r="H1071" s="205"/>
      <c r="I1071" s="182"/>
      <c r="J1071" s="182"/>
      <c r="K1071" s="182"/>
    </row>
    <row r="1072" spans="3:15" x14ac:dyDescent="0.2">
      <c r="D1072" s="182"/>
      <c r="E1072" s="182"/>
      <c r="F1072" s="182"/>
      <c r="G1072" s="205"/>
      <c r="H1072" s="205"/>
      <c r="I1072" s="182"/>
      <c r="J1072" s="182"/>
      <c r="K1072" s="182"/>
    </row>
    <row r="1073" spans="7:8" s="182" customFormat="1" x14ac:dyDescent="0.2">
      <c r="G1073" s="205"/>
      <c r="H1073" s="205"/>
    </row>
    <row r="1074" spans="7:8" s="182" customFormat="1" x14ac:dyDescent="0.2">
      <c r="G1074" s="205"/>
      <c r="H1074" s="205"/>
    </row>
    <row r="1075" spans="7:8" s="182" customFormat="1" x14ac:dyDescent="0.2">
      <c r="G1075" s="205"/>
      <c r="H1075" s="205"/>
    </row>
    <row r="1076" spans="7:8" s="182" customFormat="1" x14ac:dyDescent="0.2">
      <c r="G1076" s="205"/>
      <c r="H1076" s="205"/>
    </row>
    <row r="1077" spans="7:8" s="182" customFormat="1" x14ac:dyDescent="0.2">
      <c r="G1077" s="205"/>
      <c r="H1077" s="205"/>
    </row>
    <row r="1078" spans="7:8" s="182" customFormat="1" x14ac:dyDescent="0.2">
      <c r="G1078" s="205"/>
      <c r="H1078" s="205"/>
    </row>
    <row r="1079" spans="7:8" s="182" customFormat="1" x14ac:dyDescent="0.2">
      <c r="G1079" s="205"/>
      <c r="H1079" s="205"/>
    </row>
    <row r="1080" spans="7:8" s="182" customFormat="1" x14ac:dyDescent="0.2">
      <c r="G1080" s="205"/>
      <c r="H1080" s="205"/>
    </row>
    <row r="1081" spans="7:8" s="182" customFormat="1" x14ac:dyDescent="0.2">
      <c r="G1081" s="205"/>
      <c r="H1081" s="205"/>
    </row>
    <row r="1082" spans="7:8" s="182" customFormat="1" x14ac:dyDescent="0.2">
      <c r="G1082" s="205"/>
      <c r="H1082" s="205"/>
    </row>
    <row r="1083" spans="7:8" s="182" customFormat="1" x14ac:dyDescent="0.2">
      <c r="G1083" s="205"/>
      <c r="H1083" s="205"/>
    </row>
    <row r="1084" spans="7:8" s="182" customFormat="1" x14ac:dyDescent="0.2">
      <c r="G1084" s="205"/>
      <c r="H1084" s="205"/>
    </row>
    <row r="1085" spans="7:8" s="182" customFormat="1" x14ac:dyDescent="0.2">
      <c r="G1085" s="205"/>
      <c r="H1085" s="205"/>
    </row>
    <row r="1086" spans="7:8" s="182" customFormat="1" x14ac:dyDescent="0.2">
      <c r="G1086" s="205"/>
      <c r="H1086" s="205"/>
    </row>
    <row r="1087" spans="7:8" s="182" customFormat="1" x14ac:dyDescent="0.2">
      <c r="G1087" s="205"/>
      <c r="H1087" s="205"/>
    </row>
    <row r="1088" spans="7:8" s="182" customFormat="1" x14ac:dyDescent="0.2">
      <c r="G1088" s="205"/>
      <c r="H1088" s="205"/>
    </row>
    <row r="1089" spans="3:11" x14ac:dyDescent="0.2">
      <c r="D1089" s="182"/>
      <c r="E1089" s="182"/>
      <c r="F1089" s="182"/>
      <c r="G1089" s="205"/>
      <c r="H1089" s="205"/>
      <c r="I1089" s="182"/>
      <c r="J1089" s="182"/>
      <c r="K1089" s="182"/>
    </row>
    <row r="1090" spans="3:11" x14ac:dyDescent="0.2">
      <c r="D1090" s="182"/>
      <c r="E1090" s="182"/>
      <c r="F1090" s="182"/>
      <c r="G1090" s="205"/>
      <c r="H1090" s="205"/>
      <c r="I1090" s="182"/>
      <c r="J1090" s="182"/>
      <c r="K1090" s="182"/>
    </row>
    <row r="1091" spans="3:11" x14ac:dyDescent="0.2">
      <c r="D1091" s="182"/>
      <c r="E1091" s="182"/>
      <c r="F1091" s="182"/>
      <c r="G1091" s="205"/>
      <c r="H1091" s="205"/>
      <c r="I1091" s="182"/>
      <c r="J1091" s="182"/>
      <c r="K1091" s="182"/>
    </row>
    <row r="1092" spans="3:11" x14ac:dyDescent="0.2">
      <c r="D1092" s="182"/>
      <c r="E1092" s="182"/>
      <c r="F1092" s="182"/>
      <c r="G1092" s="205"/>
      <c r="H1092" s="205"/>
      <c r="I1092" s="182"/>
      <c r="J1092" s="182"/>
      <c r="K1092" s="182"/>
    </row>
    <row r="1093" spans="3:11" x14ac:dyDescent="0.2">
      <c r="D1093" s="182"/>
      <c r="E1093" s="182"/>
      <c r="F1093" s="182"/>
      <c r="G1093" s="205"/>
      <c r="H1093" s="205"/>
      <c r="I1093" s="182"/>
      <c r="J1093" s="182"/>
      <c r="K1093" s="182"/>
    </row>
    <row r="1094" spans="3:11" x14ac:dyDescent="0.2">
      <c r="D1094" s="182"/>
      <c r="E1094" s="182"/>
      <c r="F1094" s="182"/>
      <c r="G1094" s="205"/>
      <c r="H1094" s="205"/>
      <c r="I1094" s="182"/>
      <c r="J1094" s="182"/>
      <c r="K1094" s="182"/>
    </row>
    <row r="1095" spans="3:11" x14ac:dyDescent="0.2">
      <c r="D1095" s="182"/>
      <c r="E1095" s="182"/>
      <c r="F1095" s="182"/>
      <c r="G1095" s="205"/>
      <c r="H1095" s="205"/>
      <c r="I1095" s="182"/>
      <c r="J1095" s="182"/>
      <c r="K1095" s="182"/>
    </row>
    <row r="1096" spans="3:11" x14ac:dyDescent="0.2">
      <c r="D1096" s="182"/>
      <c r="E1096" s="182"/>
      <c r="F1096" s="182"/>
      <c r="G1096" s="205"/>
      <c r="H1096" s="205"/>
      <c r="I1096" s="182"/>
      <c r="J1096" s="182"/>
      <c r="K1096" s="182"/>
    </row>
    <row r="1097" spans="3:11" x14ac:dyDescent="0.2">
      <c r="D1097" s="182"/>
      <c r="E1097" s="182"/>
      <c r="F1097" s="182"/>
      <c r="G1097" s="205"/>
      <c r="H1097" s="205"/>
      <c r="I1097" s="182"/>
      <c r="J1097" s="182"/>
      <c r="K1097" s="182"/>
    </row>
    <row r="1098" spans="3:11" x14ac:dyDescent="0.2">
      <c r="D1098" s="182"/>
      <c r="E1098" s="182"/>
      <c r="F1098" s="182"/>
      <c r="G1098" s="205"/>
      <c r="H1098" s="205"/>
      <c r="I1098" s="182"/>
      <c r="J1098" s="182"/>
      <c r="K1098" s="182"/>
    </row>
    <row r="1099" spans="3:11" x14ac:dyDescent="0.2">
      <c r="D1099" s="182"/>
      <c r="E1099" s="182"/>
      <c r="F1099" s="182"/>
      <c r="G1099" s="205"/>
      <c r="H1099" s="205"/>
      <c r="I1099" s="182"/>
      <c r="J1099" s="182"/>
      <c r="K1099" s="182"/>
    </row>
    <row r="1100" spans="3:11" x14ac:dyDescent="0.2">
      <c r="D1100" s="182"/>
      <c r="E1100" s="182"/>
      <c r="F1100" s="182"/>
      <c r="G1100" s="205"/>
      <c r="H1100" s="205"/>
      <c r="I1100" s="182"/>
      <c r="J1100" s="182"/>
      <c r="K1100" s="182"/>
    </row>
    <row r="1101" spans="3:11" x14ac:dyDescent="0.2">
      <c r="D1101" s="182"/>
      <c r="E1101" s="182"/>
      <c r="F1101" s="182"/>
      <c r="G1101" s="205"/>
      <c r="H1101" s="205"/>
      <c r="I1101" s="182"/>
      <c r="J1101" s="182"/>
      <c r="K1101" s="182"/>
    </row>
    <row r="1102" spans="3:11" x14ac:dyDescent="0.2">
      <c r="D1102" s="182"/>
      <c r="E1102" s="182"/>
      <c r="F1102" s="182"/>
      <c r="G1102" s="205"/>
      <c r="H1102" s="205"/>
      <c r="I1102" s="182"/>
      <c r="J1102" s="182"/>
      <c r="K1102" s="182"/>
    </row>
    <row r="1103" spans="3:11" x14ac:dyDescent="0.2">
      <c r="G1103" s="205"/>
      <c r="H1103" s="205"/>
      <c r="I1103" s="182"/>
      <c r="J1103" s="182"/>
      <c r="K1103" s="182"/>
    </row>
    <row r="1104" spans="3:11" x14ac:dyDescent="0.2">
      <c r="C1104" s="206"/>
      <c r="G1104" s="208"/>
      <c r="H1104" s="208"/>
      <c r="I1104" s="182"/>
      <c r="J1104" s="182"/>
      <c r="K1104" s="182"/>
    </row>
    <row r="1105" spans="3:11" x14ac:dyDescent="0.2">
      <c r="G1105" s="205"/>
      <c r="H1105" s="205"/>
      <c r="I1105" s="182"/>
      <c r="J1105" s="182"/>
      <c r="K1105" s="182"/>
    </row>
    <row r="1106" spans="3:11" x14ac:dyDescent="0.2">
      <c r="G1106" s="205"/>
      <c r="H1106" s="205"/>
      <c r="I1106" s="182"/>
      <c r="J1106" s="182"/>
      <c r="K1106" s="182"/>
    </row>
    <row r="1107" spans="3:11" x14ac:dyDescent="0.2">
      <c r="G1107" s="205"/>
      <c r="H1107" s="205"/>
      <c r="I1107" s="182"/>
      <c r="J1107" s="182"/>
      <c r="K1107" s="182"/>
    </row>
    <row r="1108" spans="3:11" x14ac:dyDescent="0.2">
      <c r="G1108" s="205"/>
      <c r="H1108" s="205"/>
      <c r="I1108" s="182"/>
      <c r="J1108" s="182"/>
      <c r="K1108" s="182"/>
    </row>
    <row r="1109" spans="3:11" x14ac:dyDescent="0.2">
      <c r="G1109" s="205"/>
      <c r="H1109" s="205"/>
      <c r="I1109" s="182"/>
      <c r="J1109" s="182"/>
      <c r="K1109" s="182"/>
    </row>
    <row r="1110" spans="3:11" x14ac:dyDescent="0.2">
      <c r="G1110" s="205"/>
      <c r="H1110" s="205"/>
      <c r="I1110" s="182"/>
      <c r="J1110" s="182"/>
      <c r="K1110" s="182"/>
    </row>
    <row r="1111" spans="3:11" x14ac:dyDescent="0.2">
      <c r="G1111" s="205"/>
      <c r="H1111" s="205"/>
      <c r="I1111" s="182"/>
      <c r="J1111" s="182"/>
      <c r="K1111" s="182"/>
    </row>
    <row r="1112" spans="3:11" x14ac:dyDescent="0.2">
      <c r="G1112" s="205"/>
      <c r="H1112" s="205"/>
      <c r="I1112" s="182"/>
      <c r="J1112" s="182"/>
      <c r="K1112" s="182"/>
    </row>
    <row r="1113" spans="3:11" x14ac:dyDescent="0.2">
      <c r="G1113" s="205"/>
      <c r="H1113" s="205"/>
      <c r="I1113" s="182"/>
      <c r="J1113" s="182"/>
      <c r="K1113" s="182"/>
    </row>
    <row r="1114" spans="3:11" x14ac:dyDescent="0.2">
      <c r="G1114" s="205"/>
      <c r="H1114" s="205"/>
      <c r="I1114" s="182"/>
      <c r="J1114" s="182"/>
      <c r="K1114" s="182"/>
    </row>
    <row r="1115" spans="3:11" x14ac:dyDescent="0.2">
      <c r="G1115" s="205"/>
      <c r="H1115" s="205"/>
      <c r="I1115" s="182"/>
      <c r="J1115" s="182"/>
      <c r="K1115" s="182"/>
    </row>
    <row r="1116" spans="3:11" x14ac:dyDescent="0.2">
      <c r="G1116" s="205"/>
      <c r="H1116" s="205"/>
      <c r="I1116" s="182"/>
      <c r="J1116" s="182"/>
      <c r="K1116" s="182"/>
    </row>
    <row r="1117" spans="3:11" x14ac:dyDescent="0.2">
      <c r="G1117" s="205"/>
      <c r="H1117" s="205"/>
      <c r="I1117" s="182"/>
      <c r="J1117" s="182"/>
      <c r="K1117" s="182"/>
    </row>
    <row r="1118" spans="3:11" x14ac:dyDescent="0.2">
      <c r="G1118" s="205"/>
      <c r="H1118" s="205"/>
      <c r="I1118" s="182"/>
      <c r="J1118" s="182"/>
      <c r="K1118" s="182"/>
    </row>
    <row r="1119" spans="3:11" x14ac:dyDescent="0.2">
      <c r="G1119" s="205"/>
      <c r="H1119" s="205"/>
      <c r="I1119" s="182"/>
      <c r="J1119" s="182"/>
      <c r="K1119" s="182"/>
    </row>
    <row r="1120" spans="3:11" x14ac:dyDescent="0.2">
      <c r="C1120" s="206"/>
      <c r="G1120" s="208"/>
      <c r="H1120" s="208"/>
      <c r="I1120" s="182"/>
      <c r="J1120" s="182"/>
      <c r="K1120" s="182"/>
    </row>
    <row r="1121" spans="7:11" x14ac:dyDescent="0.2">
      <c r="G1121" s="205"/>
      <c r="H1121" s="205"/>
      <c r="I1121" s="182"/>
      <c r="J1121" s="182"/>
      <c r="K1121" s="182"/>
    </row>
    <row r="1122" spans="7:11" x14ac:dyDescent="0.2">
      <c r="G1122" s="205"/>
      <c r="H1122" s="205"/>
      <c r="I1122" s="182"/>
      <c r="J1122" s="182"/>
      <c r="K1122" s="182"/>
    </row>
    <row r="1123" spans="7:11" x14ac:dyDescent="0.2">
      <c r="G1123" s="205"/>
      <c r="H1123" s="205"/>
      <c r="I1123" s="182"/>
      <c r="J1123" s="182"/>
      <c r="K1123" s="182"/>
    </row>
    <row r="1124" spans="7:11" x14ac:dyDescent="0.2">
      <c r="G1124" s="205"/>
      <c r="H1124" s="205"/>
      <c r="I1124" s="182"/>
      <c r="J1124" s="182"/>
      <c r="K1124" s="182"/>
    </row>
    <row r="1125" spans="7:11" x14ac:dyDescent="0.2">
      <c r="G1125" s="205"/>
      <c r="H1125" s="205"/>
      <c r="I1125" s="182"/>
      <c r="J1125" s="182"/>
      <c r="K1125" s="182"/>
    </row>
    <row r="1126" spans="7:11" x14ac:dyDescent="0.2">
      <c r="G1126" s="205"/>
      <c r="H1126" s="205"/>
      <c r="I1126" s="182"/>
      <c r="J1126" s="182"/>
      <c r="K1126" s="182"/>
    </row>
    <row r="1127" spans="7:11" x14ac:dyDescent="0.2">
      <c r="G1127" s="205"/>
      <c r="H1127" s="205"/>
      <c r="I1127" s="182"/>
      <c r="J1127" s="182"/>
      <c r="K1127" s="182"/>
    </row>
    <row r="1128" spans="7:11" x14ac:dyDescent="0.2">
      <c r="G1128" s="205"/>
      <c r="H1128" s="205"/>
      <c r="I1128" s="182"/>
      <c r="J1128" s="182"/>
      <c r="K1128" s="182"/>
    </row>
    <row r="1129" spans="7:11" x14ac:dyDescent="0.2">
      <c r="G1129" s="205"/>
      <c r="H1129" s="205"/>
      <c r="I1129" s="182"/>
      <c r="J1129" s="182"/>
      <c r="K1129" s="182"/>
    </row>
    <row r="1130" spans="7:11" x14ac:dyDescent="0.2">
      <c r="G1130" s="205"/>
      <c r="H1130" s="205"/>
      <c r="I1130" s="182"/>
      <c r="J1130" s="182"/>
      <c r="K1130" s="182"/>
    </row>
    <row r="1131" spans="7:11" x14ac:dyDescent="0.2">
      <c r="G1131" s="205"/>
      <c r="H1131" s="205"/>
      <c r="I1131" s="182"/>
      <c r="J1131" s="182"/>
      <c r="K1131" s="182"/>
    </row>
    <row r="1132" spans="7:11" x14ac:dyDescent="0.2">
      <c r="G1132" s="205"/>
      <c r="H1132" s="205"/>
      <c r="I1132" s="182"/>
      <c r="J1132" s="182"/>
      <c r="K1132" s="182"/>
    </row>
    <row r="1133" spans="7:11" x14ac:dyDescent="0.2">
      <c r="G1133" s="205"/>
      <c r="H1133" s="205"/>
      <c r="I1133" s="182"/>
      <c r="J1133" s="182"/>
      <c r="K1133" s="182"/>
    </row>
    <row r="1134" spans="7:11" x14ac:dyDescent="0.2">
      <c r="G1134" s="205"/>
      <c r="H1134" s="205"/>
      <c r="I1134" s="182"/>
      <c r="J1134" s="182"/>
      <c r="K1134" s="182"/>
    </row>
    <row r="1135" spans="7:11" x14ac:dyDescent="0.2">
      <c r="G1135" s="205"/>
      <c r="H1135" s="205"/>
    </row>
    <row r="1136" spans="7:11" x14ac:dyDescent="0.2">
      <c r="G1136" s="205"/>
      <c r="H1136" s="205"/>
    </row>
    <row r="1137" spans="3:11" x14ac:dyDescent="0.2">
      <c r="G1137" s="205"/>
      <c r="H1137" s="205"/>
    </row>
    <row r="1138" spans="3:11" x14ac:dyDescent="0.2">
      <c r="G1138" s="205"/>
      <c r="H1138" s="205"/>
    </row>
    <row r="1139" spans="3:11" x14ac:dyDescent="0.2">
      <c r="G1139" s="205"/>
      <c r="H1139" s="205"/>
    </row>
    <row r="1140" spans="3:11" x14ac:dyDescent="0.2">
      <c r="G1140" s="205"/>
      <c r="H1140" s="205"/>
    </row>
    <row r="1142" spans="3:11" x14ac:dyDescent="0.2">
      <c r="C1142" s="206"/>
      <c r="D1142" s="207"/>
      <c r="E1142" s="207"/>
      <c r="F1142" s="207"/>
      <c r="G1142" s="206"/>
      <c r="H1142" s="206"/>
      <c r="I1142" s="207"/>
      <c r="J1142" s="207"/>
      <c r="K1142" s="207"/>
    </row>
    <row r="1144" spans="3:11" x14ac:dyDescent="0.2">
      <c r="G1144" s="205"/>
      <c r="H1144" s="205"/>
    </row>
    <row r="1145" spans="3:11" x14ac:dyDescent="0.2">
      <c r="G1145" s="205"/>
      <c r="H1145" s="205"/>
    </row>
    <row r="1146" spans="3:11" x14ac:dyDescent="0.2">
      <c r="G1146" s="205"/>
      <c r="H1146" s="205"/>
    </row>
    <row r="1147" spans="3:11" x14ac:dyDescent="0.2">
      <c r="G1147" s="205"/>
      <c r="H1147" s="205"/>
    </row>
    <row r="1148" spans="3:11" x14ac:dyDescent="0.2">
      <c r="G1148" s="205"/>
      <c r="H1148" s="205"/>
    </row>
    <row r="1149" spans="3:11" x14ac:dyDescent="0.2">
      <c r="G1149" s="205"/>
      <c r="H1149" s="205"/>
    </row>
    <row r="1150" spans="3:11" x14ac:dyDescent="0.2">
      <c r="G1150" s="205"/>
      <c r="H1150" s="205"/>
    </row>
    <row r="1151" spans="3:11" x14ac:dyDescent="0.2">
      <c r="D1151" s="182"/>
      <c r="E1151" s="182"/>
      <c r="F1151" s="182"/>
      <c r="G1151" s="205"/>
      <c r="H1151" s="205"/>
      <c r="I1151" s="182"/>
      <c r="J1151" s="182"/>
      <c r="K1151" s="182"/>
    </row>
    <row r="1152" spans="3:11" x14ac:dyDescent="0.2">
      <c r="D1152" s="182"/>
      <c r="E1152" s="182"/>
      <c r="F1152" s="182"/>
      <c r="G1152" s="205"/>
      <c r="H1152" s="205"/>
      <c r="I1152" s="182"/>
      <c r="J1152" s="182"/>
      <c r="K1152" s="182"/>
    </row>
    <row r="1153" spans="4:11" x14ac:dyDescent="0.2">
      <c r="D1153" s="182"/>
      <c r="E1153" s="182"/>
      <c r="F1153" s="182"/>
      <c r="G1153" s="205"/>
      <c r="H1153" s="205"/>
      <c r="I1153" s="182"/>
      <c r="J1153" s="182"/>
      <c r="K1153" s="182"/>
    </row>
    <row r="1154" spans="4:11" x14ac:dyDescent="0.2">
      <c r="D1154" s="182"/>
      <c r="E1154" s="182"/>
      <c r="F1154" s="182"/>
      <c r="G1154" s="205"/>
      <c r="H1154" s="205"/>
      <c r="I1154" s="182"/>
      <c r="J1154" s="182"/>
      <c r="K1154" s="182"/>
    </row>
    <row r="1155" spans="4:11" x14ac:dyDescent="0.2">
      <c r="D1155" s="182"/>
      <c r="E1155" s="182"/>
      <c r="F1155" s="182"/>
      <c r="G1155" s="205"/>
      <c r="H1155" s="205"/>
      <c r="I1155" s="182"/>
      <c r="J1155" s="182"/>
      <c r="K1155" s="182"/>
    </row>
    <row r="1156" spans="4:11" x14ac:dyDescent="0.2">
      <c r="D1156" s="182"/>
      <c r="E1156" s="182"/>
      <c r="F1156" s="182"/>
      <c r="G1156" s="205"/>
      <c r="H1156" s="205"/>
      <c r="I1156" s="182"/>
      <c r="J1156" s="182"/>
      <c r="K1156" s="182"/>
    </row>
    <row r="1157" spans="4:11" x14ac:dyDescent="0.2">
      <c r="D1157" s="182"/>
      <c r="E1157" s="182"/>
      <c r="F1157" s="182"/>
      <c r="G1157" s="205"/>
      <c r="H1157" s="205"/>
      <c r="I1157" s="182"/>
      <c r="J1157" s="182"/>
      <c r="K1157" s="182"/>
    </row>
    <row r="1158" spans="4:11" x14ac:dyDescent="0.2">
      <c r="D1158" s="182"/>
      <c r="E1158" s="182"/>
      <c r="F1158" s="182"/>
      <c r="G1158" s="205"/>
      <c r="H1158" s="205"/>
      <c r="I1158" s="182"/>
      <c r="J1158" s="182"/>
      <c r="K1158" s="182"/>
    </row>
    <row r="1159" spans="4:11" x14ac:dyDescent="0.2">
      <c r="D1159" s="182"/>
      <c r="E1159" s="182"/>
      <c r="F1159" s="182"/>
      <c r="G1159" s="205"/>
      <c r="H1159" s="205"/>
      <c r="I1159" s="182"/>
      <c r="J1159" s="182"/>
      <c r="K1159" s="182"/>
    </row>
    <row r="1160" spans="4:11" x14ac:dyDescent="0.2">
      <c r="D1160" s="182"/>
      <c r="E1160" s="182"/>
      <c r="F1160" s="182"/>
      <c r="G1160" s="205"/>
      <c r="H1160" s="205"/>
      <c r="I1160" s="182"/>
      <c r="J1160" s="182"/>
      <c r="K1160" s="182"/>
    </row>
    <row r="1161" spans="4:11" x14ac:dyDescent="0.2">
      <c r="D1161" s="182"/>
      <c r="E1161" s="182"/>
      <c r="F1161" s="182"/>
      <c r="G1161" s="205"/>
      <c r="H1161" s="205"/>
      <c r="I1161" s="182"/>
      <c r="J1161" s="182"/>
      <c r="K1161" s="182"/>
    </row>
    <row r="1162" spans="4:11" x14ac:dyDescent="0.2">
      <c r="D1162" s="182"/>
      <c r="E1162" s="182"/>
      <c r="F1162" s="182"/>
      <c r="G1162" s="205"/>
      <c r="H1162" s="205"/>
      <c r="I1162" s="182"/>
      <c r="J1162" s="182"/>
      <c r="K1162" s="182"/>
    </row>
    <row r="1163" spans="4:11" x14ac:dyDescent="0.2">
      <c r="D1163" s="182"/>
      <c r="E1163" s="182"/>
      <c r="F1163" s="182"/>
      <c r="G1163" s="205"/>
      <c r="H1163" s="205"/>
      <c r="I1163" s="182"/>
      <c r="J1163" s="182"/>
      <c r="K1163" s="182"/>
    </row>
    <row r="1164" spans="4:11" x14ac:dyDescent="0.2">
      <c r="D1164" s="182"/>
      <c r="E1164" s="182"/>
      <c r="F1164" s="182"/>
      <c r="G1164" s="205"/>
      <c r="H1164" s="205"/>
      <c r="I1164" s="182"/>
      <c r="J1164" s="182"/>
      <c r="K1164" s="182"/>
    </row>
    <row r="1165" spans="4:11" x14ac:dyDescent="0.2">
      <c r="D1165" s="182"/>
      <c r="E1165" s="182"/>
      <c r="F1165" s="182"/>
      <c r="G1165" s="205"/>
      <c r="H1165" s="205"/>
      <c r="I1165" s="182"/>
      <c r="J1165" s="182"/>
      <c r="K1165" s="182"/>
    </row>
    <row r="1166" spans="4:11" x14ac:dyDescent="0.2">
      <c r="D1166" s="182"/>
      <c r="E1166" s="182"/>
      <c r="F1166" s="182"/>
      <c r="G1166" s="205"/>
      <c r="H1166" s="205"/>
      <c r="I1166" s="182"/>
      <c r="J1166" s="182"/>
      <c r="K1166" s="182"/>
    </row>
    <row r="1167" spans="4:11" x14ac:dyDescent="0.2">
      <c r="G1167" s="205"/>
      <c r="H1167" s="205"/>
    </row>
    <row r="1168" spans="4:11" x14ac:dyDescent="0.2">
      <c r="G1168" s="205"/>
      <c r="H1168" s="205"/>
    </row>
    <row r="1170" spans="3:11" x14ac:dyDescent="0.2">
      <c r="C1170" s="206"/>
      <c r="D1170" s="207"/>
      <c r="E1170" s="207"/>
      <c r="F1170" s="207"/>
      <c r="G1170" s="206"/>
      <c r="H1170" s="206"/>
      <c r="I1170" s="207"/>
      <c r="J1170" s="207"/>
      <c r="K1170" s="207"/>
    </row>
    <row r="1172" spans="3:11" x14ac:dyDescent="0.2">
      <c r="G1172" s="205"/>
      <c r="H1172" s="205"/>
    </row>
    <row r="1173" spans="3:11" x14ac:dyDescent="0.2">
      <c r="G1173" s="205"/>
      <c r="H1173" s="205"/>
    </row>
    <row r="1174" spans="3:11" x14ac:dyDescent="0.2">
      <c r="G1174" s="205"/>
      <c r="H1174" s="205"/>
    </row>
    <row r="1175" spans="3:11" x14ac:dyDescent="0.2">
      <c r="G1175" s="205"/>
      <c r="H1175" s="205"/>
    </row>
    <row r="1176" spans="3:11" x14ac:dyDescent="0.2">
      <c r="G1176" s="205"/>
      <c r="H1176" s="205"/>
    </row>
    <row r="1177" spans="3:11" x14ac:dyDescent="0.2">
      <c r="G1177" s="205"/>
      <c r="H1177" s="205"/>
    </row>
    <row r="1178" spans="3:11" x14ac:dyDescent="0.2">
      <c r="G1178" s="205"/>
      <c r="H1178" s="205"/>
    </row>
    <row r="1179" spans="3:11" x14ac:dyDescent="0.2">
      <c r="G1179" s="205"/>
      <c r="H1179" s="205"/>
    </row>
    <row r="1180" spans="3:11" x14ac:dyDescent="0.2">
      <c r="G1180" s="205"/>
      <c r="H1180" s="205"/>
    </row>
    <row r="1181" spans="3:11" x14ac:dyDescent="0.2">
      <c r="G1181" s="205"/>
      <c r="H1181" s="205"/>
    </row>
    <row r="1182" spans="3:11" x14ac:dyDescent="0.2">
      <c r="G1182" s="205"/>
      <c r="H1182" s="205"/>
    </row>
    <row r="1183" spans="3:11" x14ac:dyDescent="0.2">
      <c r="G1183" s="205"/>
      <c r="H1183" s="205"/>
      <c r="I1183" s="182"/>
      <c r="J1183" s="182"/>
      <c r="K1183" s="182"/>
    </row>
    <row r="1184" spans="3:11" x14ac:dyDescent="0.2">
      <c r="G1184" s="205"/>
      <c r="H1184" s="205"/>
      <c r="I1184" s="182"/>
      <c r="J1184" s="182"/>
      <c r="K1184" s="182"/>
    </row>
    <row r="1185" spans="3:11" x14ac:dyDescent="0.2">
      <c r="G1185" s="205"/>
      <c r="H1185" s="205"/>
      <c r="I1185" s="182"/>
      <c r="J1185" s="182"/>
      <c r="K1185" s="182"/>
    </row>
    <row r="1187" spans="3:11" x14ac:dyDescent="0.2">
      <c r="C1187" s="206"/>
      <c r="G1187" s="205"/>
      <c r="H1187" s="205"/>
      <c r="I1187" s="182"/>
      <c r="J1187" s="182"/>
      <c r="K1187" s="182"/>
    </row>
    <row r="1189" spans="3:11" x14ac:dyDescent="0.2">
      <c r="G1189" s="205"/>
      <c r="H1189" s="205"/>
      <c r="I1189" s="182"/>
      <c r="J1189" s="182"/>
      <c r="K1189" s="182"/>
    </row>
    <row r="1190" spans="3:11" x14ac:dyDescent="0.2">
      <c r="G1190" s="205"/>
      <c r="H1190" s="205"/>
      <c r="I1190" s="182"/>
      <c r="J1190" s="182"/>
      <c r="K1190" s="182"/>
    </row>
    <row r="1191" spans="3:11" x14ac:dyDescent="0.2">
      <c r="G1191" s="205"/>
      <c r="H1191" s="205"/>
      <c r="I1191" s="182"/>
      <c r="J1191" s="182"/>
      <c r="K1191" s="182"/>
    </row>
    <row r="1192" spans="3:11" x14ac:dyDescent="0.2">
      <c r="G1192" s="205"/>
      <c r="H1192" s="205"/>
      <c r="I1192" s="182"/>
      <c r="J1192" s="182"/>
      <c r="K1192" s="182"/>
    </row>
    <row r="1193" spans="3:11" x14ac:dyDescent="0.2">
      <c r="G1193" s="205"/>
      <c r="H1193" s="205"/>
      <c r="I1193" s="182"/>
      <c r="J1193" s="182"/>
      <c r="K1193" s="182"/>
    </row>
    <row r="1194" spans="3:11" x14ac:dyDescent="0.2">
      <c r="G1194" s="205"/>
      <c r="H1194" s="205"/>
      <c r="I1194" s="182"/>
      <c r="J1194" s="182"/>
      <c r="K1194" s="182"/>
    </row>
    <row r="1195" spans="3:11" x14ac:dyDescent="0.2">
      <c r="G1195" s="205"/>
      <c r="H1195" s="205"/>
      <c r="I1195" s="182"/>
      <c r="J1195" s="182"/>
      <c r="K1195" s="182"/>
    </row>
    <row r="1196" spans="3:11" x14ac:dyDescent="0.2">
      <c r="G1196" s="205"/>
      <c r="H1196" s="205"/>
      <c r="I1196" s="182"/>
      <c r="J1196" s="182"/>
      <c r="K1196" s="182"/>
    </row>
    <row r="1197" spans="3:11" x14ac:dyDescent="0.2">
      <c r="G1197" s="205"/>
      <c r="H1197" s="205"/>
      <c r="I1197" s="182"/>
      <c r="J1197" s="182"/>
      <c r="K1197" s="182"/>
    </row>
    <row r="1198" spans="3:11" x14ac:dyDescent="0.2">
      <c r="G1198" s="205"/>
      <c r="H1198" s="205"/>
      <c r="I1198" s="182"/>
      <c r="J1198" s="182"/>
      <c r="K1198" s="182"/>
    </row>
    <row r="1199" spans="3:11" x14ac:dyDescent="0.2">
      <c r="D1199" s="182"/>
      <c r="E1199" s="182"/>
      <c r="F1199" s="182"/>
      <c r="G1199" s="205"/>
      <c r="H1199" s="205"/>
      <c r="I1199" s="182"/>
      <c r="J1199" s="182"/>
      <c r="K1199" s="182"/>
    </row>
    <row r="1200" spans="3:11" x14ac:dyDescent="0.2">
      <c r="D1200" s="182"/>
      <c r="E1200" s="182"/>
      <c r="F1200" s="182"/>
      <c r="G1200" s="205"/>
      <c r="H1200" s="205"/>
      <c r="I1200" s="182"/>
      <c r="J1200" s="182"/>
      <c r="K1200" s="182"/>
    </row>
    <row r="1201" spans="4:11" x14ac:dyDescent="0.2">
      <c r="D1201" s="182"/>
      <c r="E1201" s="182"/>
      <c r="F1201" s="182"/>
      <c r="G1201" s="205"/>
      <c r="H1201" s="205"/>
      <c r="I1201" s="182"/>
      <c r="J1201" s="182"/>
      <c r="K1201" s="182"/>
    </row>
    <row r="1202" spans="4:11" x14ac:dyDescent="0.2">
      <c r="D1202" s="182"/>
      <c r="E1202" s="182"/>
      <c r="F1202" s="182"/>
      <c r="G1202" s="205"/>
      <c r="H1202" s="205"/>
      <c r="I1202" s="182"/>
      <c r="J1202" s="182"/>
      <c r="K1202" s="182"/>
    </row>
    <row r="1203" spans="4:11" x14ac:dyDescent="0.2">
      <c r="D1203" s="182"/>
      <c r="E1203" s="182"/>
      <c r="F1203" s="182"/>
      <c r="G1203" s="205"/>
      <c r="H1203" s="205"/>
      <c r="I1203" s="182"/>
      <c r="J1203" s="182"/>
      <c r="K1203" s="182"/>
    </row>
    <row r="1204" spans="4:11" x14ac:dyDescent="0.2">
      <c r="D1204" s="182"/>
      <c r="E1204" s="182"/>
      <c r="F1204" s="182"/>
      <c r="G1204" s="205"/>
      <c r="H1204" s="205"/>
      <c r="I1204" s="182"/>
      <c r="J1204" s="182"/>
      <c r="K1204" s="182"/>
    </row>
    <row r="1205" spans="4:11" x14ac:dyDescent="0.2">
      <c r="D1205" s="182"/>
      <c r="E1205" s="182"/>
      <c r="F1205" s="182"/>
      <c r="G1205" s="205"/>
      <c r="H1205" s="205"/>
      <c r="I1205" s="182"/>
      <c r="J1205" s="182"/>
      <c r="K1205" s="182"/>
    </row>
    <row r="1206" spans="4:11" x14ac:dyDescent="0.2">
      <c r="D1206" s="182"/>
      <c r="E1206" s="182"/>
      <c r="F1206" s="182"/>
      <c r="G1206" s="205"/>
      <c r="H1206" s="205"/>
      <c r="I1206" s="182"/>
      <c r="J1206" s="182"/>
      <c r="K1206" s="182"/>
    </row>
    <row r="1207" spans="4:11" x14ac:dyDescent="0.2">
      <c r="D1207" s="182"/>
      <c r="E1207" s="182"/>
      <c r="F1207" s="182"/>
      <c r="G1207" s="205"/>
      <c r="H1207" s="205"/>
      <c r="I1207" s="182"/>
      <c r="J1207" s="182"/>
      <c r="K1207" s="182"/>
    </row>
    <row r="1208" spans="4:11" x14ac:dyDescent="0.2">
      <c r="D1208" s="182"/>
      <c r="E1208" s="182"/>
      <c r="F1208" s="182"/>
      <c r="G1208" s="205"/>
      <c r="H1208" s="205"/>
      <c r="I1208" s="182"/>
      <c r="J1208" s="182"/>
      <c r="K1208" s="182"/>
    </row>
    <row r="1209" spans="4:11" x14ac:dyDescent="0.2">
      <c r="D1209" s="182"/>
      <c r="E1209" s="182"/>
      <c r="F1209" s="182"/>
      <c r="G1209" s="205"/>
      <c r="H1209" s="205"/>
      <c r="I1209" s="182"/>
      <c r="J1209" s="182"/>
      <c r="K1209" s="182"/>
    </row>
    <row r="1210" spans="4:11" x14ac:dyDescent="0.2">
      <c r="D1210" s="182"/>
      <c r="E1210" s="182"/>
      <c r="F1210" s="182"/>
      <c r="G1210" s="205"/>
      <c r="H1210" s="205"/>
      <c r="I1210" s="182"/>
      <c r="J1210" s="182"/>
      <c r="K1210" s="182"/>
    </row>
    <row r="1211" spans="4:11" x14ac:dyDescent="0.2">
      <c r="D1211" s="182"/>
      <c r="E1211" s="182"/>
      <c r="F1211" s="182"/>
      <c r="G1211" s="205"/>
      <c r="H1211" s="205"/>
      <c r="I1211" s="182"/>
      <c r="J1211" s="182"/>
      <c r="K1211" s="182"/>
    </row>
    <row r="1212" spans="4:11" x14ac:dyDescent="0.2">
      <c r="D1212" s="182"/>
      <c r="E1212" s="182"/>
      <c r="F1212" s="182"/>
      <c r="G1212" s="205"/>
      <c r="H1212" s="205"/>
      <c r="I1212" s="182"/>
      <c r="J1212" s="182"/>
      <c r="K1212" s="182"/>
    </row>
    <row r="1213" spans="4:11" x14ac:dyDescent="0.2">
      <c r="D1213" s="182"/>
      <c r="E1213" s="182"/>
      <c r="F1213" s="182"/>
      <c r="G1213" s="205"/>
      <c r="H1213" s="205"/>
      <c r="I1213" s="182"/>
      <c r="J1213" s="182"/>
      <c r="K1213" s="182"/>
    </row>
    <row r="1214" spans="4:11" x14ac:dyDescent="0.2">
      <c r="D1214" s="182"/>
      <c r="E1214" s="182"/>
      <c r="F1214" s="182"/>
      <c r="G1214" s="205"/>
      <c r="H1214" s="205"/>
      <c r="I1214" s="182"/>
      <c r="J1214" s="182"/>
      <c r="K1214" s="182"/>
    </row>
    <row r="1215" spans="4:11" x14ac:dyDescent="0.2">
      <c r="G1215" s="205"/>
      <c r="H1215" s="205"/>
    </row>
    <row r="1216" spans="4:11" x14ac:dyDescent="0.2">
      <c r="G1216" s="205"/>
      <c r="H1216" s="205"/>
    </row>
    <row r="1217" spans="3:11" x14ac:dyDescent="0.2">
      <c r="G1217" s="205"/>
      <c r="H1217" s="205"/>
    </row>
    <row r="1218" spans="3:11" x14ac:dyDescent="0.2">
      <c r="G1218" s="205"/>
      <c r="H1218" s="205"/>
    </row>
    <row r="1219" spans="3:11" x14ac:dyDescent="0.2">
      <c r="G1219" s="205"/>
      <c r="H1219" s="205"/>
    </row>
    <row r="1221" spans="3:11" x14ac:dyDescent="0.2">
      <c r="C1221" s="206"/>
      <c r="D1221" s="207"/>
      <c r="E1221" s="207"/>
      <c r="F1221" s="207"/>
      <c r="G1221" s="206"/>
      <c r="H1221" s="206"/>
      <c r="I1221" s="207"/>
      <c r="J1221" s="207"/>
      <c r="K1221" s="207"/>
    </row>
    <row r="1223" spans="3:11" x14ac:dyDescent="0.2">
      <c r="G1223" s="205"/>
      <c r="H1223" s="205"/>
    </row>
    <row r="1224" spans="3:11" x14ac:dyDescent="0.2">
      <c r="G1224" s="205"/>
      <c r="H1224" s="205"/>
    </row>
    <row r="1225" spans="3:11" x14ac:dyDescent="0.2">
      <c r="G1225" s="205"/>
      <c r="H1225" s="205"/>
    </row>
    <row r="1226" spans="3:11" x14ac:dyDescent="0.2">
      <c r="G1226" s="205"/>
      <c r="H1226" s="205"/>
    </row>
    <row r="1227" spans="3:11" x14ac:dyDescent="0.2">
      <c r="G1227" s="205"/>
      <c r="H1227" s="205"/>
    </row>
    <row r="1228" spans="3:11" x14ac:dyDescent="0.2">
      <c r="G1228" s="205"/>
      <c r="H1228" s="205"/>
    </row>
    <row r="1229" spans="3:11" x14ac:dyDescent="0.2">
      <c r="G1229" s="205"/>
      <c r="H1229" s="205"/>
    </row>
    <row r="1230" spans="3:11" x14ac:dyDescent="0.2">
      <c r="G1230" s="205"/>
      <c r="H1230" s="205"/>
    </row>
    <row r="1231" spans="3:11" x14ac:dyDescent="0.2">
      <c r="G1231" s="205"/>
      <c r="H1231" s="205"/>
      <c r="I1231" s="182"/>
      <c r="J1231" s="182"/>
      <c r="K1231" s="182"/>
    </row>
    <row r="1232" spans="3:11" x14ac:dyDescent="0.2">
      <c r="G1232" s="205"/>
      <c r="H1232" s="205"/>
      <c r="I1232" s="182"/>
      <c r="J1232" s="182"/>
      <c r="K1232" s="182"/>
    </row>
    <row r="1233" spans="3:11" x14ac:dyDescent="0.2">
      <c r="G1233" s="205"/>
      <c r="H1233" s="205"/>
      <c r="I1233" s="182"/>
      <c r="J1233" s="182"/>
      <c r="K1233" s="182"/>
    </row>
    <row r="1234" spans="3:11" x14ac:dyDescent="0.2">
      <c r="G1234" s="205"/>
      <c r="H1234" s="205"/>
      <c r="I1234" s="182"/>
      <c r="J1234" s="182"/>
      <c r="K1234" s="182"/>
    </row>
    <row r="1235" spans="3:11" x14ac:dyDescent="0.2">
      <c r="C1235" s="206"/>
      <c r="G1235" s="205"/>
      <c r="H1235" s="205"/>
      <c r="I1235" s="182"/>
      <c r="J1235" s="182"/>
      <c r="K1235" s="182"/>
    </row>
  </sheetData>
  <mergeCells count="3">
    <mergeCell ref="D4:L4"/>
    <mergeCell ref="D5:L5"/>
    <mergeCell ref="D6:L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1"/>
  <dimension ref="A3:F25"/>
  <sheetViews>
    <sheetView workbookViewId="0">
      <selection activeCell="F12" sqref="F12"/>
    </sheetView>
  </sheetViews>
  <sheetFormatPr defaultRowHeight="12.75" x14ac:dyDescent="0.2"/>
  <cols>
    <col min="1" max="1" width="31.42578125" bestFit="1" customWidth="1"/>
    <col min="5" max="5" width="12.28515625" bestFit="1" customWidth="1"/>
    <col min="6" max="6" width="12.28515625" customWidth="1"/>
  </cols>
  <sheetData>
    <row r="3" spans="1:6" x14ac:dyDescent="0.2">
      <c r="A3" s="174"/>
      <c r="C3" s="173"/>
    </row>
    <row r="8" spans="1:6" x14ac:dyDescent="0.2">
      <c r="A8" s="170"/>
      <c r="B8" s="170"/>
      <c r="C8" s="170"/>
      <c r="D8" s="170"/>
      <c r="E8" s="249" t="s">
        <v>772</v>
      </c>
      <c r="F8" s="249" t="s">
        <v>441</v>
      </c>
    </row>
    <row r="9" spans="1:6" ht="15.75" x14ac:dyDescent="0.25">
      <c r="A9" s="250" t="s">
        <v>457</v>
      </c>
      <c r="B9" s="251"/>
      <c r="C9" s="252"/>
      <c r="D9" s="251"/>
      <c r="E9" s="253"/>
      <c r="F9" s="253"/>
    </row>
    <row r="10" spans="1:6" x14ac:dyDescent="0.2">
      <c r="A10" s="254" t="s">
        <v>230</v>
      </c>
      <c r="B10" s="251"/>
      <c r="C10" s="252"/>
      <c r="D10" s="251"/>
      <c r="E10" s="255">
        <f>+'Detail Income'!K21+'Detail Income'!K63+'Detail Income'!K102+'Detail Income'!K145+'Detail Income'!K171+'Detail Income'!K198+'Detail Income'!K224+'Detail Income'!K251+'Detail Income'!K262+'Detail Income'!K272+'Detail Income'!K288+'Detail Income'!K299</f>
        <v>659467.31000000006</v>
      </c>
      <c r="F10" s="255">
        <f>+'Detail Income'!I21+'Detail Income'!I63+'Detail Income'!I102+'Detail Income'!I145+'Detail Income'!I171+'Detail Income'!I198+'Detail Income'!I224+'Detail Income'!I251+'Detail Income'!I262+'Detail Income'!I272+'Detail Income'!I288+'Detail Income'!I299</f>
        <v>1388684.92</v>
      </c>
    </row>
    <row r="11" spans="1:6" x14ac:dyDescent="0.2">
      <c r="A11" s="254" t="s">
        <v>773</v>
      </c>
      <c r="B11" s="251"/>
      <c r="C11" s="252"/>
      <c r="D11" s="251"/>
      <c r="E11" s="255">
        <f>+'Detail Income'!K300</f>
        <v>0</v>
      </c>
      <c r="F11" s="255">
        <f>+'Detail Income'!I300</f>
        <v>0</v>
      </c>
    </row>
    <row r="12" spans="1:6" ht="15.75" x14ac:dyDescent="0.25">
      <c r="A12" s="250" t="s">
        <v>446</v>
      </c>
      <c r="B12" s="251"/>
      <c r="C12" s="252"/>
      <c r="D12" s="251"/>
      <c r="E12" s="256">
        <f>SUM(E10:E11)</f>
        <v>659467.31000000006</v>
      </c>
      <c r="F12" s="256">
        <f>SUM(F10:F11)</f>
        <v>1388684.92</v>
      </c>
    </row>
    <row r="13" spans="1:6" x14ac:dyDescent="0.2">
      <c r="A13" s="157"/>
      <c r="B13" s="251"/>
      <c r="C13" s="252"/>
      <c r="D13" s="251"/>
      <c r="E13" s="255"/>
      <c r="F13" s="255"/>
    </row>
    <row r="14" spans="1:6" ht="15.75" x14ac:dyDescent="0.25">
      <c r="A14" s="250" t="s">
        <v>447</v>
      </c>
      <c r="B14" s="251"/>
      <c r="C14" s="252"/>
      <c r="D14" s="251"/>
      <c r="E14" s="255"/>
      <c r="F14" s="255"/>
    </row>
    <row r="15" spans="1:6" x14ac:dyDescent="0.2">
      <c r="A15" s="254" t="s">
        <v>774</v>
      </c>
      <c r="B15" s="251"/>
      <c r="C15" s="252"/>
      <c r="D15" s="251"/>
      <c r="E15" s="255">
        <f>+'Detail Income'!K796</f>
        <v>651481.68000000005</v>
      </c>
      <c r="F15" s="255">
        <f>+'Detail Income'!I796</f>
        <v>853533.66</v>
      </c>
    </row>
    <row r="16" spans="1:6" x14ac:dyDescent="0.2">
      <c r="A16" s="254" t="s">
        <v>463</v>
      </c>
      <c r="B16" s="251"/>
      <c r="C16" s="252"/>
      <c r="D16" s="251"/>
      <c r="E16" s="255">
        <f>+'Detail Income'!K812</f>
        <v>48539.839999999997</v>
      </c>
      <c r="F16" s="255">
        <f>+'Detail Income'!I812</f>
        <v>16868.510000000002</v>
      </c>
    </row>
    <row r="17" spans="1:6" x14ac:dyDescent="0.2">
      <c r="A17" s="254" t="s">
        <v>775</v>
      </c>
      <c r="B17" s="251"/>
      <c r="C17" s="252"/>
      <c r="D17" s="251"/>
      <c r="E17" s="255">
        <f>+'Detail Income'!K48+'Detail Income'!K90+'Detail Income'!K134+'Detail Income'!K161+'Detail Income'!K187+'Detail Income'!K214+'Detail Income'!K240+'Detail Income'!K258+'Detail Income'!K268+'Detail Income'!K282+'Detail Income'!K293</f>
        <v>254803.44</v>
      </c>
      <c r="F17" s="255">
        <f>+'Detail Income'!I48+'Detail Income'!I90+'Detail Income'!I134+'Detail Income'!I161+'Detail Income'!I187+'Detail Income'!I214+'Detail Income'!I240+'Detail Income'!I258+'Detail Income'!I282+'Detail Income'!I268+'Detail Income'!I293</f>
        <v>554934.68999999994</v>
      </c>
    </row>
    <row r="18" spans="1:6" x14ac:dyDescent="0.2">
      <c r="A18" s="257" t="s">
        <v>448</v>
      </c>
      <c r="B18" s="251"/>
      <c r="C18" s="252"/>
      <c r="D18" s="251"/>
      <c r="E18" s="256">
        <f>SUM(E15:E17)</f>
        <v>954824.96</v>
      </c>
      <c r="F18" s="256">
        <f>SUM(F15:F17)</f>
        <v>1425336.8599999999</v>
      </c>
    </row>
    <row r="19" spans="1:6" x14ac:dyDescent="0.2">
      <c r="A19" s="257"/>
      <c r="B19" s="251"/>
      <c r="C19" s="252"/>
      <c r="D19" s="251"/>
      <c r="E19" s="255"/>
      <c r="F19" s="255"/>
    </row>
    <row r="20" spans="1:6" x14ac:dyDescent="0.2">
      <c r="A20" s="257" t="s">
        <v>805</v>
      </c>
      <c r="B20" s="251"/>
      <c r="C20" s="252"/>
      <c r="D20" s="251"/>
      <c r="E20" s="255">
        <f>+'Detail Income'!K831</f>
        <v>0</v>
      </c>
      <c r="F20" s="255">
        <f>+'Detail Income'!I831</f>
        <v>0</v>
      </c>
    </row>
    <row r="21" spans="1:6" x14ac:dyDescent="0.2">
      <c r="A21" s="257"/>
      <c r="B21" s="251"/>
      <c r="C21" s="252"/>
      <c r="D21" s="251"/>
      <c r="E21" s="255"/>
      <c r="F21" s="255"/>
    </row>
    <row r="22" spans="1:6" ht="13.5" thickBot="1" x14ac:dyDescent="0.25">
      <c r="A22" s="257" t="s">
        <v>449</v>
      </c>
      <c r="B22" s="251"/>
      <c r="C22" s="252"/>
      <c r="D22" s="251"/>
      <c r="E22" s="258">
        <f>+E12-E18-E20</f>
        <v>-295357.64999999991</v>
      </c>
      <c r="F22" s="258">
        <f>+F12-F18-F20</f>
        <v>-36651.939999999944</v>
      </c>
    </row>
    <row r="23" spans="1:6" ht="13.5" thickTop="1" x14ac:dyDescent="0.2"/>
    <row r="24" spans="1:6" x14ac:dyDescent="0.2">
      <c r="E24" s="61">
        <f>+'Detail Income'!K874</f>
        <v>-295357.65000000002</v>
      </c>
      <c r="F24" s="61">
        <f>+'Detail Income'!I874</f>
        <v>-36651.940000000053</v>
      </c>
    </row>
    <row r="25" spans="1:6" x14ac:dyDescent="0.2">
      <c r="D25" s="174" t="s">
        <v>443</v>
      </c>
      <c r="E25" s="208">
        <f>+E24-E22</f>
        <v>0</v>
      </c>
      <c r="F25" s="208">
        <f>+F24-F22</f>
        <v>-1.0913936421275139E-10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2:B5"/>
  <sheetViews>
    <sheetView workbookViewId="0">
      <selection activeCell="A2" sqref="A2:B5"/>
    </sheetView>
  </sheetViews>
  <sheetFormatPr defaultRowHeight="12.75" x14ac:dyDescent="0.2"/>
  <cols>
    <col min="1" max="1" width="12.42578125" customWidth="1"/>
  </cols>
  <sheetData>
    <row r="2" spans="1:2" x14ac:dyDescent="0.2">
      <c r="A2" t="s">
        <v>541</v>
      </c>
      <c r="B2" t="s">
        <v>115</v>
      </c>
    </row>
    <row r="3" spans="1:2" x14ac:dyDescent="0.2">
      <c r="A3" t="s">
        <v>549</v>
      </c>
      <c r="B3" t="s">
        <v>115</v>
      </c>
    </row>
    <row r="4" spans="1:2" x14ac:dyDescent="0.2">
      <c r="A4" t="s">
        <v>550</v>
      </c>
      <c r="B4" t="s">
        <v>115</v>
      </c>
    </row>
    <row r="5" spans="1:2" x14ac:dyDescent="0.2">
      <c r="A5" t="s">
        <v>551</v>
      </c>
      <c r="B5" t="s">
        <v>115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5"/>
  <dimension ref="A2:B18"/>
  <sheetViews>
    <sheetView workbookViewId="0">
      <selection activeCell="A2" sqref="A2:B18"/>
    </sheetView>
  </sheetViews>
  <sheetFormatPr defaultRowHeight="12.75" x14ac:dyDescent="0.2"/>
  <cols>
    <col min="1" max="1" width="9.85546875" bestFit="1" customWidth="1"/>
  </cols>
  <sheetData>
    <row r="2" spans="1:2" x14ac:dyDescent="0.2">
      <c r="A2" t="s">
        <v>541</v>
      </c>
      <c r="B2" t="s">
        <v>115</v>
      </c>
    </row>
    <row r="3" spans="1:2" x14ac:dyDescent="0.2">
      <c r="A3" t="s">
        <v>542</v>
      </c>
      <c r="B3" t="s">
        <v>115</v>
      </c>
    </row>
    <row r="4" spans="1:2" x14ac:dyDescent="0.2">
      <c r="A4" t="s">
        <v>543</v>
      </c>
      <c r="B4" t="s">
        <v>115</v>
      </c>
    </row>
    <row r="5" spans="1:2" x14ac:dyDescent="0.2">
      <c r="A5" t="s">
        <v>544</v>
      </c>
      <c r="B5" t="s">
        <v>115</v>
      </c>
    </row>
    <row r="6" spans="1:2" x14ac:dyDescent="0.2">
      <c r="A6" t="s">
        <v>545</v>
      </c>
      <c r="B6" t="s">
        <v>115</v>
      </c>
    </row>
    <row r="7" spans="1:2" x14ac:dyDescent="0.2">
      <c r="A7" t="s">
        <v>546</v>
      </c>
      <c r="B7" t="s">
        <v>115</v>
      </c>
    </row>
    <row r="8" spans="1:2" x14ac:dyDescent="0.2">
      <c r="A8" t="s">
        <v>547</v>
      </c>
      <c r="B8" t="s">
        <v>115</v>
      </c>
    </row>
    <row r="9" spans="1:2" x14ac:dyDescent="0.2">
      <c r="A9" t="s">
        <v>807</v>
      </c>
      <c r="B9" t="s">
        <v>115</v>
      </c>
    </row>
    <row r="10" spans="1:2" x14ac:dyDescent="0.2">
      <c r="A10" t="s">
        <v>808</v>
      </c>
      <c r="B10" t="s">
        <v>115</v>
      </c>
    </row>
    <row r="11" spans="1:2" x14ac:dyDescent="0.2">
      <c r="A11" t="s">
        <v>809</v>
      </c>
      <c r="B11" t="s">
        <v>115</v>
      </c>
    </row>
    <row r="12" spans="1:2" x14ac:dyDescent="0.2">
      <c r="A12" t="s">
        <v>549</v>
      </c>
      <c r="B12" t="s">
        <v>115</v>
      </c>
    </row>
    <row r="13" spans="1:2" x14ac:dyDescent="0.2">
      <c r="A13" t="s">
        <v>831</v>
      </c>
      <c r="B13" t="s">
        <v>115</v>
      </c>
    </row>
    <row r="14" spans="1:2" x14ac:dyDescent="0.2">
      <c r="A14" t="s">
        <v>550</v>
      </c>
      <c r="B14" t="s">
        <v>115</v>
      </c>
    </row>
    <row r="15" spans="1:2" x14ac:dyDescent="0.2">
      <c r="A15" t="s">
        <v>551</v>
      </c>
      <c r="B15" t="s">
        <v>115</v>
      </c>
    </row>
    <row r="16" spans="1:2" x14ac:dyDescent="0.2">
      <c r="A16" t="s">
        <v>552</v>
      </c>
      <c r="B16" t="s">
        <v>115</v>
      </c>
    </row>
    <row r="17" spans="1:2" x14ac:dyDescent="0.2">
      <c r="A17" t="s">
        <v>782</v>
      </c>
      <c r="B17" t="s">
        <v>115</v>
      </c>
    </row>
    <row r="18" spans="1:2" x14ac:dyDescent="0.2">
      <c r="A18" t="s">
        <v>783</v>
      </c>
      <c r="B18" t="s">
        <v>115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6"/>
  <dimension ref="B1"/>
  <sheetViews>
    <sheetView workbookViewId="0">
      <selection activeCell="A2" sqref="A2:B1400"/>
    </sheetView>
  </sheetViews>
  <sheetFormatPr defaultRowHeight="12.75" x14ac:dyDescent="0.2"/>
  <cols>
    <col min="1" max="1" width="17.28515625" customWidth="1"/>
  </cols>
  <sheetData>
    <row r="1" spans="2:2" x14ac:dyDescent="0.2">
      <c r="B1" s="17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7"/>
  <dimension ref="A1"/>
  <sheetViews>
    <sheetView workbookViewId="0">
      <selection activeCell="A2" sqref="A2:B1400"/>
    </sheetView>
  </sheetViews>
  <sheetFormatPr defaultRowHeight="12.75" x14ac:dyDescent="0.2"/>
  <cols>
    <col min="1" max="1" width="10" bestFit="1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B1:G11"/>
  <sheetViews>
    <sheetView workbookViewId="0">
      <selection activeCell="D7" sqref="D7"/>
    </sheetView>
  </sheetViews>
  <sheetFormatPr defaultRowHeight="12.75" x14ac:dyDescent="0.2"/>
  <cols>
    <col min="4" max="4" width="15.42578125" bestFit="1" customWidth="1"/>
  </cols>
  <sheetData>
    <row r="1" spans="2:7" x14ac:dyDescent="0.2">
      <c r="B1" t="s">
        <v>132</v>
      </c>
      <c r="F1" t="s">
        <v>133</v>
      </c>
    </row>
    <row r="2" spans="2:7" x14ac:dyDescent="0.2">
      <c r="B2" t="s">
        <v>846</v>
      </c>
      <c r="C2" t="s">
        <v>847</v>
      </c>
      <c r="D2" s="55">
        <v>44214.582789351851</v>
      </c>
      <c r="F2" t="s">
        <v>848</v>
      </c>
    </row>
    <row r="3" spans="2:7" x14ac:dyDescent="0.2">
      <c r="B3" t="s">
        <v>864</v>
      </c>
      <c r="C3" t="s">
        <v>865</v>
      </c>
      <c r="D3">
        <v>2020</v>
      </c>
      <c r="F3" t="s">
        <v>849</v>
      </c>
      <c r="G3">
        <v>6</v>
      </c>
    </row>
    <row r="4" spans="2:7" x14ac:dyDescent="0.2">
      <c r="F4" t="s">
        <v>850</v>
      </c>
      <c r="G4" t="s">
        <v>851</v>
      </c>
    </row>
    <row r="5" spans="2:7" x14ac:dyDescent="0.2">
      <c r="F5" t="s">
        <v>852</v>
      </c>
      <c r="G5" t="s">
        <v>853</v>
      </c>
    </row>
    <row r="6" spans="2:7" x14ac:dyDescent="0.2">
      <c r="F6" t="s">
        <v>854</v>
      </c>
      <c r="G6">
        <v>0</v>
      </c>
    </row>
    <row r="7" spans="2:7" x14ac:dyDescent="0.2">
      <c r="F7" t="s">
        <v>855</v>
      </c>
      <c r="G7" t="s">
        <v>856</v>
      </c>
    </row>
    <row r="8" spans="2:7" x14ac:dyDescent="0.2">
      <c r="F8" t="s">
        <v>857</v>
      </c>
      <c r="G8" t="s">
        <v>858</v>
      </c>
    </row>
    <row r="9" spans="2:7" x14ac:dyDescent="0.2">
      <c r="F9" t="s">
        <v>859</v>
      </c>
      <c r="G9" t="s">
        <v>860</v>
      </c>
    </row>
    <row r="10" spans="2:7" x14ac:dyDescent="0.2">
      <c r="F10" t="s">
        <v>861</v>
      </c>
      <c r="G10" t="s">
        <v>862</v>
      </c>
    </row>
    <row r="11" spans="2:7" x14ac:dyDescent="0.2">
      <c r="F11" t="s">
        <v>863</v>
      </c>
    </row>
  </sheetData>
  <phoneticPr fontId="0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8"/>
  <dimension ref="A2:B102"/>
  <sheetViews>
    <sheetView workbookViewId="0">
      <selection activeCell="A2" sqref="A2:B102"/>
    </sheetView>
  </sheetViews>
  <sheetFormatPr defaultRowHeight="12.75" x14ac:dyDescent="0.2"/>
  <cols>
    <col min="1" max="1" width="10" bestFit="1" customWidth="1"/>
  </cols>
  <sheetData>
    <row r="2" spans="1:2" x14ac:dyDescent="0.2">
      <c r="A2" t="s">
        <v>553</v>
      </c>
      <c r="B2" t="s">
        <v>118</v>
      </c>
    </row>
    <row r="3" spans="1:2" x14ac:dyDescent="0.2">
      <c r="A3" t="s">
        <v>554</v>
      </c>
      <c r="B3" t="s">
        <v>118</v>
      </c>
    </row>
    <row r="4" spans="1:2" x14ac:dyDescent="0.2">
      <c r="A4" t="s">
        <v>555</v>
      </c>
      <c r="B4" t="s">
        <v>118</v>
      </c>
    </row>
    <row r="5" spans="1:2" x14ac:dyDescent="0.2">
      <c r="A5" t="s">
        <v>556</v>
      </c>
      <c r="B5" t="s">
        <v>118</v>
      </c>
    </row>
    <row r="6" spans="1:2" x14ac:dyDescent="0.2">
      <c r="A6" t="s">
        <v>695</v>
      </c>
      <c r="B6" t="s">
        <v>118</v>
      </c>
    </row>
    <row r="7" spans="1:2" x14ac:dyDescent="0.2">
      <c r="A7" t="s">
        <v>696</v>
      </c>
      <c r="B7" t="s">
        <v>118</v>
      </c>
    </row>
    <row r="8" spans="1:2" x14ac:dyDescent="0.2">
      <c r="A8" t="s">
        <v>697</v>
      </c>
      <c r="B8" t="s">
        <v>118</v>
      </c>
    </row>
    <row r="9" spans="1:2" x14ac:dyDescent="0.2">
      <c r="A9" t="s">
        <v>810</v>
      </c>
      <c r="B9" t="s">
        <v>118</v>
      </c>
    </row>
    <row r="10" spans="1:2" x14ac:dyDescent="0.2">
      <c r="A10" t="s">
        <v>784</v>
      </c>
      <c r="B10" t="s">
        <v>118</v>
      </c>
    </row>
    <row r="11" spans="1:2" x14ac:dyDescent="0.2">
      <c r="A11" t="s">
        <v>557</v>
      </c>
      <c r="B11" t="s">
        <v>118</v>
      </c>
    </row>
    <row r="12" spans="1:2" x14ac:dyDescent="0.2">
      <c r="A12" t="s">
        <v>558</v>
      </c>
      <c r="B12" t="s">
        <v>118</v>
      </c>
    </row>
    <row r="13" spans="1:2" x14ac:dyDescent="0.2">
      <c r="A13" t="s">
        <v>698</v>
      </c>
      <c r="B13" t="s">
        <v>118</v>
      </c>
    </row>
    <row r="14" spans="1:2" x14ac:dyDescent="0.2">
      <c r="A14" t="s">
        <v>559</v>
      </c>
      <c r="B14" t="s">
        <v>118</v>
      </c>
    </row>
    <row r="15" spans="1:2" x14ac:dyDescent="0.2">
      <c r="A15" t="s">
        <v>699</v>
      </c>
      <c r="B15" t="s">
        <v>118</v>
      </c>
    </row>
    <row r="16" spans="1:2" x14ac:dyDescent="0.2">
      <c r="A16" t="s">
        <v>560</v>
      </c>
      <c r="B16" t="s">
        <v>118</v>
      </c>
    </row>
    <row r="17" spans="1:2" x14ac:dyDescent="0.2">
      <c r="A17" t="s">
        <v>700</v>
      </c>
      <c r="B17" t="s">
        <v>118</v>
      </c>
    </row>
    <row r="18" spans="1:2" x14ac:dyDescent="0.2">
      <c r="A18" t="s">
        <v>799</v>
      </c>
      <c r="B18" t="s">
        <v>118</v>
      </c>
    </row>
    <row r="19" spans="1:2" x14ac:dyDescent="0.2">
      <c r="A19" t="s">
        <v>811</v>
      </c>
      <c r="B19" t="s">
        <v>118</v>
      </c>
    </row>
    <row r="20" spans="1:2" x14ac:dyDescent="0.2">
      <c r="A20" t="s">
        <v>832</v>
      </c>
      <c r="B20" t="s">
        <v>118</v>
      </c>
    </row>
    <row r="21" spans="1:2" x14ac:dyDescent="0.2">
      <c r="A21" t="s">
        <v>561</v>
      </c>
      <c r="B21" t="s">
        <v>118</v>
      </c>
    </row>
    <row r="22" spans="1:2" x14ac:dyDescent="0.2">
      <c r="A22" t="s">
        <v>701</v>
      </c>
      <c r="B22" t="s">
        <v>118</v>
      </c>
    </row>
    <row r="23" spans="1:2" x14ac:dyDescent="0.2">
      <c r="A23" t="s">
        <v>702</v>
      </c>
      <c r="B23" t="s">
        <v>118</v>
      </c>
    </row>
    <row r="24" spans="1:2" x14ac:dyDescent="0.2">
      <c r="A24" t="s">
        <v>703</v>
      </c>
      <c r="B24" t="s">
        <v>118</v>
      </c>
    </row>
    <row r="25" spans="1:2" x14ac:dyDescent="0.2">
      <c r="A25" t="s">
        <v>812</v>
      </c>
      <c r="B25" t="s">
        <v>118</v>
      </c>
    </row>
    <row r="26" spans="1:2" x14ac:dyDescent="0.2">
      <c r="A26" t="s">
        <v>813</v>
      </c>
      <c r="B26" t="s">
        <v>118</v>
      </c>
    </row>
    <row r="27" spans="1:2" x14ac:dyDescent="0.2">
      <c r="A27" t="s">
        <v>562</v>
      </c>
      <c r="B27" t="s">
        <v>118</v>
      </c>
    </row>
    <row r="28" spans="1:2" x14ac:dyDescent="0.2">
      <c r="A28" t="s">
        <v>563</v>
      </c>
      <c r="B28" t="s">
        <v>118</v>
      </c>
    </row>
    <row r="29" spans="1:2" x14ac:dyDescent="0.2">
      <c r="A29" t="s">
        <v>704</v>
      </c>
      <c r="B29" t="s">
        <v>118</v>
      </c>
    </row>
    <row r="30" spans="1:2" x14ac:dyDescent="0.2">
      <c r="A30" t="s">
        <v>705</v>
      </c>
      <c r="B30" t="s">
        <v>118</v>
      </c>
    </row>
    <row r="31" spans="1:2" x14ac:dyDescent="0.2">
      <c r="A31" t="s">
        <v>706</v>
      </c>
      <c r="B31" t="s">
        <v>118</v>
      </c>
    </row>
    <row r="32" spans="1:2" x14ac:dyDescent="0.2">
      <c r="A32" t="s">
        <v>564</v>
      </c>
      <c r="B32" t="s">
        <v>118</v>
      </c>
    </row>
    <row r="33" spans="1:2" x14ac:dyDescent="0.2">
      <c r="A33" t="s">
        <v>565</v>
      </c>
      <c r="B33" t="s">
        <v>118</v>
      </c>
    </row>
    <row r="34" spans="1:2" x14ac:dyDescent="0.2">
      <c r="A34" t="s">
        <v>814</v>
      </c>
      <c r="B34" t="s">
        <v>118</v>
      </c>
    </row>
    <row r="35" spans="1:2" x14ac:dyDescent="0.2">
      <c r="A35" t="s">
        <v>566</v>
      </c>
      <c r="B35" t="s">
        <v>118</v>
      </c>
    </row>
    <row r="36" spans="1:2" x14ac:dyDescent="0.2">
      <c r="A36" t="s">
        <v>567</v>
      </c>
      <c r="B36" t="s">
        <v>118</v>
      </c>
    </row>
    <row r="37" spans="1:2" x14ac:dyDescent="0.2">
      <c r="A37" t="s">
        <v>707</v>
      </c>
      <c r="B37" t="s">
        <v>118</v>
      </c>
    </row>
    <row r="38" spans="1:2" x14ac:dyDescent="0.2">
      <c r="A38" t="s">
        <v>568</v>
      </c>
      <c r="B38" t="s">
        <v>118</v>
      </c>
    </row>
    <row r="39" spans="1:2" x14ac:dyDescent="0.2">
      <c r="A39" t="s">
        <v>569</v>
      </c>
      <c r="B39" t="s">
        <v>118</v>
      </c>
    </row>
    <row r="40" spans="1:2" x14ac:dyDescent="0.2">
      <c r="A40" t="s">
        <v>708</v>
      </c>
      <c r="B40" t="s">
        <v>118</v>
      </c>
    </row>
    <row r="41" spans="1:2" x14ac:dyDescent="0.2">
      <c r="A41" t="s">
        <v>709</v>
      </c>
      <c r="B41" t="s">
        <v>118</v>
      </c>
    </row>
    <row r="42" spans="1:2" x14ac:dyDescent="0.2">
      <c r="A42" t="s">
        <v>785</v>
      </c>
      <c r="B42" t="s">
        <v>118</v>
      </c>
    </row>
    <row r="43" spans="1:2" x14ac:dyDescent="0.2">
      <c r="A43" t="s">
        <v>815</v>
      </c>
      <c r="B43" t="s">
        <v>118</v>
      </c>
    </row>
    <row r="44" spans="1:2" x14ac:dyDescent="0.2">
      <c r="A44" t="s">
        <v>816</v>
      </c>
      <c r="B44" t="s">
        <v>118</v>
      </c>
    </row>
    <row r="45" spans="1:2" x14ac:dyDescent="0.2">
      <c r="A45" t="s">
        <v>817</v>
      </c>
      <c r="B45" t="s">
        <v>118</v>
      </c>
    </row>
    <row r="46" spans="1:2" x14ac:dyDescent="0.2">
      <c r="A46" t="s">
        <v>570</v>
      </c>
      <c r="B46" t="s">
        <v>118</v>
      </c>
    </row>
    <row r="47" spans="1:2" x14ac:dyDescent="0.2">
      <c r="A47" t="s">
        <v>571</v>
      </c>
      <c r="B47" t="s">
        <v>118</v>
      </c>
    </row>
    <row r="48" spans="1:2" x14ac:dyDescent="0.2">
      <c r="A48" t="s">
        <v>710</v>
      </c>
      <c r="B48" t="s">
        <v>118</v>
      </c>
    </row>
    <row r="49" spans="1:2" x14ac:dyDescent="0.2">
      <c r="A49" t="s">
        <v>711</v>
      </c>
      <c r="B49" t="s">
        <v>118</v>
      </c>
    </row>
    <row r="50" spans="1:2" x14ac:dyDescent="0.2">
      <c r="A50" t="s">
        <v>572</v>
      </c>
      <c r="B50" t="s">
        <v>118</v>
      </c>
    </row>
    <row r="51" spans="1:2" x14ac:dyDescent="0.2">
      <c r="A51" t="s">
        <v>712</v>
      </c>
      <c r="B51" t="s">
        <v>118</v>
      </c>
    </row>
    <row r="52" spans="1:2" x14ac:dyDescent="0.2">
      <c r="A52" t="s">
        <v>713</v>
      </c>
      <c r="B52" t="s">
        <v>118</v>
      </c>
    </row>
    <row r="53" spans="1:2" x14ac:dyDescent="0.2">
      <c r="A53" t="s">
        <v>818</v>
      </c>
      <c r="B53" t="s">
        <v>118</v>
      </c>
    </row>
    <row r="54" spans="1:2" x14ac:dyDescent="0.2">
      <c r="A54" t="s">
        <v>573</v>
      </c>
      <c r="B54" t="s">
        <v>118</v>
      </c>
    </row>
    <row r="55" spans="1:2" x14ac:dyDescent="0.2">
      <c r="A55" t="s">
        <v>574</v>
      </c>
      <c r="B55" t="s">
        <v>118</v>
      </c>
    </row>
    <row r="56" spans="1:2" x14ac:dyDescent="0.2">
      <c r="A56" t="s">
        <v>714</v>
      </c>
      <c r="B56" t="s">
        <v>118</v>
      </c>
    </row>
    <row r="57" spans="1:2" x14ac:dyDescent="0.2">
      <c r="A57" t="s">
        <v>575</v>
      </c>
      <c r="B57" t="s">
        <v>118</v>
      </c>
    </row>
    <row r="58" spans="1:2" x14ac:dyDescent="0.2">
      <c r="A58" t="s">
        <v>576</v>
      </c>
      <c r="B58" t="s">
        <v>118</v>
      </c>
    </row>
    <row r="59" spans="1:2" x14ac:dyDescent="0.2">
      <c r="A59" t="s">
        <v>715</v>
      </c>
      <c r="B59" t="s">
        <v>118</v>
      </c>
    </row>
    <row r="60" spans="1:2" x14ac:dyDescent="0.2">
      <c r="A60" t="s">
        <v>716</v>
      </c>
      <c r="B60" t="s">
        <v>118</v>
      </c>
    </row>
    <row r="61" spans="1:2" x14ac:dyDescent="0.2">
      <c r="A61" t="s">
        <v>819</v>
      </c>
      <c r="B61" t="s">
        <v>118</v>
      </c>
    </row>
    <row r="62" spans="1:2" x14ac:dyDescent="0.2">
      <c r="A62" t="s">
        <v>577</v>
      </c>
      <c r="B62" t="s">
        <v>118</v>
      </c>
    </row>
    <row r="63" spans="1:2" x14ac:dyDescent="0.2">
      <c r="A63" t="s">
        <v>578</v>
      </c>
      <c r="B63" t="s">
        <v>118</v>
      </c>
    </row>
    <row r="64" spans="1:2" x14ac:dyDescent="0.2">
      <c r="A64" t="s">
        <v>717</v>
      </c>
      <c r="B64" t="s">
        <v>118</v>
      </c>
    </row>
    <row r="65" spans="1:2" x14ac:dyDescent="0.2">
      <c r="A65" t="s">
        <v>718</v>
      </c>
      <c r="B65" t="s">
        <v>118</v>
      </c>
    </row>
    <row r="66" spans="1:2" x14ac:dyDescent="0.2">
      <c r="A66" t="s">
        <v>719</v>
      </c>
      <c r="B66" t="s">
        <v>118</v>
      </c>
    </row>
    <row r="67" spans="1:2" x14ac:dyDescent="0.2">
      <c r="A67" t="s">
        <v>579</v>
      </c>
      <c r="B67" t="s">
        <v>118</v>
      </c>
    </row>
    <row r="68" spans="1:2" x14ac:dyDescent="0.2">
      <c r="A68" t="s">
        <v>720</v>
      </c>
      <c r="B68" t="s">
        <v>118</v>
      </c>
    </row>
    <row r="69" spans="1:2" x14ac:dyDescent="0.2">
      <c r="A69" t="s">
        <v>806</v>
      </c>
      <c r="B69" t="s">
        <v>118</v>
      </c>
    </row>
    <row r="70" spans="1:2" x14ac:dyDescent="0.2">
      <c r="A70" t="s">
        <v>820</v>
      </c>
      <c r="B70" t="s">
        <v>118</v>
      </c>
    </row>
    <row r="71" spans="1:2" x14ac:dyDescent="0.2">
      <c r="A71" t="s">
        <v>821</v>
      </c>
      <c r="B71" t="s">
        <v>118</v>
      </c>
    </row>
    <row r="72" spans="1:2" x14ac:dyDescent="0.2">
      <c r="A72" t="s">
        <v>580</v>
      </c>
      <c r="B72" t="s">
        <v>118</v>
      </c>
    </row>
    <row r="73" spans="1:2" x14ac:dyDescent="0.2">
      <c r="A73" t="s">
        <v>581</v>
      </c>
      <c r="B73" t="s">
        <v>118</v>
      </c>
    </row>
    <row r="74" spans="1:2" x14ac:dyDescent="0.2">
      <c r="A74" t="s">
        <v>582</v>
      </c>
      <c r="B74" t="s">
        <v>118</v>
      </c>
    </row>
    <row r="75" spans="1:2" x14ac:dyDescent="0.2">
      <c r="A75" t="s">
        <v>583</v>
      </c>
      <c r="B75" t="s">
        <v>118</v>
      </c>
    </row>
    <row r="76" spans="1:2" x14ac:dyDescent="0.2">
      <c r="A76" t="s">
        <v>584</v>
      </c>
      <c r="B76" t="s">
        <v>118</v>
      </c>
    </row>
    <row r="77" spans="1:2" x14ac:dyDescent="0.2">
      <c r="A77" t="s">
        <v>585</v>
      </c>
      <c r="B77" t="s">
        <v>118</v>
      </c>
    </row>
    <row r="78" spans="1:2" x14ac:dyDescent="0.2">
      <c r="A78" t="s">
        <v>721</v>
      </c>
      <c r="B78" t="s">
        <v>118</v>
      </c>
    </row>
    <row r="79" spans="1:2" x14ac:dyDescent="0.2">
      <c r="A79" t="s">
        <v>822</v>
      </c>
      <c r="B79" t="s">
        <v>118</v>
      </c>
    </row>
    <row r="80" spans="1:2" x14ac:dyDescent="0.2">
      <c r="A80" t="s">
        <v>823</v>
      </c>
      <c r="B80" t="s">
        <v>118</v>
      </c>
    </row>
    <row r="81" spans="1:2" x14ac:dyDescent="0.2">
      <c r="A81" t="s">
        <v>786</v>
      </c>
      <c r="B81" t="s">
        <v>118</v>
      </c>
    </row>
    <row r="82" spans="1:2" x14ac:dyDescent="0.2">
      <c r="A82" t="s">
        <v>787</v>
      </c>
      <c r="B82" t="s">
        <v>118</v>
      </c>
    </row>
    <row r="83" spans="1:2" x14ac:dyDescent="0.2">
      <c r="A83" t="s">
        <v>824</v>
      </c>
      <c r="B83" t="s">
        <v>118</v>
      </c>
    </row>
    <row r="84" spans="1:2" x14ac:dyDescent="0.2">
      <c r="A84" t="s">
        <v>788</v>
      </c>
      <c r="B84" t="s">
        <v>118</v>
      </c>
    </row>
    <row r="85" spans="1:2" x14ac:dyDescent="0.2">
      <c r="A85" t="s">
        <v>833</v>
      </c>
      <c r="B85" t="s">
        <v>118</v>
      </c>
    </row>
    <row r="86" spans="1:2" x14ac:dyDescent="0.2">
      <c r="A86" t="s">
        <v>789</v>
      </c>
      <c r="B86" t="s">
        <v>118</v>
      </c>
    </row>
    <row r="87" spans="1:2" x14ac:dyDescent="0.2">
      <c r="A87" t="s">
        <v>825</v>
      </c>
      <c r="B87" t="s">
        <v>118</v>
      </c>
    </row>
    <row r="88" spans="1:2" x14ac:dyDescent="0.2">
      <c r="A88" t="s">
        <v>790</v>
      </c>
      <c r="B88" t="s">
        <v>118</v>
      </c>
    </row>
    <row r="89" spans="1:2" x14ac:dyDescent="0.2">
      <c r="A89" t="s">
        <v>826</v>
      </c>
      <c r="B89" t="s">
        <v>118</v>
      </c>
    </row>
    <row r="90" spans="1:2" x14ac:dyDescent="0.2">
      <c r="A90" t="s">
        <v>827</v>
      </c>
      <c r="B90" t="s">
        <v>118</v>
      </c>
    </row>
    <row r="91" spans="1:2" x14ac:dyDescent="0.2">
      <c r="A91" t="s">
        <v>791</v>
      </c>
      <c r="B91" t="s">
        <v>118</v>
      </c>
    </row>
    <row r="92" spans="1:2" x14ac:dyDescent="0.2">
      <c r="A92" t="s">
        <v>792</v>
      </c>
      <c r="B92" t="s">
        <v>118</v>
      </c>
    </row>
    <row r="93" spans="1:2" x14ac:dyDescent="0.2">
      <c r="A93" t="s">
        <v>793</v>
      </c>
      <c r="B93" t="s">
        <v>118</v>
      </c>
    </row>
    <row r="94" spans="1:2" x14ac:dyDescent="0.2">
      <c r="A94" t="s">
        <v>794</v>
      </c>
      <c r="B94" t="s">
        <v>118</v>
      </c>
    </row>
    <row r="95" spans="1:2" x14ac:dyDescent="0.2">
      <c r="A95" t="s">
        <v>795</v>
      </c>
      <c r="B95" t="s">
        <v>118</v>
      </c>
    </row>
    <row r="96" spans="1:2" x14ac:dyDescent="0.2">
      <c r="A96" t="s">
        <v>796</v>
      </c>
      <c r="B96" t="s">
        <v>118</v>
      </c>
    </row>
    <row r="97" spans="1:2" x14ac:dyDescent="0.2">
      <c r="A97" t="s">
        <v>797</v>
      </c>
      <c r="B97" t="s">
        <v>118</v>
      </c>
    </row>
    <row r="98" spans="1:2" x14ac:dyDescent="0.2">
      <c r="A98" t="s">
        <v>828</v>
      </c>
      <c r="B98" t="s">
        <v>118</v>
      </c>
    </row>
    <row r="99" spans="1:2" x14ac:dyDescent="0.2">
      <c r="A99" t="s">
        <v>843</v>
      </c>
      <c r="B99" t="s">
        <v>118</v>
      </c>
    </row>
    <row r="100" spans="1:2" x14ac:dyDescent="0.2">
      <c r="A100" t="s">
        <v>836</v>
      </c>
      <c r="B100" t="s">
        <v>118</v>
      </c>
    </row>
    <row r="101" spans="1:2" x14ac:dyDescent="0.2">
      <c r="A101" t="s">
        <v>838</v>
      </c>
      <c r="B101" t="s">
        <v>118</v>
      </c>
    </row>
    <row r="102" spans="1:2" x14ac:dyDescent="0.2">
      <c r="A102" t="s">
        <v>840</v>
      </c>
      <c r="B102" t="s">
        <v>118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5"/>
  <dimension ref="A2:B4"/>
  <sheetViews>
    <sheetView workbookViewId="0">
      <selection activeCell="A2" sqref="A2:B4"/>
    </sheetView>
  </sheetViews>
  <sheetFormatPr defaultRowHeight="12.75" x14ac:dyDescent="0.2"/>
  <cols>
    <col min="1" max="1" width="14.85546875" customWidth="1"/>
  </cols>
  <sheetData>
    <row r="2" spans="1:2" x14ac:dyDescent="0.2">
      <c r="A2" t="s">
        <v>548</v>
      </c>
      <c r="B2" t="s">
        <v>119</v>
      </c>
    </row>
    <row r="3" spans="1:2" x14ac:dyDescent="0.2">
      <c r="A3" t="s">
        <v>586</v>
      </c>
      <c r="B3" t="s">
        <v>119</v>
      </c>
    </row>
    <row r="4" spans="1:2" x14ac:dyDescent="0.2">
      <c r="A4" t="s">
        <v>834</v>
      </c>
      <c r="B4" t="s">
        <v>119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/>
  <dimension ref="A2:B2"/>
  <sheetViews>
    <sheetView workbookViewId="0">
      <selection activeCell="A2" sqref="A2:B2"/>
    </sheetView>
  </sheetViews>
  <sheetFormatPr defaultRowHeight="12.75" x14ac:dyDescent="0.2"/>
  <cols>
    <col min="1" max="1" width="9.85546875" bestFit="1" customWidth="1"/>
  </cols>
  <sheetData>
    <row r="2" spans="1:2" x14ac:dyDescent="0.2">
      <c r="A2" t="s">
        <v>587</v>
      </c>
      <c r="B2" t="s">
        <v>120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/>
  <dimension ref="A1:D14"/>
  <sheetViews>
    <sheetView workbookViewId="0">
      <selection activeCell="A2" sqref="A2:B14"/>
    </sheetView>
  </sheetViews>
  <sheetFormatPr defaultRowHeight="12.75" x14ac:dyDescent="0.2"/>
  <sheetData>
    <row r="1" spans="1:4" x14ac:dyDescent="0.2">
      <c r="D1" t="s">
        <v>517</v>
      </c>
    </row>
    <row r="2" spans="1:4" x14ac:dyDescent="0.2">
      <c r="A2" t="s">
        <v>588</v>
      </c>
      <c r="B2" t="s">
        <v>121</v>
      </c>
    </row>
    <row r="3" spans="1:4" x14ac:dyDescent="0.2">
      <c r="A3" t="s">
        <v>829</v>
      </c>
      <c r="B3" t="s">
        <v>121</v>
      </c>
    </row>
    <row r="4" spans="1:4" x14ac:dyDescent="0.2">
      <c r="A4" t="s">
        <v>589</v>
      </c>
      <c r="B4" t="s">
        <v>121</v>
      </c>
    </row>
    <row r="5" spans="1:4" x14ac:dyDescent="0.2">
      <c r="A5" t="s">
        <v>590</v>
      </c>
      <c r="B5" t="s">
        <v>121</v>
      </c>
    </row>
    <row r="6" spans="1:4" x14ac:dyDescent="0.2">
      <c r="A6" t="s">
        <v>830</v>
      </c>
      <c r="B6" t="s">
        <v>121</v>
      </c>
    </row>
    <row r="7" spans="1:4" x14ac:dyDescent="0.2">
      <c r="A7" t="s">
        <v>591</v>
      </c>
      <c r="B7" t="s">
        <v>121</v>
      </c>
    </row>
    <row r="8" spans="1:4" x14ac:dyDescent="0.2">
      <c r="A8" t="s">
        <v>592</v>
      </c>
      <c r="B8" t="s">
        <v>121</v>
      </c>
    </row>
    <row r="9" spans="1:4" x14ac:dyDescent="0.2">
      <c r="A9" t="s">
        <v>593</v>
      </c>
      <c r="B9" t="s">
        <v>121</v>
      </c>
    </row>
    <row r="10" spans="1:4" x14ac:dyDescent="0.2">
      <c r="A10" t="s">
        <v>594</v>
      </c>
      <c r="B10" t="s">
        <v>121</v>
      </c>
    </row>
    <row r="11" spans="1:4" x14ac:dyDescent="0.2">
      <c r="A11" t="s">
        <v>595</v>
      </c>
      <c r="B11" t="s">
        <v>121</v>
      </c>
    </row>
    <row r="12" spans="1:4" x14ac:dyDescent="0.2">
      <c r="A12" t="s">
        <v>516</v>
      </c>
      <c r="B12" t="s">
        <v>121</v>
      </c>
    </row>
    <row r="13" spans="1:4" x14ac:dyDescent="0.2">
      <c r="A13" t="s">
        <v>596</v>
      </c>
      <c r="B13" t="s">
        <v>121</v>
      </c>
    </row>
    <row r="14" spans="1:4" x14ac:dyDescent="0.2">
      <c r="A14" t="s">
        <v>597</v>
      </c>
      <c r="B14" t="s">
        <v>121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8"/>
  <dimension ref="A1:B3"/>
  <sheetViews>
    <sheetView workbookViewId="0">
      <selection activeCell="A2" sqref="A2:B3"/>
    </sheetView>
  </sheetViews>
  <sheetFormatPr defaultRowHeight="12.75" x14ac:dyDescent="0.2"/>
  <sheetData>
    <row r="1" spans="1:2" x14ac:dyDescent="0.2">
      <c r="B1" s="175"/>
    </row>
    <row r="2" spans="1:2" x14ac:dyDescent="0.2">
      <c r="A2" t="s">
        <v>598</v>
      </c>
      <c r="B2" t="s">
        <v>122</v>
      </c>
    </row>
    <row r="3" spans="1:2" x14ac:dyDescent="0.2">
      <c r="A3" t="s">
        <v>599</v>
      </c>
      <c r="B3" t="s">
        <v>122</v>
      </c>
    </row>
  </sheetData>
  <autoFilter ref="A1:B1400" xr:uid="{00000000-0009-0000-0000-000017000000}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9"/>
  <dimension ref="A2:B23"/>
  <sheetViews>
    <sheetView workbookViewId="0">
      <selection activeCell="A2" sqref="A2:B23"/>
    </sheetView>
  </sheetViews>
  <sheetFormatPr defaultRowHeight="12.75" x14ac:dyDescent="0.2"/>
  <sheetData>
    <row r="2" spans="1:2" x14ac:dyDescent="0.2">
      <c r="A2" t="s">
        <v>722</v>
      </c>
      <c r="B2" t="s">
        <v>123</v>
      </c>
    </row>
    <row r="3" spans="1:2" x14ac:dyDescent="0.2">
      <c r="A3" t="s">
        <v>723</v>
      </c>
      <c r="B3" t="s">
        <v>123</v>
      </c>
    </row>
    <row r="4" spans="1:2" x14ac:dyDescent="0.2">
      <c r="A4" t="s">
        <v>600</v>
      </c>
      <c r="B4" t="s">
        <v>123</v>
      </c>
    </row>
    <row r="5" spans="1:2" x14ac:dyDescent="0.2">
      <c r="A5" t="s">
        <v>601</v>
      </c>
      <c r="B5" t="s">
        <v>123</v>
      </c>
    </row>
    <row r="6" spans="1:2" x14ac:dyDescent="0.2">
      <c r="A6" t="s">
        <v>602</v>
      </c>
      <c r="B6" t="s">
        <v>123</v>
      </c>
    </row>
    <row r="7" spans="1:2" x14ac:dyDescent="0.2">
      <c r="A7" t="s">
        <v>603</v>
      </c>
      <c r="B7" t="s">
        <v>123</v>
      </c>
    </row>
    <row r="8" spans="1:2" x14ac:dyDescent="0.2">
      <c r="A8" t="s">
        <v>724</v>
      </c>
      <c r="B8" t="s">
        <v>123</v>
      </c>
    </row>
    <row r="9" spans="1:2" x14ac:dyDescent="0.2">
      <c r="A9" t="s">
        <v>604</v>
      </c>
      <c r="B9" t="s">
        <v>123</v>
      </c>
    </row>
    <row r="10" spans="1:2" x14ac:dyDescent="0.2">
      <c r="A10" t="s">
        <v>605</v>
      </c>
      <c r="B10" t="s">
        <v>123</v>
      </c>
    </row>
    <row r="11" spans="1:2" x14ac:dyDescent="0.2">
      <c r="A11" t="s">
        <v>606</v>
      </c>
      <c r="B11" t="s">
        <v>123</v>
      </c>
    </row>
    <row r="12" spans="1:2" x14ac:dyDescent="0.2">
      <c r="A12" t="s">
        <v>607</v>
      </c>
      <c r="B12" t="s">
        <v>123</v>
      </c>
    </row>
    <row r="13" spans="1:2" x14ac:dyDescent="0.2">
      <c r="A13" t="s">
        <v>608</v>
      </c>
      <c r="B13" t="s">
        <v>123</v>
      </c>
    </row>
    <row r="14" spans="1:2" x14ac:dyDescent="0.2">
      <c r="A14" t="s">
        <v>609</v>
      </c>
      <c r="B14" t="s">
        <v>123</v>
      </c>
    </row>
    <row r="15" spans="1:2" x14ac:dyDescent="0.2">
      <c r="A15" t="s">
        <v>725</v>
      </c>
      <c r="B15" t="s">
        <v>123</v>
      </c>
    </row>
    <row r="16" spans="1:2" x14ac:dyDescent="0.2">
      <c r="A16" t="s">
        <v>610</v>
      </c>
      <c r="B16" t="s">
        <v>123</v>
      </c>
    </row>
    <row r="17" spans="1:2" x14ac:dyDescent="0.2">
      <c r="A17" t="s">
        <v>726</v>
      </c>
      <c r="B17" t="s">
        <v>123</v>
      </c>
    </row>
    <row r="18" spans="1:2" x14ac:dyDescent="0.2">
      <c r="A18" t="s">
        <v>611</v>
      </c>
      <c r="B18" t="s">
        <v>123</v>
      </c>
    </row>
    <row r="19" spans="1:2" x14ac:dyDescent="0.2">
      <c r="A19" t="s">
        <v>612</v>
      </c>
      <c r="B19" t="s">
        <v>123</v>
      </c>
    </row>
    <row r="20" spans="1:2" x14ac:dyDescent="0.2">
      <c r="A20" t="s">
        <v>613</v>
      </c>
      <c r="B20" t="s">
        <v>123</v>
      </c>
    </row>
    <row r="21" spans="1:2" x14ac:dyDescent="0.2">
      <c r="A21" t="s">
        <v>614</v>
      </c>
      <c r="B21" t="s">
        <v>123</v>
      </c>
    </row>
    <row r="22" spans="1:2" x14ac:dyDescent="0.2">
      <c r="A22" t="s">
        <v>615</v>
      </c>
      <c r="B22" t="s">
        <v>123</v>
      </c>
    </row>
    <row r="23" spans="1:2" x14ac:dyDescent="0.2">
      <c r="A23" t="s">
        <v>616</v>
      </c>
      <c r="B23" t="s">
        <v>123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0"/>
  <dimension ref="A2:B11"/>
  <sheetViews>
    <sheetView workbookViewId="0">
      <selection activeCell="A2" sqref="A2:B11"/>
    </sheetView>
  </sheetViews>
  <sheetFormatPr defaultRowHeight="12.75" x14ac:dyDescent="0.2"/>
  <cols>
    <col min="1" max="1" width="9.85546875" bestFit="1" customWidth="1"/>
  </cols>
  <sheetData>
    <row r="2" spans="1:2" x14ac:dyDescent="0.2">
      <c r="A2" t="s">
        <v>617</v>
      </c>
      <c r="B2" t="s">
        <v>124</v>
      </c>
    </row>
    <row r="3" spans="1:2" x14ac:dyDescent="0.2">
      <c r="A3" t="s">
        <v>618</v>
      </c>
      <c r="B3" t="s">
        <v>124</v>
      </c>
    </row>
    <row r="4" spans="1:2" x14ac:dyDescent="0.2">
      <c r="A4" t="s">
        <v>619</v>
      </c>
      <c r="B4" t="s">
        <v>124</v>
      </c>
    </row>
    <row r="5" spans="1:2" x14ac:dyDescent="0.2">
      <c r="A5" t="s">
        <v>620</v>
      </c>
      <c r="B5" t="s">
        <v>124</v>
      </c>
    </row>
    <row r="6" spans="1:2" x14ac:dyDescent="0.2">
      <c r="A6" t="s">
        <v>621</v>
      </c>
      <c r="B6" t="s">
        <v>124</v>
      </c>
    </row>
    <row r="7" spans="1:2" x14ac:dyDescent="0.2">
      <c r="A7" t="s">
        <v>622</v>
      </c>
      <c r="B7" t="s">
        <v>124</v>
      </c>
    </row>
    <row r="8" spans="1:2" x14ac:dyDescent="0.2">
      <c r="A8" t="s">
        <v>623</v>
      </c>
      <c r="B8" t="s">
        <v>124</v>
      </c>
    </row>
    <row r="9" spans="1:2" x14ac:dyDescent="0.2">
      <c r="A9" t="s">
        <v>624</v>
      </c>
      <c r="B9" t="s">
        <v>124</v>
      </c>
    </row>
    <row r="10" spans="1:2" x14ac:dyDescent="0.2">
      <c r="A10" t="s">
        <v>625</v>
      </c>
      <c r="B10" t="s">
        <v>124</v>
      </c>
    </row>
    <row r="11" spans="1:2" x14ac:dyDescent="0.2">
      <c r="A11" t="s">
        <v>626</v>
      </c>
      <c r="B11" t="s">
        <v>124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1"/>
  <dimension ref="A2:B9"/>
  <sheetViews>
    <sheetView workbookViewId="0">
      <selection activeCell="A2" sqref="A2:B9"/>
    </sheetView>
  </sheetViews>
  <sheetFormatPr defaultRowHeight="12.75" x14ac:dyDescent="0.2"/>
  <sheetData>
    <row r="2" spans="1:2" x14ac:dyDescent="0.2">
      <c r="A2" t="s">
        <v>627</v>
      </c>
      <c r="B2" t="s">
        <v>125</v>
      </c>
    </row>
    <row r="3" spans="1:2" x14ac:dyDescent="0.2">
      <c r="A3" t="s">
        <v>727</v>
      </c>
      <c r="B3" t="s">
        <v>125</v>
      </c>
    </row>
    <row r="4" spans="1:2" x14ac:dyDescent="0.2">
      <c r="A4" t="s">
        <v>728</v>
      </c>
      <c r="B4" t="s">
        <v>125</v>
      </c>
    </row>
    <row r="5" spans="1:2" x14ac:dyDescent="0.2">
      <c r="A5" t="s">
        <v>628</v>
      </c>
      <c r="B5" t="s">
        <v>125</v>
      </c>
    </row>
    <row r="6" spans="1:2" x14ac:dyDescent="0.2">
      <c r="A6" t="s">
        <v>729</v>
      </c>
      <c r="B6" t="s">
        <v>125</v>
      </c>
    </row>
    <row r="7" spans="1:2" x14ac:dyDescent="0.2">
      <c r="A7" t="s">
        <v>629</v>
      </c>
      <c r="B7" t="s">
        <v>125</v>
      </c>
    </row>
    <row r="8" spans="1:2" x14ac:dyDescent="0.2">
      <c r="A8" t="s">
        <v>730</v>
      </c>
      <c r="B8" t="s">
        <v>125</v>
      </c>
    </row>
    <row r="9" spans="1:2" x14ac:dyDescent="0.2">
      <c r="A9" t="s">
        <v>630</v>
      </c>
      <c r="B9" t="s">
        <v>125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2:B7"/>
  <sheetViews>
    <sheetView workbookViewId="0">
      <selection activeCell="A2" sqref="A2:B7"/>
    </sheetView>
  </sheetViews>
  <sheetFormatPr defaultRowHeight="12.75" x14ac:dyDescent="0.2"/>
  <sheetData>
    <row r="2" spans="1:2" x14ac:dyDescent="0.2">
      <c r="A2" t="s">
        <v>631</v>
      </c>
      <c r="B2" t="s">
        <v>126</v>
      </c>
    </row>
    <row r="3" spans="1:2" x14ac:dyDescent="0.2">
      <c r="A3" t="s">
        <v>632</v>
      </c>
      <c r="B3" t="s">
        <v>126</v>
      </c>
    </row>
    <row r="4" spans="1:2" x14ac:dyDescent="0.2">
      <c r="A4" t="s">
        <v>633</v>
      </c>
      <c r="B4" t="s">
        <v>126</v>
      </c>
    </row>
    <row r="5" spans="1:2" x14ac:dyDescent="0.2">
      <c r="A5" t="s">
        <v>634</v>
      </c>
      <c r="B5" t="s">
        <v>126</v>
      </c>
    </row>
    <row r="6" spans="1:2" x14ac:dyDescent="0.2">
      <c r="A6" t="s">
        <v>635</v>
      </c>
      <c r="B6" t="s">
        <v>126</v>
      </c>
    </row>
    <row r="7" spans="1:2" x14ac:dyDescent="0.2">
      <c r="A7" t="s">
        <v>636</v>
      </c>
      <c r="B7" t="s">
        <v>126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2:B4"/>
  <sheetViews>
    <sheetView workbookViewId="0">
      <selection activeCell="A2" sqref="A2:B4"/>
    </sheetView>
  </sheetViews>
  <sheetFormatPr defaultRowHeight="12.75" x14ac:dyDescent="0.2"/>
  <sheetData>
    <row r="2" spans="1:2" x14ac:dyDescent="0.2">
      <c r="A2" t="s">
        <v>637</v>
      </c>
      <c r="B2" t="s">
        <v>14</v>
      </c>
    </row>
    <row r="3" spans="1:2" x14ac:dyDescent="0.2">
      <c r="A3" t="s">
        <v>638</v>
      </c>
      <c r="B3" t="s">
        <v>14</v>
      </c>
    </row>
    <row r="4" spans="1:2" x14ac:dyDescent="0.2">
      <c r="A4" t="s">
        <v>639</v>
      </c>
      <c r="B4" t="s">
        <v>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S5001"/>
  <sheetViews>
    <sheetView zoomScale="80" workbookViewId="0"/>
  </sheetViews>
  <sheetFormatPr defaultRowHeight="12.75" x14ac:dyDescent="0.2"/>
  <cols>
    <col min="1" max="1" width="14.85546875" bestFit="1" customWidth="1"/>
    <col min="2" max="2" width="18.42578125" customWidth="1"/>
    <col min="3" max="3" width="37.140625" bestFit="1" customWidth="1"/>
    <col min="4" max="4" width="12.28515625" bestFit="1" customWidth="1"/>
    <col min="5" max="5" width="7.140625" customWidth="1"/>
    <col min="6" max="6" width="9.42578125" customWidth="1"/>
    <col min="7" max="7" width="10.85546875" bestFit="1" customWidth="1"/>
    <col min="8" max="8" width="13.5703125" customWidth="1"/>
    <col min="9" max="9" width="70.42578125" bestFit="1" customWidth="1"/>
    <col min="10" max="10" width="69.42578125" bestFit="1" customWidth="1"/>
    <col min="11" max="11" width="15.140625" bestFit="1" customWidth="1"/>
    <col min="12" max="12" width="11.5703125" bestFit="1" customWidth="1"/>
    <col min="13" max="13" width="12.85546875" customWidth="1"/>
    <col min="14" max="14" width="12.85546875" bestFit="1" customWidth="1"/>
    <col min="15" max="15" width="10.85546875" customWidth="1"/>
    <col min="16" max="16" width="13.5703125" style="61" customWidth="1"/>
    <col min="17" max="17" width="11" customWidth="1"/>
    <col min="18" max="18" width="10.85546875" style="61" bestFit="1" customWidth="1"/>
    <col min="19" max="19" width="11.5703125" style="61" bestFit="1" customWidth="1"/>
  </cols>
  <sheetData>
    <row r="1" spans="1:19" ht="13.5" thickBot="1" x14ac:dyDescent="0.25">
      <c r="A1" s="1" t="s">
        <v>20</v>
      </c>
      <c r="B1" s="1" t="s">
        <v>21</v>
      </c>
      <c r="C1" s="1" t="s">
        <v>127</v>
      </c>
      <c r="D1" s="1" t="s">
        <v>144</v>
      </c>
      <c r="E1" s="1" t="s">
        <v>145</v>
      </c>
      <c r="F1" s="1" t="s">
        <v>146</v>
      </c>
      <c r="G1" s="1" t="s">
        <v>147</v>
      </c>
      <c r="H1" s="1" t="s">
        <v>169</v>
      </c>
      <c r="I1" s="1" t="s">
        <v>148</v>
      </c>
      <c r="J1" s="1" t="s">
        <v>149</v>
      </c>
      <c r="K1" s="1" t="s">
        <v>150</v>
      </c>
      <c r="L1" s="1" t="s">
        <v>151</v>
      </c>
      <c r="M1" s="1" t="s">
        <v>167</v>
      </c>
      <c r="N1" s="1" t="s">
        <v>168</v>
      </c>
      <c r="O1" s="1" t="s">
        <v>170</v>
      </c>
      <c r="P1" s="63" t="s">
        <v>171</v>
      </c>
      <c r="Q1" s="1" t="s">
        <v>172</v>
      </c>
      <c r="R1" s="63" t="s">
        <v>154</v>
      </c>
      <c r="S1" s="63" t="s">
        <v>155</v>
      </c>
    </row>
    <row r="2" spans="1:19" x14ac:dyDescent="0.2">
      <c r="A2" t="s">
        <v>541</v>
      </c>
      <c r="B2" t="s">
        <v>866</v>
      </c>
      <c r="C2" t="s">
        <v>1184</v>
      </c>
      <c r="D2" t="s">
        <v>238</v>
      </c>
      <c r="E2" t="s">
        <v>1546</v>
      </c>
      <c r="F2" t="s">
        <v>115</v>
      </c>
      <c r="G2" s="87">
        <v>43647</v>
      </c>
      <c r="H2" t="s">
        <v>1547</v>
      </c>
      <c r="I2" t="s">
        <v>1548</v>
      </c>
      <c r="J2" t="s">
        <v>1549</v>
      </c>
      <c r="K2">
        <v>10220</v>
      </c>
      <c r="L2" t="s">
        <v>1550</v>
      </c>
      <c r="M2" s="87">
        <v>43650</v>
      </c>
      <c r="N2" t="s">
        <v>1551</v>
      </c>
      <c r="O2" t="s">
        <v>1552</v>
      </c>
      <c r="P2" s="61">
        <v>-1390</v>
      </c>
      <c r="Q2" t="s">
        <v>1552</v>
      </c>
      <c r="R2" s="61">
        <v>0</v>
      </c>
      <c r="S2" s="61">
        <v>-1390</v>
      </c>
    </row>
    <row r="3" spans="1:19" x14ac:dyDescent="0.2">
      <c r="A3" t="s">
        <v>541</v>
      </c>
      <c r="B3" t="s">
        <v>866</v>
      </c>
      <c r="C3" t="s">
        <v>1184</v>
      </c>
      <c r="D3" t="s">
        <v>238</v>
      </c>
      <c r="E3" t="s">
        <v>1546</v>
      </c>
      <c r="F3" t="s">
        <v>115</v>
      </c>
      <c r="G3" s="87">
        <v>43647</v>
      </c>
      <c r="H3" t="s">
        <v>1547</v>
      </c>
      <c r="I3" t="s">
        <v>1553</v>
      </c>
      <c r="J3" t="s">
        <v>1554</v>
      </c>
      <c r="K3">
        <v>10220</v>
      </c>
      <c r="L3" t="s">
        <v>1550</v>
      </c>
      <c r="M3" s="87">
        <v>43650</v>
      </c>
      <c r="N3" t="s">
        <v>1551</v>
      </c>
      <c r="O3" t="s">
        <v>1552</v>
      </c>
      <c r="P3" s="61">
        <v>-1390</v>
      </c>
      <c r="Q3" t="s">
        <v>1552</v>
      </c>
      <c r="R3" s="61">
        <v>0</v>
      </c>
      <c r="S3" s="61">
        <v>-1390</v>
      </c>
    </row>
    <row r="4" spans="1:19" x14ac:dyDescent="0.2">
      <c r="A4" t="s">
        <v>541</v>
      </c>
      <c r="B4" t="s">
        <v>866</v>
      </c>
      <c r="C4" t="s">
        <v>1184</v>
      </c>
      <c r="D4" t="s">
        <v>238</v>
      </c>
      <c r="E4" t="s">
        <v>1546</v>
      </c>
      <c r="F4" t="s">
        <v>115</v>
      </c>
      <c r="G4" s="87">
        <v>43647</v>
      </c>
      <c r="H4" t="s">
        <v>1547</v>
      </c>
      <c r="I4" t="s">
        <v>1555</v>
      </c>
      <c r="J4" t="s">
        <v>1556</v>
      </c>
      <c r="K4">
        <v>10220</v>
      </c>
      <c r="L4" t="s">
        <v>1550</v>
      </c>
      <c r="M4" s="87">
        <v>43650</v>
      </c>
      <c r="N4" t="s">
        <v>1551</v>
      </c>
      <c r="O4" t="s">
        <v>1552</v>
      </c>
      <c r="P4" s="61">
        <v>-750</v>
      </c>
      <c r="Q4" t="s">
        <v>1552</v>
      </c>
      <c r="R4" s="61">
        <v>0</v>
      </c>
      <c r="S4" s="61">
        <v>-750</v>
      </c>
    </row>
    <row r="5" spans="1:19" x14ac:dyDescent="0.2">
      <c r="A5" t="s">
        <v>541</v>
      </c>
      <c r="B5" t="s">
        <v>866</v>
      </c>
      <c r="C5" t="s">
        <v>1184</v>
      </c>
      <c r="D5" t="s">
        <v>238</v>
      </c>
      <c r="E5" t="s">
        <v>1546</v>
      </c>
      <c r="F5" t="s">
        <v>115</v>
      </c>
      <c r="G5" s="87">
        <v>43647</v>
      </c>
      <c r="H5" t="s">
        <v>1547</v>
      </c>
      <c r="I5" t="s">
        <v>1557</v>
      </c>
      <c r="J5" t="s">
        <v>1558</v>
      </c>
      <c r="K5">
        <v>10220</v>
      </c>
      <c r="L5" t="s">
        <v>1550</v>
      </c>
      <c r="M5" s="87">
        <v>43650</v>
      </c>
      <c r="N5" t="s">
        <v>1551</v>
      </c>
      <c r="O5" t="s">
        <v>1552</v>
      </c>
      <c r="P5" s="61">
        <v>-715</v>
      </c>
      <c r="Q5" t="s">
        <v>1552</v>
      </c>
      <c r="R5" s="61">
        <v>0</v>
      </c>
      <c r="S5" s="61">
        <v>-715</v>
      </c>
    </row>
    <row r="6" spans="1:19" x14ac:dyDescent="0.2">
      <c r="A6" t="s">
        <v>541</v>
      </c>
      <c r="B6" t="s">
        <v>866</v>
      </c>
      <c r="C6" t="s">
        <v>1184</v>
      </c>
      <c r="D6" t="s">
        <v>238</v>
      </c>
      <c r="E6" t="s">
        <v>1546</v>
      </c>
      <c r="F6" t="s">
        <v>115</v>
      </c>
      <c r="G6" s="87">
        <v>43647</v>
      </c>
      <c r="H6" t="s">
        <v>1547</v>
      </c>
      <c r="I6" t="s">
        <v>1559</v>
      </c>
      <c r="J6" t="s">
        <v>1556</v>
      </c>
      <c r="K6">
        <v>10220</v>
      </c>
      <c r="L6" t="s">
        <v>1550</v>
      </c>
      <c r="M6" s="87">
        <v>43650</v>
      </c>
      <c r="N6" t="s">
        <v>1551</v>
      </c>
      <c r="O6" t="s">
        <v>1552</v>
      </c>
      <c r="P6" s="61">
        <v>-890</v>
      </c>
      <c r="Q6" t="s">
        <v>1552</v>
      </c>
      <c r="R6" s="61">
        <v>0</v>
      </c>
      <c r="S6" s="61">
        <v>-890</v>
      </c>
    </row>
    <row r="7" spans="1:19" x14ac:dyDescent="0.2">
      <c r="A7" t="s">
        <v>541</v>
      </c>
      <c r="B7" t="s">
        <v>866</v>
      </c>
      <c r="C7" t="s">
        <v>1184</v>
      </c>
      <c r="D7" t="s">
        <v>238</v>
      </c>
      <c r="E7" t="s">
        <v>1546</v>
      </c>
      <c r="F7" t="s">
        <v>115</v>
      </c>
      <c r="G7" s="87">
        <v>43647</v>
      </c>
      <c r="H7" t="s">
        <v>1547</v>
      </c>
      <c r="I7" t="s">
        <v>1560</v>
      </c>
      <c r="J7" t="s">
        <v>1549</v>
      </c>
      <c r="K7">
        <v>10220</v>
      </c>
      <c r="L7" t="s">
        <v>1550</v>
      </c>
      <c r="M7" s="87">
        <v>43650</v>
      </c>
      <c r="N7" t="s">
        <v>1551</v>
      </c>
      <c r="O7" t="s">
        <v>1552</v>
      </c>
      <c r="P7" s="61">
        <v>-1400</v>
      </c>
      <c r="Q7" t="s">
        <v>1552</v>
      </c>
      <c r="R7" s="61">
        <v>0</v>
      </c>
      <c r="S7" s="61">
        <v>-1400</v>
      </c>
    </row>
    <row r="8" spans="1:19" x14ac:dyDescent="0.2">
      <c r="A8" t="s">
        <v>541</v>
      </c>
      <c r="B8" t="s">
        <v>866</v>
      </c>
      <c r="C8" t="s">
        <v>1184</v>
      </c>
      <c r="D8" t="s">
        <v>238</v>
      </c>
      <c r="E8" t="s">
        <v>1546</v>
      </c>
      <c r="F8" t="s">
        <v>115</v>
      </c>
      <c r="G8" s="87">
        <v>43647</v>
      </c>
      <c r="H8" t="s">
        <v>1547</v>
      </c>
      <c r="I8" t="s">
        <v>1561</v>
      </c>
      <c r="J8" t="s">
        <v>1562</v>
      </c>
      <c r="K8">
        <v>10220</v>
      </c>
      <c r="L8" t="s">
        <v>1550</v>
      </c>
      <c r="M8" s="87">
        <v>43650</v>
      </c>
      <c r="N8" t="s">
        <v>1551</v>
      </c>
      <c r="O8" t="s">
        <v>1552</v>
      </c>
      <c r="P8" s="61">
        <v>-510</v>
      </c>
      <c r="Q8" t="s">
        <v>1552</v>
      </c>
      <c r="R8" s="61">
        <v>0</v>
      </c>
      <c r="S8" s="61">
        <v>-510</v>
      </c>
    </row>
    <row r="9" spans="1:19" x14ac:dyDescent="0.2">
      <c r="A9" t="s">
        <v>541</v>
      </c>
      <c r="B9" t="s">
        <v>866</v>
      </c>
      <c r="C9" t="s">
        <v>1184</v>
      </c>
      <c r="D9" t="s">
        <v>238</v>
      </c>
      <c r="E9" t="s">
        <v>1546</v>
      </c>
      <c r="F9" t="s">
        <v>115</v>
      </c>
      <c r="G9" s="87">
        <v>43647</v>
      </c>
      <c r="H9" t="s">
        <v>1547</v>
      </c>
      <c r="I9" t="s">
        <v>1563</v>
      </c>
      <c r="J9" t="s">
        <v>1549</v>
      </c>
      <c r="K9">
        <v>10220</v>
      </c>
      <c r="L9" t="s">
        <v>1550</v>
      </c>
      <c r="M9" s="87">
        <v>43650</v>
      </c>
      <c r="N9" t="s">
        <v>1551</v>
      </c>
      <c r="O9" t="s">
        <v>1552</v>
      </c>
      <c r="P9" s="61">
        <v>-1255</v>
      </c>
      <c r="Q9" t="s">
        <v>1552</v>
      </c>
      <c r="R9" s="61">
        <v>0</v>
      </c>
      <c r="S9" s="61">
        <v>-1255</v>
      </c>
    </row>
    <row r="10" spans="1:19" x14ac:dyDescent="0.2">
      <c r="A10" t="s">
        <v>541</v>
      </c>
      <c r="B10" t="s">
        <v>866</v>
      </c>
      <c r="C10" t="s">
        <v>1184</v>
      </c>
      <c r="D10" t="s">
        <v>238</v>
      </c>
      <c r="E10" t="s">
        <v>1546</v>
      </c>
      <c r="F10" t="s">
        <v>115</v>
      </c>
      <c r="G10" s="87">
        <v>43647</v>
      </c>
      <c r="H10" t="s">
        <v>1547</v>
      </c>
      <c r="I10" t="s">
        <v>1564</v>
      </c>
      <c r="J10" t="s">
        <v>1549</v>
      </c>
      <c r="K10">
        <v>10220</v>
      </c>
      <c r="L10" t="s">
        <v>1550</v>
      </c>
      <c r="M10" s="87">
        <v>43650</v>
      </c>
      <c r="N10" t="s">
        <v>1551</v>
      </c>
      <c r="O10" t="s">
        <v>1552</v>
      </c>
      <c r="P10" s="61">
        <v>-1000</v>
      </c>
      <c r="Q10" t="s">
        <v>1552</v>
      </c>
      <c r="R10" s="61">
        <v>0</v>
      </c>
      <c r="S10" s="61">
        <v>-1000</v>
      </c>
    </row>
    <row r="11" spans="1:19" x14ac:dyDescent="0.2">
      <c r="A11" t="s">
        <v>541</v>
      </c>
      <c r="B11" t="s">
        <v>866</v>
      </c>
      <c r="C11" t="s">
        <v>1184</v>
      </c>
      <c r="D11" t="s">
        <v>238</v>
      </c>
      <c r="E11" t="s">
        <v>1546</v>
      </c>
      <c r="F11" t="s">
        <v>115</v>
      </c>
      <c r="G11" s="87">
        <v>43647</v>
      </c>
      <c r="H11" t="s">
        <v>1547</v>
      </c>
      <c r="I11" t="s">
        <v>1565</v>
      </c>
      <c r="J11" t="s">
        <v>1549</v>
      </c>
      <c r="K11">
        <v>10220</v>
      </c>
      <c r="L11" t="s">
        <v>1550</v>
      </c>
      <c r="M11" s="87">
        <v>43650</v>
      </c>
      <c r="N11" t="s">
        <v>1551</v>
      </c>
      <c r="O11" t="s">
        <v>1552</v>
      </c>
      <c r="P11" s="61">
        <v>-1200</v>
      </c>
      <c r="Q11" t="s">
        <v>1552</v>
      </c>
      <c r="R11" s="61">
        <v>0</v>
      </c>
      <c r="S11" s="61">
        <v>-1200</v>
      </c>
    </row>
    <row r="12" spans="1:19" x14ac:dyDescent="0.2">
      <c r="A12" t="s">
        <v>541</v>
      </c>
      <c r="B12" t="s">
        <v>866</v>
      </c>
      <c r="C12" t="s">
        <v>1184</v>
      </c>
      <c r="D12" t="s">
        <v>238</v>
      </c>
      <c r="E12" t="s">
        <v>1546</v>
      </c>
      <c r="F12" t="s">
        <v>115</v>
      </c>
      <c r="G12" s="87">
        <v>43647</v>
      </c>
      <c r="H12" t="s">
        <v>1547</v>
      </c>
      <c r="I12" t="s">
        <v>1566</v>
      </c>
      <c r="J12" t="s">
        <v>1562</v>
      </c>
      <c r="K12">
        <v>10220</v>
      </c>
      <c r="L12" t="s">
        <v>1550</v>
      </c>
      <c r="M12" s="87">
        <v>43650</v>
      </c>
      <c r="N12" t="s">
        <v>1551</v>
      </c>
      <c r="O12" t="s">
        <v>1552</v>
      </c>
      <c r="P12" s="61">
        <v>-440</v>
      </c>
      <c r="Q12" t="s">
        <v>1552</v>
      </c>
      <c r="R12" s="61">
        <v>0</v>
      </c>
      <c r="S12" s="61">
        <v>-440</v>
      </c>
    </row>
    <row r="13" spans="1:19" x14ac:dyDescent="0.2">
      <c r="A13" t="s">
        <v>541</v>
      </c>
      <c r="B13" t="s">
        <v>866</v>
      </c>
      <c r="C13" t="s">
        <v>1184</v>
      </c>
      <c r="D13" t="s">
        <v>238</v>
      </c>
      <c r="E13" t="s">
        <v>1546</v>
      </c>
      <c r="F13" t="s">
        <v>115</v>
      </c>
      <c r="G13" s="87">
        <v>43647</v>
      </c>
      <c r="H13" t="s">
        <v>1547</v>
      </c>
      <c r="I13" t="s">
        <v>1567</v>
      </c>
      <c r="J13" t="s">
        <v>1568</v>
      </c>
      <c r="K13">
        <v>10220</v>
      </c>
      <c r="L13" t="s">
        <v>1550</v>
      </c>
      <c r="M13" s="87">
        <v>43650</v>
      </c>
      <c r="N13" t="s">
        <v>1551</v>
      </c>
      <c r="O13" t="s">
        <v>1552</v>
      </c>
      <c r="P13" s="61">
        <v>-1255</v>
      </c>
      <c r="Q13" t="s">
        <v>1552</v>
      </c>
      <c r="R13" s="61">
        <v>0</v>
      </c>
      <c r="S13" s="61">
        <v>-1255</v>
      </c>
    </row>
    <row r="14" spans="1:19" x14ac:dyDescent="0.2">
      <c r="A14" t="s">
        <v>541</v>
      </c>
      <c r="B14" t="s">
        <v>866</v>
      </c>
      <c r="C14" t="s">
        <v>1184</v>
      </c>
      <c r="D14" t="s">
        <v>238</v>
      </c>
      <c r="E14" t="s">
        <v>1546</v>
      </c>
      <c r="F14" t="s">
        <v>115</v>
      </c>
      <c r="G14" s="87">
        <v>43647</v>
      </c>
      <c r="H14" t="s">
        <v>1547</v>
      </c>
      <c r="I14" t="s">
        <v>1569</v>
      </c>
      <c r="J14" t="s">
        <v>1570</v>
      </c>
      <c r="K14">
        <v>10220</v>
      </c>
      <c r="L14" t="s">
        <v>1550</v>
      </c>
      <c r="M14" s="87">
        <v>43650</v>
      </c>
      <c r="N14" t="s">
        <v>1551</v>
      </c>
      <c r="O14" t="s">
        <v>1552</v>
      </c>
      <c r="P14" s="61">
        <v>-1200</v>
      </c>
      <c r="Q14" t="s">
        <v>1552</v>
      </c>
      <c r="R14" s="61">
        <v>0</v>
      </c>
      <c r="S14" s="61">
        <v>-1200</v>
      </c>
    </row>
    <row r="15" spans="1:19" x14ac:dyDescent="0.2">
      <c r="A15" t="s">
        <v>541</v>
      </c>
      <c r="B15" t="s">
        <v>866</v>
      </c>
      <c r="C15" t="s">
        <v>1184</v>
      </c>
      <c r="D15" t="s">
        <v>238</v>
      </c>
      <c r="E15" t="s">
        <v>1546</v>
      </c>
      <c r="F15" t="s">
        <v>115</v>
      </c>
      <c r="G15" s="87">
        <v>43647</v>
      </c>
      <c r="H15" t="s">
        <v>1547</v>
      </c>
      <c r="I15" t="s">
        <v>1571</v>
      </c>
      <c r="J15" t="s">
        <v>1572</v>
      </c>
      <c r="K15">
        <v>10220</v>
      </c>
      <c r="L15" t="s">
        <v>1550</v>
      </c>
      <c r="M15" s="87">
        <v>43650</v>
      </c>
      <c r="N15" t="s">
        <v>1551</v>
      </c>
      <c r="O15" t="s">
        <v>1552</v>
      </c>
      <c r="P15" s="61">
        <v>-990</v>
      </c>
      <c r="Q15" t="s">
        <v>1552</v>
      </c>
      <c r="R15" s="61">
        <v>0</v>
      </c>
      <c r="S15" s="61">
        <v>-990</v>
      </c>
    </row>
    <row r="16" spans="1:19" x14ac:dyDescent="0.2">
      <c r="A16" t="s">
        <v>541</v>
      </c>
      <c r="B16" t="s">
        <v>866</v>
      </c>
      <c r="C16" t="s">
        <v>1184</v>
      </c>
      <c r="D16" t="s">
        <v>238</v>
      </c>
      <c r="E16" t="s">
        <v>1546</v>
      </c>
      <c r="F16" t="s">
        <v>115</v>
      </c>
      <c r="G16" s="87">
        <v>43647</v>
      </c>
      <c r="H16" t="s">
        <v>1547</v>
      </c>
      <c r="I16" t="s">
        <v>1573</v>
      </c>
      <c r="J16" t="s">
        <v>1574</v>
      </c>
      <c r="K16">
        <v>10220</v>
      </c>
      <c r="L16" t="s">
        <v>1550</v>
      </c>
      <c r="M16" s="87">
        <v>43650</v>
      </c>
      <c r="N16" t="s">
        <v>1551</v>
      </c>
      <c r="O16" t="s">
        <v>1552</v>
      </c>
      <c r="P16" s="61">
        <v>-1900</v>
      </c>
      <c r="Q16" t="s">
        <v>1552</v>
      </c>
      <c r="R16" s="61">
        <v>0</v>
      </c>
      <c r="S16" s="61">
        <v>-1900</v>
      </c>
    </row>
    <row r="17" spans="1:19" x14ac:dyDescent="0.2">
      <c r="A17" t="s">
        <v>541</v>
      </c>
      <c r="B17" t="s">
        <v>866</v>
      </c>
      <c r="C17" t="s">
        <v>1184</v>
      </c>
      <c r="D17" t="s">
        <v>238</v>
      </c>
      <c r="E17" t="s">
        <v>1546</v>
      </c>
      <c r="F17" t="s">
        <v>115</v>
      </c>
      <c r="G17" s="87">
        <v>43647</v>
      </c>
      <c r="H17" t="s">
        <v>1547</v>
      </c>
      <c r="I17" t="s">
        <v>1575</v>
      </c>
      <c r="J17" t="s">
        <v>1576</v>
      </c>
      <c r="K17">
        <v>10220</v>
      </c>
      <c r="L17" t="s">
        <v>1550</v>
      </c>
      <c r="M17" s="87">
        <v>43650</v>
      </c>
      <c r="N17" t="s">
        <v>1551</v>
      </c>
      <c r="O17" t="s">
        <v>1552</v>
      </c>
      <c r="P17" s="61">
        <v>-820</v>
      </c>
      <c r="Q17" t="s">
        <v>1552</v>
      </c>
      <c r="R17" s="61">
        <v>0</v>
      </c>
      <c r="S17" s="61">
        <v>-820</v>
      </c>
    </row>
    <row r="18" spans="1:19" x14ac:dyDescent="0.2">
      <c r="A18" t="s">
        <v>541</v>
      </c>
      <c r="B18" t="s">
        <v>866</v>
      </c>
      <c r="C18" t="s">
        <v>1184</v>
      </c>
      <c r="D18" t="s">
        <v>238</v>
      </c>
      <c r="E18" t="s">
        <v>1546</v>
      </c>
      <c r="F18" t="s">
        <v>115</v>
      </c>
      <c r="G18" s="87">
        <v>43647</v>
      </c>
      <c r="H18" t="s">
        <v>1547</v>
      </c>
      <c r="I18" t="s">
        <v>1577</v>
      </c>
      <c r="J18" t="s">
        <v>1578</v>
      </c>
      <c r="K18">
        <v>10220</v>
      </c>
      <c r="L18" t="s">
        <v>1550</v>
      </c>
      <c r="M18" s="87">
        <v>43650</v>
      </c>
      <c r="N18" t="s">
        <v>1551</v>
      </c>
      <c r="O18" t="s">
        <v>1552</v>
      </c>
      <c r="P18" s="61">
        <v>-325</v>
      </c>
      <c r="Q18" t="s">
        <v>1552</v>
      </c>
      <c r="R18" s="61">
        <v>0</v>
      </c>
      <c r="S18" s="61">
        <v>-325</v>
      </c>
    </row>
    <row r="19" spans="1:19" x14ac:dyDescent="0.2">
      <c r="A19" t="s">
        <v>541</v>
      </c>
      <c r="B19" t="s">
        <v>866</v>
      </c>
      <c r="C19" t="s">
        <v>1184</v>
      </c>
      <c r="D19" t="s">
        <v>238</v>
      </c>
      <c r="E19" t="s">
        <v>1546</v>
      </c>
      <c r="F19" t="s">
        <v>115</v>
      </c>
      <c r="G19" s="87">
        <v>43647</v>
      </c>
      <c r="H19" t="s">
        <v>1547</v>
      </c>
      <c r="I19" t="s">
        <v>1579</v>
      </c>
      <c r="J19" t="s">
        <v>1580</v>
      </c>
      <c r="K19">
        <v>10220</v>
      </c>
      <c r="L19" t="s">
        <v>1550</v>
      </c>
      <c r="M19" s="87">
        <v>43650</v>
      </c>
      <c r="N19" t="s">
        <v>1551</v>
      </c>
      <c r="O19" t="s">
        <v>1552</v>
      </c>
      <c r="P19" s="61">
        <v>-603.65</v>
      </c>
      <c r="Q19" t="s">
        <v>1552</v>
      </c>
      <c r="R19" s="61">
        <v>0</v>
      </c>
      <c r="S19" s="61">
        <v>-603.65</v>
      </c>
    </row>
    <row r="20" spans="1:19" x14ac:dyDescent="0.2">
      <c r="A20" t="s">
        <v>541</v>
      </c>
      <c r="B20" t="s">
        <v>866</v>
      </c>
      <c r="C20" t="s">
        <v>1184</v>
      </c>
      <c r="D20" t="s">
        <v>238</v>
      </c>
      <c r="E20" t="s">
        <v>1546</v>
      </c>
      <c r="F20" t="s">
        <v>115</v>
      </c>
      <c r="G20" s="87">
        <v>43647</v>
      </c>
      <c r="H20" t="s">
        <v>1547</v>
      </c>
      <c r="I20" t="s">
        <v>1581</v>
      </c>
      <c r="J20" t="s">
        <v>1582</v>
      </c>
      <c r="K20">
        <v>10220</v>
      </c>
      <c r="L20" t="s">
        <v>1550</v>
      </c>
      <c r="M20" s="87">
        <v>43650</v>
      </c>
      <c r="N20" t="s">
        <v>1551</v>
      </c>
      <c r="O20" t="s">
        <v>1552</v>
      </c>
      <c r="P20" s="61">
        <v>-2900</v>
      </c>
      <c r="Q20" t="s">
        <v>1552</v>
      </c>
      <c r="R20" s="61">
        <v>0</v>
      </c>
      <c r="S20" s="61">
        <v>-2900</v>
      </c>
    </row>
    <row r="21" spans="1:19" x14ac:dyDescent="0.2">
      <c r="A21" t="s">
        <v>541</v>
      </c>
      <c r="B21" t="s">
        <v>866</v>
      </c>
      <c r="C21" t="s">
        <v>1184</v>
      </c>
      <c r="D21" t="s">
        <v>238</v>
      </c>
      <c r="E21" t="s">
        <v>1546</v>
      </c>
      <c r="F21" t="s">
        <v>115</v>
      </c>
      <c r="G21" s="87">
        <v>43647</v>
      </c>
      <c r="H21" t="s">
        <v>1547</v>
      </c>
      <c r="I21" t="s">
        <v>1583</v>
      </c>
      <c r="J21" t="s">
        <v>1584</v>
      </c>
      <c r="K21">
        <v>10220</v>
      </c>
      <c r="L21" t="s">
        <v>1550</v>
      </c>
      <c r="M21" s="87">
        <v>43650</v>
      </c>
      <c r="N21" t="s">
        <v>1551</v>
      </c>
      <c r="O21" t="s">
        <v>1552</v>
      </c>
      <c r="P21" s="61">
        <v>-500</v>
      </c>
      <c r="Q21" t="s">
        <v>1552</v>
      </c>
      <c r="R21" s="61">
        <v>0</v>
      </c>
      <c r="S21" s="61">
        <v>-500</v>
      </c>
    </row>
    <row r="22" spans="1:19" x14ac:dyDescent="0.2">
      <c r="A22" t="s">
        <v>541</v>
      </c>
      <c r="B22" t="s">
        <v>866</v>
      </c>
      <c r="C22" t="s">
        <v>1184</v>
      </c>
      <c r="D22" t="s">
        <v>238</v>
      </c>
      <c r="E22" t="s">
        <v>1546</v>
      </c>
      <c r="F22" t="s">
        <v>115</v>
      </c>
      <c r="G22" s="87">
        <v>43647</v>
      </c>
      <c r="H22" t="s">
        <v>1547</v>
      </c>
      <c r="I22" t="s">
        <v>1585</v>
      </c>
      <c r="J22" t="s">
        <v>1586</v>
      </c>
      <c r="K22">
        <v>10220</v>
      </c>
      <c r="L22" t="s">
        <v>1550</v>
      </c>
      <c r="M22" s="87">
        <v>43650</v>
      </c>
      <c r="N22" t="s">
        <v>1551</v>
      </c>
      <c r="O22" t="s">
        <v>1552</v>
      </c>
      <c r="P22" s="61">
        <v>-500</v>
      </c>
      <c r="Q22" t="s">
        <v>1552</v>
      </c>
      <c r="R22" s="61">
        <v>0</v>
      </c>
      <c r="S22" s="61">
        <v>-500</v>
      </c>
    </row>
    <row r="23" spans="1:19" x14ac:dyDescent="0.2">
      <c r="A23" t="s">
        <v>541</v>
      </c>
      <c r="B23" t="s">
        <v>866</v>
      </c>
      <c r="C23" t="s">
        <v>1184</v>
      </c>
      <c r="D23" t="s">
        <v>238</v>
      </c>
      <c r="E23" t="s">
        <v>1546</v>
      </c>
      <c r="F23" t="s">
        <v>115</v>
      </c>
      <c r="G23" s="87">
        <v>43647</v>
      </c>
      <c r="H23" t="s">
        <v>1547</v>
      </c>
      <c r="I23" t="s">
        <v>1587</v>
      </c>
      <c r="J23" t="s">
        <v>1588</v>
      </c>
      <c r="K23">
        <v>10220</v>
      </c>
      <c r="L23" t="s">
        <v>1550</v>
      </c>
      <c r="M23" s="87">
        <v>43650</v>
      </c>
      <c r="N23" t="s">
        <v>1551</v>
      </c>
      <c r="O23" t="s">
        <v>1552</v>
      </c>
      <c r="P23" s="61">
        <v>-1130</v>
      </c>
      <c r="Q23" t="s">
        <v>1552</v>
      </c>
      <c r="R23" s="61">
        <v>0</v>
      </c>
      <c r="S23" s="61">
        <v>-1130</v>
      </c>
    </row>
    <row r="24" spans="1:19" x14ac:dyDescent="0.2">
      <c r="A24" t="s">
        <v>541</v>
      </c>
      <c r="B24" t="s">
        <v>866</v>
      </c>
      <c r="C24" t="s">
        <v>1184</v>
      </c>
      <c r="D24" t="s">
        <v>238</v>
      </c>
      <c r="E24" t="s">
        <v>1546</v>
      </c>
      <c r="F24" t="s">
        <v>115</v>
      </c>
      <c r="G24" s="87">
        <v>43647</v>
      </c>
      <c r="H24" t="s">
        <v>1547</v>
      </c>
      <c r="I24" t="s">
        <v>1589</v>
      </c>
      <c r="J24" t="s">
        <v>1578</v>
      </c>
      <c r="K24">
        <v>10220</v>
      </c>
      <c r="L24" t="s">
        <v>1550</v>
      </c>
      <c r="M24" s="87">
        <v>43650</v>
      </c>
      <c r="N24" t="s">
        <v>1551</v>
      </c>
      <c r="O24" t="s">
        <v>1552</v>
      </c>
      <c r="P24" s="61">
        <v>-310</v>
      </c>
      <c r="Q24" t="s">
        <v>1552</v>
      </c>
      <c r="R24" s="61">
        <v>0</v>
      </c>
      <c r="S24" s="61">
        <v>-310</v>
      </c>
    </row>
    <row r="25" spans="1:19" x14ac:dyDescent="0.2">
      <c r="A25" t="s">
        <v>541</v>
      </c>
      <c r="B25" t="s">
        <v>866</v>
      </c>
      <c r="C25" t="s">
        <v>1184</v>
      </c>
      <c r="D25" t="s">
        <v>238</v>
      </c>
      <c r="E25" t="s">
        <v>1546</v>
      </c>
      <c r="F25" t="s">
        <v>115</v>
      </c>
      <c r="G25" s="87">
        <v>43647</v>
      </c>
      <c r="H25" t="s">
        <v>1547</v>
      </c>
      <c r="I25" t="s">
        <v>1590</v>
      </c>
      <c r="J25" t="s">
        <v>1582</v>
      </c>
      <c r="K25">
        <v>10220</v>
      </c>
      <c r="L25" t="s">
        <v>1550</v>
      </c>
      <c r="M25" s="87">
        <v>43650</v>
      </c>
      <c r="N25" t="s">
        <v>1551</v>
      </c>
      <c r="O25" t="s">
        <v>1552</v>
      </c>
      <c r="P25" s="61">
        <v>-2200</v>
      </c>
      <c r="Q25" t="s">
        <v>1552</v>
      </c>
      <c r="R25" s="61">
        <v>0</v>
      </c>
      <c r="S25" s="61">
        <v>-2200</v>
      </c>
    </row>
    <row r="26" spans="1:19" x14ac:dyDescent="0.2">
      <c r="A26" t="s">
        <v>541</v>
      </c>
      <c r="B26" t="s">
        <v>866</v>
      </c>
      <c r="C26" t="s">
        <v>1184</v>
      </c>
      <c r="D26" t="s">
        <v>238</v>
      </c>
      <c r="E26" t="s">
        <v>1546</v>
      </c>
      <c r="F26" t="s">
        <v>115</v>
      </c>
      <c r="G26" s="87">
        <v>43647</v>
      </c>
      <c r="H26" t="s">
        <v>1547</v>
      </c>
      <c r="I26" t="s">
        <v>1591</v>
      </c>
      <c r="J26" t="s">
        <v>1562</v>
      </c>
      <c r="K26">
        <v>10220</v>
      </c>
      <c r="L26" t="s">
        <v>1550</v>
      </c>
      <c r="M26" s="87">
        <v>43650</v>
      </c>
      <c r="N26" t="s">
        <v>1551</v>
      </c>
      <c r="O26" t="s">
        <v>1552</v>
      </c>
      <c r="P26" s="61">
        <v>-500</v>
      </c>
      <c r="Q26" t="s">
        <v>1552</v>
      </c>
      <c r="R26" s="61">
        <v>0</v>
      </c>
      <c r="S26" s="61">
        <v>-500</v>
      </c>
    </row>
    <row r="27" spans="1:19" x14ac:dyDescent="0.2">
      <c r="A27" t="s">
        <v>541</v>
      </c>
      <c r="B27" t="s">
        <v>866</v>
      </c>
      <c r="C27" t="s">
        <v>1184</v>
      </c>
      <c r="D27" t="s">
        <v>238</v>
      </c>
      <c r="E27" t="s">
        <v>1546</v>
      </c>
      <c r="F27" t="s">
        <v>115</v>
      </c>
      <c r="G27" s="87">
        <v>43647</v>
      </c>
      <c r="H27" t="s">
        <v>1547</v>
      </c>
      <c r="I27" t="s">
        <v>1592</v>
      </c>
      <c r="J27" t="s">
        <v>1584</v>
      </c>
      <c r="K27">
        <v>10220</v>
      </c>
      <c r="L27" t="s">
        <v>1550</v>
      </c>
      <c r="M27" s="87">
        <v>43650</v>
      </c>
      <c r="N27" t="s">
        <v>1551</v>
      </c>
      <c r="O27" t="s">
        <v>1552</v>
      </c>
      <c r="P27" s="61">
        <v>-490</v>
      </c>
      <c r="Q27" t="s">
        <v>1552</v>
      </c>
      <c r="R27" s="61">
        <v>0</v>
      </c>
      <c r="S27" s="61">
        <v>-490</v>
      </c>
    </row>
    <row r="28" spans="1:19" x14ac:dyDescent="0.2">
      <c r="A28" t="s">
        <v>541</v>
      </c>
      <c r="B28" t="s">
        <v>866</v>
      </c>
      <c r="C28" t="s">
        <v>1184</v>
      </c>
      <c r="D28" t="s">
        <v>238</v>
      </c>
      <c r="E28" t="s">
        <v>1546</v>
      </c>
      <c r="F28" t="s">
        <v>115</v>
      </c>
      <c r="G28" s="87">
        <v>43647</v>
      </c>
      <c r="H28" t="s">
        <v>1547</v>
      </c>
      <c r="I28" t="s">
        <v>1593</v>
      </c>
      <c r="J28" t="s">
        <v>1578</v>
      </c>
      <c r="K28">
        <v>10220</v>
      </c>
      <c r="L28" t="s">
        <v>1550</v>
      </c>
      <c r="M28" s="87">
        <v>43650</v>
      </c>
      <c r="N28" t="s">
        <v>1551</v>
      </c>
      <c r="O28" t="s">
        <v>1552</v>
      </c>
      <c r="P28" s="61">
        <v>-310</v>
      </c>
      <c r="Q28" t="s">
        <v>1552</v>
      </c>
      <c r="R28" s="61">
        <v>0</v>
      </c>
      <c r="S28" s="61">
        <v>-310</v>
      </c>
    </row>
    <row r="29" spans="1:19" x14ac:dyDescent="0.2">
      <c r="A29" t="s">
        <v>541</v>
      </c>
      <c r="B29" t="s">
        <v>866</v>
      </c>
      <c r="C29" t="s">
        <v>1184</v>
      </c>
      <c r="D29" t="s">
        <v>238</v>
      </c>
      <c r="E29" t="s">
        <v>1546</v>
      </c>
      <c r="F29" t="s">
        <v>115</v>
      </c>
      <c r="G29" s="87">
        <v>43647</v>
      </c>
      <c r="H29" t="s">
        <v>1547</v>
      </c>
      <c r="I29" t="s">
        <v>1594</v>
      </c>
      <c r="J29" t="s">
        <v>1586</v>
      </c>
      <c r="K29">
        <v>10220</v>
      </c>
      <c r="L29" t="s">
        <v>1550</v>
      </c>
      <c r="M29" s="87">
        <v>43650</v>
      </c>
      <c r="N29" t="s">
        <v>1551</v>
      </c>
      <c r="O29" t="s">
        <v>1552</v>
      </c>
      <c r="P29" s="61">
        <v>-450</v>
      </c>
      <c r="Q29" t="s">
        <v>1552</v>
      </c>
      <c r="R29" s="61">
        <v>0</v>
      </c>
      <c r="S29" s="61">
        <v>-450</v>
      </c>
    </row>
    <row r="30" spans="1:19" x14ac:dyDescent="0.2">
      <c r="A30" t="s">
        <v>541</v>
      </c>
      <c r="B30" t="s">
        <v>866</v>
      </c>
      <c r="C30" t="s">
        <v>1184</v>
      </c>
      <c r="D30" t="s">
        <v>238</v>
      </c>
      <c r="E30" t="s">
        <v>1546</v>
      </c>
      <c r="F30" t="s">
        <v>115</v>
      </c>
      <c r="G30" s="87">
        <v>43647</v>
      </c>
      <c r="H30" t="s">
        <v>1547</v>
      </c>
      <c r="I30" t="s">
        <v>1595</v>
      </c>
      <c r="J30" t="s">
        <v>1584</v>
      </c>
      <c r="K30">
        <v>10220</v>
      </c>
      <c r="L30" t="s">
        <v>1550</v>
      </c>
      <c r="M30" s="87">
        <v>43650</v>
      </c>
      <c r="N30" t="s">
        <v>1551</v>
      </c>
      <c r="O30" t="s">
        <v>1552</v>
      </c>
      <c r="P30" s="61">
        <v>-310</v>
      </c>
      <c r="Q30" t="s">
        <v>1552</v>
      </c>
      <c r="R30" s="61">
        <v>0</v>
      </c>
      <c r="S30" s="61">
        <v>-310</v>
      </c>
    </row>
    <row r="31" spans="1:19" x14ac:dyDescent="0.2">
      <c r="A31" t="s">
        <v>541</v>
      </c>
      <c r="B31" t="s">
        <v>866</v>
      </c>
      <c r="C31" t="s">
        <v>1184</v>
      </c>
      <c r="D31" t="s">
        <v>238</v>
      </c>
      <c r="E31" t="s">
        <v>1546</v>
      </c>
      <c r="F31" t="s">
        <v>115</v>
      </c>
      <c r="G31" s="87">
        <v>43647</v>
      </c>
      <c r="H31" t="s">
        <v>1547</v>
      </c>
      <c r="I31" t="s">
        <v>1596</v>
      </c>
      <c r="J31" t="s">
        <v>1584</v>
      </c>
      <c r="K31">
        <v>10220</v>
      </c>
      <c r="L31" t="s">
        <v>1550</v>
      </c>
      <c r="M31" s="87">
        <v>43650</v>
      </c>
      <c r="N31" t="s">
        <v>1551</v>
      </c>
      <c r="O31" t="s">
        <v>1552</v>
      </c>
      <c r="P31" s="61">
        <v>-510</v>
      </c>
      <c r="Q31" t="s">
        <v>1552</v>
      </c>
      <c r="R31" s="61">
        <v>0</v>
      </c>
      <c r="S31" s="61">
        <v>-510</v>
      </c>
    </row>
    <row r="32" spans="1:19" x14ac:dyDescent="0.2">
      <c r="A32" t="s">
        <v>541</v>
      </c>
      <c r="B32" t="s">
        <v>866</v>
      </c>
      <c r="C32" t="s">
        <v>1184</v>
      </c>
      <c r="D32" t="s">
        <v>238</v>
      </c>
      <c r="E32" t="s">
        <v>1546</v>
      </c>
      <c r="F32" t="s">
        <v>115</v>
      </c>
      <c r="G32" s="87">
        <v>43647</v>
      </c>
      <c r="H32" t="s">
        <v>1547</v>
      </c>
      <c r="I32" t="s">
        <v>1597</v>
      </c>
      <c r="J32" t="s">
        <v>1584</v>
      </c>
      <c r="K32">
        <v>10220</v>
      </c>
      <c r="L32" t="s">
        <v>1550</v>
      </c>
      <c r="M32" s="87">
        <v>43650</v>
      </c>
      <c r="N32" t="s">
        <v>1551</v>
      </c>
      <c r="O32" t="s">
        <v>1552</v>
      </c>
      <c r="P32" s="61">
        <v>-510</v>
      </c>
      <c r="Q32" t="s">
        <v>1552</v>
      </c>
      <c r="R32" s="61">
        <v>0</v>
      </c>
      <c r="S32" s="61">
        <v>-510</v>
      </c>
    </row>
    <row r="33" spans="1:19" x14ac:dyDescent="0.2">
      <c r="A33" t="s">
        <v>541</v>
      </c>
      <c r="B33" t="s">
        <v>866</v>
      </c>
      <c r="C33" t="s">
        <v>1184</v>
      </c>
      <c r="D33" t="s">
        <v>238</v>
      </c>
      <c r="E33" t="s">
        <v>1546</v>
      </c>
      <c r="F33" t="s">
        <v>115</v>
      </c>
      <c r="G33" s="87">
        <v>43647</v>
      </c>
      <c r="H33" t="s">
        <v>1547</v>
      </c>
      <c r="I33" t="s">
        <v>1598</v>
      </c>
      <c r="J33" t="s">
        <v>1556</v>
      </c>
      <c r="K33">
        <v>10220</v>
      </c>
      <c r="L33" t="s">
        <v>1550</v>
      </c>
      <c r="M33" s="87">
        <v>43650</v>
      </c>
      <c r="N33" t="s">
        <v>1551</v>
      </c>
      <c r="O33" t="s">
        <v>1552</v>
      </c>
      <c r="P33" s="61">
        <v>-850</v>
      </c>
      <c r="Q33" t="s">
        <v>1552</v>
      </c>
      <c r="R33" s="61">
        <v>0</v>
      </c>
      <c r="S33" s="61">
        <v>-850</v>
      </c>
    </row>
    <row r="34" spans="1:19" x14ac:dyDescent="0.2">
      <c r="A34" t="s">
        <v>541</v>
      </c>
      <c r="B34" t="s">
        <v>866</v>
      </c>
      <c r="C34" t="s">
        <v>1184</v>
      </c>
      <c r="D34" t="s">
        <v>238</v>
      </c>
      <c r="E34" t="s">
        <v>1546</v>
      </c>
      <c r="F34" t="s">
        <v>115</v>
      </c>
      <c r="G34" s="87">
        <v>43647</v>
      </c>
      <c r="H34" t="s">
        <v>1547</v>
      </c>
      <c r="I34" t="s">
        <v>1599</v>
      </c>
      <c r="J34" t="s">
        <v>1600</v>
      </c>
      <c r="K34">
        <v>10220</v>
      </c>
      <c r="L34" t="s">
        <v>1550</v>
      </c>
      <c r="M34" s="87">
        <v>43650</v>
      </c>
      <c r="N34" t="s">
        <v>1551</v>
      </c>
      <c r="O34" t="s">
        <v>1552</v>
      </c>
      <c r="P34" s="61">
        <v>-990</v>
      </c>
      <c r="Q34" t="s">
        <v>1552</v>
      </c>
      <c r="R34" s="61">
        <v>0</v>
      </c>
      <c r="S34" s="61">
        <v>-990</v>
      </c>
    </row>
    <row r="35" spans="1:19" x14ac:dyDescent="0.2">
      <c r="A35" t="s">
        <v>541</v>
      </c>
      <c r="B35" t="s">
        <v>866</v>
      </c>
      <c r="C35" t="s">
        <v>1184</v>
      </c>
      <c r="D35" t="s">
        <v>238</v>
      </c>
      <c r="E35" t="s">
        <v>1546</v>
      </c>
      <c r="F35" t="s">
        <v>115</v>
      </c>
      <c r="G35" s="87">
        <v>43647</v>
      </c>
      <c r="H35" t="s">
        <v>1547</v>
      </c>
      <c r="I35" t="s">
        <v>1601</v>
      </c>
      <c r="J35" t="s">
        <v>1602</v>
      </c>
      <c r="K35">
        <v>10220</v>
      </c>
      <c r="L35" t="s">
        <v>1550</v>
      </c>
      <c r="M35" s="87">
        <v>43650</v>
      </c>
      <c r="N35" t="s">
        <v>1551</v>
      </c>
      <c r="O35" t="s">
        <v>1552</v>
      </c>
      <c r="P35" s="61">
        <v>-500</v>
      </c>
      <c r="Q35" t="s">
        <v>1552</v>
      </c>
      <c r="R35" s="61">
        <v>0</v>
      </c>
      <c r="S35" s="61">
        <v>-500</v>
      </c>
    </row>
    <row r="36" spans="1:19" x14ac:dyDescent="0.2">
      <c r="A36" t="s">
        <v>541</v>
      </c>
      <c r="B36" t="s">
        <v>866</v>
      </c>
      <c r="C36" t="s">
        <v>1184</v>
      </c>
      <c r="D36" t="s">
        <v>238</v>
      </c>
      <c r="E36" t="s">
        <v>1546</v>
      </c>
      <c r="F36" t="s">
        <v>115</v>
      </c>
      <c r="G36" s="87">
        <v>43647</v>
      </c>
      <c r="H36" t="s">
        <v>1547</v>
      </c>
      <c r="I36" t="s">
        <v>1603</v>
      </c>
      <c r="J36" t="s">
        <v>1556</v>
      </c>
      <c r="K36">
        <v>10220</v>
      </c>
      <c r="L36" t="s">
        <v>1550</v>
      </c>
      <c r="M36" s="87">
        <v>43650</v>
      </c>
      <c r="N36" t="s">
        <v>1551</v>
      </c>
      <c r="O36" t="s">
        <v>1552</v>
      </c>
      <c r="P36" s="61">
        <v>-1150</v>
      </c>
      <c r="Q36" t="s">
        <v>1552</v>
      </c>
      <c r="R36" s="61">
        <v>0</v>
      </c>
      <c r="S36" s="61">
        <v>-1150</v>
      </c>
    </row>
    <row r="37" spans="1:19" x14ac:dyDescent="0.2">
      <c r="A37" t="s">
        <v>541</v>
      </c>
      <c r="B37" t="s">
        <v>866</v>
      </c>
      <c r="C37" t="s">
        <v>1184</v>
      </c>
      <c r="D37" t="s">
        <v>238</v>
      </c>
      <c r="E37" t="s">
        <v>1546</v>
      </c>
      <c r="F37" t="s">
        <v>115</v>
      </c>
      <c r="G37" s="87">
        <v>43647</v>
      </c>
      <c r="H37" t="s">
        <v>1547</v>
      </c>
      <c r="I37" t="s">
        <v>1604</v>
      </c>
      <c r="J37" t="s">
        <v>1558</v>
      </c>
      <c r="K37">
        <v>10220</v>
      </c>
      <c r="L37" t="s">
        <v>1550</v>
      </c>
      <c r="M37" s="87">
        <v>43650</v>
      </c>
      <c r="N37" t="s">
        <v>1551</v>
      </c>
      <c r="O37" t="s">
        <v>1552</v>
      </c>
      <c r="P37" s="61">
        <v>-833.33</v>
      </c>
      <c r="Q37" t="s">
        <v>1552</v>
      </c>
      <c r="R37" s="61">
        <v>0</v>
      </c>
      <c r="S37" s="61">
        <v>-833.33</v>
      </c>
    </row>
    <row r="38" spans="1:19" x14ac:dyDescent="0.2">
      <c r="A38" t="s">
        <v>541</v>
      </c>
      <c r="B38" t="s">
        <v>866</v>
      </c>
      <c r="C38" t="s">
        <v>1184</v>
      </c>
      <c r="D38" t="s">
        <v>238</v>
      </c>
      <c r="E38" t="s">
        <v>1546</v>
      </c>
      <c r="F38" t="s">
        <v>115</v>
      </c>
      <c r="G38" s="87">
        <v>43647</v>
      </c>
      <c r="H38" t="s">
        <v>1547</v>
      </c>
      <c r="I38" t="s">
        <v>1605</v>
      </c>
      <c r="J38" t="s">
        <v>1606</v>
      </c>
      <c r="K38">
        <v>10220</v>
      </c>
      <c r="L38" t="s">
        <v>1550</v>
      </c>
      <c r="M38" s="87">
        <v>43650</v>
      </c>
      <c r="N38" t="s">
        <v>1551</v>
      </c>
      <c r="O38" t="s">
        <v>1552</v>
      </c>
      <c r="P38" s="61">
        <v>-1750</v>
      </c>
      <c r="Q38" t="s">
        <v>1552</v>
      </c>
      <c r="R38" s="61">
        <v>0</v>
      </c>
      <c r="S38" s="61">
        <v>-1750</v>
      </c>
    </row>
    <row r="39" spans="1:19" x14ac:dyDescent="0.2">
      <c r="A39" t="s">
        <v>541</v>
      </c>
      <c r="B39" t="s">
        <v>866</v>
      </c>
      <c r="C39" t="s">
        <v>1184</v>
      </c>
      <c r="D39" t="s">
        <v>238</v>
      </c>
      <c r="E39" t="s">
        <v>1546</v>
      </c>
      <c r="F39" t="s">
        <v>115</v>
      </c>
      <c r="G39" s="87">
        <v>43647</v>
      </c>
      <c r="H39" t="s">
        <v>1547</v>
      </c>
      <c r="I39" t="s">
        <v>1607</v>
      </c>
      <c r="J39" t="s">
        <v>1570</v>
      </c>
      <c r="K39">
        <v>10220</v>
      </c>
      <c r="L39" t="s">
        <v>1550</v>
      </c>
      <c r="M39" s="87">
        <v>43650</v>
      </c>
      <c r="N39" t="s">
        <v>1551</v>
      </c>
      <c r="O39" t="s">
        <v>1552</v>
      </c>
      <c r="P39" s="61">
        <v>-990</v>
      </c>
      <c r="Q39" t="s">
        <v>1552</v>
      </c>
      <c r="R39" s="61">
        <v>0</v>
      </c>
      <c r="S39" s="61">
        <v>-990</v>
      </c>
    </row>
    <row r="40" spans="1:19" x14ac:dyDescent="0.2">
      <c r="A40" t="s">
        <v>541</v>
      </c>
      <c r="B40" t="s">
        <v>866</v>
      </c>
      <c r="C40" t="s">
        <v>1184</v>
      </c>
      <c r="D40" t="s">
        <v>238</v>
      </c>
      <c r="E40" t="s">
        <v>1546</v>
      </c>
      <c r="F40" t="s">
        <v>115</v>
      </c>
      <c r="G40" s="87">
        <v>43647</v>
      </c>
      <c r="H40" t="s">
        <v>1547</v>
      </c>
      <c r="I40" t="s">
        <v>1608</v>
      </c>
      <c r="J40" t="s">
        <v>1582</v>
      </c>
      <c r="K40">
        <v>10220</v>
      </c>
      <c r="L40" t="s">
        <v>1550</v>
      </c>
      <c r="M40" s="87">
        <v>43650</v>
      </c>
      <c r="N40" t="s">
        <v>1551</v>
      </c>
      <c r="O40" t="s">
        <v>1552</v>
      </c>
      <c r="P40" s="61">
        <v>-2900</v>
      </c>
      <c r="Q40" t="s">
        <v>1552</v>
      </c>
      <c r="R40" s="61">
        <v>0</v>
      </c>
      <c r="S40" s="61">
        <v>-2900</v>
      </c>
    </row>
    <row r="41" spans="1:19" x14ac:dyDescent="0.2">
      <c r="A41" t="s">
        <v>541</v>
      </c>
      <c r="B41" t="s">
        <v>866</v>
      </c>
      <c r="C41" t="s">
        <v>1184</v>
      </c>
      <c r="D41" t="s">
        <v>238</v>
      </c>
      <c r="E41" t="s">
        <v>1546</v>
      </c>
      <c r="F41" t="s">
        <v>115</v>
      </c>
      <c r="G41" s="87">
        <v>43647</v>
      </c>
      <c r="H41" t="s">
        <v>1547</v>
      </c>
      <c r="I41" t="s">
        <v>1609</v>
      </c>
      <c r="J41" t="s">
        <v>1610</v>
      </c>
      <c r="K41">
        <v>10220</v>
      </c>
      <c r="L41" t="s">
        <v>1550</v>
      </c>
      <c r="M41" s="87">
        <v>43650</v>
      </c>
      <c r="N41" t="s">
        <v>1551</v>
      </c>
      <c r="O41" t="s">
        <v>1552</v>
      </c>
      <c r="P41" s="61">
        <v>-1000</v>
      </c>
      <c r="Q41" t="s">
        <v>1552</v>
      </c>
      <c r="R41" s="61">
        <v>0</v>
      </c>
      <c r="S41" s="61">
        <v>-1000</v>
      </c>
    </row>
    <row r="42" spans="1:19" x14ac:dyDescent="0.2">
      <c r="A42" t="s">
        <v>541</v>
      </c>
      <c r="B42" t="s">
        <v>866</v>
      </c>
      <c r="C42" t="s">
        <v>1184</v>
      </c>
      <c r="D42" t="s">
        <v>238</v>
      </c>
      <c r="E42" t="s">
        <v>1546</v>
      </c>
      <c r="F42" t="s">
        <v>115</v>
      </c>
      <c r="G42" s="87">
        <v>43647</v>
      </c>
      <c r="H42" t="s">
        <v>1547</v>
      </c>
      <c r="I42" t="s">
        <v>1611</v>
      </c>
      <c r="J42" t="s">
        <v>1584</v>
      </c>
      <c r="K42">
        <v>10220</v>
      </c>
      <c r="L42" t="s">
        <v>1550</v>
      </c>
      <c r="M42" s="87">
        <v>43650</v>
      </c>
      <c r="N42" t="s">
        <v>1551</v>
      </c>
      <c r="O42" t="s">
        <v>1552</v>
      </c>
      <c r="P42" s="61">
        <v>-510</v>
      </c>
      <c r="Q42" t="s">
        <v>1552</v>
      </c>
      <c r="R42" s="61">
        <v>0</v>
      </c>
      <c r="S42" s="61">
        <v>-510</v>
      </c>
    </row>
    <row r="43" spans="1:19" x14ac:dyDescent="0.2">
      <c r="A43" t="s">
        <v>541</v>
      </c>
      <c r="B43" t="s">
        <v>866</v>
      </c>
      <c r="C43" t="s">
        <v>1184</v>
      </c>
      <c r="D43" t="s">
        <v>238</v>
      </c>
      <c r="E43" t="s">
        <v>1546</v>
      </c>
      <c r="F43" t="s">
        <v>115</v>
      </c>
      <c r="G43" s="87">
        <v>43647</v>
      </c>
      <c r="H43" t="s">
        <v>1547</v>
      </c>
      <c r="I43" t="s">
        <v>1612</v>
      </c>
      <c r="J43" t="s">
        <v>1549</v>
      </c>
      <c r="K43">
        <v>10220</v>
      </c>
      <c r="L43" t="s">
        <v>1550</v>
      </c>
      <c r="M43" s="87">
        <v>43650</v>
      </c>
      <c r="N43" t="s">
        <v>1551</v>
      </c>
      <c r="O43" t="s">
        <v>1552</v>
      </c>
      <c r="P43" s="61">
        <v>-1000</v>
      </c>
      <c r="Q43" t="s">
        <v>1552</v>
      </c>
      <c r="R43" s="61">
        <v>0</v>
      </c>
      <c r="S43" s="61">
        <v>-1000</v>
      </c>
    </row>
    <row r="44" spans="1:19" x14ac:dyDescent="0.2">
      <c r="A44" t="s">
        <v>541</v>
      </c>
      <c r="B44" t="s">
        <v>866</v>
      </c>
      <c r="C44" t="s">
        <v>1184</v>
      </c>
      <c r="D44" t="s">
        <v>238</v>
      </c>
      <c r="E44" t="s">
        <v>1546</v>
      </c>
      <c r="F44" t="s">
        <v>115</v>
      </c>
      <c r="G44" s="87">
        <v>43647</v>
      </c>
      <c r="H44" t="s">
        <v>1547</v>
      </c>
      <c r="I44" t="s">
        <v>1613</v>
      </c>
      <c r="J44" t="s">
        <v>1582</v>
      </c>
      <c r="K44">
        <v>10220</v>
      </c>
      <c r="L44" t="s">
        <v>1550</v>
      </c>
      <c r="M44" s="87">
        <v>43650</v>
      </c>
      <c r="N44" t="s">
        <v>1551</v>
      </c>
      <c r="O44" t="s">
        <v>1552</v>
      </c>
      <c r="P44" s="61">
        <v>-3000</v>
      </c>
      <c r="Q44" t="s">
        <v>1552</v>
      </c>
      <c r="R44" s="61">
        <v>0</v>
      </c>
      <c r="S44" s="61">
        <v>-3000</v>
      </c>
    </row>
    <row r="45" spans="1:19" x14ac:dyDescent="0.2">
      <c r="A45" t="s">
        <v>541</v>
      </c>
      <c r="B45" t="s">
        <v>866</v>
      </c>
      <c r="C45" t="s">
        <v>1184</v>
      </c>
      <c r="D45" t="s">
        <v>238</v>
      </c>
      <c r="E45" t="s">
        <v>1546</v>
      </c>
      <c r="F45" t="s">
        <v>115</v>
      </c>
      <c r="G45" s="87">
        <v>43647</v>
      </c>
      <c r="H45" t="s">
        <v>1547</v>
      </c>
      <c r="I45" t="s">
        <v>1614</v>
      </c>
      <c r="J45" t="s">
        <v>1556</v>
      </c>
      <c r="K45">
        <v>10220</v>
      </c>
      <c r="L45" t="s">
        <v>1550</v>
      </c>
      <c r="M45" s="87">
        <v>43650</v>
      </c>
      <c r="N45" t="s">
        <v>1551</v>
      </c>
      <c r="O45" t="s">
        <v>1552</v>
      </c>
      <c r="P45" s="61">
        <v>-500</v>
      </c>
      <c r="Q45" t="s">
        <v>1552</v>
      </c>
      <c r="R45" s="61">
        <v>0</v>
      </c>
      <c r="S45" s="61">
        <v>-500</v>
      </c>
    </row>
    <row r="46" spans="1:19" x14ac:dyDescent="0.2">
      <c r="A46" t="s">
        <v>541</v>
      </c>
      <c r="B46" t="s">
        <v>866</v>
      </c>
      <c r="C46" t="s">
        <v>1184</v>
      </c>
      <c r="D46" t="s">
        <v>238</v>
      </c>
      <c r="E46" t="s">
        <v>1546</v>
      </c>
      <c r="F46" t="s">
        <v>115</v>
      </c>
      <c r="G46" s="87">
        <v>43647</v>
      </c>
      <c r="H46" t="s">
        <v>1547</v>
      </c>
      <c r="I46" t="s">
        <v>1615</v>
      </c>
      <c r="J46" t="s">
        <v>1616</v>
      </c>
      <c r="K46">
        <v>10220</v>
      </c>
      <c r="L46" t="s">
        <v>1550</v>
      </c>
      <c r="M46" s="87">
        <v>43650</v>
      </c>
      <c r="N46" t="s">
        <v>1551</v>
      </c>
      <c r="O46" t="s">
        <v>1552</v>
      </c>
      <c r="P46" s="61">
        <v>-2900</v>
      </c>
      <c r="Q46" t="s">
        <v>1552</v>
      </c>
      <c r="R46" s="61">
        <v>0</v>
      </c>
      <c r="S46" s="61">
        <v>-2900</v>
      </c>
    </row>
    <row r="47" spans="1:19" x14ac:dyDescent="0.2">
      <c r="A47" t="s">
        <v>541</v>
      </c>
      <c r="B47" t="s">
        <v>866</v>
      </c>
      <c r="C47" t="s">
        <v>1184</v>
      </c>
      <c r="D47" t="s">
        <v>238</v>
      </c>
      <c r="E47" t="s">
        <v>1546</v>
      </c>
      <c r="F47" t="s">
        <v>115</v>
      </c>
      <c r="G47" s="87">
        <v>43647</v>
      </c>
      <c r="H47" t="s">
        <v>1547</v>
      </c>
      <c r="I47" t="s">
        <v>1617</v>
      </c>
      <c r="J47" t="s">
        <v>1558</v>
      </c>
      <c r="K47">
        <v>10220</v>
      </c>
      <c r="L47" t="s">
        <v>1550</v>
      </c>
      <c r="M47" s="87">
        <v>43650</v>
      </c>
      <c r="N47" t="s">
        <v>1551</v>
      </c>
      <c r="O47" t="s">
        <v>1552</v>
      </c>
      <c r="P47" s="61">
        <v>-800</v>
      </c>
      <c r="Q47" t="s">
        <v>1552</v>
      </c>
      <c r="R47" s="61">
        <v>0</v>
      </c>
      <c r="S47" s="61">
        <v>-800</v>
      </c>
    </row>
    <row r="48" spans="1:19" x14ac:dyDescent="0.2">
      <c r="A48" t="s">
        <v>541</v>
      </c>
      <c r="B48" t="s">
        <v>866</v>
      </c>
      <c r="C48" t="s">
        <v>1184</v>
      </c>
      <c r="D48" t="s">
        <v>238</v>
      </c>
      <c r="E48" t="s">
        <v>1546</v>
      </c>
      <c r="F48" t="s">
        <v>115</v>
      </c>
      <c r="G48" s="87">
        <v>43647</v>
      </c>
      <c r="H48" t="s">
        <v>1547</v>
      </c>
      <c r="I48" t="s">
        <v>1618</v>
      </c>
      <c r="J48" t="s">
        <v>1556</v>
      </c>
      <c r="K48">
        <v>10220</v>
      </c>
      <c r="L48" t="s">
        <v>1550</v>
      </c>
      <c r="M48" s="87">
        <v>43650</v>
      </c>
      <c r="N48" t="s">
        <v>1551</v>
      </c>
      <c r="O48" t="s">
        <v>1552</v>
      </c>
      <c r="P48" s="61">
        <v>-800</v>
      </c>
      <c r="Q48" t="s">
        <v>1552</v>
      </c>
      <c r="R48" s="61">
        <v>0</v>
      </c>
      <c r="S48" s="61">
        <v>-800</v>
      </c>
    </row>
    <row r="49" spans="1:19" x14ac:dyDescent="0.2">
      <c r="A49" t="s">
        <v>541</v>
      </c>
      <c r="B49" t="s">
        <v>866</v>
      </c>
      <c r="C49" t="s">
        <v>1184</v>
      </c>
      <c r="D49" t="s">
        <v>238</v>
      </c>
      <c r="E49" t="s">
        <v>1546</v>
      </c>
      <c r="F49" t="s">
        <v>115</v>
      </c>
      <c r="G49" s="87">
        <v>43647</v>
      </c>
      <c r="H49" t="s">
        <v>1547</v>
      </c>
      <c r="I49" t="s">
        <v>1619</v>
      </c>
      <c r="J49" t="s">
        <v>1578</v>
      </c>
      <c r="K49">
        <v>10220</v>
      </c>
      <c r="L49" t="s">
        <v>1550</v>
      </c>
      <c r="M49" s="87">
        <v>43650</v>
      </c>
      <c r="N49" t="s">
        <v>1551</v>
      </c>
      <c r="O49" t="s">
        <v>1552</v>
      </c>
      <c r="P49" s="61">
        <v>-460</v>
      </c>
      <c r="Q49" t="s">
        <v>1552</v>
      </c>
      <c r="R49" s="61">
        <v>0</v>
      </c>
      <c r="S49" s="61">
        <v>-460</v>
      </c>
    </row>
    <row r="50" spans="1:19" x14ac:dyDescent="0.2">
      <c r="A50" t="s">
        <v>541</v>
      </c>
      <c r="B50" t="s">
        <v>866</v>
      </c>
      <c r="C50" t="s">
        <v>1184</v>
      </c>
      <c r="D50" t="s">
        <v>238</v>
      </c>
      <c r="E50" t="s">
        <v>1546</v>
      </c>
      <c r="F50" t="s">
        <v>115</v>
      </c>
      <c r="G50" s="87">
        <v>43647</v>
      </c>
      <c r="H50" t="s">
        <v>1547</v>
      </c>
      <c r="I50" t="s">
        <v>1620</v>
      </c>
      <c r="J50" t="s">
        <v>1588</v>
      </c>
      <c r="K50">
        <v>10220</v>
      </c>
      <c r="L50" t="s">
        <v>1550</v>
      </c>
      <c r="M50" s="87">
        <v>43650</v>
      </c>
      <c r="N50" t="s">
        <v>1551</v>
      </c>
      <c r="O50" t="s">
        <v>1552</v>
      </c>
      <c r="P50" s="61">
        <v>-1200</v>
      </c>
      <c r="Q50" t="s">
        <v>1552</v>
      </c>
      <c r="R50" s="61">
        <v>0</v>
      </c>
      <c r="S50" s="61">
        <v>-1200</v>
      </c>
    </row>
    <row r="51" spans="1:19" x14ac:dyDescent="0.2">
      <c r="A51" t="s">
        <v>541</v>
      </c>
      <c r="B51" t="s">
        <v>866</v>
      </c>
      <c r="C51" t="s">
        <v>1184</v>
      </c>
      <c r="D51" t="s">
        <v>238</v>
      </c>
      <c r="E51" t="s">
        <v>1546</v>
      </c>
      <c r="F51" t="s">
        <v>115</v>
      </c>
      <c r="G51" s="87">
        <v>43647</v>
      </c>
      <c r="H51" t="s">
        <v>1547</v>
      </c>
      <c r="I51" t="s">
        <v>1621</v>
      </c>
      <c r="J51" t="s">
        <v>1570</v>
      </c>
      <c r="K51">
        <v>10220</v>
      </c>
      <c r="L51" t="s">
        <v>1550</v>
      </c>
      <c r="M51" s="87">
        <v>43650</v>
      </c>
      <c r="N51" t="s">
        <v>1551</v>
      </c>
      <c r="O51" t="s">
        <v>1552</v>
      </c>
      <c r="P51" s="61">
        <v>-1250</v>
      </c>
      <c r="Q51" t="s">
        <v>1552</v>
      </c>
      <c r="R51" s="61">
        <v>0</v>
      </c>
      <c r="S51" s="61">
        <v>-1250</v>
      </c>
    </row>
    <row r="52" spans="1:19" x14ac:dyDescent="0.2">
      <c r="A52" t="s">
        <v>541</v>
      </c>
      <c r="B52" t="s">
        <v>866</v>
      </c>
      <c r="C52" t="s">
        <v>1184</v>
      </c>
      <c r="D52" t="s">
        <v>238</v>
      </c>
      <c r="E52" t="s">
        <v>1546</v>
      </c>
      <c r="F52" t="s">
        <v>115</v>
      </c>
      <c r="G52" s="87">
        <v>43647</v>
      </c>
      <c r="H52" t="s">
        <v>1547</v>
      </c>
      <c r="I52" t="s">
        <v>1622</v>
      </c>
      <c r="J52" t="s">
        <v>1623</v>
      </c>
      <c r="K52">
        <v>10220</v>
      </c>
      <c r="L52" t="s">
        <v>1550</v>
      </c>
      <c r="M52" s="87">
        <v>43650</v>
      </c>
      <c r="N52" t="s">
        <v>1551</v>
      </c>
      <c r="O52" t="s">
        <v>1552</v>
      </c>
      <c r="P52" s="61">
        <v>-550</v>
      </c>
      <c r="Q52" t="s">
        <v>1552</v>
      </c>
      <c r="R52" s="61">
        <v>0</v>
      </c>
      <c r="S52" s="61">
        <v>-550</v>
      </c>
    </row>
    <row r="53" spans="1:19" x14ac:dyDescent="0.2">
      <c r="A53" t="s">
        <v>541</v>
      </c>
      <c r="B53" t="s">
        <v>866</v>
      </c>
      <c r="C53" t="s">
        <v>1184</v>
      </c>
      <c r="D53" t="s">
        <v>238</v>
      </c>
      <c r="E53" t="s">
        <v>1546</v>
      </c>
      <c r="F53" t="s">
        <v>115</v>
      </c>
      <c r="G53" s="87">
        <v>43647</v>
      </c>
      <c r="H53" t="s">
        <v>1547</v>
      </c>
      <c r="I53" t="s">
        <v>1624</v>
      </c>
      <c r="J53" t="s">
        <v>1558</v>
      </c>
      <c r="K53">
        <v>10220</v>
      </c>
      <c r="L53" t="s">
        <v>1550</v>
      </c>
      <c r="M53" s="87">
        <v>43650</v>
      </c>
      <c r="N53" t="s">
        <v>1551</v>
      </c>
      <c r="O53" t="s">
        <v>1552</v>
      </c>
      <c r="P53" s="61">
        <v>-890</v>
      </c>
      <c r="Q53" t="s">
        <v>1552</v>
      </c>
      <c r="R53" s="61">
        <v>0</v>
      </c>
      <c r="S53" s="61">
        <v>-890</v>
      </c>
    </row>
    <row r="54" spans="1:19" x14ac:dyDescent="0.2">
      <c r="A54" t="s">
        <v>541</v>
      </c>
      <c r="B54" t="s">
        <v>866</v>
      </c>
      <c r="C54" t="s">
        <v>1184</v>
      </c>
      <c r="D54" t="s">
        <v>238</v>
      </c>
      <c r="E54" t="s">
        <v>1546</v>
      </c>
      <c r="F54" t="s">
        <v>115</v>
      </c>
      <c r="G54" s="87">
        <v>43647</v>
      </c>
      <c r="H54" t="s">
        <v>1547</v>
      </c>
      <c r="I54" t="s">
        <v>1625</v>
      </c>
      <c r="J54" t="s">
        <v>1549</v>
      </c>
      <c r="K54">
        <v>10220</v>
      </c>
      <c r="L54" t="s">
        <v>1550</v>
      </c>
      <c r="M54" s="87">
        <v>43650</v>
      </c>
      <c r="N54" t="s">
        <v>1551</v>
      </c>
      <c r="O54" t="s">
        <v>1552</v>
      </c>
      <c r="P54" s="61">
        <v>-990</v>
      </c>
      <c r="Q54" t="s">
        <v>1552</v>
      </c>
      <c r="R54" s="61">
        <v>0</v>
      </c>
      <c r="S54" s="61">
        <v>-990</v>
      </c>
    </row>
    <row r="55" spans="1:19" x14ac:dyDescent="0.2">
      <c r="A55" t="s">
        <v>541</v>
      </c>
      <c r="B55" t="s">
        <v>866</v>
      </c>
      <c r="C55" t="s">
        <v>1184</v>
      </c>
      <c r="D55" t="s">
        <v>238</v>
      </c>
      <c r="E55" t="s">
        <v>1546</v>
      </c>
      <c r="F55" t="s">
        <v>115</v>
      </c>
      <c r="G55" s="87">
        <v>43647</v>
      </c>
      <c r="H55" t="s">
        <v>1547</v>
      </c>
      <c r="I55" t="s">
        <v>1626</v>
      </c>
      <c r="J55" t="s">
        <v>1627</v>
      </c>
      <c r="K55">
        <v>10220</v>
      </c>
      <c r="L55" t="s">
        <v>1550</v>
      </c>
      <c r="M55" s="87">
        <v>43650</v>
      </c>
      <c r="N55" t="s">
        <v>1551</v>
      </c>
      <c r="O55" t="s">
        <v>1552</v>
      </c>
      <c r="P55" s="61">
        <v>-990</v>
      </c>
      <c r="Q55" t="s">
        <v>1552</v>
      </c>
      <c r="R55" s="61">
        <v>0</v>
      </c>
      <c r="S55" s="61">
        <v>-990</v>
      </c>
    </row>
    <row r="56" spans="1:19" x14ac:dyDescent="0.2">
      <c r="A56" t="s">
        <v>541</v>
      </c>
      <c r="B56" t="s">
        <v>866</v>
      </c>
      <c r="C56" t="s">
        <v>1184</v>
      </c>
      <c r="D56" t="s">
        <v>238</v>
      </c>
      <c r="E56" t="s">
        <v>1546</v>
      </c>
      <c r="F56" t="s">
        <v>115</v>
      </c>
      <c r="G56" s="87">
        <v>43647</v>
      </c>
      <c r="H56" t="s">
        <v>1547</v>
      </c>
      <c r="I56" t="s">
        <v>1628</v>
      </c>
      <c r="J56" t="s">
        <v>1627</v>
      </c>
      <c r="K56">
        <v>10220</v>
      </c>
      <c r="L56" t="s">
        <v>1550</v>
      </c>
      <c r="M56" s="87">
        <v>43650</v>
      </c>
      <c r="N56" t="s">
        <v>1551</v>
      </c>
      <c r="O56" t="s">
        <v>1552</v>
      </c>
      <c r="P56" s="61">
        <v>-990</v>
      </c>
      <c r="Q56" t="s">
        <v>1552</v>
      </c>
      <c r="R56" s="61">
        <v>0</v>
      </c>
      <c r="S56" s="61">
        <v>-990</v>
      </c>
    </row>
    <row r="57" spans="1:19" x14ac:dyDescent="0.2">
      <c r="A57" t="s">
        <v>541</v>
      </c>
      <c r="B57" t="s">
        <v>866</v>
      </c>
      <c r="C57" t="s">
        <v>1184</v>
      </c>
      <c r="D57" t="s">
        <v>238</v>
      </c>
      <c r="E57" t="s">
        <v>1546</v>
      </c>
      <c r="F57" t="s">
        <v>115</v>
      </c>
      <c r="G57" s="87">
        <v>43647</v>
      </c>
      <c r="H57" t="s">
        <v>1547</v>
      </c>
      <c r="I57" t="s">
        <v>1629</v>
      </c>
      <c r="J57" t="s">
        <v>1556</v>
      </c>
      <c r="K57">
        <v>10220</v>
      </c>
      <c r="L57" t="s">
        <v>1550</v>
      </c>
      <c r="M57" s="87">
        <v>43650</v>
      </c>
      <c r="N57" t="s">
        <v>1551</v>
      </c>
      <c r="O57" t="s">
        <v>1552</v>
      </c>
      <c r="P57" s="61">
        <v>-695</v>
      </c>
      <c r="Q57" t="s">
        <v>1552</v>
      </c>
      <c r="R57" s="61">
        <v>0</v>
      </c>
      <c r="S57" s="61">
        <v>-695</v>
      </c>
    </row>
    <row r="58" spans="1:19" x14ac:dyDescent="0.2">
      <c r="A58" t="s">
        <v>541</v>
      </c>
      <c r="B58" t="s">
        <v>866</v>
      </c>
      <c r="C58" t="s">
        <v>1184</v>
      </c>
      <c r="D58" t="s">
        <v>238</v>
      </c>
      <c r="E58" t="s">
        <v>1546</v>
      </c>
      <c r="F58" t="s">
        <v>115</v>
      </c>
      <c r="G58" s="87">
        <v>43647</v>
      </c>
      <c r="H58" t="s">
        <v>1547</v>
      </c>
      <c r="I58" t="s">
        <v>1630</v>
      </c>
      <c r="J58" t="s">
        <v>1582</v>
      </c>
      <c r="K58">
        <v>10220</v>
      </c>
      <c r="L58" t="s">
        <v>1550</v>
      </c>
      <c r="M58" s="87">
        <v>43650</v>
      </c>
      <c r="N58" t="s">
        <v>1551</v>
      </c>
      <c r="O58" t="s">
        <v>1552</v>
      </c>
      <c r="P58" s="61">
        <v>-1750</v>
      </c>
      <c r="Q58" t="s">
        <v>1552</v>
      </c>
      <c r="R58" s="61">
        <v>0</v>
      </c>
      <c r="S58" s="61">
        <v>-1750</v>
      </c>
    </row>
    <row r="59" spans="1:19" x14ac:dyDescent="0.2">
      <c r="A59" t="s">
        <v>541</v>
      </c>
      <c r="B59" t="s">
        <v>866</v>
      </c>
      <c r="C59" t="s">
        <v>1184</v>
      </c>
      <c r="D59" t="s">
        <v>238</v>
      </c>
      <c r="E59" t="s">
        <v>1546</v>
      </c>
      <c r="F59" t="s">
        <v>115</v>
      </c>
      <c r="G59" s="87">
        <v>43661</v>
      </c>
      <c r="H59" t="s">
        <v>1631</v>
      </c>
      <c r="I59" t="s">
        <v>1632</v>
      </c>
      <c r="J59" t="s">
        <v>1633</v>
      </c>
      <c r="K59">
        <v>10237</v>
      </c>
      <c r="L59" t="s">
        <v>1634</v>
      </c>
      <c r="M59" s="87">
        <v>43675</v>
      </c>
      <c r="N59" t="s">
        <v>1635</v>
      </c>
      <c r="O59" t="s">
        <v>1552</v>
      </c>
      <c r="P59" s="61">
        <v>-0.01</v>
      </c>
      <c r="Q59" t="s">
        <v>1552</v>
      </c>
      <c r="R59" s="61">
        <v>0</v>
      </c>
      <c r="S59" s="61">
        <v>-0.01</v>
      </c>
    </row>
    <row r="60" spans="1:19" x14ac:dyDescent="0.2">
      <c r="A60" t="s">
        <v>541</v>
      </c>
      <c r="B60" t="s">
        <v>866</v>
      </c>
      <c r="C60" t="s">
        <v>1184</v>
      </c>
      <c r="D60" t="s">
        <v>238</v>
      </c>
      <c r="E60" t="s">
        <v>1546</v>
      </c>
      <c r="F60" t="s">
        <v>116</v>
      </c>
      <c r="G60" s="87">
        <v>43682</v>
      </c>
      <c r="H60" t="s">
        <v>1547</v>
      </c>
      <c r="I60" t="s">
        <v>1636</v>
      </c>
      <c r="J60" t="s">
        <v>1637</v>
      </c>
      <c r="K60">
        <v>10243</v>
      </c>
      <c r="L60" t="s">
        <v>1638</v>
      </c>
      <c r="M60" s="87">
        <v>43685</v>
      </c>
      <c r="N60" t="s">
        <v>1551</v>
      </c>
      <c r="O60" t="s">
        <v>1552</v>
      </c>
      <c r="P60" s="61">
        <v>-510</v>
      </c>
      <c r="Q60" t="s">
        <v>1552</v>
      </c>
      <c r="R60" s="61">
        <v>0</v>
      </c>
      <c r="S60" s="61">
        <v>-510</v>
      </c>
    </row>
    <row r="61" spans="1:19" x14ac:dyDescent="0.2">
      <c r="A61" t="s">
        <v>541</v>
      </c>
      <c r="B61" t="s">
        <v>866</v>
      </c>
      <c r="C61" t="s">
        <v>1184</v>
      </c>
      <c r="D61" t="s">
        <v>238</v>
      </c>
      <c r="E61" t="s">
        <v>1546</v>
      </c>
      <c r="F61" t="s">
        <v>116</v>
      </c>
      <c r="G61" s="87">
        <v>43682</v>
      </c>
      <c r="H61" t="s">
        <v>1547</v>
      </c>
      <c r="I61" t="s">
        <v>1639</v>
      </c>
      <c r="J61" t="s">
        <v>1640</v>
      </c>
      <c r="K61">
        <v>10243</v>
      </c>
      <c r="L61" t="s">
        <v>1638</v>
      </c>
      <c r="M61" s="87">
        <v>43685</v>
      </c>
      <c r="N61" t="s">
        <v>1551</v>
      </c>
      <c r="O61" t="s">
        <v>1552</v>
      </c>
      <c r="P61" s="61">
        <v>-750</v>
      </c>
      <c r="Q61" t="s">
        <v>1552</v>
      </c>
      <c r="R61" s="61">
        <v>0</v>
      </c>
      <c r="S61" s="61">
        <v>-750</v>
      </c>
    </row>
    <row r="62" spans="1:19" x14ac:dyDescent="0.2">
      <c r="A62" t="s">
        <v>541</v>
      </c>
      <c r="B62" t="s">
        <v>866</v>
      </c>
      <c r="C62" t="s">
        <v>1184</v>
      </c>
      <c r="D62" t="s">
        <v>238</v>
      </c>
      <c r="E62" t="s">
        <v>1546</v>
      </c>
      <c r="F62" t="s">
        <v>116</v>
      </c>
      <c r="G62" s="87">
        <v>43682</v>
      </c>
      <c r="H62" t="s">
        <v>1547</v>
      </c>
      <c r="I62" t="s">
        <v>1641</v>
      </c>
      <c r="J62" t="s">
        <v>1642</v>
      </c>
      <c r="K62">
        <v>10243</v>
      </c>
      <c r="L62" t="s">
        <v>1638</v>
      </c>
      <c r="M62" s="87">
        <v>43685</v>
      </c>
      <c r="N62" t="s">
        <v>1551</v>
      </c>
      <c r="O62" t="s">
        <v>1552</v>
      </c>
      <c r="P62" s="61">
        <v>-890</v>
      </c>
      <c r="Q62" t="s">
        <v>1552</v>
      </c>
      <c r="R62" s="61">
        <v>0</v>
      </c>
      <c r="S62" s="61">
        <v>-890</v>
      </c>
    </row>
    <row r="63" spans="1:19" x14ac:dyDescent="0.2">
      <c r="A63" t="s">
        <v>541</v>
      </c>
      <c r="B63" t="s">
        <v>866</v>
      </c>
      <c r="C63" t="s">
        <v>1184</v>
      </c>
      <c r="D63" t="s">
        <v>238</v>
      </c>
      <c r="E63" t="s">
        <v>1546</v>
      </c>
      <c r="F63" t="s">
        <v>116</v>
      </c>
      <c r="G63" s="87">
        <v>43682</v>
      </c>
      <c r="H63" t="s">
        <v>1547</v>
      </c>
      <c r="I63" t="s">
        <v>1643</v>
      </c>
      <c r="J63" t="s">
        <v>1644</v>
      </c>
      <c r="K63">
        <v>10243</v>
      </c>
      <c r="L63" t="s">
        <v>1638</v>
      </c>
      <c r="M63" s="87">
        <v>43685</v>
      </c>
      <c r="N63" t="s">
        <v>1551</v>
      </c>
      <c r="O63" t="s">
        <v>1552</v>
      </c>
      <c r="P63" s="61">
        <v>-2450</v>
      </c>
      <c r="Q63" t="s">
        <v>1552</v>
      </c>
      <c r="R63" s="61">
        <v>0</v>
      </c>
      <c r="S63" s="61">
        <v>-2450</v>
      </c>
    </row>
    <row r="64" spans="1:19" x14ac:dyDescent="0.2">
      <c r="A64" t="s">
        <v>541</v>
      </c>
      <c r="B64" t="s">
        <v>866</v>
      </c>
      <c r="C64" t="s">
        <v>1184</v>
      </c>
      <c r="D64" t="s">
        <v>238</v>
      </c>
      <c r="E64" t="s">
        <v>1546</v>
      </c>
      <c r="F64" t="s">
        <v>116</v>
      </c>
      <c r="G64" s="87">
        <v>43682</v>
      </c>
      <c r="H64" t="s">
        <v>1547</v>
      </c>
      <c r="I64" t="s">
        <v>1645</v>
      </c>
      <c r="J64" t="s">
        <v>1646</v>
      </c>
      <c r="K64">
        <v>10243</v>
      </c>
      <c r="L64" t="s">
        <v>1638</v>
      </c>
      <c r="M64" s="87">
        <v>43685</v>
      </c>
      <c r="N64" t="s">
        <v>1551</v>
      </c>
      <c r="O64" t="s">
        <v>1552</v>
      </c>
      <c r="P64" s="61">
        <v>-890</v>
      </c>
      <c r="Q64" t="s">
        <v>1552</v>
      </c>
      <c r="R64" s="61">
        <v>0</v>
      </c>
      <c r="S64" s="61">
        <v>-890</v>
      </c>
    </row>
    <row r="65" spans="1:19" x14ac:dyDescent="0.2">
      <c r="A65" t="s">
        <v>541</v>
      </c>
      <c r="B65" t="s">
        <v>866</v>
      </c>
      <c r="C65" t="s">
        <v>1184</v>
      </c>
      <c r="D65" t="s">
        <v>238</v>
      </c>
      <c r="E65" t="s">
        <v>1546</v>
      </c>
      <c r="F65" t="s">
        <v>116</v>
      </c>
      <c r="G65" s="87">
        <v>43682</v>
      </c>
      <c r="H65" t="s">
        <v>1547</v>
      </c>
      <c r="I65" t="s">
        <v>1647</v>
      </c>
      <c r="J65" t="s">
        <v>1637</v>
      </c>
      <c r="K65">
        <v>10243</v>
      </c>
      <c r="L65" t="s">
        <v>1638</v>
      </c>
      <c r="M65" s="87">
        <v>43685</v>
      </c>
      <c r="N65" t="s">
        <v>1551</v>
      </c>
      <c r="O65" t="s">
        <v>1552</v>
      </c>
      <c r="P65" s="61">
        <v>-510</v>
      </c>
      <c r="Q65" t="s">
        <v>1552</v>
      </c>
      <c r="R65" s="61">
        <v>0</v>
      </c>
      <c r="S65" s="61">
        <v>-510</v>
      </c>
    </row>
    <row r="66" spans="1:19" x14ac:dyDescent="0.2">
      <c r="A66" t="s">
        <v>541</v>
      </c>
      <c r="B66" t="s">
        <v>866</v>
      </c>
      <c r="C66" t="s">
        <v>1184</v>
      </c>
      <c r="D66" t="s">
        <v>238</v>
      </c>
      <c r="E66" t="s">
        <v>1546</v>
      </c>
      <c r="F66" t="s">
        <v>116</v>
      </c>
      <c r="G66" s="87">
        <v>43682</v>
      </c>
      <c r="H66" t="s">
        <v>1547</v>
      </c>
      <c r="I66" t="s">
        <v>1648</v>
      </c>
      <c r="J66" t="s">
        <v>1642</v>
      </c>
      <c r="K66">
        <v>10243</v>
      </c>
      <c r="L66" t="s">
        <v>1638</v>
      </c>
      <c r="M66" s="87">
        <v>43685</v>
      </c>
      <c r="N66" t="s">
        <v>1551</v>
      </c>
      <c r="O66" t="s">
        <v>1552</v>
      </c>
      <c r="P66" s="61">
        <v>-750</v>
      </c>
      <c r="Q66" t="s">
        <v>1552</v>
      </c>
      <c r="R66" s="61">
        <v>0</v>
      </c>
      <c r="S66" s="61">
        <v>-750</v>
      </c>
    </row>
    <row r="67" spans="1:19" x14ac:dyDescent="0.2">
      <c r="A67" t="s">
        <v>541</v>
      </c>
      <c r="B67" t="s">
        <v>866</v>
      </c>
      <c r="C67" t="s">
        <v>1184</v>
      </c>
      <c r="D67" t="s">
        <v>238</v>
      </c>
      <c r="E67" t="s">
        <v>1546</v>
      </c>
      <c r="F67" t="s">
        <v>116</v>
      </c>
      <c r="G67" s="87">
        <v>43682</v>
      </c>
      <c r="H67" t="s">
        <v>1547</v>
      </c>
      <c r="I67" t="s">
        <v>1649</v>
      </c>
      <c r="J67" t="s">
        <v>1642</v>
      </c>
      <c r="K67">
        <v>10243</v>
      </c>
      <c r="L67" t="s">
        <v>1638</v>
      </c>
      <c r="M67" s="87">
        <v>43685</v>
      </c>
      <c r="N67" t="s">
        <v>1551</v>
      </c>
      <c r="O67" t="s">
        <v>1552</v>
      </c>
      <c r="P67" s="61">
        <v>-890</v>
      </c>
      <c r="Q67" t="s">
        <v>1552</v>
      </c>
      <c r="R67" s="61">
        <v>0</v>
      </c>
      <c r="S67" s="61">
        <v>-890</v>
      </c>
    </row>
    <row r="68" spans="1:19" x14ac:dyDescent="0.2">
      <c r="A68" t="s">
        <v>541</v>
      </c>
      <c r="B68" t="s">
        <v>866</v>
      </c>
      <c r="C68" t="s">
        <v>1184</v>
      </c>
      <c r="D68" t="s">
        <v>238</v>
      </c>
      <c r="E68" t="s">
        <v>1546</v>
      </c>
      <c r="F68" t="s">
        <v>116</v>
      </c>
      <c r="G68" s="87">
        <v>43682</v>
      </c>
      <c r="H68" t="s">
        <v>1547</v>
      </c>
      <c r="I68" t="s">
        <v>1650</v>
      </c>
      <c r="J68" t="s">
        <v>1640</v>
      </c>
      <c r="K68">
        <v>10243</v>
      </c>
      <c r="L68" t="s">
        <v>1638</v>
      </c>
      <c r="M68" s="87">
        <v>43685</v>
      </c>
      <c r="N68" t="s">
        <v>1551</v>
      </c>
      <c r="O68" t="s">
        <v>1552</v>
      </c>
      <c r="P68" s="61">
        <v>-890</v>
      </c>
      <c r="Q68" t="s">
        <v>1552</v>
      </c>
      <c r="R68" s="61">
        <v>0</v>
      </c>
      <c r="S68" s="61">
        <v>-890</v>
      </c>
    </row>
    <row r="69" spans="1:19" x14ac:dyDescent="0.2">
      <c r="A69" t="s">
        <v>541</v>
      </c>
      <c r="B69" t="s">
        <v>866</v>
      </c>
      <c r="C69" t="s">
        <v>1184</v>
      </c>
      <c r="D69" t="s">
        <v>238</v>
      </c>
      <c r="E69" t="s">
        <v>1546</v>
      </c>
      <c r="F69" t="s">
        <v>116</v>
      </c>
      <c r="G69" s="87">
        <v>43682</v>
      </c>
      <c r="H69" t="s">
        <v>1547</v>
      </c>
      <c r="I69" t="s">
        <v>1651</v>
      </c>
      <c r="J69" t="s">
        <v>1640</v>
      </c>
      <c r="K69">
        <v>10243</v>
      </c>
      <c r="L69" t="s">
        <v>1638</v>
      </c>
      <c r="M69" s="87">
        <v>43685</v>
      </c>
      <c r="N69" t="s">
        <v>1551</v>
      </c>
      <c r="O69" t="s">
        <v>1552</v>
      </c>
      <c r="P69" s="61">
        <v>-890</v>
      </c>
      <c r="Q69" t="s">
        <v>1552</v>
      </c>
      <c r="R69" s="61">
        <v>0</v>
      </c>
      <c r="S69" s="61">
        <v>-890</v>
      </c>
    </row>
    <row r="70" spans="1:19" x14ac:dyDescent="0.2">
      <c r="A70" t="s">
        <v>541</v>
      </c>
      <c r="B70" t="s">
        <v>866</v>
      </c>
      <c r="C70" t="s">
        <v>1184</v>
      </c>
      <c r="D70" t="s">
        <v>238</v>
      </c>
      <c r="E70" t="s">
        <v>1546</v>
      </c>
      <c r="F70" t="s">
        <v>116</v>
      </c>
      <c r="G70" s="87">
        <v>43682</v>
      </c>
      <c r="H70" t="s">
        <v>1547</v>
      </c>
      <c r="I70" t="s">
        <v>1652</v>
      </c>
      <c r="J70" t="s">
        <v>1642</v>
      </c>
      <c r="K70">
        <v>10243</v>
      </c>
      <c r="L70" t="s">
        <v>1638</v>
      </c>
      <c r="M70" s="87">
        <v>43685</v>
      </c>
      <c r="N70" t="s">
        <v>1551</v>
      </c>
      <c r="O70" t="s">
        <v>1552</v>
      </c>
      <c r="P70" s="61">
        <v>-890</v>
      </c>
      <c r="Q70" t="s">
        <v>1552</v>
      </c>
      <c r="R70" s="61">
        <v>0</v>
      </c>
      <c r="S70" s="61">
        <v>-890</v>
      </c>
    </row>
    <row r="71" spans="1:19" x14ac:dyDescent="0.2">
      <c r="A71" t="s">
        <v>541</v>
      </c>
      <c r="B71" t="s">
        <v>866</v>
      </c>
      <c r="C71" t="s">
        <v>1184</v>
      </c>
      <c r="D71" t="s">
        <v>238</v>
      </c>
      <c r="E71" t="s">
        <v>1546</v>
      </c>
      <c r="F71" t="s">
        <v>116</v>
      </c>
      <c r="G71" s="87">
        <v>43682</v>
      </c>
      <c r="H71" t="s">
        <v>1547</v>
      </c>
      <c r="I71" t="s">
        <v>1653</v>
      </c>
      <c r="J71" t="s">
        <v>1642</v>
      </c>
      <c r="K71">
        <v>10243</v>
      </c>
      <c r="L71" t="s">
        <v>1638</v>
      </c>
      <c r="M71" s="87">
        <v>43685</v>
      </c>
      <c r="N71" t="s">
        <v>1551</v>
      </c>
      <c r="O71" t="s">
        <v>1552</v>
      </c>
      <c r="P71" s="61">
        <v>-890</v>
      </c>
      <c r="Q71" t="s">
        <v>1552</v>
      </c>
      <c r="R71" s="61">
        <v>0</v>
      </c>
      <c r="S71" s="61">
        <v>-890</v>
      </c>
    </row>
    <row r="72" spans="1:19" x14ac:dyDescent="0.2">
      <c r="A72" t="s">
        <v>541</v>
      </c>
      <c r="B72" t="s">
        <v>866</v>
      </c>
      <c r="C72" t="s">
        <v>1184</v>
      </c>
      <c r="D72" t="s">
        <v>238</v>
      </c>
      <c r="E72" t="s">
        <v>1546</v>
      </c>
      <c r="F72" t="s">
        <v>116</v>
      </c>
      <c r="G72" s="87">
        <v>43682</v>
      </c>
      <c r="H72" t="s">
        <v>1547</v>
      </c>
      <c r="I72" t="s">
        <v>1654</v>
      </c>
      <c r="J72" t="s">
        <v>1655</v>
      </c>
      <c r="K72">
        <v>10243</v>
      </c>
      <c r="L72" t="s">
        <v>1638</v>
      </c>
      <c r="M72" s="87">
        <v>43685</v>
      </c>
      <c r="N72" t="s">
        <v>1551</v>
      </c>
      <c r="O72" t="s">
        <v>1552</v>
      </c>
      <c r="P72" s="61">
        <v>-790</v>
      </c>
      <c r="Q72" t="s">
        <v>1552</v>
      </c>
      <c r="R72" s="61">
        <v>0</v>
      </c>
      <c r="S72" s="61">
        <v>-790</v>
      </c>
    </row>
    <row r="73" spans="1:19" x14ac:dyDescent="0.2">
      <c r="A73" t="s">
        <v>541</v>
      </c>
      <c r="B73" t="s">
        <v>866</v>
      </c>
      <c r="C73" t="s">
        <v>1184</v>
      </c>
      <c r="D73" t="s">
        <v>238</v>
      </c>
      <c r="E73" t="s">
        <v>1546</v>
      </c>
      <c r="F73" t="s">
        <v>116</v>
      </c>
      <c r="G73" s="87">
        <v>43682</v>
      </c>
      <c r="H73" t="s">
        <v>1547</v>
      </c>
      <c r="I73" t="s">
        <v>1656</v>
      </c>
      <c r="J73" t="s">
        <v>1657</v>
      </c>
      <c r="K73">
        <v>10243</v>
      </c>
      <c r="L73" t="s">
        <v>1638</v>
      </c>
      <c r="M73" s="87">
        <v>43685</v>
      </c>
      <c r="N73" t="s">
        <v>1551</v>
      </c>
      <c r="O73" t="s">
        <v>1552</v>
      </c>
      <c r="P73" s="61">
        <v>-510</v>
      </c>
      <c r="Q73" t="s">
        <v>1552</v>
      </c>
      <c r="R73" s="61">
        <v>0</v>
      </c>
      <c r="S73" s="61">
        <v>-510</v>
      </c>
    </row>
    <row r="74" spans="1:19" x14ac:dyDescent="0.2">
      <c r="A74" t="s">
        <v>541</v>
      </c>
      <c r="B74" t="s">
        <v>866</v>
      </c>
      <c r="C74" t="s">
        <v>1184</v>
      </c>
      <c r="D74" t="s">
        <v>238</v>
      </c>
      <c r="E74" t="s">
        <v>1546</v>
      </c>
      <c r="F74" t="s">
        <v>116</v>
      </c>
      <c r="G74" s="87">
        <v>43682</v>
      </c>
      <c r="H74" t="s">
        <v>1547</v>
      </c>
      <c r="I74" t="s">
        <v>1658</v>
      </c>
      <c r="J74" t="s">
        <v>1642</v>
      </c>
      <c r="K74">
        <v>10243</v>
      </c>
      <c r="L74" t="s">
        <v>1638</v>
      </c>
      <c r="M74" s="87">
        <v>43685</v>
      </c>
      <c r="N74" t="s">
        <v>1551</v>
      </c>
      <c r="O74" t="s">
        <v>1552</v>
      </c>
      <c r="P74" s="61">
        <v>-725</v>
      </c>
      <c r="Q74" t="s">
        <v>1552</v>
      </c>
      <c r="R74" s="61">
        <v>0</v>
      </c>
      <c r="S74" s="61">
        <v>-725</v>
      </c>
    </row>
    <row r="75" spans="1:19" x14ac:dyDescent="0.2">
      <c r="A75" t="s">
        <v>541</v>
      </c>
      <c r="B75" t="s">
        <v>866</v>
      </c>
      <c r="C75" t="s">
        <v>1184</v>
      </c>
      <c r="D75" t="s">
        <v>238</v>
      </c>
      <c r="E75" t="s">
        <v>1546</v>
      </c>
      <c r="F75" t="s">
        <v>116</v>
      </c>
      <c r="G75" s="87">
        <v>43682</v>
      </c>
      <c r="H75" t="s">
        <v>1547</v>
      </c>
      <c r="I75" t="s">
        <v>1659</v>
      </c>
      <c r="J75" t="s">
        <v>1660</v>
      </c>
      <c r="K75">
        <v>10243</v>
      </c>
      <c r="L75" t="s">
        <v>1638</v>
      </c>
      <c r="M75" s="87">
        <v>43685</v>
      </c>
      <c r="N75" t="s">
        <v>1551</v>
      </c>
      <c r="O75" t="s">
        <v>1552</v>
      </c>
      <c r="P75" s="61">
        <v>-1255</v>
      </c>
      <c r="Q75" t="s">
        <v>1552</v>
      </c>
      <c r="R75" s="61">
        <v>0</v>
      </c>
      <c r="S75" s="61">
        <v>-1255</v>
      </c>
    </row>
    <row r="76" spans="1:19" x14ac:dyDescent="0.2">
      <c r="A76" t="s">
        <v>541</v>
      </c>
      <c r="B76" t="s">
        <v>866</v>
      </c>
      <c r="C76" t="s">
        <v>1184</v>
      </c>
      <c r="D76" t="s">
        <v>238</v>
      </c>
      <c r="E76" t="s">
        <v>1546</v>
      </c>
      <c r="F76" t="s">
        <v>116</v>
      </c>
      <c r="G76" s="87">
        <v>43682</v>
      </c>
      <c r="H76" t="s">
        <v>1547</v>
      </c>
      <c r="I76" t="s">
        <v>1661</v>
      </c>
      <c r="J76" t="s">
        <v>1662</v>
      </c>
      <c r="K76">
        <v>10243</v>
      </c>
      <c r="L76" t="s">
        <v>1638</v>
      </c>
      <c r="M76" s="87">
        <v>43685</v>
      </c>
      <c r="N76" t="s">
        <v>1551</v>
      </c>
      <c r="O76" t="s">
        <v>1552</v>
      </c>
      <c r="P76" s="61">
        <v>-2800</v>
      </c>
      <c r="Q76" t="s">
        <v>1552</v>
      </c>
      <c r="R76" s="61">
        <v>0</v>
      </c>
      <c r="S76" s="61">
        <v>-2800</v>
      </c>
    </row>
    <row r="77" spans="1:19" x14ac:dyDescent="0.2">
      <c r="A77" t="s">
        <v>541</v>
      </c>
      <c r="B77" t="s">
        <v>866</v>
      </c>
      <c r="C77" t="s">
        <v>1184</v>
      </c>
      <c r="D77" t="s">
        <v>238</v>
      </c>
      <c r="E77" t="s">
        <v>1546</v>
      </c>
      <c r="F77" t="s">
        <v>116</v>
      </c>
      <c r="G77" s="87">
        <v>43682</v>
      </c>
      <c r="H77" t="s">
        <v>1547</v>
      </c>
      <c r="I77" t="s">
        <v>1663</v>
      </c>
      <c r="J77" t="s">
        <v>1664</v>
      </c>
      <c r="K77">
        <v>10243</v>
      </c>
      <c r="L77" t="s">
        <v>1638</v>
      </c>
      <c r="M77" s="87">
        <v>43685</v>
      </c>
      <c r="N77" t="s">
        <v>1551</v>
      </c>
      <c r="O77" t="s">
        <v>1552</v>
      </c>
      <c r="P77" s="61">
        <v>-510</v>
      </c>
      <c r="Q77" t="s">
        <v>1552</v>
      </c>
      <c r="R77" s="61">
        <v>0</v>
      </c>
      <c r="S77" s="61">
        <v>-510</v>
      </c>
    </row>
    <row r="78" spans="1:19" x14ac:dyDescent="0.2">
      <c r="A78" t="s">
        <v>541</v>
      </c>
      <c r="B78" t="s">
        <v>866</v>
      </c>
      <c r="C78" t="s">
        <v>1184</v>
      </c>
      <c r="D78" t="s">
        <v>238</v>
      </c>
      <c r="E78" t="s">
        <v>1546</v>
      </c>
      <c r="F78" t="s">
        <v>116</v>
      </c>
      <c r="G78" s="87">
        <v>43682</v>
      </c>
      <c r="H78" t="s">
        <v>1547</v>
      </c>
      <c r="I78" t="s">
        <v>1665</v>
      </c>
      <c r="J78" t="s">
        <v>1666</v>
      </c>
      <c r="K78">
        <v>10243</v>
      </c>
      <c r="L78" t="s">
        <v>1638</v>
      </c>
      <c r="M78" s="87">
        <v>43685</v>
      </c>
      <c r="N78" t="s">
        <v>1551</v>
      </c>
      <c r="O78" t="s">
        <v>1552</v>
      </c>
      <c r="P78" s="61">
        <v>-1990</v>
      </c>
      <c r="Q78" t="s">
        <v>1552</v>
      </c>
      <c r="R78" s="61">
        <v>0</v>
      </c>
      <c r="S78" s="61">
        <v>-1990</v>
      </c>
    </row>
    <row r="79" spans="1:19" x14ac:dyDescent="0.2">
      <c r="A79" t="s">
        <v>541</v>
      </c>
      <c r="B79" t="s">
        <v>866</v>
      </c>
      <c r="C79" t="s">
        <v>1184</v>
      </c>
      <c r="D79" t="s">
        <v>238</v>
      </c>
      <c r="E79" t="s">
        <v>1546</v>
      </c>
      <c r="F79" t="s">
        <v>116</v>
      </c>
      <c r="G79" s="87">
        <v>43682</v>
      </c>
      <c r="H79" t="s">
        <v>1547</v>
      </c>
      <c r="I79" t="s">
        <v>1667</v>
      </c>
      <c r="J79" t="s">
        <v>1668</v>
      </c>
      <c r="K79">
        <v>10243</v>
      </c>
      <c r="L79" t="s">
        <v>1638</v>
      </c>
      <c r="M79" s="87">
        <v>43685</v>
      </c>
      <c r="N79" t="s">
        <v>1551</v>
      </c>
      <c r="O79" t="s">
        <v>1552</v>
      </c>
      <c r="P79" s="61">
        <v>-1255</v>
      </c>
      <c r="Q79" t="s">
        <v>1552</v>
      </c>
      <c r="R79" s="61">
        <v>0</v>
      </c>
      <c r="S79" s="61">
        <v>-1255</v>
      </c>
    </row>
    <row r="80" spans="1:19" x14ac:dyDescent="0.2">
      <c r="A80" t="s">
        <v>541</v>
      </c>
      <c r="B80" t="s">
        <v>866</v>
      </c>
      <c r="C80" t="s">
        <v>1184</v>
      </c>
      <c r="D80" t="s">
        <v>238</v>
      </c>
      <c r="E80" t="s">
        <v>1546</v>
      </c>
      <c r="F80" t="s">
        <v>116</v>
      </c>
      <c r="G80" s="87">
        <v>43682</v>
      </c>
      <c r="H80" t="s">
        <v>1547</v>
      </c>
      <c r="I80" t="s">
        <v>1669</v>
      </c>
      <c r="J80" t="s">
        <v>1640</v>
      </c>
      <c r="K80">
        <v>10243</v>
      </c>
      <c r="L80" t="s">
        <v>1638</v>
      </c>
      <c r="M80" s="87">
        <v>43685</v>
      </c>
      <c r="N80" t="s">
        <v>1551</v>
      </c>
      <c r="O80" t="s">
        <v>1552</v>
      </c>
      <c r="P80" s="61">
        <v>-781</v>
      </c>
      <c r="Q80" t="s">
        <v>1552</v>
      </c>
      <c r="R80" s="61">
        <v>0</v>
      </c>
      <c r="S80" s="61">
        <v>-781</v>
      </c>
    </row>
    <row r="81" spans="1:19" x14ac:dyDescent="0.2">
      <c r="A81" t="s">
        <v>541</v>
      </c>
      <c r="B81" t="s">
        <v>866</v>
      </c>
      <c r="C81" t="s">
        <v>1184</v>
      </c>
      <c r="D81" t="s">
        <v>238</v>
      </c>
      <c r="E81" t="s">
        <v>1546</v>
      </c>
      <c r="F81" t="s">
        <v>116</v>
      </c>
      <c r="G81" s="87">
        <v>43682</v>
      </c>
      <c r="H81" t="s">
        <v>1547</v>
      </c>
      <c r="I81" t="s">
        <v>1670</v>
      </c>
      <c r="J81" t="s">
        <v>1671</v>
      </c>
      <c r="K81">
        <v>10243</v>
      </c>
      <c r="L81" t="s">
        <v>1638</v>
      </c>
      <c r="M81" s="87">
        <v>43685</v>
      </c>
      <c r="N81" t="s">
        <v>1551</v>
      </c>
      <c r="O81" t="s">
        <v>1552</v>
      </c>
      <c r="P81" s="61">
        <v>-510</v>
      </c>
      <c r="Q81" t="s">
        <v>1552</v>
      </c>
      <c r="R81" s="61">
        <v>0</v>
      </c>
      <c r="S81" s="61">
        <v>-510</v>
      </c>
    </row>
    <row r="82" spans="1:19" x14ac:dyDescent="0.2">
      <c r="A82" t="s">
        <v>541</v>
      </c>
      <c r="B82" t="s">
        <v>866</v>
      </c>
      <c r="C82" t="s">
        <v>1184</v>
      </c>
      <c r="D82" t="s">
        <v>238</v>
      </c>
      <c r="E82" t="s">
        <v>1546</v>
      </c>
      <c r="F82" t="s">
        <v>116</v>
      </c>
      <c r="G82" s="87">
        <v>43682</v>
      </c>
      <c r="H82" t="s">
        <v>1547</v>
      </c>
      <c r="I82" t="s">
        <v>1672</v>
      </c>
      <c r="J82" t="s">
        <v>1640</v>
      </c>
      <c r="K82">
        <v>10243</v>
      </c>
      <c r="L82" t="s">
        <v>1638</v>
      </c>
      <c r="M82" s="87">
        <v>43685</v>
      </c>
      <c r="N82" t="s">
        <v>1551</v>
      </c>
      <c r="O82" t="s">
        <v>1552</v>
      </c>
      <c r="P82" s="61">
        <v>-840</v>
      </c>
      <c r="Q82" t="s">
        <v>1552</v>
      </c>
      <c r="R82" s="61">
        <v>0</v>
      </c>
      <c r="S82" s="61">
        <v>-840</v>
      </c>
    </row>
    <row r="83" spans="1:19" x14ac:dyDescent="0.2">
      <c r="A83" t="s">
        <v>541</v>
      </c>
      <c r="B83" t="s">
        <v>866</v>
      </c>
      <c r="C83" t="s">
        <v>1184</v>
      </c>
      <c r="D83" t="s">
        <v>238</v>
      </c>
      <c r="E83" t="s">
        <v>1546</v>
      </c>
      <c r="F83" t="s">
        <v>116</v>
      </c>
      <c r="G83" s="87">
        <v>43682</v>
      </c>
      <c r="H83" t="s">
        <v>1547</v>
      </c>
      <c r="I83" t="s">
        <v>1673</v>
      </c>
      <c r="J83" t="s">
        <v>1644</v>
      </c>
      <c r="K83">
        <v>10243</v>
      </c>
      <c r="L83" t="s">
        <v>1638</v>
      </c>
      <c r="M83" s="87">
        <v>43685</v>
      </c>
      <c r="N83" t="s">
        <v>1551</v>
      </c>
      <c r="O83" t="s">
        <v>1552</v>
      </c>
      <c r="P83" s="61">
        <v>-1200</v>
      </c>
      <c r="Q83" t="s">
        <v>1552</v>
      </c>
      <c r="R83" s="61">
        <v>0</v>
      </c>
      <c r="S83" s="61">
        <v>-1200</v>
      </c>
    </row>
    <row r="84" spans="1:19" x14ac:dyDescent="0.2">
      <c r="A84" t="s">
        <v>541</v>
      </c>
      <c r="B84" t="s">
        <v>866</v>
      </c>
      <c r="C84" t="s">
        <v>1184</v>
      </c>
      <c r="D84" t="s">
        <v>238</v>
      </c>
      <c r="E84" t="s">
        <v>1546</v>
      </c>
      <c r="F84" t="s">
        <v>116</v>
      </c>
      <c r="G84" s="87">
        <v>43682</v>
      </c>
      <c r="H84" t="s">
        <v>1547</v>
      </c>
      <c r="I84" t="s">
        <v>1674</v>
      </c>
      <c r="J84" t="s">
        <v>1668</v>
      </c>
      <c r="K84">
        <v>10243</v>
      </c>
      <c r="L84" t="s">
        <v>1638</v>
      </c>
      <c r="M84" s="87">
        <v>43685</v>
      </c>
      <c r="N84" t="s">
        <v>1551</v>
      </c>
      <c r="O84" t="s">
        <v>1552</v>
      </c>
      <c r="P84" s="61">
        <v>-1490</v>
      </c>
      <c r="Q84" t="s">
        <v>1552</v>
      </c>
      <c r="R84" s="61">
        <v>0</v>
      </c>
      <c r="S84" s="61">
        <v>-1490</v>
      </c>
    </row>
    <row r="85" spans="1:19" x14ac:dyDescent="0.2">
      <c r="A85" t="s">
        <v>541</v>
      </c>
      <c r="B85" t="s">
        <v>866</v>
      </c>
      <c r="C85" t="s">
        <v>1184</v>
      </c>
      <c r="D85" t="s">
        <v>238</v>
      </c>
      <c r="E85" t="s">
        <v>1546</v>
      </c>
      <c r="F85" t="s">
        <v>116</v>
      </c>
      <c r="G85" s="87">
        <v>43682</v>
      </c>
      <c r="H85" t="s">
        <v>1547</v>
      </c>
      <c r="I85" t="s">
        <v>1675</v>
      </c>
      <c r="J85" t="s">
        <v>1676</v>
      </c>
      <c r="K85">
        <v>10243</v>
      </c>
      <c r="L85" t="s">
        <v>1638</v>
      </c>
      <c r="M85" s="87">
        <v>43685</v>
      </c>
      <c r="N85" t="s">
        <v>1551</v>
      </c>
      <c r="O85" t="s">
        <v>1552</v>
      </c>
      <c r="P85" s="61">
        <v>-2700</v>
      </c>
      <c r="Q85" t="s">
        <v>1552</v>
      </c>
      <c r="R85" s="61">
        <v>0</v>
      </c>
      <c r="S85" s="61">
        <v>-2700</v>
      </c>
    </row>
    <row r="86" spans="1:19" x14ac:dyDescent="0.2">
      <c r="A86" t="s">
        <v>541</v>
      </c>
      <c r="B86" t="s">
        <v>866</v>
      </c>
      <c r="C86" t="s">
        <v>1184</v>
      </c>
      <c r="D86" t="s">
        <v>238</v>
      </c>
      <c r="E86" t="s">
        <v>1546</v>
      </c>
      <c r="F86" t="s">
        <v>116</v>
      </c>
      <c r="G86" s="87">
        <v>43682</v>
      </c>
      <c r="H86" t="s">
        <v>1547</v>
      </c>
      <c r="I86" t="s">
        <v>1677</v>
      </c>
      <c r="J86" t="s">
        <v>1678</v>
      </c>
      <c r="K86">
        <v>10243</v>
      </c>
      <c r="L86" t="s">
        <v>1638</v>
      </c>
      <c r="M86" s="87">
        <v>43685</v>
      </c>
      <c r="N86" t="s">
        <v>1551</v>
      </c>
      <c r="O86" t="s">
        <v>1552</v>
      </c>
      <c r="P86" s="61">
        <v>-440</v>
      </c>
      <c r="Q86" t="s">
        <v>1552</v>
      </c>
      <c r="R86" s="61">
        <v>0</v>
      </c>
      <c r="S86" s="61">
        <v>-440</v>
      </c>
    </row>
    <row r="87" spans="1:19" x14ac:dyDescent="0.2">
      <c r="A87" t="s">
        <v>541</v>
      </c>
      <c r="B87" t="s">
        <v>866</v>
      </c>
      <c r="C87" t="s">
        <v>1184</v>
      </c>
      <c r="D87" t="s">
        <v>238</v>
      </c>
      <c r="E87" t="s">
        <v>1546</v>
      </c>
      <c r="F87" t="s">
        <v>116</v>
      </c>
      <c r="G87" s="87">
        <v>43682</v>
      </c>
      <c r="H87" t="s">
        <v>1547</v>
      </c>
      <c r="I87" t="s">
        <v>1679</v>
      </c>
      <c r="J87" t="s">
        <v>1678</v>
      </c>
      <c r="K87">
        <v>10243</v>
      </c>
      <c r="L87" t="s">
        <v>1638</v>
      </c>
      <c r="M87" s="87">
        <v>43685</v>
      </c>
      <c r="N87" t="s">
        <v>1551</v>
      </c>
      <c r="O87" t="s">
        <v>1552</v>
      </c>
      <c r="P87" s="61">
        <v>-680</v>
      </c>
      <c r="Q87" t="s">
        <v>1552</v>
      </c>
      <c r="R87" s="61">
        <v>0</v>
      </c>
      <c r="S87" s="61">
        <v>-680</v>
      </c>
    </row>
    <row r="88" spans="1:19" x14ac:dyDescent="0.2">
      <c r="A88" t="s">
        <v>541</v>
      </c>
      <c r="B88" t="s">
        <v>866</v>
      </c>
      <c r="C88" t="s">
        <v>1184</v>
      </c>
      <c r="D88" t="s">
        <v>238</v>
      </c>
      <c r="E88" t="s">
        <v>1546</v>
      </c>
      <c r="F88" t="s">
        <v>116</v>
      </c>
      <c r="G88" s="87">
        <v>43682</v>
      </c>
      <c r="H88" t="s">
        <v>1547</v>
      </c>
      <c r="I88" t="s">
        <v>1680</v>
      </c>
      <c r="J88" t="s">
        <v>1678</v>
      </c>
      <c r="K88">
        <v>10243</v>
      </c>
      <c r="L88" t="s">
        <v>1638</v>
      </c>
      <c r="M88" s="87">
        <v>43685</v>
      </c>
      <c r="N88" t="s">
        <v>1551</v>
      </c>
      <c r="O88" t="s">
        <v>1552</v>
      </c>
      <c r="P88" s="61">
        <v>-510</v>
      </c>
      <c r="Q88" t="s">
        <v>1552</v>
      </c>
      <c r="R88" s="61">
        <v>0</v>
      </c>
      <c r="S88" s="61">
        <v>-510</v>
      </c>
    </row>
    <row r="89" spans="1:19" x14ac:dyDescent="0.2">
      <c r="A89" t="s">
        <v>541</v>
      </c>
      <c r="B89" t="s">
        <v>866</v>
      </c>
      <c r="C89" t="s">
        <v>1184</v>
      </c>
      <c r="D89" t="s">
        <v>238</v>
      </c>
      <c r="E89" t="s">
        <v>1546</v>
      </c>
      <c r="F89" t="s">
        <v>116</v>
      </c>
      <c r="G89" s="87">
        <v>43682</v>
      </c>
      <c r="H89" t="s">
        <v>1547</v>
      </c>
      <c r="I89" t="s">
        <v>1681</v>
      </c>
      <c r="J89" t="s">
        <v>1642</v>
      </c>
      <c r="K89">
        <v>10243</v>
      </c>
      <c r="L89" t="s">
        <v>1638</v>
      </c>
      <c r="M89" s="87">
        <v>43685</v>
      </c>
      <c r="N89" t="s">
        <v>1551</v>
      </c>
      <c r="O89" t="s">
        <v>1552</v>
      </c>
      <c r="P89" s="61">
        <v>-890</v>
      </c>
      <c r="Q89" t="s">
        <v>1552</v>
      </c>
      <c r="R89" s="61">
        <v>0</v>
      </c>
      <c r="S89" s="61">
        <v>-890</v>
      </c>
    </row>
    <row r="90" spans="1:19" x14ac:dyDescent="0.2">
      <c r="A90" t="s">
        <v>541</v>
      </c>
      <c r="B90" t="s">
        <v>866</v>
      </c>
      <c r="C90" t="s">
        <v>1184</v>
      </c>
      <c r="D90" t="s">
        <v>238</v>
      </c>
      <c r="E90" t="s">
        <v>1546</v>
      </c>
      <c r="F90" t="s">
        <v>116</v>
      </c>
      <c r="G90" s="87">
        <v>43682</v>
      </c>
      <c r="H90" t="s">
        <v>1547</v>
      </c>
      <c r="I90" t="s">
        <v>1682</v>
      </c>
      <c r="J90" t="s">
        <v>1683</v>
      </c>
      <c r="K90">
        <v>10243</v>
      </c>
      <c r="L90" t="s">
        <v>1638</v>
      </c>
      <c r="M90" s="87">
        <v>43685</v>
      </c>
      <c r="N90" t="s">
        <v>1551</v>
      </c>
      <c r="O90" t="s">
        <v>1552</v>
      </c>
      <c r="P90" s="61">
        <v>-1255</v>
      </c>
      <c r="Q90" t="s">
        <v>1552</v>
      </c>
      <c r="R90" s="61">
        <v>0</v>
      </c>
      <c r="S90" s="61">
        <v>-1255</v>
      </c>
    </row>
    <row r="91" spans="1:19" x14ac:dyDescent="0.2">
      <c r="A91" t="s">
        <v>541</v>
      </c>
      <c r="B91" t="s">
        <v>866</v>
      </c>
      <c r="C91" t="s">
        <v>1184</v>
      </c>
      <c r="D91" t="s">
        <v>238</v>
      </c>
      <c r="E91" t="s">
        <v>1546</v>
      </c>
      <c r="F91" t="s">
        <v>116</v>
      </c>
      <c r="G91" s="87">
        <v>43682</v>
      </c>
      <c r="H91" t="s">
        <v>1547</v>
      </c>
      <c r="I91" t="s">
        <v>1684</v>
      </c>
      <c r="J91" t="s">
        <v>1685</v>
      </c>
      <c r="K91">
        <v>10243</v>
      </c>
      <c r="L91" t="s">
        <v>1638</v>
      </c>
      <c r="M91" s="87">
        <v>43685</v>
      </c>
      <c r="N91" t="s">
        <v>1551</v>
      </c>
      <c r="O91" t="s">
        <v>1552</v>
      </c>
      <c r="P91" s="61">
        <v>-1015</v>
      </c>
      <c r="Q91" t="s">
        <v>1552</v>
      </c>
      <c r="R91" s="61">
        <v>0</v>
      </c>
      <c r="S91" s="61">
        <v>-1015</v>
      </c>
    </row>
    <row r="92" spans="1:19" x14ac:dyDescent="0.2">
      <c r="A92" t="s">
        <v>541</v>
      </c>
      <c r="B92" t="s">
        <v>866</v>
      </c>
      <c r="C92" t="s">
        <v>1184</v>
      </c>
      <c r="D92" t="s">
        <v>238</v>
      </c>
      <c r="E92" t="s">
        <v>1546</v>
      </c>
      <c r="F92" t="s">
        <v>116</v>
      </c>
      <c r="G92" s="87">
        <v>43682</v>
      </c>
      <c r="H92" t="s">
        <v>1547</v>
      </c>
      <c r="I92" t="s">
        <v>1686</v>
      </c>
      <c r="J92" t="s">
        <v>1687</v>
      </c>
      <c r="K92">
        <v>10243</v>
      </c>
      <c r="L92" t="s">
        <v>1638</v>
      </c>
      <c r="M92" s="87">
        <v>43685</v>
      </c>
      <c r="N92" t="s">
        <v>1551</v>
      </c>
      <c r="O92" t="s">
        <v>1552</v>
      </c>
      <c r="P92" s="61">
        <v>-1300</v>
      </c>
      <c r="Q92" t="s">
        <v>1552</v>
      </c>
      <c r="R92" s="61">
        <v>0</v>
      </c>
      <c r="S92" s="61">
        <v>-1300</v>
      </c>
    </row>
    <row r="93" spans="1:19" x14ac:dyDescent="0.2">
      <c r="A93" t="s">
        <v>541</v>
      </c>
      <c r="B93" t="s">
        <v>866</v>
      </c>
      <c r="C93" t="s">
        <v>1184</v>
      </c>
      <c r="D93" t="s">
        <v>238</v>
      </c>
      <c r="E93" t="s">
        <v>1546</v>
      </c>
      <c r="F93" t="s">
        <v>116</v>
      </c>
      <c r="G93" s="87">
        <v>43682</v>
      </c>
      <c r="H93" t="s">
        <v>1547</v>
      </c>
      <c r="I93" t="s">
        <v>1688</v>
      </c>
      <c r="J93" t="s">
        <v>1689</v>
      </c>
      <c r="K93">
        <v>10243</v>
      </c>
      <c r="L93" t="s">
        <v>1638</v>
      </c>
      <c r="M93" s="87">
        <v>43685</v>
      </c>
      <c r="N93" t="s">
        <v>1551</v>
      </c>
      <c r="O93" t="s">
        <v>1552</v>
      </c>
      <c r="P93" s="61">
        <v>-500</v>
      </c>
      <c r="Q93" t="s">
        <v>1552</v>
      </c>
      <c r="R93" s="61">
        <v>0</v>
      </c>
      <c r="S93" s="61">
        <v>-500</v>
      </c>
    </row>
    <row r="94" spans="1:19" x14ac:dyDescent="0.2">
      <c r="A94" t="s">
        <v>541</v>
      </c>
      <c r="B94" t="s">
        <v>866</v>
      </c>
      <c r="C94" t="s">
        <v>1184</v>
      </c>
      <c r="D94" t="s">
        <v>238</v>
      </c>
      <c r="E94" t="s">
        <v>1546</v>
      </c>
      <c r="F94" t="s">
        <v>116</v>
      </c>
      <c r="G94" s="87">
        <v>43682</v>
      </c>
      <c r="H94" t="s">
        <v>1547</v>
      </c>
      <c r="I94" t="s">
        <v>1690</v>
      </c>
      <c r="J94" t="s">
        <v>1691</v>
      </c>
      <c r="K94">
        <v>10243</v>
      </c>
      <c r="L94" t="s">
        <v>1638</v>
      </c>
      <c r="M94" s="87">
        <v>43685</v>
      </c>
      <c r="N94" t="s">
        <v>1551</v>
      </c>
      <c r="O94" t="s">
        <v>1552</v>
      </c>
      <c r="P94" s="61">
        <v>-785</v>
      </c>
      <c r="Q94" t="s">
        <v>1552</v>
      </c>
      <c r="R94" s="61">
        <v>0</v>
      </c>
      <c r="S94" s="61">
        <v>-785</v>
      </c>
    </row>
    <row r="95" spans="1:19" x14ac:dyDescent="0.2">
      <c r="A95" t="s">
        <v>541</v>
      </c>
      <c r="B95" t="s">
        <v>866</v>
      </c>
      <c r="C95" t="s">
        <v>1184</v>
      </c>
      <c r="D95" t="s">
        <v>238</v>
      </c>
      <c r="E95" t="s">
        <v>1546</v>
      </c>
      <c r="F95" t="s">
        <v>116</v>
      </c>
      <c r="G95" s="87">
        <v>43682</v>
      </c>
      <c r="H95" t="s">
        <v>1547</v>
      </c>
      <c r="I95" t="s">
        <v>1692</v>
      </c>
      <c r="J95" t="s">
        <v>1693</v>
      </c>
      <c r="K95">
        <v>10243</v>
      </c>
      <c r="L95" t="s">
        <v>1638</v>
      </c>
      <c r="M95" s="87">
        <v>43685</v>
      </c>
      <c r="N95" t="s">
        <v>1551</v>
      </c>
      <c r="O95" t="s">
        <v>1552</v>
      </c>
      <c r="P95" s="61">
        <v>-325</v>
      </c>
      <c r="Q95" t="s">
        <v>1552</v>
      </c>
      <c r="R95" s="61">
        <v>0</v>
      </c>
      <c r="S95" s="61">
        <v>-325</v>
      </c>
    </row>
    <row r="96" spans="1:19" x14ac:dyDescent="0.2">
      <c r="A96" t="s">
        <v>541</v>
      </c>
      <c r="B96" t="s">
        <v>866</v>
      </c>
      <c r="C96" t="s">
        <v>1184</v>
      </c>
      <c r="D96" t="s">
        <v>238</v>
      </c>
      <c r="E96" t="s">
        <v>1546</v>
      </c>
      <c r="F96" t="s">
        <v>116</v>
      </c>
      <c r="G96" s="87">
        <v>43682</v>
      </c>
      <c r="H96" t="s">
        <v>1547</v>
      </c>
      <c r="I96" t="s">
        <v>1694</v>
      </c>
      <c r="J96" t="s">
        <v>1695</v>
      </c>
      <c r="K96">
        <v>10243</v>
      </c>
      <c r="L96" t="s">
        <v>1638</v>
      </c>
      <c r="M96" s="87">
        <v>43685</v>
      </c>
      <c r="N96" t="s">
        <v>1551</v>
      </c>
      <c r="O96" t="s">
        <v>1552</v>
      </c>
      <c r="P96" s="61">
        <v>-2700</v>
      </c>
      <c r="Q96" t="s">
        <v>1552</v>
      </c>
      <c r="R96" s="61">
        <v>0</v>
      </c>
      <c r="S96" s="61">
        <v>-2700</v>
      </c>
    </row>
    <row r="97" spans="1:19" x14ac:dyDescent="0.2">
      <c r="A97" t="s">
        <v>541</v>
      </c>
      <c r="B97" t="s">
        <v>866</v>
      </c>
      <c r="C97" t="s">
        <v>1184</v>
      </c>
      <c r="D97" t="s">
        <v>238</v>
      </c>
      <c r="E97" t="s">
        <v>1546</v>
      </c>
      <c r="F97" t="s">
        <v>116</v>
      </c>
      <c r="G97" s="87">
        <v>43682</v>
      </c>
      <c r="H97" t="s">
        <v>1547</v>
      </c>
      <c r="I97" t="s">
        <v>1696</v>
      </c>
      <c r="J97" t="s">
        <v>1697</v>
      </c>
      <c r="K97">
        <v>10243</v>
      </c>
      <c r="L97" t="s">
        <v>1638</v>
      </c>
      <c r="M97" s="87">
        <v>43685</v>
      </c>
      <c r="N97" t="s">
        <v>1551</v>
      </c>
      <c r="O97" t="s">
        <v>1552</v>
      </c>
      <c r="P97" s="61">
        <v>-603.65</v>
      </c>
      <c r="Q97" t="s">
        <v>1552</v>
      </c>
      <c r="R97" s="61">
        <v>0</v>
      </c>
      <c r="S97" s="61">
        <v>-603.65</v>
      </c>
    </row>
    <row r="98" spans="1:19" x14ac:dyDescent="0.2">
      <c r="A98" t="s">
        <v>541</v>
      </c>
      <c r="B98" t="s">
        <v>866</v>
      </c>
      <c r="C98" t="s">
        <v>1184</v>
      </c>
      <c r="D98" t="s">
        <v>238</v>
      </c>
      <c r="E98" t="s">
        <v>1546</v>
      </c>
      <c r="F98" t="s">
        <v>116</v>
      </c>
      <c r="G98" s="87">
        <v>43682</v>
      </c>
      <c r="H98" t="s">
        <v>1547</v>
      </c>
      <c r="I98" t="s">
        <v>1698</v>
      </c>
      <c r="J98" t="s">
        <v>1644</v>
      </c>
      <c r="K98">
        <v>10243</v>
      </c>
      <c r="L98" t="s">
        <v>1638</v>
      </c>
      <c r="M98" s="87">
        <v>43685</v>
      </c>
      <c r="N98" t="s">
        <v>1551</v>
      </c>
      <c r="O98" t="s">
        <v>1552</v>
      </c>
      <c r="P98" s="61">
        <v>-2400</v>
      </c>
      <c r="Q98" t="s">
        <v>1552</v>
      </c>
      <c r="R98" s="61">
        <v>0</v>
      </c>
      <c r="S98" s="61">
        <v>-2400</v>
      </c>
    </row>
    <row r="99" spans="1:19" x14ac:dyDescent="0.2">
      <c r="A99" t="s">
        <v>541</v>
      </c>
      <c r="B99" t="s">
        <v>866</v>
      </c>
      <c r="C99" t="s">
        <v>1184</v>
      </c>
      <c r="D99" t="s">
        <v>238</v>
      </c>
      <c r="E99" t="s">
        <v>1546</v>
      </c>
      <c r="F99" t="s">
        <v>116</v>
      </c>
      <c r="G99" s="87">
        <v>43682</v>
      </c>
      <c r="H99" t="s">
        <v>1547</v>
      </c>
      <c r="I99" t="s">
        <v>1699</v>
      </c>
      <c r="J99" t="s">
        <v>1668</v>
      </c>
      <c r="K99">
        <v>10243</v>
      </c>
      <c r="L99" t="s">
        <v>1638</v>
      </c>
      <c r="M99" s="87">
        <v>43685</v>
      </c>
      <c r="N99" t="s">
        <v>1551</v>
      </c>
      <c r="O99" t="s">
        <v>1552</v>
      </c>
      <c r="P99" s="61">
        <v>-1600</v>
      </c>
      <c r="Q99" t="s">
        <v>1552</v>
      </c>
      <c r="R99" s="61">
        <v>0</v>
      </c>
      <c r="S99" s="61">
        <v>-1600</v>
      </c>
    </row>
    <row r="100" spans="1:19" x14ac:dyDescent="0.2">
      <c r="A100" t="s">
        <v>541</v>
      </c>
      <c r="B100" t="s">
        <v>866</v>
      </c>
      <c r="C100" t="s">
        <v>1184</v>
      </c>
      <c r="D100" t="s">
        <v>238</v>
      </c>
      <c r="E100" t="s">
        <v>1546</v>
      </c>
      <c r="F100" t="s">
        <v>116</v>
      </c>
      <c r="G100" s="87">
        <v>43682</v>
      </c>
      <c r="H100" t="s">
        <v>1547</v>
      </c>
      <c r="I100" t="s">
        <v>1700</v>
      </c>
      <c r="J100" t="s">
        <v>1655</v>
      </c>
      <c r="K100">
        <v>10243</v>
      </c>
      <c r="L100" t="s">
        <v>1638</v>
      </c>
      <c r="M100" s="87">
        <v>43685</v>
      </c>
      <c r="N100" t="s">
        <v>1551</v>
      </c>
      <c r="O100" t="s">
        <v>1552</v>
      </c>
      <c r="P100" s="61">
        <v>-790</v>
      </c>
      <c r="Q100" t="s">
        <v>1552</v>
      </c>
      <c r="R100" s="61">
        <v>0</v>
      </c>
      <c r="S100" s="61">
        <v>-790</v>
      </c>
    </row>
    <row r="101" spans="1:19" x14ac:dyDescent="0.2">
      <c r="A101" t="s">
        <v>541</v>
      </c>
      <c r="B101" t="s">
        <v>866</v>
      </c>
      <c r="C101" t="s">
        <v>1184</v>
      </c>
      <c r="D101" t="s">
        <v>238</v>
      </c>
      <c r="E101" t="s">
        <v>1546</v>
      </c>
      <c r="F101" t="s">
        <v>116</v>
      </c>
      <c r="G101" s="87">
        <v>43682</v>
      </c>
      <c r="H101" t="s">
        <v>1547</v>
      </c>
      <c r="I101" t="s">
        <v>1701</v>
      </c>
      <c r="J101" t="s">
        <v>1642</v>
      </c>
      <c r="K101">
        <v>10243</v>
      </c>
      <c r="L101" t="s">
        <v>1638</v>
      </c>
      <c r="M101" s="87">
        <v>43685</v>
      </c>
      <c r="N101" t="s">
        <v>1551</v>
      </c>
      <c r="O101" t="s">
        <v>1552</v>
      </c>
      <c r="P101" s="61">
        <v>-890</v>
      </c>
      <c r="Q101" t="s">
        <v>1552</v>
      </c>
      <c r="R101" s="61">
        <v>0</v>
      </c>
      <c r="S101" s="61">
        <v>-890</v>
      </c>
    </row>
    <row r="102" spans="1:19" x14ac:dyDescent="0.2">
      <c r="A102" t="s">
        <v>541</v>
      </c>
      <c r="B102" t="s">
        <v>866</v>
      </c>
      <c r="C102" t="s">
        <v>1184</v>
      </c>
      <c r="D102" t="s">
        <v>238</v>
      </c>
      <c r="E102" t="s">
        <v>1546</v>
      </c>
      <c r="F102" t="s">
        <v>116</v>
      </c>
      <c r="G102" s="87">
        <v>43682</v>
      </c>
      <c r="H102" t="s">
        <v>1547</v>
      </c>
      <c r="I102" t="s">
        <v>1702</v>
      </c>
      <c r="J102" t="s">
        <v>1703</v>
      </c>
      <c r="K102">
        <v>10243</v>
      </c>
      <c r="L102" t="s">
        <v>1638</v>
      </c>
      <c r="M102" s="87">
        <v>43685</v>
      </c>
      <c r="N102" t="s">
        <v>1551</v>
      </c>
      <c r="O102" t="s">
        <v>1552</v>
      </c>
      <c r="P102" s="61">
        <v>-510</v>
      </c>
      <c r="Q102" t="s">
        <v>1552</v>
      </c>
      <c r="R102" s="61">
        <v>0</v>
      </c>
      <c r="S102" s="61">
        <v>-510</v>
      </c>
    </row>
    <row r="103" spans="1:19" x14ac:dyDescent="0.2">
      <c r="A103" t="s">
        <v>541</v>
      </c>
      <c r="B103" t="s">
        <v>866</v>
      </c>
      <c r="C103" t="s">
        <v>1184</v>
      </c>
      <c r="D103" t="s">
        <v>238</v>
      </c>
      <c r="E103" t="s">
        <v>1546</v>
      </c>
      <c r="F103" t="s">
        <v>116</v>
      </c>
      <c r="G103" s="87">
        <v>43682</v>
      </c>
      <c r="H103" t="s">
        <v>1547</v>
      </c>
      <c r="I103" t="s">
        <v>1704</v>
      </c>
      <c r="J103" t="s">
        <v>1705</v>
      </c>
      <c r="K103">
        <v>10243</v>
      </c>
      <c r="L103" t="s">
        <v>1638</v>
      </c>
      <c r="M103" s="87">
        <v>43685</v>
      </c>
      <c r="N103" t="s">
        <v>1551</v>
      </c>
      <c r="O103" t="s">
        <v>1552</v>
      </c>
      <c r="P103" s="61">
        <v>-4500</v>
      </c>
      <c r="Q103" t="s">
        <v>1552</v>
      </c>
      <c r="R103" s="61">
        <v>0</v>
      </c>
      <c r="S103" s="61">
        <v>-4500</v>
      </c>
    </row>
    <row r="104" spans="1:19" x14ac:dyDescent="0.2">
      <c r="A104" t="s">
        <v>541</v>
      </c>
      <c r="B104" t="s">
        <v>866</v>
      </c>
      <c r="C104" t="s">
        <v>1184</v>
      </c>
      <c r="D104" t="s">
        <v>238</v>
      </c>
      <c r="E104" t="s">
        <v>1546</v>
      </c>
      <c r="F104" t="s">
        <v>116</v>
      </c>
      <c r="G104" s="87">
        <v>43682</v>
      </c>
      <c r="H104" t="s">
        <v>1547</v>
      </c>
      <c r="I104" t="s">
        <v>1706</v>
      </c>
      <c r="J104" t="s">
        <v>1707</v>
      </c>
      <c r="K104">
        <v>10243</v>
      </c>
      <c r="L104" t="s">
        <v>1638</v>
      </c>
      <c r="M104" s="87">
        <v>43685</v>
      </c>
      <c r="N104" t="s">
        <v>1551</v>
      </c>
      <c r="O104" t="s">
        <v>1552</v>
      </c>
      <c r="P104" s="61">
        <v>-1300</v>
      </c>
      <c r="Q104" t="s">
        <v>1552</v>
      </c>
      <c r="R104" s="61">
        <v>0</v>
      </c>
      <c r="S104" s="61">
        <v>-1300</v>
      </c>
    </row>
    <row r="105" spans="1:19" x14ac:dyDescent="0.2">
      <c r="A105" t="s">
        <v>541</v>
      </c>
      <c r="B105" t="s">
        <v>866</v>
      </c>
      <c r="C105" t="s">
        <v>1184</v>
      </c>
      <c r="D105" t="s">
        <v>238</v>
      </c>
      <c r="E105" t="s">
        <v>1546</v>
      </c>
      <c r="F105" t="s">
        <v>116</v>
      </c>
      <c r="G105" s="87">
        <v>43682</v>
      </c>
      <c r="H105" t="s">
        <v>1547</v>
      </c>
      <c r="I105" t="s">
        <v>1708</v>
      </c>
      <c r="J105" t="s">
        <v>1709</v>
      </c>
      <c r="K105">
        <v>10243</v>
      </c>
      <c r="L105" t="s">
        <v>1638</v>
      </c>
      <c r="M105" s="87">
        <v>43685</v>
      </c>
      <c r="N105" t="s">
        <v>1551</v>
      </c>
      <c r="O105" t="s">
        <v>1552</v>
      </c>
      <c r="P105" s="61">
        <v>-840</v>
      </c>
      <c r="Q105" t="s">
        <v>1552</v>
      </c>
      <c r="R105" s="61">
        <v>0</v>
      </c>
      <c r="S105" s="61">
        <v>-840</v>
      </c>
    </row>
    <row r="106" spans="1:19" x14ac:dyDescent="0.2">
      <c r="A106" t="s">
        <v>541</v>
      </c>
      <c r="B106" t="s">
        <v>866</v>
      </c>
      <c r="C106" t="s">
        <v>1184</v>
      </c>
      <c r="D106" t="s">
        <v>238</v>
      </c>
      <c r="E106" t="s">
        <v>1546</v>
      </c>
      <c r="F106" t="s">
        <v>116</v>
      </c>
      <c r="G106" s="87">
        <v>43682</v>
      </c>
      <c r="H106" t="s">
        <v>1547</v>
      </c>
      <c r="I106" t="s">
        <v>1710</v>
      </c>
      <c r="J106" t="s">
        <v>1642</v>
      </c>
      <c r="K106">
        <v>10243</v>
      </c>
      <c r="L106" t="s">
        <v>1638</v>
      </c>
      <c r="M106" s="87">
        <v>43685</v>
      </c>
      <c r="N106" t="s">
        <v>1551</v>
      </c>
      <c r="O106" t="s">
        <v>1552</v>
      </c>
      <c r="P106" s="61">
        <v>-790</v>
      </c>
      <c r="Q106" t="s">
        <v>1552</v>
      </c>
      <c r="R106" s="61">
        <v>0</v>
      </c>
      <c r="S106" s="61">
        <v>-790</v>
      </c>
    </row>
    <row r="107" spans="1:19" x14ac:dyDescent="0.2">
      <c r="A107" t="s">
        <v>541</v>
      </c>
      <c r="B107" t="s">
        <v>866</v>
      </c>
      <c r="C107" t="s">
        <v>1184</v>
      </c>
      <c r="D107" t="s">
        <v>238</v>
      </c>
      <c r="E107" t="s">
        <v>1546</v>
      </c>
      <c r="F107" t="s">
        <v>116</v>
      </c>
      <c r="G107" s="87">
        <v>43682</v>
      </c>
      <c r="H107" t="s">
        <v>1547</v>
      </c>
      <c r="I107" t="s">
        <v>1711</v>
      </c>
      <c r="J107" t="s">
        <v>1640</v>
      </c>
      <c r="K107">
        <v>10243</v>
      </c>
      <c r="L107" t="s">
        <v>1638</v>
      </c>
      <c r="M107" s="87">
        <v>43685</v>
      </c>
      <c r="N107" t="s">
        <v>1551</v>
      </c>
      <c r="O107" t="s">
        <v>1552</v>
      </c>
      <c r="P107" s="61">
        <v>-840</v>
      </c>
      <c r="Q107" t="s">
        <v>1552</v>
      </c>
      <c r="R107" s="61">
        <v>0</v>
      </c>
      <c r="S107" s="61">
        <v>-840</v>
      </c>
    </row>
    <row r="108" spans="1:19" x14ac:dyDescent="0.2">
      <c r="A108" t="s">
        <v>541</v>
      </c>
      <c r="B108" t="s">
        <v>866</v>
      </c>
      <c r="C108" t="s">
        <v>1184</v>
      </c>
      <c r="D108" t="s">
        <v>238</v>
      </c>
      <c r="E108" t="s">
        <v>1546</v>
      </c>
      <c r="F108" t="s">
        <v>116</v>
      </c>
      <c r="G108" s="87">
        <v>43682</v>
      </c>
      <c r="H108" t="s">
        <v>1547</v>
      </c>
      <c r="I108" t="s">
        <v>1712</v>
      </c>
      <c r="J108" t="s">
        <v>1693</v>
      </c>
      <c r="K108">
        <v>10243</v>
      </c>
      <c r="L108" t="s">
        <v>1638</v>
      </c>
      <c r="M108" s="87">
        <v>43685</v>
      </c>
      <c r="N108" t="s">
        <v>1551</v>
      </c>
      <c r="O108" t="s">
        <v>1552</v>
      </c>
      <c r="P108" s="61">
        <v>-310</v>
      </c>
      <c r="Q108" t="s">
        <v>1552</v>
      </c>
      <c r="R108" s="61">
        <v>0</v>
      </c>
      <c r="S108" s="61">
        <v>-310</v>
      </c>
    </row>
    <row r="109" spans="1:19" x14ac:dyDescent="0.2">
      <c r="A109" t="s">
        <v>541</v>
      </c>
      <c r="B109" t="s">
        <v>866</v>
      </c>
      <c r="C109" t="s">
        <v>1184</v>
      </c>
      <c r="D109" t="s">
        <v>238</v>
      </c>
      <c r="E109" t="s">
        <v>1546</v>
      </c>
      <c r="F109" t="s">
        <v>116</v>
      </c>
      <c r="G109" s="87">
        <v>43682</v>
      </c>
      <c r="H109" t="s">
        <v>1547</v>
      </c>
      <c r="I109" t="s">
        <v>1713</v>
      </c>
      <c r="J109" t="s">
        <v>1644</v>
      </c>
      <c r="K109">
        <v>10243</v>
      </c>
      <c r="L109" t="s">
        <v>1638</v>
      </c>
      <c r="M109" s="87">
        <v>43685</v>
      </c>
      <c r="N109" t="s">
        <v>1551</v>
      </c>
      <c r="O109" t="s">
        <v>1552</v>
      </c>
      <c r="P109" s="61">
        <v>-2200</v>
      </c>
      <c r="Q109" t="s">
        <v>1552</v>
      </c>
      <c r="R109" s="61">
        <v>0</v>
      </c>
      <c r="S109" s="61">
        <v>-2200</v>
      </c>
    </row>
    <row r="110" spans="1:19" x14ac:dyDescent="0.2">
      <c r="A110" t="s">
        <v>541</v>
      </c>
      <c r="B110" t="s">
        <v>866</v>
      </c>
      <c r="C110" t="s">
        <v>1184</v>
      </c>
      <c r="D110" t="s">
        <v>238</v>
      </c>
      <c r="E110" t="s">
        <v>1546</v>
      </c>
      <c r="F110" t="s">
        <v>116</v>
      </c>
      <c r="G110" s="87">
        <v>43682</v>
      </c>
      <c r="H110" t="s">
        <v>1547</v>
      </c>
      <c r="I110" t="s">
        <v>1714</v>
      </c>
      <c r="J110" t="s">
        <v>1668</v>
      </c>
      <c r="K110">
        <v>10243</v>
      </c>
      <c r="L110" t="s">
        <v>1638</v>
      </c>
      <c r="M110" s="87">
        <v>43685</v>
      </c>
      <c r="N110" t="s">
        <v>1551</v>
      </c>
      <c r="O110" t="s">
        <v>1552</v>
      </c>
      <c r="P110" s="61">
        <v>-1490</v>
      </c>
      <c r="Q110" t="s">
        <v>1552</v>
      </c>
      <c r="R110" s="61">
        <v>0</v>
      </c>
      <c r="S110" s="61">
        <v>-1490</v>
      </c>
    </row>
    <row r="111" spans="1:19" x14ac:dyDescent="0.2">
      <c r="A111" t="s">
        <v>541</v>
      </c>
      <c r="B111" t="s">
        <v>866</v>
      </c>
      <c r="C111" t="s">
        <v>1184</v>
      </c>
      <c r="D111" t="s">
        <v>238</v>
      </c>
      <c r="E111" t="s">
        <v>1546</v>
      </c>
      <c r="F111" t="s">
        <v>116</v>
      </c>
      <c r="G111" s="87">
        <v>43682</v>
      </c>
      <c r="H111" t="s">
        <v>1547</v>
      </c>
      <c r="I111" t="s">
        <v>1715</v>
      </c>
      <c r="J111" t="s">
        <v>1642</v>
      </c>
      <c r="K111">
        <v>10243</v>
      </c>
      <c r="L111" t="s">
        <v>1638</v>
      </c>
      <c r="M111" s="87">
        <v>43685</v>
      </c>
      <c r="N111" t="s">
        <v>1551</v>
      </c>
      <c r="O111" t="s">
        <v>1552</v>
      </c>
      <c r="P111" s="61">
        <v>-695</v>
      </c>
      <c r="Q111" t="s">
        <v>1552</v>
      </c>
      <c r="R111" s="61">
        <v>0</v>
      </c>
      <c r="S111" s="61">
        <v>-695</v>
      </c>
    </row>
    <row r="112" spans="1:19" x14ac:dyDescent="0.2">
      <c r="A112" t="s">
        <v>541</v>
      </c>
      <c r="B112" t="s">
        <v>866</v>
      </c>
      <c r="C112" t="s">
        <v>1184</v>
      </c>
      <c r="D112" t="s">
        <v>238</v>
      </c>
      <c r="E112" t="s">
        <v>1546</v>
      </c>
      <c r="F112" t="s">
        <v>116</v>
      </c>
      <c r="G112" s="87">
        <v>43682</v>
      </c>
      <c r="H112" t="s">
        <v>1547</v>
      </c>
      <c r="I112" t="s">
        <v>1716</v>
      </c>
      <c r="J112" t="s">
        <v>1678</v>
      </c>
      <c r="K112">
        <v>10243</v>
      </c>
      <c r="L112" t="s">
        <v>1638</v>
      </c>
      <c r="M112" s="87">
        <v>43685</v>
      </c>
      <c r="N112" t="s">
        <v>1551</v>
      </c>
      <c r="O112" t="s">
        <v>1552</v>
      </c>
      <c r="P112" s="61">
        <v>-510</v>
      </c>
      <c r="Q112" t="s">
        <v>1552</v>
      </c>
      <c r="R112" s="61">
        <v>0</v>
      </c>
      <c r="S112" s="61">
        <v>-510</v>
      </c>
    </row>
    <row r="113" spans="1:19" x14ac:dyDescent="0.2">
      <c r="A113" t="s">
        <v>541</v>
      </c>
      <c r="B113" t="s">
        <v>866</v>
      </c>
      <c r="C113" t="s">
        <v>1184</v>
      </c>
      <c r="D113" t="s">
        <v>238</v>
      </c>
      <c r="E113" t="s">
        <v>1546</v>
      </c>
      <c r="F113" t="s">
        <v>116</v>
      </c>
      <c r="G113" s="87">
        <v>43682</v>
      </c>
      <c r="H113" t="s">
        <v>1547</v>
      </c>
      <c r="I113" t="s">
        <v>1717</v>
      </c>
      <c r="J113" t="s">
        <v>1678</v>
      </c>
      <c r="K113">
        <v>10243</v>
      </c>
      <c r="L113" t="s">
        <v>1638</v>
      </c>
      <c r="M113" s="87">
        <v>43685</v>
      </c>
      <c r="N113" t="s">
        <v>1551</v>
      </c>
      <c r="O113" t="s">
        <v>1552</v>
      </c>
      <c r="P113" s="61">
        <v>-510</v>
      </c>
      <c r="Q113" t="s">
        <v>1552</v>
      </c>
      <c r="R113" s="61">
        <v>0</v>
      </c>
      <c r="S113" s="61">
        <v>-510</v>
      </c>
    </row>
    <row r="114" spans="1:19" x14ac:dyDescent="0.2">
      <c r="A114" t="s">
        <v>541</v>
      </c>
      <c r="B114" t="s">
        <v>866</v>
      </c>
      <c r="C114" t="s">
        <v>1184</v>
      </c>
      <c r="D114" t="s">
        <v>238</v>
      </c>
      <c r="E114" t="s">
        <v>1546</v>
      </c>
      <c r="F114" t="s">
        <v>116</v>
      </c>
      <c r="G114" s="87">
        <v>43682</v>
      </c>
      <c r="H114" t="s">
        <v>1547</v>
      </c>
      <c r="I114" t="s">
        <v>1718</v>
      </c>
      <c r="J114" t="s">
        <v>1671</v>
      </c>
      <c r="K114">
        <v>10243</v>
      </c>
      <c r="L114" t="s">
        <v>1638</v>
      </c>
      <c r="M114" s="87">
        <v>43685</v>
      </c>
      <c r="N114" t="s">
        <v>1551</v>
      </c>
      <c r="O114" t="s">
        <v>1552</v>
      </c>
      <c r="P114" s="61">
        <v>-490</v>
      </c>
      <c r="Q114" t="s">
        <v>1552</v>
      </c>
      <c r="R114" s="61">
        <v>0</v>
      </c>
      <c r="S114" s="61">
        <v>-490</v>
      </c>
    </row>
    <row r="115" spans="1:19" x14ac:dyDescent="0.2">
      <c r="A115" t="s">
        <v>541</v>
      </c>
      <c r="B115" t="s">
        <v>866</v>
      </c>
      <c r="C115" t="s">
        <v>1184</v>
      </c>
      <c r="D115" t="s">
        <v>238</v>
      </c>
      <c r="E115" t="s">
        <v>1546</v>
      </c>
      <c r="F115" t="s">
        <v>116</v>
      </c>
      <c r="G115" s="87">
        <v>43682</v>
      </c>
      <c r="H115" t="s">
        <v>1547</v>
      </c>
      <c r="I115" t="s">
        <v>1719</v>
      </c>
      <c r="J115" t="s">
        <v>1642</v>
      </c>
      <c r="K115">
        <v>10243</v>
      </c>
      <c r="L115" t="s">
        <v>1638</v>
      </c>
      <c r="M115" s="87">
        <v>43685</v>
      </c>
      <c r="N115" t="s">
        <v>1551</v>
      </c>
      <c r="O115" t="s">
        <v>1552</v>
      </c>
      <c r="P115" s="61">
        <v>-890</v>
      </c>
      <c r="Q115" t="s">
        <v>1552</v>
      </c>
      <c r="R115" s="61">
        <v>0</v>
      </c>
      <c r="S115" s="61">
        <v>-890</v>
      </c>
    </row>
    <row r="116" spans="1:19" x14ac:dyDescent="0.2">
      <c r="A116" t="s">
        <v>541</v>
      </c>
      <c r="B116" t="s">
        <v>866</v>
      </c>
      <c r="C116" t="s">
        <v>1184</v>
      </c>
      <c r="D116" t="s">
        <v>238</v>
      </c>
      <c r="E116" t="s">
        <v>1546</v>
      </c>
      <c r="F116" t="s">
        <v>116</v>
      </c>
      <c r="G116" s="87">
        <v>43682</v>
      </c>
      <c r="H116" t="s">
        <v>1547</v>
      </c>
      <c r="I116" t="s">
        <v>1720</v>
      </c>
      <c r="J116" t="s">
        <v>1693</v>
      </c>
      <c r="K116">
        <v>10243</v>
      </c>
      <c r="L116" t="s">
        <v>1638</v>
      </c>
      <c r="M116" s="87">
        <v>43685</v>
      </c>
      <c r="N116" t="s">
        <v>1551</v>
      </c>
      <c r="O116" t="s">
        <v>1552</v>
      </c>
      <c r="P116" s="61">
        <v>-310</v>
      </c>
      <c r="Q116" t="s">
        <v>1552</v>
      </c>
      <c r="R116" s="61">
        <v>0</v>
      </c>
      <c r="S116" s="61">
        <v>-310</v>
      </c>
    </row>
    <row r="117" spans="1:19" x14ac:dyDescent="0.2">
      <c r="A117" t="s">
        <v>541</v>
      </c>
      <c r="B117" t="s">
        <v>866</v>
      </c>
      <c r="C117" t="s">
        <v>1184</v>
      </c>
      <c r="D117" t="s">
        <v>238</v>
      </c>
      <c r="E117" t="s">
        <v>1546</v>
      </c>
      <c r="F117" t="s">
        <v>116</v>
      </c>
      <c r="G117" s="87">
        <v>43682</v>
      </c>
      <c r="H117" t="s">
        <v>1547</v>
      </c>
      <c r="I117" t="s">
        <v>1721</v>
      </c>
      <c r="J117" t="s">
        <v>1640</v>
      </c>
      <c r="K117">
        <v>10243</v>
      </c>
      <c r="L117" t="s">
        <v>1638</v>
      </c>
      <c r="M117" s="87">
        <v>43685</v>
      </c>
      <c r="N117" t="s">
        <v>1551</v>
      </c>
      <c r="O117" t="s">
        <v>1552</v>
      </c>
      <c r="P117" s="61">
        <v>-500</v>
      </c>
      <c r="Q117" t="s">
        <v>1552</v>
      </c>
      <c r="R117" s="61">
        <v>0</v>
      </c>
      <c r="S117" s="61">
        <v>-500</v>
      </c>
    </row>
    <row r="118" spans="1:19" x14ac:dyDescent="0.2">
      <c r="A118" t="s">
        <v>541</v>
      </c>
      <c r="B118" t="s">
        <v>866</v>
      </c>
      <c r="C118" t="s">
        <v>1184</v>
      </c>
      <c r="D118" t="s">
        <v>238</v>
      </c>
      <c r="E118" t="s">
        <v>1546</v>
      </c>
      <c r="F118" t="s">
        <v>116</v>
      </c>
      <c r="G118" s="87">
        <v>43682</v>
      </c>
      <c r="H118" t="s">
        <v>1547</v>
      </c>
      <c r="I118" t="s">
        <v>1722</v>
      </c>
      <c r="J118" t="s">
        <v>1642</v>
      </c>
      <c r="K118">
        <v>10243</v>
      </c>
      <c r="L118" t="s">
        <v>1638</v>
      </c>
      <c r="M118" s="87">
        <v>43685</v>
      </c>
      <c r="N118" t="s">
        <v>1551</v>
      </c>
      <c r="O118" t="s">
        <v>1552</v>
      </c>
      <c r="P118" s="61">
        <v>-295</v>
      </c>
      <c r="Q118" t="s">
        <v>1552</v>
      </c>
      <c r="R118" s="61">
        <v>0</v>
      </c>
      <c r="S118" s="61">
        <v>-295</v>
      </c>
    </row>
    <row r="119" spans="1:19" x14ac:dyDescent="0.2">
      <c r="A119" t="s">
        <v>541</v>
      </c>
      <c r="B119" t="s">
        <v>866</v>
      </c>
      <c r="C119" t="s">
        <v>1184</v>
      </c>
      <c r="D119" t="s">
        <v>238</v>
      </c>
      <c r="E119" t="s">
        <v>1546</v>
      </c>
      <c r="F119" t="s">
        <v>116</v>
      </c>
      <c r="G119" s="87">
        <v>43682</v>
      </c>
      <c r="H119" t="s">
        <v>1547</v>
      </c>
      <c r="I119" t="s">
        <v>1723</v>
      </c>
      <c r="J119" t="s">
        <v>1707</v>
      </c>
      <c r="K119">
        <v>10243</v>
      </c>
      <c r="L119" t="s">
        <v>1638</v>
      </c>
      <c r="M119" s="87">
        <v>43685</v>
      </c>
      <c r="N119" t="s">
        <v>1551</v>
      </c>
      <c r="O119" t="s">
        <v>1552</v>
      </c>
      <c r="P119" s="61">
        <v>-845</v>
      </c>
      <c r="Q119" t="s">
        <v>1552</v>
      </c>
      <c r="R119" s="61">
        <v>0</v>
      </c>
      <c r="S119" s="61">
        <v>-845</v>
      </c>
    </row>
    <row r="120" spans="1:19" x14ac:dyDescent="0.2">
      <c r="A120" t="s">
        <v>541</v>
      </c>
      <c r="B120" t="s">
        <v>866</v>
      </c>
      <c r="C120" t="s">
        <v>1184</v>
      </c>
      <c r="D120" t="s">
        <v>238</v>
      </c>
      <c r="E120" t="s">
        <v>1546</v>
      </c>
      <c r="F120" t="s">
        <v>116</v>
      </c>
      <c r="G120" s="87">
        <v>43682</v>
      </c>
      <c r="H120" t="s">
        <v>1547</v>
      </c>
      <c r="I120" t="s">
        <v>1724</v>
      </c>
      <c r="J120" t="s">
        <v>1678</v>
      </c>
      <c r="K120">
        <v>10243</v>
      </c>
      <c r="L120" t="s">
        <v>1638</v>
      </c>
      <c r="M120" s="87">
        <v>43685</v>
      </c>
      <c r="N120" t="s">
        <v>1551</v>
      </c>
      <c r="O120" t="s">
        <v>1552</v>
      </c>
      <c r="P120" s="61">
        <v>-510</v>
      </c>
      <c r="Q120" t="s">
        <v>1552</v>
      </c>
      <c r="R120" s="61">
        <v>0</v>
      </c>
      <c r="S120" s="61">
        <v>-510</v>
      </c>
    </row>
    <row r="121" spans="1:19" x14ac:dyDescent="0.2">
      <c r="A121" t="s">
        <v>541</v>
      </c>
      <c r="B121" t="s">
        <v>866</v>
      </c>
      <c r="C121" t="s">
        <v>1184</v>
      </c>
      <c r="D121" t="s">
        <v>238</v>
      </c>
      <c r="E121" t="s">
        <v>1546</v>
      </c>
      <c r="F121" t="s">
        <v>116</v>
      </c>
      <c r="G121" s="87">
        <v>43682</v>
      </c>
      <c r="H121" t="s">
        <v>1547</v>
      </c>
      <c r="I121" t="s">
        <v>1725</v>
      </c>
      <c r="J121" t="s">
        <v>1642</v>
      </c>
      <c r="K121">
        <v>10243</v>
      </c>
      <c r="L121" t="s">
        <v>1638</v>
      </c>
      <c r="M121" s="87">
        <v>43685</v>
      </c>
      <c r="N121" t="s">
        <v>1551</v>
      </c>
      <c r="O121" t="s">
        <v>1552</v>
      </c>
      <c r="P121" s="61">
        <v>-850</v>
      </c>
      <c r="Q121" t="s">
        <v>1552</v>
      </c>
      <c r="R121" s="61">
        <v>0</v>
      </c>
      <c r="S121" s="61">
        <v>-850</v>
      </c>
    </row>
    <row r="122" spans="1:19" x14ac:dyDescent="0.2">
      <c r="A122" t="s">
        <v>541</v>
      </c>
      <c r="B122" t="s">
        <v>866</v>
      </c>
      <c r="C122" t="s">
        <v>1184</v>
      </c>
      <c r="D122" t="s">
        <v>238</v>
      </c>
      <c r="E122" t="s">
        <v>1546</v>
      </c>
      <c r="F122" t="s">
        <v>116</v>
      </c>
      <c r="G122" s="87">
        <v>43682</v>
      </c>
      <c r="H122" t="s">
        <v>1547</v>
      </c>
      <c r="I122" t="s">
        <v>1726</v>
      </c>
      <c r="J122" t="s">
        <v>1657</v>
      </c>
      <c r="K122">
        <v>10243</v>
      </c>
      <c r="L122" t="s">
        <v>1638</v>
      </c>
      <c r="M122" s="87">
        <v>43685</v>
      </c>
      <c r="N122" t="s">
        <v>1551</v>
      </c>
      <c r="O122" t="s">
        <v>1552</v>
      </c>
      <c r="P122" s="61">
        <v>-510</v>
      </c>
      <c r="Q122" t="s">
        <v>1552</v>
      </c>
      <c r="R122" s="61">
        <v>0</v>
      </c>
      <c r="S122" s="61">
        <v>-510</v>
      </c>
    </row>
    <row r="123" spans="1:19" x14ac:dyDescent="0.2">
      <c r="A123" t="s">
        <v>541</v>
      </c>
      <c r="B123" t="s">
        <v>866</v>
      </c>
      <c r="C123" t="s">
        <v>1184</v>
      </c>
      <c r="D123" t="s">
        <v>238</v>
      </c>
      <c r="E123" t="s">
        <v>1546</v>
      </c>
      <c r="F123" t="s">
        <v>116</v>
      </c>
      <c r="G123" s="87">
        <v>43682</v>
      </c>
      <c r="H123" t="s">
        <v>1547</v>
      </c>
      <c r="I123" t="s">
        <v>1727</v>
      </c>
      <c r="J123" t="s">
        <v>1671</v>
      </c>
      <c r="K123">
        <v>10243</v>
      </c>
      <c r="L123" t="s">
        <v>1638</v>
      </c>
      <c r="M123" s="87">
        <v>43685</v>
      </c>
      <c r="N123" t="s">
        <v>1551</v>
      </c>
      <c r="O123" t="s">
        <v>1552</v>
      </c>
      <c r="P123" s="61">
        <v>-500</v>
      </c>
      <c r="Q123" t="s">
        <v>1552</v>
      </c>
      <c r="R123" s="61">
        <v>0</v>
      </c>
      <c r="S123" s="61">
        <v>-500</v>
      </c>
    </row>
    <row r="124" spans="1:19" x14ac:dyDescent="0.2">
      <c r="A124" t="s">
        <v>541</v>
      </c>
      <c r="B124" t="s">
        <v>866</v>
      </c>
      <c r="C124" t="s">
        <v>1184</v>
      </c>
      <c r="D124" t="s">
        <v>238</v>
      </c>
      <c r="E124" t="s">
        <v>1546</v>
      </c>
      <c r="F124" t="s">
        <v>116</v>
      </c>
      <c r="G124" s="87">
        <v>43682</v>
      </c>
      <c r="H124" t="s">
        <v>1547</v>
      </c>
      <c r="I124" t="s">
        <v>1728</v>
      </c>
      <c r="J124" t="s">
        <v>1640</v>
      </c>
      <c r="K124">
        <v>10243</v>
      </c>
      <c r="L124" t="s">
        <v>1638</v>
      </c>
      <c r="M124" s="87">
        <v>43685</v>
      </c>
      <c r="N124" t="s">
        <v>1551</v>
      </c>
      <c r="O124" t="s">
        <v>1552</v>
      </c>
      <c r="P124" s="61">
        <v>-650</v>
      </c>
      <c r="Q124" t="s">
        <v>1552</v>
      </c>
      <c r="R124" s="61">
        <v>0</v>
      </c>
      <c r="S124" s="61">
        <v>-650</v>
      </c>
    </row>
    <row r="125" spans="1:19" x14ac:dyDescent="0.2">
      <c r="A125" t="s">
        <v>541</v>
      </c>
      <c r="B125" t="s">
        <v>866</v>
      </c>
      <c r="C125" t="s">
        <v>1184</v>
      </c>
      <c r="D125" t="s">
        <v>238</v>
      </c>
      <c r="E125" t="s">
        <v>1546</v>
      </c>
      <c r="F125" t="s">
        <v>116</v>
      </c>
      <c r="G125" s="87">
        <v>43682</v>
      </c>
      <c r="H125" t="s">
        <v>1547</v>
      </c>
      <c r="I125" t="s">
        <v>1729</v>
      </c>
      <c r="J125" t="s">
        <v>1640</v>
      </c>
      <c r="K125">
        <v>10243</v>
      </c>
      <c r="L125" t="s">
        <v>1638</v>
      </c>
      <c r="M125" s="87">
        <v>43685</v>
      </c>
      <c r="N125" t="s">
        <v>1551</v>
      </c>
      <c r="O125" t="s">
        <v>1552</v>
      </c>
      <c r="P125" s="61">
        <v>-700</v>
      </c>
      <c r="Q125" t="s">
        <v>1552</v>
      </c>
      <c r="R125" s="61">
        <v>0</v>
      </c>
      <c r="S125" s="61">
        <v>-700</v>
      </c>
    </row>
    <row r="126" spans="1:19" x14ac:dyDescent="0.2">
      <c r="A126" t="s">
        <v>541</v>
      </c>
      <c r="B126" t="s">
        <v>866</v>
      </c>
      <c r="C126" t="s">
        <v>1184</v>
      </c>
      <c r="D126" t="s">
        <v>238</v>
      </c>
      <c r="E126" t="s">
        <v>1546</v>
      </c>
      <c r="F126" t="s">
        <v>116</v>
      </c>
      <c r="G126" s="87">
        <v>43682</v>
      </c>
      <c r="H126" t="s">
        <v>1547</v>
      </c>
      <c r="I126" t="s">
        <v>1730</v>
      </c>
      <c r="J126" t="s">
        <v>1642</v>
      </c>
      <c r="K126">
        <v>10243</v>
      </c>
      <c r="L126" t="s">
        <v>1638</v>
      </c>
      <c r="M126" s="87">
        <v>43685</v>
      </c>
      <c r="N126" t="s">
        <v>1551</v>
      </c>
      <c r="O126" t="s">
        <v>1552</v>
      </c>
      <c r="P126" s="61">
        <v>-800</v>
      </c>
      <c r="Q126" t="s">
        <v>1552</v>
      </c>
      <c r="R126" s="61">
        <v>0</v>
      </c>
      <c r="S126" s="61">
        <v>-800</v>
      </c>
    </row>
    <row r="127" spans="1:19" x14ac:dyDescent="0.2">
      <c r="A127" t="s">
        <v>541</v>
      </c>
      <c r="B127" t="s">
        <v>866</v>
      </c>
      <c r="C127" t="s">
        <v>1184</v>
      </c>
      <c r="D127" t="s">
        <v>238</v>
      </c>
      <c r="E127" t="s">
        <v>1546</v>
      </c>
      <c r="F127" t="s">
        <v>116</v>
      </c>
      <c r="G127" s="87">
        <v>43682</v>
      </c>
      <c r="H127" t="s">
        <v>1547</v>
      </c>
      <c r="I127" t="s">
        <v>1731</v>
      </c>
      <c r="J127" t="s">
        <v>1640</v>
      </c>
      <c r="K127">
        <v>10243</v>
      </c>
      <c r="L127" t="s">
        <v>1638</v>
      </c>
      <c r="M127" s="87">
        <v>43685</v>
      </c>
      <c r="N127" t="s">
        <v>1551</v>
      </c>
      <c r="O127" t="s">
        <v>1552</v>
      </c>
      <c r="P127" s="61">
        <v>-650</v>
      </c>
      <c r="Q127" t="s">
        <v>1552</v>
      </c>
      <c r="R127" s="61">
        <v>0</v>
      </c>
      <c r="S127" s="61">
        <v>-650</v>
      </c>
    </row>
    <row r="128" spans="1:19" x14ac:dyDescent="0.2">
      <c r="A128" t="s">
        <v>541</v>
      </c>
      <c r="B128" t="s">
        <v>866</v>
      </c>
      <c r="C128" t="s">
        <v>1184</v>
      </c>
      <c r="D128" t="s">
        <v>238</v>
      </c>
      <c r="E128" t="s">
        <v>1546</v>
      </c>
      <c r="F128" t="s">
        <v>116</v>
      </c>
      <c r="G128" s="87">
        <v>43682</v>
      </c>
      <c r="H128" t="s">
        <v>1547</v>
      </c>
      <c r="I128" t="s">
        <v>1732</v>
      </c>
      <c r="J128" t="s">
        <v>1640</v>
      </c>
      <c r="K128">
        <v>10243</v>
      </c>
      <c r="L128" t="s">
        <v>1638</v>
      </c>
      <c r="M128" s="87">
        <v>43685</v>
      </c>
      <c r="N128" t="s">
        <v>1551</v>
      </c>
      <c r="O128" t="s">
        <v>1552</v>
      </c>
      <c r="P128" s="61">
        <v>-833.33</v>
      </c>
      <c r="Q128" t="s">
        <v>1552</v>
      </c>
      <c r="R128" s="61">
        <v>0</v>
      </c>
      <c r="S128" s="61">
        <v>-833.33</v>
      </c>
    </row>
    <row r="129" spans="1:19" x14ac:dyDescent="0.2">
      <c r="A129" t="s">
        <v>541</v>
      </c>
      <c r="B129" t="s">
        <v>866</v>
      </c>
      <c r="C129" t="s">
        <v>1184</v>
      </c>
      <c r="D129" t="s">
        <v>238</v>
      </c>
      <c r="E129" t="s">
        <v>1546</v>
      </c>
      <c r="F129" t="s">
        <v>116</v>
      </c>
      <c r="G129" s="87">
        <v>43682</v>
      </c>
      <c r="H129" t="s">
        <v>1547</v>
      </c>
      <c r="I129" t="s">
        <v>1733</v>
      </c>
      <c r="J129" t="s">
        <v>1734</v>
      </c>
      <c r="K129">
        <v>10243</v>
      </c>
      <c r="L129" t="s">
        <v>1638</v>
      </c>
      <c r="M129" s="87">
        <v>43685</v>
      </c>
      <c r="N129" t="s">
        <v>1551</v>
      </c>
      <c r="O129" t="s">
        <v>1552</v>
      </c>
      <c r="P129" s="61">
        <v>-2700</v>
      </c>
      <c r="Q129" t="s">
        <v>1552</v>
      </c>
      <c r="R129" s="61">
        <v>0</v>
      </c>
      <c r="S129" s="61">
        <v>-2700</v>
      </c>
    </row>
    <row r="130" spans="1:19" x14ac:dyDescent="0.2">
      <c r="A130" t="s">
        <v>541</v>
      </c>
      <c r="B130" t="s">
        <v>866</v>
      </c>
      <c r="C130" t="s">
        <v>1184</v>
      </c>
      <c r="D130" t="s">
        <v>238</v>
      </c>
      <c r="E130" t="s">
        <v>1546</v>
      </c>
      <c r="F130" t="s">
        <v>116</v>
      </c>
      <c r="G130" s="87">
        <v>43682</v>
      </c>
      <c r="H130" t="s">
        <v>1547</v>
      </c>
      <c r="I130" t="s">
        <v>1735</v>
      </c>
      <c r="J130" t="s">
        <v>1736</v>
      </c>
      <c r="K130">
        <v>10243</v>
      </c>
      <c r="L130" t="s">
        <v>1638</v>
      </c>
      <c r="M130" s="87">
        <v>43685</v>
      </c>
      <c r="N130" t="s">
        <v>1551</v>
      </c>
      <c r="O130" t="s">
        <v>1552</v>
      </c>
      <c r="P130" s="61">
        <v>-2900</v>
      </c>
      <c r="Q130" t="s">
        <v>1552</v>
      </c>
      <c r="R130" s="61">
        <v>0</v>
      </c>
      <c r="S130" s="61">
        <v>-2900</v>
      </c>
    </row>
    <row r="131" spans="1:19" x14ac:dyDescent="0.2">
      <c r="A131" t="s">
        <v>541</v>
      </c>
      <c r="B131" t="s">
        <v>866</v>
      </c>
      <c r="C131" t="s">
        <v>1184</v>
      </c>
      <c r="D131" t="s">
        <v>238</v>
      </c>
      <c r="E131" t="s">
        <v>1546</v>
      </c>
      <c r="F131" t="s">
        <v>116</v>
      </c>
      <c r="G131" s="87">
        <v>43682</v>
      </c>
      <c r="H131" t="s">
        <v>1547</v>
      </c>
      <c r="I131" t="s">
        <v>1737</v>
      </c>
      <c r="J131" t="s">
        <v>1738</v>
      </c>
      <c r="K131">
        <v>10243</v>
      </c>
      <c r="L131" t="s">
        <v>1638</v>
      </c>
      <c r="M131" s="87">
        <v>43685</v>
      </c>
      <c r="N131" t="s">
        <v>1551</v>
      </c>
      <c r="O131" t="s">
        <v>1552</v>
      </c>
      <c r="P131" s="61">
        <v>-1000</v>
      </c>
      <c r="Q131" t="s">
        <v>1552</v>
      </c>
      <c r="R131" s="61">
        <v>0</v>
      </c>
      <c r="S131" s="61">
        <v>-1000</v>
      </c>
    </row>
    <row r="132" spans="1:19" x14ac:dyDescent="0.2">
      <c r="A132" t="s">
        <v>541</v>
      </c>
      <c r="B132" t="s">
        <v>866</v>
      </c>
      <c r="C132" t="s">
        <v>1184</v>
      </c>
      <c r="D132" t="s">
        <v>238</v>
      </c>
      <c r="E132" t="s">
        <v>1546</v>
      </c>
      <c r="F132" t="s">
        <v>116</v>
      </c>
      <c r="G132" s="87">
        <v>43682</v>
      </c>
      <c r="H132" t="s">
        <v>1547</v>
      </c>
      <c r="I132" t="s">
        <v>1739</v>
      </c>
      <c r="J132" t="s">
        <v>1671</v>
      </c>
      <c r="K132">
        <v>10243</v>
      </c>
      <c r="L132" t="s">
        <v>1638</v>
      </c>
      <c r="M132" s="87">
        <v>43685</v>
      </c>
      <c r="N132" t="s">
        <v>1551</v>
      </c>
      <c r="O132" t="s">
        <v>1552</v>
      </c>
      <c r="P132" s="61">
        <v>-510</v>
      </c>
      <c r="Q132" t="s">
        <v>1552</v>
      </c>
      <c r="R132" s="61">
        <v>0</v>
      </c>
      <c r="S132" s="61">
        <v>-510</v>
      </c>
    </row>
    <row r="133" spans="1:19" x14ac:dyDescent="0.2">
      <c r="A133" t="s">
        <v>541</v>
      </c>
      <c r="B133" t="s">
        <v>866</v>
      </c>
      <c r="C133" t="s">
        <v>1184</v>
      </c>
      <c r="D133" t="s">
        <v>238</v>
      </c>
      <c r="E133" t="s">
        <v>1546</v>
      </c>
      <c r="F133" t="s">
        <v>116</v>
      </c>
      <c r="G133" s="87">
        <v>43682</v>
      </c>
      <c r="H133" t="s">
        <v>1547</v>
      </c>
      <c r="I133" t="s">
        <v>1740</v>
      </c>
      <c r="J133" t="s">
        <v>1644</v>
      </c>
      <c r="K133">
        <v>10243</v>
      </c>
      <c r="L133" t="s">
        <v>1638</v>
      </c>
      <c r="M133" s="87">
        <v>43685</v>
      </c>
      <c r="N133" t="s">
        <v>1551</v>
      </c>
      <c r="O133" t="s">
        <v>1552</v>
      </c>
      <c r="P133" s="61">
        <v>-2400</v>
      </c>
      <c r="Q133" t="s">
        <v>1552</v>
      </c>
      <c r="R133" s="61">
        <v>0</v>
      </c>
      <c r="S133" s="61">
        <v>-2400</v>
      </c>
    </row>
    <row r="134" spans="1:19" x14ac:dyDescent="0.2">
      <c r="A134" t="s">
        <v>541</v>
      </c>
      <c r="B134" t="s">
        <v>866</v>
      </c>
      <c r="C134" t="s">
        <v>1184</v>
      </c>
      <c r="D134" t="s">
        <v>238</v>
      </c>
      <c r="E134" t="s">
        <v>1546</v>
      </c>
      <c r="F134" t="s">
        <v>116</v>
      </c>
      <c r="G134" s="87">
        <v>43682</v>
      </c>
      <c r="H134" t="s">
        <v>1547</v>
      </c>
      <c r="I134" t="s">
        <v>1741</v>
      </c>
      <c r="J134" t="s">
        <v>1742</v>
      </c>
      <c r="K134">
        <v>10243</v>
      </c>
      <c r="L134" t="s">
        <v>1638</v>
      </c>
      <c r="M134" s="87">
        <v>43685</v>
      </c>
      <c r="N134" t="s">
        <v>1551</v>
      </c>
      <c r="O134" t="s">
        <v>1552</v>
      </c>
      <c r="P134" s="61">
        <v>-890</v>
      </c>
      <c r="Q134" t="s">
        <v>1552</v>
      </c>
      <c r="R134" s="61">
        <v>0</v>
      </c>
      <c r="S134" s="61">
        <v>-890</v>
      </c>
    </row>
    <row r="135" spans="1:19" x14ac:dyDescent="0.2">
      <c r="A135" t="s">
        <v>541</v>
      </c>
      <c r="B135" t="s">
        <v>866</v>
      </c>
      <c r="C135" t="s">
        <v>1184</v>
      </c>
      <c r="D135" t="s">
        <v>238</v>
      </c>
      <c r="E135" t="s">
        <v>1546</v>
      </c>
      <c r="F135" t="s">
        <v>116</v>
      </c>
      <c r="G135" s="87">
        <v>43682</v>
      </c>
      <c r="H135" t="s">
        <v>1547</v>
      </c>
      <c r="I135" t="s">
        <v>1743</v>
      </c>
      <c r="J135" t="s">
        <v>1644</v>
      </c>
      <c r="K135">
        <v>10243</v>
      </c>
      <c r="L135" t="s">
        <v>1638</v>
      </c>
      <c r="M135" s="87">
        <v>43685</v>
      </c>
      <c r="N135" t="s">
        <v>1551</v>
      </c>
      <c r="O135" t="s">
        <v>1552</v>
      </c>
      <c r="P135" s="61">
        <v>-3000</v>
      </c>
      <c r="Q135" t="s">
        <v>1552</v>
      </c>
      <c r="R135" s="61">
        <v>0</v>
      </c>
      <c r="S135" s="61">
        <v>-3000</v>
      </c>
    </row>
    <row r="136" spans="1:19" x14ac:dyDescent="0.2">
      <c r="A136" t="s">
        <v>541</v>
      </c>
      <c r="B136" t="s">
        <v>866</v>
      </c>
      <c r="C136" t="s">
        <v>1184</v>
      </c>
      <c r="D136" t="s">
        <v>238</v>
      </c>
      <c r="E136" t="s">
        <v>1546</v>
      </c>
      <c r="F136" t="s">
        <v>116</v>
      </c>
      <c r="G136" s="87">
        <v>43682</v>
      </c>
      <c r="H136" t="s">
        <v>1547</v>
      </c>
      <c r="I136" t="s">
        <v>1744</v>
      </c>
      <c r="J136" t="s">
        <v>1642</v>
      </c>
      <c r="K136">
        <v>10243</v>
      </c>
      <c r="L136" t="s">
        <v>1638</v>
      </c>
      <c r="M136" s="87">
        <v>43685</v>
      </c>
      <c r="N136" t="s">
        <v>1551</v>
      </c>
      <c r="O136" t="s">
        <v>1552</v>
      </c>
      <c r="P136" s="61">
        <v>-800</v>
      </c>
      <c r="Q136" t="s">
        <v>1552</v>
      </c>
      <c r="R136" s="61">
        <v>0</v>
      </c>
      <c r="S136" s="61">
        <v>-800</v>
      </c>
    </row>
    <row r="137" spans="1:19" x14ac:dyDescent="0.2">
      <c r="A137" t="s">
        <v>541</v>
      </c>
      <c r="B137" t="s">
        <v>866</v>
      </c>
      <c r="C137" t="s">
        <v>1184</v>
      </c>
      <c r="D137" t="s">
        <v>238</v>
      </c>
      <c r="E137" t="s">
        <v>1546</v>
      </c>
      <c r="F137" t="s">
        <v>116</v>
      </c>
      <c r="G137" s="87">
        <v>43682</v>
      </c>
      <c r="H137" t="s">
        <v>1547</v>
      </c>
      <c r="I137" t="s">
        <v>1745</v>
      </c>
      <c r="J137" t="s">
        <v>1707</v>
      </c>
      <c r="K137">
        <v>10243</v>
      </c>
      <c r="L137" t="s">
        <v>1638</v>
      </c>
      <c r="M137" s="87">
        <v>43685</v>
      </c>
      <c r="N137" t="s">
        <v>1551</v>
      </c>
      <c r="O137" t="s">
        <v>1552</v>
      </c>
      <c r="P137" s="61">
        <v>-1200</v>
      </c>
      <c r="Q137" t="s">
        <v>1552</v>
      </c>
      <c r="R137" s="61">
        <v>0</v>
      </c>
      <c r="S137" s="61">
        <v>-1200</v>
      </c>
    </row>
    <row r="138" spans="1:19" x14ac:dyDescent="0.2">
      <c r="A138" t="s">
        <v>541</v>
      </c>
      <c r="B138" t="s">
        <v>866</v>
      </c>
      <c r="C138" t="s">
        <v>1184</v>
      </c>
      <c r="D138" t="s">
        <v>238</v>
      </c>
      <c r="E138" t="s">
        <v>1546</v>
      </c>
      <c r="F138" t="s">
        <v>116</v>
      </c>
      <c r="G138" s="87">
        <v>43682</v>
      </c>
      <c r="H138" t="s">
        <v>1547</v>
      </c>
      <c r="I138" t="s">
        <v>1746</v>
      </c>
      <c r="J138" t="s">
        <v>1671</v>
      </c>
      <c r="K138">
        <v>10243</v>
      </c>
      <c r="L138" t="s">
        <v>1638</v>
      </c>
      <c r="M138" s="87">
        <v>43685</v>
      </c>
      <c r="N138" t="s">
        <v>1551</v>
      </c>
      <c r="O138" t="s">
        <v>1552</v>
      </c>
      <c r="P138" s="61">
        <v>-510</v>
      </c>
      <c r="Q138" t="s">
        <v>1552</v>
      </c>
      <c r="R138" s="61">
        <v>0</v>
      </c>
      <c r="S138" s="61">
        <v>-510</v>
      </c>
    </row>
    <row r="139" spans="1:19" x14ac:dyDescent="0.2">
      <c r="A139" t="s">
        <v>541</v>
      </c>
      <c r="B139" t="s">
        <v>866</v>
      </c>
      <c r="C139" t="s">
        <v>1184</v>
      </c>
      <c r="D139" t="s">
        <v>238</v>
      </c>
      <c r="E139" t="s">
        <v>1546</v>
      </c>
      <c r="F139" t="s">
        <v>116</v>
      </c>
      <c r="G139" s="87">
        <v>43682</v>
      </c>
      <c r="H139" t="s">
        <v>1547</v>
      </c>
      <c r="I139" t="s">
        <v>1747</v>
      </c>
      <c r="J139" t="s">
        <v>1671</v>
      </c>
      <c r="K139">
        <v>10243</v>
      </c>
      <c r="L139" t="s">
        <v>1638</v>
      </c>
      <c r="M139" s="87">
        <v>43685</v>
      </c>
      <c r="N139" t="s">
        <v>1551</v>
      </c>
      <c r="O139" t="s">
        <v>1552</v>
      </c>
      <c r="P139" s="61">
        <v>-510</v>
      </c>
      <c r="Q139" t="s">
        <v>1552</v>
      </c>
      <c r="R139" s="61">
        <v>0</v>
      </c>
      <c r="S139" s="61">
        <v>-510</v>
      </c>
    </row>
    <row r="140" spans="1:19" x14ac:dyDescent="0.2">
      <c r="A140" t="s">
        <v>541</v>
      </c>
      <c r="B140" t="s">
        <v>866</v>
      </c>
      <c r="C140" t="s">
        <v>1184</v>
      </c>
      <c r="D140" t="s">
        <v>238</v>
      </c>
      <c r="E140" t="s">
        <v>1546</v>
      </c>
      <c r="F140" t="s">
        <v>116</v>
      </c>
      <c r="G140" s="87">
        <v>43682</v>
      </c>
      <c r="H140" t="s">
        <v>1547</v>
      </c>
      <c r="I140" t="s">
        <v>1748</v>
      </c>
      <c r="J140" t="s">
        <v>1678</v>
      </c>
      <c r="K140">
        <v>10243</v>
      </c>
      <c r="L140" t="s">
        <v>1638</v>
      </c>
      <c r="M140" s="87">
        <v>43685</v>
      </c>
      <c r="N140" t="s">
        <v>1551</v>
      </c>
      <c r="O140" t="s">
        <v>1552</v>
      </c>
      <c r="P140" s="61">
        <v>-510</v>
      </c>
      <c r="Q140" t="s">
        <v>1552</v>
      </c>
      <c r="R140" s="61">
        <v>0</v>
      </c>
      <c r="S140" s="61">
        <v>-510</v>
      </c>
    </row>
    <row r="141" spans="1:19" x14ac:dyDescent="0.2">
      <c r="A141" t="s">
        <v>541</v>
      </c>
      <c r="B141" t="s">
        <v>866</v>
      </c>
      <c r="C141" t="s">
        <v>1184</v>
      </c>
      <c r="D141" t="s">
        <v>238</v>
      </c>
      <c r="E141" t="s">
        <v>1546</v>
      </c>
      <c r="F141" t="s">
        <v>116</v>
      </c>
      <c r="G141" s="87">
        <v>43682</v>
      </c>
      <c r="H141" t="s">
        <v>1547</v>
      </c>
      <c r="I141" t="s">
        <v>1749</v>
      </c>
      <c r="J141" t="s">
        <v>1657</v>
      </c>
      <c r="K141">
        <v>10243</v>
      </c>
      <c r="L141" t="s">
        <v>1638</v>
      </c>
      <c r="M141" s="87">
        <v>43685</v>
      </c>
      <c r="N141" t="s">
        <v>1551</v>
      </c>
      <c r="O141" t="s">
        <v>1552</v>
      </c>
      <c r="P141" s="61">
        <v>-500</v>
      </c>
      <c r="Q141" t="s">
        <v>1552</v>
      </c>
      <c r="R141" s="61">
        <v>0</v>
      </c>
      <c r="S141" s="61">
        <v>-500</v>
      </c>
    </row>
    <row r="142" spans="1:19" x14ac:dyDescent="0.2">
      <c r="A142" t="s">
        <v>541</v>
      </c>
      <c r="B142" t="s">
        <v>866</v>
      </c>
      <c r="C142" t="s">
        <v>1184</v>
      </c>
      <c r="D142" t="s">
        <v>238</v>
      </c>
      <c r="E142" t="s">
        <v>1546</v>
      </c>
      <c r="F142" t="s">
        <v>117</v>
      </c>
      <c r="G142" s="87">
        <v>43710</v>
      </c>
      <c r="H142" t="s">
        <v>1547</v>
      </c>
      <c r="I142" t="s">
        <v>1750</v>
      </c>
      <c r="J142" t="s">
        <v>1751</v>
      </c>
      <c r="K142">
        <v>10257</v>
      </c>
      <c r="L142" t="s">
        <v>1752</v>
      </c>
      <c r="M142" s="87">
        <v>43717</v>
      </c>
      <c r="N142" t="s">
        <v>1551</v>
      </c>
      <c r="O142" t="s">
        <v>1552</v>
      </c>
      <c r="P142" s="61">
        <v>-1900</v>
      </c>
      <c r="Q142" t="s">
        <v>1552</v>
      </c>
      <c r="R142" s="61">
        <v>0</v>
      </c>
      <c r="S142" s="61">
        <v>-1900</v>
      </c>
    </row>
    <row r="143" spans="1:19" x14ac:dyDescent="0.2">
      <c r="A143" t="s">
        <v>541</v>
      </c>
      <c r="B143" t="s">
        <v>866</v>
      </c>
      <c r="C143" t="s">
        <v>1184</v>
      </c>
      <c r="D143" t="s">
        <v>238</v>
      </c>
      <c r="E143" t="s">
        <v>1546</v>
      </c>
      <c r="F143" t="s">
        <v>117</v>
      </c>
      <c r="G143" s="87">
        <v>43710</v>
      </c>
      <c r="H143" t="s">
        <v>1547</v>
      </c>
      <c r="I143" t="s">
        <v>1753</v>
      </c>
      <c r="J143" t="s">
        <v>1754</v>
      </c>
      <c r="K143">
        <v>10257</v>
      </c>
      <c r="L143" t="s">
        <v>1752</v>
      </c>
      <c r="M143" s="87">
        <v>43717</v>
      </c>
      <c r="N143" t="s">
        <v>1551</v>
      </c>
      <c r="O143" t="s">
        <v>1552</v>
      </c>
      <c r="P143" s="61">
        <v>-520</v>
      </c>
      <c r="Q143" t="s">
        <v>1552</v>
      </c>
      <c r="R143" s="61">
        <v>0</v>
      </c>
      <c r="S143" s="61">
        <v>-520</v>
      </c>
    </row>
    <row r="144" spans="1:19" x14ac:dyDescent="0.2">
      <c r="A144" t="s">
        <v>541</v>
      </c>
      <c r="B144" t="s">
        <v>866</v>
      </c>
      <c r="C144" t="s">
        <v>1184</v>
      </c>
      <c r="D144" t="s">
        <v>238</v>
      </c>
      <c r="E144" t="s">
        <v>1546</v>
      </c>
      <c r="F144" t="s">
        <v>117</v>
      </c>
      <c r="G144" s="87">
        <v>43710</v>
      </c>
      <c r="H144" t="s">
        <v>1547</v>
      </c>
      <c r="I144" t="s">
        <v>1755</v>
      </c>
      <c r="J144" t="s">
        <v>1756</v>
      </c>
      <c r="K144">
        <v>10257</v>
      </c>
      <c r="L144" t="s">
        <v>1752</v>
      </c>
      <c r="M144" s="87">
        <v>43717</v>
      </c>
      <c r="N144" t="s">
        <v>1551</v>
      </c>
      <c r="O144" t="s">
        <v>1552</v>
      </c>
      <c r="P144" s="61">
        <v>-1390</v>
      </c>
      <c r="Q144" t="s">
        <v>1552</v>
      </c>
      <c r="R144" s="61">
        <v>0</v>
      </c>
      <c r="S144" s="61">
        <v>-1390</v>
      </c>
    </row>
    <row r="145" spans="1:19" x14ac:dyDescent="0.2">
      <c r="A145" t="s">
        <v>541</v>
      </c>
      <c r="B145" t="s">
        <v>866</v>
      </c>
      <c r="C145" t="s">
        <v>1184</v>
      </c>
      <c r="D145" t="s">
        <v>238</v>
      </c>
      <c r="E145" t="s">
        <v>1546</v>
      </c>
      <c r="F145" t="s">
        <v>117</v>
      </c>
      <c r="G145" s="87">
        <v>43710</v>
      </c>
      <c r="H145" t="s">
        <v>1547</v>
      </c>
      <c r="I145" t="s">
        <v>1757</v>
      </c>
      <c r="J145" t="s">
        <v>1758</v>
      </c>
      <c r="K145">
        <v>10257</v>
      </c>
      <c r="L145" t="s">
        <v>1752</v>
      </c>
      <c r="M145" s="87">
        <v>43717</v>
      </c>
      <c r="N145" t="s">
        <v>1551</v>
      </c>
      <c r="O145" t="s">
        <v>1552</v>
      </c>
      <c r="P145" s="61">
        <v>-1300</v>
      </c>
      <c r="Q145" t="s">
        <v>1552</v>
      </c>
      <c r="R145" s="61">
        <v>0</v>
      </c>
      <c r="S145" s="61">
        <v>-1300</v>
      </c>
    </row>
    <row r="146" spans="1:19" x14ac:dyDescent="0.2">
      <c r="A146" t="s">
        <v>541</v>
      </c>
      <c r="B146" t="s">
        <v>866</v>
      </c>
      <c r="C146" t="s">
        <v>1184</v>
      </c>
      <c r="D146" t="s">
        <v>238</v>
      </c>
      <c r="E146" t="s">
        <v>1546</v>
      </c>
      <c r="F146" t="s">
        <v>117</v>
      </c>
      <c r="G146" s="87">
        <v>43710</v>
      </c>
      <c r="H146" t="s">
        <v>1547</v>
      </c>
      <c r="I146" t="s">
        <v>1759</v>
      </c>
      <c r="J146" t="s">
        <v>1760</v>
      </c>
      <c r="K146">
        <v>10257</v>
      </c>
      <c r="L146" t="s">
        <v>1752</v>
      </c>
      <c r="M146" s="87">
        <v>43717</v>
      </c>
      <c r="N146" t="s">
        <v>1551</v>
      </c>
      <c r="O146" t="s">
        <v>1552</v>
      </c>
      <c r="P146" s="61">
        <v>-1150</v>
      </c>
      <c r="Q146" t="s">
        <v>1552</v>
      </c>
      <c r="R146" s="61">
        <v>0</v>
      </c>
      <c r="S146" s="61">
        <v>-1150</v>
      </c>
    </row>
    <row r="147" spans="1:19" x14ac:dyDescent="0.2">
      <c r="A147" t="s">
        <v>541</v>
      </c>
      <c r="B147" t="s">
        <v>866</v>
      </c>
      <c r="C147" t="s">
        <v>1184</v>
      </c>
      <c r="D147" t="s">
        <v>238</v>
      </c>
      <c r="E147" t="s">
        <v>1546</v>
      </c>
      <c r="F147" t="s">
        <v>117</v>
      </c>
      <c r="G147" s="87">
        <v>43710</v>
      </c>
      <c r="H147" t="s">
        <v>1547</v>
      </c>
      <c r="I147" t="s">
        <v>1761</v>
      </c>
      <c r="J147" t="s">
        <v>1762</v>
      </c>
      <c r="K147">
        <v>10257</v>
      </c>
      <c r="L147" t="s">
        <v>1752</v>
      </c>
      <c r="M147" s="87">
        <v>43717</v>
      </c>
      <c r="N147" t="s">
        <v>1551</v>
      </c>
      <c r="O147" t="s">
        <v>1552</v>
      </c>
      <c r="P147" s="61">
        <v>-1390</v>
      </c>
      <c r="Q147" t="s">
        <v>1552</v>
      </c>
      <c r="R147" s="61">
        <v>0</v>
      </c>
      <c r="S147" s="61">
        <v>-1390</v>
      </c>
    </row>
    <row r="148" spans="1:19" x14ac:dyDescent="0.2">
      <c r="A148" t="s">
        <v>541</v>
      </c>
      <c r="B148" t="s">
        <v>866</v>
      </c>
      <c r="C148" t="s">
        <v>1184</v>
      </c>
      <c r="D148" t="s">
        <v>238</v>
      </c>
      <c r="E148" t="s">
        <v>1546</v>
      </c>
      <c r="F148" t="s">
        <v>117</v>
      </c>
      <c r="G148" s="87">
        <v>43710</v>
      </c>
      <c r="H148" t="s">
        <v>1547</v>
      </c>
      <c r="I148" t="s">
        <v>1763</v>
      </c>
      <c r="J148" t="s">
        <v>1764</v>
      </c>
      <c r="K148">
        <v>10257</v>
      </c>
      <c r="L148" t="s">
        <v>1752</v>
      </c>
      <c r="M148" s="87">
        <v>43717</v>
      </c>
      <c r="N148" t="s">
        <v>1551</v>
      </c>
      <c r="O148" t="s">
        <v>1552</v>
      </c>
      <c r="P148" s="61">
        <v>-750</v>
      </c>
      <c r="Q148" t="s">
        <v>1552</v>
      </c>
      <c r="R148" s="61">
        <v>0</v>
      </c>
      <c r="S148" s="61">
        <v>-750</v>
      </c>
    </row>
    <row r="149" spans="1:19" x14ac:dyDescent="0.2">
      <c r="A149" t="s">
        <v>541</v>
      </c>
      <c r="B149" t="s">
        <v>866</v>
      </c>
      <c r="C149" t="s">
        <v>1184</v>
      </c>
      <c r="D149" t="s">
        <v>238</v>
      </c>
      <c r="E149" t="s">
        <v>1546</v>
      </c>
      <c r="F149" t="s">
        <v>117</v>
      </c>
      <c r="G149" s="87">
        <v>43710</v>
      </c>
      <c r="H149" t="s">
        <v>1547</v>
      </c>
      <c r="I149" t="s">
        <v>1765</v>
      </c>
      <c r="J149" t="s">
        <v>1760</v>
      </c>
      <c r="K149">
        <v>10257</v>
      </c>
      <c r="L149" t="s">
        <v>1752</v>
      </c>
      <c r="M149" s="87">
        <v>43717</v>
      </c>
      <c r="N149" t="s">
        <v>1551</v>
      </c>
      <c r="O149" t="s">
        <v>1552</v>
      </c>
      <c r="P149" s="61">
        <v>-890</v>
      </c>
      <c r="Q149" t="s">
        <v>1552</v>
      </c>
      <c r="R149" s="61">
        <v>0</v>
      </c>
      <c r="S149" s="61">
        <v>-890</v>
      </c>
    </row>
    <row r="150" spans="1:19" x14ac:dyDescent="0.2">
      <c r="A150" t="s">
        <v>541</v>
      </c>
      <c r="B150" t="s">
        <v>866</v>
      </c>
      <c r="C150" t="s">
        <v>1184</v>
      </c>
      <c r="D150" t="s">
        <v>238</v>
      </c>
      <c r="E150" t="s">
        <v>1546</v>
      </c>
      <c r="F150" t="s">
        <v>117</v>
      </c>
      <c r="G150" s="87">
        <v>43710</v>
      </c>
      <c r="H150" t="s">
        <v>1547</v>
      </c>
      <c r="I150" t="s">
        <v>1766</v>
      </c>
      <c r="J150" t="s">
        <v>1760</v>
      </c>
      <c r="K150">
        <v>10257</v>
      </c>
      <c r="L150" t="s">
        <v>1752</v>
      </c>
      <c r="M150" s="87">
        <v>43717</v>
      </c>
      <c r="N150" t="s">
        <v>1551</v>
      </c>
      <c r="O150" t="s">
        <v>1552</v>
      </c>
      <c r="P150" s="61">
        <v>-890</v>
      </c>
      <c r="Q150" t="s">
        <v>1552</v>
      </c>
      <c r="R150" s="61">
        <v>0</v>
      </c>
      <c r="S150" s="61">
        <v>-890</v>
      </c>
    </row>
    <row r="151" spans="1:19" x14ac:dyDescent="0.2">
      <c r="A151" t="s">
        <v>541</v>
      </c>
      <c r="B151" t="s">
        <v>866</v>
      </c>
      <c r="C151" t="s">
        <v>1184</v>
      </c>
      <c r="D151" t="s">
        <v>238</v>
      </c>
      <c r="E151" t="s">
        <v>1546</v>
      </c>
      <c r="F151" t="s">
        <v>117</v>
      </c>
      <c r="G151" s="87">
        <v>43710</v>
      </c>
      <c r="H151" t="s">
        <v>1547</v>
      </c>
      <c r="I151" t="s">
        <v>1767</v>
      </c>
      <c r="J151" t="s">
        <v>1768</v>
      </c>
      <c r="K151">
        <v>10257</v>
      </c>
      <c r="L151" t="s">
        <v>1752</v>
      </c>
      <c r="M151" s="87">
        <v>43717</v>
      </c>
      <c r="N151" t="s">
        <v>1551</v>
      </c>
      <c r="O151" t="s">
        <v>1552</v>
      </c>
      <c r="P151" s="61">
        <v>-600</v>
      </c>
      <c r="Q151" t="s">
        <v>1552</v>
      </c>
      <c r="R151" s="61">
        <v>0</v>
      </c>
      <c r="S151" s="61">
        <v>-600</v>
      </c>
    </row>
    <row r="152" spans="1:19" x14ac:dyDescent="0.2">
      <c r="A152" t="s">
        <v>541</v>
      </c>
      <c r="B152" t="s">
        <v>866</v>
      </c>
      <c r="C152" t="s">
        <v>1184</v>
      </c>
      <c r="D152" t="s">
        <v>238</v>
      </c>
      <c r="E152" t="s">
        <v>1546</v>
      </c>
      <c r="F152" t="s">
        <v>117</v>
      </c>
      <c r="G152" s="87">
        <v>43710</v>
      </c>
      <c r="H152" t="s">
        <v>1547</v>
      </c>
      <c r="I152" t="s">
        <v>1769</v>
      </c>
      <c r="J152" t="s">
        <v>1764</v>
      </c>
      <c r="K152">
        <v>10257</v>
      </c>
      <c r="L152" t="s">
        <v>1752</v>
      </c>
      <c r="M152" s="87">
        <v>43717</v>
      </c>
      <c r="N152" t="s">
        <v>1551</v>
      </c>
      <c r="O152" t="s">
        <v>1552</v>
      </c>
      <c r="P152" s="61">
        <v>-690</v>
      </c>
      <c r="Q152" t="s">
        <v>1552</v>
      </c>
      <c r="R152" s="61">
        <v>0</v>
      </c>
      <c r="S152" s="61">
        <v>-690</v>
      </c>
    </row>
    <row r="153" spans="1:19" x14ac:dyDescent="0.2">
      <c r="A153" t="s">
        <v>541</v>
      </c>
      <c r="B153" t="s">
        <v>866</v>
      </c>
      <c r="C153" t="s">
        <v>1184</v>
      </c>
      <c r="D153" t="s">
        <v>238</v>
      </c>
      <c r="E153" t="s">
        <v>1546</v>
      </c>
      <c r="F153" t="s">
        <v>117</v>
      </c>
      <c r="G153" s="87">
        <v>43710</v>
      </c>
      <c r="H153" t="s">
        <v>1547</v>
      </c>
      <c r="I153" t="s">
        <v>1770</v>
      </c>
      <c r="J153" t="s">
        <v>1756</v>
      </c>
      <c r="K153">
        <v>10257</v>
      </c>
      <c r="L153" t="s">
        <v>1752</v>
      </c>
      <c r="M153" s="87">
        <v>43717</v>
      </c>
      <c r="N153" t="s">
        <v>1551</v>
      </c>
      <c r="O153" t="s">
        <v>1552</v>
      </c>
      <c r="P153" s="61">
        <v>-1400</v>
      </c>
      <c r="Q153" t="s">
        <v>1552</v>
      </c>
      <c r="R153" s="61">
        <v>0</v>
      </c>
      <c r="S153" s="61">
        <v>-1400</v>
      </c>
    </row>
    <row r="154" spans="1:19" x14ac:dyDescent="0.2">
      <c r="A154" t="s">
        <v>541</v>
      </c>
      <c r="B154" t="s">
        <v>866</v>
      </c>
      <c r="C154" t="s">
        <v>1184</v>
      </c>
      <c r="D154" t="s">
        <v>238</v>
      </c>
      <c r="E154" t="s">
        <v>1546</v>
      </c>
      <c r="F154" t="s">
        <v>117</v>
      </c>
      <c r="G154" s="87">
        <v>43710</v>
      </c>
      <c r="H154" t="s">
        <v>1547</v>
      </c>
      <c r="I154" t="s">
        <v>1771</v>
      </c>
      <c r="J154" t="s">
        <v>1756</v>
      </c>
      <c r="K154">
        <v>10257</v>
      </c>
      <c r="L154" t="s">
        <v>1752</v>
      </c>
      <c r="M154" s="87">
        <v>43717</v>
      </c>
      <c r="N154" t="s">
        <v>1551</v>
      </c>
      <c r="O154" t="s">
        <v>1552</v>
      </c>
      <c r="P154" s="61">
        <v>-1255</v>
      </c>
      <c r="Q154" t="s">
        <v>1552</v>
      </c>
      <c r="R154" s="61">
        <v>0</v>
      </c>
      <c r="S154" s="61">
        <v>-1255</v>
      </c>
    </row>
    <row r="155" spans="1:19" x14ac:dyDescent="0.2">
      <c r="A155" t="s">
        <v>541</v>
      </c>
      <c r="B155" t="s">
        <v>866</v>
      </c>
      <c r="C155" t="s">
        <v>1184</v>
      </c>
      <c r="D155" t="s">
        <v>238</v>
      </c>
      <c r="E155" t="s">
        <v>1546</v>
      </c>
      <c r="F155" t="s">
        <v>117</v>
      </c>
      <c r="G155" s="87">
        <v>43710</v>
      </c>
      <c r="H155" t="s">
        <v>1547</v>
      </c>
      <c r="I155" t="s">
        <v>1772</v>
      </c>
      <c r="J155" t="s">
        <v>1773</v>
      </c>
      <c r="K155">
        <v>10257</v>
      </c>
      <c r="L155" t="s">
        <v>1752</v>
      </c>
      <c r="M155" s="87">
        <v>43717</v>
      </c>
      <c r="N155" t="s">
        <v>1551</v>
      </c>
      <c r="O155" t="s">
        <v>1552</v>
      </c>
      <c r="P155" s="61">
        <v>-1450</v>
      </c>
      <c r="Q155" t="s">
        <v>1552</v>
      </c>
      <c r="R155" s="61">
        <v>0</v>
      </c>
      <c r="S155" s="61">
        <v>-1450</v>
      </c>
    </row>
    <row r="156" spans="1:19" x14ac:dyDescent="0.2">
      <c r="A156" t="s">
        <v>541</v>
      </c>
      <c r="B156" t="s">
        <v>866</v>
      </c>
      <c r="C156" t="s">
        <v>1184</v>
      </c>
      <c r="D156" t="s">
        <v>238</v>
      </c>
      <c r="E156" t="s">
        <v>1546</v>
      </c>
      <c r="F156" t="s">
        <v>117</v>
      </c>
      <c r="G156" s="87">
        <v>43710</v>
      </c>
      <c r="H156" t="s">
        <v>1547</v>
      </c>
      <c r="I156" t="s">
        <v>1774</v>
      </c>
      <c r="J156" t="s">
        <v>1775</v>
      </c>
      <c r="K156">
        <v>10257</v>
      </c>
      <c r="L156" t="s">
        <v>1752</v>
      </c>
      <c r="M156" s="87">
        <v>43717</v>
      </c>
      <c r="N156" t="s">
        <v>1551</v>
      </c>
      <c r="O156" t="s">
        <v>1552</v>
      </c>
      <c r="P156" s="61">
        <v>-1255</v>
      </c>
      <c r="Q156" t="s">
        <v>1552</v>
      </c>
      <c r="R156" s="61">
        <v>0</v>
      </c>
      <c r="S156" s="61">
        <v>-1255</v>
      </c>
    </row>
    <row r="157" spans="1:19" x14ac:dyDescent="0.2">
      <c r="A157" t="s">
        <v>541</v>
      </c>
      <c r="B157" t="s">
        <v>866</v>
      </c>
      <c r="C157" t="s">
        <v>1184</v>
      </c>
      <c r="D157" t="s">
        <v>238</v>
      </c>
      <c r="E157" t="s">
        <v>1546</v>
      </c>
      <c r="F157" t="s">
        <v>117</v>
      </c>
      <c r="G157" s="87">
        <v>43710</v>
      </c>
      <c r="H157" t="s">
        <v>1547</v>
      </c>
      <c r="I157" t="s">
        <v>1776</v>
      </c>
      <c r="J157" t="s">
        <v>1777</v>
      </c>
      <c r="K157">
        <v>10257</v>
      </c>
      <c r="L157" t="s">
        <v>1752</v>
      </c>
      <c r="M157" s="87">
        <v>43717</v>
      </c>
      <c r="N157" t="s">
        <v>1551</v>
      </c>
      <c r="O157" t="s">
        <v>1552</v>
      </c>
      <c r="P157" s="61">
        <v>-1015</v>
      </c>
      <c r="Q157" t="s">
        <v>1552</v>
      </c>
      <c r="R157" s="61">
        <v>0</v>
      </c>
      <c r="S157" s="61">
        <v>-1015</v>
      </c>
    </row>
    <row r="158" spans="1:19" x14ac:dyDescent="0.2">
      <c r="A158" t="s">
        <v>541</v>
      </c>
      <c r="B158" t="s">
        <v>866</v>
      </c>
      <c r="C158" t="s">
        <v>1184</v>
      </c>
      <c r="D158" t="s">
        <v>238</v>
      </c>
      <c r="E158" t="s">
        <v>1546</v>
      </c>
      <c r="F158" t="s">
        <v>117</v>
      </c>
      <c r="G158" s="87">
        <v>43710</v>
      </c>
      <c r="H158" t="s">
        <v>1547</v>
      </c>
      <c r="I158" t="s">
        <v>1778</v>
      </c>
      <c r="J158" t="s">
        <v>1764</v>
      </c>
      <c r="K158">
        <v>10257</v>
      </c>
      <c r="L158" t="s">
        <v>1752</v>
      </c>
      <c r="M158" s="87">
        <v>43717</v>
      </c>
      <c r="N158" t="s">
        <v>1551</v>
      </c>
      <c r="O158" t="s">
        <v>1552</v>
      </c>
      <c r="P158" s="61">
        <v>-790</v>
      </c>
      <c r="Q158" t="s">
        <v>1552</v>
      </c>
      <c r="R158" s="61">
        <v>0</v>
      </c>
      <c r="S158" s="61">
        <v>-790</v>
      </c>
    </row>
    <row r="159" spans="1:19" x14ac:dyDescent="0.2">
      <c r="A159" t="s">
        <v>541</v>
      </c>
      <c r="B159" t="s">
        <v>866</v>
      </c>
      <c r="C159" t="s">
        <v>1184</v>
      </c>
      <c r="D159" t="s">
        <v>238</v>
      </c>
      <c r="E159" t="s">
        <v>1546</v>
      </c>
      <c r="F159" t="s">
        <v>117</v>
      </c>
      <c r="G159" s="87">
        <v>43710</v>
      </c>
      <c r="H159" t="s">
        <v>1547</v>
      </c>
      <c r="I159" t="s">
        <v>1779</v>
      </c>
      <c r="J159" t="s">
        <v>1756</v>
      </c>
      <c r="K159">
        <v>10257</v>
      </c>
      <c r="L159" t="s">
        <v>1752</v>
      </c>
      <c r="M159" s="87">
        <v>43717</v>
      </c>
      <c r="N159" t="s">
        <v>1551</v>
      </c>
      <c r="O159" t="s">
        <v>1552</v>
      </c>
      <c r="P159" s="61">
        <v>-1200</v>
      </c>
      <c r="Q159" t="s">
        <v>1552</v>
      </c>
      <c r="R159" s="61">
        <v>0</v>
      </c>
      <c r="S159" s="61">
        <v>-1200</v>
      </c>
    </row>
    <row r="160" spans="1:19" x14ac:dyDescent="0.2">
      <c r="A160" t="s">
        <v>541</v>
      </c>
      <c r="B160" t="s">
        <v>866</v>
      </c>
      <c r="C160" t="s">
        <v>1184</v>
      </c>
      <c r="D160" t="s">
        <v>238</v>
      </c>
      <c r="E160" t="s">
        <v>1546</v>
      </c>
      <c r="F160" t="s">
        <v>117</v>
      </c>
      <c r="G160" s="87">
        <v>43710</v>
      </c>
      <c r="H160" t="s">
        <v>1547</v>
      </c>
      <c r="I160" t="s">
        <v>1780</v>
      </c>
      <c r="J160" t="s">
        <v>1781</v>
      </c>
      <c r="K160">
        <v>10257</v>
      </c>
      <c r="L160" t="s">
        <v>1752</v>
      </c>
      <c r="M160" s="87">
        <v>43717</v>
      </c>
      <c r="N160" t="s">
        <v>1551</v>
      </c>
      <c r="O160" t="s">
        <v>1552</v>
      </c>
      <c r="P160" s="61">
        <v>-1200</v>
      </c>
      <c r="Q160" t="s">
        <v>1552</v>
      </c>
      <c r="R160" s="61">
        <v>0</v>
      </c>
      <c r="S160" s="61">
        <v>-1200</v>
      </c>
    </row>
    <row r="161" spans="1:19" x14ac:dyDescent="0.2">
      <c r="A161" t="s">
        <v>541</v>
      </c>
      <c r="B161" t="s">
        <v>866</v>
      </c>
      <c r="C161" t="s">
        <v>1184</v>
      </c>
      <c r="D161" t="s">
        <v>238</v>
      </c>
      <c r="E161" t="s">
        <v>1546</v>
      </c>
      <c r="F161" t="s">
        <v>117</v>
      </c>
      <c r="G161" s="87">
        <v>43710</v>
      </c>
      <c r="H161" t="s">
        <v>1547</v>
      </c>
      <c r="I161" t="s">
        <v>1782</v>
      </c>
      <c r="J161" t="s">
        <v>1783</v>
      </c>
      <c r="K161">
        <v>10257</v>
      </c>
      <c r="L161" t="s">
        <v>1752</v>
      </c>
      <c r="M161" s="87">
        <v>43717</v>
      </c>
      <c r="N161" t="s">
        <v>1551</v>
      </c>
      <c r="O161" t="s">
        <v>1552</v>
      </c>
      <c r="P161" s="61">
        <v>-2700</v>
      </c>
      <c r="Q161" t="s">
        <v>1552</v>
      </c>
      <c r="R161" s="61">
        <v>0</v>
      </c>
      <c r="S161" s="61">
        <v>-2700</v>
      </c>
    </row>
    <row r="162" spans="1:19" x14ac:dyDescent="0.2">
      <c r="A162" t="s">
        <v>541</v>
      </c>
      <c r="B162" t="s">
        <v>866</v>
      </c>
      <c r="C162" t="s">
        <v>1184</v>
      </c>
      <c r="D162" t="s">
        <v>238</v>
      </c>
      <c r="E162" t="s">
        <v>1546</v>
      </c>
      <c r="F162" t="s">
        <v>117</v>
      </c>
      <c r="G162" s="87">
        <v>43710</v>
      </c>
      <c r="H162" t="s">
        <v>1547</v>
      </c>
      <c r="I162" t="s">
        <v>1784</v>
      </c>
      <c r="J162" t="s">
        <v>1785</v>
      </c>
      <c r="K162">
        <v>10257</v>
      </c>
      <c r="L162" t="s">
        <v>1752</v>
      </c>
      <c r="M162" s="87">
        <v>43717</v>
      </c>
      <c r="N162" t="s">
        <v>1551</v>
      </c>
      <c r="O162" t="s">
        <v>1552</v>
      </c>
      <c r="P162" s="61">
        <v>-440</v>
      </c>
      <c r="Q162" t="s">
        <v>1552</v>
      </c>
      <c r="R162" s="61">
        <v>0</v>
      </c>
      <c r="S162" s="61">
        <v>-440</v>
      </c>
    </row>
    <row r="163" spans="1:19" x14ac:dyDescent="0.2">
      <c r="A163" t="s">
        <v>541</v>
      </c>
      <c r="B163" t="s">
        <v>866</v>
      </c>
      <c r="C163" t="s">
        <v>1184</v>
      </c>
      <c r="D163" t="s">
        <v>238</v>
      </c>
      <c r="E163" t="s">
        <v>1546</v>
      </c>
      <c r="F163" t="s">
        <v>117</v>
      </c>
      <c r="G163" s="87">
        <v>43710</v>
      </c>
      <c r="H163" t="s">
        <v>1547</v>
      </c>
      <c r="I163" t="s">
        <v>1786</v>
      </c>
      <c r="J163" t="s">
        <v>1787</v>
      </c>
      <c r="K163">
        <v>10257</v>
      </c>
      <c r="L163" t="s">
        <v>1752</v>
      </c>
      <c r="M163" s="87">
        <v>43717</v>
      </c>
      <c r="N163" t="s">
        <v>1551</v>
      </c>
      <c r="O163" t="s">
        <v>1552</v>
      </c>
      <c r="P163" s="61">
        <v>-990</v>
      </c>
      <c r="Q163" t="s">
        <v>1552</v>
      </c>
      <c r="R163" s="61">
        <v>0</v>
      </c>
      <c r="S163" s="61">
        <v>-990</v>
      </c>
    </row>
    <row r="164" spans="1:19" x14ac:dyDescent="0.2">
      <c r="A164" t="s">
        <v>541</v>
      </c>
      <c r="B164" t="s">
        <v>866</v>
      </c>
      <c r="C164" t="s">
        <v>1184</v>
      </c>
      <c r="D164" t="s">
        <v>238</v>
      </c>
      <c r="E164" t="s">
        <v>1546</v>
      </c>
      <c r="F164" t="s">
        <v>117</v>
      </c>
      <c r="G164" s="87">
        <v>43710</v>
      </c>
      <c r="H164" t="s">
        <v>1547</v>
      </c>
      <c r="I164" t="s">
        <v>1788</v>
      </c>
      <c r="J164" t="s">
        <v>1764</v>
      </c>
      <c r="K164">
        <v>10257</v>
      </c>
      <c r="L164" t="s">
        <v>1752</v>
      </c>
      <c r="M164" s="87">
        <v>43717</v>
      </c>
      <c r="N164" t="s">
        <v>1551</v>
      </c>
      <c r="O164" t="s">
        <v>1552</v>
      </c>
      <c r="P164" s="61">
        <v>-890</v>
      </c>
      <c r="Q164" t="s">
        <v>1552</v>
      </c>
      <c r="R164" s="61">
        <v>0</v>
      </c>
      <c r="S164" s="61">
        <v>-890</v>
      </c>
    </row>
    <row r="165" spans="1:19" x14ac:dyDescent="0.2">
      <c r="A165" t="s">
        <v>541</v>
      </c>
      <c r="B165" t="s">
        <v>866</v>
      </c>
      <c r="C165" t="s">
        <v>1184</v>
      </c>
      <c r="D165" t="s">
        <v>238</v>
      </c>
      <c r="E165" t="s">
        <v>1546</v>
      </c>
      <c r="F165" t="s">
        <v>117</v>
      </c>
      <c r="G165" s="87">
        <v>43710</v>
      </c>
      <c r="H165" t="s">
        <v>1547</v>
      </c>
      <c r="I165" t="s">
        <v>1789</v>
      </c>
      <c r="J165" t="s">
        <v>1781</v>
      </c>
      <c r="K165">
        <v>10257</v>
      </c>
      <c r="L165" t="s">
        <v>1752</v>
      </c>
      <c r="M165" s="87">
        <v>43717</v>
      </c>
      <c r="N165" t="s">
        <v>1551</v>
      </c>
      <c r="O165" t="s">
        <v>1552</v>
      </c>
      <c r="P165" s="61">
        <v>-1200</v>
      </c>
      <c r="Q165" t="s">
        <v>1552</v>
      </c>
      <c r="R165" s="61">
        <v>0</v>
      </c>
      <c r="S165" s="61">
        <v>-1200</v>
      </c>
    </row>
    <row r="166" spans="1:19" x14ac:dyDescent="0.2">
      <c r="A166" t="s">
        <v>541</v>
      </c>
      <c r="B166" t="s">
        <v>866</v>
      </c>
      <c r="C166" t="s">
        <v>1184</v>
      </c>
      <c r="D166" t="s">
        <v>238</v>
      </c>
      <c r="E166" t="s">
        <v>1546</v>
      </c>
      <c r="F166" t="s">
        <v>117</v>
      </c>
      <c r="G166" s="87">
        <v>43710</v>
      </c>
      <c r="H166" t="s">
        <v>1547</v>
      </c>
      <c r="I166" t="s">
        <v>1790</v>
      </c>
      <c r="J166" t="s">
        <v>1791</v>
      </c>
      <c r="K166">
        <v>10257</v>
      </c>
      <c r="L166" t="s">
        <v>1752</v>
      </c>
      <c r="M166" s="87">
        <v>43717</v>
      </c>
      <c r="N166" t="s">
        <v>1551</v>
      </c>
      <c r="O166" t="s">
        <v>1552</v>
      </c>
      <c r="P166" s="61">
        <v>-2500</v>
      </c>
      <c r="Q166" t="s">
        <v>1552</v>
      </c>
      <c r="R166" s="61">
        <v>0</v>
      </c>
      <c r="S166" s="61">
        <v>-2500</v>
      </c>
    </row>
    <row r="167" spans="1:19" x14ac:dyDescent="0.2">
      <c r="A167" t="s">
        <v>541</v>
      </c>
      <c r="B167" t="s">
        <v>866</v>
      </c>
      <c r="C167" t="s">
        <v>1184</v>
      </c>
      <c r="D167" t="s">
        <v>238</v>
      </c>
      <c r="E167" t="s">
        <v>1546</v>
      </c>
      <c r="F167" t="s">
        <v>117</v>
      </c>
      <c r="G167" s="87">
        <v>43710</v>
      </c>
      <c r="H167" t="s">
        <v>1547</v>
      </c>
      <c r="I167" t="s">
        <v>1790</v>
      </c>
      <c r="J167" t="s">
        <v>1791</v>
      </c>
      <c r="K167">
        <v>10257</v>
      </c>
      <c r="L167" t="s">
        <v>1752</v>
      </c>
      <c r="M167" s="87">
        <v>43717</v>
      </c>
      <c r="N167" t="s">
        <v>1551</v>
      </c>
      <c r="O167" t="s">
        <v>1552</v>
      </c>
      <c r="P167" s="61">
        <v>-2500</v>
      </c>
      <c r="Q167" t="s">
        <v>1552</v>
      </c>
      <c r="R167" s="61">
        <v>0</v>
      </c>
      <c r="S167" s="61">
        <v>-2500</v>
      </c>
    </row>
    <row r="168" spans="1:19" x14ac:dyDescent="0.2">
      <c r="A168" t="s">
        <v>541</v>
      </c>
      <c r="B168" t="s">
        <v>866</v>
      </c>
      <c r="C168" t="s">
        <v>1184</v>
      </c>
      <c r="D168" t="s">
        <v>238</v>
      </c>
      <c r="E168" t="s">
        <v>1546</v>
      </c>
      <c r="F168" t="s">
        <v>117</v>
      </c>
      <c r="G168" s="87">
        <v>43710</v>
      </c>
      <c r="H168" t="s">
        <v>1547</v>
      </c>
      <c r="I168" t="s">
        <v>1792</v>
      </c>
      <c r="J168" t="s">
        <v>1793</v>
      </c>
      <c r="K168">
        <v>10257</v>
      </c>
      <c r="L168" t="s">
        <v>1752</v>
      </c>
      <c r="M168" s="87">
        <v>43717</v>
      </c>
      <c r="N168" t="s">
        <v>1551</v>
      </c>
      <c r="O168" t="s">
        <v>1552</v>
      </c>
      <c r="P168" s="61">
        <v>-2000</v>
      </c>
      <c r="Q168" t="s">
        <v>1552</v>
      </c>
      <c r="R168" s="61">
        <v>0</v>
      </c>
      <c r="S168" s="61">
        <v>-2000</v>
      </c>
    </row>
    <row r="169" spans="1:19" x14ac:dyDescent="0.2">
      <c r="A169" t="s">
        <v>541</v>
      </c>
      <c r="B169" t="s">
        <v>866</v>
      </c>
      <c r="C169" t="s">
        <v>1184</v>
      </c>
      <c r="D169" t="s">
        <v>238</v>
      </c>
      <c r="E169" t="s">
        <v>1546</v>
      </c>
      <c r="F169" t="s">
        <v>117</v>
      </c>
      <c r="G169" s="87">
        <v>43710</v>
      </c>
      <c r="H169" t="s">
        <v>1547</v>
      </c>
      <c r="I169" t="s">
        <v>1794</v>
      </c>
      <c r="J169" t="s">
        <v>1795</v>
      </c>
      <c r="K169">
        <v>10257</v>
      </c>
      <c r="L169" t="s">
        <v>1752</v>
      </c>
      <c r="M169" s="87">
        <v>43717</v>
      </c>
      <c r="N169" t="s">
        <v>1551</v>
      </c>
      <c r="O169" t="s">
        <v>1552</v>
      </c>
      <c r="P169" s="61">
        <v>-500</v>
      </c>
      <c r="Q169" t="s">
        <v>1552</v>
      </c>
      <c r="R169" s="61">
        <v>0</v>
      </c>
      <c r="S169" s="61">
        <v>-500</v>
      </c>
    </row>
    <row r="170" spans="1:19" x14ac:dyDescent="0.2">
      <c r="A170" t="s">
        <v>541</v>
      </c>
      <c r="B170" t="s">
        <v>866</v>
      </c>
      <c r="C170" t="s">
        <v>1184</v>
      </c>
      <c r="D170" t="s">
        <v>238</v>
      </c>
      <c r="E170" t="s">
        <v>1546</v>
      </c>
      <c r="F170" t="s">
        <v>117</v>
      </c>
      <c r="G170" s="87">
        <v>43710</v>
      </c>
      <c r="H170" t="s">
        <v>1547</v>
      </c>
      <c r="I170" t="s">
        <v>1796</v>
      </c>
      <c r="J170" t="s">
        <v>1797</v>
      </c>
      <c r="K170">
        <v>10257</v>
      </c>
      <c r="L170" t="s">
        <v>1752</v>
      </c>
      <c r="M170" s="87">
        <v>43717</v>
      </c>
      <c r="N170" t="s">
        <v>1551</v>
      </c>
      <c r="O170" t="s">
        <v>1552</v>
      </c>
      <c r="P170" s="61">
        <v>-325</v>
      </c>
      <c r="Q170" t="s">
        <v>1552</v>
      </c>
      <c r="R170" s="61">
        <v>0</v>
      </c>
      <c r="S170" s="61">
        <v>-325</v>
      </c>
    </row>
    <row r="171" spans="1:19" x14ac:dyDescent="0.2">
      <c r="A171" t="s">
        <v>541</v>
      </c>
      <c r="B171" t="s">
        <v>866</v>
      </c>
      <c r="C171" t="s">
        <v>1184</v>
      </c>
      <c r="D171" t="s">
        <v>238</v>
      </c>
      <c r="E171" t="s">
        <v>1546</v>
      </c>
      <c r="F171" t="s">
        <v>117</v>
      </c>
      <c r="G171" s="87">
        <v>43710</v>
      </c>
      <c r="H171" t="s">
        <v>1547</v>
      </c>
      <c r="I171" t="s">
        <v>1798</v>
      </c>
      <c r="J171" t="s">
        <v>1799</v>
      </c>
      <c r="K171">
        <v>10257</v>
      </c>
      <c r="L171" t="s">
        <v>1752</v>
      </c>
      <c r="M171" s="87">
        <v>43717</v>
      </c>
      <c r="N171" t="s">
        <v>1551</v>
      </c>
      <c r="O171" t="s">
        <v>1552</v>
      </c>
      <c r="P171" s="61">
        <v>-603.65</v>
      </c>
      <c r="Q171" t="s">
        <v>1552</v>
      </c>
      <c r="R171" s="61">
        <v>0</v>
      </c>
      <c r="S171" s="61">
        <v>-603.65</v>
      </c>
    </row>
    <row r="172" spans="1:19" x14ac:dyDescent="0.2">
      <c r="A172" t="s">
        <v>541</v>
      </c>
      <c r="B172" t="s">
        <v>866</v>
      </c>
      <c r="C172" t="s">
        <v>1184</v>
      </c>
      <c r="D172" t="s">
        <v>238</v>
      </c>
      <c r="E172" t="s">
        <v>1546</v>
      </c>
      <c r="F172" t="s">
        <v>117</v>
      </c>
      <c r="G172" s="87">
        <v>43710</v>
      </c>
      <c r="H172" t="s">
        <v>1547</v>
      </c>
      <c r="I172" t="s">
        <v>1800</v>
      </c>
      <c r="J172" t="s">
        <v>1754</v>
      </c>
      <c r="K172">
        <v>10257</v>
      </c>
      <c r="L172" t="s">
        <v>1752</v>
      </c>
      <c r="M172" s="87">
        <v>43717</v>
      </c>
      <c r="N172" t="s">
        <v>1551</v>
      </c>
      <c r="O172" t="s">
        <v>1552</v>
      </c>
      <c r="P172" s="61">
        <v>-500</v>
      </c>
      <c r="Q172" t="s">
        <v>1552</v>
      </c>
      <c r="R172" s="61">
        <v>0</v>
      </c>
      <c r="S172" s="61">
        <v>-500</v>
      </c>
    </row>
    <row r="173" spans="1:19" x14ac:dyDescent="0.2">
      <c r="A173" t="s">
        <v>541</v>
      </c>
      <c r="B173" t="s">
        <v>866</v>
      </c>
      <c r="C173" t="s">
        <v>1184</v>
      </c>
      <c r="D173" t="s">
        <v>238</v>
      </c>
      <c r="E173" t="s">
        <v>1546</v>
      </c>
      <c r="F173" t="s">
        <v>117</v>
      </c>
      <c r="G173" s="87">
        <v>43710</v>
      </c>
      <c r="H173" t="s">
        <v>1547</v>
      </c>
      <c r="I173" t="s">
        <v>1801</v>
      </c>
      <c r="J173" t="s">
        <v>1751</v>
      </c>
      <c r="K173">
        <v>10257</v>
      </c>
      <c r="L173" t="s">
        <v>1752</v>
      </c>
      <c r="M173" s="87">
        <v>43717</v>
      </c>
      <c r="N173" t="s">
        <v>1551</v>
      </c>
      <c r="O173" t="s">
        <v>1552</v>
      </c>
      <c r="P173" s="61">
        <v>-2900</v>
      </c>
      <c r="Q173" t="s">
        <v>1552</v>
      </c>
      <c r="R173" s="61">
        <v>0</v>
      </c>
      <c r="S173" s="61">
        <v>-2900</v>
      </c>
    </row>
    <row r="174" spans="1:19" x14ac:dyDescent="0.2">
      <c r="A174" t="s">
        <v>541</v>
      </c>
      <c r="B174" t="s">
        <v>866</v>
      </c>
      <c r="C174" t="s">
        <v>1184</v>
      </c>
      <c r="D174" t="s">
        <v>238</v>
      </c>
      <c r="E174" t="s">
        <v>1546</v>
      </c>
      <c r="F174" t="s">
        <v>117</v>
      </c>
      <c r="G174" s="87">
        <v>43710</v>
      </c>
      <c r="H174" t="s">
        <v>1547</v>
      </c>
      <c r="I174" t="s">
        <v>1802</v>
      </c>
      <c r="J174" t="s">
        <v>1751</v>
      </c>
      <c r="K174">
        <v>10257</v>
      </c>
      <c r="L174" t="s">
        <v>1752</v>
      </c>
      <c r="M174" s="87">
        <v>43717</v>
      </c>
      <c r="N174" t="s">
        <v>1551</v>
      </c>
      <c r="O174" t="s">
        <v>1552</v>
      </c>
      <c r="P174" s="61">
        <v>-2990</v>
      </c>
      <c r="Q174" t="s">
        <v>1552</v>
      </c>
      <c r="R174" s="61">
        <v>0</v>
      </c>
      <c r="S174" s="61">
        <v>-2990</v>
      </c>
    </row>
    <row r="175" spans="1:19" x14ac:dyDescent="0.2">
      <c r="A175" t="s">
        <v>541</v>
      </c>
      <c r="B175" t="s">
        <v>866</v>
      </c>
      <c r="C175" t="s">
        <v>1184</v>
      </c>
      <c r="D175" t="s">
        <v>238</v>
      </c>
      <c r="E175" t="s">
        <v>1546</v>
      </c>
      <c r="F175" t="s">
        <v>117</v>
      </c>
      <c r="G175" s="87">
        <v>43710</v>
      </c>
      <c r="H175" t="s">
        <v>1547</v>
      </c>
      <c r="I175" t="s">
        <v>1803</v>
      </c>
      <c r="J175" t="s">
        <v>1754</v>
      </c>
      <c r="K175">
        <v>10257</v>
      </c>
      <c r="L175" t="s">
        <v>1752</v>
      </c>
      <c r="M175" s="87">
        <v>43717</v>
      </c>
      <c r="N175" t="s">
        <v>1551</v>
      </c>
      <c r="O175" t="s">
        <v>1552</v>
      </c>
      <c r="P175" s="61">
        <v>-500</v>
      </c>
      <c r="Q175" t="s">
        <v>1552</v>
      </c>
      <c r="R175" s="61">
        <v>0</v>
      </c>
      <c r="S175" s="61">
        <v>-500</v>
      </c>
    </row>
    <row r="176" spans="1:19" x14ac:dyDescent="0.2">
      <c r="A176" t="s">
        <v>541</v>
      </c>
      <c r="B176" t="s">
        <v>866</v>
      </c>
      <c r="C176" t="s">
        <v>1184</v>
      </c>
      <c r="D176" t="s">
        <v>238</v>
      </c>
      <c r="E176" t="s">
        <v>1546</v>
      </c>
      <c r="F176" t="s">
        <v>117</v>
      </c>
      <c r="G176" s="87">
        <v>43710</v>
      </c>
      <c r="H176" t="s">
        <v>1547</v>
      </c>
      <c r="I176" t="s">
        <v>1804</v>
      </c>
      <c r="J176" t="s">
        <v>1785</v>
      </c>
      <c r="K176">
        <v>10257</v>
      </c>
      <c r="L176" t="s">
        <v>1752</v>
      </c>
      <c r="M176" s="87">
        <v>43717</v>
      </c>
      <c r="N176" t="s">
        <v>1551</v>
      </c>
      <c r="O176" t="s">
        <v>1552</v>
      </c>
      <c r="P176" s="61">
        <v>-600</v>
      </c>
      <c r="Q176" t="s">
        <v>1552</v>
      </c>
      <c r="R176" s="61">
        <v>0</v>
      </c>
      <c r="S176" s="61">
        <v>-600</v>
      </c>
    </row>
    <row r="177" spans="1:19" x14ac:dyDescent="0.2">
      <c r="A177" t="s">
        <v>541</v>
      </c>
      <c r="B177" t="s">
        <v>866</v>
      </c>
      <c r="C177" t="s">
        <v>1184</v>
      </c>
      <c r="D177" t="s">
        <v>238</v>
      </c>
      <c r="E177" t="s">
        <v>1546</v>
      </c>
      <c r="F177" t="s">
        <v>117</v>
      </c>
      <c r="G177" s="87">
        <v>43710</v>
      </c>
      <c r="H177" t="s">
        <v>1547</v>
      </c>
      <c r="I177" t="s">
        <v>1805</v>
      </c>
      <c r="J177" t="s">
        <v>1806</v>
      </c>
      <c r="K177">
        <v>10257</v>
      </c>
      <c r="L177" t="s">
        <v>1752</v>
      </c>
      <c r="M177" s="87">
        <v>43717</v>
      </c>
      <c r="N177" t="s">
        <v>1551</v>
      </c>
      <c r="O177" t="s">
        <v>1552</v>
      </c>
      <c r="P177" s="61">
        <v>-500</v>
      </c>
      <c r="Q177" t="s">
        <v>1552</v>
      </c>
      <c r="R177" s="61">
        <v>0</v>
      </c>
      <c r="S177" s="61">
        <v>-500</v>
      </c>
    </row>
    <row r="178" spans="1:19" x14ac:dyDescent="0.2">
      <c r="A178" t="s">
        <v>541</v>
      </c>
      <c r="B178" t="s">
        <v>866</v>
      </c>
      <c r="C178" t="s">
        <v>1184</v>
      </c>
      <c r="D178" t="s">
        <v>238</v>
      </c>
      <c r="E178" t="s">
        <v>1546</v>
      </c>
      <c r="F178" t="s">
        <v>117</v>
      </c>
      <c r="G178" s="87">
        <v>43710</v>
      </c>
      <c r="H178" t="s">
        <v>1547</v>
      </c>
      <c r="I178" t="s">
        <v>1807</v>
      </c>
      <c r="J178" t="s">
        <v>1797</v>
      </c>
      <c r="K178">
        <v>10257</v>
      </c>
      <c r="L178" t="s">
        <v>1752</v>
      </c>
      <c r="M178" s="87">
        <v>43717</v>
      </c>
      <c r="N178" t="s">
        <v>1551</v>
      </c>
      <c r="O178" t="s">
        <v>1552</v>
      </c>
      <c r="P178" s="61">
        <v>-310</v>
      </c>
      <c r="Q178" t="s">
        <v>1552</v>
      </c>
      <c r="R178" s="61">
        <v>0</v>
      </c>
      <c r="S178" s="61">
        <v>-310</v>
      </c>
    </row>
    <row r="179" spans="1:19" x14ac:dyDescent="0.2">
      <c r="A179" t="s">
        <v>541</v>
      </c>
      <c r="B179" t="s">
        <v>866</v>
      </c>
      <c r="C179" t="s">
        <v>1184</v>
      </c>
      <c r="D179" t="s">
        <v>238</v>
      </c>
      <c r="E179" t="s">
        <v>1546</v>
      </c>
      <c r="F179" t="s">
        <v>117</v>
      </c>
      <c r="G179" s="87">
        <v>43710</v>
      </c>
      <c r="H179" t="s">
        <v>1547</v>
      </c>
      <c r="I179" t="s">
        <v>1808</v>
      </c>
      <c r="J179" t="s">
        <v>1751</v>
      </c>
      <c r="K179">
        <v>10257</v>
      </c>
      <c r="L179" t="s">
        <v>1752</v>
      </c>
      <c r="M179" s="87">
        <v>43717</v>
      </c>
      <c r="N179" t="s">
        <v>1551</v>
      </c>
      <c r="O179" t="s">
        <v>1552</v>
      </c>
      <c r="P179" s="61">
        <v>-2200</v>
      </c>
      <c r="Q179" t="s">
        <v>1552</v>
      </c>
      <c r="R179" s="61">
        <v>0</v>
      </c>
      <c r="S179" s="61">
        <v>-2200</v>
      </c>
    </row>
    <row r="180" spans="1:19" x14ac:dyDescent="0.2">
      <c r="A180" t="s">
        <v>541</v>
      </c>
      <c r="B180" t="s">
        <v>866</v>
      </c>
      <c r="C180" t="s">
        <v>1184</v>
      </c>
      <c r="D180" t="s">
        <v>238</v>
      </c>
      <c r="E180" t="s">
        <v>1546</v>
      </c>
      <c r="F180" t="s">
        <v>117</v>
      </c>
      <c r="G180" s="87">
        <v>43710</v>
      </c>
      <c r="H180" t="s">
        <v>1547</v>
      </c>
      <c r="I180" t="s">
        <v>1809</v>
      </c>
      <c r="J180" t="s">
        <v>1756</v>
      </c>
      <c r="K180">
        <v>10257</v>
      </c>
      <c r="L180" t="s">
        <v>1752</v>
      </c>
      <c r="M180" s="87">
        <v>43717</v>
      </c>
      <c r="N180" t="s">
        <v>1551</v>
      </c>
      <c r="O180" t="s">
        <v>1552</v>
      </c>
      <c r="P180" s="61">
        <v>-1490</v>
      </c>
      <c r="Q180" t="s">
        <v>1552</v>
      </c>
      <c r="R180" s="61">
        <v>0</v>
      </c>
      <c r="S180" s="61">
        <v>-1490</v>
      </c>
    </row>
    <row r="181" spans="1:19" x14ac:dyDescent="0.2">
      <c r="A181" t="s">
        <v>541</v>
      </c>
      <c r="B181" t="s">
        <v>866</v>
      </c>
      <c r="C181" t="s">
        <v>1184</v>
      </c>
      <c r="D181" t="s">
        <v>238</v>
      </c>
      <c r="E181" t="s">
        <v>1546</v>
      </c>
      <c r="F181" t="s">
        <v>117</v>
      </c>
      <c r="G181" s="87">
        <v>43710</v>
      </c>
      <c r="H181" t="s">
        <v>1547</v>
      </c>
      <c r="I181" t="s">
        <v>1810</v>
      </c>
      <c r="J181" t="s">
        <v>1756</v>
      </c>
      <c r="K181">
        <v>10257</v>
      </c>
      <c r="L181" t="s">
        <v>1752</v>
      </c>
      <c r="M181" s="87">
        <v>43717</v>
      </c>
      <c r="N181" t="s">
        <v>1551</v>
      </c>
      <c r="O181" t="s">
        <v>1552</v>
      </c>
      <c r="P181" s="61">
        <v>-990</v>
      </c>
      <c r="Q181" t="s">
        <v>1552</v>
      </c>
      <c r="R181" s="61">
        <v>0</v>
      </c>
      <c r="S181" s="61">
        <v>-990</v>
      </c>
    </row>
    <row r="182" spans="1:19" x14ac:dyDescent="0.2">
      <c r="A182" t="s">
        <v>541</v>
      </c>
      <c r="B182" t="s">
        <v>866</v>
      </c>
      <c r="C182" t="s">
        <v>1184</v>
      </c>
      <c r="D182" t="s">
        <v>238</v>
      </c>
      <c r="E182" t="s">
        <v>1546</v>
      </c>
      <c r="F182" t="s">
        <v>117</v>
      </c>
      <c r="G182" s="87">
        <v>43710</v>
      </c>
      <c r="H182" t="s">
        <v>1547</v>
      </c>
      <c r="I182" t="s">
        <v>1811</v>
      </c>
      <c r="J182" t="s">
        <v>1754</v>
      </c>
      <c r="K182">
        <v>10257</v>
      </c>
      <c r="L182" t="s">
        <v>1752</v>
      </c>
      <c r="M182" s="87">
        <v>43717</v>
      </c>
      <c r="N182" t="s">
        <v>1551</v>
      </c>
      <c r="O182" t="s">
        <v>1552</v>
      </c>
      <c r="P182" s="61">
        <v>-500</v>
      </c>
      <c r="Q182" t="s">
        <v>1552</v>
      </c>
      <c r="R182" s="61">
        <v>0</v>
      </c>
      <c r="S182" s="61">
        <v>-500</v>
      </c>
    </row>
    <row r="183" spans="1:19" x14ac:dyDescent="0.2">
      <c r="A183" t="s">
        <v>541</v>
      </c>
      <c r="B183" t="s">
        <v>866</v>
      </c>
      <c r="C183" t="s">
        <v>1184</v>
      </c>
      <c r="D183" t="s">
        <v>238</v>
      </c>
      <c r="E183" t="s">
        <v>1546</v>
      </c>
      <c r="F183" t="s">
        <v>117</v>
      </c>
      <c r="G183" s="87">
        <v>43710</v>
      </c>
      <c r="H183" t="s">
        <v>1547</v>
      </c>
      <c r="I183" t="s">
        <v>1812</v>
      </c>
      <c r="J183" t="s">
        <v>1797</v>
      </c>
      <c r="K183">
        <v>10257</v>
      </c>
      <c r="L183" t="s">
        <v>1752</v>
      </c>
      <c r="M183" s="87">
        <v>43717</v>
      </c>
      <c r="N183" t="s">
        <v>1551</v>
      </c>
      <c r="O183" t="s">
        <v>1552</v>
      </c>
      <c r="P183" s="61">
        <v>-310</v>
      </c>
      <c r="Q183" t="s">
        <v>1552</v>
      </c>
      <c r="R183" s="61">
        <v>0</v>
      </c>
      <c r="S183" s="61">
        <v>-310</v>
      </c>
    </row>
    <row r="184" spans="1:19" x14ac:dyDescent="0.2">
      <c r="A184" t="s">
        <v>541</v>
      </c>
      <c r="B184" t="s">
        <v>866</v>
      </c>
      <c r="C184" t="s">
        <v>1184</v>
      </c>
      <c r="D184" t="s">
        <v>238</v>
      </c>
      <c r="E184" t="s">
        <v>1546</v>
      </c>
      <c r="F184" t="s">
        <v>117</v>
      </c>
      <c r="G184" s="87">
        <v>43710</v>
      </c>
      <c r="H184" t="s">
        <v>1547</v>
      </c>
      <c r="I184" t="s">
        <v>1813</v>
      </c>
      <c r="J184" t="s">
        <v>1814</v>
      </c>
      <c r="K184">
        <v>10257</v>
      </c>
      <c r="L184" t="s">
        <v>1752</v>
      </c>
      <c r="M184" s="87">
        <v>43717</v>
      </c>
      <c r="N184" t="s">
        <v>1551</v>
      </c>
      <c r="O184" t="s">
        <v>1552</v>
      </c>
      <c r="P184" s="61">
        <v>-500</v>
      </c>
      <c r="Q184" t="s">
        <v>1552</v>
      </c>
      <c r="R184" s="61">
        <v>0</v>
      </c>
      <c r="S184" s="61">
        <v>-500</v>
      </c>
    </row>
    <row r="185" spans="1:19" x14ac:dyDescent="0.2">
      <c r="A185" t="s">
        <v>541</v>
      </c>
      <c r="B185" t="s">
        <v>866</v>
      </c>
      <c r="C185" t="s">
        <v>1184</v>
      </c>
      <c r="D185" t="s">
        <v>238</v>
      </c>
      <c r="E185" t="s">
        <v>1546</v>
      </c>
      <c r="F185" t="s">
        <v>117</v>
      </c>
      <c r="G185" s="87">
        <v>43710</v>
      </c>
      <c r="H185" t="s">
        <v>1547</v>
      </c>
      <c r="I185" t="s">
        <v>1815</v>
      </c>
      <c r="J185" t="s">
        <v>1806</v>
      </c>
      <c r="K185">
        <v>10257</v>
      </c>
      <c r="L185" t="s">
        <v>1752</v>
      </c>
      <c r="M185" s="87">
        <v>43717</v>
      </c>
      <c r="N185" t="s">
        <v>1551</v>
      </c>
      <c r="O185" t="s">
        <v>1552</v>
      </c>
      <c r="P185" s="61">
        <v>-450</v>
      </c>
      <c r="Q185" t="s">
        <v>1552</v>
      </c>
      <c r="R185" s="61">
        <v>0</v>
      </c>
      <c r="S185" s="61">
        <v>-450</v>
      </c>
    </row>
    <row r="186" spans="1:19" x14ac:dyDescent="0.2">
      <c r="A186" t="s">
        <v>541</v>
      </c>
      <c r="B186" t="s">
        <v>866</v>
      </c>
      <c r="C186" t="s">
        <v>1184</v>
      </c>
      <c r="D186" t="s">
        <v>238</v>
      </c>
      <c r="E186" t="s">
        <v>1546</v>
      </c>
      <c r="F186" t="s">
        <v>117</v>
      </c>
      <c r="G186" s="87">
        <v>43710</v>
      </c>
      <c r="H186" t="s">
        <v>1547</v>
      </c>
      <c r="I186" t="s">
        <v>1816</v>
      </c>
      <c r="J186" t="s">
        <v>1799</v>
      </c>
      <c r="K186">
        <v>10257</v>
      </c>
      <c r="L186" t="s">
        <v>1752</v>
      </c>
      <c r="M186" s="87">
        <v>43717</v>
      </c>
      <c r="N186" t="s">
        <v>1551</v>
      </c>
      <c r="O186" t="s">
        <v>1552</v>
      </c>
      <c r="P186" s="61">
        <v>-840</v>
      </c>
      <c r="Q186" t="s">
        <v>1552</v>
      </c>
      <c r="R186" s="61">
        <v>0</v>
      </c>
      <c r="S186" s="61">
        <v>-840</v>
      </c>
    </row>
    <row r="187" spans="1:19" x14ac:dyDescent="0.2">
      <c r="A187" t="s">
        <v>541</v>
      </c>
      <c r="B187" t="s">
        <v>866</v>
      </c>
      <c r="C187" t="s">
        <v>1184</v>
      </c>
      <c r="D187" t="s">
        <v>238</v>
      </c>
      <c r="E187" t="s">
        <v>1546</v>
      </c>
      <c r="F187" t="s">
        <v>117</v>
      </c>
      <c r="G187" s="87">
        <v>43710</v>
      </c>
      <c r="H187" t="s">
        <v>1547</v>
      </c>
      <c r="I187" t="s">
        <v>1817</v>
      </c>
      <c r="J187" t="s">
        <v>1760</v>
      </c>
      <c r="K187">
        <v>10257</v>
      </c>
      <c r="L187" t="s">
        <v>1752</v>
      </c>
      <c r="M187" s="87">
        <v>43717</v>
      </c>
      <c r="N187" t="s">
        <v>1551</v>
      </c>
      <c r="O187" t="s">
        <v>1552</v>
      </c>
      <c r="P187" s="61">
        <v>-500</v>
      </c>
      <c r="Q187" t="s">
        <v>1552</v>
      </c>
      <c r="R187" s="61">
        <v>0</v>
      </c>
      <c r="S187" s="61">
        <v>-500</v>
      </c>
    </row>
    <row r="188" spans="1:19" x14ac:dyDescent="0.2">
      <c r="A188" t="s">
        <v>541</v>
      </c>
      <c r="B188" t="s">
        <v>866</v>
      </c>
      <c r="C188" t="s">
        <v>1184</v>
      </c>
      <c r="D188" t="s">
        <v>238</v>
      </c>
      <c r="E188" t="s">
        <v>1546</v>
      </c>
      <c r="F188" t="s">
        <v>117</v>
      </c>
      <c r="G188" s="87">
        <v>43710</v>
      </c>
      <c r="H188" t="s">
        <v>1547</v>
      </c>
      <c r="I188" t="s">
        <v>1818</v>
      </c>
      <c r="J188" t="s">
        <v>1760</v>
      </c>
      <c r="K188">
        <v>10257</v>
      </c>
      <c r="L188" t="s">
        <v>1752</v>
      </c>
      <c r="M188" s="87">
        <v>43717</v>
      </c>
      <c r="N188" t="s">
        <v>1551</v>
      </c>
      <c r="O188" t="s">
        <v>1552</v>
      </c>
      <c r="P188" s="61">
        <v>-700</v>
      </c>
      <c r="Q188" t="s">
        <v>1552</v>
      </c>
      <c r="R188" s="61">
        <v>0</v>
      </c>
      <c r="S188" s="61">
        <v>-700</v>
      </c>
    </row>
    <row r="189" spans="1:19" x14ac:dyDescent="0.2">
      <c r="A189" t="s">
        <v>541</v>
      </c>
      <c r="B189" t="s">
        <v>866</v>
      </c>
      <c r="C189" t="s">
        <v>1184</v>
      </c>
      <c r="D189" t="s">
        <v>238</v>
      </c>
      <c r="E189" t="s">
        <v>1546</v>
      </c>
      <c r="F189" t="s">
        <v>117</v>
      </c>
      <c r="G189" s="87">
        <v>43710</v>
      </c>
      <c r="H189" t="s">
        <v>1547</v>
      </c>
      <c r="I189" t="s">
        <v>1819</v>
      </c>
      <c r="J189" t="s">
        <v>1820</v>
      </c>
      <c r="K189">
        <v>10257</v>
      </c>
      <c r="L189" t="s">
        <v>1752</v>
      </c>
      <c r="M189" s="87">
        <v>43717</v>
      </c>
      <c r="N189" t="s">
        <v>1551</v>
      </c>
      <c r="O189" t="s">
        <v>1552</v>
      </c>
      <c r="P189" s="61">
        <v>-16523</v>
      </c>
      <c r="Q189" t="s">
        <v>1552</v>
      </c>
      <c r="R189" s="61">
        <v>0</v>
      </c>
      <c r="S189" s="61">
        <v>-16523</v>
      </c>
    </row>
    <row r="190" spans="1:19" x14ac:dyDescent="0.2">
      <c r="A190" t="s">
        <v>541</v>
      </c>
      <c r="B190" t="s">
        <v>866</v>
      </c>
      <c r="C190" t="s">
        <v>1184</v>
      </c>
      <c r="D190" t="s">
        <v>238</v>
      </c>
      <c r="E190" t="s">
        <v>1546</v>
      </c>
      <c r="F190" t="s">
        <v>117</v>
      </c>
      <c r="G190" s="87">
        <v>43710</v>
      </c>
      <c r="H190" t="s">
        <v>1547</v>
      </c>
      <c r="I190" t="s">
        <v>1821</v>
      </c>
      <c r="J190" t="s">
        <v>1760</v>
      </c>
      <c r="K190">
        <v>10257</v>
      </c>
      <c r="L190" t="s">
        <v>1752</v>
      </c>
      <c r="M190" s="87">
        <v>43717</v>
      </c>
      <c r="N190" t="s">
        <v>1551</v>
      </c>
      <c r="O190" t="s">
        <v>1552</v>
      </c>
      <c r="P190" s="61">
        <v>-833.33</v>
      </c>
      <c r="Q190" t="s">
        <v>1552</v>
      </c>
      <c r="R190" s="61">
        <v>0</v>
      </c>
      <c r="S190" s="61">
        <v>-833.33</v>
      </c>
    </row>
    <row r="191" spans="1:19" x14ac:dyDescent="0.2">
      <c r="A191" t="s">
        <v>541</v>
      </c>
      <c r="B191" t="s">
        <v>866</v>
      </c>
      <c r="C191" t="s">
        <v>1184</v>
      </c>
      <c r="D191" t="s">
        <v>238</v>
      </c>
      <c r="E191" t="s">
        <v>1546</v>
      </c>
      <c r="F191" t="s">
        <v>117</v>
      </c>
      <c r="G191" s="87">
        <v>43710</v>
      </c>
      <c r="H191" t="s">
        <v>1547</v>
      </c>
      <c r="I191" t="s">
        <v>1822</v>
      </c>
      <c r="J191" t="s">
        <v>1760</v>
      </c>
      <c r="K191">
        <v>10257</v>
      </c>
      <c r="L191" t="s">
        <v>1752</v>
      </c>
      <c r="M191" s="87">
        <v>43717</v>
      </c>
      <c r="N191" t="s">
        <v>1551</v>
      </c>
      <c r="O191" t="s">
        <v>1552</v>
      </c>
      <c r="P191" s="61">
        <v>-600</v>
      </c>
      <c r="Q191" t="s">
        <v>1552</v>
      </c>
      <c r="R191" s="61">
        <v>0</v>
      </c>
      <c r="S191" s="61">
        <v>-600</v>
      </c>
    </row>
    <row r="192" spans="1:19" x14ac:dyDescent="0.2">
      <c r="A192" t="s">
        <v>541</v>
      </c>
      <c r="B192" t="s">
        <v>866</v>
      </c>
      <c r="C192" t="s">
        <v>1184</v>
      </c>
      <c r="D192" t="s">
        <v>238</v>
      </c>
      <c r="E192" t="s">
        <v>1546</v>
      </c>
      <c r="F192" t="s">
        <v>117</v>
      </c>
      <c r="G192" s="87">
        <v>43710</v>
      </c>
      <c r="H192" t="s">
        <v>1547</v>
      </c>
      <c r="I192" t="s">
        <v>1823</v>
      </c>
      <c r="J192" t="s">
        <v>1824</v>
      </c>
      <c r="K192">
        <v>10257</v>
      </c>
      <c r="L192" t="s">
        <v>1752</v>
      </c>
      <c r="M192" s="87">
        <v>43717</v>
      </c>
      <c r="N192" t="s">
        <v>1551</v>
      </c>
      <c r="O192" t="s">
        <v>1552</v>
      </c>
      <c r="P192" s="61">
        <v>-990</v>
      </c>
      <c r="Q192" t="s">
        <v>1552</v>
      </c>
      <c r="R192" s="61">
        <v>0</v>
      </c>
      <c r="S192" s="61">
        <v>-990</v>
      </c>
    </row>
    <row r="193" spans="1:19" x14ac:dyDescent="0.2">
      <c r="A193" t="s">
        <v>541</v>
      </c>
      <c r="B193" t="s">
        <v>866</v>
      </c>
      <c r="C193" t="s">
        <v>1184</v>
      </c>
      <c r="D193" t="s">
        <v>238</v>
      </c>
      <c r="E193" t="s">
        <v>1546</v>
      </c>
      <c r="F193" t="s">
        <v>117</v>
      </c>
      <c r="G193" s="87">
        <v>43710</v>
      </c>
      <c r="H193" t="s">
        <v>1547</v>
      </c>
      <c r="I193" t="s">
        <v>1825</v>
      </c>
      <c r="J193" t="s">
        <v>1826</v>
      </c>
      <c r="K193">
        <v>10257</v>
      </c>
      <c r="L193" t="s">
        <v>1752</v>
      </c>
      <c r="M193" s="87">
        <v>43717</v>
      </c>
      <c r="N193" t="s">
        <v>1551</v>
      </c>
      <c r="O193" t="s">
        <v>1552</v>
      </c>
      <c r="P193" s="61">
        <v>-2900</v>
      </c>
      <c r="Q193" t="s">
        <v>1552</v>
      </c>
      <c r="R193" s="61">
        <v>0</v>
      </c>
      <c r="S193" s="61">
        <v>-2900</v>
      </c>
    </row>
    <row r="194" spans="1:19" x14ac:dyDescent="0.2">
      <c r="A194" t="s">
        <v>541</v>
      </c>
      <c r="B194" t="s">
        <v>866</v>
      </c>
      <c r="C194" t="s">
        <v>1184</v>
      </c>
      <c r="D194" t="s">
        <v>238</v>
      </c>
      <c r="E194" t="s">
        <v>1546</v>
      </c>
      <c r="F194" t="s">
        <v>117</v>
      </c>
      <c r="G194" s="87">
        <v>43710</v>
      </c>
      <c r="H194" t="s">
        <v>1547</v>
      </c>
      <c r="I194" t="s">
        <v>1827</v>
      </c>
      <c r="J194" t="s">
        <v>1828</v>
      </c>
      <c r="K194">
        <v>10257</v>
      </c>
      <c r="L194" t="s">
        <v>1752</v>
      </c>
      <c r="M194" s="87">
        <v>43717</v>
      </c>
      <c r="N194" t="s">
        <v>1551</v>
      </c>
      <c r="O194" t="s">
        <v>1552</v>
      </c>
      <c r="P194" s="61">
        <v>-1000</v>
      </c>
      <c r="Q194" t="s">
        <v>1552</v>
      </c>
      <c r="R194" s="61">
        <v>0</v>
      </c>
      <c r="S194" s="61">
        <v>-1000</v>
      </c>
    </row>
    <row r="195" spans="1:19" x14ac:dyDescent="0.2">
      <c r="A195" t="s">
        <v>541</v>
      </c>
      <c r="B195" t="s">
        <v>866</v>
      </c>
      <c r="C195" t="s">
        <v>1184</v>
      </c>
      <c r="D195" t="s">
        <v>238</v>
      </c>
      <c r="E195" t="s">
        <v>1546</v>
      </c>
      <c r="F195" t="s">
        <v>117</v>
      </c>
      <c r="G195" s="87">
        <v>43710</v>
      </c>
      <c r="H195" t="s">
        <v>1547</v>
      </c>
      <c r="I195" t="s">
        <v>1829</v>
      </c>
      <c r="J195" t="s">
        <v>1830</v>
      </c>
      <c r="K195">
        <v>10257</v>
      </c>
      <c r="L195" t="s">
        <v>1752</v>
      </c>
      <c r="M195" s="87">
        <v>43717</v>
      </c>
      <c r="N195" t="s">
        <v>1551</v>
      </c>
      <c r="O195" t="s">
        <v>1552</v>
      </c>
      <c r="P195" s="61">
        <v>-990</v>
      </c>
      <c r="Q195" t="s">
        <v>1552</v>
      </c>
      <c r="R195" s="61">
        <v>0</v>
      </c>
      <c r="S195" s="61">
        <v>-990</v>
      </c>
    </row>
    <row r="196" spans="1:19" x14ac:dyDescent="0.2">
      <c r="A196" t="s">
        <v>541</v>
      </c>
      <c r="B196" t="s">
        <v>866</v>
      </c>
      <c r="C196" t="s">
        <v>1184</v>
      </c>
      <c r="D196" t="s">
        <v>238</v>
      </c>
      <c r="E196" t="s">
        <v>1546</v>
      </c>
      <c r="F196" t="s">
        <v>117</v>
      </c>
      <c r="G196" s="87">
        <v>43710</v>
      </c>
      <c r="H196" t="s">
        <v>1547</v>
      </c>
      <c r="I196" t="s">
        <v>1831</v>
      </c>
      <c r="J196" t="s">
        <v>1751</v>
      </c>
      <c r="K196">
        <v>10257</v>
      </c>
      <c r="L196" t="s">
        <v>1752</v>
      </c>
      <c r="M196" s="87">
        <v>43717</v>
      </c>
      <c r="N196" t="s">
        <v>1551</v>
      </c>
      <c r="O196" t="s">
        <v>1552</v>
      </c>
      <c r="P196" s="61">
        <v>-3000</v>
      </c>
      <c r="Q196" t="s">
        <v>1552</v>
      </c>
      <c r="R196" s="61">
        <v>0</v>
      </c>
      <c r="S196" s="61">
        <v>-3000</v>
      </c>
    </row>
    <row r="197" spans="1:19" x14ac:dyDescent="0.2">
      <c r="A197" t="s">
        <v>541</v>
      </c>
      <c r="B197" t="s">
        <v>866</v>
      </c>
      <c r="C197" t="s">
        <v>1184</v>
      </c>
      <c r="D197" t="s">
        <v>238</v>
      </c>
      <c r="E197" t="s">
        <v>1546</v>
      </c>
      <c r="F197" t="s">
        <v>117</v>
      </c>
      <c r="G197" s="87">
        <v>43710</v>
      </c>
      <c r="H197" t="s">
        <v>1547</v>
      </c>
      <c r="I197" t="s">
        <v>1832</v>
      </c>
      <c r="J197" t="s">
        <v>1833</v>
      </c>
      <c r="K197">
        <v>10257</v>
      </c>
      <c r="L197" t="s">
        <v>1752</v>
      </c>
      <c r="M197" s="87">
        <v>43717</v>
      </c>
      <c r="N197" t="s">
        <v>1551</v>
      </c>
      <c r="O197" t="s">
        <v>1552</v>
      </c>
      <c r="P197" s="61">
        <v>-1255</v>
      </c>
      <c r="Q197" t="s">
        <v>1552</v>
      </c>
      <c r="R197" s="61">
        <v>0</v>
      </c>
      <c r="S197" s="61">
        <v>-1255</v>
      </c>
    </row>
    <row r="198" spans="1:19" x14ac:dyDescent="0.2">
      <c r="A198" t="s">
        <v>541</v>
      </c>
      <c r="B198" t="s">
        <v>866</v>
      </c>
      <c r="C198" t="s">
        <v>1184</v>
      </c>
      <c r="D198" t="s">
        <v>238</v>
      </c>
      <c r="E198" t="s">
        <v>1546</v>
      </c>
      <c r="F198" t="s">
        <v>117</v>
      </c>
      <c r="G198" s="87">
        <v>43710</v>
      </c>
      <c r="H198" t="s">
        <v>1547</v>
      </c>
      <c r="I198" t="s">
        <v>1834</v>
      </c>
      <c r="J198" t="s">
        <v>1787</v>
      </c>
      <c r="K198">
        <v>10257</v>
      </c>
      <c r="L198" t="s">
        <v>1752</v>
      </c>
      <c r="M198" s="87">
        <v>43717</v>
      </c>
      <c r="N198" t="s">
        <v>1551</v>
      </c>
      <c r="O198" t="s">
        <v>1552</v>
      </c>
      <c r="P198" s="61">
        <v>-990</v>
      </c>
      <c r="Q198" t="s">
        <v>1552</v>
      </c>
      <c r="R198" s="61">
        <v>0</v>
      </c>
      <c r="S198" s="61">
        <v>-990</v>
      </c>
    </row>
    <row r="199" spans="1:19" x14ac:dyDescent="0.2">
      <c r="A199" t="s">
        <v>541</v>
      </c>
      <c r="B199" t="s">
        <v>866</v>
      </c>
      <c r="C199" t="s">
        <v>1184</v>
      </c>
      <c r="D199" t="s">
        <v>238</v>
      </c>
      <c r="E199" t="s">
        <v>1546</v>
      </c>
      <c r="F199" t="s">
        <v>117</v>
      </c>
      <c r="G199" s="87">
        <v>43710</v>
      </c>
      <c r="H199" t="s">
        <v>1547</v>
      </c>
      <c r="I199" t="s">
        <v>1835</v>
      </c>
      <c r="J199" t="s">
        <v>1756</v>
      </c>
      <c r="K199">
        <v>10257</v>
      </c>
      <c r="L199" t="s">
        <v>1752</v>
      </c>
      <c r="M199" s="87">
        <v>43717</v>
      </c>
      <c r="N199" t="s">
        <v>1551</v>
      </c>
      <c r="O199" t="s">
        <v>1552</v>
      </c>
      <c r="P199" s="61">
        <v>-990</v>
      </c>
      <c r="Q199" t="s">
        <v>1552</v>
      </c>
      <c r="R199" s="61">
        <v>0</v>
      </c>
      <c r="S199" s="61">
        <v>-990</v>
      </c>
    </row>
    <row r="200" spans="1:19" x14ac:dyDescent="0.2">
      <c r="A200" t="s">
        <v>541</v>
      </c>
      <c r="B200" t="s">
        <v>866</v>
      </c>
      <c r="C200" t="s">
        <v>1184</v>
      </c>
      <c r="D200" t="s">
        <v>238</v>
      </c>
      <c r="E200" t="s">
        <v>1546</v>
      </c>
      <c r="F200" t="s">
        <v>117</v>
      </c>
      <c r="G200" s="87">
        <v>43710</v>
      </c>
      <c r="H200" t="s">
        <v>1547</v>
      </c>
      <c r="I200" t="s">
        <v>1836</v>
      </c>
      <c r="J200" t="s">
        <v>1756</v>
      </c>
      <c r="K200">
        <v>10257</v>
      </c>
      <c r="L200" t="s">
        <v>1752</v>
      </c>
      <c r="M200" s="87">
        <v>43717</v>
      </c>
      <c r="N200" t="s">
        <v>1551</v>
      </c>
      <c r="O200" t="s">
        <v>1552</v>
      </c>
      <c r="P200" s="61">
        <v>-990</v>
      </c>
      <c r="Q200" t="s">
        <v>1552</v>
      </c>
      <c r="R200" s="61">
        <v>0</v>
      </c>
      <c r="S200" s="61">
        <v>-990</v>
      </c>
    </row>
    <row r="201" spans="1:19" x14ac:dyDescent="0.2">
      <c r="A201" t="s">
        <v>541</v>
      </c>
      <c r="B201" t="s">
        <v>866</v>
      </c>
      <c r="C201" t="s">
        <v>1184</v>
      </c>
      <c r="D201" t="s">
        <v>238</v>
      </c>
      <c r="E201" t="s">
        <v>1546</v>
      </c>
      <c r="F201" t="s">
        <v>117</v>
      </c>
      <c r="G201" s="87">
        <v>43710</v>
      </c>
      <c r="H201" t="s">
        <v>1547</v>
      </c>
      <c r="I201" t="s">
        <v>1837</v>
      </c>
      <c r="J201" t="s">
        <v>1838</v>
      </c>
      <c r="K201">
        <v>10257</v>
      </c>
      <c r="L201" t="s">
        <v>1752</v>
      </c>
      <c r="M201" s="87">
        <v>43717</v>
      </c>
      <c r="N201" t="s">
        <v>1551</v>
      </c>
      <c r="O201" t="s">
        <v>1552</v>
      </c>
      <c r="P201" s="61">
        <v>-990</v>
      </c>
      <c r="Q201" t="s">
        <v>1552</v>
      </c>
      <c r="R201" s="61">
        <v>0</v>
      </c>
      <c r="S201" s="61">
        <v>-990</v>
      </c>
    </row>
    <row r="202" spans="1:19" x14ac:dyDescent="0.2">
      <c r="A202" t="s">
        <v>541</v>
      </c>
      <c r="B202" t="s">
        <v>866</v>
      </c>
      <c r="C202" t="s">
        <v>1184</v>
      </c>
      <c r="D202" t="s">
        <v>238</v>
      </c>
      <c r="E202" t="s">
        <v>1546</v>
      </c>
      <c r="F202" t="s">
        <v>117</v>
      </c>
      <c r="G202" s="87">
        <v>43724</v>
      </c>
      <c r="H202" t="s">
        <v>1839</v>
      </c>
      <c r="I202" t="s">
        <v>1840</v>
      </c>
      <c r="J202" t="s">
        <v>1841</v>
      </c>
      <c r="K202">
        <v>10268</v>
      </c>
      <c r="L202" t="s">
        <v>1842</v>
      </c>
      <c r="M202" s="87">
        <v>43732</v>
      </c>
      <c r="N202" t="s">
        <v>1635</v>
      </c>
      <c r="O202" t="s">
        <v>1552</v>
      </c>
      <c r="P202" s="61">
        <v>2000</v>
      </c>
      <c r="Q202" t="s">
        <v>1552</v>
      </c>
      <c r="R202" s="61">
        <v>2000</v>
      </c>
      <c r="S202" s="61">
        <v>0</v>
      </c>
    </row>
    <row r="203" spans="1:19" x14ac:dyDescent="0.2">
      <c r="A203" t="s">
        <v>541</v>
      </c>
      <c r="B203" t="s">
        <v>866</v>
      </c>
      <c r="C203" t="s">
        <v>1184</v>
      </c>
      <c r="D203" t="s">
        <v>238</v>
      </c>
      <c r="E203" t="s">
        <v>1546</v>
      </c>
      <c r="F203" t="s">
        <v>117</v>
      </c>
      <c r="G203" s="87">
        <v>43724</v>
      </c>
      <c r="H203" t="s">
        <v>1547</v>
      </c>
      <c r="I203" t="s">
        <v>1843</v>
      </c>
      <c r="J203" t="s">
        <v>1844</v>
      </c>
      <c r="K203">
        <v>10268</v>
      </c>
      <c r="L203" t="s">
        <v>1845</v>
      </c>
      <c r="M203" s="87">
        <v>43732</v>
      </c>
      <c r="N203" t="s">
        <v>1635</v>
      </c>
      <c r="O203" t="s">
        <v>1552</v>
      </c>
      <c r="P203" s="61">
        <v>-2000</v>
      </c>
      <c r="Q203" t="s">
        <v>1552</v>
      </c>
      <c r="R203" s="61">
        <v>0</v>
      </c>
      <c r="S203" s="61">
        <v>-2000</v>
      </c>
    </row>
    <row r="204" spans="1:19" x14ac:dyDescent="0.2">
      <c r="A204" t="s">
        <v>541</v>
      </c>
      <c r="B204" t="s">
        <v>866</v>
      </c>
      <c r="C204" t="s">
        <v>1184</v>
      </c>
      <c r="D204" t="s">
        <v>238</v>
      </c>
      <c r="E204" t="s">
        <v>1546</v>
      </c>
      <c r="F204" t="s">
        <v>117</v>
      </c>
      <c r="G204" s="87">
        <v>43738</v>
      </c>
      <c r="H204" t="s">
        <v>1846</v>
      </c>
      <c r="I204" t="s">
        <v>1847</v>
      </c>
      <c r="J204" t="s">
        <v>1847</v>
      </c>
      <c r="K204">
        <v>10283</v>
      </c>
      <c r="L204" t="s">
        <v>1848</v>
      </c>
      <c r="M204" s="87">
        <v>43752</v>
      </c>
      <c r="N204" t="s">
        <v>1551</v>
      </c>
      <c r="O204" t="s">
        <v>1552</v>
      </c>
      <c r="P204" s="61">
        <v>16523</v>
      </c>
      <c r="Q204" t="s">
        <v>1552</v>
      </c>
      <c r="R204" s="61">
        <v>16523</v>
      </c>
      <c r="S204" s="61">
        <v>0</v>
      </c>
    </row>
    <row r="205" spans="1:19" x14ac:dyDescent="0.2">
      <c r="A205" t="s">
        <v>541</v>
      </c>
      <c r="B205" t="s">
        <v>866</v>
      </c>
      <c r="C205" t="s">
        <v>1184</v>
      </c>
      <c r="D205" t="s">
        <v>238</v>
      </c>
      <c r="E205" t="s">
        <v>1546</v>
      </c>
      <c r="F205" t="s">
        <v>118</v>
      </c>
      <c r="G205" s="87">
        <v>43745</v>
      </c>
      <c r="H205" t="s">
        <v>1547</v>
      </c>
      <c r="I205" t="s">
        <v>1849</v>
      </c>
      <c r="J205" t="s">
        <v>1850</v>
      </c>
      <c r="K205">
        <v>10278</v>
      </c>
      <c r="L205" t="s">
        <v>1851</v>
      </c>
      <c r="M205" s="87">
        <v>43741</v>
      </c>
      <c r="N205" t="s">
        <v>1551</v>
      </c>
      <c r="O205" t="s">
        <v>1552</v>
      </c>
      <c r="P205" s="61">
        <v>-790</v>
      </c>
      <c r="Q205" t="s">
        <v>1552</v>
      </c>
      <c r="R205" s="61">
        <v>0</v>
      </c>
      <c r="S205" s="61">
        <v>-790</v>
      </c>
    </row>
    <row r="206" spans="1:19" x14ac:dyDescent="0.2">
      <c r="A206" t="s">
        <v>541</v>
      </c>
      <c r="B206" t="s">
        <v>866</v>
      </c>
      <c r="C206" t="s">
        <v>1184</v>
      </c>
      <c r="D206" t="s">
        <v>238</v>
      </c>
      <c r="E206" t="s">
        <v>1546</v>
      </c>
      <c r="F206" t="s">
        <v>118</v>
      </c>
      <c r="G206" s="87">
        <v>43745</v>
      </c>
      <c r="H206" t="s">
        <v>1547</v>
      </c>
      <c r="I206" t="s">
        <v>1852</v>
      </c>
      <c r="J206" t="s">
        <v>1853</v>
      </c>
      <c r="K206">
        <v>10278</v>
      </c>
      <c r="L206" t="s">
        <v>1851</v>
      </c>
      <c r="M206" s="87">
        <v>43741</v>
      </c>
      <c r="N206" t="s">
        <v>1551</v>
      </c>
      <c r="O206" t="s">
        <v>1552</v>
      </c>
      <c r="P206" s="61">
        <v>-1390</v>
      </c>
      <c r="Q206" t="s">
        <v>1552</v>
      </c>
      <c r="R206" s="61">
        <v>0</v>
      </c>
      <c r="S206" s="61">
        <v>-1390</v>
      </c>
    </row>
    <row r="207" spans="1:19" x14ac:dyDescent="0.2">
      <c r="A207" t="s">
        <v>541</v>
      </c>
      <c r="B207" t="s">
        <v>866</v>
      </c>
      <c r="C207" t="s">
        <v>1184</v>
      </c>
      <c r="D207" t="s">
        <v>238</v>
      </c>
      <c r="E207" t="s">
        <v>1546</v>
      </c>
      <c r="F207" t="s">
        <v>118</v>
      </c>
      <c r="G207" s="87">
        <v>43745</v>
      </c>
      <c r="H207" t="s">
        <v>1547</v>
      </c>
      <c r="I207" t="s">
        <v>1852</v>
      </c>
      <c r="J207" t="s">
        <v>1854</v>
      </c>
      <c r="K207">
        <v>10278</v>
      </c>
      <c r="L207" t="s">
        <v>1851</v>
      </c>
      <c r="M207" s="87">
        <v>43741</v>
      </c>
      <c r="N207" t="s">
        <v>1551</v>
      </c>
      <c r="O207" t="s">
        <v>1552</v>
      </c>
      <c r="P207" s="61">
        <v>-1390</v>
      </c>
      <c r="Q207" t="s">
        <v>1552</v>
      </c>
      <c r="R207" s="61">
        <v>0</v>
      </c>
      <c r="S207" s="61">
        <v>-1390</v>
      </c>
    </row>
    <row r="208" spans="1:19" x14ac:dyDescent="0.2">
      <c r="A208" t="s">
        <v>541</v>
      </c>
      <c r="B208" t="s">
        <v>866</v>
      </c>
      <c r="C208" t="s">
        <v>1184</v>
      </c>
      <c r="D208" t="s">
        <v>238</v>
      </c>
      <c r="E208" t="s">
        <v>1546</v>
      </c>
      <c r="F208" t="s">
        <v>118</v>
      </c>
      <c r="G208" s="87">
        <v>43745</v>
      </c>
      <c r="H208" t="s">
        <v>1547</v>
      </c>
      <c r="I208" t="s">
        <v>1855</v>
      </c>
      <c r="J208" t="s">
        <v>1856</v>
      </c>
      <c r="K208">
        <v>10278</v>
      </c>
      <c r="L208" t="s">
        <v>1851</v>
      </c>
      <c r="M208" s="87">
        <v>43741</v>
      </c>
      <c r="N208" t="s">
        <v>1551</v>
      </c>
      <c r="O208" t="s">
        <v>1552</v>
      </c>
      <c r="P208" s="61">
        <v>-750</v>
      </c>
      <c r="Q208" t="s">
        <v>1552</v>
      </c>
      <c r="R208" s="61">
        <v>0</v>
      </c>
      <c r="S208" s="61">
        <v>-750</v>
      </c>
    </row>
    <row r="209" spans="1:19" x14ac:dyDescent="0.2">
      <c r="A209" t="s">
        <v>541</v>
      </c>
      <c r="B209" t="s">
        <v>866</v>
      </c>
      <c r="C209" t="s">
        <v>1184</v>
      </c>
      <c r="D209" t="s">
        <v>238</v>
      </c>
      <c r="E209" t="s">
        <v>1546</v>
      </c>
      <c r="F209" t="s">
        <v>118</v>
      </c>
      <c r="G209" s="87">
        <v>43745</v>
      </c>
      <c r="H209" t="s">
        <v>1547</v>
      </c>
      <c r="I209" t="s">
        <v>1857</v>
      </c>
      <c r="J209" t="s">
        <v>1850</v>
      </c>
      <c r="K209">
        <v>10278</v>
      </c>
      <c r="L209" t="s">
        <v>1851</v>
      </c>
      <c r="M209" s="87">
        <v>43741</v>
      </c>
      <c r="N209" t="s">
        <v>1551</v>
      </c>
      <c r="O209" t="s">
        <v>1552</v>
      </c>
      <c r="P209" s="61">
        <v>-890</v>
      </c>
      <c r="Q209" t="s">
        <v>1552</v>
      </c>
      <c r="R209" s="61">
        <v>0</v>
      </c>
      <c r="S209" s="61">
        <v>-890</v>
      </c>
    </row>
    <row r="210" spans="1:19" x14ac:dyDescent="0.2">
      <c r="A210" t="s">
        <v>541</v>
      </c>
      <c r="B210" t="s">
        <v>866</v>
      </c>
      <c r="C210" t="s">
        <v>1184</v>
      </c>
      <c r="D210" t="s">
        <v>238</v>
      </c>
      <c r="E210" t="s">
        <v>1546</v>
      </c>
      <c r="F210" t="s">
        <v>118</v>
      </c>
      <c r="G210" s="87">
        <v>43745</v>
      </c>
      <c r="H210" t="s">
        <v>1547</v>
      </c>
      <c r="I210" t="s">
        <v>1858</v>
      </c>
      <c r="J210" t="s">
        <v>1856</v>
      </c>
      <c r="K210">
        <v>10278</v>
      </c>
      <c r="L210" t="s">
        <v>1851</v>
      </c>
      <c r="M210" s="87">
        <v>43741</v>
      </c>
      <c r="N210" t="s">
        <v>1551</v>
      </c>
      <c r="O210" t="s">
        <v>1552</v>
      </c>
      <c r="P210" s="61">
        <v>-890</v>
      </c>
      <c r="Q210" t="s">
        <v>1552</v>
      </c>
      <c r="R210" s="61">
        <v>0</v>
      </c>
      <c r="S210" s="61">
        <v>-890</v>
      </c>
    </row>
    <row r="211" spans="1:19" x14ac:dyDescent="0.2">
      <c r="A211" t="s">
        <v>541</v>
      </c>
      <c r="B211" t="s">
        <v>866</v>
      </c>
      <c r="C211" t="s">
        <v>1184</v>
      </c>
      <c r="D211" t="s">
        <v>238</v>
      </c>
      <c r="E211" t="s">
        <v>1546</v>
      </c>
      <c r="F211" t="s">
        <v>118</v>
      </c>
      <c r="G211" s="87">
        <v>43745</v>
      </c>
      <c r="H211" t="s">
        <v>1547</v>
      </c>
      <c r="I211" t="s">
        <v>1859</v>
      </c>
      <c r="J211" t="s">
        <v>1860</v>
      </c>
      <c r="K211">
        <v>10278</v>
      </c>
      <c r="L211" t="s">
        <v>1851</v>
      </c>
      <c r="M211" s="87">
        <v>43741</v>
      </c>
      <c r="N211" t="s">
        <v>1551</v>
      </c>
      <c r="O211" t="s">
        <v>1552</v>
      </c>
      <c r="P211" s="61">
        <v>-9687</v>
      </c>
      <c r="Q211" t="s">
        <v>1552</v>
      </c>
      <c r="R211" s="61">
        <v>0</v>
      </c>
      <c r="S211" s="61">
        <v>-9687</v>
      </c>
    </row>
    <row r="212" spans="1:19" x14ac:dyDescent="0.2">
      <c r="A212" t="s">
        <v>541</v>
      </c>
      <c r="B212" t="s">
        <v>866</v>
      </c>
      <c r="C212" t="s">
        <v>1184</v>
      </c>
      <c r="D212" t="s">
        <v>238</v>
      </c>
      <c r="E212" t="s">
        <v>1546</v>
      </c>
      <c r="F212" t="s">
        <v>118</v>
      </c>
      <c r="G212" s="87">
        <v>43745</v>
      </c>
      <c r="H212" t="s">
        <v>1547</v>
      </c>
      <c r="I212" t="s">
        <v>1861</v>
      </c>
      <c r="J212" t="s">
        <v>1862</v>
      </c>
      <c r="K212">
        <v>10278</v>
      </c>
      <c r="L212" t="s">
        <v>1851</v>
      </c>
      <c r="M212" s="87">
        <v>43741</v>
      </c>
      <c r="N212" t="s">
        <v>1551</v>
      </c>
      <c r="O212" t="s">
        <v>1552</v>
      </c>
      <c r="P212" s="61">
        <v>-1000</v>
      </c>
      <c r="Q212" t="s">
        <v>1552</v>
      </c>
      <c r="R212" s="61">
        <v>0</v>
      </c>
      <c r="S212" s="61">
        <v>-1000</v>
      </c>
    </row>
    <row r="213" spans="1:19" x14ac:dyDescent="0.2">
      <c r="A213" t="s">
        <v>541</v>
      </c>
      <c r="B213" t="s">
        <v>866</v>
      </c>
      <c r="C213" t="s">
        <v>1184</v>
      </c>
      <c r="D213" t="s">
        <v>238</v>
      </c>
      <c r="E213" t="s">
        <v>1546</v>
      </c>
      <c r="F213" t="s">
        <v>118</v>
      </c>
      <c r="G213" s="87">
        <v>43745</v>
      </c>
      <c r="H213" t="s">
        <v>1547</v>
      </c>
      <c r="I213" t="s">
        <v>1863</v>
      </c>
      <c r="J213" t="s">
        <v>1856</v>
      </c>
      <c r="K213">
        <v>10278</v>
      </c>
      <c r="L213" t="s">
        <v>1851</v>
      </c>
      <c r="M213" s="87">
        <v>43741</v>
      </c>
      <c r="N213" t="s">
        <v>1551</v>
      </c>
      <c r="O213" t="s">
        <v>1552</v>
      </c>
      <c r="P213" s="61">
        <v>-725</v>
      </c>
      <c r="Q213" t="s">
        <v>1552</v>
      </c>
      <c r="R213" s="61">
        <v>0</v>
      </c>
      <c r="S213" s="61">
        <v>-725</v>
      </c>
    </row>
    <row r="214" spans="1:19" x14ac:dyDescent="0.2">
      <c r="A214" t="s">
        <v>541</v>
      </c>
      <c r="B214" t="s">
        <v>866</v>
      </c>
      <c r="C214" t="s">
        <v>1184</v>
      </c>
      <c r="D214" t="s">
        <v>238</v>
      </c>
      <c r="E214" t="s">
        <v>1546</v>
      </c>
      <c r="F214" t="s">
        <v>118</v>
      </c>
      <c r="G214" s="87">
        <v>43745</v>
      </c>
      <c r="H214" t="s">
        <v>1547</v>
      </c>
      <c r="I214" t="s">
        <v>1864</v>
      </c>
      <c r="J214" t="s">
        <v>1862</v>
      </c>
      <c r="K214">
        <v>10278</v>
      </c>
      <c r="L214" t="s">
        <v>1851</v>
      </c>
      <c r="M214" s="87">
        <v>43741</v>
      </c>
      <c r="N214" t="s">
        <v>1551</v>
      </c>
      <c r="O214" t="s">
        <v>1552</v>
      </c>
      <c r="P214" s="61">
        <v>-1255</v>
      </c>
      <c r="Q214" t="s">
        <v>1552</v>
      </c>
      <c r="R214" s="61">
        <v>0</v>
      </c>
      <c r="S214" s="61">
        <v>-1255</v>
      </c>
    </row>
    <row r="215" spans="1:19" x14ac:dyDescent="0.2">
      <c r="A215" t="s">
        <v>541</v>
      </c>
      <c r="B215" t="s">
        <v>866</v>
      </c>
      <c r="C215" t="s">
        <v>1184</v>
      </c>
      <c r="D215" t="s">
        <v>238</v>
      </c>
      <c r="E215" t="s">
        <v>1546</v>
      </c>
      <c r="F215" t="s">
        <v>118</v>
      </c>
      <c r="G215" s="87">
        <v>43745</v>
      </c>
      <c r="H215" t="s">
        <v>1547</v>
      </c>
      <c r="I215" t="s">
        <v>1865</v>
      </c>
      <c r="J215" t="s">
        <v>1866</v>
      </c>
      <c r="K215">
        <v>10278</v>
      </c>
      <c r="L215" t="s">
        <v>1851</v>
      </c>
      <c r="M215" s="87">
        <v>43741</v>
      </c>
      <c r="N215" t="s">
        <v>1551</v>
      </c>
      <c r="O215" t="s">
        <v>1552</v>
      </c>
      <c r="P215" s="61">
        <v>-900</v>
      </c>
      <c r="Q215" t="s">
        <v>1552</v>
      </c>
      <c r="R215" s="61">
        <v>0</v>
      </c>
      <c r="S215" s="61">
        <v>-900</v>
      </c>
    </row>
    <row r="216" spans="1:19" x14ac:dyDescent="0.2">
      <c r="A216" t="s">
        <v>541</v>
      </c>
      <c r="B216" t="s">
        <v>866</v>
      </c>
      <c r="C216" t="s">
        <v>1184</v>
      </c>
      <c r="D216" t="s">
        <v>238</v>
      </c>
      <c r="E216" t="s">
        <v>1546</v>
      </c>
      <c r="F216" t="s">
        <v>118</v>
      </c>
      <c r="G216" s="87">
        <v>43745</v>
      </c>
      <c r="H216" t="s">
        <v>1547</v>
      </c>
      <c r="I216" t="s">
        <v>1867</v>
      </c>
      <c r="J216" t="s">
        <v>1868</v>
      </c>
      <c r="K216">
        <v>10278</v>
      </c>
      <c r="L216" t="s">
        <v>1851</v>
      </c>
      <c r="M216" s="87">
        <v>43741</v>
      </c>
      <c r="N216" t="s">
        <v>1551</v>
      </c>
      <c r="O216" t="s">
        <v>1552</v>
      </c>
      <c r="P216" s="61">
        <v>-1800</v>
      </c>
      <c r="Q216" t="s">
        <v>1552</v>
      </c>
      <c r="R216" s="61">
        <v>0</v>
      </c>
      <c r="S216" s="61">
        <v>-1800</v>
      </c>
    </row>
    <row r="217" spans="1:19" x14ac:dyDescent="0.2">
      <c r="A217" t="s">
        <v>541</v>
      </c>
      <c r="B217" t="s">
        <v>866</v>
      </c>
      <c r="C217" t="s">
        <v>1184</v>
      </c>
      <c r="D217" t="s">
        <v>238</v>
      </c>
      <c r="E217" t="s">
        <v>1546</v>
      </c>
      <c r="F217" t="s">
        <v>118</v>
      </c>
      <c r="G217" s="87">
        <v>43745</v>
      </c>
      <c r="H217" t="s">
        <v>1547</v>
      </c>
      <c r="I217" t="s">
        <v>1869</v>
      </c>
      <c r="J217" t="s">
        <v>1850</v>
      </c>
      <c r="K217">
        <v>10278</v>
      </c>
      <c r="L217" t="s">
        <v>1851</v>
      </c>
      <c r="M217" s="87">
        <v>43741</v>
      </c>
      <c r="N217" t="s">
        <v>1551</v>
      </c>
      <c r="O217" t="s">
        <v>1552</v>
      </c>
      <c r="P217" s="61">
        <v>-781</v>
      </c>
      <c r="Q217" t="s">
        <v>1552</v>
      </c>
      <c r="R217" s="61">
        <v>0</v>
      </c>
      <c r="S217" s="61">
        <v>-781</v>
      </c>
    </row>
    <row r="218" spans="1:19" x14ac:dyDescent="0.2">
      <c r="A218" t="s">
        <v>541</v>
      </c>
      <c r="B218" t="s">
        <v>866</v>
      </c>
      <c r="C218" t="s">
        <v>1184</v>
      </c>
      <c r="D218" t="s">
        <v>238</v>
      </c>
      <c r="E218" t="s">
        <v>1546</v>
      </c>
      <c r="F218" t="s">
        <v>118</v>
      </c>
      <c r="G218" s="87">
        <v>43745</v>
      </c>
      <c r="H218" t="s">
        <v>1547</v>
      </c>
      <c r="I218" t="s">
        <v>1870</v>
      </c>
      <c r="J218" t="s">
        <v>1862</v>
      </c>
      <c r="K218">
        <v>10278</v>
      </c>
      <c r="L218" t="s">
        <v>1851</v>
      </c>
      <c r="M218" s="87">
        <v>43741</v>
      </c>
      <c r="N218" t="s">
        <v>1551</v>
      </c>
      <c r="O218" t="s">
        <v>1552</v>
      </c>
      <c r="P218" s="61">
        <v>-900</v>
      </c>
      <c r="Q218" t="s">
        <v>1552</v>
      </c>
      <c r="R218" s="61">
        <v>0</v>
      </c>
      <c r="S218" s="61">
        <v>-900</v>
      </c>
    </row>
    <row r="219" spans="1:19" x14ac:dyDescent="0.2">
      <c r="A219" t="s">
        <v>541</v>
      </c>
      <c r="B219" t="s">
        <v>866</v>
      </c>
      <c r="C219" t="s">
        <v>1184</v>
      </c>
      <c r="D219" t="s">
        <v>238</v>
      </c>
      <c r="E219" t="s">
        <v>1546</v>
      </c>
      <c r="F219" t="s">
        <v>118</v>
      </c>
      <c r="G219" s="87">
        <v>43745</v>
      </c>
      <c r="H219" t="s">
        <v>1547</v>
      </c>
      <c r="I219" t="s">
        <v>1871</v>
      </c>
      <c r="J219" t="s">
        <v>1862</v>
      </c>
      <c r="K219">
        <v>10278</v>
      </c>
      <c r="L219" t="s">
        <v>1851</v>
      </c>
      <c r="M219" s="87">
        <v>43741</v>
      </c>
      <c r="N219" t="s">
        <v>1551</v>
      </c>
      <c r="O219" t="s">
        <v>1552</v>
      </c>
      <c r="P219" s="61">
        <v>-1200</v>
      </c>
      <c r="Q219" t="s">
        <v>1552</v>
      </c>
      <c r="R219" s="61">
        <v>0</v>
      </c>
      <c r="S219" s="61">
        <v>-1200</v>
      </c>
    </row>
    <row r="220" spans="1:19" x14ac:dyDescent="0.2">
      <c r="A220" t="s">
        <v>541</v>
      </c>
      <c r="B220" t="s">
        <v>866</v>
      </c>
      <c r="C220" t="s">
        <v>1184</v>
      </c>
      <c r="D220" t="s">
        <v>238</v>
      </c>
      <c r="E220" t="s">
        <v>1546</v>
      </c>
      <c r="F220" t="s">
        <v>118</v>
      </c>
      <c r="G220" s="87">
        <v>43745</v>
      </c>
      <c r="H220" t="s">
        <v>1547</v>
      </c>
      <c r="I220" t="s">
        <v>1872</v>
      </c>
      <c r="J220" t="s">
        <v>1862</v>
      </c>
      <c r="K220">
        <v>10278</v>
      </c>
      <c r="L220" t="s">
        <v>1851</v>
      </c>
      <c r="M220" s="87">
        <v>43741</v>
      </c>
      <c r="N220" t="s">
        <v>1551</v>
      </c>
      <c r="O220" t="s">
        <v>1552</v>
      </c>
      <c r="P220" s="61">
        <v>-990</v>
      </c>
      <c r="Q220" t="s">
        <v>1552</v>
      </c>
      <c r="R220" s="61">
        <v>0</v>
      </c>
      <c r="S220" s="61">
        <v>-990</v>
      </c>
    </row>
    <row r="221" spans="1:19" x14ac:dyDescent="0.2">
      <c r="A221" t="s">
        <v>541</v>
      </c>
      <c r="B221" t="s">
        <v>866</v>
      </c>
      <c r="C221" t="s">
        <v>1184</v>
      </c>
      <c r="D221" t="s">
        <v>238</v>
      </c>
      <c r="E221" t="s">
        <v>1546</v>
      </c>
      <c r="F221" t="s">
        <v>118</v>
      </c>
      <c r="G221" s="87">
        <v>43745</v>
      </c>
      <c r="H221" t="s">
        <v>1547</v>
      </c>
      <c r="I221" t="s">
        <v>1873</v>
      </c>
      <c r="J221" t="s">
        <v>1874</v>
      </c>
      <c r="K221">
        <v>10278</v>
      </c>
      <c r="L221" t="s">
        <v>1851</v>
      </c>
      <c r="M221" s="87">
        <v>43741</v>
      </c>
      <c r="N221" t="s">
        <v>1551</v>
      </c>
      <c r="O221" t="s">
        <v>1552</v>
      </c>
      <c r="P221" s="61">
        <v>-440</v>
      </c>
      <c r="Q221" t="s">
        <v>1552</v>
      </c>
      <c r="R221" s="61">
        <v>0</v>
      </c>
      <c r="S221" s="61">
        <v>-440</v>
      </c>
    </row>
    <row r="222" spans="1:19" x14ac:dyDescent="0.2">
      <c r="A222" t="s">
        <v>541</v>
      </c>
      <c r="B222" t="s">
        <v>866</v>
      </c>
      <c r="C222" t="s">
        <v>1184</v>
      </c>
      <c r="D222" t="s">
        <v>238</v>
      </c>
      <c r="E222" t="s">
        <v>1546</v>
      </c>
      <c r="F222" t="s">
        <v>118</v>
      </c>
      <c r="G222" s="87">
        <v>43745</v>
      </c>
      <c r="H222" t="s">
        <v>1547</v>
      </c>
      <c r="I222" t="s">
        <v>1875</v>
      </c>
      <c r="J222" t="s">
        <v>1876</v>
      </c>
      <c r="K222">
        <v>10278</v>
      </c>
      <c r="L222" t="s">
        <v>1851</v>
      </c>
      <c r="M222" s="87">
        <v>43741</v>
      </c>
      <c r="N222" t="s">
        <v>1551</v>
      </c>
      <c r="O222" t="s">
        <v>1552</v>
      </c>
      <c r="P222" s="61">
        <v>-1250</v>
      </c>
      <c r="Q222" t="s">
        <v>1552</v>
      </c>
      <c r="R222" s="61">
        <v>0</v>
      </c>
      <c r="S222" s="61">
        <v>-1250</v>
      </c>
    </row>
    <row r="223" spans="1:19" x14ac:dyDescent="0.2">
      <c r="A223" t="s">
        <v>541</v>
      </c>
      <c r="B223" t="s">
        <v>866</v>
      </c>
      <c r="C223" t="s">
        <v>1184</v>
      </c>
      <c r="D223" t="s">
        <v>238</v>
      </c>
      <c r="E223" t="s">
        <v>1546</v>
      </c>
      <c r="F223" t="s">
        <v>118</v>
      </c>
      <c r="G223" s="87">
        <v>43745</v>
      </c>
      <c r="H223" t="s">
        <v>1547</v>
      </c>
      <c r="I223" t="s">
        <v>1877</v>
      </c>
      <c r="J223" t="s">
        <v>1868</v>
      </c>
      <c r="K223">
        <v>10278</v>
      </c>
      <c r="L223" t="s">
        <v>1851</v>
      </c>
      <c r="M223" s="87">
        <v>43741</v>
      </c>
      <c r="N223" t="s">
        <v>1551</v>
      </c>
      <c r="O223" t="s">
        <v>1552</v>
      </c>
      <c r="P223" s="61">
        <v>-1600</v>
      </c>
      <c r="Q223" t="s">
        <v>1552</v>
      </c>
      <c r="R223" s="61">
        <v>0</v>
      </c>
      <c r="S223" s="61">
        <v>-1600</v>
      </c>
    </row>
    <row r="224" spans="1:19" x14ac:dyDescent="0.2">
      <c r="A224" t="s">
        <v>541</v>
      </c>
      <c r="B224" t="s">
        <v>866</v>
      </c>
      <c r="C224" t="s">
        <v>1184</v>
      </c>
      <c r="D224" t="s">
        <v>238</v>
      </c>
      <c r="E224" t="s">
        <v>1546</v>
      </c>
      <c r="F224" t="s">
        <v>118</v>
      </c>
      <c r="G224" s="87">
        <v>43745</v>
      </c>
      <c r="H224" t="s">
        <v>1547</v>
      </c>
      <c r="I224" t="s">
        <v>1878</v>
      </c>
      <c r="J224" t="s">
        <v>1879</v>
      </c>
      <c r="K224">
        <v>10278</v>
      </c>
      <c r="L224" t="s">
        <v>1851</v>
      </c>
      <c r="M224" s="87">
        <v>43741</v>
      </c>
      <c r="N224" t="s">
        <v>1551</v>
      </c>
      <c r="O224" t="s">
        <v>1552</v>
      </c>
      <c r="P224" s="61">
        <v>-1255</v>
      </c>
      <c r="Q224" t="s">
        <v>1552</v>
      </c>
      <c r="R224" s="61">
        <v>0</v>
      </c>
      <c r="S224" s="61">
        <v>-1255</v>
      </c>
    </row>
    <row r="225" spans="1:19" x14ac:dyDescent="0.2">
      <c r="A225" t="s">
        <v>541</v>
      </c>
      <c r="B225" t="s">
        <v>866</v>
      </c>
      <c r="C225" t="s">
        <v>1184</v>
      </c>
      <c r="D225" t="s">
        <v>238</v>
      </c>
      <c r="E225" t="s">
        <v>1546</v>
      </c>
      <c r="F225" t="s">
        <v>118</v>
      </c>
      <c r="G225" s="87">
        <v>43745</v>
      </c>
      <c r="H225" t="s">
        <v>1547</v>
      </c>
      <c r="I225" t="s">
        <v>1878</v>
      </c>
      <c r="J225" t="s">
        <v>1879</v>
      </c>
      <c r="K225">
        <v>10278</v>
      </c>
      <c r="L225" t="s">
        <v>1851</v>
      </c>
      <c r="M225" s="87">
        <v>43741</v>
      </c>
      <c r="N225" t="s">
        <v>1551</v>
      </c>
      <c r="O225" t="s">
        <v>1552</v>
      </c>
      <c r="P225" s="61">
        <v>-1090</v>
      </c>
      <c r="Q225" t="s">
        <v>1552</v>
      </c>
      <c r="R225" s="61">
        <v>0</v>
      </c>
      <c r="S225" s="61">
        <v>-1090</v>
      </c>
    </row>
    <row r="226" spans="1:19" x14ac:dyDescent="0.2">
      <c r="A226" t="s">
        <v>541</v>
      </c>
      <c r="B226" t="s">
        <v>866</v>
      </c>
      <c r="C226" t="s">
        <v>1184</v>
      </c>
      <c r="D226" t="s">
        <v>238</v>
      </c>
      <c r="E226" t="s">
        <v>1546</v>
      </c>
      <c r="F226" t="s">
        <v>118</v>
      </c>
      <c r="G226" s="87">
        <v>43745</v>
      </c>
      <c r="H226" t="s">
        <v>1547</v>
      </c>
      <c r="I226" t="s">
        <v>1880</v>
      </c>
      <c r="J226" t="s">
        <v>1881</v>
      </c>
      <c r="K226">
        <v>10278</v>
      </c>
      <c r="L226" t="s">
        <v>1851</v>
      </c>
      <c r="M226" s="87">
        <v>43741</v>
      </c>
      <c r="N226" t="s">
        <v>1551</v>
      </c>
      <c r="O226" t="s">
        <v>1552</v>
      </c>
      <c r="P226" s="61">
        <v>-500</v>
      </c>
      <c r="Q226" t="s">
        <v>1552</v>
      </c>
      <c r="R226" s="61">
        <v>0</v>
      </c>
      <c r="S226" s="61">
        <v>-500</v>
      </c>
    </row>
    <row r="227" spans="1:19" x14ac:dyDescent="0.2">
      <c r="A227" t="s">
        <v>541</v>
      </c>
      <c r="B227" t="s">
        <v>866</v>
      </c>
      <c r="C227" t="s">
        <v>1184</v>
      </c>
      <c r="D227" t="s">
        <v>238</v>
      </c>
      <c r="E227" t="s">
        <v>1546</v>
      </c>
      <c r="F227" t="s">
        <v>118</v>
      </c>
      <c r="G227" s="87">
        <v>43745</v>
      </c>
      <c r="H227" t="s">
        <v>1547</v>
      </c>
      <c r="I227" t="s">
        <v>1882</v>
      </c>
      <c r="J227" t="s">
        <v>1883</v>
      </c>
      <c r="K227">
        <v>10278</v>
      </c>
      <c r="L227" t="s">
        <v>1851</v>
      </c>
      <c r="M227" s="87">
        <v>43741</v>
      </c>
      <c r="N227" t="s">
        <v>1551</v>
      </c>
      <c r="O227" t="s">
        <v>1552</v>
      </c>
      <c r="P227" s="61">
        <v>-325</v>
      </c>
      <c r="Q227" t="s">
        <v>1552</v>
      </c>
      <c r="R227" s="61">
        <v>0</v>
      </c>
      <c r="S227" s="61">
        <v>-325</v>
      </c>
    </row>
    <row r="228" spans="1:19" x14ac:dyDescent="0.2">
      <c r="A228" t="s">
        <v>541</v>
      </c>
      <c r="B228" t="s">
        <v>866</v>
      </c>
      <c r="C228" t="s">
        <v>1184</v>
      </c>
      <c r="D228" t="s">
        <v>238</v>
      </c>
      <c r="E228" t="s">
        <v>1546</v>
      </c>
      <c r="F228" t="s">
        <v>118</v>
      </c>
      <c r="G228" s="87">
        <v>43745</v>
      </c>
      <c r="H228" t="s">
        <v>1547</v>
      </c>
      <c r="I228" t="s">
        <v>1884</v>
      </c>
      <c r="J228" t="s">
        <v>1885</v>
      </c>
      <c r="K228">
        <v>10278</v>
      </c>
      <c r="L228" t="s">
        <v>1851</v>
      </c>
      <c r="M228" s="87">
        <v>43741</v>
      </c>
      <c r="N228" t="s">
        <v>1551</v>
      </c>
      <c r="O228" t="s">
        <v>1552</v>
      </c>
      <c r="P228" s="61">
        <v>-603.65</v>
      </c>
      <c r="Q228" t="s">
        <v>1552</v>
      </c>
      <c r="R228" s="61">
        <v>0</v>
      </c>
      <c r="S228" s="61">
        <v>-603.65</v>
      </c>
    </row>
    <row r="229" spans="1:19" x14ac:dyDescent="0.2">
      <c r="A229" t="s">
        <v>541</v>
      </c>
      <c r="B229" t="s">
        <v>866</v>
      </c>
      <c r="C229" t="s">
        <v>1184</v>
      </c>
      <c r="D229" t="s">
        <v>238</v>
      </c>
      <c r="E229" t="s">
        <v>1546</v>
      </c>
      <c r="F229" t="s">
        <v>118</v>
      </c>
      <c r="G229" s="87">
        <v>43745</v>
      </c>
      <c r="H229" t="s">
        <v>1547</v>
      </c>
      <c r="I229" t="s">
        <v>1886</v>
      </c>
      <c r="J229" t="s">
        <v>1887</v>
      </c>
      <c r="K229">
        <v>10278</v>
      </c>
      <c r="L229" t="s">
        <v>1851</v>
      </c>
      <c r="M229" s="87">
        <v>43741</v>
      </c>
      <c r="N229" t="s">
        <v>1551</v>
      </c>
      <c r="O229" t="s">
        <v>1552</v>
      </c>
      <c r="P229" s="61">
        <v>-500</v>
      </c>
      <c r="Q229" t="s">
        <v>1552</v>
      </c>
      <c r="R229" s="61">
        <v>0</v>
      </c>
      <c r="S229" s="61">
        <v>-500</v>
      </c>
    </row>
    <row r="230" spans="1:19" x14ac:dyDescent="0.2">
      <c r="A230" t="s">
        <v>541</v>
      </c>
      <c r="B230" t="s">
        <v>866</v>
      </c>
      <c r="C230" t="s">
        <v>1184</v>
      </c>
      <c r="D230" t="s">
        <v>238</v>
      </c>
      <c r="E230" t="s">
        <v>1546</v>
      </c>
      <c r="F230" t="s">
        <v>118</v>
      </c>
      <c r="G230" s="87">
        <v>43745</v>
      </c>
      <c r="H230" t="s">
        <v>1547</v>
      </c>
      <c r="I230" t="s">
        <v>1888</v>
      </c>
      <c r="J230" t="s">
        <v>1868</v>
      </c>
      <c r="K230">
        <v>10278</v>
      </c>
      <c r="L230" t="s">
        <v>1851</v>
      </c>
      <c r="M230" s="87">
        <v>43741</v>
      </c>
      <c r="N230" t="s">
        <v>1551</v>
      </c>
      <c r="O230" t="s">
        <v>1552</v>
      </c>
      <c r="P230" s="61">
        <v>-2900</v>
      </c>
      <c r="Q230" t="s">
        <v>1552</v>
      </c>
      <c r="R230" s="61">
        <v>0</v>
      </c>
      <c r="S230" s="61">
        <v>-2900</v>
      </c>
    </row>
    <row r="231" spans="1:19" x14ac:dyDescent="0.2">
      <c r="A231" t="s">
        <v>541</v>
      </c>
      <c r="B231" t="s">
        <v>866</v>
      </c>
      <c r="C231" t="s">
        <v>1184</v>
      </c>
      <c r="D231" t="s">
        <v>238</v>
      </c>
      <c r="E231" t="s">
        <v>1546</v>
      </c>
      <c r="F231" t="s">
        <v>118</v>
      </c>
      <c r="G231" s="87">
        <v>43745</v>
      </c>
      <c r="H231" t="s">
        <v>1547</v>
      </c>
      <c r="I231" t="s">
        <v>1889</v>
      </c>
      <c r="J231" t="s">
        <v>1887</v>
      </c>
      <c r="K231">
        <v>10278</v>
      </c>
      <c r="L231" t="s">
        <v>1851</v>
      </c>
      <c r="M231" s="87">
        <v>43741</v>
      </c>
      <c r="N231" t="s">
        <v>1551</v>
      </c>
      <c r="O231" t="s">
        <v>1552</v>
      </c>
      <c r="P231" s="61">
        <v>-500</v>
      </c>
      <c r="Q231" t="s">
        <v>1552</v>
      </c>
      <c r="R231" s="61">
        <v>0</v>
      </c>
      <c r="S231" s="61">
        <v>-500</v>
      </c>
    </row>
    <row r="232" spans="1:19" x14ac:dyDescent="0.2">
      <c r="A232" t="s">
        <v>541</v>
      </c>
      <c r="B232" t="s">
        <v>866</v>
      </c>
      <c r="C232" t="s">
        <v>1184</v>
      </c>
      <c r="D232" t="s">
        <v>238</v>
      </c>
      <c r="E232" t="s">
        <v>1546</v>
      </c>
      <c r="F232" t="s">
        <v>118</v>
      </c>
      <c r="G232" s="87">
        <v>43745</v>
      </c>
      <c r="H232" t="s">
        <v>1547</v>
      </c>
      <c r="I232" t="s">
        <v>1890</v>
      </c>
      <c r="J232" t="s">
        <v>1856</v>
      </c>
      <c r="K232">
        <v>10278</v>
      </c>
      <c r="L232" t="s">
        <v>1851</v>
      </c>
      <c r="M232" s="87">
        <v>43741</v>
      </c>
      <c r="N232" t="s">
        <v>1551</v>
      </c>
      <c r="O232" t="s">
        <v>1552</v>
      </c>
      <c r="P232" s="61">
        <v>-500</v>
      </c>
      <c r="Q232" t="s">
        <v>1552</v>
      </c>
      <c r="R232" s="61">
        <v>0</v>
      </c>
      <c r="S232" s="61">
        <v>-500</v>
      </c>
    </row>
    <row r="233" spans="1:19" x14ac:dyDescent="0.2">
      <c r="A233" t="s">
        <v>541</v>
      </c>
      <c r="B233" t="s">
        <v>866</v>
      </c>
      <c r="C233" t="s">
        <v>1184</v>
      </c>
      <c r="D233" t="s">
        <v>238</v>
      </c>
      <c r="E233" t="s">
        <v>1546</v>
      </c>
      <c r="F233" t="s">
        <v>118</v>
      </c>
      <c r="G233" s="87">
        <v>43745</v>
      </c>
      <c r="H233" t="s">
        <v>1547</v>
      </c>
      <c r="I233" t="s">
        <v>1891</v>
      </c>
      <c r="J233" t="s">
        <v>1892</v>
      </c>
      <c r="K233">
        <v>10278</v>
      </c>
      <c r="L233" t="s">
        <v>1851</v>
      </c>
      <c r="M233" s="87">
        <v>43741</v>
      </c>
      <c r="N233" t="s">
        <v>1551</v>
      </c>
      <c r="O233" t="s">
        <v>1552</v>
      </c>
      <c r="P233" s="61">
        <v>-500</v>
      </c>
      <c r="Q233" t="s">
        <v>1552</v>
      </c>
      <c r="R233" s="61">
        <v>0</v>
      </c>
      <c r="S233" s="61">
        <v>-500</v>
      </c>
    </row>
    <row r="234" spans="1:19" x14ac:dyDescent="0.2">
      <c r="A234" t="s">
        <v>541</v>
      </c>
      <c r="B234" t="s">
        <v>866</v>
      </c>
      <c r="C234" t="s">
        <v>1184</v>
      </c>
      <c r="D234" t="s">
        <v>238</v>
      </c>
      <c r="E234" t="s">
        <v>1546</v>
      </c>
      <c r="F234" t="s">
        <v>118</v>
      </c>
      <c r="G234" s="87">
        <v>43745</v>
      </c>
      <c r="H234" t="s">
        <v>1547</v>
      </c>
      <c r="I234" t="s">
        <v>1893</v>
      </c>
      <c r="J234" t="s">
        <v>1894</v>
      </c>
      <c r="K234">
        <v>10278</v>
      </c>
      <c r="L234" t="s">
        <v>1851</v>
      </c>
      <c r="M234" s="87">
        <v>43741</v>
      </c>
      <c r="N234" t="s">
        <v>1551</v>
      </c>
      <c r="O234" t="s">
        <v>1552</v>
      </c>
      <c r="P234" s="61">
        <v>-1130</v>
      </c>
      <c r="Q234" t="s">
        <v>1552</v>
      </c>
      <c r="R234" s="61">
        <v>0</v>
      </c>
      <c r="S234" s="61">
        <v>-1130</v>
      </c>
    </row>
    <row r="235" spans="1:19" x14ac:dyDescent="0.2">
      <c r="A235" t="s">
        <v>541</v>
      </c>
      <c r="B235" t="s">
        <v>866</v>
      </c>
      <c r="C235" t="s">
        <v>1184</v>
      </c>
      <c r="D235" t="s">
        <v>238</v>
      </c>
      <c r="E235" t="s">
        <v>1546</v>
      </c>
      <c r="F235" t="s">
        <v>118</v>
      </c>
      <c r="G235" s="87">
        <v>43745</v>
      </c>
      <c r="H235" t="s">
        <v>1547</v>
      </c>
      <c r="I235" t="s">
        <v>1895</v>
      </c>
      <c r="J235" t="s">
        <v>1883</v>
      </c>
      <c r="K235">
        <v>10278</v>
      </c>
      <c r="L235" t="s">
        <v>1851</v>
      </c>
      <c r="M235" s="87">
        <v>43741</v>
      </c>
      <c r="N235" t="s">
        <v>1551</v>
      </c>
      <c r="O235" t="s">
        <v>1552</v>
      </c>
      <c r="P235" s="61">
        <v>-310</v>
      </c>
      <c r="Q235" t="s">
        <v>1552</v>
      </c>
      <c r="R235" s="61">
        <v>0</v>
      </c>
      <c r="S235" s="61">
        <v>-310</v>
      </c>
    </row>
    <row r="236" spans="1:19" x14ac:dyDescent="0.2">
      <c r="A236" t="s">
        <v>541</v>
      </c>
      <c r="B236" t="s">
        <v>866</v>
      </c>
      <c r="C236" t="s">
        <v>1184</v>
      </c>
      <c r="D236" t="s">
        <v>238</v>
      </c>
      <c r="E236" t="s">
        <v>1546</v>
      </c>
      <c r="F236" t="s">
        <v>118</v>
      </c>
      <c r="G236" s="87">
        <v>43745</v>
      </c>
      <c r="H236" t="s">
        <v>1547</v>
      </c>
      <c r="I236" t="s">
        <v>1896</v>
      </c>
      <c r="J236" t="s">
        <v>1868</v>
      </c>
      <c r="K236">
        <v>10278</v>
      </c>
      <c r="L236" t="s">
        <v>1851</v>
      </c>
      <c r="M236" s="87">
        <v>43741</v>
      </c>
      <c r="N236" t="s">
        <v>1551</v>
      </c>
      <c r="O236" t="s">
        <v>1552</v>
      </c>
      <c r="P236" s="61">
        <v>-2200</v>
      </c>
      <c r="Q236" t="s">
        <v>1552</v>
      </c>
      <c r="R236" s="61">
        <v>0</v>
      </c>
      <c r="S236" s="61">
        <v>-2200</v>
      </c>
    </row>
    <row r="237" spans="1:19" x14ac:dyDescent="0.2">
      <c r="A237" t="s">
        <v>541</v>
      </c>
      <c r="B237" t="s">
        <v>866</v>
      </c>
      <c r="C237" t="s">
        <v>1184</v>
      </c>
      <c r="D237" t="s">
        <v>238</v>
      </c>
      <c r="E237" t="s">
        <v>1546</v>
      </c>
      <c r="F237" t="s">
        <v>118</v>
      </c>
      <c r="G237" s="87">
        <v>43745</v>
      </c>
      <c r="H237" t="s">
        <v>1547</v>
      </c>
      <c r="I237" t="s">
        <v>1897</v>
      </c>
      <c r="J237" t="s">
        <v>1856</v>
      </c>
      <c r="K237">
        <v>10278</v>
      </c>
      <c r="L237" t="s">
        <v>1851</v>
      </c>
      <c r="M237" s="87">
        <v>43741</v>
      </c>
      <c r="N237" t="s">
        <v>1551</v>
      </c>
      <c r="O237" t="s">
        <v>1552</v>
      </c>
      <c r="P237" s="61">
        <v>-500</v>
      </c>
      <c r="Q237" t="s">
        <v>1552</v>
      </c>
      <c r="R237" s="61">
        <v>0</v>
      </c>
      <c r="S237" s="61">
        <v>-500</v>
      </c>
    </row>
    <row r="238" spans="1:19" x14ac:dyDescent="0.2">
      <c r="A238" t="s">
        <v>541</v>
      </c>
      <c r="B238" t="s">
        <v>866</v>
      </c>
      <c r="C238" t="s">
        <v>1184</v>
      </c>
      <c r="D238" t="s">
        <v>238</v>
      </c>
      <c r="E238" t="s">
        <v>1546</v>
      </c>
      <c r="F238" t="s">
        <v>118</v>
      </c>
      <c r="G238" s="87">
        <v>43745</v>
      </c>
      <c r="H238" t="s">
        <v>1547</v>
      </c>
      <c r="I238" t="s">
        <v>1898</v>
      </c>
      <c r="J238" t="s">
        <v>1874</v>
      </c>
      <c r="K238">
        <v>10278</v>
      </c>
      <c r="L238" t="s">
        <v>1851</v>
      </c>
      <c r="M238" s="87">
        <v>43741</v>
      </c>
      <c r="N238" t="s">
        <v>1551</v>
      </c>
      <c r="O238" t="s">
        <v>1552</v>
      </c>
      <c r="P238" s="61">
        <v>-500</v>
      </c>
      <c r="Q238" t="s">
        <v>1552</v>
      </c>
      <c r="R238" s="61">
        <v>0</v>
      </c>
      <c r="S238" s="61">
        <v>-500</v>
      </c>
    </row>
    <row r="239" spans="1:19" x14ac:dyDescent="0.2">
      <c r="A239" t="s">
        <v>541</v>
      </c>
      <c r="B239" t="s">
        <v>866</v>
      </c>
      <c r="C239" t="s">
        <v>1184</v>
      </c>
      <c r="D239" t="s">
        <v>238</v>
      </c>
      <c r="E239" t="s">
        <v>1546</v>
      </c>
      <c r="F239" t="s">
        <v>118</v>
      </c>
      <c r="G239" s="87">
        <v>43745</v>
      </c>
      <c r="H239" t="s">
        <v>1547</v>
      </c>
      <c r="I239" t="s">
        <v>1899</v>
      </c>
      <c r="J239" t="s">
        <v>1887</v>
      </c>
      <c r="K239">
        <v>10278</v>
      </c>
      <c r="L239" t="s">
        <v>1851</v>
      </c>
      <c r="M239" s="87">
        <v>43741</v>
      </c>
      <c r="N239" t="s">
        <v>1551</v>
      </c>
      <c r="O239" t="s">
        <v>1552</v>
      </c>
      <c r="P239" s="61">
        <v>-490</v>
      </c>
      <c r="Q239" t="s">
        <v>1552</v>
      </c>
      <c r="R239" s="61">
        <v>0</v>
      </c>
      <c r="S239" s="61">
        <v>-490</v>
      </c>
    </row>
    <row r="240" spans="1:19" x14ac:dyDescent="0.2">
      <c r="A240" t="s">
        <v>541</v>
      </c>
      <c r="B240" t="s">
        <v>866</v>
      </c>
      <c r="C240" t="s">
        <v>1184</v>
      </c>
      <c r="D240" t="s">
        <v>238</v>
      </c>
      <c r="E240" t="s">
        <v>1546</v>
      </c>
      <c r="F240" t="s">
        <v>118</v>
      </c>
      <c r="G240" s="87">
        <v>43745</v>
      </c>
      <c r="H240" t="s">
        <v>1547</v>
      </c>
      <c r="I240" t="s">
        <v>1900</v>
      </c>
      <c r="J240" t="s">
        <v>1883</v>
      </c>
      <c r="K240">
        <v>10278</v>
      </c>
      <c r="L240" t="s">
        <v>1851</v>
      </c>
      <c r="M240" s="87">
        <v>43741</v>
      </c>
      <c r="N240" t="s">
        <v>1551</v>
      </c>
      <c r="O240" t="s">
        <v>1552</v>
      </c>
      <c r="P240" s="61">
        <v>-310</v>
      </c>
      <c r="Q240" t="s">
        <v>1552</v>
      </c>
      <c r="R240" s="61">
        <v>0</v>
      </c>
      <c r="S240" s="61">
        <v>-310</v>
      </c>
    </row>
    <row r="241" spans="1:19" x14ac:dyDescent="0.2">
      <c r="A241" t="s">
        <v>541</v>
      </c>
      <c r="B241" t="s">
        <v>866</v>
      </c>
      <c r="C241" t="s">
        <v>1184</v>
      </c>
      <c r="D241" t="s">
        <v>238</v>
      </c>
      <c r="E241" t="s">
        <v>1546</v>
      </c>
      <c r="F241" t="s">
        <v>118</v>
      </c>
      <c r="G241" s="87">
        <v>43745</v>
      </c>
      <c r="H241" t="s">
        <v>1547</v>
      </c>
      <c r="I241" t="s">
        <v>1901</v>
      </c>
      <c r="J241" t="s">
        <v>1892</v>
      </c>
      <c r="K241">
        <v>10278</v>
      </c>
      <c r="L241" t="s">
        <v>1851</v>
      </c>
      <c r="M241" s="87">
        <v>43741</v>
      </c>
      <c r="N241" t="s">
        <v>1551</v>
      </c>
      <c r="O241" t="s">
        <v>1552</v>
      </c>
      <c r="P241" s="61">
        <v>-450</v>
      </c>
      <c r="Q241" t="s">
        <v>1552</v>
      </c>
      <c r="R241" s="61">
        <v>0</v>
      </c>
      <c r="S241" s="61">
        <v>-450</v>
      </c>
    </row>
    <row r="242" spans="1:19" x14ac:dyDescent="0.2">
      <c r="A242" t="s">
        <v>541</v>
      </c>
      <c r="B242" t="s">
        <v>866</v>
      </c>
      <c r="C242" t="s">
        <v>1184</v>
      </c>
      <c r="D242" t="s">
        <v>238</v>
      </c>
      <c r="E242" t="s">
        <v>1546</v>
      </c>
      <c r="F242" t="s">
        <v>118</v>
      </c>
      <c r="G242" s="87">
        <v>43745</v>
      </c>
      <c r="H242" t="s">
        <v>1547</v>
      </c>
      <c r="I242" t="s">
        <v>1902</v>
      </c>
      <c r="J242" t="s">
        <v>1874</v>
      </c>
      <c r="K242">
        <v>10278</v>
      </c>
      <c r="L242" t="s">
        <v>1851</v>
      </c>
      <c r="M242" s="87">
        <v>43741</v>
      </c>
      <c r="N242" t="s">
        <v>1551</v>
      </c>
      <c r="O242" t="s">
        <v>1552</v>
      </c>
      <c r="P242" s="61">
        <v>-510</v>
      </c>
      <c r="Q242" t="s">
        <v>1552</v>
      </c>
      <c r="R242" s="61">
        <v>0</v>
      </c>
      <c r="S242" s="61">
        <v>-510</v>
      </c>
    </row>
    <row r="243" spans="1:19" x14ac:dyDescent="0.2">
      <c r="A243" t="s">
        <v>541</v>
      </c>
      <c r="B243" t="s">
        <v>866</v>
      </c>
      <c r="C243" t="s">
        <v>1184</v>
      </c>
      <c r="D243" t="s">
        <v>238</v>
      </c>
      <c r="E243" t="s">
        <v>1546</v>
      </c>
      <c r="F243" t="s">
        <v>118</v>
      </c>
      <c r="G243" s="87">
        <v>43745</v>
      </c>
      <c r="H243" t="s">
        <v>1547</v>
      </c>
      <c r="I243" t="s">
        <v>1903</v>
      </c>
      <c r="J243" t="s">
        <v>1850</v>
      </c>
      <c r="K243">
        <v>10278</v>
      </c>
      <c r="L243" t="s">
        <v>1851</v>
      </c>
      <c r="M243" s="87">
        <v>43741</v>
      </c>
      <c r="N243" t="s">
        <v>1551</v>
      </c>
      <c r="O243" t="s">
        <v>1552</v>
      </c>
      <c r="P243" s="61">
        <v>-833.33</v>
      </c>
      <c r="Q243" t="s">
        <v>1552</v>
      </c>
      <c r="R243" s="61">
        <v>0</v>
      </c>
      <c r="S243" s="61">
        <v>-833.33</v>
      </c>
    </row>
    <row r="244" spans="1:19" x14ac:dyDescent="0.2">
      <c r="A244" t="s">
        <v>541</v>
      </c>
      <c r="B244" t="s">
        <v>866</v>
      </c>
      <c r="C244" t="s">
        <v>1184</v>
      </c>
      <c r="D244" t="s">
        <v>238</v>
      </c>
      <c r="E244" t="s">
        <v>1546</v>
      </c>
      <c r="F244" t="s">
        <v>118</v>
      </c>
      <c r="G244" s="87">
        <v>43745</v>
      </c>
      <c r="H244" t="s">
        <v>1547</v>
      </c>
      <c r="I244" t="s">
        <v>1904</v>
      </c>
      <c r="J244" t="s">
        <v>1905</v>
      </c>
      <c r="K244">
        <v>10278</v>
      </c>
      <c r="L244" t="s">
        <v>1851</v>
      </c>
      <c r="M244" s="87">
        <v>43741</v>
      </c>
      <c r="N244" t="s">
        <v>1551</v>
      </c>
      <c r="O244" t="s">
        <v>1552</v>
      </c>
      <c r="P244" s="61">
        <v>-2900</v>
      </c>
      <c r="Q244" t="s">
        <v>1552</v>
      </c>
      <c r="R244" s="61">
        <v>0</v>
      </c>
      <c r="S244" s="61">
        <v>-2900</v>
      </c>
    </row>
    <row r="245" spans="1:19" x14ac:dyDescent="0.2">
      <c r="A245" t="s">
        <v>541</v>
      </c>
      <c r="B245" t="s">
        <v>866</v>
      </c>
      <c r="C245" t="s">
        <v>1184</v>
      </c>
      <c r="D245" t="s">
        <v>238</v>
      </c>
      <c r="E245" t="s">
        <v>1546</v>
      </c>
      <c r="F245" t="s">
        <v>118</v>
      </c>
      <c r="G245" s="87">
        <v>43745</v>
      </c>
      <c r="H245" t="s">
        <v>1547</v>
      </c>
      <c r="I245" t="s">
        <v>1906</v>
      </c>
      <c r="J245" t="s">
        <v>1907</v>
      </c>
      <c r="K245">
        <v>10278</v>
      </c>
      <c r="L245" t="s">
        <v>1851</v>
      </c>
      <c r="M245" s="87">
        <v>43741</v>
      </c>
      <c r="N245" t="s">
        <v>1551</v>
      </c>
      <c r="O245" t="s">
        <v>1552</v>
      </c>
      <c r="P245" s="61">
        <v>-1000</v>
      </c>
      <c r="Q245" t="s">
        <v>1552</v>
      </c>
      <c r="R245" s="61">
        <v>0</v>
      </c>
      <c r="S245" s="61">
        <v>-1000</v>
      </c>
    </row>
    <row r="246" spans="1:19" x14ac:dyDescent="0.2">
      <c r="A246" t="s">
        <v>541</v>
      </c>
      <c r="B246" t="s">
        <v>866</v>
      </c>
      <c r="C246" t="s">
        <v>1184</v>
      </c>
      <c r="D246" t="s">
        <v>238</v>
      </c>
      <c r="E246" t="s">
        <v>1546</v>
      </c>
      <c r="F246" t="s">
        <v>118</v>
      </c>
      <c r="G246" s="87">
        <v>43745</v>
      </c>
      <c r="H246" t="s">
        <v>1547</v>
      </c>
      <c r="I246" t="s">
        <v>1908</v>
      </c>
      <c r="J246" t="s">
        <v>1894</v>
      </c>
      <c r="K246">
        <v>10278</v>
      </c>
      <c r="L246" t="s">
        <v>1851</v>
      </c>
      <c r="M246" s="87">
        <v>43741</v>
      </c>
      <c r="N246" t="s">
        <v>1551</v>
      </c>
      <c r="O246" t="s">
        <v>1552</v>
      </c>
      <c r="P246" s="61">
        <v>-1000</v>
      </c>
      <c r="Q246" t="s">
        <v>1552</v>
      </c>
      <c r="R246" s="61">
        <v>0</v>
      </c>
      <c r="S246" s="61">
        <v>-1000</v>
      </c>
    </row>
    <row r="247" spans="1:19" x14ac:dyDescent="0.2">
      <c r="A247" t="s">
        <v>541</v>
      </c>
      <c r="B247" t="s">
        <v>866</v>
      </c>
      <c r="C247" t="s">
        <v>1184</v>
      </c>
      <c r="D247" t="s">
        <v>238</v>
      </c>
      <c r="E247" t="s">
        <v>1546</v>
      </c>
      <c r="F247" t="s">
        <v>118</v>
      </c>
      <c r="G247" s="87">
        <v>43745</v>
      </c>
      <c r="H247" t="s">
        <v>1547</v>
      </c>
      <c r="I247" t="s">
        <v>1909</v>
      </c>
      <c r="J247" t="s">
        <v>1892</v>
      </c>
      <c r="K247">
        <v>10278</v>
      </c>
      <c r="L247" t="s">
        <v>1851</v>
      </c>
      <c r="M247" s="87">
        <v>43741</v>
      </c>
      <c r="N247" t="s">
        <v>1551</v>
      </c>
      <c r="O247" t="s">
        <v>1552</v>
      </c>
      <c r="P247" s="61">
        <v>-350</v>
      </c>
      <c r="Q247" t="s">
        <v>1552</v>
      </c>
      <c r="R247" s="61">
        <v>0</v>
      </c>
      <c r="S247" s="61">
        <v>-350</v>
      </c>
    </row>
    <row r="248" spans="1:19" x14ac:dyDescent="0.2">
      <c r="A248" t="s">
        <v>541</v>
      </c>
      <c r="B248" t="s">
        <v>866</v>
      </c>
      <c r="C248" t="s">
        <v>1184</v>
      </c>
      <c r="D248" t="s">
        <v>238</v>
      </c>
      <c r="E248" t="s">
        <v>1546</v>
      </c>
      <c r="F248" t="s">
        <v>118</v>
      </c>
      <c r="G248" s="87">
        <v>43745</v>
      </c>
      <c r="H248" t="s">
        <v>1547</v>
      </c>
      <c r="I248" t="s">
        <v>1910</v>
      </c>
      <c r="J248" t="s">
        <v>1868</v>
      </c>
      <c r="K248">
        <v>10278</v>
      </c>
      <c r="L248" t="s">
        <v>1851</v>
      </c>
      <c r="M248" s="87">
        <v>43741</v>
      </c>
      <c r="N248" t="s">
        <v>1551</v>
      </c>
      <c r="O248" t="s">
        <v>1552</v>
      </c>
      <c r="P248" s="61">
        <v>-2050</v>
      </c>
      <c r="Q248" t="s">
        <v>1552</v>
      </c>
      <c r="R248" s="61">
        <v>0</v>
      </c>
      <c r="S248" s="61">
        <v>-2050</v>
      </c>
    </row>
    <row r="249" spans="1:19" x14ac:dyDescent="0.2">
      <c r="A249" t="s">
        <v>541</v>
      </c>
      <c r="B249" t="s">
        <v>866</v>
      </c>
      <c r="C249" t="s">
        <v>1184</v>
      </c>
      <c r="D249" t="s">
        <v>238</v>
      </c>
      <c r="E249" t="s">
        <v>1546</v>
      </c>
      <c r="F249" t="s">
        <v>118</v>
      </c>
      <c r="G249" s="87">
        <v>43745</v>
      </c>
      <c r="H249" t="s">
        <v>1547</v>
      </c>
      <c r="I249" t="s">
        <v>1911</v>
      </c>
      <c r="J249" t="s">
        <v>1894</v>
      </c>
      <c r="K249">
        <v>10278</v>
      </c>
      <c r="L249" t="s">
        <v>1851</v>
      </c>
      <c r="M249" s="87">
        <v>43741</v>
      </c>
      <c r="N249" t="s">
        <v>1551</v>
      </c>
      <c r="O249" t="s">
        <v>1552</v>
      </c>
      <c r="P249" s="61">
        <v>-1000</v>
      </c>
      <c r="Q249" t="s">
        <v>1552</v>
      </c>
      <c r="R249" s="61">
        <v>0</v>
      </c>
      <c r="S249" s="61">
        <v>-1000</v>
      </c>
    </row>
    <row r="250" spans="1:19" x14ac:dyDescent="0.2">
      <c r="A250" t="s">
        <v>541</v>
      </c>
      <c r="B250" t="s">
        <v>866</v>
      </c>
      <c r="C250" t="s">
        <v>1184</v>
      </c>
      <c r="D250" t="s">
        <v>238</v>
      </c>
      <c r="E250" t="s">
        <v>1546</v>
      </c>
      <c r="F250" t="s">
        <v>118</v>
      </c>
      <c r="G250" s="87">
        <v>43745</v>
      </c>
      <c r="H250" t="s">
        <v>1547</v>
      </c>
      <c r="I250" t="s">
        <v>1912</v>
      </c>
      <c r="J250" t="s">
        <v>1887</v>
      </c>
      <c r="K250">
        <v>10278</v>
      </c>
      <c r="L250" t="s">
        <v>1851</v>
      </c>
      <c r="M250" s="87">
        <v>43741</v>
      </c>
      <c r="N250" t="s">
        <v>1551</v>
      </c>
      <c r="O250" t="s">
        <v>1552</v>
      </c>
      <c r="P250" s="61">
        <v>-600</v>
      </c>
      <c r="Q250" t="s">
        <v>1552</v>
      </c>
      <c r="R250" s="61">
        <v>0</v>
      </c>
      <c r="S250" s="61">
        <v>-600</v>
      </c>
    </row>
    <row r="251" spans="1:19" x14ac:dyDescent="0.2">
      <c r="A251" t="s">
        <v>541</v>
      </c>
      <c r="B251" t="s">
        <v>866</v>
      </c>
      <c r="C251" t="s">
        <v>1184</v>
      </c>
      <c r="D251" t="s">
        <v>238</v>
      </c>
      <c r="E251" t="s">
        <v>1546</v>
      </c>
      <c r="F251" t="s">
        <v>118</v>
      </c>
      <c r="G251" s="87">
        <v>43745</v>
      </c>
      <c r="H251" t="s">
        <v>1547</v>
      </c>
      <c r="I251" t="s">
        <v>1913</v>
      </c>
      <c r="J251" t="s">
        <v>1868</v>
      </c>
      <c r="K251">
        <v>10278</v>
      </c>
      <c r="L251" t="s">
        <v>1851</v>
      </c>
      <c r="M251" s="87">
        <v>43741</v>
      </c>
      <c r="N251" t="s">
        <v>1551</v>
      </c>
      <c r="O251" t="s">
        <v>1552</v>
      </c>
      <c r="P251" s="61">
        <v>-3000</v>
      </c>
      <c r="Q251" t="s">
        <v>1552</v>
      </c>
      <c r="R251" s="61">
        <v>0</v>
      </c>
      <c r="S251" s="61">
        <v>-3000</v>
      </c>
    </row>
    <row r="252" spans="1:19" x14ac:dyDescent="0.2">
      <c r="A252" t="s">
        <v>541</v>
      </c>
      <c r="B252" t="s">
        <v>866</v>
      </c>
      <c r="C252" t="s">
        <v>1184</v>
      </c>
      <c r="D252" t="s">
        <v>238</v>
      </c>
      <c r="E252" t="s">
        <v>1546</v>
      </c>
      <c r="F252" t="s">
        <v>118</v>
      </c>
      <c r="G252" s="87">
        <v>43745</v>
      </c>
      <c r="H252" t="s">
        <v>1547</v>
      </c>
      <c r="I252" t="s">
        <v>1914</v>
      </c>
      <c r="J252" t="s">
        <v>1915</v>
      </c>
      <c r="K252">
        <v>10278</v>
      </c>
      <c r="L252" t="s">
        <v>1851</v>
      </c>
      <c r="M252" s="87">
        <v>43741</v>
      </c>
      <c r="N252" t="s">
        <v>1551</v>
      </c>
      <c r="O252" t="s">
        <v>1552</v>
      </c>
      <c r="P252" s="61">
        <v>-500</v>
      </c>
      <c r="Q252" t="s">
        <v>1552</v>
      </c>
      <c r="R252" s="61">
        <v>0</v>
      </c>
      <c r="S252" s="61">
        <v>-500</v>
      </c>
    </row>
    <row r="253" spans="1:19" x14ac:dyDescent="0.2">
      <c r="A253" t="s">
        <v>541</v>
      </c>
      <c r="B253" t="s">
        <v>866</v>
      </c>
      <c r="C253" t="s">
        <v>1184</v>
      </c>
      <c r="D253" t="s">
        <v>238</v>
      </c>
      <c r="E253" t="s">
        <v>1546</v>
      </c>
      <c r="F253" t="s">
        <v>118</v>
      </c>
      <c r="G253" s="87">
        <v>43745</v>
      </c>
      <c r="H253" t="s">
        <v>1547</v>
      </c>
      <c r="I253" t="s">
        <v>1916</v>
      </c>
      <c r="J253" t="s">
        <v>1856</v>
      </c>
      <c r="K253">
        <v>10278</v>
      </c>
      <c r="L253" t="s">
        <v>1851</v>
      </c>
      <c r="M253" s="87">
        <v>43741</v>
      </c>
      <c r="N253" t="s">
        <v>1551</v>
      </c>
      <c r="O253" t="s">
        <v>1552</v>
      </c>
      <c r="P253" s="61">
        <v>-890</v>
      </c>
      <c r="Q253" t="s">
        <v>1552</v>
      </c>
      <c r="R253" s="61">
        <v>0</v>
      </c>
      <c r="S253" s="61">
        <v>-890</v>
      </c>
    </row>
    <row r="254" spans="1:19" x14ac:dyDescent="0.2">
      <c r="A254" t="s">
        <v>541</v>
      </c>
      <c r="B254" t="s">
        <v>866</v>
      </c>
      <c r="C254" t="s">
        <v>1184</v>
      </c>
      <c r="D254" t="s">
        <v>238</v>
      </c>
      <c r="E254" t="s">
        <v>1546</v>
      </c>
      <c r="F254" t="s">
        <v>118</v>
      </c>
      <c r="G254" s="87">
        <v>43745</v>
      </c>
      <c r="H254" t="s">
        <v>1547</v>
      </c>
      <c r="I254" t="s">
        <v>1917</v>
      </c>
      <c r="J254" t="s">
        <v>1850</v>
      </c>
      <c r="K254">
        <v>10278</v>
      </c>
      <c r="L254" t="s">
        <v>1851</v>
      </c>
      <c r="M254" s="87">
        <v>43741</v>
      </c>
      <c r="N254" t="s">
        <v>1551</v>
      </c>
      <c r="O254" t="s">
        <v>1552</v>
      </c>
      <c r="P254" s="61">
        <v>-600</v>
      </c>
      <c r="Q254" t="s">
        <v>1552</v>
      </c>
      <c r="R254" s="61">
        <v>0</v>
      </c>
      <c r="S254" s="61">
        <v>-600</v>
      </c>
    </row>
    <row r="255" spans="1:19" x14ac:dyDescent="0.2">
      <c r="A255" t="s">
        <v>541</v>
      </c>
      <c r="B255" t="s">
        <v>866</v>
      </c>
      <c r="C255" t="s">
        <v>1184</v>
      </c>
      <c r="D255" t="s">
        <v>238</v>
      </c>
      <c r="E255" t="s">
        <v>1546</v>
      </c>
      <c r="F255" t="s">
        <v>118</v>
      </c>
      <c r="G255" s="87">
        <v>43745</v>
      </c>
      <c r="H255" t="s">
        <v>1547</v>
      </c>
      <c r="I255" t="s">
        <v>1918</v>
      </c>
      <c r="J255" t="s">
        <v>1856</v>
      </c>
      <c r="K255">
        <v>10278</v>
      </c>
      <c r="L255" t="s">
        <v>1851</v>
      </c>
      <c r="M255" s="87">
        <v>43741</v>
      </c>
      <c r="N255" t="s">
        <v>1551</v>
      </c>
      <c r="O255" t="s">
        <v>1552</v>
      </c>
      <c r="P255" s="61">
        <v>-890</v>
      </c>
      <c r="Q255" t="s">
        <v>1552</v>
      </c>
      <c r="R255" s="61">
        <v>0</v>
      </c>
      <c r="S255" s="61">
        <v>-890</v>
      </c>
    </row>
    <row r="256" spans="1:19" x14ac:dyDescent="0.2">
      <c r="A256" t="s">
        <v>541</v>
      </c>
      <c r="B256" t="s">
        <v>866</v>
      </c>
      <c r="C256" t="s">
        <v>1184</v>
      </c>
      <c r="D256" t="s">
        <v>238</v>
      </c>
      <c r="E256" t="s">
        <v>1546</v>
      </c>
      <c r="F256" t="s">
        <v>118</v>
      </c>
      <c r="G256" s="87">
        <v>43745</v>
      </c>
      <c r="H256" t="s">
        <v>1547</v>
      </c>
      <c r="I256" t="s">
        <v>1919</v>
      </c>
      <c r="J256" t="s">
        <v>1862</v>
      </c>
      <c r="K256">
        <v>10278</v>
      </c>
      <c r="L256" t="s">
        <v>1851</v>
      </c>
      <c r="M256" s="87">
        <v>43741</v>
      </c>
      <c r="N256" t="s">
        <v>1551</v>
      </c>
      <c r="O256" t="s">
        <v>1552</v>
      </c>
      <c r="P256" s="61">
        <v>-1990</v>
      </c>
      <c r="Q256" t="s">
        <v>1552</v>
      </c>
      <c r="R256" s="61">
        <v>0</v>
      </c>
      <c r="S256" s="61">
        <v>-1990</v>
      </c>
    </row>
    <row r="257" spans="1:19" x14ac:dyDescent="0.2">
      <c r="A257" t="s">
        <v>541</v>
      </c>
      <c r="B257" t="s">
        <v>866</v>
      </c>
      <c r="C257" t="s">
        <v>1184</v>
      </c>
      <c r="D257" t="s">
        <v>238</v>
      </c>
      <c r="E257" t="s">
        <v>1546</v>
      </c>
      <c r="F257" t="s">
        <v>118</v>
      </c>
      <c r="G257" s="87">
        <v>43745</v>
      </c>
      <c r="H257" t="s">
        <v>1547</v>
      </c>
      <c r="I257" t="s">
        <v>1920</v>
      </c>
      <c r="J257" t="s">
        <v>1921</v>
      </c>
      <c r="K257">
        <v>10278</v>
      </c>
      <c r="L257" t="s">
        <v>1851</v>
      </c>
      <c r="M257" s="87">
        <v>43741</v>
      </c>
      <c r="N257" t="s">
        <v>1551</v>
      </c>
      <c r="O257" t="s">
        <v>1552</v>
      </c>
      <c r="P257" s="61">
        <v>-1500</v>
      </c>
      <c r="Q257" t="s">
        <v>1552</v>
      </c>
      <c r="R257" s="61">
        <v>0</v>
      </c>
      <c r="S257" s="61">
        <v>-1500</v>
      </c>
    </row>
    <row r="258" spans="1:19" x14ac:dyDescent="0.2">
      <c r="A258" t="s">
        <v>541</v>
      </c>
      <c r="B258" t="s">
        <v>866</v>
      </c>
      <c r="C258" t="s">
        <v>1184</v>
      </c>
      <c r="D258" t="s">
        <v>238</v>
      </c>
      <c r="E258" t="s">
        <v>1546</v>
      </c>
      <c r="F258" t="s">
        <v>118</v>
      </c>
      <c r="G258" s="87">
        <v>43745</v>
      </c>
      <c r="H258" t="s">
        <v>1547</v>
      </c>
      <c r="I258" t="s">
        <v>1922</v>
      </c>
      <c r="J258" t="s">
        <v>1923</v>
      </c>
      <c r="K258">
        <v>10278</v>
      </c>
      <c r="L258" t="s">
        <v>1851</v>
      </c>
      <c r="M258" s="87">
        <v>43741</v>
      </c>
      <c r="N258" t="s">
        <v>1551</v>
      </c>
      <c r="O258" t="s">
        <v>1552</v>
      </c>
      <c r="P258" s="61">
        <v>-1900</v>
      </c>
      <c r="Q258" t="s">
        <v>1552</v>
      </c>
      <c r="R258" s="61">
        <v>0</v>
      </c>
      <c r="S258" s="61">
        <v>-1900</v>
      </c>
    </row>
    <row r="259" spans="1:19" x14ac:dyDescent="0.2">
      <c r="A259" t="s">
        <v>541</v>
      </c>
      <c r="B259" t="s">
        <v>866</v>
      </c>
      <c r="C259" t="s">
        <v>1184</v>
      </c>
      <c r="D259" t="s">
        <v>238</v>
      </c>
      <c r="E259" t="s">
        <v>1546</v>
      </c>
      <c r="F259" t="s">
        <v>118</v>
      </c>
      <c r="G259" s="87">
        <v>43745</v>
      </c>
      <c r="H259" t="s">
        <v>1547</v>
      </c>
      <c r="I259" t="s">
        <v>1924</v>
      </c>
      <c r="J259" t="s">
        <v>1887</v>
      </c>
      <c r="K259">
        <v>10278</v>
      </c>
      <c r="L259" t="s">
        <v>1851</v>
      </c>
      <c r="M259" s="87">
        <v>43741</v>
      </c>
      <c r="N259" t="s">
        <v>1551</v>
      </c>
      <c r="O259" t="s">
        <v>1552</v>
      </c>
      <c r="P259" s="61">
        <v>-500</v>
      </c>
      <c r="Q259" t="s">
        <v>1552</v>
      </c>
      <c r="R259" s="61">
        <v>0</v>
      </c>
      <c r="S259" s="61">
        <v>-500</v>
      </c>
    </row>
    <row r="260" spans="1:19" x14ac:dyDescent="0.2">
      <c r="A260" t="s">
        <v>541</v>
      </c>
      <c r="B260" t="s">
        <v>866</v>
      </c>
      <c r="C260" t="s">
        <v>1184</v>
      </c>
      <c r="D260" t="s">
        <v>238</v>
      </c>
      <c r="E260" t="s">
        <v>1546</v>
      </c>
      <c r="F260" t="s">
        <v>118</v>
      </c>
      <c r="G260" s="87">
        <v>43769</v>
      </c>
      <c r="H260" t="s">
        <v>1846</v>
      </c>
      <c r="I260" t="s">
        <v>1925</v>
      </c>
      <c r="J260" t="s">
        <v>1925</v>
      </c>
      <c r="K260">
        <v>10302</v>
      </c>
      <c r="L260" t="s">
        <v>1926</v>
      </c>
      <c r="M260" s="87">
        <v>43783</v>
      </c>
      <c r="N260" t="s">
        <v>1551</v>
      </c>
      <c r="O260" t="s">
        <v>1552</v>
      </c>
      <c r="P260" s="61">
        <v>9687</v>
      </c>
      <c r="Q260" t="s">
        <v>1552</v>
      </c>
      <c r="R260" s="61">
        <v>9687</v>
      </c>
      <c r="S260" s="61">
        <v>0</v>
      </c>
    </row>
    <row r="261" spans="1:19" x14ac:dyDescent="0.2">
      <c r="A261" t="s">
        <v>541</v>
      </c>
      <c r="B261" t="s">
        <v>866</v>
      </c>
      <c r="C261" t="s">
        <v>1184</v>
      </c>
      <c r="D261" t="s">
        <v>238</v>
      </c>
      <c r="E261" t="s">
        <v>1546</v>
      </c>
      <c r="F261" t="s">
        <v>119</v>
      </c>
      <c r="G261" s="87">
        <v>43773</v>
      </c>
      <c r="H261" t="s">
        <v>1547</v>
      </c>
      <c r="I261" t="s">
        <v>1927</v>
      </c>
      <c r="J261" t="s">
        <v>1928</v>
      </c>
      <c r="K261">
        <v>10298</v>
      </c>
      <c r="L261" t="s">
        <v>1929</v>
      </c>
      <c r="M261" s="87">
        <v>43780</v>
      </c>
      <c r="N261" t="s">
        <v>1551</v>
      </c>
      <c r="O261" t="s">
        <v>1552</v>
      </c>
      <c r="P261" s="61">
        <v>-890</v>
      </c>
      <c r="Q261" t="s">
        <v>1552</v>
      </c>
      <c r="R261" s="61">
        <v>0</v>
      </c>
      <c r="S261" s="61">
        <v>-890</v>
      </c>
    </row>
    <row r="262" spans="1:19" x14ac:dyDescent="0.2">
      <c r="A262" t="s">
        <v>541</v>
      </c>
      <c r="B262" t="s">
        <v>866</v>
      </c>
      <c r="C262" t="s">
        <v>1184</v>
      </c>
      <c r="D262" t="s">
        <v>238</v>
      </c>
      <c r="E262" t="s">
        <v>1546</v>
      </c>
      <c r="F262" t="s">
        <v>119</v>
      </c>
      <c r="G262" s="87">
        <v>43773</v>
      </c>
      <c r="H262" t="s">
        <v>1547</v>
      </c>
      <c r="I262" t="s">
        <v>1930</v>
      </c>
      <c r="J262" t="s">
        <v>1931</v>
      </c>
      <c r="K262">
        <v>10298</v>
      </c>
      <c r="L262" t="s">
        <v>1929</v>
      </c>
      <c r="M262" s="87">
        <v>43780</v>
      </c>
      <c r="N262" t="s">
        <v>1551</v>
      </c>
      <c r="O262" t="s">
        <v>1552</v>
      </c>
      <c r="P262" s="61">
        <v>-1150</v>
      </c>
      <c r="Q262" t="s">
        <v>1552</v>
      </c>
      <c r="R262" s="61">
        <v>0</v>
      </c>
      <c r="S262" s="61">
        <v>-1150</v>
      </c>
    </row>
    <row r="263" spans="1:19" x14ac:dyDescent="0.2">
      <c r="A263" t="s">
        <v>541</v>
      </c>
      <c r="B263" t="s">
        <v>866</v>
      </c>
      <c r="C263" t="s">
        <v>1184</v>
      </c>
      <c r="D263" t="s">
        <v>238</v>
      </c>
      <c r="E263" t="s">
        <v>1546</v>
      </c>
      <c r="F263" t="s">
        <v>119</v>
      </c>
      <c r="G263" s="87">
        <v>43773</v>
      </c>
      <c r="H263" t="s">
        <v>1547</v>
      </c>
      <c r="I263" t="s">
        <v>1932</v>
      </c>
      <c r="J263" t="s">
        <v>1933</v>
      </c>
      <c r="K263">
        <v>10298</v>
      </c>
      <c r="L263" t="s">
        <v>1929</v>
      </c>
      <c r="M263" s="87">
        <v>43780</v>
      </c>
      <c r="N263" t="s">
        <v>1551</v>
      </c>
      <c r="O263" t="s">
        <v>1552</v>
      </c>
      <c r="P263" s="61">
        <v>-750</v>
      </c>
      <c r="Q263" t="s">
        <v>1552</v>
      </c>
      <c r="R263" s="61">
        <v>0</v>
      </c>
      <c r="S263" s="61">
        <v>-750</v>
      </c>
    </row>
    <row r="264" spans="1:19" x14ac:dyDescent="0.2">
      <c r="A264" t="s">
        <v>541</v>
      </c>
      <c r="B264" t="s">
        <v>866</v>
      </c>
      <c r="C264" t="s">
        <v>1184</v>
      </c>
      <c r="D264" t="s">
        <v>238</v>
      </c>
      <c r="E264" t="s">
        <v>1546</v>
      </c>
      <c r="F264" t="s">
        <v>119</v>
      </c>
      <c r="G264" s="87">
        <v>43773</v>
      </c>
      <c r="H264" t="s">
        <v>1547</v>
      </c>
      <c r="I264" t="s">
        <v>1934</v>
      </c>
      <c r="J264" t="s">
        <v>1935</v>
      </c>
      <c r="K264">
        <v>10298</v>
      </c>
      <c r="L264" t="s">
        <v>1929</v>
      </c>
      <c r="M264" s="87">
        <v>43780</v>
      </c>
      <c r="N264" t="s">
        <v>1551</v>
      </c>
      <c r="O264" t="s">
        <v>1552</v>
      </c>
      <c r="P264" s="61">
        <v>-1800</v>
      </c>
      <c r="Q264" t="s">
        <v>1552</v>
      </c>
      <c r="R264" s="61">
        <v>0</v>
      </c>
      <c r="S264" s="61">
        <v>-1800</v>
      </c>
    </row>
    <row r="265" spans="1:19" x14ac:dyDescent="0.2">
      <c r="A265" t="s">
        <v>541</v>
      </c>
      <c r="B265" t="s">
        <v>866</v>
      </c>
      <c r="C265" t="s">
        <v>1184</v>
      </c>
      <c r="D265" t="s">
        <v>238</v>
      </c>
      <c r="E265" t="s">
        <v>1546</v>
      </c>
      <c r="F265" t="s">
        <v>119</v>
      </c>
      <c r="G265" s="87">
        <v>43773</v>
      </c>
      <c r="H265" t="s">
        <v>1547</v>
      </c>
      <c r="I265" t="s">
        <v>1936</v>
      </c>
      <c r="J265" t="s">
        <v>1933</v>
      </c>
      <c r="K265">
        <v>10298</v>
      </c>
      <c r="L265" t="s">
        <v>1929</v>
      </c>
      <c r="M265" s="87">
        <v>43780</v>
      </c>
      <c r="N265" t="s">
        <v>1551</v>
      </c>
      <c r="O265" t="s">
        <v>1552</v>
      </c>
      <c r="P265" s="61">
        <v>-600</v>
      </c>
      <c r="Q265" t="s">
        <v>1552</v>
      </c>
      <c r="R265" s="61">
        <v>0</v>
      </c>
      <c r="S265" s="61">
        <v>-600</v>
      </c>
    </row>
    <row r="266" spans="1:19" x14ac:dyDescent="0.2">
      <c r="A266" t="s">
        <v>541</v>
      </c>
      <c r="B266" t="s">
        <v>866</v>
      </c>
      <c r="C266" t="s">
        <v>1184</v>
      </c>
      <c r="D266" t="s">
        <v>238</v>
      </c>
      <c r="E266" t="s">
        <v>1546</v>
      </c>
      <c r="F266" t="s">
        <v>119</v>
      </c>
      <c r="G266" s="87">
        <v>43773</v>
      </c>
      <c r="H266" t="s">
        <v>1547</v>
      </c>
      <c r="I266" t="s">
        <v>1937</v>
      </c>
      <c r="J266" t="s">
        <v>1938</v>
      </c>
      <c r="K266">
        <v>10298</v>
      </c>
      <c r="L266" t="s">
        <v>1929</v>
      </c>
      <c r="M266" s="87">
        <v>43780</v>
      </c>
      <c r="N266" t="s">
        <v>1551</v>
      </c>
      <c r="O266" t="s">
        <v>1552</v>
      </c>
      <c r="P266" s="61">
        <v>-1400</v>
      </c>
      <c r="Q266" t="s">
        <v>1552</v>
      </c>
      <c r="R266" s="61">
        <v>0</v>
      </c>
      <c r="S266" s="61">
        <v>-1400</v>
      </c>
    </row>
    <row r="267" spans="1:19" x14ac:dyDescent="0.2">
      <c r="A267" t="s">
        <v>541</v>
      </c>
      <c r="B267" t="s">
        <v>866</v>
      </c>
      <c r="C267" t="s">
        <v>1184</v>
      </c>
      <c r="D267" t="s">
        <v>238</v>
      </c>
      <c r="E267" t="s">
        <v>1546</v>
      </c>
      <c r="F267" t="s">
        <v>119</v>
      </c>
      <c r="G267" s="87">
        <v>43773</v>
      </c>
      <c r="H267" t="s">
        <v>1547</v>
      </c>
      <c r="I267" t="s">
        <v>1939</v>
      </c>
      <c r="J267" t="s">
        <v>1938</v>
      </c>
      <c r="K267">
        <v>10298</v>
      </c>
      <c r="L267" t="s">
        <v>1929</v>
      </c>
      <c r="M267" s="87">
        <v>43780</v>
      </c>
      <c r="N267" t="s">
        <v>1551</v>
      </c>
      <c r="O267" t="s">
        <v>1552</v>
      </c>
      <c r="P267" s="61">
        <v>-1255</v>
      </c>
      <c r="Q267" t="s">
        <v>1552</v>
      </c>
      <c r="R267" s="61">
        <v>0</v>
      </c>
      <c r="S267" s="61">
        <v>-1255</v>
      </c>
    </row>
    <row r="268" spans="1:19" x14ac:dyDescent="0.2">
      <c r="A268" t="s">
        <v>541</v>
      </c>
      <c r="B268" t="s">
        <v>866</v>
      </c>
      <c r="C268" t="s">
        <v>1184</v>
      </c>
      <c r="D268" t="s">
        <v>238</v>
      </c>
      <c r="E268" t="s">
        <v>1546</v>
      </c>
      <c r="F268" t="s">
        <v>119</v>
      </c>
      <c r="G268" s="87">
        <v>43773</v>
      </c>
      <c r="H268" t="s">
        <v>1547</v>
      </c>
      <c r="I268" t="s">
        <v>1940</v>
      </c>
      <c r="J268" t="s">
        <v>1938</v>
      </c>
      <c r="K268">
        <v>10298</v>
      </c>
      <c r="L268" t="s">
        <v>1929</v>
      </c>
      <c r="M268" s="87">
        <v>43780</v>
      </c>
      <c r="N268" t="s">
        <v>1551</v>
      </c>
      <c r="O268" t="s">
        <v>1552</v>
      </c>
      <c r="P268" s="61">
        <v>-1590</v>
      </c>
      <c r="Q268" t="s">
        <v>1552</v>
      </c>
      <c r="R268" s="61">
        <v>0</v>
      </c>
      <c r="S268" s="61">
        <v>-1590</v>
      </c>
    </row>
    <row r="269" spans="1:19" x14ac:dyDescent="0.2">
      <c r="A269" t="s">
        <v>541</v>
      </c>
      <c r="B269" t="s">
        <v>866</v>
      </c>
      <c r="C269" t="s">
        <v>1184</v>
      </c>
      <c r="D269" t="s">
        <v>238</v>
      </c>
      <c r="E269" t="s">
        <v>1546</v>
      </c>
      <c r="F269" t="s">
        <v>119</v>
      </c>
      <c r="G269" s="87">
        <v>43773</v>
      </c>
      <c r="H269" t="s">
        <v>1547</v>
      </c>
      <c r="I269" t="s">
        <v>1941</v>
      </c>
      <c r="J269" t="s">
        <v>1931</v>
      </c>
      <c r="K269">
        <v>10298</v>
      </c>
      <c r="L269" t="s">
        <v>1929</v>
      </c>
      <c r="M269" s="87">
        <v>43780</v>
      </c>
      <c r="N269" t="s">
        <v>1551</v>
      </c>
      <c r="O269" t="s">
        <v>1552</v>
      </c>
      <c r="P269" s="61">
        <v>-781</v>
      </c>
      <c r="Q269" t="s">
        <v>1552</v>
      </c>
      <c r="R269" s="61">
        <v>0</v>
      </c>
      <c r="S269" s="61">
        <v>-781</v>
      </c>
    </row>
    <row r="270" spans="1:19" x14ac:dyDescent="0.2">
      <c r="A270" t="s">
        <v>541</v>
      </c>
      <c r="B270" t="s">
        <v>866</v>
      </c>
      <c r="C270" t="s">
        <v>1184</v>
      </c>
      <c r="D270" t="s">
        <v>238</v>
      </c>
      <c r="E270" t="s">
        <v>1546</v>
      </c>
      <c r="F270" t="s">
        <v>119</v>
      </c>
      <c r="G270" s="87">
        <v>43773</v>
      </c>
      <c r="H270" t="s">
        <v>1547</v>
      </c>
      <c r="I270" t="s">
        <v>1942</v>
      </c>
      <c r="J270" t="s">
        <v>1938</v>
      </c>
      <c r="K270">
        <v>10298</v>
      </c>
      <c r="L270" t="s">
        <v>1929</v>
      </c>
      <c r="M270" s="87">
        <v>43780</v>
      </c>
      <c r="N270" t="s">
        <v>1551</v>
      </c>
      <c r="O270" t="s">
        <v>1552</v>
      </c>
      <c r="P270" s="61">
        <v>-900</v>
      </c>
      <c r="Q270" t="s">
        <v>1552</v>
      </c>
      <c r="R270" s="61">
        <v>0</v>
      </c>
      <c r="S270" s="61">
        <v>-900</v>
      </c>
    </row>
    <row r="271" spans="1:19" x14ac:dyDescent="0.2">
      <c r="A271" t="s">
        <v>541</v>
      </c>
      <c r="B271" t="s">
        <v>866</v>
      </c>
      <c r="C271" t="s">
        <v>1184</v>
      </c>
      <c r="D271" t="s">
        <v>238</v>
      </c>
      <c r="E271" t="s">
        <v>1546</v>
      </c>
      <c r="F271" t="s">
        <v>119</v>
      </c>
      <c r="G271" s="87">
        <v>43773</v>
      </c>
      <c r="H271" t="s">
        <v>1547</v>
      </c>
      <c r="I271" t="s">
        <v>1943</v>
      </c>
      <c r="J271" t="s">
        <v>1944</v>
      </c>
      <c r="K271">
        <v>10298</v>
      </c>
      <c r="L271" t="s">
        <v>1929</v>
      </c>
      <c r="M271" s="87">
        <v>43780</v>
      </c>
      <c r="N271" t="s">
        <v>1551</v>
      </c>
      <c r="O271" t="s">
        <v>1552</v>
      </c>
      <c r="P271" s="61">
        <v>-440</v>
      </c>
      <c r="Q271" t="s">
        <v>1552</v>
      </c>
      <c r="R271" s="61">
        <v>0</v>
      </c>
      <c r="S271" s="61">
        <v>-440</v>
      </c>
    </row>
    <row r="272" spans="1:19" x14ac:dyDescent="0.2">
      <c r="A272" t="s">
        <v>541</v>
      </c>
      <c r="B272" t="s">
        <v>866</v>
      </c>
      <c r="C272" t="s">
        <v>1184</v>
      </c>
      <c r="D272" t="s">
        <v>238</v>
      </c>
      <c r="E272" t="s">
        <v>1546</v>
      </c>
      <c r="F272" t="s">
        <v>119</v>
      </c>
      <c r="G272" s="87">
        <v>43773</v>
      </c>
      <c r="H272" t="s">
        <v>1547</v>
      </c>
      <c r="I272" t="s">
        <v>1945</v>
      </c>
      <c r="J272" t="s">
        <v>1933</v>
      </c>
      <c r="K272">
        <v>10298</v>
      </c>
      <c r="L272" t="s">
        <v>1929</v>
      </c>
      <c r="M272" s="87">
        <v>43780</v>
      </c>
      <c r="N272" t="s">
        <v>1551</v>
      </c>
      <c r="O272" t="s">
        <v>1552</v>
      </c>
      <c r="P272" s="61">
        <v>-890</v>
      </c>
      <c r="Q272" t="s">
        <v>1552</v>
      </c>
      <c r="R272" s="61">
        <v>0</v>
      </c>
      <c r="S272" s="61">
        <v>-890</v>
      </c>
    </row>
    <row r="273" spans="1:19" x14ac:dyDescent="0.2">
      <c r="A273" t="s">
        <v>541</v>
      </c>
      <c r="B273" t="s">
        <v>866</v>
      </c>
      <c r="C273" t="s">
        <v>1184</v>
      </c>
      <c r="D273" t="s">
        <v>238</v>
      </c>
      <c r="E273" t="s">
        <v>1546</v>
      </c>
      <c r="F273" t="s">
        <v>119</v>
      </c>
      <c r="G273" s="87">
        <v>43773</v>
      </c>
      <c r="H273" t="s">
        <v>1547</v>
      </c>
      <c r="I273" t="s">
        <v>1946</v>
      </c>
      <c r="J273" t="s">
        <v>1947</v>
      </c>
      <c r="K273">
        <v>10298</v>
      </c>
      <c r="L273" t="s">
        <v>1929</v>
      </c>
      <c r="M273" s="87">
        <v>43780</v>
      </c>
      <c r="N273" t="s">
        <v>1551</v>
      </c>
      <c r="O273" t="s">
        <v>1552</v>
      </c>
      <c r="P273" s="61">
        <v>-920</v>
      </c>
      <c r="Q273" t="s">
        <v>1552</v>
      </c>
      <c r="R273" s="61">
        <v>0</v>
      </c>
      <c r="S273" s="61">
        <v>-920</v>
      </c>
    </row>
    <row r="274" spans="1:19" x14ac:dyDescent="0.2">
      <c r="A274" t="s">
        <v>541</v>
      </c>
      <c r="B274" t="s">
        <v>866</v>
      </c>
      <c r="C274" t="s">
        <v>1184</v>
      </c>
      <c r="D274" t="s">
        <v>238</v>
      </c>
      <c r="E274" t="s">
        <v>1546</v>
      </c>
      <c r="F274" t="s">
        <v>119</v>
      </c>
      <c r="G274" s="87">
        <v>43773</v>
      </c>
      <c r="H274" t="s">
        <v>1547</v>
      </c>
      <c r="I274" t="s">
        <v>1948</v>
      </c>
      <c r="J274" t="s">
        <v>1949</v>
      </c>
      <c r="K274">
        <v>10298</v>
      </c>
      <c r="L274" t="s">
        <v>1929</v>
      </c>
      <c r="M274" s="87">
        <v>43780</v>
      </c>
      <c r="N274" t="s">
        <v>1551</v>
      </c>
      <c r="O274" t="s">
        <v>1552</v>
      </c>
      <c r="P274" s="61">
        <v>-785</v>
      </c>
      <c r="Q274" t="s">
        <v>1552</v>
      </c>
      <c r="R274" s="61">
        <v>0</v>
      </c>
      <c r="S274" s="61">
        <v>-785</v>
      </c>
    </row>
    <row r="275" spans="1:19" x14ac:dyDescent="0.2">
      <c r="A275" t="s">
        <v>541</v>
      </c>
      <c r="B275" t="s">
        <v>866</v>
      </c>
      <c r="C275" t="s">
        <v>1184</v>
      </c>
      <c r="D275" t="s">
        <v>238</v>
      </c>
      <c r="E275" t="s">
        <v>1546</v>
      </c>
      <c r="F275" t="s">
        <v>119</v>
      </c>
      <c r="G275" s="87">
        <v>43773</v>
      </c>
      <c r="H275" t="s">
        <v>1547</v>
      </c>
      <c r="I275" t="s">
        <v>1950</v>
      </c>
      <c r="J275" t="s">
        <v>1951</v>
      </c>
      <c r="K275">
        <v>10298</v>
      </c>
      <c r="L275" t="s">
        <v>1929</v>
      </c>
      <c r="M275" s="87">
        <v>43780</v>
      </c>
      <c r="N275" t="s">
        <v>1551</v>
      </c>
      <c r="O275" t="s">
        <v>1552</v>
      </c>
      <c r="P275" s="61">
        <v>-785</v>
      </c>
      <c r="Q275" t="s">
        <v>1552</v>
      </c>
      <c r="R275" s="61">
        <v>0</v>
      </c>
      <c r="S275" s="61">
        <v>-785</v>
      </c>
    </row>
    <row r="276" spans="1:19" x14ac:dyDescent="0.2">
      <c r="A276" t="s">
        <v>541</v>
      </c>
      <c r="B276" t="s">
        <v>866</v>
      </c>
      <c r="C276" t="s">
        <v>1184</v>
      </c>
      <c r="D276" t="s">
        <v>238</v>
      </c>
      <c r="E276" t="s">
        <v>1546</v>
      </c>
      <c r="F276" t="s">
        <v>119</v>
      </c>
      <c r="G276" s="87">
        <v>43773</v>
      </c>
      <c r="H276" t="s">
        <v>1547</v>
      </c>
      <c r="I276" t="s">
        <v>1952</v>
      </c>
      <c r="J276" t="s">
        <v>1953</v>
      </c>
      <c r="K276">
        <v>10298</v>
      </c>
      <c r="L276" t="s">
        <v>1929</v>
      </c>
      <c r="M276" s="87">
        <v>43780</v>
      </c>
      <c r="N276" t="s">
        <v>1551</v>
      </c>
      <c r="O276" t="s">
        <v>1552</v>
      </c>
      <c r="P276" s="61">
        <v>-1125</v>
      </c>
      <c r="Q276" t="s">
        <v>1552</v>
      </c>
      <c r="R276" s="61">
        <v>0</v>
      </c>
      <c r="S276" s="61">
        <v>-1125</v>
      </c>
    </row>
    <row r="277" spans="1:19" x14ac:dyDescent="0.2">
      <c r="A277" t="s">
        <v>541</v>
      </c>
      <c r="B277" t="s">
        <v>866</v>
      </c>
      <c r="C277" t="s">
        <v>1184</v>
      </c>
      <c r="D277" t="s">
        <v>238</v>
      </c>
      <c r="E277" t="s">
        <v>1546</v>
      </c>
      <c r="F277" t="s">
        <v>119</v>
      </c>
      <c r="G277" s="87">
        <v>43773</v>
      </c>
      <c r="H277" t="s">
        <v>1547</v>
      </c>
      <c r="I277" t="s">
        <v>1954</v>
      </c>
      <c r="J277" t="s">
        <v>1955</v>
      </c>
      <c r="K277">
        <v>10298</v>
      </c>
      <c r="L277" t="s">
        <v>1929</v>
      </c>
      <c r="M277" s="87">
        <v>43780</v>
      </c>
      <c r="N277" t="s">
        <v>1551</v>
      </c>
      <c r="O277" t="s">
        <v>1552</v>
      </c>
      <c r="P277" s="61">
        <v>-325</v>
      </c>
      <c r="Q277" t="s">
        <v>1552</v>
      </c>
      <c r="R277" s="61">
        <v>0</v>
      </c>
      <c r="S277" s="61">
        <v>-325</v>
      </c>
    </row>
    <row r="278" spans="1:19" x14ac:dyDescent="0.2">
      <c r="A278" t="s">
        <v>541</v>
      </c>
      <c r="B278" t="s">
        <v>866</v>
      </c>
      <c r="C278" t="s">
        <v>1184</v>
      </c>
      <c r="D278" t="s">
        <v>238</v>
      </c>
      <c r="E278" t="s">
        <v>1546</v>
      </c>
      <c r="F278" t="s">
        <v>119</v>
      </c>
      <c r="G278" s="87">
        <v>43773</v>
      </c>
      <c r="H278" t="s">
        <v>1547</v>
      </c>
      <c r="I278" t="s">
        <v>1956</v>
      </c>
      <c r="J278" t="s">
        <v>1957</v>
      </c>
      <c r="K278">
        <v>10298</v>
      </c>
      <c r="L278" t="s">
        <v>1929</v>
      </c>
      <c r="M278" s="87">
        <v>43780</v>
      </c>
      <c r="N278" t="s">
        <v>1551</v>
      </c>
      <c r="O278" t="s">
        <v>1552</v>
      </c>
      <c r="P278" s="61">
        <v>-603.65</v>
      </c>
      <c r="Q278" t="s">
        <v>1552</v>
      </c>
      <c r="R278" s="61">
        <v>0</v>
      </c>
      <c r="S278" s="61">
        <v>-603.65</v>
      </c>
    </row>
    <row r="279" spans="1:19" x14ac:dyDescent="0.2">
      <c r="A279" t="s">
        <v>541</v>
      </c>
      <c r="B279" t="s">
        <v>866</v>
      </c>
      <c r="C279" t="s">
        <v>1184</v>
      </c>
      <c r="D279" t="s">
        <v>238</v>
      </c>
      <c r="E279" t="s">
        <v>1546</v>
      </c>
      <c r="F279" t="s">
        <v>119</v>
      </c>
      <c r="G279" s="87">
        <v>43773</v>
      </c>
      <c r="H279" t="s">
        <v>1547</v>
      </c>
      <c r="I279" t="s">
        <v>1958</v>
      </c>
      <c r="J279" t="s">
        <v>1953</v>
      </c>
      <c r="K279">
        <v>10298</v>
      </c>
      <c r="L279" t="s">
        <v>1929</v>
      </c>
      <c r="M279" s="87">
        <v>43780</v>
      </c>
      <c r="N279" t="s">
        <v>1551</v>
      </c>
      <c r="O279" t="s">
        <v>1552</v>
      </c>
      <c r="P279" s="61">
        <v>-2900</v>
      </c>
      <c r="Q279" t="s">
        <v>1552</v>
      </c>
      <c r="R279" s="61">
        <v>0</v>
      </c>
      <c r="S279" s="61">
        <v>-2900</v>
      </c>
    </row>
    <row r="280" spans="1:19" x14ac:dyDescent="0.2">
      <c r="A280" t="s">
        <v>541</v>
      </c>
      <c r="B280" t="s">
        <v>866</v>
      </c>
      <c r="C280" t="s">
        <v>1184</v>
      </c>
      <c r="D280" t="s">
        <v>238</v>
      </c>
      <c r="E280" t="s">
        <v>1546</v>
      </c>
      <c r="F280" t="s">
        <v>119</v>
      </c>
      <c r="G280" s="87">
        <v>43773</v>
      </c>
      <c r="H280" t="s">
        <v>1547</v>
      </c>
      <c r="I280" t="s">
        <v>1959</v>
      </c>
      <c r="J280" t="s">
        <v>1953</v>
      </c>
      <c r="K280">
        <v>10298</v>
      </c>
      <c r="L280" t="s">
        <v>1929</v>
      </c>
      <c r="M280" s="87">
        <v>43780</v>
      </c>
      <c r="N280" t="s">
        <v>1551</v>
      </c>
      <c r="O280" t="s">
        <v>1552</v>
      </c>
      <c r="P280" s="61">
        <v>-2900</v>
      </c>
      <c r="Q280" t="s">
        <v>1552</v>
      </c>
      <c r="R280" s="61">
        <v>0</v>
      </c>
      <c r="S280" s="61">
        <v>-2900</v>
      </c>
    </row>
    <row r="281" spans="1:19" x14ac:dyDescent="0.2">
      <c r="A281" t="s">
        <v>541</v>
      </c>
      <c r="B281" t="s">
        <v>866</v>
      </c>
      <c r="C281" t="s">
        <v>1184</v>
      </c>
      <c r="D281" t="s">
        <v>238</v>
      </c>
      <c r="E281" t="s">
        <v>1546</v>
      </c>
      <c r="F281" t="s">
        <v>119</v>
      </c>
      <c r="G281" s="87">
        <v>43773</v>
      </c>
      <c r="H281" t="s">
        <v>1547</v>
      </c>
      <c r="I281" t="s">
        <v>1960</v>
      </c>
      <c r="J281" t="s">
        <v>1961</v>
      </c>
      <c r="K281">
        <v>10298</v>
      </c>
      <c r="L281" t="s">
        <v>1929</v>
      </c>
      <c r="M281" s="87">
        <v>43780</v>
      </c>
      <c r="N281" t="s">
        <v>1551</v>
      </c>
      <c r="O281" t="s">
        <v>1552</v>
      </c>
      <c r="P281" s="61">
        <v>-500</v>
      </c>
      <c r="Q281" t="s">
        <v>1552</v>
      </c>
      <c r="R281" s="61">
        <v>0</v>
      </c>
      <c r="S281" s="61">
        <v>-500</v>
      </c>
    </row>
    <row r="282" spans="1:19" x14ac:dyDescent="0.2">
      <c r="A282" t="s">
        <v>541</v>
      </c>
      <c r="B282" t="s">
        <v>866</v>
      </c>
      <c r="C282" t="s">
        <v>1184</v>
      </c>
      <c r="D282" t="s">
        <v>238</v>
      </c>
      <c r="E282" t="s">
        <v>1546</v>
      </c>
      <c r="F282" t="s">
        <v>119</v>
      </c>
      <c r="G282" s="87">
        <v>43773</v>
      </c>
      <c r="H282" t="s">
        <v>1547</v>
      </c>
      <c r="I282" t="s">
        <v>1962</v>
      </c>
      <c r="J282" t="s">
        <v>1931</v>
      </c>
      <c r="K282">
        <v>10298</v>
      </c>
      <c r="L282" t="s">
        <v>1929</v>
      </c>
      <c r="M282" s="87">
        <v>43780</v>
      </c>
      <c r="N282" t="s">
        <v>1551</v>
      </c>
      <c r="O282" t="s">
        <v>1552</v>
      </c>
      <c r="P282" s="61">
        <v>-665</v>
      </c>
      <c r="Q282" t="s">
        <v>1552</v>
      </c>
      <c r="R282" s="61">
        <v>0</v>
      </c>
      <c r="S282" s="61">
        <v>-665</v>
      </c>
    </row>
    <row r="283" spans="1:19" x14ac:dyDescent="0.2">
      <c r="A283" t="s">
        <v>541</v>
      </c>
      <c r="B283" t="s">
        <v>866</v>
      </c>
      <c r="C283" t="s">
        <v>1184</v>
      </c>
      <c r="D283" t="s">
        <v>238</v>
      </c>
      <c r="E283" t="s">
        <v>1546</v>
      </c>
      <c r="F283" t="s">
        <v>119</v>
      </c>
      <c r="G283" s="87">
        <v>43773</v>
      </c>
      <c r="H283" t="s">
        <v>1547</v>
      </c>
      <c r="I283" t="s">
        <v>1963</v>
      </c>
      <c r="J283" t="s">
        <v>1964</v>
      </c>
      <c r="K283">
        <v>10298</v>
      </c>
      <c r="L283" t="s">
        <v>1929</v>
      </c>
      <c r="M283" s="87">
        <v>43780</v>
      </c>
      <c r="N283" t="s">
        <v>1551</v>
      </c>
      <c r="O283" t="s">
        <v>1552</v>
      </c>
      <c r="P283" s="61">
        <v>-500</v>
      </c>
      <c r="Q283" t="s">
        <v>1552</v>
      </c>
      <c r="R283" s="61">
        <v>0</v>
      </c>
      <c r="S283" s="61">
        <v>-500</v>
      </c>
    </row>
    <row r="284" spans="1:19" x14ac:dyDescent="0.2">
      <c r="A284" t="s">
        <v>541</v>
      </c>
      <c r="B284" t="s">
        <v>866</v>
      </c>
      <c r="C284" t="s">
        <v>1184</v>
      </c>
      <c r="D284" t="s">
        <v>238</v>
      </c>
      <c r="E284" t="s">
        <v>1546</v>
      </c>
      <c r="F284" t="s">
        <v>119</v>
      </c>
      <c r="G284" s="87">
        <v>43773</v>
      </c>
      <c r="H284" t="s">
        <v>1547</v>
      </c>
      <c r="I284" t="s">
        <v>1965</v>
      </c>
      <c r="J284" t="s">
        <v>1931</v>
      </c>
      <c r="K284">
        <v>10298</v>
      </c>
      <c r="L284" t="s">
        <v>1929</v>
      </c>
      <c r="M284" s="87">
        <v>43780</v>
      </c>
      <c r="N284" t="s">
        <v>1551</v>
      </c>
      <c r="O284" t="s">
        <v>1552</v>
      </c>
      <c r="P284" s="61">
        <v>-840</v>
      </c>
      <c r="Q284" t="s">
        <v>1552</v>
      </c>
      <c r="R284" s="61">
        <v>0</v>
      </c>
      <c r="S284" s="61">
        <v>-840</v>
      </c>
    </row>
    <row r="285" spans="1:19" x14ac:dyDescent="0.2">
      <c r="A285" t="s">
        <v>541</v>
      </c>
      <c r="B285" t="s">
        <v>866</v>
      </c>
      <c r="C285" t="s">
        <v>1184</v>
      </c>
      <c r="D285" t="s">
        <v>238</v>
      </c>
      <c r="E285" t="s">
        <v>1546</v>
      </c>
      <c r="F285" t="s">
        <v>119</v>
      </c>
      <c r="G285" s="87">
        <v>43773</v>
      </c>
      <c r="H285" t="s">
        <v>1547</v>
      </c>
      <c r="I285" t="s">
        <v>1966</v>
      </c>
      <c r="J285" t="s">
        <v>1955</v>
      </c>
      <c r="K285">
        <v>10298</v>
      </c>
      <c r="L285" t="s">
        <v>1929</v>
      </c>
      <c r="M285" s="87">
        <v>43780</v>
      </c>
      <c r="N285" t="s">
        <v>1551</v>
      </c>
      <c r="O285" t="s">
        <v>1552</v>
      </c>
      <c r="P285" s="61">
        <v>-310</v>
      </c>
      <c r="Q285" t="s">
        <v>1552</v>
      </c>
      <c r="R285" s="61">
        <v>0</v>
      </c>
      <c r="S285" s="61">
        <v>-310</v>
      </c>
    </row>
    <row r="286" spans="1:19" x14ac:dyDescent="0.2">
      <c r="A286" t="s">
        <v>541</v>
      </c>
      <c r="B286" t="s">
        <v>866</v>
      </c>
      <c r="C286" t="s">
        <v>1184</v>
      </c>
      <c r="D286" t="s">
        <v>238</v>
      </c>
      <c r="E286" t="s">
        <v>1546</v>
      </c>
      <c r="F286" t="s">
        <v>119</v>
      </c>
      <c r="G286" s="87">
        <v>43773</v>
      </c>
      <c r="H286" t="s">
        <v>1547</v>
      </c>
      <c r="I286" t="s">
        <v>1967</v>
      </c>
      <c r="J286" t="s">
        <v>1953</v>
      </c>
      <c r="K286">
        <v>10298</v>
      </c>
      <c r="L286" t="s">
        <v>1929</v>
      </c>
      <c r="M286" s="87">
        <v>43780</v>
      </c>
      <c r="N286" t="s">
        <v>1551</v>
      </c>
      <c r="O286" t="s">
        <v>1552</v>
      </c>
      <c r="P286" s="61">
        <v>-2200</v>
      </c>
      <c r="Q286" t="s">
        <v>1552</v>
      </c>
      <c r="R286" s="61">
        <v>0</v>
      </c>
      <c r="S286" s="61">
        <v>-2200</v>
      </c>
    </row>
    <row r="287" spans="1:19" x14ac:dyDescent="0.2">
      <c r="A287" t="s">
        <v>541</v>
      </c>
      <c r="B287" t="s">
        <v>866</v>
      </c>
      <c r="C287" t="s">
        <v>1184</v>
      </c>
      <c r="D287" t="s">
        <v>238</v>
      </c>
      <c r="E287" t="s">
        <v>1546</v>
      </c>
      <c r="F287" t="s">
        <v>119</v>
      </c>
      <c r="G287" s="87">
        <v>43773</v>
      </c>
      <c r="H287" t="s">
        <v>1547</v>
      </c>
      <c r="I287" t="s">
        <v>1968</v>
      </c>
      <c r="J287" t="s">
        <v>1969</v>
      </c>
      <c r="K287">
        <v>10298</v>
      </c>
      <c r="L287" t="s">
        <v>1929</v>
      </c>
      <c r="M287" s="87">
        <v>43780</v>
      </c>
      <c r="N287" t="s">
        <v>1551</v>
      </c>
      <c r="O287" t="s">
        <v>1552</v>
      </c>
      <c r="P287" s="61">
        <v>-840</v>
      </c>
      <c r="Q287" t="s">
        <v>1552</v>
      </c>
      <c r="R287" s="61">
        <v>0</v>
      </c>
      <c r="S287" s="61">
        <v>-840</v>
      </c>
    </row>
    <row r="288" spans="1:19" x14ac:dyDescent="0.2">
      <c r="A288" t="s">
        <v>541</v>
      </c>
      <c r="B288" t="s">
        <v>866</v>
      </c>
      <c r="C288" t="s">
        <v>1184</v>
      </c>
      <c r="D288" t="s">
        <v>238</v>
      </c>
      <c r="E288" t="s">
        <v>1546</v>
      </c>
      <c r="F288" t="s">
        <v>119</v>
      </c>
      <c r="G288" s="87">
        <v>43773</v>
      </c>
      <c r="H288" t="s">
        <v>1547</v>
      </c>
      <c r="I288" t="s">
        <v>1970</v>
      </c>
      <c r="J288" t="s">
        <v>1933</v>
      </c>
      <c r="K288">
        <v>10298</v>
      </c>
      <c r="L288" t="s">
        <v>1929</v>
      </c>
      <c r="M288" s="87">
        <v>43780</v>
      </c>
      <c r="N288" t="s">
        <v>1551</v>
      </c>
      <c r="O288" t="s">
        <v>1552</v>
      </c>
      <c r="P288" s="61">
        <v>-695</v>
      </c>
      <c r="Q288" t="s">
        <v>1552</v>
      </c>
      <c r="R288" s="61">
        <v>0</v>
      </c>
      <c r="S288" s="61">
        <v>-695</v>
      </c>
    </row>
    <row r="289" spans="1:19" x14ac:dyDescent="0.2">
      <c r="A289" t="s">
        <v>541</v>
      </c>
      <c r="B289" t="s">
        <v>866</v>
      </c>
      <c r="C289" t="s">
        <v>1184</v>
      </c>
      <c r="D289" t="s">
        <v>238</v>
      </c>
      <c r="E289" t="s">
        <v>1546</v>
      </c>
      <c r="F289" t="s">
        <v>119</v>
      </c>
      <c r="G289" s="87">
        <v>43773</v>
      </c>
      <c r="H289" t="s">
        <v>1547</v>
      </c>
      <c r="I289" t="s">
        <v>1971</v>
      </c>
      <c r="J289" t="s">
        <v>1938</v>
      </c>
      <c r="K289">
        <v>10298</v>
      </c>
      <c r="L289" t="s">
        <v>1929</v>
      </c>
      <c r="M289" s="87">
        <v>43780</v>
      </c>
      <c r="N289" t="s">
        <v>1551</v>
      </c>
      <c r="O289" t="s">
        <v>1552</v>
      </c>
      <c r="P289" s="61">
        <v>-1500</v>
      </c>
      <c r="Q289" t="s">
        <v>1552</v>
      </c>
      <c r="R289" s="61">
        <v>0</v>
      </c>
      <c r="S289" s="61">
        <v>-1500</v>
      </c>
    </row>
    <row r="290" spans="1:19" x14ac:dyDescent="0.2">
      <c r="A290" t="s">
        <v>541</v>
      </c>
      <c r="B290" t="s">
        <v>866</v>
      </c>
      <c r="C290" t="s">
        <v>1184</v>
      </c>
      <c r="D290" t="s">
        <v>238</v>
      </c>
      <c r="E290" t="s">
        <v>1546</v>
      </c>
      <c r="F290" t="s">
        <v>119</v>
      </c>
      <c r="G290" s="87">
        <v>43773</v>
      </c>
      <c r="H290" t="s">
        <v>1547</v>
      </c>
      <c r="I290" t="s">
        <v>1972</v>
      </c>
      <c r="J290" t="s">
        <v>1955</v>
      </c>
      <c r="K290">
        <v>10298</v>
      </c>
      <c r="L290" t="s">
        <v>1929</v>
      </c>
      <c r="M290" s="87">
        <v>43780</v>
      </c>
      <c r="N290" t="s">
        <v>1551</v>
      </c>
      <c r="O290" t="s">
        <v>1552</v>
      </c>
      <c r="P290" s="61">
        <v>-310</v>
      </c>
      <c r="Q290" t="s">
        <v>1552</v>
      </c>
      <c r="R290" s="61">
        <v>0</v>
      </c>
      <c r="S290" s="61">
        <v>-310</v>
      </c>
    </row>
    <row r="291" spans="1:19" x14ac:dyDescent="0.2">
      <c r="A291" t="s">
        <v>541</v>
      </c>
      <c r="B291" t="s">
        <v>866</v>
      </c>
      <c r="C291" t="s">
        <v>1184</v>
      </c>
      <c r="D291" t="s">
        <v>238</v>
      </c>
      <c r="E291" t="s">
        <v>1546</v>
      </c>
      <c r="F291" t="s">
        <v>119</v>
      </c>
      <c r="G291" s="87">
        <v>43773</v>
      </c>
      <c r="H291" t="s">
        <v>1547</v>
      </c>
      <c r="I291" t="s">
        <v>1973</v>
      </c>
      <c r="J291" t="s">
        <v>1938</v>
      </c>
      <c r="K291">
        <v>10298</v>
      </c>
      <c r="L291" t="s">
        <v>1929</v>
      </c>
      <c r="M291" s="87">
        <v>43780</v>
      </c>
      <c r="N291" t="s">
        <v>1551</v>
      </c>
      <c r="O291" t="s">
        <v>1552</v>
      </c>
      <c r="P291" s="61">
        <v>-1450</v>
      </c>
      <c r="Q291" t="s">
        <v>1552</v>
      </c>
      <c r="R291" s="61">
        <v>0</v>
      </c>
      <c r="S291" s="61">
        <v>-1450</v>
      </c>
    </row>
    <row r="292" spans="1:19" x14ac:dyDescent="0.2">
      <c r="A292" t="s">
        <v>541</v>
      </c>
      <c r="B292" t="s">
        <v>866</v>
      </c>
      <c r="C292" t="s">
        <v>1184</v>
      </c>
      <c r="D292" t="s">
        <v>238</v>
      </c>
      <c r="E292" t="s">
        <v>1546</v>
      </c>
      <c r="F292" t="s">
        <v>119</v>
      </c>
      <c r="G292" s="87">
        <v>43773</v>
      </c>
      <c r="H292" t="s">
        <v>1547</v>
      </c>
      <c r="I292" t="s">
        <v>1974</v>
      </c>
      <c r="J292" t="s">
        <v>1953</v>
      </c>
      <c r="K292">
        <v>10298</v>
      </c>
      <c r="L292" t="s">
        <v>1929</v>
      </c>
      <c r="M292" s="87">
        <v>43780</v>
      </c>
      <c r="N292" t="s">
        <v>1551</v>
      </c>
      <c r="O292" t="s">
        <v>1552</v>
      </c>
      <c r="P292" s="61">
        <v>-2300</v>
      </c>
      <c r="Q292" t="s">
        <v>1552</v>
      </c>
      <c r="R292" s="61">
        <v>0</v>
      </c>
      <c r="S292" s="61">
        <v>-2300</v>
      </c>
    </row>
    <row r="293" spans="1:19" x14ac:dyDescent="0.2">
      <c r="A293" t="s">
        <v>541</v>
      </c>
      <c r="B293" t="s">
        <v>866</v>
      </c>
      <c r="C293" t="s">
        <v>1184</v>
      </c>
      <c r="D293" t="s">
        <v>238</v>
      </c>
      <c r="E293" t="s">
        <v>1546</v>
      </c>
      <c r="F293" t="s">
        <v>119</v>
      </c>
      <c r="G293" s="87">
        <v>43773</v>
      </c>
      <c r="H293" t="s">
        <v>1547</v>
      </c>
      <c r="I293" t="s">
        <v>1975</v>
      </c>
      <c r="J293" t="s">
        <v>1944</v>
      </c>
      <c r="K293">
        <v>10298</v>
      </c>
      <c r="L293" t="s">
        <v>1929</v>
      </c>
      <c r="M293" s="87">
        <v>43780</v>
      </c>
      <c r="N293" t="s">
        <v>1551</v>
      </c>
      <c r="O293" t="s">
        <v>1552</v>
      </c>
      <c r="P293" s="61">
        <v>-550</v>
      </c>
      <c r="Q293" t="s">
        <v>1552</v>
      </c>
      <c r="R293" s="61">
        <v>0</v>
      </c>
      <c r="S293" s="61">
        <v>-550</v>
      </c>
    </row>
    <row r="294" spans="1:19" x14ac:dyDescent="0.2">
      <c r="A294" t="s">
        <v>541</v>
      </c>
      <c r="B294" t="s">
        <v>866</v>
      </c>
      <c r="C294" t="s">
        <v>1184</v>
      </c>
      <c r="D294" t="s">
        <v>238</v>
      </c>
      <c r="E294" t="s">
        <v>1546</v>
      </c>
      <c r="F294" t="s">
        <v>119</v>
      </c>
      <c r="G294" s="87">
        <v>43773</v>
      </c>
      <c r="H294" t="s">
        <v>1547</v>
      </c>
      <c r="I294" t="s">
        <v>1976</v>
      </c>
      <c r="J294" t="s">
        <v>1931</v>
      </c>
      <c r="K294">
        <v>10298</v>
      </c>
      <c r="L294" t="s">
        <v>1929</v>
      </c>
      <c r="M294" s="87">
        <v>43780</v>
      </c>
      <c r="N294" t="s">
        <v>1551</v>
      </c>
      <c r="O294" t="s">
        <v>1552</v>
      </c>
      <c r="P294" s="61">
        <v>-833.33</v>
      </c>
      <c r="Q294" t="s">
        <v>1552</v>
      </c>
      <c r="R294" s="61">
        <v>0</v>
      </c>
      <c r="S294" s="61">
        <v>-833.33</v>
      </c>
    </row>
    <row r="295" spans="1:19" x14ac:dyDescent="0.2">
      <c r="A295" t="s">
        <v>541</v>
      </c>
      <c r="B295" t="s">
        <v>866</v>
      </c>
      <c r="C295" t="s">
        <v>1184</v>
      </c>
      <c r="D295" t="s">
        <v>238</v>
      </c>
      <c r="E295" t="s">
        <v>1546</v>
      </c>
      <c r="F295" t="s">
        <v>119</v>
      </c>
      <c r="G295" s="87">
        <v>43773</v>
      </c>
      <c r="H295" t="s">
        <v>1547</v>
      </c>
      <c r="I295" t="s">
        <v>1977</v>
      </c>
      <c r="J295" t="s">
        <v>1953</v>
      </c>
      <c r="K295">
        <v>10298</v>
      </c>
      <c r="L295" t="s">
        <v>1929</v>
      </c>
      <c r="M295" s="87">
        <v>43780</v>
      </c>
      <c r="N295" t="s">
        <v>1551</v>
      </c>
      <c r="O295" t="s">
        <v>1552</v>
      </c>
      <c r="P295" s="61">
        <v>-2900</v>
      </c>
      <c r="Q295" t="s">
        <v>1552</v>
      </c>
      <c r="R295" s="61">
        <v>0</v>
      </c>
      <c r="S295" s="61">
        <v>-2900</v>
      </c>
    </row>
    <row r="296" spans="1:19" x14ac:dyDescent="0.2">
      <c r="A296" t="s">
        <v>541</v>
      </c>
      <c r="B296" t="s">
        <v>866</v>
      </c>
      <c r="C296" t="s">
        <v>1184</v>
      </c>
      <c r="D296" t="s">
        <v>238</v>
      </c>
      <c r="E296" t="s">
        <v>1546</v>
      </c>
      <c r="F296" t="s">
        <v>119</v>
      </c>
      <c r="G296" s="87">
        <v>43773</v>
      </c>
      <c r="H296" t="s">
        <v>1547</v>
      </c>
      <c r="I296" t="s">
        <v>1978</v>
      </c>
      <c r="J296" t="s">
        <v>1979</v>
      </c>
      <c r="K296">
        <v>10298</v>
      </c>
      <c r="L296" t="s">
        <v>1929</v>
      </c>
      <c r="M296" s="87">
        <v>43780</v>
      </c>
      <c r="N296" t="s">
        <v>1551</v>
      </c>
      <c r="O296" t="s">
        <v>1552</v>
      </c>
      <c r="P296" s="61">
        <v>-1000</v>
      </c>
      <c r="Q296" t="s">
        <v>1552</v>
      </c>
      <c r="R296" s="61">
        <v>0</v>
      </c>
      <c r="S296" s="61">
        <v>-1000</v>
      </c>
    </row>
    <row r="297" spans="1:19" x14ac:dyDescent="0.2">
      <c r="A297" t="s">
        <v>541</v>
      </c>
      <c r="B297" t="s">
        <v>866</v>
      </c>
      <c r="C297" t="s">
        <v>1184</v>
      </c>
      <c r="D297" t="s">
        <v>238</v>
      </c>
      <c r="E297" t="s">
        <v>1546</v>
      </c>
      <c r="F297" t="s">
        <v>119</v>
      </c>
      <c r="G297" s="87">
        <v>43773</v>
      </c>
      <c r="H297" t="s">
        <v>1547</v>
      </c>
      <c r="I297" t="s">
        <v>1980</v>
      </c>
      <c r="J297" t="s">
        <v>1953</v>
      </c>
      <c r="K297">
        <v>10298</v>
      </c>
      <c r="L297" t="s">
        <v>1929</v>
      </c>
      <c r="M297" s="87">
        <v>43780</v>
      </c>
      <c r="N297" t="s">
        <v>1551</v>
      </c>
      <c r="O297" t="s">
        <v>1552</v>
      </c>
      <c r="P297" s="61">
        <v>-2400</v>
      </c>
      <c r="Q297" t="s">
        <v>1552</v>
      </c>
      <c r="R297" s="61">
        <v>0</v>
      </c>
      <c r="S297" s="61">
        <v>-2400</v>
      </c>
    </row>
    <row r="298" spans="1:19" x14ac:dyDescent="0.2">
      <c r="A298" t="s">
        <v>541</v>
      </c>
      <c r="B298" t="s">
        <v>866</v>
      </c>
      <c r="C298" t="s">
        <v>1184</v>
      </c>
      <c r="D298" t="s">
        <v>238</v>
      </c>
      <c r="E298" t="s">
        <v>1546</v>
      </c>
      <c r="F298" t="s">
        <v>119</v>
      </c>
      <c r="G298" s="87">
        <v>43773</v>
      </c>
      <c r="H298" t="s">
        <v>1547</v>
      </c>
      <c r="I298" t="s">
        <v>1981</v>
      </c>
      <c r="J298" t="s">
        <v>1982</v>
      </c>
      <c r="K298">
        <v>10298</v>
      </c>
      <c r="L298" t="s">
        <v>1929</v>
      </c>
      <c r="M298" s="87">
        <v>43780</v>
      </c>
      <c r="N298" t="s">
        <v>1551</v>
      </c>
      <c r="O298" t="s">
        <v>1552</v>
      </c>
      <c r="P298" s="61">
        <v>-600</v>
      </c>
      <c r="Q298" t="s">
        <v>1552</v>
      </c>
      <c r="R298" s="61">
        <v>0</v>
      </c>
      <c r="S298" s="61">
        <v>-600</v>
      </c>
    </row>
    <row r="299" spans="1:19" x14ac:dyDescent="0.2">
      <c r="A299" t="s">
        <v>541</v>
      </c>
      <c r="B299" t="s">
        <v>866</v>
      </c>
      <c r="C299" t="s">
        <v>1184</v>
      </c>
      <c r="D299" t="s">
        <v>238</v>
      </c>
      <c r="E299" t="s">
        <v>1546</v>
      </c>
      <c r="F299" t="s">
        <v>119</v>
      </c>
      <c r="G299" s="87">
        <v>43773</v>
      </c>
      <c r="H299" t="s">
        <v>1547</v>
      </c>
      <c r="I299" t="s">
        <v>1983</v>
      </c>
      <c r="J299" t="s">
        <v>1933</v>
      </c>
      <c r="K299">
        <v>10298</v>
      </c>
      <c r="L299" t="s">
        <v>1929</v>
      </c>
      <c r="M299" s="87">
        <v>43780</v>
      </c>
      <c r="N299" t="s">
        <v>1551</v>
      </c>
      <c r="O299" t="s">
        <v>1552</v>
      </c>
      <c r="P299" s="61">
        <v>-500</v>
      </c>
      <c r="Q299" t="s">
        <v>1552</v>
      </c>
      <c r="R299" s="61">
        <v>0</v>
      </c>
      <c r="S299" s="61">
        <v>-500</v>
      </c>
    </row>
    <row r="300" spans="1:19" x14ac:dyDescent="0.2">
      <c r="A300" t="s">
        <v>541</v>
      </c>
      <c r="B300" t="s">
        <v>866</v>
      </c>
      <c r="C300" t="s">
        <v>1184</v>
      </c>
      <c r="D300" t="s">
        <v>238</v>
      </c>
      <c r="E300" t="s">
        <v>1546</v>
      </c>
      <c r="F300" t="s">
        <v>119</v>
      </c>
      <c r="G300" s="87">
        <v>43773</v>
      </c>
      <c r="H300" t="s">
        <v>1547</v>
      </c>
      <c r="I300" t="s">
        <v>1984</v>
      </c>
      <c r="J300" t="s">
        <v>1938</v>
      </c>
      <c r="K300">
        <v>10298</v>
      </c>
      <c r="L300" t="s">
        <v>1929</v>
      </c>
      <c r="M300" s="87">
        <v>43780</v>
      </c>
      <c r="N300" t="s">
        <v>1551</v>
      </c>
      <c r="O300" t="s">
        <v>1552</v>
      </c>
      <c r="P300" s="61">
        <v>-1600</v>
      </c>
      <c r="Q300" t="s">
        <v>1552</v>
      </c>
      <c r="R300" s="61">
        <v>0</v>
      </c>
      <c r="S300" s="61">
        <v>-1600</v>
      </c>
    </row>
    <row r="301" spans="1:19" x14ac:dyDescent="0.2">
      <c r="A301" t="s">
        <v>541</v>
      </c>
      <c r="B301" t="s">
        <v>866</v>
      </c>
      <c r="C301" t="s">
        <v>1184</v>
      </c>
      <c r="D301" t="s">
        <v>238</v>
      </c>
      <c r="E301" t="s">
        <v>1546</v>
      </c>
      <c r="F301" t="s">
        <v>119</v>
      </c>
      <c r="G301" s="87">
        <v>43773</v>
      </c>
      <c r="H301" t="s">
        <v>1547</v>
      </c>
      <c r="I301" t="s">
        <v>1985</v>
      </c>
      <c r="J301" t="s">
        <v>1986</v>
      </c>
      <c r="K301">
        <v>10298</v>
      </c>
      <c r="L301" t="s">
        <v>1929</v>
      </c>
      <c r="M301" s="87">
        <v>43780</v>
      </c>
      <c r="N301" t="s">
        <v>1551</v>
      </c>
      <c r="O301" t="s">
        <v>1552</v>
      </c>
      <c r="P301" s="61">
        <v>-500</v>
      </c>
      <c r="Q301" t="s">
        <v>1552</v>
      </c>
      <c r="R301" s="61">
        <v>0</v>
      </c>
      <c r="S301" s="61">
        <v>-500</v>
      </c>
    </row>
    <row r="302" spans="1:19" x14ac:dyDescent="0.2">
      <c r="A302" t="s">
        <v>541</v>
      </c>
      <c r="B302" t="s">
        <v>866</v>
      </c>
      <c r="C302" t="s">
        <v>1184</v>
      </c>
      <c r="D302" t="s">
        <v>238</v>
      </c>
      <c r="E302" t="s">
        <v>1546</v>
      </c>
      <c r="F302" t="s">
        <v>119</v>
      </c>
      <c r="G302" s="87">
        <v>43773</v>
      </c>
      <c r="H302" t="s">
        <v>1547</v>
      </c>
      <c r="I302" t="s">
        <v>1987</v>
      </c>
      <c r="J302" t="s">
        <v>1933</v>
      </c>
      <c r="K302">
        <v>10298</v>
      </c>
      <c r="L302" t="s">
        <v>1929</v>
      </c>
      <c r="M302" s="87">
        <v>43780</v>
      </c>
      <c r="N302" t="s">
        <v>1551</v>
      </c>
      <c r="O302" t="s">
        <v>1552</v>
      </c>
      <c r="P302" s="61">
        <v>-1000</v>
      </c>
      <c r="Q302" t="s">
        <v>1552</v>
      </c>
      <c r="R302" s="61">
        <v>0</v>
      </c>
      <c r="S302" s="61">
        <v>-1000</v>
      </c>
    </row>
    <row r="303" spans="1:19" x14ac:dyDescent="0.2">
      <c r="A303" t="s">
        <v>541</v>
      </c>
      <c r="B303" t="s">
        <v>866</v>
      </c>
      <c r="C303" t="s">
        <v>1184</v>
      </c>
      <c r="D303" t="s">
        <v>238</v>
      </c>
      <c r="E303" t="s">
        <v>1546</v>
      </c>
      <c r="F303" t="s">
        <v>119</v>
      </c>
      <c r="G303" s="87">
        <v>43773</v>
      </c>
      <c r="H303" t="s">
        <v>1547</v>
      </c>
      <c r="I303" t="s">
        <v>1988</v>
      </c>
      <c r="J303" t="s">
        <v>1933</v>
      </c>
      <c r="K303">
        <v>10298</v>
      </c>
      <c r="L303" t="s">
        <v>1929</v>
      </c>
      <c r="M303" s="87">
        <v>43780</v>
      </c>
      <c r="N303" t="s">
        <v>1551</v>
      </c>
      <c r="O303" t="s">
        <v>1552</v>
      </c>
      <c r="P303" s="61">
        <v>-600</v>
      </c>
      <c r="Q303" t="s">
        <v>1552</v>
      </c>
      <c r="R303" s="61">
        <v>0</v>
      </c>
      <c r="S303" s="61">
        <v>-600</v>
      </c>
    </row>
    <row r="304" spans="1:19" x14ac:dyDescent="0.2">
      <c r="A304" t="s">
        <v>541</v>
      </c>
      <c r="B304" t="s">
        <v>866</v>
      </c>
      <c r="C304" t="s">
        <v>1184</v>
      </c>
      <c r="D304" t="s">
        <v>238</v>
      </c>
      <c r="E304" t="s">
        <v>1546</v>
      </c>
      <c r="F304" t="s">
        <v>119</v>
      </c>
      <c r="G304" s="87">
        <v>43773</v>
      </c>
      <c r="H304" t="s">
        <v>1547</v>
      </c>
      <c r="I304" t="s">
        <v>1989</v>
      </c>
      <c r="J304" t="s">
        <v>1938</v>
      </c>
      <c r="K304">
        <v>10298</v>
      </c>
      <c r="L304" t="s">
        <v>1929</v>
      </c>
      <c r="M304" s="87">
        <v>43780</v>
      </c>
      <c r="N304" t="s">
        <v>1551</v>
      </c>
      <c r="O304" t="s">
        <v>1552</v>
      </c>
      <c r="P304" s="61">
        <v>-850</v>
      </c>
      <c r="Q304" t="s">
        <v>1552</v>
      </c>
      <c r="R304" s="61">
        <v>0</v>
      </c>
      <c r="S304" s="61">
        <v>-850</v>
      </c>
    </row>
    <row r="305" spans="1:19" x14ac:dyDescent="0.2">
      <c r="A305" t="s">
        <v>541</v>
      </c>
      <c r="B305" t="s">
        <v>866</v>
      </c>
      <c r="C305" t="s">
        <v>1184</v>
      </c>
      <c r="D305" t="s">
        <v>238</v>
      </c>
      <c r="E305" t="s">
        <v>1546</v>
      </c>
      <c r="F305" t="s">
        <v>119</v>
      </c>
      <c r="G305" s="87">
        <v>43773</v>
      </c>
      <c r="H305" t="s">
        <v>1547</v>
      </c>
      <c r="I305" t="s">
        <v>1990</v>
      </c>
      <c r="J305" t="s">
        <v>1933</v>
      </c>
      <c r="K305">
        <v>10298</v>
      </c>
      <c r="L305" t="s">
        <v>1929</v>
      </c>
      <c r="M305" s="87">
        <v>43780</v>
      </c>
      <c r="N305" t="s">
        <v>1551</v>
      </c>
      <c r="O305" t="s">
        <v>1552</v>
      </c>
      <c r="P305" s="61">
        <v>-890</v>
      </c>
      <c r="Q305" t="s">
        <v>1552</v>
      </c>
      <c r="R305" s="61">
        <v>0</v>
      </c>
      <c r="S305" s="61">
        <v>-890</v>
      </c>
    </row>
    <row r="306" spans="1:19" x14ac:dyDescent="0.2">
      <c r="A306" t="s">
        <v>541</v>
      </c>
      <c r="B306" t="s">
        <v>866</v>
      </c>
      <c r="C306" t="s">
        <v>1184</v>
      </c>
      <c r="D306" t="s">
        <v>238</v>
      </c>
      <c r="E306" t="s">
        <v>1546</v>
      </c>
      <c r="F306" t="s">
        <v>119</v>
      </c>
      <c r="G306" s="87">
        <v>43773</v>
      </c>
      <c r="H306" t="s">
        <v>1547</v>
      </c>
      <c r="I306" t="s">
        <v>1991</v>
      </c>
      <c r="J306" t="s">
        <v>1938</v>
      </c>
      <c r="K306">
        <v>10298</v>
      </c>
      <c r="L306" t="s">
        <v>1929</v>
      </c>
      <c r="M306" s="87">
        <v>43780</v>
      </c>
      <c r="N306" t="s">
        <v>1551</v>
      </c>
      <c r="O306" t="s">
        <v>1552</v>
      </c>
      <c r="P306" s="61">
        <v>-1200</v>
      </c>
      <c r="Q306" t="s">
        <v>1552</v>
      </c>
      <c r="R306" s="61">
        <v>0</v>
      </c>
      <c r="S306" s="61">
        <v>-1200</v>
      </c>
    </row>
    <row r="307" spans="1:19" x14ac:dyDescent="0.2">
      <c r="A307" t="s">
        <v>541</v>
      </c>
      <c r="B307" t="s">
        <v>866</v>
      </c>
      <c r="C307" t="s">
        <v>1184</v>
      </c>
      <c r="D307" t="s">
        <v>238</v>
      </c>
      <c r="E307" t="s">
        <v>1546</v>
      </c>
      <c r="F307" t="s">
        <v>119</v>
      </c>
      <c r="G307" s="87">
        <v>43773</v>
      </c>
      <c r="H307" t="s">
        <v>1547</v>
      </c>
      <c r="I307" t="s">
        <v>1992</v>
      </c>
      <c r="J307" t="s">
        <v>1961</v>
      </c>
      <c r="K307">
        <v>10298</v>
      </c>
      <c r="L307" t="s">
        <v>1929</v>
      </c>
      <c r="M307" s="87">
        <v>43780</v>
      </c>
      <c r="N307" t="s">
        <v>1551</v>
      </c>
      <c r="O307" t="s">
        <v>1552</v>
      </c>
      <c r="P307" s="61">
        <v>-500</v>
      </c>
      <c r="Q307" t="s">
        <v>1552</v>
      </c>
      <c r="R307" s="61">
        <v>0</v>
      </c>
      <c r="S307" s="61">
        <v>-500</v>
      </c>
    </row>
    <row r="308" spans="1:19" x14ac:dyDescent="0.2">
      <c r="A308" t="s">
        <v>541</v>
      </c>
      <c r="B308" t="s">
        <v>866</v>
      </c>
      <c r="C308" t="s">
        <v>1184</v>
      </c>
      <c r="D308" t="s">
        <v>238</v>
      </c>
      <c r="E308" t="s">
        <v>1546</v>
      </c>
      <c r="F308" t="s">
        <v>119</v>
      </c>
      <c r="G308" s="87">
        <v>43773</v>
      </c>
      <c r="H308" t="s">
        <v>1547</v>
      </c>
      <c r="I308" t="s">
        <v>1993</v>
      </c>
      <c r="J308" t="s">
        <v>1994</v>
      </c>
      <c r="K308">
        <v>10298</v>
      </c>
      <c r="L308" t="s">
        <v>1929</v>
      </c>
      <c r="M308" s="87">
        <v>43780</v>
      </c>
      <c r="N308" t="s">
        <v>1551</v>
      </c>
      <c r="O308" t="s">
        <v>1552</v>
      </c>
      <c r="P308" s="61">
        <v>-4500</v>
      </c>
      <c r="Q308" t="s">
        <v>1552</v>
      </c>
      <c r="R308" s="61">
        <v>0</v>
      </c>
      <c r="S308" s="61">
        <v>-4500</v>
      </c>
    </row>
    <row r="309" spans="1:19" x14ac:dyDescent="0.2">
      <c r="A309" t="s">
        <v>541</v>
      </c>
      <c r="B309" t="s">
        <v>866</v>
      </c>
      <c r="C309" t="s">
        <v>1184</v>
      </c>
      <c r="D309" t="s">
        <v>238</v>
      </c>
      <c r="E309" t="s">
        <v>1546</v>
      </c>
      <c r="F309" t="s">
        <v>120</v>
      </c>
      <c r="G309" s="87">
        <v>43801</v>
      </c>
      <c r="H309" t="s">
        <v>1547</v>
      </c>
      <c r="I309" t="s">
        <v>1995</v>
      </c>
      <c r="J309" t="s">
        <v>1996</v>
      </c>
      <c r="K309">
        <v>10314</v>
      </c>
      <c r="L309" t="s">
        <v>1997</v>
      </c>
      <c r="M309" s="87">
        <v>43801</v>
      </c>
      <c r="N309" t="s">
        <v>1551</v>
      </c>
      <c r="O309" t="s">
        <v>1552</v>
      </c>
      <c r="P309" s="61">
        <v>-800</v>
      </c>
      <c r="Q309" t="s">
        <v>1552</v>
      </c>
      <c r="R309" s="61">
        <v>0</v>
      </c>
      <c r="S309" s="61">
        <v>-800</v>
      </c>
    </row>
    <row r="310" spans="1:19" x14ac:dyDescent="0.2">
      <c r="A310" t="s">
        <v>541</v>
      </c>
      <c r="B310" t="s">
        <v>866</v>
      </c>
      <c r="C310" t="s">
        <v>1184</v>
      </c>
      <c r="D310" t="s">
        <v>238</v>
      </c>
      <c r="E310" t="s">
        <v>1546</v>
      </c>
      <c r="F310" t="s">
        <v>120</v>
      </c>
      <c r="G310" s="87">
        <v>43801</v>
      </c>
      <c r="H310" t="s">
        <v>1547</v>
      </c>
      <c r="I310" t="s">
        <v>1998</v>
      </c>
      <c r="J310" t="s">
        <v>1999</v>
      </c>
      <c r="K310">
        <v>10314</v>
      </c>
      <c r="L310" t="s">
        <v>1997</v>
      </c>
      <c r="M310" s="87">
        <v>43801</v>
      </c>
      <c r="N310" t="s">
        <v>1551</v>
      </c>
      <c r="O310" t="s">
        <v>1552</v>
      </c>
      <c r="P310" s="61">
        <v>-1690</v>
      </c>
      <c r="Q310" t="s">
        <v>1552</v>
      </c>
      <c r="R310" s="61">
        <v>0</v>
      </c>
      <c r="S310" s="61">
        <v>-1690</v>
      </c>
    </row>
    <row r="311" spans="1:19" x14ac:dyDescent="0.2">
      <c r="A311" t="s">
        <v>541</v>
      </c>
      <c r="B311" t="s">
        <v>866</v>
      </c>
      <c r="C311" t="s">
        <v>1184</v>
      </c>
      <c r="D311" t="s">
        <v>238</v>
      </c>
      <c r="E311" t="s">
        <v>1546</v>
      </c>
      <c r="F311" t="s">
        <v>120</v>
      </c>
      <c r="G311" s="87">
        <v>43801</v>
      </c>
      <c r="H311" t="s">
        <v>1547</v>
      </c>
      <c r="I311" t="s">
        <v>2000</v>
      </c>
      <c r="J311" t="s">
        <v>1999</v>
      </c>
      <c r="K311">
        <v>10314</v>
      </c>
      <c r="L311" t="s">
        <v>1997</v>
      </c>
      <c r="M311" s="87">
        <v>43801</v>
      </c>
      <c r="N311" t="s">
        <v>1551</v>
      </c>
      <c r="O311" t="s">
        <v>1552</v>
      </c>
      <c r="P311" s="61">
        <v>-2450</v>
      </c>
      <c r="Q311" t="s">
        <v>1552</v>
      </c>
      <c r="R311" s="61">
        <v>0</v>
      </c>
      <c r="S311" s="61">
        <v>-2450</v>
      </c>
    </row>
    <row r="312" spans="1:19" x14ac:dyDescent="0.2">
      <c r="A312" t="s">
        <v>541</v>
      </c>
      <c r="B312" t="s">
        <v>866</v>
      </c>
      <c r="C312" t="s">
        <v>1184</v>
      </c>
      <c r="D312" t="s">
        <v>238</v>
      </c>
      <c r="E312" t="s">
        <v>1546</v>
      </c>
      <c r="F312" t="s">
        <v>120</v>
      </c>
      <c r="G312" s="87">
        <v>43801</v>
      </c>
      <c r="H312" t="s">
        <v>1547</v>
      </c>
      <c r="I312" t="s">
        <v>2001</v>
      </c>
      <c r="J312" t="s">
        <v>2002</v>
      </c>
      <c r="K312">
        <v>10314</v>
      </c>
      <c r="L312" t="s">
        <v>1997</v>
      </c>
      <c r="M312" s="87">
        <v>43801</v>
      </c>
      <c r="N312" t="s">
        <v>1551</v>
      </c>
      <c r="O312" t="s">
        <v>1552</v>
      </c>
      <c r="P312" s="61">
        <v>-1300</v>
      </c>
      <c r="Q312" t="s">
        <v>1552</v>
      </c>
      <c r="R312" s="61">
        <v>0</v>
      </c>
      <c r="S312" s="61">
        <v>-1300</v>
      </c>
    </row>
    <row r="313" spans="1:19" x14ac:dyDescent="0.2">
      <c r="A313" t="s">
        <v>541</v>
      </c>
      <c r="B313" t="s">
        <v>866</v>
      </c>
      <c r="C313" t="s">
        <v>1184</v>
      </c>
      <c r="D313" t="s">
        <v>238</v>
      </c>
      <c r="E313" t="s">
        <v>1546</v>
      </c>
      <c r="F313" t="s">
        <v>120</v>
      </c>
      <c r="G313" s="87">
        <v>43801</v>
      </c>
      <c r="H313" t="s">
        <v>1547</v>
      </c>
      <c r="I313" t="s">
        <v>2003</v>
      </c>
      <c r="J313" t="s">
        <v>2004</v>
      </c>
      <c r="K313">
        <v>10314</v>
      </c>
      <c r="L313" t="s">
        <v>1997</v>
      </c>
      <c r="M313" s="87">
        <v>43801</v>
      </c>
      <c r="N313" t="s">
        <v>1551</v>
      </c>
      <c r="O313" t="s">
        <v>1552</v>
      </c>
      <c r="P313" s="61">
        <v>-750</v>
      </c>
      <c r="Q313" t="s">
        <v>1552</v>
      </c>
      <c r="R313" s="61">
        <v>0</v>
      </c>
      <c r="S313" s="61">
        <v>-750</v>
      </c>
    </row>
    <row r="314" spans="1:19" x14ac:dyDescent="0.2">
      <c r="A314" t="s">
        <v>541</v>
      </c>
      <c r="B314" t="s">
        <v>866</v>
      </c>
      <c r="C314" t="s">
        <v>1184</v>
      </c>
      <c r="D314" t="s">
        <v>238</v>
      </c>
      <c r="E314" t="s">
        <v>1546</v>
      </c>
      <c r="F314" t="s">
        <v>120</v>
      </c>
      <c r="G314" s="87">
        <v>43801</v>
      </c>
      <c r="H314" t="s">
        <v>1547</v>
      </c>
      <c r="I314" t="s">
        <v>2005</v>
      </c>
      <c r="J314" t="s">
        <v>2006</v>
      </c>
      <c r="K314">
        <v>10314</v>
      </c>
      <c r="L314" t="s">
        <v>1997</v>
      </c>
      <c r="M314" s="87">
        <v>43801</v>
      </c>
      <c r="N314" t="s">
        <v>1551</v>
      </c>
      <c r="O314" t="s">
        <v>1552</v>
      </c>
      <c r="P314" s="61">
        <v>-890</v>
      </c>
      <c r="Q314" t="s">
        <v>1552</v>
      </c>
      <c r="R314" s="61">
        <v>0</v>
      </c>
      <c r="S314" s="61">
        <v>-890</v>
      </c>
    </row>
    <row r="315" spans="1:19" x14ac:dyDescent="0.2">
      <c r="A315" t="s">
        <v>541</v>
      </c>
      <c r="B315" t="s">
        <v>866</v>
      </c>
      <c r="C315" t="s">
        <v>1184</v>
      </c>
      <c r="D315" t="s">
        <v>238</v>
      </c>
      <c r="E315" t="s">
        <v>1546</v>
      </c>
      <c r="F315" t="s">
        <v>120</v>
      </c>
      <c r="G315" s="87">
        <v>43801</v>
      </c>
      <c r="H315" t="s">
        <v>1547</v>
      </c>
      <c r="I315" t="s">
        <v>2007</v>
      </c>
      <c r="J315" t="s">
        <v>2008</v>
      </c>
      <c r="K315">
        <v>10314</v>
      </c>
      <c r="L315" t="s">
        <v>1997</v>
      </c>
      <c r="M315" s="87">
        <v>43801</v>
      </c>
      <c r="N315" t="s">
        <v>1551</v>
      </c>
      <c r="O315" t="s">
        <v>1552</v>
      </c>
      <c r="P315" s="61">
        <v>-1255</v>
      </c>
      <c r="Q315" t="s">
        <v>1552</v>
      </c>
      <c r="R315" s="61">
        <v>0</v>
      </c>
      <c r="S315" s="61">
        <v>-1255</v>
      </c>
    </row>
    <row r="316" spans="1:19" x14ac:dyDescent="0.2">
      <c r="A316" t="s">
        <v>541</v>
      </c>
      <c r="B316" t="s">
        <v>866</v>
      </c>
      <c r="C316" t="s">
        <v>1184</v>
      </c>
      <c r="D316" t="s">
        <v>238</v>
      </c>
      <c r="E316" t="s">
        <v>1546</v>
      </c>
      <c r="F316" t="s">
        <v>120</v>
      </c>
      <c r="G316" s="87">
        <v>43801</v>
      </c>
      <c r="H316" t="s">
        <v>1547</v>
      </c>
      <c r="I316" t="s">
        <v>2009</v>
      </c>
      <c r="J316" t="s">
        <v>2004</v>
      </c>
      <c r="K316">
        <v>10314</v>
      </c>
      <c r="L316" t="s">
        <v>1997</v>
      </c>
      <c r="M316" s="87">
        <v>43801</v>
      </c>
      <c r="N316" t="s">
        <v>1551</v>
      </c>
      <c r="O316" t="s">
        <v>1552</v>
      </c>
      <c r="P316" s="61">
        <v>-500</v>
      </c>
      <c r="Q316" t="s">
        <v>1552</v>
      </c>
      <c r="R316" s="61">
        <v>0</v>
      </c>
      <c r="S316" s="61">
        <v>-500</v>
      </c>
    </row>
    <row r="317" spans="1:19" x14ac:dyDescent="0.2">
      <c r="A317" t="s">
        <v>541</v>
      </c>
      <c r="B317" t="s">
        <v>866</v>
      </c>
      <c r="C317" t="s">
        <v>1184</v>
      </c>
      <c r="D317" t="s">
        <v>238</v>
      </c>
      <c r="E317" t="s">
        <v>1546</v>
      </c>
      <c r="F317" t="s">
        <v>120</v>
      </c>
      <c r="G317" s="87">
        <v>43801</v>
      </c>
      <c r="H317" t="s">
        <v>1547</v>
      </c>
      <c r="I317" t="s">
        <v>2010</v>
      </c>
      <c r="J317" t="s">
        <v>2004</v>
      </c>
      <c r="K317">
        <v>10314</v>
      </c>
      <c r="L317" t="s">
        <v>1997</v>
      </c>
      <c r="M317" s="87">
        <v>43801</v>
      </c>
      <c r="N317" t="s">
        <v>1551</v>
      </c>
      <c r="O317" t="s">
        <v>1552</v>
      </c>
      <c r="P317" s="61">
        <v>-890</v>
      </c>
      <c r="Q317" t="s">
        <v>1552</v>
      </c>
      <c r="R317" s="61">
        <v>0</v>
      </c>
      <c r="S317" s="61">
        <v>-890</v>
      </c>
    </row>
    <row r="318" spans="1:19" x14ac:dyDescent="0.2">
      <c r="A318" t="s">
        <v>541</v>
      </c>
      <c r="B318" t="s">
        <v>866</v>
      </c>
      <c r="C318" t="s">
        <v>1184</v>
      </c>
      <c r="D318" t="s">
        <v>238</v>
      </c>
      <c r="E318" t="s">
        <v>1546</v>
      </c>
      <c r="F318" t="s">
        <v>120</v>
      </c>
      <c r="G318" s="87">
        <v>43801</v>
      </c>
      <c r="H318" t="s">
        <v>1547</v>
      </c>
      <c r="I318" t="s">
        <v>2011</v>
      </c>
      <c r="J318" t="s">
        <v>2008</v>
      </c>
      <c r="K318">
        <v>10314</v>
      </c>
      <c r="L318" t="s">
        <v>1997</v>
      </c>
      <c r="M318" s="87">
        <v>43801</v>
      </c>
      <c r="N318" t="s">
        <v>1551</v>
      </c>
      <c r="O318" t="s">
        <v>1552</v>
      </c>
      <c r="P318" s="61">
        <v>-1400</v>
      </c>
      <c r="Q318" t="s">
        <v>1552</v>
      </c>
      <c r="R318" s="61">
        <v>0</v>
      </c>
      <c r="S318" s="61">
        <v>-1400</v>
      </c>
    </row>
    <row r="319" spans="1:19" x14ac:dyDescent="0.2">
      <c r="A319" t="s">
        <v>541</v>
      </c>
      <c r="B319" t="s">
        <v>866</v>
      </c>
      <c r="C319" t="s">
        <v>1184</v>
      </c>
      <c r="D319" t="s">
        <v>238</v>
      </c>
      <c r="E319" t="s">
        <v>1546</v>
      </c>
      <c r="F319" t="s">
        <v>120</v>
      </c>
      <c r="G319" s="87">
        <v>43801</v>
      </c>
      <c r="H319" t="s">
        <v>1547</v>
      </c>
      <c r="I319" t="s">
        <v>2012</v>
      </c>
      <c r="J319" t="s">
        <v>2004</v>
      </c>
      <c r="K319">
        <v>10314</v>
      </c>
      <c r="L319" t="s">
        <v>1997</v>
      </c>
      <c r="M319" s="87">
        <v>43801</v>
      </c>
      <c r="N319" t="s">
        <v>1551</v>
      </c>
      <c r="O319" t="s">
        <v>1552</v>
      </c>
      <c r="P319" s="61">
        <v>-725</v>
      </c>
      <c r="Q319" t="s">
        <v>1552</v>
      </c>
      <c r="R319" s="61">
        <v>0</v>
      </c>
      <c r="S319" s="61">
        <v>-725</v>
      </c>
    </row>
    <row r="320" spans="1:19" x14ac:dyDescent="0.2">
      <c r="A320" t="s">
        <v>541</v>
      </c>
      <c r="B320" t="s">
        <v>866</v>
      </c>
      <c r="C320" t="s">
        <v>1184</v>
      </c>
      <c r="D320" t="s">
        <v>238</v>
      </c>
      <c r="E320" t="s">
        <v>1546</v>
      </c>
      <c r="F320" t="s">
        <v>120</v>
      </c>
      <c r="G320" s="87">
        <v>43801</v>
      </c>
      <c r="H320" t="s">
        <v>1547</v>
      </c>
      <c r="I320" t="s">
        <v>2013</v>
      </c>
      <c r="J320" t="s">
        <v>2008</v>
      </c>
      <c r="K320">
        <v>10314</v>
      </c>
      <c r="L320" t="s">
        <v>1997</v>
      </c>
      <c r="M320" s="87">
        <v>43801</v>
      </c>
      <c r="N320" t="s">
        <v>1551</v>
      </c>
      <c r="O320" t="s">
        <v>1552</v>
      </c>
      <c r="P320" s="61">
        <v>-1255</v>
      </c>
      <c r="Q320" t="s">
        <v>1552</v>
      </c>
      <c r="R320" s="61">
        <v>0</v>
      </c>
      <c r="S320" s="61">
        <v>-1255</v>
      </c>
    </row>
    <row r="321" spans="1:19" x14ac:dyDescent="0.2">
      <c r="A321" t="s">
        <v>541</v>
      </c>
      <c r="B321" t="s">
        <v>866</v>
      </c>
      <c r="C321" t="s">
        <v>1184</v>
      </c>
      <c r="D321" t="s">
        <v>238</v>
      </c>
      <c r="E321" t="s">
        <v>1546</v>
      </c>
      <c r="F321" t="s">
        <v>120</v>
      </c>
      <c r="G321" s="87">
        <v>43801</v>
      </c>
      <c r="H321" t="s">
        <v>1547</v>
      </c>
      <c r="I321" t="s">
        <v>2014</v>
      </c>
      <c r="J321" t="s">
        <v>1999</v>
      </c>
      <c r="K321">
        <v>10314</v>
      </c>
      <c r="L321" t="s">
        <v>1997</v>
      </c>
      <c r="M321" s="87">
        <v>43801</v>
      </c>
      <c r="N321" t="s">
        <v>1551</v>
      </c>
      <c r="O321" t="s">
        <v>1552</v>
      </c>
      <c r="P321" s="61">
        <v>-2200</v>
      </c>
      <c r="Q321" t="s">
        <v>1552</v>
      </c>
      <c r="R321" s="61">
        <v>0</v>
      </c>
      <c r="S321" s="61">
        <v>-2200</v>
      </c>
    </row>
    <row r="322" spans="1:19" x14ac:dyDescent="0.2">
      <c r="A322" t="s">
        <v>541</v>
      </c>
      <c r="B322" t="s">
        <v>866</v>
      </c>
      <c r="C322" t="s">
        <v>1184</v>
      </c>
      <c r="D322" t="s">
        <v>238</v>
      </c>
      <c r="E322" t="s">
        <v>1546</v>
      </c>
      <c r="F322" t="s">
        <v>120</v>
      </c>
      <c r="G322" s="87">
        <v>43801</v>
      </c>
      <c r="H322" t="s">
        <v>1547</v>
      </c>
      <c r="I322" t="s">
        <v>2015</v>
      </c>
      <c r="J322" t="s">
        <v>2016</v>
      </c>
      <c r="K322">
        <v>10314</v>
      </c>
      <c r="L322" t="s">
        <v>1997</v>
      </c>
      <c r="M322" s="87">
        <v>43801</v>
      </c>
      <c r="N322" t="s">
        <v>1551</v>
      </c>
      <c r="O322" t="s">
        <v>1552</v>
      </c>
      <c r="P322" s="61">
        <v>-1590</v>
      </c>
      <c r="Q322" t="s">
        <v>1552</v>
      </c>
      <c r="R322" s="61">
        <v>0</v>
      </c>
      <c r="S322" s="61">
        <v>-1590</v>
      </c>
    </row>
    <row r="323" spans="1:19" x14ac:dyDescent="0.2">
      <c r="A323" t="s">
        <v>541</v>
      </c>
      <c r="B323" t="s">
        <v>866</v>
      </c>
      <c r="C323" t="s">
        <v>1184</v>
      </c>
      <c r="D323" t="s">
        <v>238</v>
      </c>
      <c r="E323" t="s">
        <v>1546</v>
      </c>
      <c r="F323" t="s">
        <v>120</v>
      </c>
      <c r="G323" s="87">
        <v>43801</v>
      </c>
      <c r="H323" t="s">
        <v>1547</v>
      </c>
      <c r="I323" t="s">
        <v>2017</v>
      </c>
      <c r="J323" t="s">
        <v>2018</v>
      </c>
      <c r="K323">
        <v>10314</v>
      </c>
      <c r="L323" t="s">
        <v>1997</v>
      </c>
      <c r="M323" s="87">
        <v>43801</v>
      </c>
      <c r="N323" t="s">
        <v>1551</v>
      </c>
      <c r="O323" t="s">
        <v>1552</v>
      </c>
      <c r="P323" s="61">
        <v>-781</v>
      </c>
      <c r="Q323" t="s">
        <v>1552</v>
      </c>
      <c r="R323" s="61">
        <v>0</v>
      </c>
      <c r="S323" s="61">
        <v>-781</v>
      </c>
    </row>
    <row r="324" spans="1:19" x14ac:dyDescent="0.2">
      <c r="A324" t="s">
        <v>541</v>
      </c>
      <c r="B324" t="s">
        <v>866</v>
      </c>
      <c r="C324" t="s">
        <v>1184</v>
      </c>
      <c r="D324" t="s">
        <v>238</v>
      </c>
      <c r="E324" t="s">
        <v>1546</v>
      </c>
      <c r="F324" t="s">
        <v>120</v>
      </c>
      <c r="G324" s="87">
        <v>43801</v>
      </c>
      <c r="H324" t="s">
        <v>1547</v>
      </c>
      <c r="I324" t="s">
        <v>2019</v>
      </c>
      <c r="J324" t="s">
        <v>2008</v>
      </c>
      <c r="K324">
        <v>10314</v>
      </c>
      <c r="L324" t="s">
        <v>1997</v>
      </c>
      <c r="M324" s="87">
        <v>43801</v>
      </c>
      <c r="N324" t="s">
        <v>1551</v>
      </c>
      <c r="O324" t="s">
        <v>1552</v>
      </c>
      <c r="P324" s="61">
        <v>-490</v>
      </c>
      <c r="Q324" t="s">
        <v>1552</v>
      </c>
      <c r="R324" s="61">
        <v>0</v>
      </c>
      <c r="S324" s="61">
        <v>-490</v>
      </c>
    </row>
    <row r="325" spans="1:19" x14ac:dyDescent="0.2">
      <c r="A325" t="s">
        <v>541</v>
      </c>
      <c r="B325" t="s">
        <v>866</v>
      </c>
      <c r="C325" t="s">
        <v>1184</v>
      </c>
      <c r="D325" t="s">
        <v>238</v>
      </c>
      <c r="E325" t="s">
        <v>1546</v>
      </c>
      <c r="F325" t="s">
        <v>120</v>
      </c>
      <c r="G325" s="87">
        <v>43801</v>
      </c>
      <c r="H325" t="s">
        <v>1547</v>
      </c>
      <c r="I325" t="s">
        <v>2020</v>
      </c>
      <c r="J325" t="s">
        <v>2021</v>
      </c>
      <c r="K325">
        <v>10314</v>
      </c>
      <c r="L325" t="s">
        <v>1997</v>
      </c>
      <c r="M325" s="87">
        <v>43801</v>
      </c>
      <c r="N325" t="s">
        <v>1551</v>
      </c>
      <c r="O325" t="s">
        <v>1552</v>
      </c>
      <c r="P325" s="61">
        <v>-1900</v>
      </c>
      <c r="Q325" t="s">
        <v>1552</v>
      </c>
      <c r="R325" s="61">
        <v>0</v>
      </c>
      <c r="S325" s="61">
        <v>-1900</v>
      </c>
    </row>
    <row r="326" spans="1:19" x14ac:dyDescent="0.2">
      <c r="A326" t="s">
        <v>541</v>
      </c>
      <c r="B326" t="s">
        <v>866</v>
      </c>
      <c r="C326" t="s">
        <v>1184</v>
      </c>
      <c r="D326" t="s">
        <v>238</v>
      </c>
      <c r="E326" t="s">
        <v>1546</v>
      </c>
      <c r="F326" t="s">
        <v>120</v>
      </c>
      <c r="G326" s="87">
        <v>43801</v>
      </c>
      <c r="H326" t="s">
        <v>1547</v>
      </c>
      <c r="I326" t="s">
        <v>2022</v>
      </c>
      <c r="J326" t="s">
        <v>2008</v>
      </c>
      <c r="K326">
        <v>10314</v>
      </c>
      <c r="L326" t="s">
        <v>1997</v>
      </c>
      <c r="M326" s="87">
        <v>43801</v>
      </c>
      <c r="N326" t="s">
        <v>1551</v>
      </c>
      <c r="O326" t="s">
        <v>1552</v>
      </c>
      <c r="P326" s="61">
        <v>-900</v>
      </c>
      <c r="Q326" t="s">
        <v>1552</v>
      </c>
      <c r="R326" s="61">
        <v>0</v>
      </c>
      <c r="S326" s="61">
        <v>-900</v>
      </c>
    </row>
    <row r="327" spans="1:19" x14ac:dyDescent="0.2">
      <c r="A327" t="s">
        <v>541</v>
      </c>
      <c r="B327" t="s">
        <v>866</v>
      </c>
      <c r="C327" t="s">
        <v>1184</v>
      </c>
      <c r="D327" t="s">
        <v>238</v>
      </c>
      <c r="E327" t="s">
        <v>1546</v>
      </c>
      <c r="F327" t="s">
        <v>120</v>
      </c>
      <c r="G327" s="87">
        <v>43801</v>
      </c>
      <c r="H327" t="s">
        <v>1547</v>
      </c>
      <c r="I327" t="s">
        <v>2023</v>
      </c>
      <c r="J327" t="s">
        <v>2024</v>
      </c>
      <c r="K327">
        <v>10314</v>
      </c>
      <c r="L327" t="s">
        <v>1997</v>
      </c>
      <c r="M327" s="87">
        <v>43801</v>
      </c>
      <c r="N327" t="s">
        <v>1551</v>
      </c>
      <c r="O327" t="s">
        <v>1552</v>
      </c>
      <c r="P327" s="61">
        <v>-440</v>
      </c>
      <c r="Q327" t="s">
        <v>1552</v>
      </c>
      <c r="R327" s="61">
        <v>0</v>
      </c>
      <c r="S327" s="61">
        <v>-440</v>
      </c>
    </row>
    <row r="328" spans="1:19" x14ac:dyDescent="0.2">
      <c r="A328" t="s">
        <v>541</v>
      </c>
      <c r="B328" t="s">
        <v>866</v>
      </c>
      <c r="C328" t="s">
        <v>1184</v>
      </c>
      <c r="D328" t="s">
        <v>238</v>
      </c>
      <c r="E328" t="s">
        <v>1546</v>
      </c>
      <c r="F328" t="s">
        <v>120</v>
      </c>
      <c r="G328" s="87">
        <v>43801</v>
      </c>
      <c r="H328" t="s">
        <v>1547</v>
      </c>
      <c r="I328" t="s">
        <v>2025</v>
      </c>
      <c r="J328" t="s">
        <v>2008</v>
      </c>
      <c r="K328">
        <v>10314</v>
      </c>
      <c r="L328" t="s">
        <v>1997</v>
      </c>
      <c r="M328" s="87">
        <v>43801</v>
      </c>
      <c r="N328" t="s">
        <v>1551</v>
      </c>
      <c r="O328" t="s">
        <v>1552</v>
      </c>
      <c r="P328" s="61">
        <v>-995</v>
      </c>
      <c r="Q328" t="s">
        <v>1552</v>
      </c>
      <c r="R328" s="61">
        <v>0</v>
      </c>
      <c r="S328" s="61">
        <v>-995</v>
      </c>
    </row>
    <row r="329" spans="1:19" x14ac:dyDescent="0.2">
      <c r="A329" t="s">
        <v>541</v>
      </c>
      <c r="B329" t="s">
        <v>866</v>
      </c>
      <c r="C329" t="s">
        <v>1184</v>
      </c>
      <c r="D329" t="s">
        <v>238</v>
      </c>
      <c r="E329" t="s">
        <v>1546</v>
      </c>
      <c r="F329" t="s">
        <v>120</v>
      </c>
      <c r="G329" s="87">
        <v>43801</v>
      </c>
      <c r="H329" t="s">
        <v>1547</v>
      </c>
      <c r="I329" t="s">
        <v>2026</v>
      </c>
      <c r="J329" t="s">
        <v>2027</v>
      </c>
      <c r="K329">
        <v>10314</v>
      </c>
      <c r="L329" t="s">
        <v>1997</v>
      </c>
      <c r="M329" s="87">
        <v>43801</v>
      </c>
      <c r="N329" t="s">
        <v>1551</v>
      </c>
      <c r="O329" t="s">
        <v>1552</v>
      </c>
      <c r="P329" s="61">
        <v>-785</v>
      </c>
      <c r="Q329" t="s">
        <v>1552</v>
      </c>
      <c r="R329" s="61">
        <v>0</v>
      </c>
      <c r="S329" s="61">
        <v>-785</v>
      </c>
    </row>
    <row r="330" spans="1:19" x14ac:dyDescent="0.2">
      <c r="A330" t="s">
        <v>541</v>
      </c>
      <c r="B330" t="s">
        <v>866</v>
      </c>
      <c r="C330" t="s">
        <v>1184</v>
      </c>
      <c r="D330" t="s">
        <v>238</v>
      </c>
      <c r="E330" t="s">
        <v>1546</v>
      </c>
      <c r="F330" t="s">
        <v>120</v>
      </c>
      <c r="G330" s="87">
        <v>43801</v>
      </c>
      <c r="H330" t="s">
        <v>1547</v>
      </c>
      <c r="I330" t="s">
        <v>2028</v>
      </c>
      <c r="J330" t="s">
        <v>2029</v>
      </c>
      <c r="K330">
        <v>10314</v>
      </c>
      <c r="L330" t="s">
        <v>1997</v>
      </c>
      <c r="M330" s="87">
        <v>43801</v>
      </c>
      <c r="N330" t="s">
        <v>1551</v>
      </c>
      <c r="O330" t="s">
        <v>1552</v>
      </c>
      <c r="P330" s="61">
        <v>-1255</v>
      </c>
      <c r="Q330" t="s">
        <v>1552</v>
      </c>
      <c r="R330" s="61">
        <v>0</v>
      </c>
      <c r="S330" s="61">
        <v>-1255</v>
      </c>
    </row>
    <row r="331" spans="1:19" x14ac:dyDescent="0.2">
      <c r="A331" t="s">
        <v>541</v>
      </c>
      <c r="B331" t="s">
        <v>866</v>
      </c>
      <c r="C331" t="s">
        <v>1184</v>
      </c>
      <c r="D331" t="s">
        <v>238</v>
      </c>
      <c r="E331" t="s">
        <v>1546</v>
      </c>
      <c r="F331" t="s">
        <v>120</v>
      </c>
      <c r="G331" s="87">
        <v>43801</v>
      </c>
      <c r="H331" t="s">
        <v>1547</v>
      </c>
      <c r="I331" t="s">
        <v>2030</v>
      </c>
      <c r="J331" t="s">
        <v>2031</v>
      </c>
      <c r="K331">
        <v>10314</v>
      </c>
      <c r="L331" t="s">
        <v>1997</v>
      </c>
      <c r="M331" s="87">
        <v>43801</v>
      </c>
      <c r="N331" t="s">
        <v>1551</v>
      </c>
      <c r="O331" t="s">
        <v>1552</v>
      </c>
      <c r="P331" s="61">
        <v>-200</v>
      </c>
      <c r="Q331" t="s">
        <v>1552</v>
      </c>
      <c r="R331" s="61">
        <v>0</v>
      </c>
      <c r="S331" s="61">
        <v>-200</v>
      </c>
    </row>
    <row r="332" spans="1:19" x14ac:dyDescent="0.2">
      <c r="A332" t="s">
        <v>541</v>
      </c>
      <c r="B332" t="s">
        <v>866</v>
      </c>
      <c r="C332" t="s">
        <v>1184</v>
      </c>
      <c r="D332" t="s">
        <v>238</v>
      </c>
      <c r="E332" t="s">
        <v>1546</v>
      </c>
      <c r="F332" t="s">
        <v>120</v>
      </c>
      <c r="G332" s="87">
        <v>43801</v>
      </c>
      <c r="H332" t="s">
        <v>1547</v>
      </c>
      <c r="I332" t="s">
        <v>2032</v>
      </c>
      <c r="J332" t="s">
        <v>2033</v>
      </c>
      <c r="K332">
        <v>10314</v>
      </c>
      <c r="L332" t="s">
        <v>1997</v>
      </c>
      <c r="M332" s="87">
        <v>43801</v>
      </c>
      <c r="N332" t="s">
        <v>1551</v>
      </c>
      <c r="O332" t="s">
        <v>1552</v>
      </c>
      <c r="P332" s="61">
        <v>-990</v>
      </c>
      <c r="Q332" t="s">
        <v>1552</v>
      </c>
      <c r="R332" s="61">
        <v>0</v>
      </c>
      <c r="S332" s="61">
        <v>-990</v>
      </c>
    </row>
    <row r="333" spans="1:19" x14ac:dyDescent="0.2">
      <c r="A333" t="s">
        <v>541</v>
      </c>
      <c r="B333" t="s">
        <v>866</v>
      </c>
      <c r="C333" t="s">
        <v>1184</v>
      </c>
      <c r="D333" t="s">
        <v>238</v>
      </c>
      <c r="E333" t="s">
        <v>1546</v>
      </c>
      <c r="F333" t="s">
        <v>120</v>
      </c>
      <c r="G333" s="87">
        <v>43801</v>
      </c>
      <c r="H333" t="s">
        <v>1547</v>
      </c>
      <c r="I333" t="s">
        <v>2034</v>
      </c>
      <c r="J333" t="s">
        <v>2035</v>
      </c>
      <c r="K333">
        <v>10314</v>
      </c>
      <c r="L333" t="s">
        <v>1997</v>
      </c>
      <c r="M333" s="87">
        <v>43801</v>
      </c>
      <c r="N333" t="s">
        <v>1551</v>
      </c>
      <c r="O333" t="s">
        <v>1552</v>
      </c>
      <c r="P333" s="61">
        <v>-325</v>
      </c>
      <c r="Q333" t="s">
        <v>1552</v>
      </c>
      <c r="R333" s="61">
        <v>0</v>
      </c>
      <c r="S333" s="61">
        <v>-325</v>
      </c>
    </row>
    <row r="334" spans="1:19" x14ac:dyDescent="0.2">
      <c r="A334" t="s">
        <v>541</v>
      </c>
      <c r="B334" t="s">
        <v>866</v>
      </c>
      <c r="C334" t="s">
        <v>1184</v>
      </c>
      <c r="D334" t="s">
        <v>238</v>
      </c>
      <c r="E334" t="s">
        <v>1546</v>
      </c>
      <c r="F334" t="s">
        <v>120</v>
      </c>
      <c r="G334" s="87">
        <v>43801</v>
      </c>
      <c r="H334" t="s">
        <v>1547</v>
      </c>
      <c r="I334" t="s">
        <v>2036</v>
      </c>
      <c r="J334" t="s">
        <v>2037</v>
      </c>
      <c r="K334">
        <v>10314</v>
      </c>
      <c r="L334" t="s">
        <v>1997</v>
      </c>
      <c r="M334" s="87">
        <v>43801</v>
      </c>
      <c r="N334" t="s">
        <v>1551</v>
      </c>
      <c r="O334" t="s">
        <v>1552</v>
      </c>
      <c r="P334" s="61">
        <v>-603.65</v>
      </c>
      <c r="Q334" t="s">
        <v>1552</v>
      </c>
      <c r="R334" s="61">
        <v>0</v>
      </c>
      <c r="S334" s="61">
        <v>-603.65</v>
      </c>
    </row>
    <row r="335" spans="1:19" x14ac:dyDescent="0.2">
      <c r="A335" t="s">
        <v>541</v>
      </c>
      <c r="B335" t="s">
        <v>866</v>
      </c>
      <c r="C335" t="s">
        <v>1184</v>
      </c>
      <c r="D335" t="s">
        <v>238</v>
      </c>
      <c r="E335" t="s">
        <v>1546</v>
      </c>
      <c r="F335" t="s">
        <v>120</v>
      </c>
      <c r="G335" s="87">
        <v>43801</v>
      </c>
      <c r="H335" t="s">
        <v>1547</v>
      </c>
      <c r="I335" t="s">
        <v>2038</v>
      </c>
      <c r="J335" t="s">
        <v>2004</v>
      </c>
      <c r="K335">
        <v>10314</v>
      </c>
      <c r="L335" t="s">
        <v>1997</v>
      </c>
      <c r="M335" s="87">
        <v>43801</v>
      </c>
      <c r="N335" t="s">
        <v>1551</v>
      </c>
      <c r="O335" t="s">
        <v>1552</v>
      </c>
      <c r="P335" s="61">
        <v>-850</v>
      </c>
      <c r="Q335" t="s">
        <v>1552</v>
      </c>
      <c r="R335" s="61">
        <v>0</v>
      </c>
      <c r="S335" s="61">
        <v>-850</v>
      </c>
    </row>
    <row r="336" spans="1:19" x14ac:dyDescent="0.2">
      <c r="A336" t="s">
        <v>541</v>
      </c>
      <c r="B336" t="s">
        <v>866</v>
      </c>
      <c r="C336" t="s">
        <v>1184</v>
      </c>
      <c r="D336" t="s">
        <v>238</v>
      </c>
      <c r="E336" t="s">
        <v>1546</v>
      </c>
      <c r="F336" t="s">
        <v>120</v>
      </c>
      <c r="G336" s="87">
        <v>43801</v>
      </c>
      <c r="H336" t="s">
        <v>1547</v>
      </c>
      <c r="I336" t="s">
        <v>2039</v>
      </c>
      <c r="J336" t="s">
        <v>2040</v>
      </c>
      <c r="K336">
        <v>10314</v>
      </c>
      <c r="L336" t="s">
        <v>1997</v>
      </c>
      <c r="M336" s="87">
        <v>43801</v>
      </c>
      <c r="N336" t="s">
        <v>1551</v>
      </c>
      <c r="O336" t="s">
        <v>1552</v>
      </c>
      <c r="P336" s="61">
        <v>-500</v>
      </c>
      <c r="Q336" t="s">
        <v>1552</v>
      </c>
      <c r="R336" s="61">
        <v>0</v>
      </c>
      <c r="S336" s="61">
        <v>-500</v>
      </c>
    </row>
    <row r="337" spans="1:19" x14ac:dyDescent="0.2">
      <c r="A337" t="s">
        <v>541</v>
      </c>
      <c r="B337" t="s">
        <v>866</v>
      </c>
      <c r="C337" t="s">
        <v>1184</v>
      </c>
      <c r="D337" t="s">
        <v>238</v>
      </c>
      <c r="E337" t="s">
        <v>1546</v>
      </c>
      <c r="F337" t="s">
        <v>120</v>
      </c>
      <c r="G337" s="87">
        <v>43801</v>
      </c>
      <c r="H337" t="s">
        <v>1547</v>
      </c>
      <c r="I337" t="s">
        <v>2041</v>
      </c>
      <c r="J337" t="s">
        <v>1999</v>
      </c>
      <c r="K337">
        <v>10314</v>
      </c>
      <c r="L337" t="s">
        <v>1997</v>
      </c>
      <c r="M337" s="87">
        <v>43801</v>
      </c>
      <c r="N337" t="s">
        <v>1551</v>
      </c>
      <c r="O337" t="s">
        <v>1552</v>
      </c>
      <c r="P337" s="61">
        <v>-3000</v>
      </c>
      <c r="Q337" t="s">
        <v>1552</v>
      </c>
      <c r="R337" s="61">
        <v>0</v>
      </c>
      <c r="S337" s="61">
        <v>-3000</v>
      </c>
    </row>
    <row r="338" spans="1:19" x14ac:dyDescent="0.2">
      <c r="A338" t="s">
        <v>541</v>
      </c>
      <c r="B338" t="s">
        <v>866</v>
      </c>
      <c r="C338" t="s">
        <v>1184</v>
      </c>
      <c r="D338" t="s">
        <v>238</v>
      </c>
      <c r="E338" t="s">
        <v>1546</v>
      </c>
      <c r="F338" t="s">
        <v>120</v>
      </c>
      <c r="G338" s="87">
        <v>43801</v>
      </c>
      <c r="H338" t="s">
        <v>1547</v>
      </c>
      <c r="I338" t="s">
        <v>2042</v>
      </c>
      <c r="J338" t="s">
        <v>2040</v>
      </c>
      <c r="K338">
        <v>10314</v>
      </c>
      <c r="L338" t="s">
        <v>1997</v>
      </c>
      <c r="M338" s="87">
        <v>43801</v>
      </c>
      <c r="N338" t="s">
        <v>1551</v>
      </c>
      <c r="O338" t="s">
        <v>1552</v>
      </c>
      <c r="P338" s="61">
        <v>-500</v>
      </c>
      <c r="Q338" t="s">
        <v>1552</v>
      </c>
      <c r="R338" s="61">
        <v>0</v>
      </c>
      <c r="S338" s="61">
        <v>-500</v>
      </c>
    </row>
    <row r="339" spans="1:19" x14ac:dyDescent="0.2">
      <c r="A339" t="s">
        <v>541</v>
      </c>
      <c r="B339" t="s">
        <v>866</v>
      </c>
      <c r="C339" t="s">
        <v>1184</v>
      </c>
      <c r="D339" t="s">
        <v>238</v>
      </c>
      <c r="E339" t="s">
        <v>1546</v>
      </c>
      <c r="F339" t="s">
        <v>120</v>
      </c>
      <c r="G339" s="87">
        <v>43801</v>
      </c>
      <c r="H339" t="s">
        <v>1547</v>
      </c>
      <c r="I339" t="s">
        <v>2043</v>
      </c>
      <c r="J339" t="s">
        <v>2018</v>
      </c>
      <c r="K339">
        <v>10314</v>
      </c>
      <c r="L339" t="s">
        <v>1997</v>
      </c>
      <c r="M339" s="87">
        <v>43801</v>
      </c>
      <c r="N339" t="s">
        <v>1551</v>
      </c>
      <c r="O339" t="s">
        <v>1552</v>
      </c>
      <c r="P339" s="61">
        <v>-665</v>
      </c>
      <c r="Q339" t="s">
        <v>1552</v>
      </c>
      <c r="R339" s="61">
        <v>0</v>
      </c>
      <c r="S339" s="61">
        <v>-665</v>
      </c>
    </row>
    <row r="340" spans="1:19" x14ac:dyDescent="0.2">
      <c r="A340" t="s">
        <v>541</v>
      </c>
      <c r="B340" t="s">
        <v>866</v>
      </c>
      <c r="C340" t="s">
        <v>1184</v>
      </c>
      <c r="D340" t="s">
        <v>238</v>
      </c>
      <c r="E340" t="s">
        <v>1546</v>
      </c>
      <c r="F340" t="s">
        <v>120</v>
      </c>
      <c r="G340" s="87">
        <v>43801</v>
      </c>
      <c r="H340" t="s">
        <v>1547</v>
      </c>
      <c r="I340" t="s">
        <v>2044</v>
      </c>
      <c r="J340" t="s">
        <v>2045</v>
      </c>
      <c r="K340">
        <v>10314</v>
      </c>
      <c r="L340" t="s">
        <v>1997</v>
      </c>
      <c r="M340" s="87">
        <v>43801</v>
      </c>
      <c r="N340" t="s">
        <v>1551</v>
      </c>
      <c r="O340" t="s">
        <v>1552</v>
      </c>
      <c r="P340" s="61">
        <v>-500</v>
      </c>
      <c r="Q340" t="s">
        <v>1552</v>
      </c>
      <c r="R340" s="61">
        <v>0</v>
      </c>
      <c r="S340" s="61">
        <v>-500</v>
      </c>
    </row>
    <row r="341" spans="1:19" x14ac:dyDescent="0.2">
      <c r="A341" t="s">
        <v>541</v>
      </c>
      <c r="B341" t="s">
        <v>866</v>
      </c>
      <c r="C341" t="s">
        <v>1184</v>
      </c>
      <c r="D341" t="s">
        <v>238</v>
      </c>
      <c r="E341" t="s">
        <v>1546</v>
      </c>
      <c r="F341" t="s">
        <v>120</v>
      </c>
      <c r="G341" s="87">
        <v>43801</v>
      </c>
      <c r="H341" t="s">
        <v>1547</v>
      </c>
      <c r="I341" t="s">
        <v>2046</v>
      </c>
      <c r="J341" t="s">
        <v>2035</v>
      </c>
      <c r="K341">
        <v>10314</v>
      </c>
      <c r="L341" t="s">
        <v>1997</v>
      </c>
      <c r="M341" s="87">
        <v>43801</v>
      </c>
      <c r="N341" t="s">
        <v>1551</v>
      </c>
      <c r="O341" t="s">
        <v>1552</v>
      </c>
      <c r="P341" s="61">
        <v>-310</v>
      </c>
      <c r="Q341" t="s">
        <v>1552</v>
      </c>
      <c r="R341" s="61">
        <v>0</v>
      </c>
      <c r="S341" s="61">
        <v>-310</v>
      </c>
    </row>
    <row r="342" spans="1:19" x14ac:dyDescent="0.2">
      <c r="A342" t="s">
        <v>541</v>
      </c>
      <c r="B342" t="s">
        <v>866</v>
      </c>
      <c r="C342" t="s">
        <v>1184</v>
      </c>
      <c r="D342" t="s">
        <v>238</v>
      </c>
      <c r="E342" t="s">
        <v>1546</v>
      </c>
      <c r="F342" t="s">
        <v>120</v>
      </c>
      <c r="G342" s="87">
        <v>43801</v>
      </c>
      <c r="H342" t="s">
        <v>1547</v>
      </c>
      <c r="I342" t="s">
        <v>2047</v>
      </c>
      <c r="J342" t="s">
        <v>2008</v>
      </c>
      <c r="K342">
        <v>10314</v>
      </c>
      <c r="L342" t="s">
        <v>1997</v>
      </c>
      <c r="M342" s="87">
        <v>43801</v>
      </c>
      <c r="N342" t="s">
        <v>1551</v>
      </c>
      <c r="O342" t="s">
        <v>1552</v>
      </c>
      <c r="P342" s="61">
        <v>-1490</v>
      </c>
      <c r="Q342" t="s">
        <v>1552</v>
      </c>
      <c r="R342" s="61">
        <v>0</v>
      </c>
      <c r="S342" s="61">
        <v>-1490</v>
      </c>
    </row>
    <row r="343" spans="1:19" x14ac:dyDescent="0.2">
      <c r="A343" t="s">
        <v>541</v>
      </c>
      <c r="B343" t="s">
        <v>866</v>
      </c>
      <c r="C343" t="s">
        <v>1184</v>
      </c>
      <c r="D343" t="s">
        <v>238</v>
      </c>
      <c r="E343" t="s">
        <v>1546</v>
      </c>
      <c r="F343" t="s">
        <v>120</v>
      </c>
      <c r="G343" s="87">
        <v>43801</v>
      </c>
      <c r="H343" t="s">
        <v>1547</v>
      </c>
      <c r="I343" t="s">
        <v>2048</v>
      </c>
      <c r="J343" t="s">
        <v>2024</v>
      </c>
      <c r="K343">
        <v>10314</v>
      </c>
      <c r="L343" t="s">
        <v>1997</v>
      </c>
      <c r="M343" s="87">
        <v>43801</v>
      </c>
      <c r="N343" t="s">
        <v>1551</v>
      </c>
      <c r="O343" t="s">
        <v>1552</v>
      </c>
      <c r="P343" s="61">
        <v>-500</v>
      </c>
      <c r="Q343" t="s">
        <v>1552</v>
      </c>
      <c r="R343" s="61">
        <v>0</v>
      </c>
      <c r="S343" s="61">
        <v>-500</v>
      </c>
    </row>
    <row r="344" spans="1:19" x14ac:dyDescent="0.2">
      <c r="A344" t="s">
        <v>541</v>
      </c>
      <c r="B344" t="s">
        <v>866</v>
      </c>
      <c r="C344" t="s">
        <v>1184</v>
      </c>
      <c r="D344" t="s">
        <v>238</v>
      </c>
      <c r="E344" t="s">
        <v>1546</v>
      </c>
      <c r="F344" t="s">
        <v>120</v>
      </c>
      <c r="G344" s="87">
        <v>43801</v>
      </c>
      <c r="H344" t="s">
        <v>1547</v>
      </c>
      <c r="I344" t="s">
        <v>2049</v>
      </c>
      <c r="J344" t="s">
        <v>2040</v>
      </c>
      <c r="K344">
        <v>10314</v>
      </c>
      <c r="L344" t="s">
        <v>1997</v>
      </c>
      <c r="M344" s="87">
        <v>43801</v>
      </c>
      <c r="N344" t="s">
        <v>1551</v>
      </c>
      <c r="O344" t="s">
        <v>1552</v>
      </c>
      <c r="P344" s="61">
        <v>-490</v>
      </c>
      <c r="Q344" t="s">
        <v>1552</v>
      </c>
      <c r="R344" s="61">
        <v>0</v>
      </c>
      <c r="S344" s="61">
        <v>-490</v>
      </c>
    </row>
    <row r="345" spans="1:19" x14ac:dyDescent="0.2">
      <c r="A345" t="s">
        <v>541</v>
      </c>
      <c r="B345" t="s">
        <v>866</v>
      </c>
      <c r="C345" t="s">
        <v>1184</v>
      </c>
      <c r="D345" t="s">
        <v>238</v>
      </c>
      <c r="E345" t="s">
        <v>1546</v>
      </c>
      <c r="F345" t="s">
        <v>120</v>
      </c>
      <c r="G345" s="87">
        <v>43801</v>
      </c>
      <c r="H345" t="s">
        <v>1547</v>
      </c>
      <c r="I345" t="s">
        <v>2050</v>
      </c>
      <c r="J345" t="s">
        <v>2035</v>
      </c>
      <c r="K345">
        <v>10314</v>
      </c>
      <c r="L345" t="s">
        <v>1997</v>
      </c>
      <c r="M345" s="87">
        <v>43801</v>
      </c>
      <c r="N345" t="s">
        <v>1551</v>
      </c>
      <c r="O345" t="s">
        <v>1552</v>
      </c>
      <c r="P345" s="61">
        <v>-310</v>
      </c>
      <c r="Q345" t="s">
        <v>1552</v>
      </c>
      <c r="R345" s="61">
        <v>0</v>
      </c>
      <c r="S345" s="61">
        <v>-310</v>
      </c>
    </row>
    <row r="346" spans="1:19" x14ac:dyDescent="0.2">
      <c r="A346" t="s">
        <v>541</v>
      </c>
      <c r="B346" t="s">
        <v>866</v>
      </c>
      <c r="C346" t="s">
        <v>1184</v>
      </c>
      <c r="D346" t="s">
        <v>238</v>
      </c>
      <c r="E346" t="s">
        <v>1546</v>
      </c>
      <c r="F346" t="s">
        <v>120</v>
      </c>
      <c r="G346" s="87">
        <v>43801</v>
      </c>
      <c r="H346" t="s">
        <v>1547</v>
      </c>
      <c r="I346" t="s">
        <v>2051</v>
      </c>
      <c r="J346" t="s">
        <v>2008</v>
      </c>
      <c r="K346">
        <v>10314</v>
      </c>
      <c r="L346" t="s">
        <v>1997</v>
      </c>
      <c r="M346" s="87">
        <v>43801</v>
      </c>
      <c r="N346" t="s">
        <v>1551</v>
      </c>
      <c r="O346" t="s">
        <v>1552</v>
      </c>
      <c r="P346" s="61">
        <v>-1000</v>
      </c>
      <c r="Q346" t="s">
        <v>1552</v>
      </c>
      <c r="R346" s="61">
        <v>0</v>
      </c>
      <c r="S346" s="61">
        <v>-1000</v>
      </c>
    </row>
    <row r="347" spans="1:19" x14ac:dyDescent="0.2">
      <c r="A347" t="s">
        <v>541</v>
      </c>
      <c r="B347" t="s">
        <v>866</v>
      </c>
      <c r="C347" t="s">
        <v>1184</v>
      </c>
      <c r="D347" t="s">
        <v>238</v>
      </c>
      <c r="E347" t="s">
        <v>1546</v>
      </c>
      <c r="F347" t="s">
        <v>120</v>
      </c>
      <c r="G347" s="87">
        <v>43801</v>
      </c>
      <c r="H347" t="s">
        <v>1547</v>
      </c>
      <c r="I347" t="s">
        <v>2052</v>
      </c>
      <c r="J347" t="s">
        <v>2045</v>
      </c>
      <c r="K347">
        <v>10314</v>
      </c>
      <c r="L347" t="s">
        <v>1997</v>
      </c>
      <c r="M347" s="87">
        <v>43801</v>
      </c>
      <c r="N347" t="s">
        <v>1551</v>
      </c>
      <c r="O347" t="s">
        <v>1552</v>
      </c>
      <c r="P347" s="61">
        <v>-495</v>
      </c>
      <c r="Q347" t="s">
        <v>1552</v>
      </c>
      <c r="R347" s="61">
        <v>0</v>
      </c>
      <c r="S347" s="61">
        <v>-495</v>
      </c>
    </row>
    <row r="348" spans="1:19" x14ac:dyDescent="0.2">
      <c r="A348" t="s">
        <v>541</v>
      </c>
      <c r="B348" t="s">
        <v>866</v>
      </c>
      <c r="C348" t="s">
        <v>1184</v>
      </c>
      <c r="D348" t="s">
        <v>238</v>
      </c>
      <c r="E348" t="s">
        <v>1546</v>
      </c>
      <c r="F348" t="s">
        <v>120</v>
      </c>
      <c r="G348" s="87">
        <v>43801</v>
      </c>
      <c r="H348" t="s">
        <v>1547</v>
      </c>
      <c r="I348" t="s">
        <v>2053</v>
      </c>
      <c r="J348" t="s">
        <v>2024</v>
      </c>
      <c r="K348">
        <v>10314</v>
      </c>
      <c r="L348" t="s">
        <v>1997</v>
      </c>
      <c r="M348" s="87">
        <v>43801</v>
      </c>
      <c r="N348" t="s">
        <v>1551</v>
      </c>
      <c r="O348" t="s">
        <v>1552</v>
      </c>
      <c r="P348" s="61">
        <v>-510</v>
      </c>
      <c r="Q348" t="s">
        <v>1552</v>
      </c>
      <c r="R348" s="61">
        <v>0</v>
      </c>
      <c r="S348" s="61">
        <v>-510</v>
      </c>
    </row>
    <row r="349" spans="1:19" x14ac:dyDescent="0.2">
      <c r="A349" t="s">
        <v>541</v>
      </c>
      <c r="B349" t="s">
        <v>866</v>
      </c>
      <c r="C349" t="s">
        <v>1184</v>
      </c>
      <c r="D349" t="s">
        <v>238</v>
      </c>
      <c r="E349" t="s">
        <v>1546</v>
      </c>
      <c r="F349" t="s">
        <v>120</v>
      </c>
      <c r="G349" s="87">
        <v>43801</v>
      </c>
      <c r="H349" t="s">
        <v>1547</v>
      </c>
      <c r="I349" t="s">
        <v>2054</v>
      </c>
      <c r="J349" t="s">
        <v>2018</v>
      </c>
      <c r="K349">
        <v>10314</v>
      </c>
      <c r="L349" t="s">
        <v>1997</v>
      </c>
      <c r="M349" s="87">
        <v>43801</v>
      </c>
      <c r="N349" t="s">
        <v>1551</v>
      </c>
      <c r="O349" t="s">
        <v>1552</v>
      </c>
      <c r="P349" s="61">
        <v>-500</v>
      </c>
      <c r="Q349" t="s">
        <v>1552</v>
      </c>
      <c r="R349" s="61">
        <v>0</v>
      </c>
      <c r="S349" s="61">
        <v>-500</v>
      </c>
    </row>
    <row r="350" spans="1:19" x14ac:dyDescent="0.2">
      <c r="A350" t="s">
        <v>541</v>
      </c>
      <c r="B350" t="s">
        <v>866</v>
      </c>
      <c r="C350" t="s">
        <v>1184</v>
      </c>
      <c r="D350" t="s">
        <v>238</v>
      </c>
      <c r="E350" t="s">
        <v>1546</v>
      </c>
      <c r="F350" t="s">
        <v>120</v>
      </c>
      <c r="G350" s="87">
        <v>43801</v>
      </c>
      <c r="H350" t="s">
        <v>1547</v>
      </c>
      <c r="I350" t="s">
        <v>2055</v>
      </c>
      <c r="J350" t="s">
        <v>2056</v>
      </c>
      <c r="K350">
        <v>10314</v>
      </c>
      <c r="L350" t="s">
        <v>1997</v>
      </c>
      <c r="M350" s="87">
        <v>43801</v>
      </c>
      <c r="N350" t="s">
        <v>1551</v>
      </c>
      <c r="O350" t="s">
        <v>1552</v>
      </c>
      <c r="P350" s="61">
        <v>-990</v>
      </c>
      <c r="Q350" t="s">
        <v>1552</v>
      </c>
      <c r="R350" s="61">
        <v>0</v>
      </c>
      <c r="S350" s="61">
        <v>-990</v>
      </c>
    </row>
    <row r="351" spans="1:19" x14ac:dyDescent="0.2">
      <c r="A351" t="s">
        <v>541</v>
      </c>
      <c r="B351" t="s">
        <v>866</v>
      </c>
      <c r="C351" t="s">
        <v>1184</v>
      </c>
      <c r="D351" t="s">
        <v>238</v>
      </c>
      <c r="E351" t="s">
        <v>1546</v>
      </c>
      <c r="F351" t="s">
        <v>120</v>
      </c>
      <c r="G351" s="87">
        <v>43801</v>
      </c>
      <c r="H351" t="s">
        <v>1547</v>
      </c>
      <c r="I351" t="s">
        <v>2057</v>
      </c>
      <c r="J351" t="s">
        <v>1999</v>
      </c>
      <c r="K351">
        <v>10314</v>
      </c>
      <c r="L351" t="s">
        <v>1997</v>
      </c>
      <c r="M351" s="87">
        <v>43801</v>
      </c>
      <c r="N351" t="s">
        <v>1551</v>
      </c>
      <c r="O351" t="s">
        <v>1552</v>
      </c>
      <c r="P351" s="61">
        <v>-3000</v>
      </c>
      <c r="Q351" t="s">
        <v>1552</v>
      </c>
      <c r="R351" s="61">
        <v>0</v>
      </c>
      <c r="S351" s="61">
        <v>-3000</v>
      </c>
    </row>
    <row r="352" spans="1:19" x14ac:dyDescent="0.2">
      <c r="A352" t="s">
        <v>541</v>
      </c>
      <c r="B352" t="s">
        <v>866</v>
      </c>
      <c r="C352" t="s">
        <v>1184</v>
      </c>
      <c r="D352" t="s">
        <v>238</v>
      </c>
      <c r="E352" t="s">
        <v>1546</v>
      </c>
      <c r="F352" t="s">
        <v>120</v>
      </c>
      <c r="G352" s="87">
        <v>43801</v>
      </c>
      <c r="H352" t="s">
        <v>1547</v>
      </c>
      <c r="I352" t="s">
        <v>2058</v>
      </c>
      <c r="J352" t="s">
        <v>2059</v>
      </c>
      <c r="K352">
        <v>10314</v>
      </c>
      <c r="L352" t="s">
        <v>1997</v>
      </c>
      <c r="M352" s="87">
        <v>43801</v>
      </c>
      <c r="N352" t="s">
        <v>1551</v>
      </c>
      <c r="O352" t="s">
        <v>1552</v>
      </c>
      <c r="P352" s="61">
        <v>-750</v>
      </c>
      <c r="Q352" t="s">
        <v>1552</v>
      </c>
      <c r="R352" s="61">
        <v>0</v>
      </c>
      <c r="S352" s="61">
        <v>-750</v>
      </c>
    </row>
    <row r="353" spans="1:19" x14ac:dyDescent="0.2">
      <c r="A353" t="s">
        <v>541</v>
      </c>
      <c r="B353" t="s">
        <v>866</v>
      </c>
      <c r="C353" t="s">
        <v>1184</v>
      </c>
      <c r="D353" t="s">
        <v>238</v>
      </c>
      <c r="E353" t="s">
        <v>1546</v>
      </c>
      <c r="F353" t="s">
        <v>120</v>
      </c>
      <c r="G353" s="87">
        <v>43801</v>
      </c>
      <c r="H353" t="s">
        <v>1547</v>
      </c>
      <c r="I353" t="s">
        <v>2060</v>
      </c>
      <c r="J353" t="s">
        <v>2061</v>
      </c>
      <c r="K353">
        <v>10314</v>
      </c>
      <c r="L353" t="s">
        <v>1997</v>
      </c>
      <c r="M353" s="87">
        <v>43801</v>
      </c>
      <c r="N353" t="s">
        <v>1551</v>
      </c>
      <c r="O353" t="s">
        <v>1552</v>
      </c>
      <c r="P353" s="61">
        <v>-775</v>
      </c>
      <c r="Q353" t="s">
        <v>1552</v>
      </c>
      <c r="R353" s="61">
        <v>0</v>
      </c>
      <c r="S353" s="61">
        <v>-775</v>
      </c>
    </row>
    <row r="354" spans="1:19" x14ac:dyDescent="0.2">
      <c r="A354" t="s">
        <v>541</v>
      </c>
      <c r="B354" t="s">
        <v>866</v>
      </c>
      <c r="C354" t="s">
        <v>1184</v>
      </c>
      <c r="D354" t="s">
        <v>238</v>
      </c>
      <c r="E354" t="s">
        <v>1546</v>
      </c>
      <c r="F354" t="s">
        <v>120</v>
      </c>
      <c r="G354" s="87">
        <v>43801</v>
      </c>
      <c r="H354" t="s">
        <v>1547</v>
      </c>
      <c r="I354" t="s">
        <v>2062</v>
      </c>
      <c r="J354" t="s">
        <v>2024</v>
      </c>
      <c r="K354">
        <v>10314</v>
      </c>
      <c r="L354" t="s">
        <v>1997</v>
      </c>
      <c r="M354" s="87">
        <v>43801</v>
      </c>
      <c r="N354" t="s">
        <v>1551</v>
      </c>
      <c r="O354" t="s">
        <v>1552</v>
      </c>
      <c r="P354" s="61">
        <v>-600</v>
      </c>
      <c r="Q354" t="s">
        <v>1552</v>
      </c>
      <c r="R354" s="61">
        <v>0</v>
      </c>
      <c r="S354" s="61">
        <v>-600</v>
      </c>
    </row>
    <row r="355" spans="1:19" x14ac:dyDescent="0.2">
      <c r="A355" t="s">
        <v>541</v>
      </c>
      <c r="B355" t="s">
        <v>866</v>
      </c>
      <c r="C355" t="s">
        <v>1184</v>
      </c>
      <c r="D355" t="s">
        <v>238</v>
      </c>
      <c r="E355" t="s">
        <v>1546</v>
      </c>
      <c r="F355" t="s">
        <v>120</v>
      </c>
      <c r="G355" s="87">
        <v>43801</v>
      </c>
      <c r="H355" t="s">
        <v>1547</v>
      </c>
      <c r="I355" t="s">
        <v>2063</v>
      </c>
      <c r="J355" t="s">
        <v>1999</v>
      </c>
      <c r="K355">
        <v>10314</v>
      </c>
      <c r="L355" t="s">
        <v>1997</v>
      </c>
      <c r="M355" s="87">
        <v>43801</v>
      </c>
      <c r="N355" t="s">
        <v>1551</v>
      </c>
      <c r="O355" t="s">
        <v>1552</v>
      </c>
      <c r="P355" s="61">
        <v>-2900</v>
      </c>
      <c r="Q355" t="s">
        <v>1552</v>
      </c>
      <c r="R355" s="61">
        <v>0</v>
      </c>
      <c r="S355" s="61">
        <v>-2900</v>
      </c>
    </row>
    <row r="356" spans="1:19" x14ac:dyDescent="0.2">
      <c r="A356" t="s">
        <v>541</v>
      </c>
      <c r="B356" t="s">
        <v>866</v>
      </c>
      <c r="C356" t="s">
        <v>1184</v>
      </c>
      <c r="D356" t="s">
        <v>238</v>
      </c>
      <c r="E356" t="s">
        <v>1546</v>
      </c>
      <c r="F356" t="s">
        <v>120</v>
      </c>
      <c r="G356" s="87">
        <v>43801</v>
      </c>
      <c r="H356" t="s">
        <v>1547</v>
      </c>
      <c r="I356" t="s">
        <v>2064</v>
      </c>
      <c r="J356" t="s">
        <v>2045</v>
      </c>
      <c r="K356">
        <v>10314</v>
      </c>
      <c r="L356" t="s">
        <v>1997</v>
      </c>
      <c r="M356" s="87">
        <v>43801</v>
      </c>
      <c r="N356" t="s">
        <v>1551</v>
      </c>
      <c r="O356" t="s">
        <v>1552</v>
      </c>
      <c r="P356" s="61">
        <v>-1000</v>
      </c>
      <c r="Q356" t="s">
        <v>1552</v>
      </c>
      <c r="R356" s="61">
        <v>0</v>
      </c>
      <c r="S356" s="61">
        <v>-1000</v>
      </c>
    </row>
    <row r="357" spans="1:19" x14ac:dyDescent="0.2">
      <c r="A357" t="s">
        <v>541</v>
      </c>
      <c r="B357" t="s">
        <v>866</v>
      </c>
      <c r="C357" t="s">
        <v>1184</v>
      </c>
      <c r="D357" t="s">
        <v>238</v>
      </c>
      <c r="E357" t="s">
        <v>1546</v>
      </c>
      <c r="F357" t="s">
        <v>120</v>
      </c>
      <c r="G357" s="87">
        <v>43801</v>
      </c>
      <c r="H357" t="s">
        <v>1547</v>
      </c>
      <c r="I357" t="s">
        <v>2065</v>
      </c>
      <c r="J357" t="s">
        <v>1999</v>
      </c>
      <c r="K357">
        <v>10314</v>
      </c>
      <c r="L357" t="s">
        <v>1997</v>
      </c>
      <c r="M357" s="87">
        <v>43801</v>
      </c>
      <c r="N357" t="s">
        <v>1551</v>
      </c>
      <c r="O357" t="s">
        <v>1552</v>
      </c>
      <c r="P357" s="61">
        <v>-2400</v>
      </c>
      <c r="Q357" t="s">
        <v>1552</v>
      </c>
      <c r="R357" s="61">
        <v>0</v>
      </c>
      <c r="S357" s="61">
        <v>-2400</v>
      </c>
    </row>
    <row r="358" spans="1:19" x14ac:dyDescent="0.2">
      <c r="A358" t="s">
        <v>541</v>
      </c>
      <c r="B358" t="s">
        <v>866</v>
      </c>
      <c r="C358" t="s">
        <v>1184</v>
      </c>
      <c r="D358" t="s">
        <v>238</v>
      </c>
      <c r="E358" t="s">
        <v>1546</v>
      </c>
      <c r="F358" t="s">
        <v>120</v>
      </c>
      <c r="G358" s="87">
        <v>43801</v>
      </c>
      <c r="H358" t="s">
        <v>1547</v>
      </c>
      <c r="I358" t="s">
        <v>2066</v>
      </c>
      <c r="J358" t="s">
        <v>2067</v>
      </c>
      <c r="K358">
        <v>10314</v>
      </c>
      <c r="L358" t="s">
        <v>1997</v>
      </c>
      <c r="M358" s="87">
        <v>43801</v>
      </c>
      <c r="N358" t="s">
        <v>1551</v>
      </c>
      <c r="O358" t="s">
        <v>1552</v>
      </c>
      <c r="P358" s="61">
        <v>-1255</v>
      </c>
      <c r="Q358" t="s">
        <v>1552</v>
      </c>
      <c r="R358" s="61">
        <v>0</v>
      </c>
      <c r="S358" s="61">
        <v>-1255</v>
      </c>
    </row>
    <row r="359" spans="1:19" x14ac:dyDescent="0.2">
      <c r="A359" t="s">
        <v>541</v>
      </c>
      <c r="B359" t="s">
        <v>866</v>
      </c>
      <c r="C359" t="s">
        <v>1184</v>
      </c>
      <c r="D359" t="s">
        <v>238</v>
      </c>
      <c r="E359" t="s">
        <v>1546</v>
      </c>
      <c r="F359" t="s">
        <v>120</v>
      </c>
      <c r="G359" s="87">
        <v>43801</v>
      </c>
      <c r="H359" t="s">
        <v>1547</v>
      </c>
      <c r="I359" t="s">
        <v>2068</v>
      </c>
      <c r="J359" t="s">
        <v>2008</v>
      </c>
      <c r="K359">
        <v>10314</v>
      </c>
      <c r="L359" t="s">
        <v>1997</v>
      </c>
      <c r="M359" s="87">
        <v>43801</v>
      </c>
      <c r="N359" t="s">
        <v>1551</v>
      </c>
      <c r="O359" t="s">
        <v>1552</v>
      </c>
      <c r="P359" s="61">
        <v>-850</v>
      </c>
      <c r="Q359" t="s">
        <v>1552</v>
      </c>
      <c r="R359" s="61">
        <v>0</v>
      </c>
      <c r="S359" s="61">
        <v>-850</v>
      </c>
    </row>
    <row r="360" spans="1:19" x14ac:dyDescent="0.2">
      <c r="A360" t="s">
        <v>541</v>
      </c>
      <c r="B360" t="s">
        <v>866</v>
      </c>
      <c r="C360" t="s">
        <v>1184</v>
      </c>
      <c r="D360" t="s">
        <v>238</v>
      </c>
      <c r="E360" t="s">
        <v>1546</v>
      </c>
      <c r="F360" t="s">
        <v>120</v>
      </c>
      <c r="G360" s="87">
        <v>43801</v>
      </c>
      <c r="H360" t="s">
        <v>1547</v>
      </c>
      <c r="I360" t="s">
        <v>2069</v>
      </c>
      <c r="J360" t="s">
        <v>2004</v>
      </c>
      <c r="K360">
        <v>10314</v>
      </c>
      <c r="L360" t="s">
        <v>1997</v>
      </c>
      <c r="M360" s="87">
        <v>43801</v>
      </c>
      <c r="N360" t="s">
        <v>1551</v>
      </c>
      <c r="O360" t="s">
        <v>1552</v>
      </c>
      <c r="P360" s="61">
        <v>-500</v>
      </c>
      <c r="Q360" t="s">
        <v>1552</v>
      </c>
      <c r="R360" s="61">
        <v>0</v>
      </c>
      <c r="S360" s="61">
        <v>-500</v>
      </c>
    </row>
    <row r="361" spans="1:19" x14ac:dyDescent="0.2">
      <c r="A361" t="s">
        <v>541</v>
      </c>
      <c r="B361" t="s">
        <v>866</v>
      </c>
      <c r="C361" t="s">
        <v>1184</v>
      </c>
      <c r="D361" t="s">
        <v>238</v>
      </c>
      <c r="E361" t="s">
        <v>1546</v>
      </c>
      <c r="F361" t="s">
        <v>120</v>
      </c>
      <c r="G361" s="87">
        <v>43801</v>
      </c>
      <c r="H361" t="s">
        <v>1547</v>
      </c>
      <c r="I361" t="s">
        <v>2070</v>
      </c>
      <c r="J361" t="s">
        <v>2008</v>
      </c>
      <c r="K361">
        <v>10314</v>
      </c>
      <c r="L361" t="s">
        <v>1997</v>
      </c>
      <c r="M361" s="87">
        <v>43801</v>
      </c>
      <c r="N361" t="s">
        <v>1551</v>
      </c>
      <c r="O361" t="s">
        <v>1552</v>
      </c>
      <c r="P361" s="61">
        <v>-990</v>
      </c>
      <c r="Q361" t="s">
        <v>1552</v>
      </c>
      <c r="R361" s="61">
        <v>0</v>
      </c>
      <c r="S361" s="61">
        <v>-990</v>
      </c>
    </row>
    <row r="362" spans="1:19" x14ac:dyDescent="0.2">
      <c r="A362" t="s">
        <v>541</v>
      </c>
      <c r="B362" t="s">
        <v>866</v>
      </c>
      <c r="C362" t="s">
        <v>1184</v>
      </c>
      <c r="D362" t="s">
        <v>238</v>
      </c>
      <c r="E362" t="s">
        <v>1546</v>
      </c>
      <c r="F362" t="s">
        <v>120</v>
      </c>
      <c r="G362" s="87">
        <v>43801</v>
      </c>
      <c r="H362" t="s">
        <v>1547</v>
      </c>
      <c r="I362" t="s">
        <v>2071</v>
      </c>
      <c r="J362" t="s">
        <v>2072</v>
      </c>
      <c r="K362">
        <v>10314</v>
      </c>
      <c r="L362" t="s">
        <v>1997</v>
      </c>
      <c r="M362" s="87">
        <v>43801</v>
      </c>
      <c r="N362" t="s">
        <v>1551</v>
      </c>
      <c r="O362" t="s">
        <v>1552</v>
      </c>
      <c r="P362" s="61">
        <v>-600</v>
      </c>
      <c r="Q362" t="s">
        <v>1552</v>
      </c>
      <c r="R362" s="61">
        <v>0</v>
      </c>
      <c r="S362" s="61">
        <v>-600</v>
      </c>
    </row>
    <row r="363" spans="1:19" x14ac:dyDescent="0.2">
      <c r="A363" t="s">
        <v>541</v>
      </c>
      <c r="B363" t="s">
        <v>866</v>
      </c>
      <c r="C363" t="s">
        <v>1184</v>
      </c>
      <c r="D363" t="s">
        <v>238</v>
      </c>
      <c r="E363" t="s">
        <v>1546</v>
      </c>
      <c r="F363" t="s">
        <v>120</v>
      </c>
      <c r="G363" s="87">
        <v>43801</v>
      </c>
      <c r="H363" t="s">
        <v>1547</v>
      </c>
      <c r="I363" t="s">
        <v>2073</v>
      </c>
      <c r="J363" t="s">
        <v>2008</v>
      </c>
      <c r="K363">
        <v>10314</v>
      </c>
      <c r="L363" t="s">
        <v>1997</v>
      </c>
      <c r="M363" s="87">
        <v>43801</v>
      </c>
      <c r="N363" t="s">
        <v>1551</v>
      </c>
      <c r="O363" t="s">
        <v>1552</v>
      </c>
      <c r="P363" s="61">
        <v>-1490</v>
      </c>
      <c r="Q363" t="s">
        <v>1552</v>
      </c>
      <c r="R363" s="61">
        <v>0</v>
      </c>
      <c r="S363" s="61">
        <v>-1490</v>
      </c>
    </row>
    <row r="364" spans="1:19" x14ac:dyDescent="0.2">
      <c r="A364" t="s">
        <v>541</v>
      </c>
      <c r="B364" t="s">
        <v>866</v>
      </c>
      <c r="C364" t="s">
        <v>1184</v>
      </c>
      <c r="D364" t="s">
        <v>238</v>
      </c>
      <c r="E364" t="s">
        <v>1546</v>
      </c>
      <c r="F364" t="s">
        <v>120</v>
      </c>
      <c r="G364" s="87">
        <v>43801</v>
      </c>
      <c r="H364" t="s">
        <v>1547</v>
      </c>
      <c r="I364" t="s">
        <v>2074</v>
      </c>
      <c r="J364" t="s">
        <v>2045</v>
      </c>
      <c r="K364">
        <v>10314</v>
      </c>
      <c r="L364" t="s">
        <v>1997</v>
      </c>
      <c r="M364" s="87">
        <v>43801</v>
      </c>
      <c r="N364" t="s">
        <v>1551</v>
      </c>
      <c r="O364" t="s">
        <v>1552</v>
      </c>
      <c r="P364" s="61">
        <v>-510</v>
      </c>
      <c r="Q364" t="s">
        <v>1552</v>
      </c>
      <c r="R364" s="61">
        <v>0</v>
      </c>
      <c r="S364" s="61">
        <v>-510</v>
      </c>
    </row>
    <row r="365" spans="1:19" x14ac:dyDescent="0.2">
      <c r="A365" t="s">
        <v>541</v>
      </c>
      <c r="B365" t="s">
        <v>866</v>
      </c>
      <c r="C365" t="s">
        <v>1184</v>
      </c>
      <c r="D365" t="s">
        <v>238</v>
      </c>
      <c r="E365" t="s">
        <v>1546</v>
      </c>
      <c r="F365" t="s">
        <v>120</v>
      </c>
      <c r="G365" s="87">
        <v>43801</v>
      </c>
      <c r="H365" t="s">
        <v>1547</v>
      </c>
      <c r="I365" t="s">
        <v>2075</v>
      </c>
      <c r="J365" t="s">
        <v>2076</v>
      </c>
      <c r="K365">
        <v>10314</v>
      </c>
      <c r="L365" t="s">
        <v>1997</v>
      </c>
      <c r="M365" s="87">
        <v>43801</v>
      </c>
      <c r="N365" t="s">
        <v>1551</v>
      </c>
      <c r="O365" t="s">
        <v>1552</v>
      </c>
      <c r="P365" s="61">
        <v>-990</v>
      </c>
      <c r="Q365" t="s">
        <v>1552</v>
      </c>
      <c r="R365" s="61">
        <v>0</v>
      </c>
      <c r="S365" s="61">
        <v>-990</v>
      </c>
    </row>
    <row r="366" spans="1:19" x14ac:dyDescent="0.2">
      <c r="A366" t="s">
        <v>541</v>
      </c>
      <c r="B366" t="s">
        <v>866</v>
      </c>
      <c r="C366" t="s">
        <v>1184</v>
      </c>
      <c r="D366" t="s">
        <v>238</v>
      </c>
      <c r="E366" t="s">
        <v>1546</v>
      </c>
      <c r="F366" t="s">
        <v>120</v>
      </c>
      <c r="G366" s="87">
        <v>43801</v>
      </c>
      <c r="H366" t="s">
        <v>1547</v>
      </c>
      <c r="I366" t="s">
        <v>2077</v>
      </c>
      <c r="J366" t="s">
        <v>2004</v>
      </c>
      <c r="K366">
        <v>10314</v>
      </c>
      <c r="L366" t="s">
        <v>1997</v>
      </c>
      <c r="M366" s="87">
        <v>43801</v>
      </c>
      <c r="N366" t="s">
        <v>1551</v>
      </c>
      <c r="O366" t="s">
        <v>1552</v>
      </c>
      <c r="P366" s="61">
        <v>-600</v>
      </c>
      <c r="Q366" t="s">
        <v>1552</v>
      </c>
      <c r="R366" s="61">
        <v>0</v>
      </c>
      <c r="S366" s="61">
        <v>-600</v>
      </c>
    </row>
    <row r="367" spans="1:19" x14ac:dyDescent="0.2">
      <c r="A367" t="s">
        <v>541</v>
      </c>
      <c r="B367" t="s">
        <v>866</v>
      </c>
      <c r="C367" t="s">
        <v>1184</v>
      </c>
      <c r="D367" t="s">
        <v>238</v>
      </c>
      <c r="E367" t="s">
        <v>1546</v>
      </c>
      <c r="F367" t="s">
        <v>121</v>
      </c>
      <c r="G367" s="87">
        <v>43836</v>
      </c>
      <c r="H367" t="s">
        <v>1547</v>
      </c>
      <c r="I367" t="s">
        <v>2078</v>
      </c>
      <c r="J367" t="s">
        <v>2079</v>
      </c>
      <c r="K367">
        <v>10324</v>
      </c>
      <c r="L367" t="s">
        <v>2080</v>
      </c>
      <c r="M367" s="87">
        <v>43836</v>
      </c>
      <c r="N367" t="s">
        <v>1635</v>
      </c>
      <c r="O367" t="s">
        <v>1552</v>
      </c>
      <c r="P367" s="61">
        <v>-800</v>
      </c>
      <c r="Q367" t="s">
        <v>1552</v>
      </c>
      <c r="R367" s="61">
        <v>0</v>
      </c>
      <c r="S367" s="61">
        <v>-800</v>
      </c>
    </row>
    <row r="368" spans="1:19" x14ac:dyDescent="0.2">
      <c r="A368" t="s">
        <v>541</v>
      </c>
      <c r="B368" t="s">
        <v>866</v>
      </c>
      <c r="C368" t="s">
        <v>1184</v>
      </c>
      <c r="D368" t="s">
        <v>238</v>
      </c>
      <c r="E368" t="s">
        <v>1546</v>
      </c>
      <c r="F368" t="s">
        <v>121</v>
      </c>
      <c r="G368" s="87">
        <v>43836</v>
      </c>
      <c r="H368" t="s">
        <v>1547</v>
      </c>
      <c r="I368" t="s">
        <v>2081</v>
      </c>
      <c r="J368" t="s">
        <v>2082</v>
      </c>
      <c r="K368">
        <v>10324</v>
      </c>
      <c r="L368" t="s">
        <v>2080</v>
      </c>
      <c r="M368" s="87">
        <v>43836</v>
      </c>
      <c r="N368" t="s">
        <v>1635</v>
      </c>
      <c r="O368" t="s">
        <v>1552</v>
      </c>
      <c r="P368" s="61">
        <v>-1530</v>
      </c>
      <c r="Q368" t="s">
        <v>1552</v>
      </c>
      <c r="R368" s="61">
        <v>0</v>
      </c>
      <c r="S368" s="61">
        <v>-1530</v>
      </c>
    </row>
    <row r="369" spans="1:19" x14ac:dyDescent="0.2">
      <c r="A369" t="s">
        <v>541</v>
      </c>
      <c r="B369" t="s">
        <v>866</v>
      </c>
      <c r="C369" t="s">
        <v>1184</v>
      </c>
      <c r="D369" t="s">
        <v>238</v>
      </c>
      <c r="E369" t="s">
        <v>1546</v>
      </c>
      <c r="F369" t="s">
        <v>121</v>
      </c>
      <c r="G369" s="87">
        <v>43836</v>
      </c>
      <c r="H369" t="s">
        <v>1547</v>
      </c>
      <c r="I369" t="s">
        <v>2083</v>
      </c>
      <c r="J369" t="s">
        <v>2079</v>
      </c>
      <c r="K369">
        <v>10324</v>
      </c>
      <c r="L369" t="s">
        <v>2080</v>
      </c>
      <c r="M369" s="87">
        <v>43836</v>
      </c>
      <c r="N369" t="s">
        <v>1635</v>
      </c>
      <c r="O369" t="s">
        <v>1552</v>
      </c>
      <c r="P369" s="61">
        <v>-750</v>
      </c>
      <c r="Q369" t="s">
        <v>1552</v>
      </c>
      <c r="R369" s="61">
        <v>0</v>
      </c>
      <c r="S369" s="61">
        <v>-750</v>
      </c>
    </row>
    <row r="370" spans="1:19" x14ac:dyDescent="0.2">
      <c r="A370" t="s">
        <v>541</v>
      </c>
      <c r="B370" t="s">
        <v>866</v>
      </c>
      <c r="C370" t="s">
        <v>1184</v>
      </c>
      <c r="D370" t="s">
        <v>238</v>
      </c>
      <c r="E370" t="s">
        <v>1546</v>
      </c>
      <c r="F370" t="s">
        <v>121</v>
      </c>
      <c r="G370" s="87">
        <v>43836</v>
      </c>
      <c r="H370" t="s">
        <v>1547</v>
      </c>
      <c r="I370" t="s">
        <v>2084</v>
      </c>
      <c r="J370" t="s">
        <v>2085</v>
      </c>
      <c r="K370">
        <v>10324</v>
      </c>
      <c r="L370" t="s">
        <v>2080</v>
      </c>
      <c r="M370" s="87">
        <v>43836</v>
      </c>
      <c r="N370" t="s">
        <v>1635</v>
      </c>
      <c r="O370" t="s">
        <v>1552</v>
      </c>
      <c r="P370" s="61">
        <v>-890</v>
      </c>
      <c r="Q370" t="s">
        <v>1552</v>
      </c>
      <c r="R370" s="61">
        <v>0</v>
      </c>
      <c r="S370" s="61">
        <v>-890</v>
      </c>
    </row>
    <row r="371" spans="1:19" x14ac:dyDescent="0.2">
      <c r="A371" t="s">
        <v>541</v>
      </c>
      <c r="B371" t="s">
        <v>866</v>
      </c>
      <c r="C371" t="s">
        <v>1184</v>
      </c>
      <c r="D371" t="s">
        <v>238</v>
      </c>
      <c r="E371" t="s">
        <v>1546</v>
      </c>
      <c r="F371" t="s">
        <v>121</v>
      </c>
      <c r="G371" s="87">
        <v>43836</v>
      </c>
      <c r="H371" t="s">
        <v>1547</v>
      </c>
      <c r="I371" t="s">
        <v>2086</v>
      </c>
      <c r="J371" t="s">
        <v>2087</v>
      </c>
      <c r="K371">
        <v>10324</v>
      </c>
      <c r="L371" t="s">
        <v>2080</v>
      </c>
      <c r="M371" s="87">
        <v>43836</v>
      </c>
      <c r="N371" t="s">
        <v>1635</v>
      </c>
      <c r="O371" t="s">
        <v>1552</v>
      </c>
      <c r="P371" s="61">
        <v>-2200</v>
      </c>
      <c r="Q371" t="s">
        <v>1552</v>
      </c>
      <c r="R371" s="61">
        <v>0</v>
      </c>
      <c r="S371" s="61">
        <v>-2200</v>
      </c>
    </row>
    <row r="372" spans="1:19" x14ac:dyDescent="0.2">
      <c r="A372" t="s">
        <v>541</v>
      </c>
      <c r="B372" t="s">
        <v>866</v>
      </c>
      <c r="C372" t="s">
        <v>1184</v>
      </c>
      <c r="D372" t="s">
        <v>238</v>
      </c>
      <c r="E372" t="s">
        <v>1546</v>
      </c>
      <c r="F372" t="s">
        <v>121</v>
      </c>
      <c r="G372" s="87">
        <v>43836</v>
      </c>
      <c r="H372" t="s">
        <v>1547</v>
      </c>
      <c r="I372" t="s">
        <v>2088</v>
      </c>
      <c r="J372" t="s">
        <v>2082</v>
      </c>
      <c r="K372">
        <v>10324</v>
      </c>
      <c r="L372" t="s">
        <v>2080</v>
      </c>
      <c r="M372" s="87">
        <v>43836</v>
      </c>
      <c r="N372" t="s">
        <v>1635</v>
      </c>
      <c r="O372" t="s">
        <v>1552</v>
      </c>
      <c r="P372" s="61">
        <v>-1400</v>
      </c>
      <c r="Q372" t="s">
        <v>1552</v>
      </c>
      <c r="R372" s="61">
        <v>0</v>
      </c>
      <c r="S372" s="61">
        <v>-1400</v>
      </c>
    </row>
    <row r="373" spans="1:19" x14ac:dyDescent="0.2">
      <c r="A373" t="s">
        <v>541</v>
      </c>
      <c r="B373" t="s">
        <v>866</v>
      </c>
      <c r="C373" t="s">
        <v>1184</v>
      </c>
      <c r="D373" t="s">
        <v>238</v>
      </c>
      <c r="E373" t="s">
        <v>1546</v>
      </c>
      <c r="F373" t="s">
        <v>121</v>
      </c>
      <c r="G373" s="87">
        <v>43836</v>
      </c>
      <c r="H373" t="s">
        <v>1547</v>
      </c>
      <c r="I373" t="s">
        <v>2089</v>
      </c>
      <c r="J373" t="s">
        <v>2079</v>
      </c>
      <c r="K373">
        <v>10324</v>
      </c>
      <c r="L373" t="s">
        <v>2080</v>
      </c>
      <c r="M373" s="87">
        <v>43836</v>
      </c>
      <c r="N373" t="s">
        <v>1635</v>
      </c>
      <c r="O373" t="s">
        <v>1552</v>
      </c>
      <c r="P373" s="61">
        <v>-590</v>
      </c>
      <c r="Q373" t="s">
        <v>1552</v>
      </c>
      <c r="R373" s="61">
        <v>0</v>
      </c>
      <c r="S373" s="61">
        <v>-590</v>
      </c>
    </row>
    <row r="374" spans="1:19" x14ac:dyDescent="0.2">
      <c r="A374" t="s">
        <v>541</v>
      </c>
      <c r="B374" t="s">
        <v>866</v>
      </c>
      <c r="C374" t="s">
        <v>1184</v>
      </c>
      <c r="D374" t="s">
        <v>238</v>
      </c>
      <c r="E374" t="s">
        <v>1546</v>
      </c>
      <c r="F374" t="s">
        <v>121</v>
      </c>
      <c r="G374" s="87">
        <v>43836</v>
      </c>
      <c r="H374" t="s">
        <v>1547</v>
      </c>
      <c r="I374" t="s">
        <v>2090</v>
      </c>
      <c r="J374" t="s">
        <v>2082</v>
      </c>
      <c r="K374">
        <v>10324</v>
      </c>
      <c r="L374" t="s">
        <v>2080</v>
      </c>
      <c r="M374" s="87">
        <v>43836</v>
      </c>
      <c r="N374" t="s">
        <v>1635</v>
      </c>
      <c r="O374" t="s">
        <v>1552</v>
      </c>
      <c r="P374" s="61">
        <v>-1255</v>
      </c>
      <c r="Q374" t="s">
        <v>1552</v>
      </c>
      <c r="R374" s="61">
        <v>0</v>
      </c>
      <c r="S374" s="61">
        <v>-1255</v>
      </c>
    </row>
    <row r="375" spans="1:19" x14ac:dyDescent="0.2">
      <c r="A375" t="s">
        <v>541</v>
      </c>
      <c r="B375" t="s">
        <v>866</v>
      </c>
      <c r="C375" t="s">
        <v>1184</v>
      </c>
      <c r="D375" t="s">
        <v>238</v>
      </c>
      <c r="E375" t="s">
        <v>1546</v>
      </c>
      <c r="F375" t="s">
        <v>121</v>
      </c>
      <c r="G375" s="87">
        <v>43836</v>
      </c>
      <c r="H375" t="s">
        <v>1547</v>
      </c>
      <c r="I375" t="s">
        <v>2091</v>
      </c>
      <c r="J375" t="s">
        <v>2092</v>
      </c>
      <c r="K375">
        <v>10324</v>
      </c>
      <c r="L375" t="s">
        <v>2080</v>
      </c>
      <c r="M375" s="87">
        <v>43836</v>
      </c>
      <c r="N375" t="s">
        <v>1635</v>
      </c>
      <c r="O375" t="s">
        <v>1552</v>
      </c>
      <c r="P375" s="61">
        <v>-2200</v>
      </c>
      <c r="Q375" t="s">
        <v>1552</v>
      </c>
      <c r="R375" s="61">
        <v>0</v>
      </c>
      <c r="S375" s="61">
        <v>-2200</v>
      </c>
    </row>
    <row r="376" spans="1:19" x14ac:dyDescent="0.2">
      <c r="A376" t="s">
        <v>541</v>
      </c>
      <c r="B376" t="s">
        <v>866</v>
      </c>
      <c r="C376" t="s">
        <v>1184</v>
      </c>
      <c r="D376" t="s">
        <v>238</v>
      </c>
      <c r="E376" t="s">
        <v>1546</v>
      </c>
      <c r="F376" t="s">
        <v>121</v>
      </c>
      <c r="G376" s="87">
        <v>43836</v>
      </c>
      <c r="H376" t="s">
        <v>1547</v>
      </c>
      <c r="I376" t="s">
        <v>2093</v>
      </c>
      <c r="J376" t="s">
        <v>2087</v>
      </c>
      <c r="K376">
        <v>10324</v>
      </c>
      <c r="L376" t="s">
        <v>2080</v>
      </c>
      <c r="M376" s="87">
        <v>43836</v>
      </c>
      <c r="N376" t="s">
        <v>1635</v>
      </c>
      <c r="O376" t="s">
        <v>1552</v>
      </c>
      <c r="P376" s="61">
        <v>-1900</v>
      </c>
      <c r="Q376" t="s">
        <v>1552</v>
      </c>
      <c r="R376" s="61">
        <v>0</v>
      </c>
      <c r="S376" s="61">
        <v>-1900</v>
      </c>
    </row>
    <row r="377" spans="1:19" x14ac:dyDescent="0.2">
      <c r="A377" t="s">
        <v>541</v>
      </c>
      <c r="B377" t="s">
        <v>866</v>
      </c>
      <c r="C377" t="s">
        <v>1184</v>
      </c>
      <c r="D377" t="s">
        <v>238</v>
      </c>
      <c r="E377" t="s">
        <v>1546</v>
      </c>
      <c r="F377" t="s">
        <v>121</v>
      </c>
      <c r="G377" s="87">
        <v>43836</v>
      </c>
      <c r="H377" t="s">
        <v>1547</v>
      </c>
      <c r="I377" t="s">
        <v>2094</v>
      </c>
      <c r="J377" t="s">
        <v>2079</v>
      </c>
      <c r="K377">
        <v>10324</v>
      </c>
      <c r="L377" t="s">
        <v>2080</v>
      </c>
      <c r="M377" s="87">
        <v>43836</v>
      </c>
      <c r="N377" t="s">
        <v>1635</v>
      </c>
      <c r="O377" t="s">
        <v>1552</v>
      </c>
      <c r="P377" s="61">
        <v>-600</v>
      </c>
      <c r="Q377" t="s">
        <v>1552</v>
      </c>
      <c r="R377" s="61">
        <v>0</v>
      </c>
      <c r="S377" s="61">
        <v>-600</v>
      </c>
    </row>
    <row r="378" spans="1:19" x14ac:dyDescent="0.2">
      <c r="A378" t="s">
        <v>541</v>
      </c>
      <c r="B378" t="s">
        <v>866</v>
      </c>
      <c r="C378" t="s">
        <v>1184</v>
      </c>
      <c r="D378" t="s">
        <v>238</v>
      </c>
      <c r="E378" t="s">
        <v>1546</v>
      </c>
      <c r="F378" t="s">
        <v>121</v>
      </c>
      <c r="G378" s="87">
        <v>43836</v>
      </c>
      <c r="H378" t="s">
        <v>1547</v>
      </c>
      <c r="I378" t="s">
        <v>2095</v>
      </c>
      <c r="J378" t="s">
        <v>2096</v>
      </c>
      <c r="K378">
        <v>10324</v>
      </c>
      <c r="L378" t="s">
        <v>2080</v>
      </c>
      <c r="M378" s="87">
        <v>43836</v>
      </c>
      <c r="N378" t="s">
        <v>1635</v>
      </c>
      <c r="O378" t="s">
        <v>1552</v>
      </c>
      <c r="P378" s="61">
        <v>-440</v>
      </c>
      <c r="Q378" t="s">
        <v>1552</v>
      </c>
      <c r="R378" s="61">
        <v>0</v>
      </c>
      <c r="S378" s="61">
        <v>-440</v>
      </c>
    </row>
    <row r="379" spans="1:19" x14ac:dyDescent="0.2">
      <c r="A379" t="s">
        <v>541</v>
      </c>
      <c r="B379" t="s">
        <v>866</v>
      </c>
      <c r="C379" t="s">
        <v>1184</v>
      </c>
      <c r="D379" t="s">
        <v>238</v>
      </c>
      <c r="E379" t="s">
        <v>1546</v>
      </c>
      <c r="F379" t="s">
        <v>121</v>
      </c>
      <c r="G379" s="87">
        <v>43836</v>
      </c>
      <c r="H379" t="s">
        <v>1547</v>
      </c>
      <c r="I379" t="s">
        <v>2097</v>
      </c>
      <c r="J379" t="s">
        <v>2098</v>
      </c>
      <c r="K379">
        <v>10324</v>
      </c>
      <c r="L379" t="s">
        <v>2080</v>
      </c>
      <c r="M379" s="87">
        <v>43836</v>
      </c>
      <c r="N379" t="s">
        <v>1635</v>
      </c>
      <c r="O379" t="s">
        <v>1552</v>
      </c>
      <c r="P379" s="61">
        <v>-1255</v>
      </c>
      <c r="Q379" t="s">
        <v>1552</v>
      </c>
      <c r="R379" s="61">
        <v>0</v>
      </c>
      <c r="S379" s="61">
        <v>-1255</v>
      </c>
    </row>
    <row r="380" spans="1:19" x14ac:dyDescent="0.2">
      <c r="A380" t="s">
        <v>541</v>
      </c>
      <c r="B380" t="s">
        <v>866</v>
      </c>
      <c r="C380" t="s">
        <v>1184</v>
      </c>
      <c r="D380" t="s">
        <v>238</v>
      </c>
      <c r="E380" t="s">
        <v>1546</v>
      </c>
      <c r="F380" t="s">
        <v>121</v>
      </c>
      <c r="G380" s="87">
        <v>43836</v>
      </c>
      <c r="H380" t="s">
        <v>1547</v>
      </c>
      <c r="I380" t="s">
        <v>2099</v>
      </c>
      <c r="J380" t="s">
        <v>2100</v>
      </c>
      <c r="K380">
        <v>10324</v>
      </c>
      <c r="L380" t="s">
        <v>2080</v>
      </c>
      <c r="M380" s="87">
        <v>43836</v>
      </c>
      <c r="N380" t="s">
        <v>1635</v>
      </c>
      <c r="O380" t="s">
        <v>1552</v>
      </c>
      <c r="P380" s="61">
        <v>-1255</v>
      </c>
      <c r="Q380" t="s">
        <v>1552</v>
      </c>
      <c r="R380" s="61">
        <v>0</v>
      </c>
      <c r="S380" s="61">
        <v>-1255</v>
      </c>
    </row>
    <row r="381" spans="1:19" x14ac:dyDescent="0.2">
      <c r="A381" t="s">
        <v>541</v>
      </c>
      <c r="B381" t="s">
        <v>866</v>
      </c>
      <c r="C381" t="s">
        <v>1184</v>
      </c>
      <c r="D381" t="s">
        <v>238</v>
      </c>
      <c r="E381" t="s">
        <v>1546</v>
      </c>
      <c r="F381" t="s">
        <v>121</v>
      </c>
      <c r="G381" s="87">
        <v>43836</v>
      </c>
      <c r="H381" t="s">
        <v>1547</v>
      </c>
      <c r="I381" t="s">
        <v>2101</v>
      </c>
      <c r="J381" t="s">
        <v>2102</v>
      </c>
      <c r="K381">
        <v>10324</v>
      </c>
      <c r="L381" t="s">
        <v>2080</v>
      </c>
      <c r="M381" s="87">
        <v>43836</v>
      </c>
      <c r="N381" t="s">
        <v>1635</v>
      </c>
      <c r="O381" t="s">
        <v>1552</v>
      </c>
      <c r="P381" s="61">
        <v>-400</v>
      </c>
      <c r="Q381" t="s">
        <v>1552</v>
      </c>
      <c r="R381" s="61">
        <v>0</v>
      </c>
      <c r="S381" s="61">
        <v>-400</v>
      </c>
    </row>
    <row r="382" spans="1:19" x14ac:dyDescent="0.2">
      <c r="A382" t="s">
        <v>541</v>
      </c>
      <c r="B382" t="s">
        <v>866</v>
      </c>
      <c r="C382" t="s">
        <v>1184</v>
      </c>
      <c r="D382" t="s">
        <v>238</v>
      </c>
      <c r="E382" t="s">
        <v>1546</v>
      </c>
      <c r="F382" t="s">
        <v>121</v>
      </c>
      <c r="G382" s="87">
        <v>43836</v>
      </c>
      <c r="H382" t="s">
        <v>1547</v>
      </c>
      <c r="I382" t="s">
        <v>2103</v>
      </c>
      <c r="J382" t="s">
        <v>2104</v>
      </c>
      <c r="K382">
        <v>10324</v>
      </c>
      <c r="L382" t="s">
        <v>2080</v>
      </c>
      <c r="M382" s="87">
        <v>43836</v>
      </c>
      <c r="N382" t="s">
        <v>1635</v>
      </c>
      <c r="O382" t="s">
        <v>1552</v>
      </c>
      <c r="P382" s="61">
        <v>-325</v>
      </c>
      <c r="Q382" t="s">
        <v>1552</v>
      </c>
      <c r="R382" s="61">
        <v>0</v>
      </c>
      <c r="S382" s="61">
        <v>-325</v>
      </c>
    </row>
    <row r="383" spans="1:19" x14ac:dyDescent="0.2">
      <c r="A383" t="s">
        <v>541</v>
      </c>
      <c r="B383" t="s">
        <v>866</v>
      </c>
      <c r="C383" t="s">
        <v>1184</v>
      </c>
      <c r="D383" t="s">
        <v>238</v>
      </c>
      <c r="E383" t="s">
        <v>1546</v>
      </c>
      <c r="F383" t="s">
        <v>121</v>
      </c>
      <c r="G383" s="87">
        <v>43836</v>
      </c>
      <c r="H383" t="s">
        <v>1547</v>
      </c>
      <c r="I383" t="s">
        <v>2105</v>
      </c>
      <c r="J383" t="s">
        <v>2106</v>
      </c>
      <c r="K383">
        <v>10324</v>
      </c>
      <c r="L383" t="s">
        <v>2080</v>
      </c>
      <c r="M383" s="87">
        <v>43836</v>
      </c>
      <c r="N383" t="s">
        <v>1635</v>
      </c>
      <c r="O383" t="s">
        <v>1552</v>
      </c>
      <c r="P383" s="61">
        <v>-603.65</v>
      </c>
      <c r="Q383" t="s">
        <v>1552</v>
      </c>
      <c r="R383" s="61">
        <v>0</v>
      </c>
      <c r="S383" s="61">
        <v>-603.65</v>
      </c>
    </row>
    <row r="384" spans="1:19" x14ac:dyDescent="0.2">
      <c r="A384" t="s">
        <v>541</v>
      </c>
      <c r="B384" t="s">
        <v>866</v>
      </c>
      <c r="C384" t="s">
        <v>1184</v>
      </c>
      <c r="D384" t="s">
        <v>238</v>
      </c>
      <c r="E384" t="s">
        <v>1546</v>
      </c>
      <c r="F384" t="s">
        <v>121</v>
      </c>
      <c r="G384" s="87">
        <v>43836</v>
      </c>
      <c r="H384" t="s">
        <v>1547</v>
      </c>
      <c r="I384" t="s">
        <v>2107</v>
      </c>
      <c r="J384" t="s">
        <v>2085</v>
      </c>
      <c r="K384">
        <v>10324</v>
      </c>
      <c r="L384" t="s">
        <v>2080</v>
      </c>
      <c r="M384" s="87">
        <v>43836</v>
      </c>
      <c r="N384" t="s">
        <v>1635</v>
      </c>
      <c r="O384" t="s">
        <v>1552</v>
      </c>
      <c r="P384" s="61">
        <v>-665</v>
      </c>
      <c r="Q384" t="s">
        <v>1552</v>
      </c>
      <c r="R384" s="61">
        <v>0</v>
      </c>
      <c r="S384" s="61">
        <v>-665</v>
      </c>
    </row>
    <row r="385" spans="1:19" x14ac:dyDescent="0.2">
      <c r="A385" t="s">
        <v>541</v>
      </c>
      <c r="B385" t="s">
        <v>866</v>
      </c>
      <c r="C385" t="s">
        <v>1184</v>
      </c>
      <c r="D385" t="s">
        <v>238</v>
      </c>
      <c r="E385" t="s">
        <v>1546</v>
      </c>
      <c r="F385" t="s">
        <v>121</v>
      </c>
      <c r="G385" s="87">
        <v>43836</v>
      </c>
      <c r="H385" t="s">
        <v>1547</v>
      </c>
      <c r="I385" t="s">
        <v>2108</v>
      </c>
      <c r="J385" t="s">
        <v>2109</v>
      </c>
      <c r="K385">
        <v>10324</v>
      </c>
      <c r="L385" t="s">
        <v>2080</v>
      </c>
      <c r="M385" s="87">
        <v>43836</v>
      </c>
      <c r="N385" t="s">
        <v>1635</v>
      </c>
      <c r="O385" t="s">
        <v>1552</v>
      </c>
      <c r="P385" s="61">
        <v>-500</v>
      </c>
      <c r="Q385" t="s">
        <v>1552</v>
      </c>
      <c r="R385" s="61">
        <v>0</v>
      </c>
      <c r="S385" s="61">
        <v>-500</v>
      </c>
    </row>
    <row r="386" spans="1:19" x14ac:dyDescent="0.2">
      <c r="A386" t="s">
        <v>541</v>
      </c>
      <c r="B386" t="s">
        <v>866</v>
      </c>
      <c r="C386" t="s">
        <v>1184</v>
      </c>
      <c r="D386" t="s">
        <v>238</v>
      </c>
      <c r="E386" t="s">
        <v>1546</v>
      </c>
      <c r="F386" t="s">
        <v>121</v>
      </c>
      <c r="G386" s="87">
        <v>43836</v>
      </c>
      <c r="H386" t="s">
        <v>1547</v>
      </c>
      <c r="I386" t="s">
        <v>2110</v>
      </c>
      <c r="J386" t="s">
        <v>2111</v>
      </c>
      <c r="K386">
        <v>10324</v>
      </c>
      <c r="L386" t="s">
        <v>2080</v>
      </c>
      <c r="M386" s="87">
        <v>43836</v>
      </c>
      <c r="N386" t="s">
        <v>1635</v>
      </c>
      <c r="O386" t="s">
        <v>1552</v>
      </c>
      <c r="P386" s="61">
        <v>-1130</v>
      </c>
      <c r="Q386" t="s">
        <v>1552</v>
      </c>
      <c r="R386" s="61">
        <v>0</v>
      </c>
      <c r="S386" s="61">
        <v>-1130</v>
      </c>
    </row>
    <row r="387" spans="1:19" x14ac:dyDescent="0.2">
      <c r="A387" t="s">
        <v>541</v>
      </c>
      <c r="B387" t="s">
        <v>866</v>
      </c>
      <c r="C387" t="s">
        <v>1184</v>
      </c>
      <c r="D387" t="s">
        <v>238</v>
      </c>
      <c r="E387" t="s">
        <v>1546</v>
      </c>
      <c r="F387" t="s">
        <v>121</v>
      </c>
      <c r="G387" s="87">
        <v>43836</v>
      </c>
      <c r="H387" t="s">
        <v>1547</v>
      </c>
      <c r="I387" t="s">
        <v>2112</v>
      </c>
      <c r="J387" t="s">
        <v>2104</v>
      </c>
      <c r="K387">
        <v>10324</v>
      </c>
      <c r="L387" t="s">
        <v>2080</v>
      </c>
      <c r="M387" s="87">
        <v>43836</v>
      </c>
      <c r="N387" t="s">
        <v>1635</v>
      </c>
      <c r="O387" t="s">
        <v>1552</v>
      </c>
      <c r="P387" s="61">
        <v>-310</v>
      </c>
      <c r="Q387" t="s">
        <v>1552</v>
      </c>
      <c r="R387" s="61">
        <v>0</v>
      </c>
      <c r="S387" s="61">
        <v>-310</v>
      </c>
    </row>
    <row r="388" spans="1:19" x14ac:dyDescent="0.2">
      <c r="A388" t="s">
        <v>541</v>
      </c>
      <c r="B388" t="s">
        <v>866</v>
      </c>
      <c r="C388" t="s">
        <v>1184</v>
      </c>
      <c r="D388" t="s">
        <v>238</v>
      </c>
      <c r="E388" t="s">
        <v>1546</v>
      </c>
      <c r="F388" t="s">
        <v>121</v>
      </c>
      <c r="G388" s="87">
        <v>43836</v>
      </c>
      <c r="H388" t="s">
        <v>1547</v>
      </c>
      <c r="I388" t="s">
        <v>2113</v>
      </c>
      <c r="J388" t="s">
        <v>2079</v>
      </c>
      <c r="K388">
        <v>10324</v>
      </c>
      <c r="L388" t="s">
        <v>2080</v>
      </c>
      <c r="M388" s="87">
        <v>43836</v>
      </c>
      <c r="N388" t="s">
        <v>1635</v>
      </c>
      <c r="O388" t="s">
        <v>1552</v>
      </c>
      <c r="P388" s="61">
        <v>-695</v>
      </c>
      <c r="Q388" t="s">
        <v>1552</v>
      </c>
      <c r="R388" s="61">
        <v>0</v>
      </c>
      <c r="S388" s="61">
        <v>-695</v>
      </c>
    </row>
    <row r="389" spans="1:19" x14ac:dyDescent="0.2">
      <c r="A389" t="s">
        <v>541</v>
      </c>
      <c r="B389" t="s">
        <v>866</v>
      </c>
      <c r="C389" t="s">
        <v>1184</v>
      </c>
      <c r="D389" t="s">
        <v>238</v>
      </c>
      <c r="E389" t="s">
        <v>1546</v>
      </c>
      <c r="F389" t="s">
        <v>121</v>
      </c>
      <c r="G389" s="87">
        <v>43836</v>
      </c>
      <c r="H389" t="s">
        <v>1547</v>
      </c>
      <c r="I389" t="s">
        <v>2114</v>
      </c>
      <c r="J389" t="s">
        <v>2079</v>
      </c>
      <c r="K389">
        <v>10324</v>
      </c>
      <c r="L389" t="s">
        <v>2080</v>
      </c>
      <c r="M389" s="87">
        <v>43836</v>
      </c>
      <c r="N389" t="s">
        <v>1635</v>
      </c>
      <c r="O389" t="s">
        <v>1552</v>
      </c>
      <c r="P389" s="61">
        <v>-600</v>
      </c>
      <c r="Q389" t="s">
        <v>1552</v>
      </c>
      <c r="R389" s="61">
        <v>0</v>
      </c>
      <c r="S389" s="61">
        <v>-600</v>
      </c>
    </row>
    <row r="390" spans="1:19" x14ac:dyDescent="0.2">
      <c r="A390" t="s">
        <v>541</v>
      </c>
      <c r="B390" t="s">
        <v>866</v>
      </c>
      <c r="C390" t="s">
        <v>1184</v>
      </c>
      <c r="D390" t="s">
        <v>238</v>
      </c>
      <c r="E390" t="s">
        <v>1546</v>
      </c>
      <c r="F390" t="s">
        <v>121</v>
      </c>
      <c r="G390" s="87">
        <v>43836</v>
      </c>
      <c r="H390" t="s">
        <v>1547</v>
      </c>
      <c r="I390" t="s">
        <v>2115</v>
      </c>
      <c r="J390" t="s">
        <v>2116</v>
      </c>
      <c r="K390">
        <v>10324</v>
      </c>
      <c r="L390" t="s">
        <v>2080</v>
      </c>
      <c r="M390" s="87">
        <v>43836</v>
      </c>
      <c r="N390" t="s">
        <v>1635</v>
      </c>
      <c r="O390" t="s">
        <v>1552</v>
      </c>
      <c r="P390" s="61">
        <v>-490</v>
      </c>
      <c r="Q390" t="s">
        <v>1552</v>
      </c>
      <c r="R390" s="61">
        <v>0</v>
      </c>
      <c r="S390" s="61">
        <v>-490</v>
      </c>
    </row>
    <row r="391" spans="1:19" x14ac:dyDescent="0.2">
      <c r="A391" t="s">
        <v>541</v>
      </c>
      <c r="B391" t="s">
        <v>866</v>
      </c>
      <c r="C391" t="s">
        <v>1184</v>
      </c>
      <c r="D391" t="s">
        <v>238</v>
      </c>
      <c r="E391" t="s">
        <v>1546</v>
      </c>
      <c r="F391" t="s">
        <v>121</v>
      </c>
      <c r="G391" s="87">
        <v>43836</v>
      </c>
      <c r="H391" t="s">
        <v>1547</v>
      </c>
      <c r="I391" t="s">
        <v>2117</v>
      </c>
      <c r="J391" t="s">
        <v>2104</v>
      </c>
      <c r="K391">
        <v>10324</v>
      </c>
      <c r="L391" t="s">
        <v>2080</v>
      </c>
      <c r="M391" s="87">
        <v>43836</v>
      </c>
      <c r="N391" t="s">
        <v>1635</v>
      </c>
      <c r="O391" t="s">
        <v>1552</v>
      </c>
      <c r="P391" s="61">
        <v>-310</v>
      </c>
      <c r="Q391" t="s">
        <v>1552</v>
      </c>
      <c r="R391" s="61">
        <v>0</v>
      </c>
      <c r="S391" s="61">
        <v>-310</v>
      </c>
    </row>
    <row r="392" spans="1:19" x14ac:dyDescent="0.2">
      <c r="A392" t="s">
        <v>541</v>
      </c>
      <c r="B392" t="s">
        <v>866</v>
      </c>
      <c r="C392" t="s">
        <v>1184</v>
      </c>
      <c r="D392" t="s">
        <v>238</v>
      </c>
      <c r="E392" t="s">
        <v>1546</v>
      </c>
      <c r="F392" t="s">
        <v>121</v>
      </c>
      <c r="G392" s="87">
        <v>43836</v>
      </c>
      <c r="H392" t="s">
        <v>1547</v>
      </c>
      <c r="I392" t="s">
        <v>2118</v>
      </c>
      <c r="J392" t="s">
        <v>2085</v>
      </c>
      <c r="K392">
        <v>10324</v>
      </c>
      <c r="L392" t="s">
        <v>2080</v>
      </c>
      <c r="M392" s="87">
        <v>43836</v>
      </c>
      <c r="N392" t="s">
        <v>1635</v>
      </c>
      <c r="O392" t="s">
        <v>1552</v>
      </c>
      <c r="P392" s="61">
        <v>-584</v>
      </c>
      <c r="Q392" t="s">
        <v>1552</v>
      </c>
      <c r="R392" s="61">
        <v>0</v>
      </c>
      <c r="S392" s="61">
        <v>-584</v>
      </c>
    </row>
    <row r="393" spans="1:19" x14ac:dyDescent="0.2">
      <c r="A393" t="s">
        <v>541</v>
      </c>
      <c r="B393" t="s">
        <v>866</v>
      </c>
      <c r="C393" t="s">
        <v>1184</v>
      </c>
      <c r="D393" t="s">
        <v>238</v>
      </c>
      <c r="E393" t="s">
        <v>1546</v>
      </c>
      <c r="F393" t="s">
        <v>121</v>
      </c>
      <c r="G393" s="87">
        <v>43836</v>
      </c>
      <c r="H393" t="s">
        <v>1547</v>
      </c>
      <c r="I393" t="s">
        <v>2119</v>
      </c>
      <c r="J393" t="s">
        <v>2109</v>
      </c>
      <c r="K393">
        <v>10324</v>
      </c>
      <c r="L393" t="s">
        <v>2080</v>
      </c>
      <c r="M393" s="87">
        <v>43836</v>
      </c>
      <c r="N393" t="s">
        <v>1635</v>
      </c>
      <c r="O393" t="s">
        <v>1552</v>
      </c>
      <c r="P393" s="61">
        <v>-510</v>
      </c>
      <c r="Q393" t="s">
        <v>1552</v>
      </c>
      <c r="R393" s="61">
        <v>0</v>
      </c>
      <c r="S393" s="61">
        <v>-510</v>
      </c>
    </row>
    <row r="394" spans="1:19" x14ac:dyDescent="0.2">
      <c r="A394" t="s">
        <v>541</v>
      </c>
      <c r="B394" t="s">
        <v>866</v>
      </c>
      <c r="C394" t="s">
        <v>1184</v>
      </c>
      <c r="D394" t="s">
        <v>238</v>
      </c>
      <c r="E394" t="s">
        <v>1546</v>
      </c>
      <c r="F394" t="s">
        <v>121</v>
      </c>
      <c r="G394" s="87">
        <v>43836</v>
      </c>
      <c r="H394" t="s">
        <v>1547</v>
      </c>
      <c r="I394" t="s">
        <v>2120</v>
      </c>
      <c r="J394" t="s">
        <v>2079</v>
      </c>
      <c r="K394">
        <v>10324</v>
      </c>
      <c r="L394" t="s">
        <v>2080</v>
      </c>
      <c r="M394" s="87">
        <v>43836</v>
      </c>
      <c r="N394" t="s">
        <v>1635</v>
      </c>
      <c r="O394" t="s">
        <v>1552</v>
      </c>
      <c r="P394" s="61">
        <v>-500</v>
      </c>
      <c r="Q394" t="s">
        <v>1552</v>
      </c>
      <c r="R394" s="61">
        <v>0</v>
      </c>
      <c r="S394" s="61">
        <v>-500</v>
      </c>
    </row>
    <row r="395" spans="1:19" x14ac:dyDescent="0.2">
      <c r="A395" t="s">
        <v>541</v>
      </c>
      <c r="B395" t="s">
        <v>866</v>
      </c>
      <c r="C395" t="s">
        <v>1184</v>
      </c>
      <c r="D395" t="s">
        <v>238</v>
      </c>
      <c r="E395" t="s">
        <v>1546</v>
      </c>
      <c r="F395" t="s">
        <v>121</v>
      </c>
      <c r="G395" s="87">
        <v>43836</v>
      </c>
      <c r="H395" t="s">
        <v>1547</v>
      </c>
      <c r="I395" t="s">
        <v>2121</v>
      </c>
      <c r="J395" t="s">
        <v>2122</v>
      </c>
      <c r="K395">
        <v>10324</v>
      </c>
      <c r="L395" t="s">
        <v>2080</v>
      </c>
      <c r="M395" s="87">
        <v>43836</v>
      </c>
      <c r="N395" t="s">
        <v>1635</v>
      </c>
      <c r="O395" t="s">
        <v>1552</v>
      </c>
      <c r="P395" s="61">
        <v>-990</v>
      </c>
      <c r="Q395" t="s">
        <v>1552</v>
      </c>
      <c r="R395" s="61">
        <v>0</v>
      </c>
      <c r="S395" s="61">
        <v>-990</v>
      </c>
    </row>
    <row r="396" spans="1:19" x14ac:dyDescent="0.2">
      <c r="A396" t="s">
        <v>541</v>
      </c>
      <c r="B396" t="s">
        <v>866</v>
      </c>
      <c r="C396" t="s">
        <v>1184</v>
      </c>
      <c r="D396" t="s">
        <v>238</v>
      </c>
      <c r="E396" t="s">
        <v>1546</v>
      </c>
      <c r="F396" t="s">
        <v>121</v>
      </c>
      <c r="G396" s="87">
        <v>43836</v>
      </c>
      <c r="H396" t="s">
        <v>1547</v>
      </c>
      <c r="I396" t="s">
        <v>2123</v>
      </c>
      <c r="J396" t="s">
        <v>2124</v>
      </c>
      <c r="K396">
        <v>10324</v>
      </c>
      <c r="L396" t="s">
        <v>2080</v>
      </c>
      <c r="M396" s="87">
        <v>43836</v>
      </c>
      <c r="N396" t="s">
        <v>1635</v>
      </c>
      <c r="O396" t="s">
        <v>1552</v>
      </c>
      <c r="P396" s="61">
        <v>-990</v>
      </c>
      <c r="Q396" t="s">
        <v>1552</v>
      </c>
      <c r="R396" s="61">
        <v>0</v>
      </c>
      <c r="S396" s="61">
        <v>-990</v>
      </c>
    </row>
    <row r="397" spans="1:19" x14ac:dyDescent="0.2">
      <c r="A397" t="s">
        <v>541</v>
      </c>
      <c r="B397" t="s">
        <v>866</v>
      </c>
      <c r="C397" t="s">
        <v>1184</v>
      </c>
      <c r="D397" t="s">
        <v>238</v>
      </c>
      <c r="E397" t="s">
        <v>1546</v>
      </c>
      <c r="F397" t="s">
        <v>121</v>
      </c>
      <c r="G397" s="87">
        <v>43836</v>
      </c>
      <c r="H397" t="s">
        <v>1547</v>
      </c>
      <c r="I397" t="s">
        <v>2125</v>
      </c>
      <c r="J397" t="s">
        <v>2126</v>
      </c>
      <c r="K397">
        <v>10324</v>
      </c>
      <c r="L397" t="s">
        <v>2080</v>
      </c>
      <c r="M397" s="87">
        <v>43836</v>
      </c>
      <c r="N397" t="s">
        <v>1635</v>
      </c>
      <c r="O397" t="s">
        <v>1552</v>
      </c>
      <c r="P397" s="61">
        <v>-2900</v>
      </c>
      <c r="Q397" t="s">
        <v>1552</v>
      </c>
      <c r="R397" s="61">
        <v>0</v>
      </c>
      <c r="S397" s="61">
        <v>-2900</v>
      </c>
    </row>
    <row r="398" spans="1:19" x14ac:dyDescent="0.2">
      <c r="A398" t="s">
        <v>541</v>
      </c>
      <c r="B398" t="s">
        <v>866</v>
      </c>
      <c r="C398" t="s">
        <v>1184</v>
      </c>
      <c r="D398" t="s">
        <v>238</v>
      </c>
      <c r="E398" t="s">
        <v>1546</v>
      </c>
      <c r="F398" t="s">
        <v>121</v>
      </c>
      <c r="G398" s="87">
        <v>43836</v>
      </c>
      <c r="H398" t="s">
        <v>1547</v>
      </c>
      <c r="I398" t="s">
        <v>2127</v>
      </c>
      <c r="J398" t="s">
        <v>2128</v>
      </c>
      <c r="K398">
        <v>10324</v>
      </c>
      <c r="L398" t="s">
        <v>2080</v>
      </c>
      <c r="M398" s="87">
        <v>43836</v>
      </c>
      <c r="N398" t="s">
        <v>1635</v>
      </c>
      <c r="O398" t="s">
        <v>1552</v>
      </c>
      <c r="P398" s="61">
        <v>-990</v>
      </c>
      <c r="Q398" t="s">
        <v>1552</v>
      </c>
      <c r="R398" s="61">
        <v>0</v>
      </c>
      <c r="S398" s="61">
        <v>-990</v>
      </c>
    </row>
    <row r="399" spans="1:19" x14ac:dyDescent="0.2">
      <c r="A399" t="s">
        <v>541</v>
      </c>
      <c r="B399" t="s">
        <v>866</v>
      </c>
      <c r="C399" t="s">
        <v>1184</v>
      </c>
      <c r="D399" t="s">
        <v>238</v>
      </c>
      <c r="E399" t="s">
        <v>1546</v>
      </c>
      <c r="F399" t="s">
        <v>121</v>
      </c>
      <c r="G399" s="87">
        <v>43836</v>
      </c>
      <c r="H399" t="s">
        <v>1547</v>
      </c>
      <c r="I399" t="s">
        <v>2129</v>
      </c>
      <c r="J399" t="s">
        <v>2087</v>
      </c>
      <c r="K399">
        <v>10324</v>
      </c>
      <c r="L399" t="s">
        <v>2080</v>
      </c>
      <c r="M399" s="87">
        <v>43836</v>
      </c>
      <c r="N399" t="s">
        <v>1635</v>
      </c>
      <c r="O399" t="s">
        <v>1552</v>
      </c>
      <c r="P399" s="61">
        <v>-1600</v>
      </c>
      <c r="Q399" t="s">
        <v>1552</v>
      </c>
      <c r="R399" s="61">
        <v>0</v>
      </c>
      <c r="S399" s="61">
        <v>-1600</v>
      </c>
    </row>
    <row r="400" spans="1:19" x14ac:dyDescent="0.2">
      <c r="A400" t="s">
        <v>541</v>
      </c>
      <c r="B400" t="s">
        <v>866</v>
      </c>
      <c r="C400" t="s">
        <v>1184</v>
      </c>
      <c r="D400" t="s">
        <v>238</v>
      </c>
      <c r="E400" t="s">
        <v>1546</v>
      </c>
      <c r="F400" t="s">
        <v>121</v>
      </c>
      <c r="G400" s="87">
        <v>43836</v>
      </c>
      <c r="H400" t="s">
        <v>1547</v>
      </c>
      <c r="I400" t="s">
        <v>2130</v>
      </c>
      <c r="J400" t="s">
        <v>2131</v>
      </c>
      <c r="K400">
        <v>10324</v>
      </c>
      <c r="L400" t="s">
        <v>2080</v>
      </c>
      <c r="M400" s="87">
        <v>43836</v>
      </c>
      <c r="N400" t="s">
        <v>1635</v>
      </c>
      <c r="O400" t="s">
        <v>1552</v>
      </c>
      <c r="P400" s="61">
        <v>-990</v>
      </c>
      <c r="Q400" t="s">
        <v>1552</v>
      </c>
      <c r="R400" s="61">
        <v>0</v>
      </c>
      <c r="S400" s="61">
        <v>-990</v>
      </c>
    </row>
    <row r="401" spans="1:19" x14ac:dyDescent="0.2">
      <c r="A401" t="s">
        <v>541</v>
      </c>
      <c r="B401" t="s">
        <v>866</v>
      </c>
      <c r="C401" t="s">
        <v>1184</v>
      </c>
      <c r="D401" t="s">
        <v>238</v>
      </c>
      <c r="E401" t="s">
        <v>1546</v>
      </c>
      <c r="F401" t="s">
        <v>121</v>
      </c>
      <c r="G401" s="87">
        <v>43836</v>
      </c>
      <c r="H401" t="s">
        <v>1547</v>
      </c>
      <c r="I401" t="s">
        <v>2132</v>
      </c>
      <c r="J401" t="s">
        <v>2133</v>
      </c>
      <c r="K401">
        <v>10324</v>
      </c>
      <c r="L401" t="s">
        <v>2080</v>
      </c>
      <c r="M401" s="87">
        <v>43836</v>
      </c>
      <c r="N401" t="s">
        <v>1635</v>
      </c>
      <c r="O401" t="s">
        <v>1552</v>
      </c>
      <c r="P401" s="61">
        <v>-4500</v>
      </c>
      <c r="Q401" t="s">
        <v>1552</v>
      </c>
      <c r="R401" s="61">
        <v>0</v>
      </c>
      <c r="S401" s="61">
        <v>-4500</v>
      </c>
    </row>
    <row r="402" spans="1:19" x14ac:dyDescent="0.2">
      <c r="A402" t="s">
        <v>541</v>
      </c>
      <c r="B402" t="s">
        <v>866</v>
      </c>
      <c r="C402" t="s">
        <v>1184</v>
      </c>
      <c r="D402" t="s">
        <v>238</v>
      </c>
      <c r="E402" t="s">
        <v>1546</v>
      </c>
      <c r="F402" t="s">
        <v>121</v>
      </c>
      <c r="G402" s="87">
        <v>43836</v>
      </c>
      <c r="H402" t="s">
        <v>1547</v>
      </c>
      <c r="I402" t="s">
        <v>2134</v>
      </c>
      <c r="J402" t="s">
        <v>2111</v>
      </c>
      <c r="K402">
        <v>10324</v>
      </c>
      <c r="L402" t="s">
        <v>2080</v>
      </c>
      <c r="M402" s="87">
        <v>43836</v>
      </c>
      <c r="N402" t="s">
        <v>1635</v>
      </c>
      <c r="O402" t="s">
        <v>1552</v>
      </c>
      <c r="P402" s="61">
        <v>-550</v>
      </c>
      <c r="Q402" t="s">
        <v>1552</v>
      </c>
      <c r="R402" s="61">
        <v>0</v>
      </c>
      <c r="S402" s="61">
        <v>-550</v>
      </c>
    </row>
    <row r="403" spans="1:19" x14ac:dyDescent="0.2">
      <c r="A403" t="s">
        <v>541</v>
      </c>
      <c r="B403" t="s">
        <v>866</v>
      </c>
      <c r="C403" t="s">
        <v>1184</v>
      </c>
      <c r="D403" t="s">
        <v>238</v>
      </c>
      <c r="E403" t="s">
        <v>1546</v>
      </c>
      <c r="F403" t="s">
        <v>121</v>
      </c>
      <c r="G403" s="87">
        <v>43836</v>
      </c>
      <c r="H403" t="s">
        <v>1547</v>
      </c>
      <c r="I403" t="s">
        <v>2135</v>
      </c>
      <c r="J403" t="s">
        <v>2111</v>
      </c>
      <c r="K403">
        <v>10324</v>
      </c>
      <c r="L403" t="s">
        <v>2080</v>
      </c>
      <c r="M403" s="87">
        <v>43836</v>
      </c>
      <c r="N403" t="s">
        <v>1635</v>
      </c>
      <c r="O403" t="s">
        <v>1552</v>
      </c>
      <c r="P403" s="61">
        <v>-600</v>
      </c>
      <c r="Q403" t="s">
        <v>1552</v>
      </c>
      <c r="R403" s="61">
        <v>0</v>
      </c>
      <c r="S403" s="61">
        <v>-600</v>
      </c>
    </row>
    <row r="404" spans="1:19" x14ac:dyDescent="0.2">
      <c r="A404" t="s">
        <v>541</v>
      </c>
      <c r="B404" t="s">
        <v>866</v>
      </c>
      <c r="C404" t="s">
        <v>1184</v>
      </c>
      <c r="D404" t="s">
        <v>238</v>
      </c>
      <c r="E404" t="s">
        <v>1546</v>
      </c>
      <c r="F404" t="s">
        <v>121</v>
      </c>
      <c r="G404" s="87">
        <v>43836</v>
      </c>
      <c r="H404" t="s">
        <v>1547</v>
      </c>
      <c r="I404" t="s">
        <v>2136</v>
      </c>
      <c r="J404" t="s">
        <v>2137</v>
      </c>
      <c r="K404">
        <v>10324</v>
      </c>
      <c r="L404" t="s">
        <v>2080</v>
      </c>
      <c r="M404" s="87">
        <v>43836</v>
      </c>
      <c r="N404" t="s">
        <v>1635</v>
      </c>
      <c r="O404" t="s">
        <v>1552</v>
      </c>
      <c r="P404" s="61">
        <v>-990</v>
      </c>
      <c r="Q404" t="s">
        <v>1552</v>
      </c>
      <c r="R404" s="61">
        <v>0</v>
      </c>
      <c r="S404" s="61">
        <v>-990</v>
      </c>
    </row>
    <row r="405" spans="1:19" x14ac:dyDescent="0.2">
      <c r="A405" t="s">
        <v>541</v>
      </c>
      <c r="B405" t="s">
        <v>866</v>
      </c>
      <c r="C405" t="s">
        <v>1184</v>
      </c>
      <c r="D405" t="s">
        <v>238</v>
      </c>
      <c r="E405" t="s">
        <v>1546</v>
      </c>
      <c r="F405" t="s">
        <v>121</v>
      </c>
      <c r="G405" s="87">
        <v>43836</v>
      </c>
      <c r="H405" t="s">
        <v>1547</v>
      </c>
      <c r="I405" t="s">
        <v>2138</v>
      </c>
      <c r="J405" t="s">
        <v>2139</v>
      </c>
      <c r="K405">
        <v>10324</v>
      </c>
      <c r="L405" t="s">
        <v>2080</v>
      </c>
      <c r="M405" s="87">
        <v>43836</v>
      </c>
      <c r="N405" t="s">
        <v>1635</v>
      </c>
      <c r="O405" t="s">
        <v>1552</v>
      </c>
      <c r="P405" s="61">
        <v>-990</v>
      </c>
      <c r="Q405" t="s">
        <v>1552</v>
      </c>
      <c r="R405" s="61">
        <v>0</v>
      </c>
      <c r="S405" s="61">
        <v>-990</v>
      </c>
    </row>
    <row r="406" spans="1:19" x14ac:dyDescent="0.2">
      <c r="A406" t="s">
        <v>541</v>
      </c>
      <c r="B406" t="s">
        <v>866</v>
      </c>
      <c r="C406" t="s">
        <v>1184</v>
      </c>
      <c r="D406" t="s">
        <v>238</v>
      </c>
      <c r="E406" t="s">
        <v>1546</v>
      </c>
      <c r="F406" t="s">
        <v>122</v>
      </c>
      <c r="G406" s="87">
        <v>43864</v>
      </c>
      <c r="H406" t="s">
        <v>1547</v>
      </c>
      <c r="I406" t="s">
        <v>2140</v>
      </c>
      <c r="J406" t="s">
        <v>2141</v>
      </c>
      <c r="K406">
        <v>10353</v>
      </c>
      <c r="L406" t="s">
        <v>2142</v>
      </c>
      <c r="M406" s="87">
        <v>43871</v>
      </c>
      <c r="N406" t="s">
        <v>1551</v>
      </c>
      <c r="O406" t="s">
        <v>1552</v>
      </c>
      <c r="P406" s="61">
        <v>-400</v>
      </c>
      <c r="Q406" t="s">
        <v>1552</v>
      </c>
      <c r="R406" s="61">
        <v>0</v>
      </c>
      <c r="S406" s="61">
        <v>-400</v>
      </c>
    </row>
    <row r="407" spans="1:19" x14ac:dyDescent="0.2">
      <c r="A407" t="s">
        <v>541</v>
      </c>
      <c r="B407" t="s">
        <v>866</v>
      </c>
      <c r="C407" t="s">
        <v>1184</v>
      </c>
      <c r="D407" t="s">
        <v>238</v>
      </c>
      <c r="E407" t="s">
        <v>1546</v>
      </c>
      <c r="F407" t="s">
        <v>122</v>
      </c>
      <c r="G407" s="87">
        <v>43864</v>
      </c>
      <c r="H407" t="s">
        <v>1547</v>
      </c>
      <c r="I407" t="s">
        <v>2143</v>
      </c>
      <c r="J407" t="s">
        <v>2144</v>
      </c>
      <c r="K407">
        <v>10353</v>
      </c>
      <c r="L407" t="s">
        <v>2142</v>
      </c>
      <c r="M407" s="87">
        <v>43871</v>
      </c>
      <c r="N407" t="s">
        <v>1551</v>
      </c>
      <c r="O407" t="s">
        <v>1552</v>
      </c>
      <c r="P407" s="61">
        <v>-1530</v>
      </c>
      <c r="Q407" t="s">
        <v>1552</v>
      </c>
      <c r="R407" s="61">
        <v>0</v>
      </c>
      <c r="S407" s="61">
        <v>-1530</v>
      </c>
    </row>
    <row r="408" spans="1:19" x14ac:dyDescent="0.2">
      <c r="A408" t="s">
        <v>541</v>
      </c>
      <c r="B408" t="s">
        <v>866</v>
      </c>
      <c r="C408" t="s">
        <v>1184</v>
      </c>
      <c r="D408" t="s">
        <v>238</v>
      </c>
      <c r="E408" t="s">
        <v>1546</v>
      </c>
      <c r="F408" t="s">
        <v>122</v>
      </c>
      <c r="G408" s="87">
        <v>43864</v>
      </c>
      <c r="H408" t="s">
        <v>1547</v>
      </c>
      <c r="I408" t="s">
        <v>2145</v>
      </c>
      <c r="J408" t="s">
        <v>2146</v>
      </c>
      <c r="K408">
        <v>10353</v>
      </c>
      <c r="L408" t="s">
        <v>2142</v>
      </c>
      <c r="M408" s="87">
        <v>43871</v>
      </c>
      <c r="N408" t="s">
        <v>1551</v>
      </c>
      <c r="O408" t="s">
        <v>1552</v>
      </c>
      <c r="P408" s="61">
        <v>-1390</v>
      </c>
      <c r="Q408" t="s">
        <v>1552</v>
      </c>
      <c r="R408" s="61">
        <v>0</v>
      </c>
      <c r="S408" s="61">
        <v>-1390</v>
      </c>
    </row>
    <row r="409" spans="1:19" x14ac:dyDescent="0.2">
      <c r="A409" t="s">
        <v>541</v>
      </c>
      <c r="B409" t="s">
        <v>866</v>
      </c>
      <c r="C409" t="s">
        <v>1184</v>
      </c>
      <c r="D409" t="s">
        <v>238</v>
      </c>
      <c r="E409" t="s">
        <v>1546</v>
      </c>
      <c r="F409" t="s">
        <v>122</v>
      </c>
      <c r="G409" s="87">
        <v>43864</v>
      </c>
      <c r="H409" t="s">
        <v>1547</v>
      </c>
      <c r="I409" t="s">
        <v>2147</v>
      </c>
      <c r="J409" t="s">
        <v>2148</v>
      </c>
      <c r="K409">
        <v>10353</v>
      </c>
      <c r="L409" t="s">
        <v>2142</v>
      </c>
      <c r="M409" s="87">
        <v>43871</v>
      </c>
      <c r="N409" t="s">
        <v>1551</v>
      </c>
      <c r="O409" t="s">
        <v>1552</v>
      </c>
      <c r="P409" s="61">
        <v>-750</v>
      </c>
      <c r="Q409" t="s">
        <v>1552</v>
      </c>
      <c r="R409" s="61">
        <v>0</v>
      </c>
      <c r="S409" s="61">
        <v>-750</v>
      </c>
    </row>
    <row r="410" spans="1:19" x14ac:dyDescent="0.2">
      <c r="A410" t="s">
        <v>541</v>
      </c>
      <c r="B410" t="s">
        <v>866</v>
      </c>
      <c r="C410" t="s">
        <v>1184</v>
      </c>
      <c r="D410" t="s">
        <v>238</v>
      </c>
      <c r="E410" t="s">
        <v>1546</v>
      </c>
      <c r="F410" t="s">
        <v>122</v>
      </c>
      <c r="G410" s="87">
        <v>43864</v>
      </c>
      <c r="H410" t="s">
        <v>1547</v>
      </c>
      <c r="I410" t="s">
        <v>2149</v>
      </c>
      <c r="J410" t="s">
        <v>2150</v>
      </c>
      <c r="K410">
        <v>10353</v>
      </c>
      <c r="L410" t="s">
        <v>2142</v>
      </c>
      <c r="M410" s="87">
        <v>43871</v>
      </c>
      <c r="N410" t="s">
        <v>1551</v>
      </c>
      <c r="O410" t="s">
        <v>1552</v>
      </c>
      <c r="P410" s="61">
        <v>-2200</v>
      </c>
      <c r="Q410" t="s">
        <v>1552</v>
      </c>
      <c r="R410" s="61">
        <v>0</v>
      </c>
      <c r="S410" s="61">
        <v>-2200</v>
      </c>
    </row>
    <row r="411" spans="1:19" x14ac:dyDescent="0.2">
      <c r="A411" t="s">
        <v>541</v>
      </c>
      <c r="B411" t="s">
        <v>866</v>
      </c>
      <c r="C411" t="s">
        <v>1184</v>
      </c>
      <c r="D411" t="s">
        <v>238</v>
      </c>
      <c r="E411" t="s">
        <v>1546</v>
      </c>
      <c r="F411" t="s">
        <v>122</v>
      </c>
      <c r="G411" s="87">
        <v>43864</v>
      </c>
      <c r="H411" t="s">
        <v>1547</v>
      </c>
      <c r="I411" t="s">
        <v>2151</v>
      </c>
      <c r="J411" t="s">
        <v>2148</v>
      </c>
      <c r="K411">
        <v>10353</v>
      </c>
      <c r="L411" t="s">
        <v>2142</v>
      </c>
      <c r="M411" s="87">
        <v>43871</v>
      </c>
      <c r="N411" t="s">
        <v>1551</v>
      </c>
      <c r="O411" t="s">
        <v>1552</v>
      </c>
      <c r="P411" s="61">
        <v>-890</v>
      </c>
      <c r="Q411" t="s">
        <v>1552</v>
      </c>
      <c r="R411" s="61">
        <v>0</v>
      </c>
      <c r="S411" s="61">
        <v>-890</v>
      </c>
    </row>
    <row r="412" spans="1:19" x14ac:dyDescent="0.2">
      <c r="A412" t="s">
        <v>541</v>
      </c>
      <c r="B412" t="s">
        <v>866</v>
      </c>
      <c r="C412" t="s">
        <v>1184</v>
      </c>
      <c r="D412" t="s">
        <v>238</v>
      </c>
      <c r="E412" t="s">
        <v>1546</v>
      </c>
      <c r="F412" t="s">
        <v>122</v>
      </c>
      <c r="G412" s="87">
        <v>43864</v>
      </c>
      <c r="H412" t="s">
        <v>1547</v>
      </c>
      <c r="I412" t="s">
        <v>2152</v>
      </c>
      <c r="J412" t="s">
        <v>2150</v>
      </c>
      <c r="K412">
        <v>10353</v>
      </c>
      <c r="L412" t="s">
        <v>2142</v>
      </c>
      <c r="M412" s="87">
        <v>43871</v>
      </c>
      <c r="N412" t="s">
        <v>1551</v>
      </c>
      <c r="O412" t="s">
        <v>1552</v>
      </c>
      <c r="P412" s="61">
        <v>-2490</v>
      </c>
      <c r="Q412" t="s">
        <v>1552</v>
      </c>
      <c r="R412" s="61">
        <v>0</v>
      </c>
      <c r="S412" s="61">
        <v>-2490</v>
      </c>
    </row>
    <row r="413" spans="1:19" x14ac:dyDescent="0.2">
      <c r="A413" t="s">
        <v>541</v>
      </c>
      <c r="B413" t="s">
        <v>866</v>
      </c>
      <c r="C413" t="s">
        <v>1184</v>
      </c>
      <c r="D413" t="s">
        <v>238</v>
      </c>
      <c r="E413" t="s">
        <v>1546</v>
      </c>
      <c r="F413" t="s">
        <v>122</v>
      </c>
      <c r="G413" s="87">
        <v>43864</v>
      </c>
      <c r="H413" t="s">
        <v>1547</v>
      </c>
      <c r="I413" t="s">
        <v>2153</v>
      </c>
      <c r="J413" t="s">
        <v>2144</v>
      </c>
      <c r="K413">
        <v>10353</v>
      </c>
      <c r="L413" t="s">
        <v>2142</v>
      </c>
      <c r="M413" s="87">
        <v>43871</v>
      </c>
      <c r="N413" t="s">
        <v>1551</v>
      </c>
      <c r="O413" t="s">
        <v>1552</v>
      </c>
      <c r="P413" s="61">
        <v>-2400</v>
      </c>
      <c r="Q413" t="s">
        <v>1552</v>
      </c>
      <c r="R413" s="61">
        <v>0</v>
      </c>
      <c r="S413" s="61">
        <v>-2400</v>
      </c>
    </row>
    <row r="414" spans="1:19" x14ac:dyDescent="0.2">
      <c r="A414" t="s">
        <v>541</v>
      </c>
      <c r="B414" t="s">
        <v>866</v>
      </c>
      <c r="C414" t="s">
        <v>1184</v>
      </c>
      <c r="D414" t="s">
        <v>238</v>
      </c>
      <c r="E414" t="s">
        <v>1546</v>
      </c>
      <c r="F414" t="s">
        <v>122</v>
      </c>
      <c r="G414" s="87">
        <v>43864</v>
      </c>
      <c r="H414" t="s">
        <v>1547</v>
      </c>
      <c r="I414" t="s">
        <v>2154</v>
      </c>
      <c r="J414" t="s">
        <v>2150</v>
      </c>
      <c r="K414">
        <v>10353</v>
      </c>
      <c r="L414" t="s">
        <v>2142</v>
      </c>
      <c r="M414" s="87">
        <v>43871</v>
      </c>
      <c r="N414" t="s">
        <v>1551</v>
      </c>
      <c r="O414" t="s">
        <v>1552</v>
      </c>
      <c r="P414" s="61">
        <v>-2200</v>
      </c>
      <c r="Q414" t="s">
        <v>1552</v>
      </c>
      <c r="R414" s="61">
        <v>0</v>
      </c>
      <c r="S414" s="61">
        <v>-2200</v>
      </c>
    </row>
    <row r="415" spans="1:19" x14ac:dyDescent="0.2">
      <c r="A415" t="s">
        <v>541</v>
      </c>
      <c r="B415" t="s">
        <v>866</v>
      </c>
      <c r="C415" t="s">
        <v>1184</v>
      </c>
      <c r="D415" t="s">
        <v>238</v>
      </c>
      <c r="E415" t="s">
        <v>1546</v>
      </c>
      <c r="F415" t="s">
        <v>122</v>
      </c>
      <c r="G415" s="87">
        <v>43864</v>
      </c>
      <c r="H415" t="s">
        <v>1547</v>
      </c>
      <c r="I415" t="s">
        <v>2155</v>
      </c>
      <c r="J415" t="s">
        <v>2148</v>
      </c>
      <c r="K415">
        <v>10353</v>
      </c>
      <c r="L415" t="s">
        <v>2142</v>
      </c>
      <c r="M415" s="87">
        <v>43871</v>
      </c>
      <c r="N415" t="s">
        <v>1551</v>
      </c>
      <c r="O415" t="s">
        <v>1552</v>
      </c>
      <c r="P415" s="61">
        <v>-725</v>
      </c>
      <c r="Q415" t="s">
        <v>1552</v>
      </c>
      <c r="R415" s="61">
        <v>0</v>
      </c>
      <c r="S415" s="61">
        <v>-725</v>
      </c>
    </row>
    <row r="416" spans="1:19" x14ac:dyDescent="0.2">
      <c r="A416" t="s">
        <v>541</v>
      </c>
      <c r="B416" t="s">
        <v>866</v>
      </c>
      <c r="C416" t="s">
        <v>1184</v>
      </c>
      <c r="D416" t="s">
        <v>238</v>
      </c>
      <c r="E416" t="s">
        <v>1546</v>
      </c>
      <c r="F416" t="s">
        <v>122</v>
      </c>
      <c r="G416" s="87">
        <v>43864</v>
      </c>
      <c r="H416" t="s">
        <v>1547</v>
      </c>
      <c r="I416" t="s">
        <v>2156</v>
      </c>
      <c r="J416" t="s">
        <v>2157</v>
      </c>
      <c r="K416">
        <v>10353</v>
      </c>
      <c r="L416" t="s">
        <v>2142</v>
      </c>
      <c r="M416" s="87">
        <v>43871</v>
      </c>
      <c r="N416" t="s">
        <v>1551</v>
      </c>
      <c r="O416" t="s">
        <v>1552</v>
      </c>
      <c r="P416" s="61">
        <v>-710</v>
      </c>
      <c r="Q416" t="s">
        <v>1552</v>
      </c>
      <c r="R416" s="61">
        <v>0</v>
      </c>
      <c r="S416" s="61">
        <v>-710</v>
      </c>
    </row>
    <row r="417" spans="1:19" x14ac:dyDescent="0.2">
      <c r="A417" t="s">
        <v>541</v>
      </c>
      <c r="B417" t="s">
        <v>866</v>
      </c>
      <c r="C417" t="s">
        <v>1184</v>
      </c>
      <c r="D417" t="s">
        <v>238</v>
      </c>
      <c r="E417" t="s">
        <v>1546</v>
      </c>
      <c r="F417" t="s">
        <v>122</v>
      </c>
      <c r="G417" s="87">
        <v>43864</v>
      </c>
      <c r="H417" t="s">
        <v>1547</v>
      </c>
      <c r="I417" t="s">
        <v>2158</v>
      </c>
      <c r="J417" t="s">
        <v>2150</v>
      </c>
      <c r="K417">
        <v>10353</v>
      </c>
      <c r="L417" t="s">
        <v>2142</v>
      </c>
      <c r="M417" s="87">
        <v>43871</v>
      </c>
      <c r="N417" t="s">
        <v>1551</v>
      </c>
      <c r="O417" t="s">
        <v>1552</v>
      </c>
      <c r="P417" s="61">
        <v>-1700</v>
      </c>
      <c r="Q417" t="s">
        <v>1552</v>
      </c>
      <c r="R417" s="61">
        <v>0</v>
      </c>
      <c r="S417" s="61">
        <v>-1700</v>
      </c>
    </row>
    <row r="418" spans="1:19" x14ac:dyDescent="0.2">
      <c r="A418" t="s">
        <v>541</v>
      </c>
      <c r="B418" t="s">
        <v>866</v>
      </c>
      <c r="C418" t="s">
        <v>1184</v>
      </c>
      <c r="D418" t="s">
        <v>238</v>
      </c>
      <c r="E418" t="s">
        <v>1546</v>
      </c>
      <c r="F418" t="s">
        <v>122</v>
      </c>
      <c r="G418" s="87">
        <v>43864</v>
      </c>
      <c r="H418" t="s">
        <v>1547</v>
      </c>
      <c r="I418" t="s">
        <v>2159</v>
      </c>
      <c r="J418" t="s">
        <v>2160</v>
      </c>
      <c r="K418">
        <v>10353</v>
      </c>
      <c r="L418" t="s">
        <v>2142</v>
      </c>
      <c r="M418" s="87">
        <v>43871</v>
      </c>
      <c r="N418" t="s">
        <v>1551</v>
      </c>
      <c r="O418" t="s">
        <v>1552</v>
      </c>
      <c r="P418" s="61">
        <v>-440</v>
      </c>
      <c r="Q418" t="s">
        <v>1552</v>
      </c>
      <c r="R418" s="61">
        <v>0</v>
      </c>
      <c r="S418" s="61">
        <v>-440</v>
      </c>
    </row>
    <row r="419" spans="1:19" x14ac:dyDescent="0.2">
      <c r="A419" t="s">
        <v>541</v>
      </c>
      <c r="B419" t="s">
        <v>866</v>
      </c>
      <c r="C419" t="s">
        <v>1184</v>
      </c>
      <c r="D419" t="s">
        <v>238</v>
      </c>
      <c r="E419" t="s">
        <v>1546</v>
      </c>
      <c r="F419" t="s">
        <v>122</v>
      </c>
      <c r="G419" s="87">
        <v>43864</v>
      </c>
      <c r="H419" t="s">
        <v>1547</v>
      </c>
      <c r="I419" t="s">
        <v>2161</v>
      </c>
      <c r="J419" t="s">
        <v>2162</v>
      </c>
      <c r="K419">
        <v>10353</v>
      </c>
      <c r="L419" t="s">
        <v>2142</v>
      </c>
      <c r="M419" s="87">
        <v>43871</v>
      </c>
      <c r="N419" t="s">
        <v>1551</v>
      </c>
      <c r="O419" t="s">
        <v>1552</v>
      </c>
      <c r="P419" s="61">
        <v>-1255</v>
      </c>
      <c r="Q419" t="s">
        <v>1552</v>
      </c>
      <c r="R419" s="61">
        <v>0</v>
      </c>
      <c r="S419" s="61">
        <v>-1255</v>
      </c>
    </row>
    <row r="420" spans="1:19" x14ac:dyDescent="0.2">
      <c r="A420" t="s">
        <v>541</v>
      </c>
      <c r="B420" t="s">
        <v>866</v>
      </c>
      <c r="C420" t="s">
        <v>1184</v>
      </c>
      <c r="D420" t="s">
        <v>238</v>
      </c>
      <c r="E420" t="s">
        <v>1546</v>
      </c>
      <c r="F420" t="s">
        <v>122</v>
      </c>
      <c r="G420" s="87">
        <v>43864</v>
      </c>
      <c r="H420" t="s">
        <v>1547</v>
      </c>
      <c r="I420" t="s">
        <v>2163</v>
      </c>
      <c r="J420" t="s">
        <v>2164</v>
      </c>
      <c r="K420">
        <v>10353</v>
      </c>
      <c r="L420" t="s">
        <v>2142</v>
      </c>
      <c r="M420" s="87">
        <v>43871</v>
      </c>
      <c r="N420" t="s">
        <v>1551</v>
      </c>
      <c r="O420" t="s">
        <v>1552</v>
      </c>
      <c r="P420" s="61">
        <v>-725</v>
      </c>
      <c r="Q420" t="s">
        <v>1552</v>
      </c>
      <c r="R420" s="61">
        <v>0</v>
      </c>
      <c r="S420" s="61">
        <v>-725</v>
      </c>
    </row>
    <row r="421" spans="1:19" x14ac:dyDescent="0.2">
      <c r="A421" t="s">
        <v>541</v>
      </c>
      <c r="B421" t="s">
        <v>866</v>
      </c>
      <c r="C421" t="s">
        <v>1184</v>
      </c>
      <c r="D421" t="s">
        <v>238</v>
      </c>
      <c r="E421" t="s">
        <v>1546</v>
      </c>
      <c r="F421" t="s">
        <v>122</v>
      </c>
      <c r="G421" s="87">
        <v>43864</v>
      </c>
      <c r="H421" t="s">
        <v>1547</v>
      </c>
      <c r="I421" t="s">
        <v>2165</v>
      </c>
      <c r="J421" t="s">
        <v>2144</v>
      </c>
      <c r="K421">
        <v>10353</v>
      </c>
      <c r="L421" t="s">
        <v>2142</v>
      </c>
      <c r="M421" s="87">
        <v>43871</v>
      </c>
      <c r="N421" t="s">
        <v>1551</v>
      </c>
      <c r="O421" t="s">
        <v>1552</v>
      </c>
      <c r="P421" s="61">
        <v>-600</v>
      </c>
      <c r="Q421" t="s">
        <v>1552</v>
      </c>
      <c r="R421" s="61">
        <v>0</v>
      </c>
      <c r="S421" s="61">
        <v>-600</v>
      </c>
    </row>
    <row r="422" spans="1:19" x14ac:dyDescent="0.2">
      <c r="A422" t="s">
        <v>541</v>
      </c>
      <c r="B422" t="s">
        <v>866</v>
      </c>
      <c r="C422" t="s">
        <v>1184</v>
      </c>
      <c r="D422" t="s">
        <v>238</v>
      </c>
      <c r="E422" t="s">
        <v>1546</v>
      </c>
      <c r="F422" t="s">
        <v>122</v>
      </c>
      <c r="G422" s="87">
        <v>43864</v>
      </c>
      <c r="H422" t="s">
        <v>1547</v>
      </c>
      <c r="I422" t="s">
        <v>2166</v>
      </c>
      <c r="J422" t="s">
        <v>2167</v>
      </c>
      <c r="K422">
        <v>10353</v>
      </c>
      <c r="L422" t="s">
        <v>2142</v>
      </c>
      <c r="M422" s="87">
        <v>43871</v>
      </c>
      <c r="N422" t="s">
        <v>1551</v>
      </c>
      <c r="O422" t="s">
        <v>1552</v>
      </c>
      <c r="P422" s="61">
        <v>-325</v>
      </c>
      <c r="Q422" t="s">
        <v>1552</v>
      </c>
      <c r="R422" s="61">
        <v>0</v>
      </c>
      <c r="S422" s="61">
        <v>-325</v>
      </c>
    </row>
    <row r="423" spans="1:19" x14ac:dyDescent="0.2">
      <c r="A423" t="s">
        <v>541</v>
      </c>
      <c r="B423" t="s">
        <v>866</v>
      </c>
      <c r="C423" t="s">
        <v>1184</v>
      </c>
      <c r="D423" t="s">
        <v>238</v>
      </c>
      <c r="E423" t="s">
        <v>1546</v>
      </c>
      <c r="F423" t="s">
        <v>122</v>
      </c>
      <c r="G423" s="87">
        <v>43864</v>
      </c>
      <c r="H423" t="s">
        <v>1547</v>
      </c>
      <c r="I423" t="s">
        <v>2168</v>
      </c>
      <c r="J423" t="s">
        <v>2169</v>
      </c>
      <c r="K423">
        <v>10353</v>
      </c>
      <c r="L423" t="s">
        <v>2142</v>
      </c>
      <c r="M423" s="87">
        <v>43871</v>
      </c>
      <c r="N423" t="s">
        <v>1551</v>
      </c>
      <c r="O423" t="s">
        <v>1552</v>
      </c>
      <c r="P423" s="61">
        <v>-603.65</v>
      </c>
      <c r="Q423" t="s">
        <v>1552</v>
      </c>
      <c r="R423" s="61">
        <v>0</v>
      </c>
      <c r="S423" s="61">
        <v>-603.65</v>
      </c>
    </row>
    <row r="424" spans="1:19" x14ac:dyDescent="0.2">
      <c r="A424" t="s">
        <v>541</v>
      </c>
      <c r="B424" t="s">
        <v>866</v>
      </c>
      <c r="C424" t="s">
        <v>1184</v>
      </c>
      <c r="D424" t="s">
        <v>238</v>
      </c>
      <c r="E424" t="s">
        <v>1546</v>
      </c>
      <c r="F424" t="s">
        <v>122</v>
      </c>
      <c r="G424" s="87">
        <v>43864</v>
      </c>
      <c r="H424" t="s">
        <v>1547</v>
      </c>
      <c r="I424" t="s">
        <v>2170</v>
      </c>
      <c r="J424" t="s">
        <v>2171</v>
      </c>
      <c r="K424">
        <v>10353</v>
      </c>
      <c r="L424" t="s">
        <v>2142</v>
      </c>
      <c r="M424" s="87">
        <v>43871</v>
      </c>
      <c r="N424" t="s">
        <v>1551</v>
      </c>
      <c r="O424" t="s">
        <v>1552</v>
      </c>
      <c r="P424" s="61">
        <v>-1000</v>
      </c>
      <c r="Q424" t="s">
        <v>1552</v>
      </c>
      <c r="R424" s="61">
        <v>0</v>
      </c>
      <c r="S424" s="61">
        <v>-1000</v>
      </c>
    </row>
    <row r="425" spans="1:19" x14ac:dyDescent="0.2">
      <c r="A425" t="s">
        <v>541</v>
      </c>
      <c r="B425" t="s">
        <v>866</v>
      </c>
      <c r="C425" t="s">
        <v>1184</v>
      </c>
      <c r="D425" t="s">
        <v>238</v>
      </c>
      <c r="E425" t="s">
        <v>1546</v>
      </c>
      <c r="F425" t="s">
        <v>122</v>
      </c>
      <c r="G425" s="87">
        <v>43864</v>
      </c>
      <c r="H425" t="s">
        <v>1547</v>
      </c>
      <c r="I425" t="s">
        <v>2172</v>
      </c>
      <c r="J425" t="s">
        <v>2150</v>
      </c>
      <c r="K425">
        <v>10353</v>
      </c>
      <c r="L425" t="s">
        <v>2142</v>
      </c>
      <c r="M425" s="87">
        <v>43871</v>
      </c>
      <c r="N425" t="s">
        <v>1551</v>
      </c>
      <c r="O425" t="s">
        <v>1552</v>
      </c>
      <c r="P425" s="61">
        <v>-2700</v>
      </c>
      <c r="Q425" t="s">
        <v>1552</v>
      </c>
      <c r="R425" s="61">
        <v>0</v>
      </c>
      <c r="S425" s="61">
        <v>-2700</v>
      </c>
    </row>
    <row r="426" spans="1:19" x14ac:dyDescent="0.2">
      <c r="A426" t="s">
        <v>541</v>
      </c>
      <c r="B426" t="s">
        <v>866</v>
      </c>
      <c r="C426" t="s">
        <v>1184</v>
      </c>
      <c r="D426" t="s">
        <v>238</v>
      </c>
      <c r="E426" t="s">
        <v>1546</v>
      </c>
      <c r="F426" t="s">
        <v>122</v>
      </c>
      <c r="G426" s="87">
        <v>43864</v>
      </c>
      <c r="H426" t="s">
        <v>1547</v>
      </c>
      <c r="I426" t="s">
        <v>2173</v>
      </c>
      <c r="J426" t="s">
        <v>2148</v>
      </c>
      <c r="K426">
        <v>10353</v>
      </c>
      <c r="L426" t="s">
        <v>2142</v>
      </c>
      <c r="M426" s="87">
        <v>43871</v>
      </c>
      <c r="N426" t="s">
        <v>1551</v>
      </c>
      <c r="O426" t="s">
        <v>1552</v>
      </c>
      <c r="P426" s="61">
        <v>-900</v>
      </c>
      <c r="Q426" t="s">
        <v>1552</v>
      </c>
      <c r="R426" s="61">
        <v>0</v>
      </c>
      <c r="S426" s="61">
        <v>-900</v>
      </c>
    </row>
    <row r="427" spans="1:19" x14ac:dyDescent="0.2">
      <c r="A427" t="s">
        <v>541</v>
      </c>
      <c r="B427" t="s">
        <v>866</v>
      </c>
      <c r="C427" t="s">
        <v>1184</v>
      </c>
      <c r="D427" t="s">
        <v>238</v>
      </c>
      <c r="E427" t="s">
        <v>1546</v>
      </c>
      <c r="F427" t="s">
        <v>122</v>
      </c>
      <c r="G427" s="87">
        <v>43864</v>
      </c>
      <c r="H427" t="s">
        <v>1547</v>
      </c>
      <c r="I427" t="s">
        <v>2174</v>
      </c>
      <c r="J427" t="s">
        <v>2175</v>
      </c>
      <c r="K427">
        <v>10353</v>
      </c>
      <c r="L427" t="s">
        <v>2142</v>
      </c>
      <c r="M427" s="87">
        <v>43871</v>
      </c>
      <c r="N427" t="s">
        <v>1551</v>
      </c>
      <c r="O427" t="s">
        <v>1552</v>
      </c>
      <c r="P427" s="61">
        <v>-500</v>
      </c>
      <c r="Q427" t="s">
        <v>1552</v>
      </c>
      <c r="R427" s="61">
        <v>0</v>
      </c>
      <c r="S427" s="61">
        <v>-500</v>
      </c>
    </row>
    <row r="428" spans="1:19" x14ac:dyDescent="0.2">
      <c r="A428" t="s">
        <v>541</v>
      </c>
      <c r="B428" t="s">
        <v>866</v>
      </c>
      <c r="C428" t="s">
        <v>1184</v>
      </c>
      <c r="D428" t="s">
        <v>238</v>
      </c>
      <c r="E428" t="s">
        <v>1546</v>
      </c>
      <c r="F428" t="s">
        <v>122</v>
      </c>
      <c r="G428" s="87">
        <v>43864</v>
      </c>
      <c r="H428" t="s">
        <v>1547</v>
      </c>
      <c r="I428" t="s">
        <v>2176</v>
      </c>
      <c r="J428" t="s">
        <v>2160</v>
      </c>
      <c r="K428">
        <v>10353</v>
      </c>
      <c r="L428" t="s">
        <v>2142</v>
      </c>
      <c r="M428" s="87">
        <v>43871</v>
      </c>
      <c r="N428" t="s">
        <v>1551</v>
      </c>
      <c r="O428" t="s">
        <v>1552</v>
      </c>
      <c r="P428" s="61">
        <v>-550</v>
      </c>
      <c r="Q428" t="s">
        <v>1552</v>
      </c>
      <c r="R428" s="61">
        <v>0</v>
      </c>
      <c r="S428" s="61">
        <v>-550</v>
      </c>
    </row>
    <row r="429" spans="1:19" x14ac:dyDescent="0.2">
      <c r="A429" t="s">
        <v>541</v>
      </c>
      <c r="B429" t="s">
        <v>866</v>
      </c>
      <c r="C429" t="s">
        <v>1184</v>
      </c>
      <c r="D429" t="s">
        <v>238</v>
      </c>
      <c r="E429" t="s">
        <v>1546</v>
      </c>
      <c r="F429" t="s">
        <v>122</v>
      </c>
      <c r="G429" s="87">
        <v>43864</v>
      </c>
      <c r="H429" t="s">
        <v>1547</v>
      </c>
      <c r="I429" t="s">
        <v>2177</v>
      </c>
      <c r="J429" t="s">
        <v>2178</v>
      </c>
      <c r="K429">
        <v>10353</v>
      </c>
      <c r="L429" t="s">
        <v>2142</v>
      </c>
      <c r="M429" s="87">
        <v>43871</v>
      </c>
      <c r="N429" t="s">
        <v>1551</v>
      </c>
      <c r="O429" t="s">
        <v>1552</v>
      </c>
      <c r="P429" s="61">
        <v>-500</v>
      </c>
      <c r="Q429" t="s">
        <v>1552</v>
      </c>
      <c r="R429" s="61">
        <v>0</v>
      </c>
      <c r="S429" s="61">
        <v>-500</v>
      </c>
    </row>
    <row r="430" spans="1:19" x14ac:dyDescent="0.2">
      <c r="A430" t="s">
        <v>541</v>
      </c>
      <c r="B430" t="s">
        <v>866</v>
      </c>
      <c r="C430" t="s">
        <v>1184</v>
      </c>
      <c r="D430" t="s">
        <v>238</v>
      </c>
      <c r="E430" t="s">
        <v>1546</v>
      </c>
      <c r="F430" t="s">
        <v>122</v>
      </c>
      <c r="G430" s="87">
        <v>43864</v>
      </c>
      <c r="H430" t="s">
        <v>1547</v>
      </c>
      <c r="I430" t="s">
        <v>2179</v>
      </c>
      <c r="J430" t="s">
        <v>2157</v>
      </c>
      <c r="K430">
        <v>10353</v>
      </c>
      <c r="L430" t="s">
        <v>2142</v>
      </c>
      <c r="M430" s="87">
        <v>43871</v>
      </c>
      <c r="N430" t="s">
        <v>1551</v>
      </c>
      <c r="O430" t="s">
        <v>1552</v>
      </c>
      <c r="P430" s="61">
        <v>-840</v>
      </c>
      <c r="Q430" t="s">
        <v>1552</v>
      </c>
      <c r="R430" s="61">
        <v>0</v>
      </c>
      <c r="S430" s="61">
        <v>-840</v>
      </c>
    </row>
    <row r="431" spans="1:19" x14ac:dyDescent="0.2">
      <c r="A431" t="s">
        <v>541</v>
      </c>
      <c r="B431" t="s">
        <v>866</v>
      </c>
      <c r="C431" t="s">
        <v>1184</v>
      </c>
      <c r="D431" t="s">
        <v>238</v>
      </c>
      <c r="E431" t="s">
        <v>1546</v>
      </c>
      <c r="F431" t="s">
        <v>122</v>
      </c>
      <c r="G431" s="87">
        <v>43864</v>
      </c>
      <c r="H431" t="s">
        <v>1547</v>
      </c>
      <c r="I431" t="s">
        <v>2180</v>
      </c>
      <c r="J431" t="s">
        <v>2167</v>
      </c>
      <c r="K431">
        <v>10353</v>
      </c>
      <c r="L431" t="s">
        <v>2142</v>
      </c>
      <c r="M431" s="87">
        <v>43871</v>
      </c>
      <c r="N431" t="s">
        <v>1551</v>
      </c>
      <c r="O431" t="s">
        <v>1552</v>
      </c>
      <c r="P431" s="61">
        <v>-310</v>
      </c>
      <c r="Q431" t="s">
        <v>1552</v>
      </c>
      <c r="R431" s="61">
        <v>0</v>
      </c>
      <c r="S431" s="61">
        <v>-310</v>
      </c>
    </row>
    <row r="432" spans="1:19" x14ac:dyDescent="0.2">
      <c r="A432" t="s">
        <v>541</v>
      </c>
      <c r="B432" t="s">
        <v>866</v>
      </c>
      <c r="C432" t="s">
        <v>1184</v>
      </c>
      <c r="D432" t="s">
        <v>238</v>
      </c>
      <c r="E432" t="s">
        <v>1546</v>
      </c>
      <c r="F432" t="s">
        <v>122</v>
      </c>
      <c r="G432" s="87">
        <v>43864</v>
      </c>
      <c r="H432" t="s">
        <v>1547</v>
      </c>
      <c r="I432" t="s">
        <v>2181</v>
      </c>
      <c r="J432" t="s">
        <v>2182</v>
      </c>
      <c r="K432">
        <v>10353</v>
      </c>
      <c r="L432" t="s">
        <v>2142</v>
      </c>
      <c r="M432" s="87">
        <v>43871</v>
      </c>
      <c r="N432" t="s">
        <v>1551</v>
      </c>
      <c r="O432" t="s">
        <v>1552</v>
      </c>
      <c r="P432" s="61">
        <v>-2200</v>
      </c>
      <c r="Q432" t="s">
        <v>1552</v>
      </c>
      <c r="R432" s="61">
        <v>0</v>
      </c>
      <c r="S432" s="61">
        <v>-2200</v>
      </c>
    </row>
    <row r="433" spans="1:19" x14ac:dyDescent="0.2">
      <c r="A433" t="s">
        <v>541</v>
      </c>
      <c r="B433" t="s">
        <v>866</v>
      </c>
      <c r="C433" t="s">
        <v>1184</v>
      </c>
      <c r="D433" t="s">
        <v>238</v>
      </c>
      <c r="E433" t="s">
        <v>1546</v>
      </c>
      <c r="F433" t="s">
        <v>122</v>
      </c>
      <c r="G433" s="87">
        <v>43864</v>
      </c>
      <c r="H433" t="s">
        <v>1547</v>
      </c>
      <c r="I433" t="s">
        <v>2183</v>
      </c>
      <c r="J433" t="s">
        <v>2160</v>
      </c>
      <c r="K433">
        <v>10353</v>
      </c>
      <c r="L433" t="s">
        <v>2142</v>
      </c>
      <c r="M433" s="87">
        <v>43871</v>
      </c>
      <c r="N433" t="s">
        <v>1551</v>
      </c>
      <c r="O433" t="s">
        <v>1552</v>
      </c>
      <c r="P433" s="61">
        <v>-500</v>
      </c>
      <c r="Q433" t="s">
        <v>1552</v>
      </c>
      <c r="R433" s="61">
        <v>0</v>
      </c>
      <c r="S433" s="61">
        <v>-500</v>
      </c>
    </row>
    <row r="434" spans="1:19" x14ac:dyDescent="0.2">
      <c r="A434" t="s">
        <v>541</v>
      </c>
      <c r="B434" t="s">
        <v>866</v>
      </c>
      <c r="C434" t="s">
        <v>1184</v>
      </c>
      <c r="D434" t="s">
        <v>238</v>
      </c>
      <c r="E434" t="s">
        <v>1546</v>
      </c>
      <c r="F434" t="s">
        <v>122</v>
      </c>
      <c r="G434" s="87">
        <v>43864</v>
      </c>
      <c r="H434" t="s">
        <v>1547</v>
      </c>
      <c r="I434" t="s">
        <v>2184</v>
      </c>
      <c r="J434" t="s">
        <v>2175</v>
      </c>
      <c r="K434">
        <v>10353</v>
      </c>
      <c r="L434" t="s">
        <v>2142</v>
      </c>
      <c r="M434" s="87">
        <v>43871</v>
      </c>
      <c r="N434" t="s">
        <v>1551</v>
      </c>
      <c r="O434" t="s">
        <v>1552</v>
      </c>
      <c r="P434" s="61">
        <v>-490</v>
      </c>
      <c r="Q434" t="s">
        <v>1552</v>
      </c>
      <c r="R434" s="61">
        <v>0</v>
      </c>
      <c r="S434" s="61">
        <v>-490</v>
      </c>
    </row>
    <row r="435" spans="1:19" x14ac:dyDescent="0.2">
      <c r="A435" t="s">
        <v>541</v>
      </c>
      <c r="B435" t="s">
        <v>866</v>
      </c>
      <c r="C435" t="s">
        <v>1184</v>
      </c>
      <c r="D435" t="s">
        <v>238</v>
      </c>
      <c r="E435" t="s">
        <v>1546</v>
      </c>
      <c r="F435" t="s">
        <v>122</v>
      </c>
      <c r="G435" s="87">
        <v>43864</v>
      </c>
      <c r="H435" t="s">
        <v>1547</v>
      </c>
      <c r="I435" t="s">
        <v>2185</v>
      </c>
      <c r="J435" t="s">
        <v>2167</v>
      </c>
      <c r="K435">
        <v>10353</v>
      </c>
      <c r="L435" t="s">
        <v>2142</v>
      </c>
      <c r="M435" s="87">
        <v>43871</v>
      </c>
      <c r="N435" t="s">
        <v>1551</v>
      </c>
      <c r="O435" t="s">
        <v>1552</v>
      </c>
      <c r="P435" s="61">
        <v>-310</v>
      </c>
      <c r="Q435" t="s">
        <v>1552</v>
      </c>
      <c r="R435" s="61">
        <v>0</v>
      </c>
      <c r="S435" s="61">
        <v>-310</v>
      </c>
    </row>
    <row r="436" spans="1:19" x14ac:dyDescent="0.2">
      <c r="A436" t="s">
        <v>541</v>
      </c>
      <c r="B436" t="s">
        <v>866</v>
      </c>
      <c r="C436" t="s">
        <v>1184</v>
      </c>
      <c r="D436" t="s">
        <v>238</v>
      </c>
      <c r="E436" t="s">
        <v>1546</v>
      </c>
      <c r="F436" t="s">
        <v>122</v>
      </c>
      <c r="G436" s="87">
        <v>43864</v>
      </c>
      <c r="H436" t="s">
        <v>1547</v>
      </c>
      <c r="I436" t="s">
        <v>2186</v>
      </c>
      <c r="J436" t="s">
        <v>2187</v>
      </c>
      <c r="K436">
        <v>10353</v>
      </c>
      <c r="L436" t="s">
        <v>2142</v>
      </c>
      <c r="M436" s="87">
        <v>43871</v>
      </c>
      <c r="N436" t="s">
        <v>1551</v>
      </c>
      <c r="O436" t="s">
        <v>1552</v>
      </c>
      <c r="P436" s="61">
        <v>-1000</v>
      </c>
      <c r="Q436" t="s">
        <v>1552</v>
      </c>
      <c r="R436" s="61">
        <v>0</v>
      </c>
      <c r="S436" s="61">
        <v>-1000</v>
      </c>
    </row>
    <row r="437" spans="1:19" x14ac:dyDescent="0.2">
      <c r="A437" t="s">
        <v>541</v>
      </c>
      <c r="B437" t="s">
        <v>866</v>
      </c>
      <c r="C437" t="s">
        <v>1184</v>
      </c>
      <c r="D437" t="s">
        <v>238</v>
      </c>
      <c r="E437" t="s">
        <v>1546</v>
      </c>
      <c r="F437" t="s">
        <v>122</v>
      </c>
      <c r="G437" s="87">
        <v>43864</v>
      </c>
      <c r="H437" t="s">
        <v>1547</v>
      </c>
      <c r="I437" t="s">
        <v>2188</v>
      </c>
      <c r="J437" t="s">
        <v>2178</v>
      </c>
      <c r="K437">
        <v>10353</v>
      </c>
      <c r="L437" t="s">
        <v>2142</v>
      </c>
      <c r="M437" s="87">
        <v>43871</v>
      </c>
      <c r="N437" t="s">
        <v>1551</v>
      </c>
      <c r="O437" t="s">
        <v>1552</v>
      </c>
      <c r="P437" s="61">
        <v>-495</v>
      </c>
      <c r="Q437" t="s">
        <v>1552</v>
      </c>
      <c r="R437" s="61">
        <v>0</v>
      </c>
      <c r="S437" s="61">
        <v>-495</v>
      </c>
    </row>
    <row r="438" spans="1:19" x14ac:dyDescent="0.2">
      <c r="A438" t="s">
        <v>541</v>
      </c>
      <c r="B438" t="s">
        <v>866</v>
      </c>
      <c r="C438" t="s">
        <v>1184</v>
      </c>
      <c r="D438" t="s">
        <v>238</v>
      </c>
      <c r="E438" t="s">
        <v>1546</v>
      </c>
      <c r="F438" t="s">
        <v>122</v>
      </c>
      <c r="G438" s="87">
        <v>43864</v>
      </c>
      <c r="H438" t="s">
        <v>1547</v>
      </c>
      <c r="I438" t="s">
        <v>2189</v>
      </c>
      <c r="J438" t="s">
        <v>2175</v>
      </c>
      <c r="K438">
        <v>10353</v>
      </c>
      <c r="L438" t="s">
        <v>2142</v>
      </c>
      <c r="M438" s="87">
        <v>43871</v>
      </c>
      <c r="N438" t="s">
        <v>1551</v>
      </c>
      <c r="O438" t="s">
        <v>1552</v>
      </c>
      <c r="P438" s="61">
        <v>-500</v>
      </c>
      <c r="Q438" t="s">
        <v>1552</v>
      </c>
      <c r="R438" s="61">
        <v>0</v>
      </c>
      <c r="S438" s="61">
        <v>-500</v>
      </c>
    </row>
    <row r="439" spans="1:19" x14ac:dyDescent="0.2">
      <c r="A439" t="s">
        <v>541</v>
      </c>
      <c r="B439" t="s">
        <v>866</v>
      </c>
      <c r="C439" t="s">
        <v>1184</v>
      </c>
      <c r="D439" t="s">
        <v>238</v>
      </c>
      <c r="E439" t="s">
        <v>1546</v>
      </c>
      <c r="F439" t="s">
        <v>122</v>
      </c>
      <c r="G439" s="87">
        <v>43864</v>
      </c>
      <c r="H439" t="s">
        <v>1547</v>
      </c>
      <c r="I439" t="s">
        <v>2190</v>
      </c>
      <c r="J439" t="s">
        <v>2175</v>
      </c>
      <c r="K439">
        <v>10353</v>
      </c>
      <c r="L439" t="s">
        <v>2142</v>
      </c>
      <c r="M439" s="87">
        <v>43871</v>
      </c>
      <c r="N439" t="s">
        <v>1551</v>
      </c>
      <c r="O439" t="s">
        <v>1552</v>
      </c>
      <c r="P439" s="61">
        <v>-400</v>
      </c>
      <c r="Q439" t="s">
        <v>1552</v>
      </c>
      <c r="R439" s="61">
        <v>0</v>
      </c>
      <c r="S439" s="61">
        <v>-400</v>
      </c>
    </row>
    <row r="440" spans="1:19" x14ac:dyDescent="0.2">
      <c r="A440" t="s">
        <v>541</v>
      </c>
      <c r="B440" t="s">
        <v>866</v>
      </c>
      <c r="C440" t="s">
        <v>1184</v>
      </c>
      <c r="D440" t="s">
        <v>238</v>
      </c>
      <c r="E440" t="s">
        <v>1546</v>
      </c>
      <c r="F440" t="s">
        <v>122</v>
      </c>
      <c r="G440" s="87">
        <v>43864</v>
      </c>
      <c r="H440" t="s">
        <v>1547</v>
      </c>
      <c r="I440" t="s">
        <v>2191</v>
      </c>
      <c r="J440" t="s">
        <v>2148</v>
      </c>
      <c r="K440">
        <v>10353</v>
      </c>
      <c r="L440" t="s">
        <v>2142</v>
      </c>
      <c r="M440" s="87">
        <v>43871</v>
      </c>
      <c r="N440" t="s">
        <v>1551</v>
      </c>
      <c r="O440" t="s">
        <v>1552</v>
      </c>
      <c r="P440" s="61">
        <v>-600</v>
      </c>
      <c r="Q440" t="s">
        <v>1552</v>
      </c>
      <c r="R440" s="61">
        <v>0</v>
      </c>
      <c r="S440" s="61">
        <v>-600</v>
      </c>
    </row>
    <row r="441" spans="1:19" x14ac:dyDescent="0.2">
      <c r="A441" t="s">
        <v>541</v>
      </c>
      <c r="B441" t="s">
        <v>866</v>
      </c>
      <c r="C441" t="s">
        <v>1184</v>
      </c>
      <c r="D441" t="s">
        <v>238</v>
      </c>
      <c r="E441" t="s">
        <v>1546</v>
      </c>
      <c r="F441" t="s">
        <v>122</v>
      </c>
      <c r="G441" s="87">
        <v>43864</v>
      </c>
      <c r="H441" t="s">
        <v>1547</v>
      </c>
      <c r="I441" t="s">
        <v>2192</v>
      </c>
      <c r="J441" t="s">
        <v>2193</v>
      </c>
      <c r="K441">
        <v>10353</v>
      </c>
      <c r="L441" t="s">
        <v>2142</v>
      </c>
      <c r="M441" s="87">
        <v>43871</v>
      </c>
      <c r="N441" t="s">
        <v>1551</v>
      </c>
      <c r="O441" t="s">
        <v>1552</v>
      </c>
      <c r="P441" s="61">
        <v>-700</v>
      </c>
      <c r="Q441" t="s">
        <v>1552</v>
      </c>
      <c r="R441" s="61">
        <v>0</v>
      </c>
      <c r="S441" s="61">
        <v>-700</v>
      </c>
    </row>
    <row r="442" spans="1:19" x14ac:dyDescent="0.2">
      <c r="A442" t="s">
        <v>541</v>
      </c>
      <c r="B442" t="s">
        <v>866</v>
      </c>
      <c r="C442" t="s">
        <v>1184</v>
      </c>
      <c r="D442" t="s">
        <v>238</v>
      </c>
      <c r="E442" t="s">
        <v>1546</v>
      </c>
      <c r="F442" t="s">
        <v>122</v>
      </c>
      <c r="G442" s="87">
        <v>43864</v>
      </c>
      <c r="H442" t="s">
        <v>1547</v>
      </c>
      <c r="I442" t="s">
        <v>2194</v>
      </c>
      <c r="J442" t="s">
        <v>2195</v>
      </c>
      <c r="K442">
        <v>10353</v>
      </c>
      <c r="L442" t="s">
        <v>2142</v>
      </c>
      <c r="M442" s="87">
        <v>43871</v>
      </c>
      <c r="N442" t="s">
        <v>1551</v>
      </c>
      <c r="O442" t="s">
        <v>1552</v>
      </c>
      <c r="P442" s="61">
        <v>-900</v>
      </c>
      <c r="Q442" t="s">
        <v>1552</v>
      </c>
      <c r="R442" s="61">
        <v>0</v>
      </c>
      <c r="S442" s="61">
        <v>-900</v>
      </c>
    </row>
    <row r="443" spans="1:19" x14ac:dyDescent="0.2">
      <c r="A443" t="s">
        <v>541</v>
      </c>
      <c r="B443" t="s">
        <v>866</v>
      </c>
      <c r="C443" t="s">
        <v>1184</v>
      </c>
      <c r="D443" t="s">
        <v>238</v>
      </c>
      <c r="E443" t="s">
        <v>1546</v>
      </c>
      <c r="F443" t="s">
        <v>122</v>
      </c>
      <c r="G443" s="87">
        <v>43864</v>
      </c>
      <c r="H443" t="s">
        <v>1547</v>
      </c>
      <c r="I443" t="s">
        <v>2196</v>
      </c>
      <c r="J443" t="s">
        <v>2150</v>
      </c>
      <c r="K443">
        <v>10353</v>
      </c>
      <c r="L443" t="s">
        <v>2142</v>
      </c>
      <c r="M443" s="87">
        <v>43871</v>
      </c>
      <c r="N443" t="s">
        <v>1551</v>
      </c>
      <c r="O443" t="s">
        <v>1552</v>
      </c>
      <c r="P443" s="61">
        <v>-2700</v>
      </c>
      <c r="Q443" t="s">
        <v>1552</v>
      </c>
      <c r="R443" s="61">
        <v>0</v>
      </c>
      <c r="S443" s="61">
        <v>-2700</v>
      </c>
    </row>
    <row r="444" spans="1:19" x14ac:dyDescent="0.2">
      <c r="A444" t="s">
        <v>541</v>
      </c>
      <c r="B444" t="s">
        <v>866</v>
      </c>
      <c r="C444" t="s">
        <v>1184</v>
      </c>
      <c r="D444" t="s">
        <v>238</v>
      </c>
      <c r="E444" t="s">
        <v>1546</v>
      </c>
      <c r="F444" t="s">
        <v>122</v>
      </c>
      <c r="G444" s="87">
        <v>43864</v>
      </c>
      <c r="H444" t="s">
        <v>1547</v>
      </c>
      <c r="I444" t="s">
        <v>2197</v>
      </c>
      <c r="J444" t="s">
        <v>2148</v>
      </c>
      <c r="K444">
        <v>10353</v>
      </c>
      <c r="L444" t="s">
        <v>2142</v>
      </c>
      <c r="M444" s="87">
        <v>43871</v>
      </c>
      <c r="N444" t="s">
        <v>1551</v>
      </c>
      <c r="O444" t="s">
        <v>1552</v>
      </c>
      <c r="P444" s="61">
        <v>-490</v>
      </c>
      <c r="Q444" t="s">
        <v>1552</v>
      </c>
      <c r="R444" s="61">
        <v>0</v>
      </c>
      <c r="S444" s="61">
        <v>-490</v>
      </c>
    </row>
    <row r="445" spans="1:19" x14ac:dyDescent="0.2">
      <c r="A445" t="s">
        <v>541</v>
      </c>
      <c r="B445" t="s">
        <v>866</v>
      </c>
      <c r="C445" t="s">
        <v>1184</v>
      </c>
      <c r="D445" t="s">
        <v>238</v>
      </c>
      <c r="E445" t="s">
        <v>1546</v>
      </c>
      <c r="F445" t="s">
        <v>122</v>
      </c>
      <c r="G445" s="87">
        <v>43864</v>
      </c>
      <c r="H445" t="s">
        <v>1547</v>
      </c>
      <c r="I445" t="s">
        <v>2198</v>
      </c>
      <c r="J445" t="s">
        <v>2157</v>
      </c>
      <c r="K445">
        <v>10353</v>
      </c>
      <c r="L445" t="s">
        <v>2142</v>
      </c>
      <c r="M445" s="87">
        <v>43871</v>
      </c>
      <c r="N445" t="s">
        <v>1551</v>
      </c>
      <c r="O445" t="s">
        <v>1552</v>
      </c>
      <c r="P445" s="61">
        <v>-900</v>
      </c>
      <c r="Q445" t="s">
        <v>1552</v>
      </c>
      <c r="R445" s="61">
        <v>0</v>
      </c>
      <c r="S445" s="61">
        <v>-900</v>
      </c>
    </row>
    <row r="446" spans="1:19" x14ac:dyDescent="0.2">
      <c r="A446" t="s">
        <v>541</v>
      </c>
      <c r="B446" t="s">
        <v>866</v>
      </c>
      <c r="C446" t="s">
        <v>1184</v>
      </c>
      <c r="D446" t="s">
        <v>238</v>
      </c>
      <c r="E446" t="s">
        <v>1546</v>
      </c>
      <c r="F446" t="s">
        <v>122</v>
      </c>
      <c r="G446" s="87">
        <v>43864</v>
      </c>
      <c r="H446" t="s">
        <v>1547</v>
      </c>
      <c r="I446" t="s">
        <v>2199</v>
      </c>
      <c r="J446" t="s">
        <v>2160</v>
      </c>
      <c r="K446">
        <v>10353</v>
      </c>
      <c r="L446" t="s">
        <v>2142</v>
      </c>
      <c r="M446" s="87">
        <v>43871</v>
      </c>
      <c r="N446" t="s">
        <v>1551</v>
      </c>
      <c r="O446" t="s">
        <v>1552</v>
      </c>
      <c r="P446" s="61">
        <v>-500</v>
      </c>
      <c r="Q446" t="s">
        <v>1552</v>
      </c>
      <c r="R446" s="61">
        <v>0</v>
      </c>
      <c r="S446" s="61">
        <v>-500</v>
      </c>
    </row>
    <row r="447" spans="1:19" x14ac:dyDescent="0.2">
      <c r="A447" t="s">
        <v>541</v>
      </c>
      <c r="B447" t="s">
        <v>866</v>
      </c>
      <c r="C447" t="s">
        <v>1184</v>
      </c>
      <c r="D447" t="s">
        <v>238</v>
      </c>
      <c r="E447" t="s">
        <v>1546</v>
      </c>
      <c r="F447" t="s">
        <v>122</v>
      </c>
      <c r="G447" s="87">
        <v>43864</v>
      </c>
      <c r="H447" t="s">
        <v>1547</v>
      </c>
      <c r="I447" t="s">
        <v>2200</v>
      </c>
      <c r="J447" t="s">
        <v>2144</v>
      </c>
      <c r="K447">
        <v>10353</v>
      </c>
      <c r="L447" t="s">
        <v>2142</v>
      </c>
      <c r="M447" s="87">
        <v>43871</v>
      </c>
      <c r="N447" t="s">
        <v>1551</v>
      </c>
      <c r="O447" t="s">
        <v>1552</v>
      </c>
      <c r="P447" s="61">
        <v>-1000</v>
      </c>
      <c r="Q447" t="s">
        <v>1552</v>
      </c>
      <c r="R447" s="61">
        <v>0</v>
      </c>
      <c r="S447" s="61">
        <v>-1000</v>
      </c>
    </row>
    <row r="448" spans="1:19" x14ac:dyDescent="0.2">
      <c r="A448" t="s">
        <v>541</v>
      </c>
      <c r="B448" t="s">
        <v>866</v>
      </c>
      <c r="C448" t="s">
        <v>1184</v>
      </c>
      <c r="D448" t="s">
        <v>238</v>
      </c>
      <c r="E448" t="s">
        <v>1546</v>
      </c>
      <c r="F448" t="s">
        <v>123</v>
      </c>
      <c r="G448" s="87">
        <v>43892</v>
      </c>
      <c r="H448" t="s">
        <v>1547</v>
      </c>
      <c r="I448" t="s">
        <v>2201</v>
      </c>
      <c r="J448" t="s">
        <v>2202</v>
      </c>
      <c r="K448">
        <v>10365</v>
      </c>
      <c r="L448" t="s">
        <v>2203</v>
      </c>
      <c r="M448" s="87">
        <v>43900</v>
      </c>
      <c r="N448" t="s">
        <v>1551</v>
      </c>
      <c r="O448" t="s">
        <v>1552</v>
      </c>
      <c r="P448" s="61">
        <v>-1530</v>
      </c>
      <c r="Q448" t="s">
        <v>1552</v>
      </c>
      <c r="R448" s="61">
        <v>0</v>
      </c>
      <c r="S448" s="61">
        <v>-1530</v>
      </c>
    </row>
    <row r="449" spans="1:19" x14ac:dyDescent="0.2">
      <c r="A449" t="s">
        <v>541</v>
      </c>
      <c r="B449" t="s">
        <v>866</v>
      </c>
      <c r="C449" t="s">
        <v>1184</v>
      </c>
      <c r="D449" t="s">
        <v>238</v>
      </c>
      <c r="E449" t="s">
        <v>1546</v>
      </c>
      <c r="F449" t="s">
        <v>123</v>
      </c>
      <c r="G449" s="87">
        <v>43892</v>
      </c>
      <c r="H449" t="s">
        <v>1547</v>
      </c>
      <c r="I449" t="s">
        <v>2204</v>
      </c>
      <c r="J449" t="s">
        <v>2205</v>
      </c>
      <c r="K449">
        <v>10365</v>
      </c>
      <c r="L449" t="s">
        <v>2203</v>
      </c>
      <c r="M449" s="87">
        <v>43900</v>
      </c>
      <c r="N449" t="s">
        <v>1551</v>
      </c>
      <c r="O449" t="s">
        <v>1552</v>
      </c>
      <c r="P449" s="61">
        <v>-1150</v>
      </c>
      <c r="Q449" t="s">
        <v>1552</v>
      </c>
      <c r="R449" s="61">
        <v>0</v>
      </c>
      <c r="S449" s="61">
        <v>-1150</v>
      </c>
    </row>
    <row r="450" spans="1:19" x14ac:dyDescent="0.2">
      <c r="A450" t="s">
        <v>541</v>
      </c>
      <c r="B450" t="s">
        <v>866</v>
      </c>
      <c r="C450" t="s">
        <v>1184</v>
      </c>
      <c r="D450" t="s">
        <v>238</v>
      </c>
      <c r="E450" t="s">
        <v>1546</v>
      </c>
      <c r="F450" t="s">
        <v>123</v>
      </c>
      <c r="G450" s="87">
        <v>43892</v>
      </c>
      <c r="H450" t="s">
        <v>1547</v>
      </c>
      <c r="I450" t="s">
        <v>2206</v>
      </c>
      <c r="J450" t="s">
        <v>2207</v>
      </c>
      <c r="K450">
        <v>10365</v>
      </c>
      <c r="L450" t="s">
        <v>2203</v>
      </c>
      <c r="M450" s="87">
        <v>43900</v>
      </c>
      <c r="N450" t="s">
        <v>1551</v>
      </c>
      <c r="O450" t="s">
        <v>1552</v>
      </c>
      <c r="P450" s="61">
        <v>-750</v>
      </c>
      <c r="Q450" t="s">
        <v>1552</v>
      </c>
      <c r="R450" s="61">
        <v>0</v>
      </c>
      <c r="S450" s="61">
        <v>-750</v>
      </c>
    </row>
    <row r="451" spans="1:19" x14ac:dyDescent="0.2">
      <c r="A451" t="s">
        <v>541</v>
      </c>
      <c r="B451" t="s">
        <v>866</v>
      </c>
      <c r="C451" t="s">
        <v>1184</v>
      </c>
      <c r="D451" t="s">
        <v>238</v>
      </c>
      <c r="E451" t="s">
        <v>1546</v>
      </c>
      <c r="F451" t="s">
        <v>123</v>
      </c>
      <c r="G451" s="87">
        <v>43892</v>
      </c>
      <c r="H451" t="s">
        <v>1547</v>
      </c>
      <c r="I451" t="s">
        <v>2208</v>
      </c>
      <c r="J451" t="s">
        <v>2202</v>
      </c>
      <c r="K451">
        <v>10365</v>
      </c>
      <c r="L451" t="s">
        <v>2203</v>
      </c>
      <c r="M451" s="87">
        <v>43900</v>
      </c>
      <c r="N451" t="s">
        <v>1551</v>
      </c>
      <c r="O451" t="s">
        <v>1552</v>
      </c>
      <c r="P451" s="61">
        <v>-1255</v>
      </c>
      <c r="Q451" t="s">
        <v>1552</v>
      </c>
      <c r="R451" s="61">
        <v>0</v>
      </c>
      <c r="S451" s="61">
        <v>-1255</v>
      </c>
    </row>
    <row r="452" spans="1:19" x14ac:dyDescent="0.2">
      <c r="A452" t="s">
        <v>541</v>
      </c>
      <c r="B452" t="s">
        <v>866</v>
      </c>
      <c r="C452" t="s">
        <v>1184</v>
      </c>
      <c r="D452" t="s">
        <v>238</v>
      </c>
      <c r="E452" t="s">
        <v>1546</v>
      </c>
      <c r="F452" t="s">
        <v>123</v>
      </c>
      <c r="G452" s="87">
        <v>43892</v>
      </c>
      <c r="H452" t="s">
        <v>1547</v>
      </c>
      <c r="I452" t="s">
        <v>2209</v>
      </c>
      <c r="J452" t="s">
        <v>2207</v>
      </c>
      <c r="K452">
        <v>10365</v>
      </c>
      <c r="L452" t="s">
        <v>2203</v>
      </c>
      <c r="M452" s="87">
        <v>43900</v>
      </c>
      <c r="N452" t="s">
        <v>1551</v>
      </c>
      <c r="O452" t="s">
        <v>1552</v>
      </c>
      <c r="P452" s="61">
        <v>-890</v>
      </c>
      <c r="Q452" t="s">
        <v>1552</v>
      </c>
      <c r="R452" s="61">
        <v>0</v>
      </c>
      <c r="S452" s="61">
        <v>-890</v>
      </c>
    </row>
    <row r="453" spans="1:19" x14ac:dyDescent="0.2">
      <c r="A453" t="s">
        <v>541</v>
      </c>
      <c r="B453" t="s">
        <v>866</v>
      </c>
      <c r="C453" t="s">
        <v>1184</v>
      </c>
      <c r="D453" t="s">
        <v>238</v>
      </c>
      <c r="E453" t="s">
        <v>1546</v>
      </c>
      <c r="F453" t="s">
        <v>123</v>
      </c>
      <c r="G453" s="87">
        <v>43892</v>
      </c>
      <c r="H453" t="s">
        <v>1547</v>
      </c>
      <c r="I453" t="s">
        <v>2210</v>
      </c>
      <c r="J453" t="s">
        <v>2211</v>
      </c>
      <c r="K453">
        <v>10365</v>
      </c>
      <c r="L453" t="s">
        <v>2203</v>
      </c>
      <c r="M453" s="87">
        <v>43900</v>
      </c>
      <c r="N453" t="s">
        <v>1551</v>
      </c>
      <c r="O453" t="s">
        <v>1552</v>
      </c>
      <c r="P453" s="61">
        <v>-600</v>
      </c>
      <c r="Q453" t="s">
        <v>1552</v>
      </c>
      <c r="R453" s="61">
        <v>0</v>
      </c>
      <c r="S453" s="61">
        <v>-600</v>
      </c>
    </row>
    <row r="454" spans="1:19" x14ac:dyDescent="0.2">
      <c r="A454" t="s">
        <v>541</v>
      </c>
      <c r="B454" t="s">
        <v>866</v>
      </c>
      <c r="C454" t="s">
        <v>1184</v>
      </c>
      <c r="D454" t="s">
        <v>238</v>
      </c>
      <c r="E454" t="s">
        <v>1546</v>
      </c>
      <c r="F454" t="s">
        <v>123</v>
      </c>
      <c r="G454" s="87">
        <v>43892</v>
      </c>
      <c r="H454" t="s">
        <v>1547</v>
      </c>
      <c r="I454" t="s">
        <v>2212</v>
      </c>
      <c r="J454" t="s">
        <v>2202</v>
      </c>
      <c r="K454">
        <v>10365</v>
      </c>
      <c r="L454" t="s">
        <v>2203</v>
      </c>
      <c r="M454" s="87">
        <v>43900</v>
      </c>
      <c r="N454" t="s">
        <v>1551</v>
      </c>
      <c r="O454" t="s">
        <v>1552</v>
      </c>
      <c r="P454" s="61">
        <v>-1400</v>
      </c>
      <c r="Q454" t="s">
        <v>1552</v>
      </c>
      <c r="R454" s="61">
        <v>0</v>
      </c>
      <c r="S454" s="61">
        <v>-1400</v>
      </c>
    </row>
    <row r="455" spans="1:19" x14ac:dyDescent="0.2">
      <c r="A455" t="s">
        <v>541</v>
      </c>
      <c r="B455" t="s">
        <v>866</v>
      </c>
      <c r="C455" t="s">
        <v>1184</v>
      </c>
      <c r="D455" t="s">
        <v>238</v>
      </c>
      <c r="E455" t="s">
        <v>1546</v>
      </c>
      <c r="F455" t="s">
        <v>123</v>
      </c>
      <c r="G455" s="87">
        <v>43892</v>
      </c>
      <c r="H455" t="s">
        <v>1547</v>
      </c>
      <c r="I455" t="s">
        <v>2213</v>
      </c>
      <c r="J455" t="s">
        <v>2202</v>
      </c>
      <c r="K455">
        <v>10365</v>
      </c>
      <c r="L455" t="s">
        <v>2203</v>
      </c>
      <c r="M455" s="87">
        <v>43900</v>
      </c>
      <c r="N455" t="s">
        <v>1551</v>
      </c>
      <c r="O455" t="s">
        <v>1552</v>
      </c>
      <c r="P455" s="61">
        <v>-1255</v>
      </c>
      <c r="Q455" t="s">
        <v>1552</v>
      </c>
      <c r="R455" s="61">
        <v>0</v>
      </c>
      <c r="S455" s="61">
        <v>-1255</v>
      </c>
    </row>
    <row r="456" spans="1:19" x14ac:dyDescent="0.2">
      <c r="A456" t="s">
        <v>541</v>
      </c>
      <c r="B456" t="s">
        <v>866</v>
      </c>
      <c r="C456" t="s">
        <v>1184</v>
      </c>
      <c r="D456" t="s">
        <v>238</v>
      </c>
      <c r="E456" t="s">
        <v>1546</v>
      </c>
      <c r="F456" t="s">
        <v>123</v>
      </c>
      <c r="G456" s="87">
        <v>43892</v>
      </c>
      <c r="H456" t="s">
        <v>1547</v>
      </c>
      <c r="I456" t="s">
        <v>2214</v>
      </c>
      <c r="J456" t="s">
        <v>2207</v>
      </c>
      <c r="K456">
        <v>10365</v>
      </c>
      <c r="L456" t="s">
        <v>2203</v>
      </c>
      <c r="M456" s="87">
        <v>43900</v>
      </c>
      <c r="N456" t="s">
        <v>1551</v>
      </c>
      <c r="O456" t="s">
        <v>1552</v>
      </c>
      <c r="P456" s="61">
        <v>-725</v>
      </c>
      <c r="Q456" t="s">
        <v>1552</v>
      </c>
      <c r="R456" s="61">
        <v>0</v>
      </c>
      <c r="S456" s="61">
        <v>-725</v>
      </c>
    </row>
    <row r="457" spans="1:19" x14ac:dyDescent="0.2">
      <c r="A457" t="s">
        <v>541</v>
      </c>
      <c r="B457" t="s">
        <v>866</v>
      </c>
      <c r="C457" t="s">
        <v>1184</v>
      </c>
      <c r="D457" t="s">
        <v>238</v>
      </c>
      <c r="E457" t="s">
        <v>1546</v>
      </c>
      <c r="F457" t="s">
        <v>123</v>
      </c>
      <c r="G457" s="87">
        <v>43892</v>
      </c>
      <c r="H457" t="s">
        <v>1547</v>
      </c>
      <c r="I457" t="s">
        <v>2215</v>
      </c>
      <c r="J457" t="s">
        <v>2205</v>
      </c>
      <c r="K457">
        <v>10365</v>
      </c>
      <c r="L457" t="s">
        <v>2203</v>
      </c>
      <c r="M457" s="87">
        <v>43900</v>
      </c>
      <c r="N457" t="s">
        <v>1551</v>
      </c>
      <c r="O457" t="s">
        <v>1552</v>
      </c>
      <c r="P457" s="61">
        <v>-781</v>
      </c>
      <c r="Q457" t="s">
        <v>1552</v>
      </c>
      <c r="R457" s="61">
        <v>0</v>
      </c>
      <c r="S457" s="61">
        <v>-781</v>
      </c>
    </row>
    <row r="458" spans="1:19" x14ac:dyDescent="0.2">
      <c r="A458" t="s">
        <v>541</v>
      </c>
      <c r="B458" t="s">
        <v>866</v>
      </c>
      <c r="C458" t="s">
        <v>1184</v>
      </c>
      <c r="D458" t="s">
        <v>238</v>
      </c>
      <c r="E458" t="s">
        <v>1546</v>
      </c>
      <c r="F458" t="s">
        <v>123</v>
      </c>
      <c r="G458" s="87">
        <v>43892</v>
      </c>
      <c r="H458" t="s">
        <v>1547</v>
      </c>
      <c r="I458" t="s">
        <v>2216</v>
      </c>
      <c r="J458" t="s">
        <v>2211</v>
      </c>
      <c r="K458">
        <v>10365</v>
      </c>
      <c r="L458" t="s">
        <v>2203</v>
      </c>
      <c r="M458" s="87">
        <v>43900</v>
      </c>
      <c r="N458" t="s">
        <v>1551</v>
      </c>
      <c r="O458" t="s">
        <v>1552</v>
      </c>
      <c r="P458" s="61">
        <v>-440</v>
      </c>
      <c r="Q458" t="s">
        <v>1552</v>
      </c>
      <c r="R458" s="61">
        <v>0</v>
      </c>
      <c r="S458" s="61">
        <v>-440</v>
      </c>
    </row>
    <row r="459" spans="1:19" x14ac:dyDescent="0.2">
      <c r="A459" t="s">
        <v>541</v>
      </c>
      <c r="B459" t="s">
        <v>866</v>
      </c>
      <c r="C459" t="s">
        <v>1184</v>
      </c>
      <c r="D459" t="s">
        <v>238</v>
      </c>
      <c r="E459" t="s">
        <v>1546</v>
      </c>
      <c r="F459" t="s">
        <v>123</v>
      </c>
      <c r="G459" s="87">
        <v>43892</v>
      </c>
      <c r="H459" t="s">
        <v>1547</v>
      </c>
      <c r="I459" t="s">
        <v>2217</v>
      </c>
      <c r="J459" t="s">
        <v>2218</v>
      </c>
      <c r="K459">
        <v>10365</v>
      </c>
      <c r="L459" t="s">
        <v>2203</v>
      </c>
      <c r="M459" s="87">
        <v>43900</v>
      </c>
      <c r="N459" t="s">
        <v>1551</v>
      </c>
      <c r="O459" t="s">
        <v>1552</v>
      </c>
      <c r="P459" s="61">
        <v>-450</v>
      </c>
      <c r="Q459" t="s">
        <v>1552</v>
      </c>
      <c r="R459" s="61">
        <v>0</v>
      </c>
      <c r="S459" s="61">
        <v>-450</v>
      </c>
    </row>
    <row r="460" spans="1:19" x14ac:dyDescent="0.2">
      <c r="A460" t="s">
        <v>541</v>
      </c>
      <c r="B460" t="s">
        <v>866</v>
      </c>
      <c r="C460" t="s">
        <v>1184</v>
      </c>
      <c r="D460" t="s">
        <v>238</v>
      </c>
      <c r="E460" t="s">
        <v>1546</v>
      </c>
      <c r="F460" t="s">
        <v>123</v>
      </c>
      <c r="G460" s="87">
        <v>43892</v>
      </c>
      <c r="H460" t="s">
        <v>1547</v>
      </c>
      <c r="I460" t="s">
        <v>2219</v>
      </c>
      <c r="J460" t="s">
        <v>2220</v>
      </c>
      <c r="K460">
        <v>10365</v>
      </c>
      <c r="L460" t="s">
        <v>2203</v>
      </c>
      <c r="M460" s="87">
        <v>43900</v>
      </c>
      <c r="N460" t="s">
        <v>1551</v>
      </c>
      <c r="O460" t="s">
        <v>1552</v>
      </c>
      <c r="P460" s="61">
        <v>-890</v>
      </c>
      <c r="Q460" t="s">
        <v>1552</v>
      </c>
      <c r="R460" s="61">
        <v>0</v>
      </c>
      <c r="S460" s="61">
        <v>-890</v>
      </c>
    </row>
    <row r="461" spans="1:19" x14ac:dyDescent="0.2">
      <c r="A461" t="s">
        <v>541</v>
      </c>
      <c r="B461" t="s">
        <v>866</v>
      </c>
      <c r="C461" t="s">
        <v>1184</v>
      </c>
      <c r="D461" t="s">
        <v>238</v>
      </c>
      <c r="E461" t="s">
        <v>1546</v>
      </c>
      <c r="F461" t="s">
        <v>123</v>
      </c>
      <c r="G461" s="87">
        <v>43892</v>
      </c>
      <c r="H461" t="s">
        <v>1547</v>
      </c>
      <c r="I461" t="s">
        <v>2221</v>
      </c>
      <c r="J461" t="s">
        <v>2222</v>
      </c>
      <c r="K461">
        <v>10365</v>
      </c>
      <c r="L461" t="s">
        <v>2203</v>
      </c>
      <c r="M461" s="87">
        <v>43900</v>
      </c>
      <c r="N461" t="s">
        <v>1551</v>
      </c>
      <c r="O461" t="s">
        <v>1552</v>
      </c>
      <c r="P461" s="61">
        <v>-725</v>
      </c>
      <c r="Q461" t="s">
        <v>1552</v>
      </c>
      <c r="R461" s="61">
        <v>0</v>
      </c>
      <c r="S461" s="61">
        <v>-725</v>
      </c>
    </row>
    <row r="462" spans="1:19" x14ac:dyDescent="0.2">
      <c r="A462" t="s">
        <v>541</v>
      </c>
      <c r="B462" t="s">
        <v>866</v>
      </c>
      <c r="C462" t="s">
        <v>1184</v>
      </c>
      <c r="D462" t="s">
        <v>238</v>
      </c>
      <c r="E462" t="s">
        <v>1546</v>
      </c>
      <c r="F462" t="s">
        <v>123</v>
      </c>
      <c r="G462" s="87">
        <v>43892</v>
      </c>
      <c r="H462" t="s">
        <v>1547</v>
      </c>
      <c r="I462" t="s">
        <v>2223</v>
      </c>
      <c r="J462" t="s">
        <v>2224</v>
      </c>
      <c r="K462">
        <v>10365</v>
      </c>
      <c r="L462" t="s">
        <v>2203</v>
      </c>
      <c r="M462" s="87">
        <v>43900</v>
      </c>
      <c r="N462" t="s">
        <v>1551</v>
      </c>
      <c r="O462" t="s">
        <v>1552</v>
      </c>
      <c r="P462" s="61">
        <v>-725</v>
      </c>
      <c r="Q462" t="s">
        <v>1552</v>
      </c>
      <c r="R462" s="61">
        <v>0</v>
      </c>
      <c r="S462" s="61">
        <v>-725</v>
      </c>
    </row>
    <row r="463" spans="1:19" x14ac:dyDescent="0.2">
      <c r="A463" t="s">
        <v>541</v>
      </c>
      <c r="B463" t="s">
        <v>866</v>
      </c>
      <c r="C463" t="s">
        <v>1184</v>
      </c>
      <c r="D463" t="s">
        <v>238</v>
      </c>
      <c r="E463" t="s">
        <v>1546</v>
      </c>
      <c r="F463" t="s">
        <v>123</v>
      </c>
      <c r="G463" s="87">
        <v>43892</v>
      </c>
      <c r="H463" t="s">
        <v>1547</v>
      </c>
      <c r="I463" t="s">
        <v>2225</v>
      </c>
      <c r="J463" t="s">
        <v>2226</v>
      </c>
      <c r="K463">
        <v>10365</v>
      </c>
      <c r="L463" t="s">
        <v>2203</v>
      </c>
      <c r="M463" s="87">
        <v>43900</v>
      </c>
      <c r="N463" t="s">
        <v>1551</v>
      </c>
      <c r="O463" t="s">
        <v>1552</v>
      </c>
      <c r="P463" s="61">
        <v>-990</v>
      </c>
      <c r="Q463" t="s">
        <v>1552</v>
      </c>
      <c r="R463" s="61">
        <v>0</v>
      </c>
      <c r="S463" s="61">
        <v>-990</v>
      </c>
    </row>
    <row r="464" spans="1:19" x14ac:dyDescent="0.2">
      <c r="A464" t="s">
        <v>541</v>
      </c>
      <c r="B464" t="s">
        <v>866</v>
      </c>
      <c r="C464" t="s">
        <v>1184</v>
      </c>
      <c r="D464" t="s">
        <v>238</v>
      </c>
      <c r="E464" t="s">
        <v>1546</v>
      </c>
      <c r="F464" t="s">
        <v>123</v>
      </c>
      <c r="G464" s="87">
        <v>43892</v>
      </c>
      <c r="H464" t="s">
        <v>1547</v>
      </c>
      <c r="I464" t="s">
        <v>2227</v>
      </c>
      <c r="J464" t="s">
        <v>2202</v>
      </c>
      <c r="K464">
        <v>10365</v>
      </c>
      <c r="L464" t="s">
        <v>2203</v>
      </c>
      <c r="M464" s="87">
        <v>43900</v>
      </c>
      <c r="N464" t="s">
        <v>1551</v>
      </c>
      <c r="O464" t="s">
        <v>1552</v>
      </c>
      <c r="P464" s="61">
        <v>-1000</v>
      </c>
      <c r="Q464" t="s">
        <v>1552</v>
      </c>
      <c r="R464" s="61">
        <v>0</v>
      </c>
      <c r="S464" s="61">
        <v>-1000</v>
      </c>
    </row>
    <row r="465" spans="1:19" x14ac:dyDescent="0.2">
      <c r="A465" t="s">
        <v>541</v>
      </c>
      <c r="B465" t="s">
        <v>866</v>
      </c>
      <c r="C465" t="s">
        <v>1184</v>
      </c>
      <c r="D465" t="s">
        <v>238</v>
      </c>
      <c r="E465" t="s">
        <v>1546</v>
      </c>
      <c r="F465" t="s">
        <v>123</v>
      </c>
      <c r="G465" s="87">
        <v>43892</v>
      </c>
      <c r="H465" t="s">
        <v>1547</v>
      </c>
      <c r="I465" t="s">
        <v>2228</v>
      </c>
      <c r="J465" t="s">
        <v>2229</v>
      </c>
      <c r="K465">
        <v>10365</v>
      </c>
      <c r="L465" t="s">
        <v>2203</v>
      </c>
      <c r="M465" s="87">
        <v>43900</v>
      </c>
      <c r="N465" t="s">
        <v>1551</v>
      </c>
      <c r="O465" t="s">
        <v>1552</v>
      </c>
      <c r="P465" s="61">
        <v>-325</v>
      </c>
      <c r="Q465" t="s">
        <v>1552</v>
      </c>
      <c r="R465" s="61">
        <v>0</v>
      </c>
      <c r="S465" s="61">
        <v>-325</v>
      </c>
    </row>
    <row r="466" spans="1:19" x14ac:dyDescent="0.2">
      <c r="A466" t="s">
        <v>541</v>
      </c>
      <c r="B466" t="s">
        <v>866</v>
      </c>
      <c r="C466" t="s">
        <v>1184</v>
      </c>
      <c r="D466" t="s">
        <v>238</v>
      </c>
      <c r="E466" t="s">
        <v>1546</v>
      </c>
      <c r="F466" t="s">
        <v>123</v>
      </c>
      <c r="G466" s="87">
        <v>43892</v>
      </c>
      <c r="H466" t="s">
        <v>1547</v>
      </c>
      <c r="I466" t="s">
        <v>2230</v>
      </c>
      <c r="J466" t="s">
        <v>2231</v>
      </c>
      <c r="K466">
        <v>10365</v>
      </c>
      <c r="L466" t="s">
        <v>2203</v>
      </c>
      <c r="M466" s="87">
        <v>43900</v>
      </c>
      <c r="N466" t="s">
        <v>1551</v>
      </c>
      <c r="O466" t="s">
        <v>1552</v>
      </c>
      <c r="P466" s="61">
        <v>-603.65</v>
      </c>
      <c r="Q466" t="s">
        <v>1552</v>
      </c>
      <c r="R466" s="61">
        <v>0</v>
      </c>
      <c r="S466" s="61">
        <v>-603.65</v>
      </c>
    </row>
    <row r="467" spans="1:19" x14ac:dyDescent="0.2">
      <c r="A467" t="s">
        <v>541</v>
      </c>
      <c r="B467" t="s">
        <v>866</v>
      </c>
      <c r="C467" t="s">
        <v>1184</v>
      </c>
      <c r="D467" t="s">
        <v>238</v>
      </c>
      <c r="E467" t="s">
        <v>1546</v>
      </c>
      <c r="F467" t="s">
        <v>123</v>
      </c>
      <c r="G467" s="87">
        <v>43892</v>
      </c>
      <c r="H467" t="s">
        <v>1547</v>
      </c>
      <c r="I467" t="s">
        <v>2232</v>
      </c>
      <c r="J467" t="s">
        <v>2207</v>
      </c>
      <c r="K467">
        <v>10365</v>
      </c>
      <c r="L467" t="s">
        <v>2203</v>
      </c>
      <c r="M467" s="87">
        <v>43900</v>
      </c>
      <c r="N467" t="s">
        <v>1551</v>
      </c>
      <c r="O467" t="s">
        <v>1552</v>
      </c>
      <c r="P467" s="61">
        <v>-900</v>
      </c>
      <c r="Q467" t="s">
        <v>1552</v>
      </c>
      <c r="R467" s="61">
        <v>0</v>
      </c>
      <c r="S467" s="61">
        <v>-900</v>
      </c>
    </row>
    <row r="468" spans="1:19" x14ac:dyDescent="0.2">
      <c r="A468" t="s">
        <v>541</v>
      </c>
      <c r="B468" t="s">
        <v>866</v>
      </c>
      <c r="C468" t="s">
        <v>1184</v>
      </c>
      <c r="D468" t="s">
        <v>238</v>
      </c>
      <c r="E468" t="s">
        <v>1546</v>
      </c>
      <c r="F468" t="s">
        <v>123</v>
      </c>
      <c r="G468" s="87">
        <v>43892</v>
      </c>
      <c r="H468" t="s">
        <v>1547</v>
      </c>
      <c r="I468" t="s">
        <v>2233</v>
      </c>
      <c r="J468" t="s">
        <v>2226</v>
      </c>
      <c r="K468">
        <v>10365</v>
      </c>
      <c r="L468" t="s">
        <v>2203</v>
      </c>
      <c r="M468" s="87">
        <v>43900</v>
      </c>
      <c r="N468" t="s">
        <v>1551</v>
      </c>
      <c r="O468" t="s">
        <v>1552</v>
      </c>
      <c r="P468" s="61">
        <v>-3500</v>
      </c>
      <c r="Q468" t="s">
        <v>1552</v>
      </c>
      <c r="R468" s="61">
        <v>0</v>
      </c>
      <c r="S468" s="61">
        <v>-3500</v>
      </c>
    </row>
    <row r="469" spans="1:19" x14ac:dyDescent="0.2">
      <c r="A469" t="s">
        <v>541</v>
      </c>
      <c r="B469" t="s">
        <v>866</v>
      </c>
      <c r="C469" t="s">
        <v>1184</v>
      </c>
      <c r="D469" t="s">
        <v>238</v>
      </c>
      <c r="E469" t="s">
        <v>1546</v>
      </c>
      <c r="F469" t="s">
        <v>123</v>
      </c>
      <c r="G469" s="87">
        <v>43892</v>
      </c>
      <c r="H469" t="s">
        <v>1547</v>
      </c>
      <c r="I469" t="s">
        <v>2234</v>
      </c>
      <c r="J469" t="s">
        <v>2205</v>
      </c>
      <c r="K469">
        <v>10365</v>
      </c>
      <c r="L469" t="s">
        <v>2203</v>
      </c>
      <c r="M469" s="87">
        <v>43900</v>
      </c>
      <c r="N469" t="s">
        <v>1551</v>
      </c>
      <c r="O469" t="s">
        <v>1552</v>
      </c>
      <c r="P469" s="61">
        <v>-840</v>
      </c>
      <c r="Q469" t="s">
        <v>1552</v>
      </c>
      <c r="R469" s="61">
        <v>0</v>
      </c>
      <c r="S469" s="61">
        <v>-840</v>
      </c>
    </row>
    <row r="470" spans="1:19" x14ac:dyDescent="0.2">
      <c r="A470" t="s">
        <v>541</v>
      </c>
      <c r="B470" t="s">
        <v>866</v>
      </c>
      <c r="C470" t="s">
        <v>1184</v>
      </c>
      <c r="D470" t="s">
        <v>238</v>
      </c>
      <c r="E470" t="s">
        <v>1546</v>
      </c>
      <c r="F470" t="s">
        <v>123</v>
      </c>
      <c r="G470" s="87">
        <v>43892</v>
      </c>
      <c r="H470" t="s">
        <v>1547</v>
      </c>
      <c r="I470" t="s">
        <v>2235</v>
      </c>
      <c r="J470" t="s">
        <v>2211</v>
      </c>
      <c r="K470">
        <v>10365</v>
      </c>
      <c r="L470" t="s">
        <v>2203</v>
      </c>
      <c r="M470" s="87">
        <v>43900</v>
      </c>
      <c r="N470" t="s">
        <v>1551</v>
      </c>
      <c r="O470" t="s">
        <v>1552</v>
      </c>
      <c r="P470" s="61">
        <v>-550</v>
      </c>
      <c r="Q470" t="s">
        <v>1552</v>
      </c>
      <c r="R470" s="61">
        <v>0</v>
      </c>
      <c r="S470" s="61">
        <v>-550</v>
      </c>
    </row>
    <row r="471" spans="1:19" x14ac:dyDescent="0.2">
      <c r="A471" t="s">
        <v>541</v>
      </c>
      <c r="B471" t="s">
        <v>866</v>
      </c>
      <c r="C471" t="s">
        <v>1184</v>
      </c>
      <c r="D471" t="s">
        <v>238</v>
      </c>
      <c r="E471" t="s">
        <v>1546</v>
      </c>
      <c r="F471" t="s">
        <v>123</v>
      </c>
      <c r="G471" s="87">
        <v>43892</v>
      </c>
      <c r="H471" t="s">
        <v>1547</v>
      </c>
      <c r="I471" t="s">
        <v>2236</v>
      </c>
      <c r="J471" t="s">
        <v>2237</v>
      </c>
      <c r="K471">
        <v>10365</v>
      </c>
      <c r="L471" t="s">
        <v>2203</v>
      </c>
      <c r="M471" s="87">
        <v>43900</v>
      </c>
      <c r="N471" t="s">
        <v>1551</v>
      </c>
      <c r="O471" t="s">
        <v>1552</v>
      </c>
      <c r="P471" s="61">
        <v>-500</v>
      </c>
      <c r="Q471" t="s">
        <v>1552</v>
      </c>
      <c r="R471" s="61">
        <v>0</v>
      </c>
      <c r="S471" s="61">
        <v>-500</v>
      </c>
    </row>
    <row r="472" spans="1:19" x14ac:dyDescent="0.2">
      <c r="A472" t="s">
        <v>541</v>
      </c>
      <c r="B472" t="s">
        <v>866</v>
      </c>
      <c r="C472" t="s">
        <v>1184</v>
      </c>
      <c r="D472" t="s">
        <v>238</v>
      </c>
      <c r="E472" t="s">
        <v>1546</v>
      </c>
      <c r="F472" t="s">
        <v>123</v>
      </c>
      <c r="G472" s="87">
        <v>43892</v>
      </c>
      <c r="H472" t="s">
        <v>1547</v>
      </c>
      <c r="I472" t="s">
        <v>2238</v>
      </c>
      <c r="J472" t="s">
        <v>2229</v>
      </c>
      <c r="K472">
        <v>10365</v>
      </c>
      <c r="L472" t="s">
        <v>2203</v>
      </c>
      <c r="M472" s="87">
        <v>43900</v>
      </c>
      <c r="N472" t="s">
        <v>1551</v>
      </c>
      <c r="O472" t="s">
        <v>1552</v>
      </c>
      <c r="P472" s="61">
        <v>-310</v>
      </c>
      <c r="Q472" t="s">
        <v>1552</v>
      </c>
      <c r="R472" s="61">
        <v>0</v>
      </c>
      <c r="S472" s="61">
        <v>-310</v>
      </c>
    </row>
    <row r="473" spans="1:19" x14ac:dyDescent="0.2">
      <c r="A473" t="s">
        <v>541</v>
      </c>
      <c r="B473" t="s">
        <v>866</v>
      </c>
      <c r="C473" t="s">
        <v>1184</v>
      </c>
      <c r="D473" t="s">
        <v>238</v>
      </c>
      <c r="E473" t="s">
        <v>1546</v>
      </c>
      <c r="F473" t="s">
        <v>123</v>
      </c>
      <c r="G473" s="87">
        <v>43892</v>
      </c>
      <c r="H473" t="s">
        <v>1547</v>
      </c>
      <c r="I473" t="s">
        <v>2239</v>
      </c>
      <c r="J473" t="s">
        <v>2205</v>
      </c>
      <c r="K473">
        <v>10365</v>
      </c>
      <c r="L473" t="s">
        <v>2203</v>
      </c>
      <c r="M473" s="87">
        <v>43900</v>
      </c>
      <c r="N473" t="s">
        <v>1551</v>
      </c>
      <c r="O473" t="s">
        <v>1552</v>
      </c>
      <c r="P473" s="61">
        <v>-840</v>
      </c>
      <c r="Q473" t="s">
        <v>1552</v>
      </c>
      <c r="R473" s="61">
        <v>0</v>
      </c>
      <c r="S473" s="61">
        <v>-840</v>
      </c>
    </row>
    <row r="474" spans="1:19" x14ac:dyDescent="0.2">
      <c r="A474" t="s">
        <v>541</v>
      </c>
      <c r="B474" t="s">
        <v>866</v>
      </c>
      <c r="C474" t="s">
        <v>1184</v>
      </c>
      <c r="D474" t="s">
        <v>238</v>
      </c>
      <c r="E474" t="s">
        <v>1546</v>
      </c>
      <c r="F474" t="s">
        <v>123</v>
      </c>
      <c r="G474" s="87">
        <v>43892</v>
      </c>
      <c r="H474" t="s">
        <v>1547</v>
      </c>
      <c r="I474" t="s">
        <v>2240</v>
      </c>
      <c r="J474" t="s">
        <v>2207</v>
      </c>
      <c r="K474">
        <v>10365</v>
      </c>
      <c r="L474" t="s">
        <v>2203</v>
      </c>
      <c r="M474" s="87">
        <v>43900</v>
      </c>
      <c r="N474" t="s">
        <v>1551</v>
      </c>
      <c r="O474" t="s">
        <v>1552</v>
      </c>
      <c r="P474" s="61">
        <v>-695</v>
      </c>
      <c r="Q474" t="s">
        <v>1552</v>
      </c>
      <c r="R474" s="61">
        <v>0</v>
      </c>
      <c r="S474" s="61">
        <v>-695</v>
      </c>
    </row>
    <row r="475" spans="1:19" x14ac:dyDescent="0.2">
      <c r="A475" t="s">
        <v>541</v>
      </c>
      <c r="B475" t="s">
        <v>866</v>
      </c>
      <c r="C475" t="s">
        <v>1184</v>
      </c>
      <c r="D475" t="s">
        <v>238</v>
      </c>
      <c r="E475" t="s">
        <v>1546</v>
      </c>
      <c r="F475" t="s">
        <v>123</v>
      </c>
      <c r="G475" s="87">
        <v>43892</v>
      </c>
      <c r="H475" t="s">
        <v>1547</v>
      </c>
      <c r="I475" t="s">
        <v>2241</v>
      </c>
      <c r="J475" t="s">
        <v>2242</v>
      </c>
      <c r="K475">
        <v>10365</v>
      </c>
      <c r="L475" t="s">
        <v>2203</v>
      </c>
      <c r="M475" s="87">
        <v>43900</v>
      </c>
      <c r="N475" t="s">
        <v>1551</v>
      </c>
      <c r="O475" t="s">
        <v>1552</v>
      </c>
      <c r="P475" s="61">
        <v>-1200</v>
      </c>
      <c r="Q475" t="s">
        <v>1552</v>
      </c>
      <c r="R475" s="61">
        <v>0</v>
      </c>
      <c r="S475" s="61">
        <v>-1200</v>
      </c>
    </row>
    <row r="476" spans="1:19" x14ac:dyDescent="0.2">
      <c r="A476" t="s">
        <v>541</v>
      </c>
      <c r="B476" t="s">
        <v>866</v>
      </c>
      <c r="C476" t="s">
        <v>1184</v>
      </c>
      <c r="D476" t="s">
        <v>238</v>
      </c>
      <c r="E476" t="s">
        <v>1546</v>
      </c>
      <c r="F476" t="s">
        <v>123</v>
      </c>
      <c r="G476" s="87">
        <v>43892</v>
      </c>
      <c r="H476" t="s">
        <v>1547</v>
      </c>
      <c r="I476" t="s">
        <v>2243</v>
      </c>
      <c r="J476" t="s">
        <v>2207</v>
      </c>
      <c r="K476">
        <v>10365</v>
      </c>
      <c r="L476" t="s">
        <v>2203</v>
      </c>
      <c r="M476" s="87">
        <v>43900</v>
      </c>
      <c r="N476" t="s">
        <v>1551</v>
      </c>
      <c r="O476" t="s">
        <v>1552</v>
      </c>
      <c r="P476" s="61">
        <v>-800</v>
      </c>
      <c r="Q476" t="s">
        <v>1552</v>
      </c>
      <c r="R476" s="61">
        <v>0</v>
      </c>
      <c r="S476" s="61">
        <v>-800</v>
      </c>
    </row>
    <row r="477" spans="1:19" x14ac:dyDescent="0.2">
      <c r="A477" t="s">
        <v>541</v>
      </c>
      <c r="B477" t="s">
        <v>866</v>
      </c>
      <c r="C477" t="s">
        <v>1184</v>
      </c>
      <c r="D477" t="s">
        <v>238</v>
      </c>
      <c r="E477" t="s">
        <v>1546</v>
      </c>
      <c r="F477" t="s">
        <v>123</v>
      </c>
      <c r="G477" s="87">
        <v>43892</v>
      </c>
      <c r="H477" t="s">
        <v>1547</v>
      </c>
      <c r="I477" t="s">
        <v>2244</v>
      </c>
      <c r="J477" t="s">
        <v>2202</v>
      </c>
      <c r="K477">
        <v>10365</v>
      </c>
      <c r="L477" t="s">
        <v>2203</v>
      </c>
      <c r="M477" s="87">
        <v>43900</v>
      </c>
      <c r="N477" t="s">
        <v>1551</v>
      </c>
      <c r="O477" t="s">
        <v>1552</v>
      </c>
      <c r="P477" s="61">
        <v>-1000</v>
      </c>
      <c r="Q477" t="s">
        <v>1552</v>
      </c>
      <c r="R477" s="61">
        <v>0</v>
      </c>
      <c r="S477" s="61">
        <v>-1000</v>
      </c>
    </row>
    <row r="478" spans="1:19" x14ac:dyDescent="0.2">
      <c r="A478" t="s">
        <v>541</v>
      </c>
      <c r="B478" t="s">
        <v>866</v>
      </c>
      <c r="C478" t="s">
        <v>1184</v>
      </c>
      <c r="D478" t="s">
        <v>238</v>
      </c>
      <c r="E478" t="s">
        <v>1546</v>
      </c>
      <c r="F478" t="s">
        <v>123</v>
      </c>
      <c r="G478" s="87">
        <v>43892</v>
      </c>
      <c r="H478" t="s">
        <v>1547</v>
      </c>
      <c r="I478" t="s">
        <v>2245</v>
      </c>
      <c r="J478" t="s">
        <v>2229</v>
      </c>
      <c r="K478">
        <v>10365</v>
      </c>
      <c r="L478" t="s">
        <v>2203</v>
      </c>
      <c r="M478" s="87">
        <v>43900</v>
      </c>
      <c r="N478" t="s">
        <v>1551</v>
      </c>
      <c r="O478" t="s">
        <v>1552</v>
      </c>
      <c r="P478" s="61">
        <v>-310</v>
      </c>
      <c r="Q478" t="s">
        <v>1552</v>
      </c>
      <c r="R478" s="61">
        <v>0</v>
      </c>
      <c r="S478" s="61">
        <v>-310</v>
      </c>
    </row>
    <row r="479" spans="1:19" x14ac:dyDescent="0.2">
      <c r="A479" t="s">
        <v>541</v>
      </c>
      <c r="B479" t="s">
        <v>866</v>
      </c>
      <c r="C479" t="s">
        <v>1184</v>
      </c>
      <c r="D479" t="s">
        <v>238</v>
      </c>
      <c r="E479" t="s">
        <v>1546</v>
      </c>
      <c r="F479" t="s">
        <v>123</v>
      </c>
      <c r="G479" s="87">
        <v>43892</v>
      </c>
      <c r="H479" t="s">
        <v>1547</v>
      </c>
      <c r="I479" t="s">
        <v>2246</v>
      </c>
      <c r="J479" t="s">
        <v>2247</v>
      </c>
      <c r="K479">
        <v>10365</v>
      </c>
      <c r="L479" t="s">
        <v>2203</v>
      </c>
      <c r="M479" s="87">
        <v>43900</v>
      </c>
      <c r="N479" t="s">
        <v>1551</v>
      </c>
      <c r="O479" t="s">
        <v>1552</v>
      </c>
      <c r="P479" s="61">
        <v>-700</v>
      </c>
      <c r="Q479" t="s">
        <v>1552</v>
      </c>
      <c r="R479" s="61">
        <v>0</v>
      </c>
      <c r="S479" s="61">
        <v>-700</v>
      </c>
    </row>
    <row r="480" spans="1:19" x14ac:dyDescent="0.2">
      <c r="A480" t="s">
        <v>541</v>
      </c>
      <c r="B480" t="s">
        <v>866</v>
      </c>
      <c r="C480" t="s">
        <v>1184</v>
      </c>
      <c r="D480" t="s">
        <v>238</v>
      </c>
      <c r="E480" t="s">
        <v>1546</v>
      </c>
      <c r="F480" t="s">
        <v>123</v>
      </c>
      <c r="G480" s="87">
        <v>43892</v>
      </c>
      <c r="H480" t="s">
        <v>1547</v>
      </c>
      <c r="I480" t="s">
        <v>2248</v>
      </c>
      <c r="J480" t="s">
        <v>2237</v>
      </c>
      <c r="K480">
        <v>10365</v>
      </c>
      <c r="L480" t="s">
        <v>2203</v>
      </c>
      <c r="M480" s="87">
        <v>43900</v>
      </c>
      <c r="N480" t="s">
        <v>1551</v>
      </c>
      <c r="O480" t="s">
        <v>1552</v>
      </c>
      <c r="P480" s="61">
        <v>-450</v>
      </c>
      <c r="Q480" t="s">
        <v>1552</v>
      </c>
      <c r="R480" s="61">
        <v>0</v>
      </c>
      <c r="S480" s="61">
        <v>-450</v>
      </c>
    </row>
    <row r="481" spans="1:19" x14ac:dyDescent="0.2">
      <c r="A481" t="s">
        <v>541</v>
      </c>
      <c r="B481" t="s">
        <v>866</v>
      </c>
      <c r="C481" t="s">
        <v>1184</v>
      </c>
      <c r="D481" t="s">
        <v>238</v>
      </c>
      <c r="E481" t="s">
        <v>1546</v>
      </c>
      <c r="F481" t="s">
        <v>123</v>
      </c>
      <c r="G481" s="87">
        <v>43892</v>
      </c>
      <c r="H481" t="s">
        <v>1547</v>
      </c>
      <c r="I481" t="s">
        <v>2249</v>
      </c>
      <c r="J481" t="s">
        <v>2218</v>
      </c>
      <c r="K481">
        <v>10365</v>
      </c>
      <c r="L481" t="s">
        <v>2203</v>
      </c>
      <c r="M481" s="87">
        <v>43900</v>
      </c>
      <c r="N481" t="s">
        <v>1551</v>
      </c>
      <c r="O481" t="s">
        <v>1552</v>
      </c>
      <c r="P481" s="61">
        <v>-310</v>
      </c>
      <c r="Q481" t="s">
        <v>1552</v>
      </c>
      <c r="R481" s="61">
        <v>0</v>
      </c>
      <c r="S481" s="61">
        <v>-310</v>
      </c>
    </row>
    <row r="482" spans="1:19" x14ac:dyDescent="0.2">
      <c r="A482" t="s">
        <v>541</v>
      </c>
      <c r="B482" t="s">
        <v>866</v>
      </c>
      <c r="C482" t="s">
        <v>1184</v>
      </c>
      <c r="D482" t="s">
        <v>238</v>
      </c>
      <c r="E482" t="s">
        <v>1546</v>
      </c>
      <c r="F482" t="s">
        <v>123</v>
      </c>
      <c r="G482" s="87">
        <v>43892</v>
      </c>
      <c r="H482" t="s">
        <v>1547</v>
      </c>
      <c r="I482" t="s">
        <v>2250</v>
      </c>
      <c r="J482" t="s">
        <v>2218</v>
      </c>
      <c r="K482">
        <v>10365</v>
      </c>
      <c r="L482" t="s">
        <v>2203</v>
      </c>
      <c r="M482" s="87">
        <v>43900</v>
      </c>
      <c r="N482" t="s">
        <v>1551</v>
      </c>
      <c r="O482" t="s">
        <v>1552</v>
      </c>
      <c r="P482" s="61">
        <v>-510</v>
      </c>
      <c r="Q482" t="s">
        <v>1552</v>
      </c>
      <c r="R482" s="61">
        <v>0</v>
      </c>
      <c r="S482" s="61">
        <v>-510</v>
      </c>
    </row>
    <row r="483" spans="1:19" x14ac:dyDescent="0.2">
      <c r="A483" t="s">
        <v>541</v>
      </c>
      <c r="B483" t="s">
        <v>866</v>
      </c>
      <c r="C483" t="s">
        <v>1184</v>
      </c>
      <c r="D483" t="s">
        <v>238</v>
      </c>
      <c r="E483" t="s">
        <v>1546</v>
      </c>
      <c r="F483" t="s">
        <v>123</v>
      </c>
      <c r="G483" s="87">
        <v>43892</v>
      </c>
      <c r="H483" t="s">
        <v>1547</v>
      </c>
      <c r="I483" t="s">
        <v>2251</v>
      </c>
      <c r="J483" t="s">
        <v>2226</v>
      </c>
      <c r="K483">
        <v>10365</v>
      </c>
      <c r="L483" t="s">
        <v>2203</v>
      </c>
      <c r="M483" s="87">
        <v>43900</v>
      </c>
      <c r="N483" t="s">
        <v>1551</v>
      </c>
      <c r="O483" t="s">
        <v>1552</v>
      </c>
      <c r="P483" s="61">
        <v>-2700</v>
      </c>
      <c r="Q483" t="s">
        <v>1552</v>
      </c>
      <c r="R483" s="61">
        <v>0</v>
      </c>
      <c r="S483" s="61">
        <v>-2700</v>
      </c>
    </row>
    <row r="484" spans="1:19" x14ac:dyDescent="0.2">
      <c r="A484" t="s">
        <v>541</v>
      </c>
      <c r="B484" t="s">
        <v>866</v>
      </c>
      <c r="C484" t="s">
        <v>1184</v>
      </c>
      <c r="D484" t="s">
        <v>238</v>
      </c>
      <c r="E484" t="s">
        <v>1546</v>
      </c>
      <c r="F484" t="s">
        <v>123</v>
      </c>
      <c r="G484" s="87">
        <v>43892</v>
      </c>
      <c r="H484" t="s">
        <v>1547</v>
      </c>
      <c r="I484" t="s">
        <v>2252</v>
      </c>
      <c r="J484" t="s">
        <v>2253</v>
      </c>
      <c r="K484">
        <v>10365</v>
      </c>
      <c r="L484" t="s">
        <v>2203</v>
      </c>
      <c r="M484" s="87">
        <v>43900</v>
      </c>
      <c r="N484" t="s">
        <v>1551</v>
      </c>
      <c r="O484" t="s">
        <v>1552</v>
      </c>
      <c r="P484" s="61">
        <v>-900</v>
      </c>
      <c r="Q484" t="s">
        <v>1552</v>
      </c>
      <c r="R484" s="61">
        <v>0</v>
      </c>
      <c r="S484" s="61">
        <v>-900</v>
      </c>
    </row>
    <row r="485" spans="1:19" x14ac:dyDescent="0.2">
      <c r="A485" t="s">
        <v>541</v>
      </c>
      <c r="B485" t="s">
        <v>866</v>
      </c>
      <c r="C485" t="s">
        <v>1184</v>
      </c>
      <c r="D485" t="s">
        <v>238</v>
      </c>
      <c r="E485" t="s">
        <v>1546</v>
      </c>
      <c r="F485" t="s">
        <v>123</v>
      </c>
      <c r="G485" s="87">
        <v>43892</v>
      </c>
      <c r="H485" t="s">
        <v>1547</v>
      </c>
      <c r="I485" t="s">
        <v>2254</v>
      </c>
      <c r="J485" t="s">
        <v>2226</v>
      </c>
      <c r="K485">
        <v>10365</v>
      </c>
      <c r="L485" t="s">
        <v>2203</v>
      </c>
      <c r="M485" s="87">
        <v>43900</v>
      </c>
      <c r="N485" t="s">
        <v>1551</v>
      </c>
      <c r="O485" t="s">
        <v>1552</v>
      </c>
      <c r="P485" s="61">
        <v>-2442</v>
      </c>
      <c r="Q485" t="s">
        <v>1552</v>
      </c>
      <c r="R485" s="61">
        <v>0</v>
      </c>
      <c r="S485" s="61">
        <v>-2442</v>
      </c>
    </row>
    <row r="486" spans="1:19" x14ac:dyDescent="0.2">
      <c r="A486" t="s">
        <v>541</v>
      </c>
      <c r="B486" t="s">
        <v>866</v>
      </c>
      <c r="C486" t="s">
        <v>1184</v>
      </c>
      <c r="D486" t="s">
        <v>238</v>
      </c>
      <c r="E486" t="s">
        <v>1546</v>
      </c>
      <c r="F486" t="s">
        <v>123</v>
      </c>
      <c r="G486" s="87">
        <v>43892</v>
      </c>
      <c r="H486" t="s">
        <v>1547</v>
      </c>
      <c r="I486" t="s">
        <v>2255</v>
      </c>
      <c r="J486" t="s">
        <v>2218</v>
      </c>
      <c r="K486">
        <v>10365</v>
      </c>
      <c r="L486" t="s">
        <v>2203</v>
      </c>
      <c r="M486" s="87">
        <v>43900</v>
      </c>
      <c r="N486" t="s">
        <v>1551</v>
      </c>
      <c r="O486" t="s">
        <v>1552</v>
      </c>
      <c r="P486" s="61">
        <v>-500</v>
      </c>
      <c r="Q486" t="s">
        <v>1552</v>
      </c>
      <c r="R486" s="61">
        <v>0</v>
      </c>
      <c r="S486" s="61">
        <v>-500</v>
      </c>
    </row>
    <row r="487" spans="1:19" x14ac:dyDescent="0.2">
      <c r="A487" t="s">
        <v>541</v>
      </c>
      <c r="B487" t="s">
        <v>866</v>
      </c>
      <c r="C487" t="s">
        <v>1184</v>
      </c>
      <c r="D487" t="s">
        <v>238</v>
      </c>
      <c r="E487" t="s">
        <v>1546</v>
      </c>
      <c r="F487" t="s">
        <v>123</v>
      </c>
      <c r="G487" s="87">
        <v>43892</v>
      </c>
      <c r="H487" t="s">
        <v>1547</v>
      </c>
      <c r="I487" t="s">
        <v>2256</v>
      </c>
      <c r="J487" t="s">
        <v>2257</v>
      </c>
      <c r="K487">
        <v>10365</v>
      </c>
      <c r="L487" t="s">
        <v>2203</v>
      </c>
      <c r="M487" s="87">
        <v>43900</v>
      </c>
      <c r="N487" t="s">
        <v>1551</v>
      </c>
      <c r="O487" t="s">
        <v>1552</v>
      </c>
      <c r="P487" s="61">
        <v>-500</v>
      </c>
      <c r="Q487" t="s">
        <v>1552</v>
      </c>
      <c r="R487" s="61">
        <v>0</v>
      </c>
      <c r="S487" s="61">
        <v>-500</v>
      </c>
    </row>
    <row r="488" spans="1:19" x14ac:dyDescent="0.2">
      <c r="A488" t="s">
        <v>541</v>
      </c>
      <c r="B488" t="s">
        <v>866</v>
      </c>
      <c r="C488" t="s">
        <v>1184</v>
      </c>
      <c r="D488" t="s">
        <v>238</v>
      </c>
      <c r="E488" t="s">
        <v>1546</v>
      </c>
      <c r="F488" t="s">
        <v>123</v>
      </c>
      <c r="G488" s="87">
        <v>43892</v>
      </c>
      <c r="H488" t="s">
        <v>1547</v>
      </c>
      <c r="I488" t="s">
        <v>2258</v>
      </c>
      <c r="J488" t="s">
        <v>2207</v>
      </c>
      <c r="K488">
        <v>10365</v>
      </c>
      <c r="L488" t="s">
        <v>2203</v>
      </c>
      <c r="M488" s="87">
        <v>43900</v>
      </c>
      <c r="N488" t="s">
        <v>1551</v>
      </c>
      <c r="O488" t="s">
        <v>1552</v>
      </c>
      <c r="P488" s="61">
        <v>-300</v>
      </c>
      <c r="Q488" t="s">
        <v>1552</v>
      </c>
      <c r="R488" s="61">
        <v>0</v>
      </c>
      <c r="S488" s="61">
        <v>-300</v>
      </c>
    </row>
    <row r="489" spans="1:19" x14ac:dyDescent="0.2">
      <c r="A489" t="s">
        <v>541</v>
      </c>
      <c r="B489" t="s">
        <v>866</v>
      </c>
      <c r="C489" t="s">
        <v>1184</v>
      </c>
      <c r="D489" t="s">
        <v>238</v>
      </c>
      <c r="E489" t="s">
        <v>1546</v>
      </c>
      <c r="F489" t="s">
        <v>123</v>
      </c>
      <c r="G489" s="87">
        <v>43892</v>
      </c>
      <c r="H489" t="s">
        <v>1547</v>
      </c>
      <c r="I489" t="s">
        <v>2259</v>
      </c>
      <c r="J489" t="s">
        <v>2260</v>
      </c>
      <c r="K489">
        <v>10365</v>
      </c>
      <c r="L489" t="s">
        <v>2203</v>
      </c>
      <c r="M489" s="87">
        <v>43900</v>
      </c>
      <c r="N489" t="s">
        <v>1551</v>
      </c>
      <c r="O489" t="s">
        <v>1552</v>
      </c>
      <c r="P489" s="61">
        <v>-1900</v>
      </c>
      <c r="Q489" t="s">
        <v>1552</v>
      </c>
      <c r="R489" s="61">
        <v>0</v>
      </c>
      <c r="S489" s="61">
        <v>-1900</v>
      </c>
    </row>
    <row r="490" spans="1:19" x14ac:dyDescent="0.2">
      <c r="A490" t="s">
        <v>541</v>
      </c>
      <c r="B490" t="s">
        <v>866</v>
      </c>
      <c r="C490" t="s">
        <v>1184</v>
      </c>
      <c r="D490" t="s">
        <v>238</v>
      </c>
      <c r="E490" t="s">
        <v>1546</v>
      </c>
      <c r="F490" t="s">
        <v>123</v>
      </c>
      <c r="G490" s="87">
        <v>43892</v>
      </c>
      <c r="H490" t="s">
        <v>1547</v>
      </c>
      <c r="I490" t="s">
        <v>2261</v>
      </c>
      <c r="J490" t="s">
        <v>2262</v>
      </c>
      <c r="K490">
        <v>10365</v>
      </c>
      <c r="L490" t="s">
        <v>2203</v>
      </c>
      <c r="M490" s="87">
        <v>43900</v>
      </c>
      <c r="N490" t="s">
        <v>1551</v>
      </c>
      <c r="O490" t="s">
        <v>1552</v>
      </c>
      <c r="P490" s="61">
        <v>-2900</v>
      </c>
      <c r="Q490" t="s">
        <v>1552</v>
      </c>
      <c r="R490" s="61">
        <v>0</v>
      </c>
      <c r="S490" s="61">
        <v>-2900</v>
      </c>
    </row>
    <row r="491" spans="1:19" x14ac:dyDescent="0.2">
      <c r="A491" t="s">
        <v>541</v>
      </c>
      <c r="B491" t="s">
        <v>866</v>
      </c>
      <c r="C491" t="s">
        <v>1184</v>
      </c>
      <c r="D491" t="s">
        <v>238</v>
      </c>
      <c r="E491" t="s">
        <v>1546</v>
      </c>
      <c r="F491" t="s">
        <v>123</v>
      </c>
      <c r="G491" s="87">
        <v>43892</v>
      </c>
      <c r="H491" t="s">
        <v>1547</v>
      </c>
      <c r="I491" t="s">
        <v>2263</v>
      </c>
      <c r="J491" t="s">
        <v>2207</v>
      </c>
      <c r="K491">
        <v>10365</v>
      </c>
      <c r="L491" t="s">
        <v>2203</v>
      </c>
      <c r="M491" s="87">
        <v>43900</v>
      </c>
      <c r="N491" t="s">
        <v>1551</v>
      </c>
      <c r="O491" t="s">
        <v>1552</v>
      </c>
      <c r="P491" s="61">
        <v>-690</v>
      </c>
      <c r="Q491" t="s">
        <v>1552</v>
      </c>
      <c r="R491" s="61">
        <v>0</v>
      </c>
      <c r="S491" s="61">
        <v>-690</v>
      </c>
    </row>
    <row r="492" spans="1:19" x14ac:dyDescent="0.2">
      <c r="A492" t="s">
        <v>541</v>
      </c>
      <c r="B492" t="s">
        <v>866</v>
      </c>
      <c r="C492" t="s">
        <v>1184</v>
      </c>
      <c r="D492" t="s">
        <v>238</v>
      </c>
      <c r="E492" t="s">
        <v>1546</v>
      </c>
      <c r="F492" t="s">
        <v>123</v>
      </c>
      <c r="G492" s="87">
        <v>43892</v>
      </c>
      <c r="H492" t="s">
        <v>1547</v>
      </c>
      <c r="I492" t="s">
        <v>2264</v>
      </c>
      <c r="J492" t="s">
        <v>2226</v>
      </c>
      <c r="K492">
        <v>10365</v>
      </c>
      <c r="L492" t="s">
        <v>2203</v>
      </c>
      <c r="M492" s="87">
        <v>43900</v>
      </c>
      <c r="N492" t="s">
        <v>1551</v>
      </c>
      <c r="O492" t="s">
        <v>1552</v>
      </c>
      <c r="P492" s="61">
        <v>-1900</v>
      </c>
      <c r="Q492" t="s">
        <v>1552</v>
      </c>
      <c r="R492" s="61">
        <v>0</v>
      </c>
      <c r="S492" s="61">
        <v>-1900</v>
      </c>
    </row>
    <row r="493" spans="1:19" x14ac:dyDescent="0.2">
      <c r="A493" t="s">
        <v>541</v>
      </c>
      <c r="B493" t="s">
        <v>866</v>
      </c>
      <c r="C493" t="s">
        <v>1184</v>
      </c>
      <c r="D493" t="s">
        <v>238</v>
      </c>
      <c r="E493" t="s">
        <v>1546</v>
      </c>
      <c r="F493" t="s">
        <v>123</v>
      </c>
      <c r="G493" s="87">
        <v>43892</v>
      </c>
      <c r="H493" t="s">
        <v>1547</v>
      </c>
      <c r="I493" t="s">
        <v>2265</v>
      </c>
      <c r="J493" t="s">
        <v>2266</v>
      </c>
      <c r="K493">
        <v>10365</v>
      </c>
      <c r="L493" t="s">
        <v>2203</v>
      </c>
      <c r="M493" s="87">
        <v>43900</v>
      </c>
      <c r="N493" t="s">
        <v>1551</v>
      </c>
      <c r="O493" t="s">
        <v>1552</v>
      </c>
      <c r="P493" s="61">
        <v>-400</v>
      </c>
      <c r="Q493" t="s">
        <v>1552</v>
      </c>
      <c r="R493" s="61">
        <v>0</v>
      </c>
      <c r="S493" s="61">
        <v>-400</v>
      </c>
    </row>
    <row r="494" spans="1:19" x14ac:dyDescent="0.2">
      <c r="A494" t="s">
        <v>541</v>
      </c>
      <c r="B494" t="s">
        <v>866</v>
      </c>
      <c r="C494" t="s">
        <v>1184</v>
      </c>
      <c r="D494" t="s">
        <v>238</v>
      </c>
      <c r="E494" t="s">
        <v>1546</v>
      </c>
      <c r="F494" t="s">
        <v>124</v>
      </c>
      <c r="G494" s="87">
        <v>43927</v>
      </c>
      <c r="H494" t="s">
        <v>1547</v>
      </c>
      <c r="I494" t="s">
        <v>2267</v>
      </c>
      <c r="J494" t="s">
        <v>2268</v>
      </c>
      <c r="K494">
        <v>10385</v>
      </c>
      <c r="L494" t="s">
        <v>2269</v>
      </c>
      <c r="M494" s="87">
        <v>43935</v>
      </c>
      <c r="N494" t="s">
        <v>1551</v>
      </c>
      <c r="O494" t="s">
        <v>1552</v>
      </c>
      <c r="P494" s="61">
        <v>-2900</v>
      </c>
      <c r="Q494" t="s">
        <v>1552</v>
      </c>
      <c r="R494" s="61">
        <v>0</v>
      </c>
      <c r="S494" s="61">
        <v>-2900</v>
      </c>
    </row>
    <row r="495" spans="1:19" x14ac:dyDescent="0.2">
      <c r="A495" t="s">
        <v>541</v>
      </c>
      <c r="B495" t="s">
        <v>866</v>
      </c>
      <c r="C495" t="s">
        <v>1184</v>
      </c>
      <c r="D495" t="s">
        <v>238</v>
      </c>
      <c r="E495" t="s">
        <v>1546</v>
      </c>
      <c r="F495" t="s">
        <v>124</v>
      </c>
      <c r="G495" s="87">
        <v>43927</v>
      </c>
      <c r="H495" t="s">
        <v>1547</v>
      </c>
      <c r="I495" t="s">
        <v>2270</v>
      </c>
      <c r="J495" t="s">
        <v>2271</v>
      </c>
      <c r="K495">
        <v>10385</v>
      </c>
      <c r="L495" t="s">
        <v>2269</v>
      </c>
      <c r="M495" s="87">
        <v>43935</v>
      </c>
      <c r="N495" t="s">
        <v>1551</v>
      </c>
      <c r="O495" t="s">
        <v>1552</v>
      </c>
      <c r="P495" s="61">
        <v>-750</v>
      </c>
      <c r="Q495" t="s">
        <v>1552</v>
      </c>
      <c r="R495" s="61">
        <v>0</v>
      </c>
      <c r="S495" s="61">
        <v>-750</v>
      </c>
    </row>
    <row r="496" spans="1:19" x14ac:dyDescent="0.2">
      <c r="A496" t="s">
        <v>541</v>
      </c>
      <c r="B496" t="s">
        <v>866</v>
      </c>
      <c r="C496" t="s">
        <v>1184</v>
      </c>
      <c r="D496" t="s">
        <v>238</v>
      </c>
      <c r="E496" t="s">
        <v>1546</v>
      </c>
      <c r="F496" t="s">
        <v>124</v>
      </c>
      <c r="G496" s="87">
        <v>43927</v>
      </c>
      <c r="H496" t="s">
        <v>1547</v>
      </c>
      <c r="I496" t="s">
        <v>2272</v>
      </c>
      <c r="J496" t="s">
        <v>2273</v>
      </c>
      <c r="K496">
        <v>10385</v>
      </c>
      <c r="L496" t="s">
        <v>2269</v>
      </c>
      <c r="M496" s="87">
        <v>43935</v>
      </c>
      <c r="N496" t="s">
        <v>1551</v>
      </c>
      <c r="O496" t="s">
        <v>1552</v>
      </c>
      <c r="P496" s="61">
        <v>-820</v>
      </c>
      <c r="Q496" t="s">
        <v>1552</v>
      </c>
      <c r="R496" s="61">
        <v>0</v>
      </c>
      <c r="S496" s="61">
        <v>-820</v>
      </c>
    </row>
    <row r="497" spans="1:19" x14ac:dyDescent="0.2">
      <c r="A497" t="s">
        <v>541</v>
      </c>
      <c r="B497" t="s">
        <v>866</v>
      </c>
      <c r="C497" t="s">
        <v>1184</v>
      </c>
      <c r="D497" t="s">
        <v>238</v>
      </c>
      <c r="E497" t="s">
        <v>1546</v>
      </c>
      <c r="F497" t="s">
        <v>124</v>
      </c>
      <c r="G497" s="87">
        <v>43927</v>
      </c>
      <c r="H497" t="s">
        <v>1547</v>
      </c>
      <c r="I497" t="s">
        <v>2274</v>
      </c>
      <c r="J497" t="s">
        <v>2275</v>
      </c>
      <c r="K497">
        <v>10385</v>
      </c>
      <c r="L497" t="s">
        <v>2269</v>
      </c>
      <c r="M497" s="87">
        <v>43935</v>
      </c>
      <c r="N497" t="s">
        <v>1551</v>
      </c>
      <c r="O497" t="s">
        <v>1552</v>
      </c>
      <c r="P497" s="61">
        <v>-1000</v>
      </c>
      <c r="Q497" t="s">
        <v>1552</v>
      </c>
      <c r="R497" s="61">
        <v>0</v>
      </c>
      <c r="S497" s="61">
        <v>-1000</v>
      </c>
    </row>
    <row r="498" spans="1:19" x14ac:dyDescent="0.2">
      <c r="A498" t="s">
        <v>541</v>
      </c>
      <c r="B498" t="s">
        <v>866</v>
      </c>
      <c r="C498" t="s">
        <v>1184</v>
      </c>
      <c r="D498" t="s">
        <v>238</v>
      </c>
      <c r="E498" t="s">
        <v>1546</v>
      </c>
      <c r="F498" t="s">
        <v>124</v>
      </c>
      <c r="G498" s="87">
        <v>43927</v>
      </c>
      <c r="H498" t="s">
        <v>1547</v>
      </c>
      <c r="I498" t="s">
        <v>2276</v>
      </c>
      <c r="J498" t="s">
        <v>2277</v>
      </c>
      <c r="K498">
        <v>10385</v>
      </c>
      <c r="L498" t="s">
        <v>2269</v>
      </c>
      <c r="M498" s="87">
        <v>43935</v>
      </c>
      <c r="N498" t="s">
        <v>1551</v>
      </c>
      <c r="O498" t="s">
        <v>1552</v>
      </c>
      <c r="P498" s="61">
        <v>-800</v>
      </c>
      <c r="Q498" t="s">
        <v>1552</v>
      </c>
      <c r="R498" s="61">
        <v>0</v>
      </c>
      <c r="S498" s="61">
        <v>-800</v>
      </c>
    </row>
    <row r="499" spans="1:19" x14ac:dyDescent="0.2">
      <c r="A499" t="s">
        <v>541</v>
      </c>
      <c r="B499" t="s">
        <v>866</v>
      </c>
      <c r="C499" t="s">
        <v>1184</v>
      </c>
      <c r="D499" t="s">
        <v>238</v>
      </c>
      <c r="E499" t="s">
        <v>1546</v>
      </c>
      <c r="F499" t="s">
        <v>124</v>
      </c>
      <c r="G499" s="87">
        <v>43927</v>
      </c>
      <c r="H499" t="s">
        <v>1547</v>
      </c>
      <c r="I499" t="s">
        <v>2278</v>
      </c>
      <c r="J499" t="s">
        <v>2279</v>
      </c>
      <c r="K499">
        <v>10385</v>
      </c>
      <c r="L499" t="s">
        <v>2269</v>
      </c>
      <c r="M499" s="87">
        <v>43935</v>
      </c>
      <c r="N499" t="s">
        <v>1551</v>
      </c>
      <c r="O499" t="s">
        <v>1552</v>
      </c>
      <c r="P499" s="61">
        <v>-1300</v>
      </c>
      <c r="Q499" t="s">
        <v>1552</v>
      </c>
      <c r="R499" s="61">
        <v>0</v>
      </c>
      <c r="S499" s="61">
        <v>-1300</v>
      </c>
    </row>
    <row r="500" spans="1:19" x14ac:dyDescent="0.2">
      <c r="A500" t="s">
        <v>541</v>
      </c>
      <c r="B500" t="s">
        <v>866</v>
      </c>
      <c r="C500" t="s">
        <v>1184</v>
      </c>
      <c r="D500" t="s">
        <v>238</v>
      </c>
      <c r="E500" t="s">
        <v>1546</v>
      </c>
      <c r="F500" t="s">
        <v>124</v>
      </c>
      <c r="G500" s="87">
        <v>43927</v>
      </c>
      <c r="H500" t="s">
        <v>1547</v>
      </c>
      <c r="I500" t="s">
        <v>2280</v>
      </c>
      <c r="J500" t="s">
        <v>2281</v>
      </c>
      <c r="K500">
        <v>10385</v>
      </c>
      <c r="L500" t="s">
        <v>2269</v>
      </c>
      <c r="M500" s="87">
        <v>43935</v>
      </c>
      <c r="N500" t="s">
        <v>1551</v>
      </c>
      <c r="O500" t="s">
        <v>1552</v>
      </c>
      <c r="P500" s="61">
        <v>-440</v>
      </c>
      <c r="Q500" t="s">
        <v>1552</v>
      </c>
      <c r="R500" s="61">
        <v>0</v>
      </c>
      <c r="S500" s="61">
        <v>-440</v>
      </c>
    </row>
    <row r="501" spans="1:19" x14ac:dyDescent="0.2">
      <c r="A501" t="s">
        <v>541</v>
      </c>
      <c r="B501" t="s">
        <v>866</v>
      </c>
      <c r="C501" t="s">
        <v>1184</v>
      </c>
      <c r="D501" t="s">
        <v>238</v>
      </c>
      <c r="E501" t="s">
        <v>1546</v>
      </c>
      <c r="F501" t="s">
        <v>124</v>
      </c>
      <c r="G501" s="87">
        <v>43927</v>
      </c>
      <c r="H501" t="s">
        <v>1547</v>
      </c>
      <c r="I501" t="s">
        <v>2282</v>
      </c>
      <c r="J501" t="s">
        <v>2279</v>
      </c>
      <c r="K501">
        <v>10385</v>
      </c>
      <c r="L501" t="s">
        <v>2269</v>
      </c>
      <c r="M501" s="87">
        <v>43935</v>
      </c>
      <c r="N501" t="s">
        <v>1551</v>
      </c>
      <c r="O501" t="s">
        <v>1552</v>
      </c>
      <c r="P501" s="61">
        <v>-990</v>
      </c>
      <c r="Q501" t="s">
        <v>1552</v>
      </c>
      <c r="R501" s="61">
        <v>0</v>
      </c>
      <c r="S501" s="61">
        <v>-990</v>
      </c>
    </row>
    <row r="502" spans="1:19" x14ac:dyDescent="0.2">
      <c r="A502" t="s">
        <v>541</v>
      </c>
      <c r="B502" t="s">
        <v>866</v>
      </c>
      <c r="C502" t="s">
        <v>1184</v>
      </c>
      <c r="D502" t="s">
        <v>238</v>
      </c>
      <c r="E502" t="s">
        <v>1546</v>
      </c>
      <c r="F502" t="s">
        <v>124</v>
      </c>
      <c r="G502" s="87">
        <v>43927</v>
      </c>
      <c r="H502" t="s">
        <v>1547</v>
      </c>
      <c r="I502" t="s">
        <v>2283</v>
      </c>
      <c r="J502" t="s">
        <v>2284</v>
      </c>
      <c r="K502">
        <v>10385</v>
      </c>
      <c r="L502" t="s">
        <v>2269</v>
      </c>
      <c r="M502" s="87">
        <v>43935</v>
      </c>
      <c r="N502" t="s">
        <v>1551</v>
      </c>
      <c r="O502" t="s">
        <v>1552</v>
      </c>
      <c r="P502" s="61">
        <v>-325</v>
      </c>
      <c r="Q502" t="s">
        <v>1552</v>
      </c>
      <c r="R502" s="61">
        <v>0</v>
      </c>
      <c r="S502" s="61">
        <v>-325</v>
      </c>
    </row>
    <row r="503" spans="1:19" x14ac:dyDescent="0.2">
      <c r="A503" t="s">
        <v>541</v>
      </c>
      <c r="B503" t="s">
        <v>866</v>
      </c>
      <c r="C503" t="s">
        <v>1184</v>
      </c>
      <c r="D503" t="s">
        <v>238</v>
      </c>
      <c r="E503" t="s">
        <v>1546</v>
      </c>
      <c r="F503" t="s">
        <v>124</v>
      </c>
      <c r="G503" s="87">
        <v>43927</v>
      </c>
      <c r="H503" t="s">
        <v>1547</v>
      </c>
      <c r="I503" t="s">
        <v>2285</v>
      </c>
      <c r="J503" t="s">
        <v>2286</v>
      </c>
      <c r="K503">
        <v>10385</v>
      </c>
      <c r="L503" t="s">
        <v>2269</v>
      </c>
      <c r="M503" s="87">
        <v>43935</v>
      </c>
      <c r="N503" t="s">
        <v>1551</v>
      </c>
      <c r="O503" t="s">
        <v>1552</v>
      </c>
      <c r="P503" s="61">
        <v>-603.65</v>
      </c>
      <c r="Q503" t="s">
        <v>1552</v>
      </c>
      <c r="R503" s="61">
        <v>0</v>
      </c>
      <c r="S503" s="61">
        <v>-603.65</v>
      </c>
    </row>
    <row r="504" spans="1:19" x14ac:dyDescent="0.2">
      <c r="A504" t="s">
        <v>541</v>
      </c>
      <c r="B504" t="s">
        <v>866</v>
      </c>
      <c r="C504" t="s">
        <v>1184</v>
      </c>
      <c r="D504" t="s">
        <v>238</v>
      </c>
      <c r="E504" t="s">
        <v>1546</v>
      </c>
      <c r="F504" t="s">
        <v>124</v>
      </c>
      <c r="G504" s="87">
        <v>43927</v>
      </c>
      <c r="H504" t="s">
        <v>1547</v>
      </c>
      <c r="I504" t="s">
        <v>2287</v>
      </c>
      <c r="J504" t="s">
        <v>2279</v>
      </c>
      <c r="K504">
        <v>10385</v>
      </c>
      <c r="L504" t="s">
        <v>2269</v>
      </c>
      <c r="M504" s="87">
        <v>43935</v>
      </c>
      <c r="N504" t="s">
        <v>1551</v>
      </c>
      <c r="O504" t="s">
        <v>1552</v>
      </c>
      <c r="P504" s="61">
        <v>-2900</v>
      </c>
      <c r="Q504" t="s">
        <v>1552</v>
      </c>
      <c r="R504" s="61">
        <v>0</v>
      </c>
      <c r="S504" s="61">
        <v>-2900</v>
      </c>
    </row>
    <row r="505" spans="1:19" x14ac:dyDescent="0.2">
      <c r="A505" t="s">
        <v>541</v>
      </c>
      <c r="B505" t="s">
        <v>866</v>
      </c>
      <c r="C505" t="s">
        <v>1184</v>
      </c>
      <c r="D505" t="s">
        <v>238</v>
      </c>
      <c r="E505" t="s">
        <v>1546</v>
      </c>
      <c r="F505" t="s">
        <v>124</v>
      </c>
      <c r="G505" s="87">
        <v>43927</v>
      </c>
      <c r="H505" t="s">
        <v>1547</v>
      </c>
      <c r="I505" t="s">
        <v>2288</v>
      </c>
      <c r="J505" t="s">
        <v>2289</v>
      </c>
      <c r="K505">
        <v>10385</v>
      </c>
      <c r="L505" t="s">
        <v>2269</v>
      </c>
      <c r="M505" s="87">
        <v>43935</v>
      </c>
      <c r="N505" t="s">
        <v>1551</v>
      </c>
      <c r="O505" t="s">
        <v>1552</v>
      </c>
      <c r="P505" s="61">
        <v>-500</v>
      </c>
      <c r="Q505" t="s">
        <v>1552</v>
      </c>
      <c r="R505" s="61">
        <v>0</v>
      </c>
      <c r="S505" s="61">
        <v>-500</v>
      </c>
    </row>
    <row r="506" spans="1:19" x14ac:dyDescent="0.2">
      <c r="A506" t="s">
        <v>541</v>
      </c>
      <c r="B506" t="s">
        <v>866</v>
      </c>
      <c r="C506" t="s">
        <v>1184</v>
      </c>
      <c r="D506" t="s">
        <v>238</v>
      </c>
      <c r="E506" t="s">
        <v>1546</v>
      </c>
      <c r="F506" t="s">
        <v>124</v>
      </c>
      <c r="G506" s="87">
        <v>43927</v>
      </c>
      <c r="H506" t="s">
        <v>1547</v>
      </c>
      <c r="I506" t="s">
        <v>2290</v>
      </c>
      <c r="J506" t="s">
        <v>2291</v>
      </c>
      <c r="K506">
        <v>10385</v>
      </c>
      <c r="L506" t="s">
        <v>2269</v>
      </c>
      <c r="M506" s="87">
        <v>43935</v>
      </c>
      <c r="N506" t="s">
        <v>1551</v>
      </c>
      <c r="O506" t="s">
        <v>1552</v>
      </c>
      <c r="P506" s="61">
        <v>-500</v>
      </c>
      <c r="Q506" t="s">
        <v>1552</v>
      </c>
      <c r="R506" s="61">
        <v>0</v>
      </c>
      <c r="S506" s="61">
        <v>-500</v>
      </c>
    </row>
    <row r="507" spans="1:19" x14ac:dyDescent="0.2">
      <c r="A507" t="s">
        <v>541</v>
      </c>
      <c r="B507" t="s">
        <v>866</v>
      </c>
      <c r="C507" t="s">
        <v>1184</v>
      </c>
      <c r="D507" t="s">
        <v>238</v>
      </c>
      <c r="E507" t="s">
        <v>1546</v>
      </c>
      <c r="F507" t="s">
        <v>124</v>
      </c>
      <c r="G507" s="87">
        <v>43927</v>
      </c>
      <c r="H507" t="s">
        <v>1547</v>
      </c>
      <c r="I507" t="s">
        <v>2292</v>
      </c>
      <c r="J507" t="s">
        <v>2293</v>
      </c>
      <c r="K507">
        <v>10385</v>
      </c>
      <c r="L507" t="s">
        <v>2269</v>
      </c>
      <c r="M507" s="87">
        <v>43935</v>
      </c>
      <c r="N507" t="s">
        <v>1551</v>
      </c>
      <c r="O507" t="s">
        <v>1552</v>
      </c>
      <c r="P507" s="61">
        <v>-840</v>
      </c>
      <c r="Q507" t="s">
        <v>1552</v>
      </c>
      <c r="R507" s="61">
        <v>0</v>
      </c>
      <c r="S507" s="61">
        <v>-840</v>
      </c>
    </row>
    <row r="508" spans="1:19" x14ac:dyDescent="0.2">
      <c r="A508" t="s">
        <v>541</v>
      </c>
      <c r="B508" t="s">
        <v>866</v>
      </c>
      <c r="C508" t="s">
        <v>1184</v>
      </c>
      <c r="D508" t="s">
        <v>238</v>
      </c>
      <c r="E508" t="s">
        <v>1546</v>
      </c>
      <c r="F508" t="s">
        <v>124</v>
      </c>
      <c r="G508" s="87">
        <v>43927</v>
      </c>
      <c r="H508" t="s">
        <v>1547</v>
      </c>
      <c r="I508" t="s">
        <v>2294</v>
      </c>
      <c r="J508" t="s">
        <v>2284</v>
      </c>
      <c r="K508">
        <v>10385</v>
      </c>
      <c r="L508" t="s">
        <v>2269</v>
      </c>
      <c r="M508" s="87">
        <v>43935</v>
      </c>
      <c r="N508" t="s">
        <v>1551</v>
      </c>
      <c r="O508" t="s">
        <v>1552</v>
      </c>
      <c r="P508" s="61">
        <v>-310</v>
      </c>
      <c r="Q508" t="s">
        <v>1552</v>
      </c>
      <c r="R508" s="61">
        <v>0</v>
      </c>
      <c r="S508" s="61">
        <v>-310</v>
      </c>
    </row>
    <row r="509" spans="1:19" x14ac:dyDescent="0.2">
      <c r="A509" t="s">
        <v>541</v>
      </c>
      <c r="B509" t="s">
        <v>866</v>
      </c>
      <c r="C509" t="s">
        <v>1184</v>
      </c>
      <c r="D509" t="s">
        <v>238</v>
      </c>
      <c r="E509" t="s">
        <v>1546</v>
      </c>
      <c r="F509" t="s">
        <v>124</v>
      </c>
      <c r="G509" s="87">
        <v>43927</v>
      </c>
      <c r="H509" t="s">
        <v>1547</v>
      </c>
      <c r="I509" t="s">
        <v>2295</v>
      </c>
      <c r="J509" t="s">
        <v>2296</v>
      </c>
      <c r="K509">
        <v>10385</v>
      </c>
      <c r="L509" t="s">
        <v>2269</v>
      </c>
      <c r="M509" s="87">
        <v>43935</v>
      </c>
      <c r="N509" t="s">
        <v>1551</v>
      </c>
      <c r="O509" t="s">
        <v>1552</v>
      </c>
      <c r="P509" s="61">
        <v>-1200</v>
      </c>
      <c r="Q509" t="s">
        <v>1552</v>
      </c>
      <c r="R509" s="61">
        <v>0</v>
      </c>
      <c r="S509" s="61">
        <v>-1200</v>
      </c>
    </row>
    <row r="510" spans="1:19" x14ac:dyDescent="0.2">
      <c r="A510" t="s">
        <v>541</v>
      </c>
      <c r="B510" t="s">
        <v>866</v>
      </c>
      <c r="C510" t="s">
        <v>1184</v>
      </c>
      <c r="D510" t="s">
        <v>238</v>
      </c>
      <c r="E510" t="s">
        <v>1546</v>
      </c>
      <c r="F510" t="s">
        <v>124</v>
      </c>
      <c r="G510" s="87">
        <v>43927</v>
      </c>
      <c r="H510" t="s">
        <v>1547</v>
      </c>
      <c r="I510" t="s">
        <v>2297</v>
      </c>
      <c r="J510" t="s">
        <v>2284</v>
      </c>
      <c r="K510">
        <v>10385</v>
      </c>
      <c r="L510" t="s">
        <v>2269</v>
      </c>
      <c r="M510" s="87">
        <v>43935</v>
      </c>
      <c r="N510" t="s">
        <v>1551</v>
      </c>
      <c r="O510" t="s">
        <v>1552</v>
      </c>
      <c r="P510" s="61">
        <v>-295</v>
      </c>
      <c r="Q510" t="s">
        <v>1552</v>
      </c>
      <c r="R510" s="61">
        <v>0</v>
      </c>
      <c r="S510" s="61">
        <v>-295</v>
      </c>
    </row>
    <row r="511" spans="1:19" x14ac:dyDescent="0.2">
      <c r="A511" t="s">
        <v>541</v>
      </c>
      <c r="B511" t="s">
        <v>866</v>
      </c>
      <c r="C511" t="s">
        <v>1184</v>
      </c>
      <c r="D511" t="s">
        <v>238</v>
      </c>
      <c r="E511" t="s">
        <v>1546</v>
      </c>
      <c r="F511" t="s">
        <v>124</v>
      </c>
      <c r="G511" s="87">
        <v>43927</v>
      </c>
      <c r="H511" t="s">
        <v>1547</v>
      </c>
      <c r="I511" t="s">
        <v>2297</v>
      </c>
      <c r="J511" t="s">
        <v>2284</v>
      </c>
      <c r="K511">
        <v>10385</v>
      </c>
      <c r="L511" t="s">
        <v>2269</v>
      </c>
      <c r="M511" s="87">
        <v>43935</v>
      </c>
      <c r="N511" t="s">
        <v>1551</v>
      </c>
      <c r="O511" t="s">
        <v>1552</v>
      </c>
      <c r="P511" s="61">
        <v>-295</v>
      </c>
      <c r="Q511" t="s">
        <v>1552</v>
      </c>
      <c r="R511" s="61">
        <v>0</v>
      </c>
      <c r="S511" s="61">
        <v>-295</v>
      </c>
    </row>
    <row r="512" spans="1:19" x14ac:dyDescent="0.2">
      <c r="A512" t="s">
        <v>541</v>
      </c>
      <c r="B512" t="s">
        <v>866</v>
      </c>
      <c r="C512" t="s">
        <v>1184</v>
      </c>
      <c r="D512" t="s">
        <v>238</v>
      </c>
      <c r="E512" t="s">
        <v>1546</v>
      </c>
      <c r="F512" t="s">
        <v>124</v>
      </c>
      <c r="G512" s="87">
        <v>43927</v>
      </c>
      <c r="H512" t="s">
        <v>1547</v>
      </c>
      <c r="I512" t="s">
        <v>2298</v>
      </c>
      <c r="J512" t="s">
        <v>2284</v>
      </c>
      <c r="K512">
        <v>10385</v>
      </c>
      <c r="L512" t="s">
        <v>2269</v>
      </c>
      <c r="M512" s="87">
        <v>43935</v>
      </c>
      <c r="N512" t="s">
        <v>1551</v>
      </c>
      <c r="O512" t="s">
        <v>1552</v>
      </c>
      <c r="P512" s="61">
        <v>-310</v>
      </c>
      <c r="Q512" t="s">
        <v>1552</v>
      </c>
      <c r="R512" s="61">
        <v>0</v>
      </c>
      <c r="S512" s="61">
        <v>-310</v>
      </c>
    </row>
    <row r="513" spans="1:19" x14ac:dyDescent="0.2">
      <c r="A513" t="s">
        <v>541</v>
      </c>
      <c r="B513" t="s">
        <v>866</v>
      </c>
      <c r="C513" t="s">
        <v>1184</v>
      </c>
      <c r="D513" t="s">
        <v>238</v>
      </c>
      <c r="E513" t="s">
        <v>1546</v>
      </c>
      <c r="F513" t="s">
        <v>124</v>
      </c>
      <c r="G513" s="87">
        <v>43927</v>
      </c>
      <c r="H513" t="s">
        <v>1547</v>
      </c>
      <c r="I513" t="s">
        <v>2299</v>
      </c>
      <c r="J513" t="s">
        <v>2277</v>
      </c>
      <c r="K513">
        <v>10385</v>
      </c>
      <c r="L513" t="s">
        <v>2269</v>
      </c>
      <c r="M513" s="87">
        <v>43935</v>
      </c>
      <c r="N513" t="s">
        <v>1551</v>
      </c>
      <c r="O513" t="s">
        <v>1552</v>
      </c>
      <c r="P513" s="61">
        <v>-700</v>
      </c>
      <c r="Q513" t="s">
        <v>1552</v>
      </c>
      <c r="R513" s="61">
        <v>0</v>
      </c>
      <c r="S513" s="61">
        <v>-700</v>
      </c>
    </row>
    <row r="514" spans="1:19" x14ac:dyDescent="0.2">
      <c r="A514" t="s">
        <v>541</v>
      </c>
      <c r="B514" t="s">
        <v>866</v>
      </c>
      <c r="C514" t="s">
        <v>1184</v>
      </c>
      <c r="D514" t="s">
        <v>238</v>
      </c>
      <c r="E514" t="s">
        <v>1546</v>
      </c>
      <c r="F514" t="s">
        <v>124</v>
      </c>
      <c r="G514" s="87">
        <v>43927</v>
      </c>
      <c r="H514" t="s">
        <v>1547</v>
      </c>
      <c r="I514" t="s">
        <v>2300</v>
      </c>
      <c r="J514" t="s">
        <v>2293</v>
      </c>
      <c r="K514">
        <v>10385</v>
      </c>
      <c r="L514" t="s">
        <v>2269</v>
      </c>
      <c r="M514" s="87">
        <v>43935</v>
      </c>
      <c r="N514" t="s">
        <v>1551</v>
      </c>
      <c r="O514" t="s">
        <v>1552</v>
      </c>
      <c r="P514" s="61">
        <v>-584</v>
      </c>
      <c r="Q514" t="s">
        <v>1552</v>
      </c>
      <c r="R514" s="61">
        <v>0</v>
      </c>
      <c r="S514" s="61">
        <v>-584</v>
      </c>
    </row>
    <row r="515" spans="1:19" x14ac:dyDescent="0.2">
      <c r="A515" t="s">
        <v>541</v>
      </c>
      <c r="B515" t="s">
        <v>866</v>
      </c>
      <c r="C515" t="s">
        <v>1184</v>
      </c>
      <c r="D515" t="s">
        <v>238</v>
      </c>
      <c r="E515" t="s">
        <v>1546</v>
      </c>
      <c r="F515" t="s">
        <v>124</v>
      </c>
      <c r="G515" s="87">
        <v>43927</v>
      </c>
      <c r="H515" t="s">
        <v>1547</v>
      </c>
      <c r="I515" t="s">
        <v>2301</v>
      </c>
      <c r="J515" t="s">
        <v>2271</v>
      </c>
      <c r="K515">
        <v>10385</v>
      </c>
      <c r="L515" t="s">
        <v>2269</v>
      </c>
      <c r="M515" s="87">
        <v>43935</v>
      </c>
      <c r="N515" t="s">
        <v>1551</v>
      </c>
      <c r="O515" t="s">
        <v>1552</v>
      </c>
      <c r="P515" s="61">
        <v>-900</v>
      </c>
      <c r="Q515" t="s">
        <v>1552</v>
      </c>
      <c r="R515" s="61">
        <v>0</v>
      </c>
      <c r="S515" s="61">
        <v>-900</v>
      </c>
    </row>
    <row r="516" spans="1:19" x14ac:dyDescent="0.2">
      <c r="A516" t="s">
        <v>541</v>
      </c>
      <c r="B516" t="s">
        <v>866</v>
      </c>
      <c r="C516" t="s">
        <v>1184</v>
      </c>
      <c r="D516" t="s">
        <v>238</v>
      </c>
      <c r="E516" t="s">
        <v>1546</v>
      </c>
      <c r="F516" t="s">
        <v>124</v>
      </c>
      <c r="G516" s="87">
        <v>43927</v>
      </c>
      <c r="H516" t="s">
        <v>1547</v>
      </c>
      <c r="I516" t="s">
        <v>2302</v>
      </c>
      <c r="J516" t="s">
        <v>2279</v>
      </c>
      <c r="K516">
        <v>10385</v>
      </c>
      <c r="L516" t="s">
        <v>2269</v>
      </c>
      <c r="M516" s="87">
        <v>43935</v>
      </c>
      <c r="N516" t="s">
        <v>1551</v>
      </c>
      <c r="O516" t="s">
        <v>1552</v>
      </c>
      <c r="P516" s="61">
        <v>-1200</v>
      </c>
      <c r="Q516" t="s">
        <v>1552</v>
      </c>
      <c r="R516" s="61">
        <v>0</v>
      </c>
      <c r="S516" s="61">
        <v>-1200</v>
      </c>
    </row>
    <row r="517" spans="1:19" x14ac:dyDescent="0.2">
      <c r="A517" t="s">
        <v>541</v>
      </c>
      <c r="B517" t="s">
        <v>866</v>
      </c>
      <c r="C517" t="s">
        <v>1184</v>
      </c>
      <c r="D517" t="s">
        <v>238</v>
      </c>
      <c r="E517" t="s">
        <v>1546</v>
      </c>
      <c r="F517" t="s">
        <v>124</v>
      </c>
      <c r="G517" s="87">
        <v>43927</v>
      </c>
      <c r="H517" t="s">
        <v>1547</v>
      </c>
      <c r="I517" t="s">
        <v>2303</v>
      </c>
      <c r="J517" t="s">
        <v>2304</v>
      </c>
      <c r="K517">
        <v>10385</v>
      </c>
      <c r="L517" t="s">
        <v>2269</v>
      </c>
      <c r="M517" s="87">
        <v>43935</v>
      </c>
      <c r="N517" t="s">
        <v>1551</v>
      </c>
      <c r="O517" t="s">
        <v>1552</v>
      </c>
      <c r="P517" s="61">
        <v>-700</v>
      </c>
      <c r="Q517" t="s">
        <v>1552</v>
      </c>
      <c r="R517" s="61">
        <v>0</v>
      </c>
      <c r="S517" s="61">
        <v>-700</v>
      </c>
    </row>
    <row r="518" spans="1:19" x14ac:dyDescent="0.2">
      <c r="A518" t="s">
        <v>541</v>
      </c>
      <c r="B518" t="s">
        <v>866</v>
      </c>
      <c r="C518" t="s">
        <v>1184</v>
      </c>
      <c r="D518" t="s">
        <v>238</v>
      </c>
      <c r="E518" t="s">
        <v>1546</v>
      </c>
      <c r="F518" t="s">
        <v>124</v>
      </c>
      <c r="G518" s="87">
        <v>43927</v>
      </c>
      <c r="H518" t="s">
        <v>1547</v>
      </c>
      <c r="I518" t="s">
        <v>2305</v>
      </c>
      <c r="J518" t="s">
        <v>2306</v>
      </c>
      <c r="K518">
        <v>10385</v>
      </c>
      <c r="L518" t="s">
        <v>2269</v>
      </c>
      <c r="M518" s="87">
        <v>43935</v>
      </c>
      <c r="N518" t="s">
        <v>1551</v>
      </c>
      <c r="O518" t="s">
        <v>1552</v>
      </c>
      <c r="P518" s="61">
        <v>-2000</v>
      </c>
      <c r="Q518" t="s">
        <v>1552</v>
      </c>
      <c r="R518" s="61">
        <v>0</v>
      </c>
      <c r="S518" s="61">
        <v>-2000</v>
      </c>
    </row>
    <row r="519" spans="1:19" x14ac:dyDescent="0.2">
      <c r="A519" t="s">
        <v>541</v>
      </c>
      <c r="B519" t="s">
        <v>866</v>
      </c>
      <c r="C519" t="s">
        <v>1184</v>
      </c>
      <c r="D519" t="s">
        <v>238</v>
      </c>
      <c r="E519" t="s">
        <v>1546</v>
      </c>
      <c r="F519" t="s">
        <v>124</v>
      </c>
      <c r="G519" s="87">
        <v>43927</v>
      </c>
      <c r="H519" t="s">
        <v>1547</v>
      </c>
      <c r="I519" t="s">
        <v>2307</v>
      </c>
      <c r="J519" t="s">
        <v>2308</v>
      </c>
      <c r="K519">
        <v>10385</v>
      </c>
      <c r="L519" t="s">
        <v>2269</v>
      </c>
      <c r="M519" s="87">
        <v>43935</v>
      </c>
      <c r="N519" t="s">
        <v>1551</v>
      </c>
      <c r="O519" t="s">
        <v>1552</v>
      </c>
      <c r="P519" s="61">
        <v>-990</v>
      </c>
      <c r="Q519" t="s">
        <v>1552</v>
      </c>
      <c r="R519" s="61">
        <v>0</v>
      </c>
      <c r="S519" s="61">
        <v>-990</v>
      </c>
    </row>
    <row r="520" spans="1:19" x14ac:dyDescent="0.2">
      <c r="A520" t="s">
        <v>541</v>
      </c>
      <c r="B520" t="s">
        <v>866</v>
      </c>
      <c r="C520" t="s">
        <v>1184</v>
      </c>
      <c r="D520" t="s">
        <v>238</v>
      </c>
      <c r="E520" t="s">
        <v>1546</v>
      </c>
      <c r="F520" t="s">
        <v>125</v>
      </c>
      <c r="G520" s="87">
        <v>43955</v>
      </c>
      <c r="H520" t="s">
        <v>1547</v>
      </c>
      <c r="I520" t="s">
        <v>2309</v>
      </c>
      <c r="J520" t="s">
        <v>2310</v>
      </c>
      <c r="K520">
        <v>10397</v>
      </c>
      <c r="L520" t="s">
        <v>2311</v>
      </c>
      <c r="M520" s="87">
        <v>43962</v>
      </c>
      <c r="N520" t="s">
        <v>1551</v>
      </c>
      <c r="O520" t="s">
        <v>1552</v>
      </c>
      <c r="P520" s="61">
        <v>-1000</v>
      </c>
      <c r="Q520" t="s">
        <v>1552</v>
      </c>
      <c r="R520" s="61">
        <v>0</v>
      </c>
      <c r="S520" s="61">
        <v>-1000</v>
      </c>
    </row>
    <row r="521" spans="1:19" x14ac:dyDescent="0.2">
      <c r="A521" t="s">
        <v>541</v>
      </c>
      <c r="B521" t="s">
        <v>866</v>
      </c>
      <c r="C521" t="s">
        <v>1184</v>
      </c>
      <c r="D521" t="s">
        <v>238</v>
      </c>
      <c r="E521" t="s">
        <v>1546</v>
      </c>
      <c r="F521" t="s">
        <v>125</v>
      </c>
      <c r="G521" s="87">
        <v>43955</v>
      </c>
      <c r="H521" t="s">
        <v>1547</v>
      </c>
      <c r="I521" t="s">
        <v>2312</v>
      </c>
      <c r="J521" t="s">
        <v>2310</v>
      </c>
      <c r="K521">
        <v>10397</v>
      </c>
      <c r="L521" t="s">
        <v>2311</v>
      </c>
      <c r="M521" s="87">
        <v>43962</v>
      </c>
      <c r="N521" t="s">
        <v>1551</v>
      </c>
      <c r="O521" t="s">
        <v>1552</v>
      </c>
      <c r="P521" s="61">
        <v>-750</v>
      </c>
      <c r="Q521" t="s">
        <v>1552</v>
      </c>
      <c r="R521" s="61">
        <v>0</v>
      </c>
      <c r="S521" s="61">
        <v>-750</v>
      </c>
    </row>
    <row r="522" spans="1:19" x14ac:dyDescent="0.2">
      <c r="A522" t="s">
        <v>541</v>
      </c>
      <c r="B522" t="s">
        <v>866</v>
      </c>
      <c r="C522" t="s">
        <v>1184</v>
      </c>
      <c r="D522" t="s">
        <v>238</v>
      </c>
      <c r="E522" t="s">
        <v>1546</v>
      </c>
      <c r="F522" t="s">
        <v>125</v>
      </c>
      <c r="G522" s="87">
        <v>43955</v>
      </c>
      <c r="H522" t="s">
        <v>1547</v>
      </c>
      <c r="I522" t="s">
        <v>2313</v>
      </c>
      <c r="J522" t="s">
        <v>2314</v>
      </c>
      <c r="K522">
        <v>10397</v>
      </c>
      <c r="L522" t="s">
        <v>2311</v>
      </c>
      <c r="M522" s="87">
        <v>43962</v>
      </c>
      <c r="N522" t="s">
        <v>1551</v>
      </c>
      <c r="O522" t="s">
        <v>1552</v>
      </c>
      <c r="P522" s="61">
        <v>-1400</v>
      </c>
      <c r="Q522" t="s">
        <v>1552</v>
      </c>
      <c r="R522" s="61">
        <v>0</v>
      </c>
      <c r="S522" s="61">
        <v>-1400</v>
      </c>
    </row>
    <row r="523" spans="1:19" x14ac:dyDescent="0.2">
      <c r="A523" t="s">
        <v>541</v>
      </c>
      <c r="B523" t="s">
        <v>866</v>
      </c>
      <c r="C523" t="s">
        <v>1184</v>
      </c>
      <c r="D523" t="s">
        <v>238</v>
      </c>
      <c r="E523" t="s">
        <v>1546</v>
      </c>
      <c r="F523" t="s">
        <v>125</v>
      </c>
      <c r="G523" s="87">
        <v>43955</v>
      </c>
      <c r="H523" t="s">
        <v>1547</v>
      </c>
      <c r="I523" t="s">
        <v>2315</v>
      </c>
      <c r="J523" t="s">
        <v>2310</v>
      </c>
      <c r="K523">
        <v>10397</v>
      </c>
      <c r="L523" t="s">
        <v>2311</v>
      </c>
      <c r="M523" s="87">
        <v>43962</v>
      </c>
      <c r="N523" t="s">
        <v>1551</v>
      </c>
      <c r="O523" t="s">
        <v>1552</v>
      </c>
      <c r="P523" s="61">
        <v>-1200</v>
      </c>
      <c r="Q523" t="s">
        <v>1552</v>
      </c>
      <c r="R523" s="61">
        <v>0</v>
      </c>
      <c r="S523" s="61">
        <v>-1200</v>
      </c>
    </row>
    <row r="524" spans="1:19" x14ac:dyDescent="0.2">
      <c r="A524" t="s">
        <v>541</v>
      </c>
      <c r="B524" t="s">
        <v>866</v>
      </c>
      <c r="C524" t="s">
        <v>1184</v>
      </c>
      <c r="D524" t="s">
        <v>238</v>
      </c>
      <c r="E524" t="s">
        <v>1546</v>
      </c>
      <c r="F524" t="s">
        <v>125</v>
      </c>
      <c r="G524" s="87">
        <v>43955</v>
      </c>
      <c r="H524" t="s">
        <v>1547</v>
      </c>
      <c r="I524" t="s">
        <v>2316</v>
      </c>
      <c r="J524" t="s">
        <v>2317</v>
      </c>
      <c r="K524">
        <v>10397</v>
      </c>
      <c r="L524" t="s">
        <v>2311</v>
      </c>
      <c r="M524" s="87">
        <v>43962</v>
      </c>
      <c r="N524" t="s">
        <v>1551</v>
      </c>
      <c r="O524" t="s">
        <v>1552</v>
      </c>
      <c r="P524" s="61">
        <v>-300</v>
      </c>
      <c r="Q524" t="s">
        <v>1552</v>
      </c>
      <c r="R524" s="61">
        <v>0</v>
      </c>
      <c r="S524" s="61">
        <v>-300</v>
      </c>
    </row>
    <row r="525" spans="1:19" x14ac:dyDescent="0.2">
      <c r="A525" t="s">
        <v>541</v>
      </c>
      <c r="B525" t="s">
        <v>866</v>
      </c>
      <c r="C525" t="s">
        <v>1184</v>
      </c>
      <c r="D525" t="s">
        <v>238</v>
      </c>
      <c r="E525" t="s">
        <v>1546</v>
      </c>
      <c r="F525" t="s">
        <v>125</v>
      </c>
      <c r="G525" s="87">
        <v>43955</v>
      </c>
      <c r="H525" t="s">
        <v>1547</v>
      </c>
      <c r="I525" t="s">
        <v>2318</v>
      </c>
      <c r="J525" t="s">
        <v>2319</v>
      </c>
      <c r="K525">
        <v>10397</v>
      </c>
      <c r="L525" t="s">
        <v>2311</v>
      </c>
      <c r="M525" s="87">
        <v>43962</v>
      </c>
      <c r="N525" t="s">
        <v>1551</v>
      </c>
      <c r="O525" t="s">
        <v>1552</v>
      </c>
      <c r="P525" s="61">
        <v>-325</v>
      </c>
      <c r="Q525" t="s">
        <v>1552</v>
      </c>
      <c r="R525" s="61">
        <v>0</v>
      </c>
      <c r="S525" s="61">
        <v>-325</v>
      </c>
    </row>
    <row r="526" spans="1:19" x14ac:dyDescent="0.2">
      <c r="A526" t="s">
        <v>541</v>
      </c>
      <c r="B526" t="s">
        <v>866</v>
      </c>
      <c r="C526" t="s">
        <v>1184</v>
      </c>
      <c r="D526" t="s">
        <v>238</v>
      </c>
      <c r="E526" t="s">
        <v>1546</v>
      </c>
      <c r="F526" t="s">
        <v>125</v>
      </c>
      <c r="G526" s="87">
        <v>43955</v>
      </c>
      <c r="H526" t="s">
        <v>1547</v>
      </c>
      <c r="I526" t="s">
        <v>2320</v>
      </c>
      <c r="J526" t="s">
        <v>2321</v>
      </c>
      <c r="K526">
        <v>10397</v>
      </c>
      <c r="L526" t="s">
        <v>2311</v>
      </c>
      <c r="M526" s="87">
        <v>43962</v>
      </c>
      <c r="N526" t="s">
        <v>1551</v>
      </c>
      <c r="O526" t="s">
        <v>1552</v>
      </c>
      <c r="P526" s="61">
        <v>-603.65</v>
      </c>
      <c r="Q526" t="s">
        <v>1552</v>
      </c>
      <c r="R526" s="61">
        <v>0</v>
      </c>
      <c r="S526" s="61">
        <v>-603.65</v>
      </c>
    </row>
    <row r="527" spans="1:19" x14ac:dyDescent="0.2">
      <c r="A527" t="s">
        <v>541</v>
      </c>
      <c r="B527" t="s">
        <v>866</v>
      </c>
      <c r="C527" t="s">
        <v>1184</v>
      </c>
      <c r="D527" t="s">
        <v>238</v>
      </c>
      <c r="E527" t="s">
        <v>1546</v>
      </c>
      <c r="F527" t="s">
        <v>125</v>
      </c>
      <c r="G527" s="87">
        <v>43955</v>
      </c>
      <c r="H527" t="s">
        <v>1547</v>
      </c>
      <c r="I527" t="s">
        <v>2322</v>
      </c>
      <c r="J527" t="s">
        <v>2319</v>
      </c>
      <c r="K527">
        <v>10397</v>
      </c>
      <c r="L527" t="s">
        <v>2311</v>
      </c>
      <c r="M527" s="87">
        <v>43962</v>
      </c>
      <c r="N527" t="s">
        <v>1551</v>
      </c>
      <c r="O527" t="s">
        <v>1552</v>
      </c>
      <c r="P527" s="61">
        <v>-310</v>
      </c>
      <c r="Q527" t="s">
        <v>1552</v>
      </c>
      <c r="R527" s="61">
        <v>0</v>
      </c>
      <c r="S527" s="61">
        <v>-310</v>
      </c>
    </row>
    <row r="528" spans="1:19" x14ac:dyDescent="0.2">
      <c r="A528" t="s">
        <v>541</v>
      </c>
      <c r="B528" t="s">
        <v>866</v>
      </c>
      <c r="C528" t="s">
        <v>1184</v>
      </c>
      <c r="D528" t="s">
        <v>238</v>
      </c>
      <c r="E528" t="s">
        <v>1546</v>
      </c>
      <c r="F528" t="s">
        <v>125</v>
      </c>
      <c r="G528" s="87">
        <v>43955</v>
      </c>
      <c r="H528" t="s">
        <v>1547</v>
      </c>
      <c r="I528" t="s">
        <v>2323</v>
      </c>
      <c r="J528" t="s">
        <v>2324</v>
      </c>
      <c r="K528">
        <v>10397</v>
      </c>
      <c r="L528" t="s">
        <v>2311</v>
      </c>
      <c r="M528" s="87">
        <v>43962</v>
      </c>
      <c r="N528" t="s">
        <v>1551</v>
      </c>
      <c r="O528" t="s">
        <v>1552</v>
      </c>
      <c r="P528" s="61">
        <v>-840</v>
      </c>
      <c r="Q528" t="s">
        <v>1552</v>
      </c>
      <c r="R528" s="61">
        <v>0</v>
      </c>
      <c r="S528" s="61">
        <v>-840</v>
      </c>
    </row>
    <row r="529" spans="1:19" x14ac:dyDescent="0.2">
      <c r="A529" t="s">
        <v>541</v>
      </c>
      <c r="B529" t="s">
        <v>866</v>
      </c>
      <c r="C529" t="s">
        <v>1184</v>
      </c>
      <c r="D529" t="s">
        <v>238</v>
      </c>
      <c r="E529" t="s">
        <v>1546</v>
      </c>
      <c r="F529" t="s">
        <v>125</v>
      </c>
      <c r="G529" s="87">
        <v>43955</v>
      </c>
      <c r="H529" t="s">
        <v>1547</v>
      </c>
      <c r="I529" t="s">
        <v>2325</v>
      </c>
      <c r="J529" t="s">
        <v>2319</v>
      </c>
      <c r="K529">
        <v>10397</v>
      </c>
      <c r="L529" t="s">
        <v>2311</v>
      </c>
      <c r="M529" s="87">
        <v>43962</v>
      </c>
      <c r="N529" t="s">
        <v>1551</v>
      </c>
      <c r="O529" t="s">
        <v>1552</v>
      </c>
      <c r="P529" s="61">
        <v>-310</v>
      </c>
      <c r="Q529" t="s">
        <v>1552</v>
      </c>
      <c r="R529" s="61">
        <v>0</v>
      </c>
      <c r="S529" s="61">
        <v>-310</v>
      </c>
    </row>
    <row r="530" spans="1:19" x14ac:dyDescent="0.2">
      <c r="A530" t="s">
        <v>541</v>
      </c>
      <c r="B530" t="s">
        <v>866</v>
      </c>
      <c r="C530" t="s">
        <v>1184</v>
      </c>
      <c r="D530" t="s">
        <v>238</v>
      </c>
      <c r="E530" t="s">
        <v>1546</v>
      </c>
      <c r="F530" t="s">
        <v>125</v>
      </c>
      <c r="G530" s="87">
        <v>43955</v>
      </c>
      <c r="H530" t="s">
        <v>1547</v>
      </c>
      <c r="I530" t="s">
        <v>2326</v>
      </c>
      <c r="J530" t="s">
        <v>2327</v>
      </c>
      <c r="K530">
        <v>10397</v>
      </c>
      <c r="L530" t="s">
        <v>2311</v>
      </c>
      <c r="M530" s="87">
        <v>43962</v>
      </c>
      <c r="N530" t="s">
        <v>1551</v>
      </c>
      <c r="O530" t="s">
        <v>1552</v>
      </c>
      <c r="P530" s="61">
        <v>-450</v>
      </c>
      <c r="Q530" t="s">
        <v>1552</v>
      </c>
      <c r="R530" s="61">
        <v>0</v>
      </c>
      <c r="S530" s="61">
        <v>-450</v>
      </c>
    </row>
    <row r="531" spans="1:19" x14ac:dyDescent="0.2">
      <c r="A531" t="s">
        <v>541</v>
      </c>
      <c r="B531" t="s">
        <v>866</v>
      </c>
      <c r="C531" t="s">
        <v>1184</v>
      </c>
      <c r="D531" t="s">
        <v>238</v>
      </c>
      <c r="E531" t="s">
        <v>1546</v>
      </c>
      <c r="F531" t="s">
        <v>125</v>
      </c>
      <c r="G531" s="87">
        <v>43955</v>
      </c>
      <c r="H531" t="s">
        <v>1547</v>
      </c>
      <c r="I531" t="s">
        <v>2328</v>
      </c>
      <c r="J531" t="s">
        <v>2314</v>
      </c>
      <c r="K531">
        <v>10397</v>
      </c>
      <c r="L531" t="s">
        <v>2311</v>
      </c>
      <c r="M531" s="87">
        <v>43962</v>
      </c>
      <c r="N531" t="s">
        <v>1551</v>
      </c>
      <c r="O531" t="s">
        <v>1552</v>
      </c>
      <c r="P531" s="61">
        <v>-900</v>
      </c>
      <c r="Q531" t="s">
        <v>1552</v>
      </c>
      <c r="R531" s="61">
        <v>0</v>
      </c>
      <c r="S531" s="61">
        <v>-900</v>
      </c>
    </row>
    <row r="532" spans="1:19" x14ac:dyDescent="0.2">
      <c r="A532" t="s">
        <v>541</v>
      </c>
      <c r="B532" t="s">
        <v>866</v>
      </c>
      <c r="C532" t="s">
        <v>1184</v>
      </c>
      <c r="D532" t="s">
        <v>238</v>
      </c>
      <c r="E532" t="s">
        <v>1546</v>
      </c>
      <c r="F532" t="s">
        <v>126</v>
      </c>
      <c r="G532" s="87">
        <v>43983</v>
      </c>
      <c r="H532" t="s">
        <v>1547</v>
      </c>
      <c r="I532" t="s">
        <v>2329</v>
      </c>
      <c r="J532" t="s">
        <v>2330</v>
      </c>
      <c r="K532">
        <v>10402</v>
      </c>
      <c r="L532" t="s">
        <v>2331</v>
      </c>
      <c r="M532" s="87">
        <v>43985</v>
      </c>
      <c r="N532" t="s">
        <v>1551</v>
      </c>
      <c r="O532" t="s">
        <v>1552</v>
      </c>
      <c r="P532" s="61">
        <v>-600</v>
      </c>
      <c r="Q532" t="s">
        <v>1552</v>
      </c>
      <c r="R532" s="61">
        <v>0</v>
      </c>
      <c r="S532" s="61">
        <v>-600</v>
      </c>
    </row>
    <row r="533" spans="1:19" x14ac:dyDescent="0.2">
      <c r="A533" t="s">
        <v>541</v>
      </c>
      <c r="B533" t="s">
        <v>866</v>
      </c>
      <c r="C533" t="s">
        <v>1184</v>
      </c>
      <c r="D533" t="s">
        <v>238</v>
      </c>
      <c r="E533" t="s">
        <v>1546</v>
      </c>
      <c r="F533" t="s">
        <v>126</v>
      </c>
      <c r="G533" s="87">
        <v>43983</v>
      </c>
      <c r="H533" t="s">
        <v>1547</v>
      </c>
      <c r="I533" t="s">
        <v>2332</v>
      </c>
      <c r="J533" t="s">
        <v>2333</v>
      </c>
      <c r="K533">
        <v>10402</v>
      </c>
      <c r="L533" t="s">
        <v>2331</v>
      </c>
      <c r="M533" s="87">
        <v>43985</v>
      </c>
      <c r="N533" t="s">
        <v>1551</v>
      </c>
      <c r="O533" t="s">
        <v>1552</v>
      </c>
      <c r="P533" s="61">
        <v>-750</v>
      </c>
      <c r="Q533" t="s">
        <v>1552</v>
      </c>
      <c r="R533" s="61">
        <v>0</v>
      </c>
      <c r="S533" s="61">
        <v>-750</v>
      </c>
    </row>
    <row r="534" spans="1:19" x14ac:dyDescent="0.2">
      <c r="A534" t="s">
        <v>541</v>
      </c>
      <c r="B534" t="s">
        <v>866</v>
      </c>
      <c r="C534" t="s">
        <v>1184</v>
      </c>
      <c r="D534" t="s">
        <v>238</v>
      </c>
      <c r="E534" t="s">
        <v>1546</v>
      </c>
      <c r="F534" t="s">
        <v>126</v>
      </c>
      <c r="G534" s="87">
        <v>43983</v>
      </c>
      <c r="H534" t="s">
        <v>1547</v>
      </c>
      <c r="I534" t="s">
        <v>2334</v>
      </c>
      <c r="J534" t="s">
        <v>2335</v>
      </c>
      <c r="K534">
        <v>10402</v>
      </c>
      <c r="L534" t="s">
        <v>2331</v>
      </c>
      <c r="M534" s="87">
        <v>43985</v>
      </c>
      <c r="N534" t="s">
        <v>1551</v>
      </c>
      <c r="O534" t="s">
        <v>1552</v>
      </c>
      <c r="P534" s="61">
        <v>-2000</v>
      </c>
      <c r="Q534" t="s">
        <v>1552</v>
      </c>
      <c r="R534" s="61">
        <v>0</v>
      </c>
      <c r="S534" s="61">
        <v>-2000</v>
      </c>
    </row>
    <row r="535" spans="1:19" x14ac:dyDescent="0.2">
      <c r="A535" t="s">
        <v>541</v>
      </c>
      <c r="B535" t="s">
        <v>866</v>
      </c>
      <c r="C535" t="s">
        <v>1184</v>
      </c>
      <c r="D535" t="s">
        <v>238</v>
      </c>
      <c r="E535" t="s">
        <v>1546</v>
      </c>
      <c r="F535" t="s">
        <v>126</v>
      </c>
      <c r="G535" s="87">
        <v>43983</v>
      </c>
      <c r="H535" t="s">
        <v>1547</v>
      </c>
      <c r="I535" t="s">
        <v>2336</v>
      </c>
      <c r="J535" t="s">
        <v>2337</v>
      </c>
      <c r="K535">
        <v>10402</v>
      </c>
      <c r="L535" t="s">
        <v>2331</v>
      </c>
      <c r="M535" s="87">
        <v>43985</v>
      </c>
      <c r="N535" t="s">
        <v>1551</v>
      </c>
      <c r="O535" t="s">
        <v>1552</v>
      </c>
      <c r="P535" s="61">
        <v>-300</v>
      </c>
      <c r="Q535" t="s">
        <v>1552</v>
      </c>
      <c r="R535" s="61">
        <v>0</v>
      </c>
      <c r="S535" s="61">
        <v>-300</v>
      </c>
    </row>
    <row r="536" spans="1:19" x14ac:dyDescent="0.2">
      <c r="A536" t="s">
        <v>541</v>
      </c>
      <c r="B536" t="s">
        <v>866</v>
      </c>
      <c r="C536" t="s">
        <v>1184</v>
      </c>
      <c r="D536" t="s">
        <v>238</v>
      </c>
      <c r="E536" t="s">
        <v>1546</v>
      </c>
      <c r="F536" t="s">
        <v>126</v>
      </c>
      <c r="G536" s="87">
        <v>43983</v>
      </c>
      <c r="H536" t="s">
        <v>1547</v>
      </c>
      <c r="I536" t="s">
        <v>2338</v>
      </c>
      <c r="J536" t="s">
        <v>2339</v>
      </c>
      <c r="K536">
        <v>10402</v>
      </c>
      <c r="L536" t="s">
        <v>2331</v>
      </c>
      <c r="M536" s="87">
        <v>43985</v>
      </c>
      <c r="N536" t="s">
        <v>1551</v>
      </c>
      <c r="O536" t="s">
        <v>1552</v>
      </c>
      <c r="P536" s="61">
        <v>-990</v>
      </c>
      <c r="Q536" t="s">
        <v>1552</v>
      </c>
      <c r="R536" s="61">
        <v>0</v>
      </c>
      <c r="S536" s="61">
        <v>-990</v>
      </c>
    </row>
    <row r="537" spans="1:19" x14ac:dyDescent="0.2">
      <c r="A537" t="s">
        <v>541</v>
      </c>
      <c r="B537" t="s">
        <v>866</v>
      </c>
      <c r="C537" t="s">
        <v>1184</v>
      </c>
      <c r="D537" t="s">
        <v>238</v>
      </c>
      <c r="E537" t="s">
        <v>1546</v>
      </c>
      <c r="F537" t="s">
        <v>126</v>
      </c>
      <c r="G537" s="87">
        <v>43983</v>
      </c>
      <c r="H537" t="s">
        <v>1547</v>
      </c>
      <c r="I537" t="s">
        <v>2340</v>
      </c>
      <c r="J537" t="s">
        <v>2341</v>
      </c>
      <c r="K537">
        <v>10402</v>
      </c>
      <c r="L537" t="s">
        <v>2331</v>
      </c>
      <c r="M537" s="87">
        <v>43985</v>
      </c>
      <c r="N537" t="s">
        <v>1551</v>
      </c>
      <c r="O537" t="s">
        <v>1552</v>
      </c>
      <c r="P537" s="61">
        <v>-325</v>
      </c>
      <c r="Q537" t="s">
        <v>1552</v>
      </c>
      <c r="R537" s="61">
        <v>0</v>
      </c>
      <c r="S537" s="61">
        <v>-325</v>
      </c>
    </row>
    <row r="538" spans="1:19" x14ac:dyDescent="0.2">
      <c r="A538" t="s">
        <v>541</v>
      </c>
      <c r="B538" t="s">
        <v>866</v>
      </c>
      <c r="C538" t="s">
        <v>1184</v>
      </c>
      <c r="D538" t="s">
        <v>238</v>
      </c>
      <c r="E538" t="s">
        <v>1546</v>
      </c>
      <c r="F538" t="s">
        <v>126</v>
      </c>
      <c r="G538" s="87">
        <v>43983</v>
      </c>
      <c r="H538" t="s">
        <v>1547</v>
      </c>
      <c r="I538" t="s">
        <v>2342</v>
      </c>
      <c r="J538" t="s">
        <v>2343</v>
      </c>
      <c r="K538">
        <v>10402</v>
      </c>
      <c r="L538" t="s">
        <v>2331</v>
      </c>
      <c r="M538" s="87">
        <v>43985</v>
      </c>
      <c r="N538" t="s">
        <v>1551</v>
      </c>
      <c r="O538" t="s">
        <v>1552</v>
      </c>
      <c r="P538" s="61">
        <v>-603.65</v>
      </c>
      <c r="Q538" t="s">
        <v>1552</v>
      </c>
      <c r="R538" s="61">
        <v>0</v>
      </c>
      <c r="S538" s="61">
        <v>-603.65</v>
      </c>
    </row>
    <row r="539" spans="1:19" x14ac:dyDescent="0.2">
      <c r="A539" t="s">
        <v>541</v>
      </c>
      <c r="B539" t="s">
        <v>866</v>
      </c>
      <c r="C539" t="s">
        <v>1184</v>
      </c>
      <c r="D539" t="s">
        <v>238</v>
      </c>
      <c r="E539" t="s">
        <v>1546</v>
      </c>
      <c r="F539" t="s">
        <v>126</v>
      </c>
      <c r="G539" s="87">
        <v>43983</v>
      </c>
      <c r="H539" t="s">
        <v>1547</v>
      </c>
      <c r="I539" t="s">
        <v>2344</v>
      </c>
      <c r="J539" t="s">
        <v>2330</v>
      </c>
      <c r="K539">
        <v>10402</v>
      </c>
      <c r="L539" t="s">
        <v>2331</v>
      </c>
      <c r="M539" s="87">
        <v>43985</v>
      </c>
      <c r="N539" t="s">
        <v>1551</v>
      </c>
      <c r="O539" t="s">
        <v>1552</v>
      </c>
      <c r="P539" s="61">
        <v>-1600</v>
      </c>
      <c r="Q539" t="s">
        <v>1552</v>
      </c>
      <c r="R539" s="61">
        <v>0</v>
      </c>
      <c r="S539" s="61">
        <v>-1600</v>
      </c>
    </row>
    <row r="540" spans="1:19" x14ac:dyDescent="0.2">
      <c r="A540" t="s">
        <v>541</v>
      </c>
      <c r="B540" t="s">
        <v>866</v>
      </c>
      <c r="C540" t="s">
        <v>1184</v>
      </c>
      <c r="D540" t="s">
        <v>238</v>
      </c>
      <c r="E540" t="s">
        <v>1546</v>
      </c>
      <c r="F540" t="s">
        <v>126</v>
      </c>
      <c r="G540" s="87">
        <v>43983</v>
      </c>
      <c r="H540" t="s">
        <v>1547</v>
      </c>
      <c r="I540" t="s">
        <v>2345</v>
      </c>
      <c r="J540" t="s">
        <v>2346</v>
      </c>
      <c r="K540">
        <v>10402</v>
      </c>
      <c r="L540" t="s">
        <v>2331</v>
      </c>
      <c r="M540" s="87">
        <v>43985</v>
      </c>
      <c r="N540" t="s">
        <v>1551</v>
      </c>
      <c r="O540" t="s">
        <v>1552</v>
      </c>
      <c r="P540" s="61">
        <v>-500</v>
      </c>
      <c r="Q540" t="s">
        <v>1552</v>
      </c>
      <c r="R540" s="61">
        <v>0</v>
      </c>
      <c r="S540" s="61">
        <v>-500</v>
      </c>
    </row>
    <row r="541" spans="1:19" x14ac:dyDescent="0.2">
      <c r="A541" t="s">
        <v>541</v>
      </c>
      <c r="B541" t="s">
        <v>866</v>
      </c>
      <c r="C541" t="s">
        <v>1184</v>
      </c>
      <c r="D541" t="s">
        <v>238</v>
      </c>
      <c r="E541" t="s">
        <v>1546</v>
      </c>
      <c r="F541" t="s">
        <v>126</v>
      </c>
      <c r="G541" s="87">
        <v>43983</v>
      </c>
      <c r="H541" t="s">
        <v>1547</v>
      </c>
      <c r="I541" t="s">
        <v>2347</v>
      </c>
      <c r="J541" t="s">
        <v>2333</v>
      </c>
      <c r="K541">
        <v>10402</v>
      </c>
      <c r="L541" t="s">
        <v>2331</v>
      </c>
      <c r="M541" s="87">
        <v>43985</v>
      </c>
      <c r="N541" t="s">
        <v>1551</v>
      </c>
      <c r="O541" t="s">
        <v>1552</v>
      </c>
      <c r="P541" s="61">
        <v>-840</v>
      </c>
      <c r="Q541" t="s">
        <v>1552</v>
      </c>
      <c r="R541" s="61">
        <v>0</v>
      </c>
      <c r="S541" s="61">
        <v>-840</v>
      </c>
    </row>
    <row r="542" spans="1:19" x14ac:dyDescent="0.2">
      <c r="A542" t="s">
        <v>541</v>
      </c>
      <c r="B542" t="s">
        <v>866</v>
      </c>
      <c r="C542" t="s">
        <v>1184</v>
      </c>
      <c r="D542" t="s">
        <v>238</v>
      </c>
      <c r="E542" t="s">
        <v>1546</v>
      </c>
      <c r="F542" t="s">
        <v>126</v>
      </c>
      <c r="G542" s="87">
        <v>43983</v>
      </c>
      <c r="H542" t="s">
        <v>1547</v>
      </c>
      <c r="I542" t="s">
        <v>2348</v>
      </c>
      <c r="J542" t="s">
        <v>2341</v>
      </c>
      <c r="K542">
        <v>10402</v>
      </c>
      <c r="L542" t="s">
        <v>2331</v>
      </c>
      <c r="M542" s="87">
        <v>43985</v>
      </c>
      <c r="N542" t="s">
        <v>1551</v>
      </c>
      <c r="O542" t="s">
        <v>1552</v>
      </c>
      <c r="P542" s="61">
        <v>-310</v>
      </c>
      <c r="Q542" t="s">
        <v>1552</v>
      </c>
      <c r="R542" s="61">
        <v>0</v>
      </c>
      <c r="S542" s="61">
        <v>-310</v>
      </c>
    </row>
    <row r="543" spans="1:19" x14ac:dyDescent="0.2">
      <c r="A543" t="s">
        <v>541</v>
      </c>
      <c r="B543" t="s">
        <v>866</v>
      </c>
      <c r="C543" t="s">
        <v>1184</v>
      </c>
      <c r="D543" t="s">
        <v>238</v>
      </c>
      <c r="E543" t="s">
        <v>1546</v>
      </c>
      <c r="F543" t="s">
        <v>126</v>
      </c>
      <c r="G543" s="87">
        <v>43983</v>
      </c>
      <c r="H543" t="s">
        <v>1547</v>
      </c>
      <c r="I543" t="s">
        <v>2349</v>
      </c>
      <c r="J543" t="s">
        <v>2350</v>
      </c>
      <c r="K543">
        <v>10402</v>
      </c>
      <c r="L543" t="s">
        <v>2331</v>
      </c>
      <c r="M543" s="87">
        <v>43985</v>
      </c>
      <c r="N543" t="s">
        <v>1551</v>
      </c>
      <c r="O543" t="s">
        <v>1552</v>
      </c>
      <c r="P543" s="61">
        <v>-1160</v>
      </c>
      <c r="Q543" t="s">
        <v>1552</v>
      </c>
      <c r="R543" s="61">
        <v>0</v>
      </c>
      <c r="S543" s="61">
        <v>-1160</v>
      </c>
    </row>
    <row r="544" spans="1:19" x14ac:dyDescent="0.2">
      <c r="A544" t="s">
        <v>541</v>
      </c>
      <c r="B544" t="s">
        <v>866</v>
      </c>
      <c r="C544" t="s">
        <v>1184</v>
      </c>
      <c r="D544" t="s">
        <v>238</v>
      </c>
      <c r="E544" t="s">
        <v>1546</v>
      </c>
      <c r="F544" t="s">
        <v>126</v>
      </c>
      <c r="G544" s="87">
        <v>43983</v>
      </c>
      <c r="H544" t="s">
        <v>1547</v>
      </c>
      <c r="I544" t="s">
        <v>2351</v>
      </c>
      <c r="J544" t="s">
        <v>2352</v>
      </c>
      <c r="K544">
        <v>10402</v>
      </c>
      <c r="L544" t="s">
        <v>2331</v>
      </c>
      <c r="M544" s="87">
        <v>43985</v>
      </c>
      <c r="N544" t="s">
        <v>1551</v>
      </c>
      <c r="O544" t="s">
        <v>1552</v>
      </c>
      <c r="P544" s="61">
        <v>-2340</v>
      </c>
      <c r="Q544" t="s">
        <v>1552</v>
      </c>
      <c r="R544" s="61">
        <v>0</v>
      </c>
      <c r="S544" s="61">
        <v>-2340</v>
      </c>
    </row>
    <row r="545" spans="1:19" x14ac:dyDescent="0.2">
      <c r="A545" t="s">
        <v>541</v>
      </c>
      <c r="B545" t="s">
        <v>866</v>
      </c>
      <c r="C545" t="s">
        <v>1184</v>
      </c>
      <c r="D545" t="s">
        <v>238</v>
      </c>
      <c r="E545" t="s">
        <v>1546</v>
      </c>
      <c r="F545" t="s">
        <v>126</v>
      </c>
      <c r="G545" s="87">
        <v>43983</v>
      </c>
      <c r="H545" t="s">
        <v>1547</v>
      </c>
      <c r="I545" t="s">
        <v>2353</v>
      </c>
      <c r="J545" t="s">
        <v>2354</v>
      </c>
      <c r="K545">
        <v>10402</v>
      </c>
      <c r="L545" t="s">
        <v>2331</v>
      </c>
      <c r="M545" s="87">
        <v>43985</v>
      </c>
      <c r="N545" t="s">
        <v>1551</v>
      </c>
      <c r="O545" t="s">
        <v>1552</v>
      </c>
      <c r="P545" s="61">
        <v>-200</v>
      </c>
      <c r="Q545" t="s">
        <v>1552</v>
      </c>
      <c r="R545" s="61">
        <v>0</v>
      </c>
      <c r="S545" s="61">
        <v>-200</v>
      </c>
    </row>
    <row r="546" spans="1:19" x14ac:dyDescent="0.2">
      <c r="A546" t="s">
        <v>541</v>
      </c>
      <c r="B546" t="s">
        <v>866</v>
      </c>
      <c r="C546" t="s">
        <v>1184</v>
      </c>
      <c r="D546" t="s">
        <v>238</v>
      </c>
      <c r="E546" t="s">
        <v>1546</v>
      </c>
      <c r="F546" t="s">
        <v>126</v>
      </c>
      <c r="G546" s="87">
        <v>43983</v>
      </c>
      <c r="H546" t="s">
        <v>1547</v>
      </c>
      <c r="I546" t="s">
        <v>2355</v>
      </c>
      <c r="J546" t="s">
        <v>2341</v>
      </c>
      <c r="K546">
        <v>10402</v>
      </c>
      <c r="L546" t="s">
        <v>2331</v>
      </c>
      <c r="M546" s="87">
        <v>43985</v>
      </c>
      <c r="N546" t="s">
        <v>1551</v>
      </c>
      <c r="O546" t="s">
        <v>1552</v>
      </c>
      <c r="P546" s="61">
        <v>-310</v>
      </c>
      <c r="Q546" t="s">
        <v>1552</v>
      </c>
      <c r="R546" s="61">
        <v>0</v>
      </c>
      <c r="S546" s="61">
        <v>-310</v>
      </c>
    </row>
    <row r="547" spans="1:19" x14ac:dyDescent="0.2">
      <c r="A547" t="s">
        <v>541</v>
      </c>
      <c r="B547" t="s">
        <v>866</v>
      </c>
      <c r="C547" t="s">
        <v>1184</v>
      </c>
      <c r="D547" t="s">
        <v>238</v>
      </c>
      <c r="E547" t="s">
        <v>1546</v>
      </c>
      <c r="F547" t="s">
        <v>126</v>
      </c>
      <c r="G547" s="87">
        <v>43983</v>
      </c>
      <c r="H547" t="s">
        <v>1547</v>
      </c>
      <c r="I547" t="s">
        <v>2356</v>
      </c>
      <c r="J547" t="s">
        <v>2357</v>
      </c>
      <c r="K547">
        <v>10402</v>
      </c>
      <c r="L547" t="s">
        <v>2331</v>
      </c>
      <c r="M547" s="87">
        <v>43985</v>
      </c>
      <c r="N547" t="s">
        <v>1551</v>
      </c>
      <c r="O547" t="s">
        <v>1552</v>
      </c>
      <c r="P547" s="61">
        <v>-800</v>
      </c>
      <c r="Q547" t="s">
        <v>1552</v>
      </c>
      <c r="R547" s="61">
        <v>0</v>
      </c>
      <c r="S547" s="61">
        <v>-800</v>
      </c>
    </row>
    <row r="548" spans="1:19" x14ac:dyDescent="0.2">
      <c r="A548" t="s">
        <v>541</v>
      </c>
      <c r="B548" t="s">
        <v>866</v>
      </c>
      <c r="C548" t="s">
        <v>1184</v>
      </c>
      <c r="D548" t="s">
        <v>238</v>
      </c>
      <c r="E548" t="s">
        <v>1546</v>
      </c>
      <c r="F548" t="s">
        <v>126</v>
      </c>
      <c r="G548" s="87">
        <v>43983</v>
      </c>
      <c r="H548" t="s">
        <v>1547</v>
      </c>
      <c r="I548" t="s">
        <v>2358</v>
      </c>
      <c r="J548" t="s">
        <v>2359</v>
      </c>
      <c r="K548">
        <v>10402</v>
      </c>
      <c r="L548" t="s">
        <v>2331</v>
      </c>
      <c r="M548" s="87">
        <v>43985</v>
      </c>
      <c r="N548" t="s">
        <v>1551</v>
      </c>
      <c r="O548" t="s">
        <v>1552</v>
      </c>
      <c r="P548" s="61">
        <v>-2000</v>
      </c>
      <c r="Q548" t="s">
        <v>1552</v>
      </c>
      <c r="R548" s="61">
        <v>0</v>
      </c>
      <c r="S548" s="61">
        <v>-2000</v>
      </c>
    </row>
    <row r="549" spans="1:19" x14ac:dyDescent="0.2">
      <c r="A549" t="s">
        <v>541</v>
      </c>
      <c r="B549" t="s">
        <v>866</v>
      </c>
      <c r="C549" t="s">
        <v>1184</v>
      </c>
      <c r="D549" t="s">
        <v>238</v>
      </c>
      <c r="E549" t="s">
        <v>1546</v>
      </c>
      <c r="F549" t="s">
        <v>126</v>
      </c>
      <c r="G549" s="87">
        <v>43983</v>
      </c>
      <c r="H549" t="s">
        <v>1547</v>
      </c>
      <c r="I549" t="s">
        <v>2360</v>
      </c>
      <c r="J549" t="s">
        <v>2339</v>
      </c>
      <c r="K549">
        <v>10402</v>
      </c>
      <c r="L549" t="s">
        <v>2331</v>
      </c>
      <c r="M549" s="87">
        <v>43985</v>
      </c>
      <c r="N549" t="s">
        <v>1551</v>
      </c>
      <c r="O549" t="s">
        <v>1552</v>
      </c>
      <c r="P549" s="61">
        <v>-2000</v>
      </c>
      <c r="Q549" t="s">
        <v>1552</v>
      </c>
      <c r="R549" s="61">
        <v>0</v>
      </c>
      <c r="S549" s="61">
        <v>-2000</v>
      </c>
    </row>
    <row r="550" spans="1:19" x14ac:dyDescent="0.2">
      <c r="A550" t="s">
        <v>541</v>
      </c>
      <c r="B550" t="s">
        <v>866</v>
      </c>
      <c r="C550" t="s">
        <v>1184</v>
      </c>
      <c r="D550" t="s">
        <v>238</v>
      </c>
      <c r="E550" t="s">
        <v>1546</v>
      </c>
      <c r="F550" t="s">
        <v>16</v>
      </c>
      <c r="G550" s="87">
        <v>44012</v>
      </c>
      <c r="H550" t="s">
        <v>2361</v>
      </c>
      <c r="J550" t="s">
        <v>2362</v>
      </c>
      <c r="K550">
        <v>10408</v>
      </c>
      <c r="L550" t="s">
        <v>2363</v>
      </c>
      <c r="M550" s="87">
        <v>43999</v>
      </c>
      <c r="N550" t="s">
        <v>1551</v>
      </c>
      <c r="O550" t="s">
        <v>1552</v>
      </c>
      <c r="P550" s="61">
        <v>561700.46</v>
      </c>
      <c r="Q550" t="s">
        <v>1552</v>
      </c>
      <c r="R550" s="61">
        <v>561700.46</v>
      </c>
      <c r="S550" s="61">
        <v>0</v>
      </c>
    </row>
    <row r="551" spans="1:19" x14ac:dyDescent="0.2">
      <c r="A551" t="s">
        <v>542</v>
      </c>
      <c r="B551" t="s">
        <v>867</v>
      </c>
      <c r="C551" t="s">
        <v>1192</v>
      </c>
      <c r="D551" t="s">
        <v>238</v>
      </c>
      <c r="E551" t="s">
        <v>1546</v>
      </c>
      <c r="F551" t="s">
        <v>120</v>
      </c>
      <c r="G551" s="87">
        <v>43802</v>
      </c>
      <c r="H551" t="s">
        <v>1547</v>
      </c>
      <c r="I551" t="s">
        <v>2364</v>
      </c>
      <c r="J551" t="s">
        <v>2365</v>
      </c>
      <c r="K551">
        <v>10316</v>
      </c>
      <c r="L551" t="s">
        <v>2366</v>
      </c>
      <c r="M551" s="87">
        <v>43808</v>
      </c>
      <c r="N551" t="s">
        <v>1551</v>
      </c>
      <c r="O551" t="s">
        <v>1552</v>
      </c>
      <c r="P551" s="61">
        <v>-3500</v>
      </c>
      <c r="Q551" t="s">
        <v>1552</v>
      </c>
      <c r="R551" s="61">
        <v>0</v>
      </c>
      <c r="S551" s="61">
        <v>-3500</v>
      </c>
    </row>
    <row r="552" spans="1:19" x14ac:dyDescent="0.2">
      <c r="A552" t="s">
        <v>542</v>
      </c>
      <c r="B552" t="s">
        <v>867</v>
      </c>
      <c r="C552" t="s">
        <v>1192</v>
      </c>
      <c r="D552" t="s">
        <v>238</v>
      </c>
      <c r="E552" t="s">
        <v>1546</v>
      </c>
      <c r="F552" t="s">
        <v>120</v>
      </c>
      <c r="G552" s="87">
        <v>43802</v>
      </c>
      <c r="H552" t="s">
        <v>1547</v>
      </c>
      <c r="I552" t="s">
        <v>2367</v>
      </c>
      <c r="J552" t="s">
        <v>2368</v>
      </c>
      <c r="K552">
        <v>10316</v>
      </c>
      <c r="L552" t="s">
        <v>2366</v>
      </c>
      <c r="M552" s="87">
        <v>43808</v>
      </c>
      <c r="N552" t="s">
        <v>1551</v>
      </c>
      <c r="O552" t="s">
        <v>1552</v>
      </c>
      <c r="P552" s="61">
        <v>-1000</v>
      </c>
      <c r="Q552" t="s">
        <v>1552</v>
      </c>
      <c r="R552" s="61">
        <v>0</v>
      </c>
      <c r="S552" s="61">
        <v>-1000</v>
      </c>
    </row>
    <row r="553" spans="1:19" x14ac:dyDescent="0.2">
      <c r="A553" t="s">
        <v>542</v>
      </c>
      <c r="B553" t="s">
        <v>867</v>
      </c>
      <c r="C553" t="s">
        <v>1192</v>
      </c>
      <c r="D553" t="s">
        <v>238</v>
      </c>
      <c r="E553" t="s">
        <v>1546</v>
      </c>
      <c r="F553" t="s">
        <v>120</v>
      </c>
      <c r="G553" s="87">
        <v>43802</v>
      </c>
      <c r="H553" t="s">
        <v>1547</v>
      </c>
      <c r="I553" t="s">
        <v>2369</v>
      </c>
      <c r="J553" t="s">
        <v>2368</v>
      </c>
      <c r="K553">
        <v>10316</v>
      </c>
      <c r="L553" t="s">
        <v>2366</v>
      </c>
      <c r="M553" s="87">
        <v>43808</v>
      </c>
      <c r="N553" t="s">
        <v>1551</v>
      </c>
      <c r="O553" t="s">
        <v>1552</v>
      </c>
      <c r="P553" s="61">
        <v>-1000</v>
      </c>
      <c r="Q553" t="s">
        <v>1552</v>
      </c>
      <c r="R553" s="61">
        <v>0</v>
      </c>
      <c r="S553" s="61">
        <v>-1000</v>
      </c>
    </row>
    <row r="554" spans="1:19" x14ac:dyDescent="0.2">
      <c r="A554" t="s">
        <v>542</v>
      </c>
      <c r="B554" t="s">
        <v>867</v>
      </c>
      <c r="C554" t="s">
        <v>1192</v>
      </c>
      <c r="D554" t="s">
        <v>238</v>
      </c>
      <c r="E554" t="s">
        <v>1546</v>
      </c>
      <c r="F554" t="s">
        <v>120</v>
      </c>
      <c r="G554" s="87">
        <v>43802</v>
      </c>
      <c r="H554" t="s">
        <v>1547</v>
      </c>
      <c r="I554" t="s">
        <v>2370</v>
      </c>
      <c r="J554" t="s">
        <v>2371</v>
      </c>
      <c r="K554">
        <v>10316</v>
      </c>
      <c r="L554" t="s">
        <v>2366</v>
      </c>
      <c r="M554" s="87">
        <v>43808</v>
      </c>
      <c r="N554" t="s">
        <v>1551</v>
      </c>
      <c r="O554" t="s">
        <v>1552</v>
      </c>
      <c r="P554" s="61">
        <v>-1500</v>
      </c>
      <c r="Q554" t="s">
        <v>1552</v>
      </c>
      <c r="R554" s="61">
        <v>0</v>
      </c>
      <c r="S554" s="61">
        <v>-1500</v>
      </c>
    </row>
    <row r="555" spans="1:19" x14ac:dyDescent="0.2">
      <c r="A555" t="s">
        <v>542</v>
      </c>
      <c r="B555" t="s">
        <v>867</v>
      </c>
      <c r="C555" t="s">
        <v>1192</v>
      </c>
      <c r="D555" t="s">
        <v>238</v>
      </c>
      <c r="E555" t="s">
        <v>1546</v>
      </c>
      <c r="F555" t="s">
        <v>120</v>
      </c>
      <c r="G555" s="87">
        <v>43802</v>
      </c>
      <c r="H555" t="s">
        <v>1547</v>
      </c>
      <c r="I555" t="s">
        <v>2372</v>
      </c>
      <c r="J555" t="s">
        <v>2371</v>
      </c>
      <c r="K555">
        <v>10316</v>
      </c>
      <c r="L555" t="s">
        <v>2366</v>
      </c>
      <c r="M555" s="87">
        <v>43808</v>
      </c>
      <c r="N555" t="s">
        <v>1551</v>
      </c>
      <c r="O555" t="s">
        <v>1552</v>
      </c>
      <c r="P555" s="61">
        <v>-1500</v>
      </c>
      <c r="Q555" t="s">
        <v>1552</v>
      </c>
      <c r="R555" s="61">
        <v>0</v>
      </c>
      <c r="S555" s="61">
        <v>-1500</v>
      </c>
    </row>
    <row r="556" spans="1:19" x14ac:dyDescent="0.2">
      <c r="A556" t="s">
        <v>542</v>
      </c>
      <c r="B556" t="s">
        <v>867</v>
      </c>
      <c r="C556" t="s">
        <v>1192</v>
      </c>
      <c r="D556" t="s">
        <v>238</v>
      </c>
      <c r="E556" t="s">
        <v>1546</v>
      </c>
      <c r="F556" t="s">
        <v>120</v>
      </c>
      <c r="G556" s="87">
        <v>43802</v>
      </c>
      <c r="H556" t="s">
        <v>1547</v>
      </c>
      <c r="I556" t="s">
        <v>2373</v>
      </c>
      <c r="J556" t="s">
        <v>2368</v>
      </c>
      <c r="K556">
        <v>10316</v>
      </c>
      <c r="L556" t="s">
        <v>2366</v>
      </c>
      <c r="M556" s="87">
        <v>43808</v>
      </c>
      <c r="N556" t="s">
        <v>1551</v>
      </c>
      <c r="O556" t="s">
        <v>1552</v>
      </c>
      <c r="P556" s="61">
        <v>-1000</v>
      </c>
      <c r="Q556" t="s">
        <v>1552</v>
      </c>
      <c r="R556" s="61">
        <v>0</v>
      </c>
      <c r="S556" s="61">
        <v>-1000</v>
      </c>
    </row>
    <row r="557" spans="1:19" x14ac:dyDescent="0.2">
      <c r="A557" t="s">
        <v>542</v>
      </c>
      <c r="B557" t="s">
        <v>867</v>
      </c>
      <c r="C557" t="s">
        <v>1192</v>
      </c>
      <c r="D557" t="s">
        <v>238</v>
      </c>
      <c r="E557" t="s">
        <v>1546</v>
      </c>
      <c r="F557" t="s">
        <v>120</v>
      </c>
      <c r="G557" s="87">
        <v>43802</v>
      </c>
      <c r="H557" t="s">
        <v>1547</v>
      </c>
      <c r="I557" t="s">
        <v>2374</v>
      </c>
      <c r="J557" t="s">
        <v>2368</v>
      </c>
      <c r="K557">
        <v>10316</v>
      </c>
      <c r="L557" t="s">
        <v>2366</v>
      </c>
      <c r="M557" s="87">
        <v>43808</v>
      </c>
      <c r="N557" t="s">
        <v>1551</v>
      </c>
      <c r="O557" t="s">
        <v>1552</v>
      </c>
      <c r="P557" s="61">
        <v>-1000</v>
      </c>
      <c r="Q557" t="s">
        <v>1552</v>
      </c>
      <c r="R557" s="61">
        <v>0</v>
      </c>
      <c r="S557" s="61">
        <v>-1000</v>
      </c>
    </row>
    <row r="558" spans="1:19" x14ac:dyDescent="0.2">
      <c r="A558" t="s">
        <v>542</v>
      </c>
      <c r="B558" t="s">
        <v>867</v>
      </c>
      <c r="C558" t="s">
        <v>1192</v>
      </c>
      <c r="D558" t="s">
        <v>238</v>
      </c>
      <c r="E558" t="s">
        <v>1546</v>
      </c>
      <c r="F558" t="s">
        <v>120</v>
      </c>
      <c r="G558" s="87">
        <v>43802</v>
      </c>
      <c r="H558" t="s">
        <v>1547</v>
      </c>
      <c r="I558" t="s">
        <v>2375</v>
      </c>
      <c r="J558" t="s">
        <v>2371</v>
      </c>
      <c r="K558">
        <v>10316</v>
      </c>
      <c r="L558" t="s">
        <v>2366</v>
      </c>
      <c r="M558" s="87">
        <v>43808</v>
      </c>
      <c r="N558" t="s">
        <v>1551</v>
      </c>
      <c r="O558" t="s">
        <v>1552</v>
      </c>
      <c r="P558" s="61">
        <v>-1500</v>
      </c>
      <c r="Q558" t="s">
        <v>1552</v>
      </c>
      <c r="R558" s="61">
        <v>0</v>
      </c>
      <c r="S558" s="61">
        <v>-1500</v>
      </c>
    </row>
    <row r="559" spans="1:19" x14ac:dyDescent="0.2">
      <c r="A559" t="s">
        <v>542</v>
      </c>
      <c r="B559" t="s">
        <v>867</v>
      </c>
      <c r="C559" t="s">
        <v>1192</v>
      </c>
      <c r="D559" t="s">
        <v>238</v>
      </c>
      <c r="E559" t="s">
        <v>1546</v>
      </c>
      <c r="F559" t="s">
        <v>120</v>
      </c>
      <c r="G559" s="87">
        <v>43802</v>
      </c>
      <c r="H559" t="s">
        <v>1547</v>
      </c>
      <c r="I559" t="s">
        <v>2376</v>
      </c>
      <c r="J559" t="s">
        <v>1999</v>
      </c>
      <c r="K559">
        <v>10316</v>
      </c>
      <c r="L559" t="s">
        <v>2366</v>
      </c>
      <c r="M559" s="87">
        <v>43808</v>
      </c>
      <c r="N559" t="s">
        <v>1551</v>
      </c>
      <c r="O559" t="s">
        <v>1552</v>
      </c>
      <c r="P559" s="61">
        <v>-2500</v>
      </c>
      <c r="Q559" t="s">
        <v>1552</v>
      </c>
      <c r="R559" s="61">
        <v>0</v>
      </c>
      <c r="S559" s="61">
        <v>-2500</v>
      </c>
    </row>
    <row r="560" spans="1:19" x14ac:dyDescent="0.2">
      <c r="A560" t="s">
        <v>542</v>
      </c>
      <c r="B560" t="s">
        <v>867</v>
      </c>
      <c r="C560" t="s">
        <v>1192</v>
      </c>
      <c r="D560" t="s">
        <v>238</v>
      </c>
      <c r="E560" t="s">
        <v>1546</v>
      </c>
      <c r="F560" t="s">
        <v>120</v>
      </c>
      <c r="G560" s="87">
        <v>43802</v>
      </c>
      <c r="H560" t="s">
        <v>1547</v>
      </c>
      <c r="I560" t="s">
        <v>2377</v>
      </c>
      <c r="J560" t="s">
        <v>1999</v>
      </c>
      <c r="K560">
        <v>10316</v>
      </c>
      <c r="L560" t="s">
        <v>2366</v>
      </c>
      <c r="M560" s="87">
        <v>43808</v>
      </c>
      <c r="N560" t="s">
        <v>1551</v>
      </c>
      <c r="O560" t="s">
        <v>1552</v>
      </c>
      <c r="P560" s="61">
        <v>-2500</v>
      </c>
      <c r="Q560" t="s">
        <v>1552</v>
      </c>
      <c r="R560" s="61">
        <v>0</v>
      </c>
      <c r="S560" s="61">
        <v>-2500</v>
      </c>
    </row>
    <row r="561" spans="1:19" x14ac:dyDescent="0.2">
      <c r="A561" t="s">
        <v>542</v>
      </c>
      <c r="B561" t="s">
        <v>867</v>
      </c>
      <c r="C561" t="s">
        <v>1192</v>
      </c>
      <c r="D561" t="s">
        <v>238</v>
      </c>
      <c r="E561" t="s">
        <v>1546</v>
      </c>
      <c r="F561" t="s">
        <v>120</v>
      </c>
      <c r="G561" s="87">
        <v>43802</v>
      </c>
      <c r="H561" t="s">
        <v>1547</v>
      </c>
      <c r="I561" t="s">
        <v>2378</v>
      </c>
      <c r="J561" t="s">
        <v>2379</v>
      </c>
      <c r="K561">
        <v>10316</v>
      </c>
      <c r="L561" t="s">
        <v>2366</v>
      </c>
      <c r="M561" s="87">
        <v>43808</v>
      </c>
      <c r="N561" t="s">
        <v>1551</v>
      </c>
      <c r="O561" t="s">
        <v>1552</v>
      </c>
      <c r="P561" s="61">
        <v>-11000</v>
      </c>
      <c r="Q561" t="s">
        <v>1552</v>
      </c>
      <c r="R561" s="61">
        <v>0</v>
      </c>
      <c r="S561" s="61">
        <v>-11000</v>
      </c>
    </row>
    <row r="562" spans="1:19" x14ac:dyDescent="0.2">
      <c r="A562" t="s">
        <v>542</v>
      </c>
      <c r="B562" t="s">
        <v>867</v>
      </c>
      <c r="C562" t="s">
        <v>1192</v>
      </c>
      <c r="D562" t="s">
        <v>238</v>
      </c>
      <c r="E562" t="s">
        <v>1546</v>
      </c>
      <c r="F562" t="s">
        <v>120</v>
      </c>
      <c r="G562" s="87">
        <v>43802</v>
      </c>
      <c r="H562" t="s">
        <v>1547</v>
      </c>
      <c r="I562" t="s">
        <v>2380</v>
      </c>
      <c r="J562" t="s">
        <v>2381</v>
      </c>
      <c r="K562">
        <v>10316</v>
      </c>
      <c r="L562" t="s">
        <v>2366</v>
      </c>
      <c r="M562" s="87">
        <v>43808</v>
      </c>
      <c r="N562" t="s">
        <v>1551</v>
      </c>
      <c r="O562" t="s">
        <v>1552</v>
      </c>
      <c r="P562" s="61">
        <v>-850</v>
      </c>
      <c r="Q562" t="s">
        <v>1552</v>
      </c>
      <c r="R562" s="61">
        <v>0</v>
      </c>
      <c r="S562" s="61">
        <v>-850</v>
      </c>
    </row>
    <row r="563" spans="1:19" x14ac:dyDescent="0.2">
      <c r="A563" t="s">
        <v>542</v>
      </c>
      <c r="B563" t="s">
        <v>867</v>
      </c>
      <c r="C563" t="s">
        <v>1192</v>
      </c>
      <c r="D563" t="s">
        <v>238</v>
      </c>
      <c r="E563" t="s">
        <v>1546</v>
      </c>
      <c r="F563" t="s">
        <v>120</v>
      </c>
      <c r="G563" s="87">
        <v>43802</v>
      </c>
      <c r="H563" t="s">
        <v>1547</v>
      </c>
      <c r="I563" t="s">
        <v>2382</v>
      </c>
      <c r="J563" t="s">
        <v>2383</v>
      </c>
      <c r="K563">
        <v>10316</v>
      </c>
      <c r="L563" t="s">
        <v>2366</v>
      </c>
      <c r="M563" s="87">
        <v>43808</v>
      </c>
      <c r="N563" t="s">
        <v>1551</v>
      </c>
      <c r="O563" t="s">
        <v>1552</v>
      </c>
      <c r="P563" s="61">
        <v>-1300</v>
      </c>
      <c r="Q563" t="s">
        <v>1552</v>
      </c>
      <c r="R563" s="61">
        <v>0</v>
      </c>
      <c r="S563" s="61">
        <v>-1300</v>
      </c>
    </row>
    <row r="564" spans="1:19" x14ac:dyDescent="0.2">
      <c r="A564" t="s">
        <v>542</v>
      </c>
      <c r="B564" t="s">
        <v>867</v>
      </c>
      <c r="C564" t="s">
        <v>1192</v>
      </c>
      <c r="D564" t="s">
        <v>238</v>
      </c>
      <c r="E564" t="s">
        <v>1546</v>
      </c>
      <c r="F564" t="s">
        <v>120</v>
      </c>
      <c r="G564" s="87">
        <v>43802</v>
      </c>
      <c r="H564" t="s">
        <v>1547</v>
      </c>
      <c r="I564" t="s">
        <v>2384</v>
      </c>
      <c r="J564" t="s">
        <v>1999</v>
      </c>
      <c r="K564">
        <v>10316</v>
      </c>
      <c r="L564" t="s">
        <v>2366</v>
      </c>
      <c r="M564" s="87">
        <v>43808</v>
      </c>
      <c r="N564" t="s">
        <v>1551</v>
      </c>
      <c r="O564" t="s">
        <v>1552</v>
      </c>
      <c r="P564" s="61">
        <v>-5000</v>
      </c>
      <c r="Q564" t="s">
        <v>1552</v>
      </c>
      <c r="R564" s="61">
        <v>0</v>
      </c>
      <c r="S564" s="61">
        <v>-5000</v>
      </c>
    </row>
    <row r="565" spans="1:19" x14ac:dyDescent="0.2">
      <c r="A565" t="s">
        <v>542</v>
      </c>
      <c r="B565" t="s">
        <v>867</v>
      </c>
      <c r="C565" t="s">
        <v>1192</v>
      </c>
      <c r="D565" t="s">
        <v>238</v>
      </c>
      <c r="E565" t="s">
        <v>1546</v>
      </c>
      <c r="F565" t="s">
        <v>120</v>
      </c>
      <c r="G565" s="87">
        <v>43802</v>
      </c>
      <c r="H565" t="s">
        <v>1547</v>
      </c>
      <c r="I565" t="s">
        <v>2385</v>
      </c>
      <c r="J565" t="s">
        <v>2386</v>
      </c>
      <c r="K565">
        <v>10316</v>
      </c>
      <c r="L565" t="s">
        <v>2366</v>
      </c>
      <c r="M565" s="87">
        <v>43808</v>
      </c>
      <c r="N565" t="s">
        <v>1551</v>
      </c>
      <c r="O565" t="s">
        <v>1552</v>
      </c>
      <c r="P565" s="61">
        <v>-7500</v>
      </c>
      <c r="Q565" t="s">
        <v>1552</v>
      </c>
      <c r="R565" s="61">
        <v>0</v>
      </c>
      <c r="S565" s="61">
        <v>-7500</v>
      </c>
    </row>
    <row r="566" spans="1:19" x14ac:dyDescent="0.2">
      <c r="A566" t="s">
        <v>542</v>
      </c>
      <c r="B566" t="s">
        <v>867</v>
      </c>
      <c r="C566" t="s">
        <v>1192</v>
      </c>
      <c r="D566" t="s">
        <v>238</v>
      </c>
      <c r="E566" t="s">
        <v>1546</v>
      </c>
      <c r="F566" t="s">
        <v>120</v>
      </c>
      <c r="G566" s="87">
        <v>43802</v>
      </c>
      <c r="H566" t="s">
        <v>1547</v>
      </c>
      <c r="I566" t="s">
        <v>2387</v>
      </c>
      <c r="J566" t="s">
        <v>1999</v>
      </c>
      <c r="K566">
        <v>10316</v>
      </c>
      <c r="L566" t="s">
        <v>2366</v>
      </c>
      <c r="M566" s="87">
        <v>43808</v>
      </c>
      <c r="N566" t="s">
        <v>1551</v>
      </c>
      <c r="O566" t="s">
        <v>1552</v>
      </c>
      <c r="P566" s="61">
        <v>-2500</v>
      </c>
      <c r="Q566" t="s">
        <v>1552</v>
      </c>
      <c r="R566" s="61">
        <v>0</v>
      </c>
      <c r="S566" s="61">
        <v>-2500</v>
      </c>
    </row>
    <row r="567" spans="1:19" x14ac:dyDescent="0.2">
      <c r="A567" t="s">
        <v>542</v>
      </c>
      <c r="B567" t="s">
        <v>867</v>
      </c>
      <c r="C567" t="s">
        <v>1192</v>
      </c>
      <c r="D567" t="s">
        <v>238</v>
      </c>
      <c r="E567" t="s">
        <v>1546</v>
      </c>
      <c r="F567" t="s">
        <v>120</v>
      </c>
      <c r="G567" s="87">
        <v>43802</v>
      </c>
      <c r="H567" t="s">
        <v>1547</v>
      </c>
      <c r="I567" t="s">
        <v>2388</v>
      </c>
      <c r="J567" t="s">
        <v>2365</v>
      </c>
      <c r="K567">
        <v>10316</v>
      </c>
      <c r="L567" t="s">
        <v>2366</v>
      </c>
      <c r="M567" s="87">
        <v>43808</v>
      </c>
      <c r="N567" t="s">
        <v>1551</v>
      </c>
      <c r="O567" t="s">
        <v>1552</v>
      </c>
      <c r="P567" s="61">
        <v>-4500</v>
      </c>
      <c r="Q567" t="s">
        <v>1552</v>
      </c>
      <c r="R567" s="61">
        <v>0</v>
      </c>
      <c r="S567" s="61">
        <v>-4500</v>
      </c>
    </row>
    <row r="568" spans="1:19" x14ac:dyDescent="0.2">
      <c r="A568" t="s">
        <v>542</v>
      </c>
      <c r="B568" t="s">
        <v>867</v>
      </c>
      <c r="C568" t="s">
        <v>1192</v>
      </c>
      <c r="D568" t="s">
        <v>238</v>
      </c>
      <c r="E568" t="s">
        <v>1546</v>
      </c>
      <c r="F568" t="s">
        <v>120</v>
      </c>
      <c r="G568" s="87">
        <v>43802</v>
      </c>
      <c r="H568" t="s">
        <v>1547</v>
      </c>
      <c r="I568" t="s">
        <v>2389</v>
      </c>
      <c r="J568" t="s">
        <v>2365</v>
      </c>
      <c r="K568">
        <v>10316</v>
      </c>
      <c r="L568" t="s">
        <v>2366</v>
      </c>
      <c r="M568" s="87">
        <v>43808</v>
      </c>
      <c r="N568" t="s">
        <v>1551</v>
      </c>
      <c r="O568" t="s">
        <v>1552</v>
      </c>
      <c r="P568" s="61">
        <v>-2000</v>
      </c>
      <c r="Q568" t="s">
        <v>1552</v>
      </c>
      <c r="R568" s="61">
        <v>0</v>
      </c>
      <c r="S568" s="61">
        <v>-2000</v>
      </c>
    </row>
    <row r="569" spans="1:19" x14ac:dyDescent="0.2">
      <c r="A569" t="s">
        <v>542</v>
      </c>
      <c r="B569" t="s">
        <v>867</v>
      </c>
      <c r="C569" t="s">
        <v>1192</v>
      </c>
      <c r="D569" t="s">
        <v>238</v>
      </c>
      <c r="E569" t="s">
        <v>1546</v>
      </c>
      <c r="F569" t="s">
        <v>120</v>
      </c>
      <c r="G569" s="87">
        <v>43802</v>
      </c>
      <c r="H569" t="s">
        <v>1547</v>
      </c>
      <c r="I569" t="s">
        <v>2390</v>
      </c>
      <c r="J569" t="s">
        <v>1999</v>
      </c>
      <c r="K569">
        <v>10316</v>
      </c>
      <c r="L569" t="s">
        <v>2366</v>
      </c>
      <c r="M569" s="87">
        <v>43808</v>
      </c>
      <c r="N569" t="s">
        <v>1551</v>
      </c>
      <c r="O569" t="s">
        <v>1552</v>
      </c>
      <c r="P569" s="61">
        <v>-1800</v>
      </c>
      <c r="Q569" t="s">
        <v>1552</v>
      </c>
      <c r="R569" s="61">
        <v>0</v>
      </c>
      <c r="S569" s="61">
        <v>-1800</v>
      </c>
    </row>
    <row r="570" spans="1:19" x14ac:dyDescent="0.2">
      <c r="A570" t="s">
        <v>542</v>
      </c>
      <c r="B570" t="s">
        <v>867</v>
      </c>
      <c r="C570" t="s">
        <v>1192</v>
      </c>
      <c r="D570" t="s">
        <v>238</v>
      </c>
      <c r="E570" t="s">
        <v>1546</v>
      </c>
      <c r="F570" t="s">
        <v>120</v>
      </c>
      <c r="G570" s="87">
        <v>43802</v>
      </c>
      <c r="H570" t="s">
        <v>1547</v>
      </c>
      <c r="I570" t="s">
        <v>2391</v>
      </c>
      <c r="J570" t="s">
        <v>2371</v>
      </c>
      <c r="K570">
        <v>10316</v>
      </c>
      <c r="L570" t="s">
        <v>2366</v>
      </c>
      <c r="M570" s="87">
        <v>43808</v>
      </c>
      <c r="N570" t="s">
        <v>1551</v>
      </c>
      <c r="O570" t="s">
        <v>1552</v>
      </c>
      <c r="P570" s="61">
        <v>-1500</v>
      </c>
      <c r="Q570" t="s">
        <v>1552</v>
      </c>
      <c r="R570" s="61">
        <v>0</v>
      </c>
      <c r="S570" s="61">
        <v>-1500</v>
      </c>
    </row>
    <row r="571" spans="1:19" x14ac:dyDescent="0.2">
      <c r="A571" t="s">
        <v>542</v>
      </c>
      <c r="B571" t="s">
        <v>867</v>
      </c>
      <c r="C571" t="s">
        <v>1192</v>
      </c>
      <c r="D571" t="s">
        <v>238</v>
      </c>
      <c r="E571" t="s">
        <v>1546</v>
      </c>
      <c r="F571" t="s">
        <v>120</v>
      </c>
      <c r="G571" s="87">
        <v>43802</v>
      </c>
      <c r="H571" t="s">
        <v>1547</v>
      </c>
      <c r="I571" t="s">
        <v>2392</v>
      </c>
      <c r="J571" t="s">
        <v>2393</v>
      </c>
      <c r="K571">
        <v>10316</v>
      </c>
      <c r="L571" t="s">
        <v>2366</v>
      </c>
      <c r="M571" s="87">
        <v>43808</v>
      </c>
      <c r="N571" t="s">
        <v>1551</v>
      </c>
      <c r="O571" t="s">
        <v>1552</v>
      </c>
      <c r="P571" s="61">
        <v>-2000</v>
      </c>
      <c r="Q571" t="s">
        <v>1552</v>
      </c>
      <c r="R571" s="61">
        <v>0</v>
      </c>
      <c r="S571" s="61">
        <v>-2000</v>
      </c>
    </row>
    <row r="572" spans="1:19" x14ac:dyDescent="0.2">
      <c r="A572" t="s">
        <v>542</v>
      </c>
      <c r="B572" t="s">
        <v>867</v>
      </c>
      <c r="C572" t="s">
        <v>1192</v>
      </c>
      <c r="D572" t="s">
        <v>238</v>
      </c>
      <c r="E572" t="s">
        <v>1546</v>
      </c>
      <c r="F572" t="s">
        <v>120</v>
      </c>
      <c r="G572" s="87">
        <v>43802</v>
      </c>
      <c r="H572" t="s">
        <v>1547</v>
      </c>
      <c r="I572" t="s">
        <v>2394</v>
      </c>
      <c r="J572" t="s">
        <v>2383</v>
      </c>
      <c r="K572">
        <v>10316</v>
      </c>
      <c r="L572" t="s">
        <v>2366</v>
      </c>
      <c r="M572" s="87">
        <v>43808</v>
      </c>
      <c r="N572" t="s">
        <v>1551</v>
      </c>
      <c r="O572" t="s">
        <v>1552</v>
      </c>
      <c r="P572" s="61">
        <v>-1000</v>
      </c>
      <c r="Q572" t="s">
        <v>1552</v>
      </c>
      <c r="R572" s="61">
        <v>0</v>
      </c>
      <c r="S572" s="61">
        <v>-1000</v>
      </c>
    </row>
    <row r="573" spans="1:19" x14ac:dyDescent="0.2">
      <c r="A573" t="s">
        <v>542</v>
      </c>
      <c r="B573" t="s">
        <v>867</v>
      </c>
      <c r="C573" t="s">
        <v>1192</v>
      </c>
      <c r="D573" t="s">
        <v>238</v>
      </c>
      <c r="E573" t="s">
        <v>1546</v>
      </c>
      <c r="F573" t="s">
        <v>120</v>
      </c>
      <c r="G573" s="87">
        <v>43802</v>
      </c>
      <c r="H573" t="s">
        <v>1547</v>
      </c>
      <c r="I573" t="s">
        <v>2395</v>
      </c>
      <c r="J573" t="s">
        <v>2396</v>
      </c>
      <c r="K573">
        <v>10316</v>
      </c>
      <c r="L573" t="s">
        <v>2366</v>
      </c>
      <c r="M573" s="87">
        <v>43808</v>
      </c>
      <c r="N573" t="s">
        <v>1551</v>
      </c>
      <c r="O573" t="s">
        <v>1552</v>
      </c>
      <c r="P573" s="61">
        <v>-1800</v>
      </c>
      <c r="Q573" t="s">
        <v>1552</v>
      </c>
      <c r="R573" s="61">
        <v>0</v>
      </c>
      <c r="S573" s="61">
        <v>-1800</v>
      </c>
    </row>
    <row r="574" spans="1:19" x14ac:dyDescent="0.2">
      <c r="A574" t="s">
        <v>542</v>
      </c>
      <c r="B574" t="s">
        <v>867</v>
      </c>
      <c r="C574" t="s">
        <v>1192</v>
      </c>
      <c r="D574" t="s">
        <v>238</v>
      </c>
      <c r="E574" t="s">
        <v>1546</v>
      </c>
      <c r="F574" t="s">
        <v>120</v>
      </c>
      <c r="G574" s="87">
        <v>43802</v>
      </c>
      <c r="H574" t="s">
        <v>1547</v>
      </c>
      <c r="I574" t="s">
        <v>2395</v>
      </c>
      <c r="J574" t="s">
        <v>2396</v>
      </c>
      <c r="K574">
        <v>10316</v>
      </c>
      <c r="L574" t="s">
        <v>2366</v>
      </c>
      <c r="M574" s="87">
        <v>43808</v>
      </c>
      <c r="N574" t="s">
        <v>1551</v>
      </c>
      <c r="O574" t="s">
        <v>1552</v>
      </c>
      <c r="P574" s="61">
        <v>-1800</v>
      </c>
      <c r="Q574" t="s">
        <v>1552</v>
      </c>
      <c r="R574" s="61">
        <v>0</v>
      </c>
      <c r="S574" s="61">
        <v>-1800</v>
      </c>
    </row>
    <row r="575" spans="1:19" x14ac:dyDescent="0.2">
      <c r="A575" t="s">
        <v>542</v>
      </c>
      <c r="B575" t="s">
        <v>867</v>
      </c>
      <c r="C575" t="s">
        <v>1192</v>
      </c>
      <c r="D575" t="s">
        <v>238</v>
      </c>
      <c r="E575" t="s">
        <v>1546</v>
      </c>
      <c r="F575" t="s">
        <v>120</v>
      </c>
      <c r="G575" s="87">
        <v>43802</v>
      </c>
      <c r="H575" t="s">
        <v>1547</v>
      </c>
      <c r="I575" t="s">
        <v>2397</v>
      </c>
      <c r="J575" t="s">
        <v>2398</v>
      </c>
      <c r="K575">
        <v>10316</v>
      </c>
      <c r="L575" t="s">
        <v>2366</v>
      </c>
      <c r="M575" s="87">
        <v>43808</v>
      </c>
      <c r="N575" t="s">
        <v>1551</v>
      </c>
      <c r="O575" t="s">
        <v>1552</v>
      </c>
      <c r="P575" s="61">
        <v>-5000</v>
      </c>
      <c r="Q575" t="s">
        <v>1552</v>
      </c>
      <c r="R575" s="61">
        <v>0</v>
      </c>
      <c r="S575" s="61">
        <v>-5000</v>
      </c>
    </row>
    <row r="576" spans="1:19" x14ac:dyDescent="0.2">
      <c r="A576" t="s">
        <v>542</v>
      </c>
      <c r="B576" t="s">
        <v>867</v>
      </c>
      <c r="C576" t="s">
        <v>1192</v>
      </c>
      <c r="D576" t="s">
        <v>238</v>
      </c>
      <c r="E576" t="s">
        <v>1546</v>
      </c>
      <c r="F576" t="s">
        <v>120</v>
      </c>
      <c r="G576" s="87">
        <v>43802</v>
      </c>
      <c r="H576" t="s">
        <v>1547</v>
      </c>
      <c r="I576" t="s">
        <v>2399</v>
      </c>
      <c r="J576" t="s">
        <v>2400</v>
      </c>
      <c r="K576">
        <v>10316</v>
      </c>
      <c r="L576" t="s">
        <v>2366</v>
      </c>
      <c r="M576" s="87">
        <v>43808</v>
      </c>
      <c r="N576" t="s">
        <v>1551</v>
      </c>
      <c r="O576" t="s">
        <v>1552</v>
      </c>
      <c r="P576" s="61">
        <v>-1250</v>
      </c>
      <c r="Q576" t="s">
        <v>1552</v>
      </c>
      <c r="R576" s="61">
        <v>0</v>
      </c>
      <c r="S576" s="61">
        <v>-1250</v>
      </c>
    </row>
    <row r="577" spans="1:19" x14ac:dyDescent="0.2">
      <c r="A577" t="s">
        <v>542</v>
      </c>
      <c r="B577" t="s">
        <v>867</v>
      </c>
      <c r="C577" t="s">
        <v>1192</v>
      </c>
      <c r="D577" t="s">
        <v>238</v>
      </c>
      <c r="E577" t="s">
        <v>1546</v>
      </c>
      <c r="F577" t="s">
        <v>120</v>
      </c>
      <c r="G577" s="87">
        <v>43802</v>
      </c>
      <c r="H577" t="s">
        <v>1547</v>
      </c>
      <c r="I577" t="s">
        <v>2401</v>
      </c>
      <c r="J577" t="s">
        <v>2383</v>
      </c>
      <c r="K577">
        <v>10316</v>
      </c>
      <c r="L577" t="s">
        <v>2366</v>
      </c>
      <c r="M577" s="87">
        <v>43808</v>
      </c>
      <c r="N577" t="s">
        <v>1551</v>
      </c>
      <c r="O577" t="s">
        <v>1552</v>
      </c>
      <c r="P577" s="61">
        <v>-1000</v>
      </c>
      <c r="Q577" t="s">
        <v>1552</v>
      </c>
      <c r="R577" s="61">
        <v>0</v>
      </c>
      <c r="S577" s="61">
        <v>-1000</v>
      </c>
    </row>
    <row r="578" spans="1:19" x14ac:dyDescent="0.2">
      <c r="A578" t="s">
        <v>542</v>
      </c>
      <c r="B578" t="s">
        <v>867</v>
      </c>
      <c r="C578" t="s">
        <v>1192</v>
      </c>
      <c r="D578" t="s">
        <v>238</v>
      </c>
      <c r="E578" t="s">
        <v>1546</v>
      </c>
      <c r="F578" t="s">
        <v>120</v>
      </c>
      <c r="G578" s="87">
        <v>43802</v>
      </c>
      <c r="H578" t="s">
        <v>1547</v>
      </c>
      <c r="I578" t="s">
        <v>2402</v>
      </c>
      <c r="J578" t="s">
        <v>2383</v>
      </c>
      <c r="K578">
        <v>10316</v>
      </c>
      <c r="L578" t="s">
        <v>2366</v>
      </c>
      <c r="M578" s="87">
        <v>43808</v>
      </c>
      <c r="N578" t="s">
        <v>1551</v>
      </c>
      <c r="O578" t="s">
        <v>1552</v>
      </c>
      <c r="P578" s="61">
        <v>-750</v>
      </c>
      <c r="Q578" t="s">
        <v>1552</v>
      </c>
      <c r="R578" s="61">
        <v>0</v>
      </c>
      <c r="S578" s="61">
        <v>-750</v>
      </c>
    </row>
    <row r="579" spans="1:19" x14ac:dyDescent="0.2">
      <c r="A579" t="s">
        <v>542</v>
      </c>
      <c r="B579" t="s">
        <v>867</v>
      </c>
      <c r="C579" t="s">
        <v>1192</v>
      </c>
      <c r="D579" t="s">
        <v>238</v>
      </c>
      <c r="E579" t="s">
        <v>1546</v>
      </c>
      <c r="F579" t="s">
        <v>120</v>
      </c>
      <c r="G579" s="87">
        <v>43802</v>
      </c>
      <c r="H579" t="s">
        <v>1547</v>
      </c>
      <c r="I579" t="s">
        <v>2403</v>
      </c>
      <c r="J579" t="s">
        <v>2383</v>
      </c>
      <c r="K579">
        <v>10316</v>
      </c>
      <c r="L579" t="s">
        <v>2366</v>
      </c>
      <c r="M579" s="87">
        <v>43808</v>
      </c>
      <c r="N579" t="s">
        <v>1551</v>
      </c>
      <c r="O579" t="s">
        <v>1552</v>
      </c>
      <c r="P579" s="61">
        <v>-5000</v>
      </c>
      <c r="Q579" t="s">
        <v>1552</v>
      </c>
      <c r="R579" s="61">
        <v>0</v>
      </c>
      <c r="S579" s="61">
        <v>-5000</v>
      </c>
    </row>
    <row r="580" spans="1:19" x14ac:dyDescent="0.2">
      <c r="A580" t="s">
        <v>542</v>
      </c>
      <c r="B580" t="s">
        <v>867</v>
      </c>
      <c r="C580" t="s">
        <v>1192</v>
      </c>
      <c r="D580" t="s">
        <v>238</v>
      </c>
      <c r="E580" t="s">
        <v>1546</v>
      </c>
      <c r="F580" t="s">
        <v>120</v>
      </c>
      <c r="G580" s="87">
        <v>43802</v>
      </c>
      <c r="H580" t="s">
        <v>1547</v>
      </c>
      <c r="I580" t="s">
        <v>2404</v>
      </c>
      <c r="J580" t="s">
        <v>1999</v>
      </c>
      <c r="K580">
        <v>10316</v>
      </c>
      <c r="L580" t="s">
        <v>2366</v>
      </c>
      <c r="M580" s="87">
        <v>43808</v>
      </c>
      <c r="N580" t="s">
        <v>1551</v>
      </c>
      <c r="O580" t="s">
        <v>1552</v>
      </c>
      <c r="P580" s="61">
        <v>-2000</v>
      </c>
      <c r="Q580" t="s">
        <v>1552</v>
      </c>
      <c r="R580" s="61">
        <v>0</v>
      </c>
      <c r="S580" s="61">
        <v>-2000</v>
      </c>
    </row>
    <row r="581" spans="1:19" x14ac:dyDescent="0.2">
      <c r="A581" t="s">
        <v>542</v>
      </c>
      <c r="B581" t="s">
        <v>867</v>
      </c>
      <c r="C581" t="s">
        <v>1192</v>
      </c>
      <c r="D581" t="s">
        <v>238</v>
      </c>
      <c r="E581" t="s">
        <v>1546</v>
      </c>
      <c r="F581" t="s">
        <v>120</v>
      </c>
      <c r="G581" s="87">
        <v>43802</v>
      </c>
      <c r="H581" t="s">
        <v>1547</v>
      </c>
      <c r="I581" t="s">
        <v>2405</v>
      </c>
      <c r="J581" t="s">
        <v>2371</v>
      </c>
      <c r="K581">
        <v>10316</v>
      </c>
      <c r="L581" t="s">
        <v>2366</v>
      </c>
      <c r="M581" s="87">
        <v>43808</v>
      </c>
      <c r="N581" t="s">
        <v>1551</v>
      </c>
      <c r="O581" t="s">
        <v>1552</v>
      </c>
      <c r="P581" s="61">
        <v>-1500</v>
      </c>
      <c r="Q581" t="s">
        <v>1552</v>
      </c>
      <c r="R581" s="61">
        <v>0</v>
      </c>
      <c r="S581" s="61">
        <v>-1500</v>
      </c>
    </row>
    <row r="582" spans="1:19" x14ac:dyDescent="0.2">
      <c r="A582" t="s">
        <v>542</v>
      </c>
      <c r="B582" t="s">
        <v>867</v>
      </c>
      <c r="C582" t="s">
        <v>1192</v>
      </c>
      <c r="D582" t="s">
        <v>238</v>
      </c>
      <c r="E582" t="s">
        <v>1546</v>
      </c>
      <c r="F582" t="s">
        <v>120</v>
      </c>
      <c r="G582" s="87">
        <v>43802</v>
      </c>
      <c r="H582" t="s">
        <v>1547</v>
      </c>
      <c r="I582" t="s">
        <v>2406</v>
      </c>
      <c r="J582" t="s">
        <v>2371</v>
      </c>
      <c r="K582">
        <v>10316</v>
      </c>
      <c r="L582" t="s">
        <v>2366</v>
      </c>
      <c r="M582" s="87">
        <v>43808</v>
      </c>
      <c r="N582" t="s">
        <v>1551</v>
      </c>
      <c r="O582" t="s">
        <v>1552</v>
      </c>
      <c r="P582" s="61">
        <v>-900</v>
      </c>
      <c r="Q582" t="s">
        <v>1552</v>
      </c>
      <c r="R582" s="61">
        <v>0</v>
      </c>
      <c r="S582" s="61">
        <v>-900</v>
      </c>
    </row>
    <row r="583" spans="1:19" x14ac:dyDescent="0.2">
      <c r="A583" t="s">
        <v>542</v>
      </c>
      <c r="B583" t="s">
        <v>867</v>
      </c>
      <c r="C583" t="s">
        <v>1192</v>
      </c>
      <c r="D583" t="s">
        <v>238</v>
      </c>
      <c r="E583" t="s">
        <v>1546</v>
      </c>
      <c r="F583" t="s">
        <v>120</v>
      </c>
      <c r="G583" s="87">
        <v>43802</v>
      </c>
      <c r="H583" t="s">
        <v>1547</v>
      </c>
      <c r="I583" t="s">
        <v>2407</v>
      </c>
      <c r="J583" t="s">
        <v>1999</v>
      </c>
      <c r="K583">
        <v>10316</v>
      </c>
      <c r="L583" t="s">
        <v>2366</v>
      </c>
      <c r="M583" s="87">
        <v>43808</v>
      </c>
      <c r="N583" t="s">
        <v>1551</v>
      </c>
      <c r="O583" t="s">
        <v>1552</v>
      </c>
      <c r="P583" s="61">
        <v>-10000</v>
      </c>
      <c r="Q583" t="s">
        <v>1552</v>
      </c>
      <c r="R583" s="61">
        <v>0</v>
      </c>
      <c r="S583" s="61">
        <v>-10000</v>
      </c>
    </row>
    <row r="584" spans="1:19" x14ac:dyDescent="0.2">
      <c r="A584" t="s">
        <v>542</v>
      </c>
      <c r="B584" t="s">
        <v>867</v>
      </c>
      <c r="C584" t="s">
        <v>1192</v>
      </c>
      <c r="D584" t="s">
        <v>238</v>
      </c>
      <c r="E584" t="s">
        <v>1546</v>
      </c>
      <c r="F584" t="s">
        <v>120</v>
      </c>
      <c r="G584" s="87">
        <v>43802</v>
      </c>
      <c r="H584" t="s">
        <v>1547</v>
      </c>
      <c r="I584" t="s">
        <v>2408</v>
      </c>
      <c r="J584" t="s">
        <v>2371</v>
      </c>
      <c r="K584">
        <v>10316</v>
      </c>
      <c r="L584" t="s">
        <v>2366</v>
      </c>
      <c r="M584" s="87">
        <v>43808</v>
      </c>
      <c r="N584" t="s">
        <v>1551</v>
      </c>
      <c r="O584" t="s">
        <v>1552</v>
      </c>
      <c r="P584" s="61">
        <v>-5000</v>
      </c>
      <c r="Q584" t="s">
        <v>1552</v>
      </c>
      <c r="R584" s="61">
        <v>0</v>
      </c>
      <c r="S584" s="61">
        <v>-5000</v>
      </c>
    </row>
    <row r="585" spans="1:19" x14ac:dyDescent="0.2">
      <c r="A585" t="s">
        <v>542</v>
      </c>
      <c r="B585" t="s">
        <v>867</v>
      </c>
      <c r="C585" t="s">
        <v>1192</v>
      </c>
      <c r="D585" t="s">
        <v>238</v>
      </c>
      <c r="E585" t="s">
        <v>1546</v>
      </c>
      <c r="F585" t="s">
        <v>120</v>
      </c>
      <c r="G585" s="87">
        <v>43802</v>
      </c>
      <c r="H585" t="s">
        <v>1547</v>
      </c>
      <c r="I585" t="s">
        <v>2409</v>
      </c>
      <c r="J585" t="s">
        <v>1999</v>
      </c>
      <c r="K585">
        <v>10316</v>
      </c>
      <c r="L585" t="s">
        <v>2366</v>
      </c>
      <c r="M585" s="87">
        <v>43808</v>
      </c>
      <c r="N585" t="s">
        <v>1551</v>
      </c>
      <c r="O585" t="s">
        <v>1552</v>
      </c>
      <c r="P585" s="61">
        <v>-10000</v>
      </c>
      <c r="Q585" t="s">
        <v>1552</v>
      </c>
      <c r="R585" s="61">
        <v>0</v>
      </c>
      <c r="S585" s="61">
        <v>-10000</v>
      </c>
    </row>
    <row r="586" spans="1:19" x14ac:dyDescent="0.2">
      <c r="A586" t="s">
        <v>542</v>
      </c>
      <c r="B586" t="s">
        <v>867</v>
      </c>
      <c r="C586" t="s">
        <v>1192</v>
      </c>
      <c r="D586" t="s">
        <v>238</v>
      </c>
      <c r="E586" t="s">
        <v>1546</v>
      </c>
      <c r="F586" t="s">
        <v>120</v>
      </c>
      <c r="G586" s="87">
        <v>43802</v>
      </c>
      <c r="H586" t="s">
        <v>1547</v>
      </c>
      <c r="I586" t="s">
        <v>2410</v>
      </c>
      <c r="J586" t="s">
        <v>2368</v>
      </c>
      <c r="K586">
        <v>10316</v>
      </c>
      <c r="L586" t="s">
        <v>2366</v>
      </c>
      <c r="M586" s="87">
        <v>43808</v>
      </c>
      <c r="N586" t="s">
        <v>1551</v>
      </c>
      <c r="O586" t="s">
        <v>1552</v>
      </c>
      <c r="P586" s="61">
        <v>-1000</v>
      </c>
      <c r="Q586" t="s">
        <v>1552</v>
      </c>
      <c r="R586" s="61">
        <v>0</v>
      </c>
      <c r="S586" s="61">
        <v>-1000</v>
      </c>
    </row>
    <row r="587" spans="1:19" x14ac:dyDescent="0.2">
      <c r="A587" t="s">
        <v>542</v>
      </c>
      <c r="B587" t="s">
        <v>867</v>
      </c>
      <c r="C587" t="s">
        <v>1192</v>
      </c>
      <c r="D587" t="s">
        <v>238</v>
      </c>
      <c r="E587" t="s">
        <v>1546</v>
      </c>
      <c r="F587" t="s">
        <v>120</v>
      </c>
      <c r="G587" s="87">
        <v>43802</v>
      </c>
      <c r="H587" t="s">
        <v>1547</v>
      </c>
      <c r="I587" t="s">
        <v>2411</v>
      </c>
      <c r="J587" t="s">
        <v>2371</v>
      </c>
      <c r="K587">
        <v>10316</v>
      </c>
      <c r="L587" t="s">
        <v>2366</v>
      </c>
      <c r="M587" s="87">
        <v>43808</v>
      </c>
      <c r="N587" t="s">
        <v>1551</v>
      </c>
      <c r="O587" t="s">
        <v>1552</v>
      </c>
      <c r="P587" s="61">
        <v>-1500</v>
      </c>
      <c r="Q587" t="s">
        <v>1552</v>
      </c>
      <c r="R587" s="61">
        <v>0</v>
      </c>
      <c r="S587" s="61">
        <v>-1500</v>
      </c>
    </row>
    <row r="588" spans="1:19" x14ac:dyDescent="0.2">
      <c r="A588" t="s">
        <v>542</v>
      </c>
      <c r="B588" t="s">
        <v>867</v>
      </c>
      <c r="C588" t="s">
        <v>1192</v>
      </c>
      <c r="D588" t="s">
        <v>238</v>
      </c>
      <c r="E588" t="s">
        <v>1546</v>
      </c>
      <c r="F588" t="s">
        <v>120</v>
      </c>
      <c r="G588" s="87">
        <v>43802</v>
      </c>
      <c r="H588" t="s">
        <v>1547</v>
      </c>
      <c r="I588" t="s">
        <v>2412</v>
      </c>
      <c r="J588" t="s">
        <v>2371</v>
      </c>
      <c r="K588">
        <v>10316</v>
      </c>
      <c r="L588" t="s">
        <v>2366</v>
      </c>
      <c r="M588" s="87">
        <v>43808</v>
      </c>
      <c r="N588" t="s">
        <v>1551</v>
      </c>
      <c r="O588" t="s">
        <v>1552</v>
      </c>
      <c r="P588" s="61">
        <v>-1500</v>
      </c>
      <c r="Q588" t="s">
        <v>1552</v>
      </c>
      <c r="R588" s="61">
        <v>0</v>
      </c>
      <c r="S588" s="61">
        <v>-1500</v>
      </c>
    </row>
    <row r="589" spans="1:19" x14ac:dyDescent="0.2">
      <c r="A589" t="s">
        <v>542</v>
      </c>
      <c r="B589" t="s">
        <v>867</v>
      </c>
      <c r="C589" t="s">
        <v>1192</v>
      </c>
      <c r="D589" t="s">
        <v>238</v>
      </c>
      <c r="E589" t="s">
        <v>1546</v>
      </c>
      <c r="F589" t="s">
        <v>120</v>
      </c>
      <c r="G589" s="87">
        <v>43802</v>
      </c>
      <c r="H589" t="s">
        <v>1547</v>
      </c>
      <c r="I589" t="s">
        <v>2413</v>
      </c>
      <c r="J589" t="s">
        <v>2371</v>
      </c>
      <c r="K589">
        <v>10316</v>
      </c>
      <c r="L589" t="s">
        <v>2366</v>
      </c>
      <c r="M589" s="87">
        <v>43808</v>
      </c>
      <c r="N589" t="s">
        <v>1551</v>
      </c>
      <c r="O589" t="s">
        <v>1552</v>
      </c>
      <c r="P589" s="61">
        <v>-1500</v>
      </c>
      <c r="Q589" t="s">
        <v>1552</v>
      </c>
      <c r="R589" s="61">
        <v>0</v>
      </c>
      <c r="S589" s="61">
        <v>-1500</v>
      </c>
    </row>
    <row r="590" spans="1:19" x14ac:dyDescent="0.2">
      <c r="A590" t="s">
        <v>542</v>
      </c>
      <c r="B590" t="s">
        <v>867</v>
      </c>
      <c r="C590" t="s">
        <v>1192</v>
      </c>
      <c r="D590" t="s">
        <v>238</v>
      </c>
      <c r="E590" t="s">
        <v>1546</v>
      </c>
      <c r="F590" t="s">
        <v>120</v>
      </c>
      <c r="G590" s="87">
        <v>43802</v>
      </c>
      <c r="H590" t="s">
        <v>1547</v>
      </c>
      <c r="I590" t="s">
        <v>2414</v>
      </c>
      <c r="J590" t="s">
        <v>2368</v>
      </c>
      <c r="K590">
        <v>10316</v>
      </c>
      <c r="L590" t="s">
        <v>2366</v>
      </c>
      <c r="M590" s="87">
        <v>43808</v>
      </c>
      <c r="N590" t="s">
        <v>1551</v>
      </c>
      <c r="O590" t="s">
        <v>1552</v>
      </c>
      <c r="P590" s="61">
        <v>-1000</v>
      </c>
      <c r="Q590" t="s">
        <v>1552</v>
      </c>
      <c r="R590" s="61">
        <v>0</v>
      </c>
      <c r="S590" s="61">
        <v>-1000</v>
      </c>
    </row>
    <row r="591" spans="1:19" x14ac:dyDescent="0.2">
      <c r="A591" t="s">
        <v>542</v>
      </c>
      <c r="B591" t="s">
        <v>867</v>
      </c>
      <c r="C591" t="s">
        <v>1192</v>
      </c>
      <c r="D591" t="s">
        <v>238</v>
      </c>
      <c r="E591" t="s">
        <v>1546</v>
      </c>
      <c r="F591" t="s">
        <v>120</v>
      </c>
      <c r="G591" s="87">
        <v>43802</v>
      </c>
      <c r="H591" t="s">
        <v>1547</v>
      </c>
      <c r="I591" t="s">
        <v>2415</v>
      </c>
      <c r="J591" t="s">
        <v>2416</v>
      </c>
      <c r="K591">
        <v>10316</v>
      </c>
      <c r="L591" t="s">
        <v>2366</v>
      </c>
      <c r="M591" s="87">
        <v>43808</v>
      </c>
      <c r="N591" t="s">
        <v>1551</v>
      </c>
      <c r="O591" t="s">
        <v>1552</v>
      </c>
      <c r="P591" s="61">
        <v>-1000</v>
      </c>
      <c r="Q591" t="s">
        <v>1552</v>
      </c>
      <c r="R591" s="61">
        <v>0</v>
      </c>
      <c r="S591" s="61">
        <v>-1000</v>
      </c>
    </row>
    <row r="592" spans="1:19" x14ac:dyDescent="0.2">
      <c r="A592" t="s">
        <v>542</v>
      </c>
      <c r="B592" t="s">
        <v>867</v>
      </c>
      <c r="C592" t="s">
        <v>1192</v>
      </c>
      <c r="D592" t="s">
        <v>238</v>
      </c>
      <c r="E592" t="s">
        <v>1546</v>
      </c>
      <c r="F592" t="s">
        <v>120</v>
      </c>
      <c r="G592" s="87">
        <v>43802</v>
      </c>
      <c r="H592" t="s">
        <v>1547</v>
      </c>
      <c r="I592" t="s">
        <v>2417</v>
      </c>
      <c r="J592" t="s">
        <v>2371</v>
      </c>
      <c r="K592">
        <v>10316</v>
      </c>
      <c r="L592" t="s">
        <v>2366</v>
      </c>
      <c r="M592" s="87">
        <v>43808</v>
      </c>
      <c r="N592" t="s">
        <v>1551</v>
      </c>
      <c r="O592" t="s">
        <v>1552</v>
      </c>
      <c r="P592" s="61">
        <v>-1650</v>
      </c>
      <c r="Q592" t="s">
        <v>1552</v>
      </c>
      <c r="R592" s="61">
        <v>0</v>
      </c>
      <c r="S592" s="61">
        <v>-1650</v>
      </c>
    </row>
    <row r="593" spans="1:19" x14ac:dyDescent="0.2">
      <c r="A593" t="s">
        <v>542</v>
      </c>
      <c r="B593" t="s">
        <v>867</v>
      </c>
      <c r="C593" t="s">
        <v>1192</v>
      </c>
      <c r="D593" t="s">
        <v>238</v>
      </c>
      <c r="E593" t="s">
        <v>1546</v>
      </c>
      <c r="F593" t="s">
        <v>120</v>
      </c>
      <c r="G593" s="87">
        <v>43802</v>
      </c>
      <c r="H593" t="s">
        <v>1547</v>
      </c>
      <c r="I593" t="s">
        <v>2418</v>
      </c>
      <c r="J593" t="s">
        <v>2416</v>
      </c>
      <c r="K593">
        <v>10316</v>
      </c>
      <c r="L593" t="s">
        <v>2366</v>
      </c>
      <c r="M593" s="87">
        <v>43808</v>
      </c>
      <c r="N593" t="s">
        <v>1551</v>
      </c>
      <c r="O593" t="s">
        <v>1552</v>
      </c>
      <c r="P593" s="61">
        <v>-1000</v>
      </c>
      <c r="Q593" t="s">
        <v>1552</v>
      </c>
      <c r="R593" s="61">
        <v>0</v>
      </c>
      <c r="S593" s="61">
        <v>-1000</v>
      </c>
    </row>
    <row r="594" spans="1:19" x14ac:dyDescent="0.2">
      <c r="A594" t="s">
        <v>542</v>
      </c>
      <c r="B594" t="s">
        <v>867</v>
      </c>
      <c r="C594" t="s">
        <v>1192</v>
      </c>
      <c r="D594" t="s">
        <v>238</v>
      </c>
      <c r="E594" t="s">
        <v>1546</v>
      </c>
      <c r="F594" t="s">
        <v>120</v>
      </c>
      <c r="G594" s="87">
        <v>43802</v>
      </c>
      <c r="H594" t="s">
        <v>1547</v>
      </c>
      <c r="I594" t="s">
        <v>2419</v>
      </c>
      <c r="J594" t="s">
        <v>2371</v>
      </c>
      <c r="K594">
        <v>10316</v>
      </c>
      <c r="L594" t="s">
        <v>2366</v>
      </c>
      <c r="M594" s="87">
        <v>43808</v>
      </c>
      <c r="N594" t="s">
        <v>1551</v>
      </c>
      <c r="O594" t="s">
        <v>1552</v>
      </c>
      <c r="P594" s="61">
        <v>-1000</v>
      </c>
      <c r="Q594" t="s">
        <v>1552</v>
      </c>
      <c r="R594" s="61">
        <v>0</v>
      </c>
      <c r="S594" s="61">
        <v>-1000</v>
      </c>
    </row>
    <row r="595" spans="1:19" x14ac:dyDescent="0.2">
      <c r="A595" t="s">
        <v>542</v>
      </c>
      <c r="B595" t="s">
        <v>867</v>
      </c>
      <c r="C595" t="s">
        <v>1192</v>
      </c>
      <c r="D595" t="s">
        <v>238</v>
      </c>
      <c r="E595" t="s">
        <v>1546</v>
      </c>
      <c r="F595" t="s">
        <v>16</v>
      </c>
      <c r="G595" s="87">
        <v>44012</v>
      </c>
      <c r="H595" t="s">
        <v>2361</v>
      </c>
      <c r="J595" t="s">
        <v>2362</v>
      </c>
      <c r="K595">
        <v>10408</v>
      </c>
      <c r="L595" t="s">
        <v>2363</v>
      </c>
      <c r="M595" s="87">
        <v>43999</v>
      </c>
      <c r="N595" t="s">
        <v>1551</v>
      </c>
      <c r="O595" t="s">
        <v>1552</v>
      </c>
      <c r="P595" s="61">
        <v>115100</v>
      </c>
      <c r="Q595" t="s">
        <v>1552</v>
      </c>
      <c r="R595" s="61">
        <v>115100</v>
      </c>
      <c r="S595" s="61">
        <v>0</v>
      </c>
    </row>
    <row r="596" spans="1:19" x14ac:dyDescent="0.2">
      <c r="A596" t="s">
        <v>546</v>
      </c>
      <c r="B596" t="s">
        <v>871</v>
      </c>
      <c r="C596" t="s">
        <v>1200</v>
      </c>
      <c r="D596" t="s">
        <v>238</v>
      </c>
      <c r="E596" t="s">
        <v>1546</v>
      </c>
      <c r="F596" t="s">
        <v>116</v>
      </c>
      <c r="G596" s="87">
        <v>43696</v>
      </c>
      <c r="H596" t="s">
        <v>1547</v>
      </c>
      <c r="I596" t="s">
        <v>2420</v>
      </c>
      <c r="J596" t="s">
        <v>2421</v>
      </c>
      <c r="K596">
        <v>10260</v>
      </c>
      <c r="L596" t="s">
        <v>2422</v>
      </c>
      <c r="M596" s="87">
        <v>43718</v>
      </c>
      <c r="N596" t="s">
        <v>1551</v>
      </c>
      <c r="O596" t="s">
        <v>1552</v>
      </c>
      <c r="P596" s="61">
        <v>-31100</v>
      </c>
      <c r="Q596" t="s">
        <v>1552</v>
      </c>
      <c r="R596" s="61">
        <v>0</v>
      </c>
      <c r="S596" s="61">
        <v>-31100</v>
      </c>
    </row>
    <row r="597" spans="1:19" x14ac:dyDescent="0.2">
      <c r="A597" t="s">
        <v>546</v>
      </c>
      <c r="B597" t="s">
        <v>871</v>
      </c>
      <c r="C597" t="s">
        <v>1200</v>
      </c>
      <c r="D597" t="s">
        <v>238</v>
      </c>
      <c r="E597" t="s">
        <v>1546</v>
      </c>
      <c r="F597" t="s">
        <v>119</v>
      </c>
      <c r="G597" s="87">
        <v>43780</v>
      </c>
      <c r="H597" t="s">
        <v>1547</v>
      </c>
      <c r="I597" t="s">
        <v>2423</v>
      </c>
      <c r="J597" t="s">
        <v>2424</v>
      </c>
      <c r="K597">
        <v>10316</v>
      </c>
      <c r="L597" t="s">
        <v>2425</v>
      </c>
      <c r="M597" s="87">
        <v>43808</v>
      </c>
      <c r="N597" t="s">
        <v>1551</v>
      </c>
      <c r="O597" t="s">
        <v>1552</v>
      </c>
      <c r="P597" s="61">
        <v>-31100</v>
      </c>
      <c r="Q597" t="s">
        <v>1552</v>
      </c>
      <c r="R597" s="61">
        <v>0</v>
      </c>
      <c r="S597" s="61">
        <v>-31100</v>
      </c>
    </row>
    <row r="598" spans="1:19" x14ac:dyDescent="0.2">
      <c r="A598" t="s">
        <v>546</v>
      </c>
      <c r="B598" t="s">
        <v>871</v>
      </c>
      <c r="C598" t="s">
        <v>1200</v>
      </c>
      <c r="D598" t="s">
        <v>238</v>
      </c>
      <c r="E598" t="s">
        <v>1546</v>
      </c>
      <c r="F598" t="s">
        <v>119</v>
      </c>
      <c r="G598" s="87">
        <v>43789</v>
      </c>
      <c r="H598" t="s">
        <v>1547</v>
      </c>
      <c r="I598" t="s">
        <v>2426</v>
      </c>
      <c r="J598" t="s">
        <v>2427</v>
      </c>
      <c r="K598">
        <v>10316</v>
      </c>
      <c r="L598" t="s">
        <v>2425</v>
      </c>
      <c r="M598" s="87">
        <v>43808</v>
      </c>
      <c r="N598" t="s">
        <v>1551</v>
      </c>
      <c r="O598" t="s">
        <v>1552</v>
      </c>
      <c r="P598" s="61">
        <v>-4375</v>
      </c>
      <c r="Q598" t="s">
        <v>1552</v>
      </c>
      <c r="R598" s="61">
        <v>0</v>
      </c>
      <c r="S598" s="61">
        <v>-4375</v>
      </c>
    </row>
    <row r="599" spans="1:19" x14ac:dyDescent="0.2">
      <c r="A599" t="s">
        <v>546</v>
      </c>
      <c r="B599" t="s">
        <v>871</v>
      </c>
      <c r="C599" t="s">
        <v>1200</v>
      </c>
      <c r="D599" t="s">
        <v>238</v>
      </c>
      <c r="E599" t="s">
        <v>1546</v>
      </c>
      <c r="F599" t="s">
        <v>119</v>
      </c>
      <c r="G599" s="87">
        <v>43799</v>
      </c>
      <c r="H599" t="s">
        <v>1846</v>
      </c>
      <c r="I599" t="s">
        <v>1847</v>
      </c>
      <c r="J599" t="s">
        <v>1847</v>
      </c>
      <c r="K599">
        <v>10320</v>
      </c>
      <c r="L599" t="s">
        <v>2428</v>
      </c>
      <c r="M599" s="87">
        <v>43810</v>
      </c>
      <c r="N599" t="s">
        <v>1551</v>
      </c>
      <c r="O599" t="s">
        <v>1552</v>
      </c>
      <c r="P599" s="61">
        <v>4375</v>
      </c>
      <c r="Q599" t="s">
        <v>1552</v>
      </c>
      <c r="R599" s="61">
        <v>4375</v>
      </c>
      <c r="S599" s="61">
        <v>0</v>
      </c>
    </row>
    <row r="600" spans="1:19" x14ac:dyDescent="0.2">
      <c r="A600" t="s">
        <v>546</v>
      </c>
      <c r="B600" t="s">
        <v>871</v>
      </c>
      <c r="C600" t="s">
        <v>1200</v>
      </c>
      <c r="D600" t="s">
        <v>238</v>
      </c>
      <c r="E600" t="s">
        <v>1546</v>
      </c>
      <c r="F600" t="s">
        <v>120</v>
      </c>
      <c r="G600" s="87">
        <v>43800</v>
      </c>
      <c r="H600" t="s">
        <v>1846</v>
      </c>
      <c r="I600" t="s">
        <v>2429</v>
      </c>
      <c r="J600" t="s">
        <v>1847</v>
      </c>
      <c r="K600">
        <v>10320</v>
      </c>
      <c r="L600" t="s">
        <v>2428</v>
      </c>
      <c r="M600" s="87">
        <v>43810</v>
      </c>
      <c r="N600" t="s">
        <v>1551</v>
      </c>
      <c r="O600" t="s">
        <v>1552</v>
      </c>
      <c r="P600" s="61">
        <v>-4375</v>
      </c>
      <c r="Q600" t="s">
        <v>1552</v>
      </c>
      <c r="R600" s="61">
        <v>0</v>
      </c>
      <c r="S600" s="61">
        <v>-4375</v>
      </c>
    </row>
    <row r="601" spans="1:19" x14ac:dyDescent="0.2">
      <c r="A601" t="s">
        <v>546</v>
      </c>
      <c r="B601" t="s">
        <v>871</v>
      </c>
      <c r="C601" t="s">
        <v>1200</v>
      </c>
      <c r="D601" t="s">
        <v>238</v>
      </c>
      <c r="E601" t="s">
        <v>1546</v>
      </c>
      <c r="F601" t="s">
        <v>120</v>
      </c>
      <c r="G601" s="87">
        <v>43810</v>
      </c>
      <c r="H601" t="s">
        <v>1846</v>
      </c>
      <c r="I601" t="s">
        <v>1847</v>
      </c>
      <c r="J601" t="s">
        <v>1847</v>
      </c>
      <c r="K601">
        <v>10321</v>
      </c>
      <c r="L601" t="s">
        <v>2430</v>
      </c>
      <c r="M601" s="87">
        <v>43810</v>
      </c>
      <c r="N601" t="s">
        <v>1551</v>
      </c>
      <c r="O601" t="s">
        <v>1552</v>
      </c>
      <c r="P601" s="61">
        <v>4375</v>
      </c>
      <c r="Q601" t="s">
        <v>1552</v>
      </c>
      <c r="R601" s="61">
        <v>4375</v>
      </c>
      <c r="S601" s="61">
        <v>0</v>
      </c>
    </row>
    <row r="602" spans="1:19" x14ac:dyDescent="0.2">
      <c r="A602" t="s">
        <v>546</v>
      </c>
      <c r="B602" t="s">
        <v>871</v>
      </c>
      <c r="C602" t="s">
        <v>1200</v>
      </c>
      <c r="D602" t="s">
        <v>238</v>
      </c>
      <c r="E602" t="s">
        <v>1546</v>
      </c>
      <c r="F602" t="s">
        <v>120</v>
      </c>
      <c r="G602" s="87">
        <v>43817</v>
      </c>
      <c r="H602" t="s">
        <v>1547</v>
      </c>
      <c r="I602" t="s">
        <v>2431</v>
      </c>
      <c r="J602" t="s">
        <v>2432</v>
      </c>
      <c r="K602">
        <v>10318</v>
      </c>
      <c r="L602" t="s">
        <v>2433</v>
      </c>
      <c r="M602" s="87">
        <v>43810</v>
      </c>
      <c r="N602" t="s">
        <v>1551</v>
      </c>
      <c r="O602" t="s">
        <v>1552</v>
      </c>
      <c r="P602" s="61">
        <v>-4375</v>
      </c>
      <c r="Q602" t="s">
        <v>1552</v>
      </c>
      <c r="R602" s="61">
        <v>0</v>
      </c>
      <c r="S602" s="61">
        <v>-4375</v>
      </c>
    </row>
    <row r="603" spans="1:19" x14ac:dyDescent="0.2">
      <c r="A603" t="s">
        <v>546</v>
      </c>
      <c r="B603" t="s">
        <v>871</v>
      </c>
      <c r="C603" t="s">
        <v>1200</v>
      </c>
      <c r="D603" t="s">
        <v>238</v>
      </c>
      <c r="E603" t="s">
        <v>1546</v>
      </c>
      <c r="F603" t="s">
        <v>120</v>
      </c>
      <c r="G603" s="87">
        <v>43830</v>
      </c>
      <c r="H603" t="s">
        <v>1846</v>
      </c>
      <c r="I603" t="s">
        <v>1847</v>
      </c>
      <c r="J603" t="s">
        <v>1847</v>
      </c>
      <c r="K603">
        <v>10346</v>
      </c>
      <c r="L603" t="s">
        <v>2434</v>
      </c>
      <c r="M603" s="87">
        <v>43840</v>
      </c>
      <c r="N603" t="s">
        <v>1551</v>
      </c>
      <c r="O603" t="s">
        <v>1552</v>
      </c>
      <c r="P603" s="61">
        <v>4375</v>
      </c>
      <c r="Q603" t="s">
        <v>1552</v>
      </c>
      <c r="R603" s="61">
        <v>4375</v>
      </c>
      <c r="S603" s="61">
        <v>0</v>
      </c>
    </row>
    <row r="604" spans="1:19" x14ac:dyDescent="0.2">
      <c r="A604" t="s">
        <v>546</v>
      </c>
      <c r="B604" t="s">
        <v>871</v>
      </c>
      <c r="C604" t="s">
        <v>1200</v>
      </c>
      <c r="D604" t="s">
        <v>238</v>
      </c>
      <c r="E604" t="s">
        <v>1546</v>
      </c>
      <c r="F604" t="s">
        <v>16</v>
      </c>
      <c r="G604" s="87">
        <v>44012</v>
      </c>
      <c r="H604" t="s">
        <v>2361</v>
      </c>
      <c r="J604" t="s">
        <v>2362</v>
      </c>
      <c r="K604">
        <v>10408</v>
      </c>
      <c r="L604" t="s">
        <v>2363</v>
      </c>
      <c r="M604" s="87">
        <v>43999</v>
      </c>
      <c r="N604" t="s">
        <v>1551</v>
      </c>
      <c r="O604" t="s">
        <v>1552</v>
      </c>
      <c r="P604" s="61">
        <v>62200</v>
      </c>
      <c r="Q604" t="s">
        <v>1552</v>
      </c>
      <c r="R604" s="61">
        <v>62200</v>
      </c>
      <c r="S604" s="61">
        <v>0</v>
      </c>
    </row>
    <row r="605" spans="1:19" x14ac:dyDescent="0.2">
      <c r="A605" t="s">
        <v>548</v>
      </c>
      <c r="B605" t="s">
        <v>873</v>
      </c>
      <c r="C605" t="s">
        <v>691</v>
      </c>
      <c r="D605" t="s">
        <v>238</v>
      </c>
      <c r="E605" t="s">
        <v>1546</v>
      </c>
      <c r="F605" t="s">
        <v>115</v>
      </c>
      <c r="G605" s="87">
        <v>43677</v>
      </c>
      <c r="H605" t="s">
        <v>1547</v>
      </c>
      <c r="I605" t="s">
        <v>2435</v>
      </c>
      <c r="J605" t="s">
        <v>2436</v>
      </c>
      <c r="K605">
        <v>10241</v>
      </c>
      <c r="L605" t="s">
        <v>2437</v>
      </c>
      <c r="M605" s="87">
        <v>43677</v>
      </c>
      <c r="N605" t="s">
        <v>1635</v>
      </c>
      <c r="O605" t="s">
        <v>1552</v>
      </c>
      <c r="P605" s="61">
        <v>-350</v>
      </c>
      <c r="Q605" t="s">
        <v>1552</v>
      </c>
      <c r="R605" s="61">
        <v>0</v>
      </c>
      <c r="S605" s="61">
        <v>-350</v>
      </c>
    </row>
    <row r="606" spans="1:19" x14ac:dyDescent="0.2">
      <c r="A606" t="s">
        <v>548</v>
      </c>
      <c r="B606" t="s">
        <v>873</v>
      </c>
      <c r="C606" t="s">
        <v>691</v>
      </c>
      <c r="D606" t="s">
        <v>238</v>
      </c>
      <c r="E606" t="s">
        <v>1546</v>
      </c>
      <c r="F606" t="s">
        <v>115</v>
      </c>
      <c r="G606" s="87">
        <v>43677</v>
      </c>
      <c r="H606" t="s">
        <v>1547</v>
      </c>
      <c r="I606" t="s">
        <v>2438</v>
      </c>
      <c r="J606" t="s">
        <v>2439</v>
      </c>
      <c r="K606">
        <v>10241</v>
      </c>
      <c r="L606" t="s">
        <v>2437</v>
      </c>
      <c r="M606" s="87">
        <v>43677</v>
      </c>
      <c r="N606" t="s">
        <v>1635</v>
      </c>
      <c r="O606" t="s">
        <v>1552</v>
      </c>
      <c r="P606" s="61">
        <v>-300</v>
      </c>
      <c r="Q606" t="s">
        <v>1552</v>
      </c>
      <c r="R606" s="61">
        <v>0</v>
      </c>
      <c r="S606" s="61">
        <v>-300</v>
      </c>
    </row>
    <row r="607" spans="1:19" x14ac:dyDescent="0.2">
      <c r="A607" t="s">
        <v>548</v>
      </c>
      <c r="B607" t="s">
        <v>873</v>
      </c>
      <c r="C607" t="s">
        <v>691</v>
      </c>
      <c r="D607" t="s">
        <v>238</v>
      </c>
      <c r="E607" t="s">
        <v>1546</v>
      </c>
      <c r="F607" t="s">
        <v>115</v>
      </c>
      <c r="G607" s="87">
        <v>43677</v>
      </c>
      <c r="H607" t="s">
        <v>1547</v>
      </c>
      <c r="I607" t="s">
        <v>2440</v>
      </c>
      <c r="J607" t="s">
        <v>2441</v>
      </c>
      <c r="K607">
        <v>10241</v>
      </c>
      <c r="L607" t="s">
        <v>2437</v>
      </c>
      <c r="M607" s="87">
        <v>43677</v>
      </c>
      <c r="N607" t="s">
        <v>1635</v>
      </c>
      <c r="O607" t="s">
        <v>1552</v>
      </c>
      <c r="P607" s="61">
        <v>-350</v>
      </c>
      <c r="Q607" t="s">
        <v>1552</v>
      </c>
      <c r="R607" s="61">
        <v>0</v>
      </c>
      <c r="S607" s="61">
        <v>-350</v>
      </c>
    </row>
    <row r="608" spans="1:19" x14ac:dyDescent="0.2">
      <c r="A608" t="s">
        <v>548</v>
      </c>
      <c r="B608" t="s">
        <v>873</v>
      </c>
      <c r="C608" t="s">
        <v>691</v>
      </c>
      <c r="D608" t="s">
        <v>238</v>
      </c>
      <c r="E608" t="s">
        <v>1546</v>
      </c>
      <c r="F608" t="s">
        <v>115</v>
      </c>
      <c r="G608" s="87">
        <v>43677</v>
      </c>
      <c r="H608" t="s">
        <v>1547</v>
      </c>
      <c r="I608" t="s">
        <v>2442</v>
      </c>
      <c r="J608" t="s">
        <v>2443</v>
      </c>
      <c r="K608">
        <v>10241</v>
      </c>
      <c r="L608" t="s">
        <v>2437</v>
      </c>
      <c r="M608" s="87">
        <v>43677</v>
      </c>
      <c r="N608" t="s">
        <v>1635</v>
      </c>
      <c r="O608" t="s">
        <v>1552</v>
      </c>
      <c r="P608" s="61">
        <v>-600</v>
      </c>
      <c r="Q608" t="s">
        <v>1552</v>
      </c>
      <c r="R608" s="61">
        <v>0</v>
      </c>
      <c r="S608" s="61">
        <v>-600</v>
      </c>
    </row>
    <row r="609" spans="1:19" x14ac:dyDescent="0.2">
      <c r="A609" t="s">
        <v>548</v>
      </c>
      <c r="B609" t="s">
        <v>873</v>
      </c>
      <c r="C609" t="s">
        <v>691</v>
      </c>
      <c r="D609" t="s">
        <v>238</v>
      </c>
      <c r="E609" t="s">
        <v>1546</v>
      </c>
      <c r="F609" t="s">
        <v>115</v>
      </c>
      <c r="G609" s="87">
        <v>43677</v>
      </c>
      <c r="H609" t="s">
        <v>1547</v>
      </c>
      <c r="I609" t="s">
        <v>2444</v>
      </c>
      <c r="J609" t="s">
        <v>2445</v>
      </c>
      <c r="K609">
        <v>10241</v>
      </c>
      <c r="L609" t="s">
        <v>2437</v>
      </c>
      <c r="M609" s="87">
        <v>43677</v>
      </c>
      <c r="N609" t="s">
        <v>1635</v>
      </c>
      <c r="O609" t="s">
        <v>1552</v>
      </c>
      <c r="P609" s="61">
        <v>-900</v>
      </c>
      <c r="Q609" t="s">
        <v>1552</v>
      </c>
      <c r="R609" s="61">
        <v>0</v>
      </c>
      <c r="S609" s="61">
        <v>-900</v>
      </c>
    </row>
    <row r="610" spans="1:19" x14ac:dyDescent="0.2">
      <c r="A610" t="s">
        <v>548</v>
      </c>
      <c r="B610" t="s">
        <v>873</v>
      </c>
      <c r="C610" t="s">
        <v>691</v>
      </c>
      <c r="D610" t="s">
        <v>238</v>
      </c>
      <c r="E610" t="s">
        <v>1546</v>
      </c>
      <c r="F610" t="s">
        <v>115</v>
      </c>
      <c r="G610" s="87">
        <v>43677</v>
      </c>
      <c r="H610" t="s">
        <v>1547</v>
      </c>
      <c r="I610" t="s">
        <v>2446</v>
      </c>
      <c r="J610" t="s">
        <v>2447</v>
      </c>
      <c r="K610">
        <v>10241</v>
      </c>
      <c r="L610" t="s">
        <v>2437</v>
      </c>
      <c r="M610" s="87">
        <v>43677</v>
      </c>
      <c r="N610" t="s">
        <v>1635</v>
      </c>
      <c r="O610" t="s">
        <v>1552</v>
      </c>
      <c r="P610" s="61">
        <v>-1300</v>
      </c>
      <c r="Q610" t="s">
        <v>1552</v>
      </c>
      <c r="R610" s="61">
        <v>0</v>
      </c>
      <c r="S610" s="61">
        <v>-1300</v>
      </c>
    </row>
    <row r="611" spans="1:19" x14ac:dyDescent="0.2">
      <c r="A611" t="s">
        <v>548</v>
      </c>
      <c r="B611" t="s">
        <v>873</v>
      </c>
      <c r="C611" t="s">
        <v>691</v>
      </c>
      <c r="D611" t="s">
        <v>238</v>
      </c>
      <c r="E611" t="s">
        <v>1546</v>
      </c>
      <c r="F611" t="s">
        <v>115</v>
      </c>
      <c r="G611" s="87">
        <v>43677</v>
      </c>
      <c r="H611" t="s">
        <v>1547</v>
      </c>
      <c r="I611" t="s">
        <v>2448</v>
      </c>
      <c r="J611" t="s">
        <v>2449</v>
      </c>
      <c r="K611">
        <v>10241</v>
      </c>
      <c r="L611" t="s">
        <v>2437</v>
      </c>
      <c r="M611" s="87">
        <v>43677</v>
      </c>
      <c r="N611" t="s">
        <v>1635</v>
      </c>
      <c r="O611" t="s">
        <v>1552</v>
      </c>
      <c r="P611" s="61">
        <v>-500</v>
      </c>
      <c r="Q611" t="s">
        <v>1552</v>
      </c>
      <c r="R611" s="61">
        <v>0</v>
      </c>
      <c r="S611" s="61">
        <v>-500</v>
      </c>
    </row>
    <row r="612" spans="1:19" x14ac:dyDescent="0.2">
      <c r="A612" t="s">
        <v>548</v>
      </c>
      <c r="B612" t="s">
        <v>873</v>
      </c>
      <c r="C612" t="s">
        <v>691</v>
      </c>
      <c r="D612" t="s">
        <v>238</v>
      </c>
      <c r="E612" t="s">
        <v>1546</v>
      </c>
      <c r="F612" t="s">
        <v>115</v>
      </c>
      <c r="G612" s="87">
        <v>43677</v>
      </c>
      <c r="H612" t="s">
        <v>1547</v>
      </c>
      <c r="I612" t="s">
        <v>2450</v>
      </c>
      <c r="J612" t="s">
        <v>2451</v>
      </c>
      <c r="K612">
        <v>10241</v>
      </c>
      <c r="L612" t="s">
        <v>2437</v>
      </c>
      <c r="M612" s="87">
        <v>43677</v>
      </c>
      <c r="N612" t="s">
        <v>1635</v>
      </c>
      <c r="O612" t="s">
        <v>1552</v>
      </c>
      <c r="P612" s="61">
        <v>-300</v>
      </c>
      <c r="Q612" t="s">
        <v>1552</v>
      </c>
      <c r="R612" s="61">
        <v>0</v>
      </c>
      <c r="S612" s="61">
        <v>-300</v>
      </c>
    </row>
    <row r="613" spans="1:19" x14ac:dyDescent="0.2">
      <c r="A613" t="s">
        <v>548</v>
      </c>
      <c r="B613" t="s">
        <v>873</v>
      </c>
      <c r="C613" t="s">
        <v>691</v>
      </c>
      <c r="D613" t="s">
        <v>238</v>
      </c>
      <c r="E613" t="s">
        <v>1546</v>
      </c>
      <c r="F613" t="s">
        <v>115</v>
      </c>
      <c r="G613" s="87">
        <v>43677</v>
      </c>
      <c r="H613" t="s">
        <v>1547</v>
      </c>
      <c r="I613" t="s">
        <v>2452</v>
      </c>
      <c r="J613" t="s">
        <v>2453</v>
      </c>
      <c r="K613">
        <v>10241</v>
      </c>
      <c r="L613" t="s">
        <v>2437</v>
      </c>
      <c r="M613" s="87">
        <v>43677</v>
      </c>
      <c r="N613" t="s">
        <v>1635</v>
      </c>
      <c r="O613" t="s">
        <v>1552</v>
      </c>
      <c r="P613" s="61">
        <v>-1200</v>
      </c>
      <c r="Q613" t="s">
        <v>1552</v>
      </c>
      <c r="R613" s="61">
        <v>0</v>
      </c>
      <c r="S613" s="61">
        <v>-1200</v>
      </c>
    </row>
    <row r="614" spans="1:19" x14ac:dyDescent="0.2">
      <c r="A614" t="s">
        <v>548</v>
      </c>
      <c r="B614" t="s">
        <v>873</v>
      </c>
      <c r="C614" t="s">
        <v>691</v>
      </c>
      <c r="D614" t="s">
        <v>238</v>
      </c>
      <c r="E614" t="s">
        <v>1546</v>
      </c>
      <c r="F614" t="s">
        <v>115</v>
      </c>
      <c r="G614" s="87">
        <v>43677</v>
      </c>
      <c r="H614" t="s">
        <v>1547</v>
      </c>
      <c r="I614" t="s">
        <v>2454</v>
      </c>
      <c r="J614" t="s">
        <v>2455</v>
      </c>
      <c r="K614">
        <v>10241</v>
      </c>
      <c r="L614" t="s">
        <v>2437</v>
      </c>
      <c r="M614" s="87">
        <v>43677</v>
      </c>
      <c r="N614" t="s">
        <v>1635</v>
      </c>
      <c r="O614" t="s">
        <v>1552</v>
      </c>
      <c r="P614" s="61">
        <v>-300</v>
      </c>
      <c r="Q614" t="s">
        <v>1552</v>
      </c>
      <c r="R614" s="61">
        <v>0</v>
      </c>
      <c r="S614" s="61">
        <v>-300</v>
      </c>
    </row>
    <row r="615" spans="1:19" x14ac:dyDescent="0.2">
      <c r="A615" t="s">
        <v>548</v>
      </c>
      <c r="B615" t="s">
        <v>873</v>
      </c>
      <c r="C615" t="s">
        <v>691</v>
      </c>
      <c r="D615" t="s">
        <v>238</v>
      </c>
      <c r="E615" t="s">
        <v>1546</v>
      </c>
      <c r="F615" t="s">
        <v>115</v>
      </c>
      <c r="G615" s="87">
        <v>43677</v>
      </c>
      <c r="H615" t="s">
        <v>1547</v>
      </c>
      <c r="I615" t="s">
        <v>2456</v>
      </c>
      <c r="J615" t="s">
        <v>2445</v>
      </c>
      <c r="K615">
        <v>10241</v>
      </c>
      <c r="L615" t="s">
        <v>2437</v>
      </c>
      <c r="M615" s="87">
        <v>43677</v>
      </c>
      <c r="N615" t="s">
        <v>1635</v>
      </c>
      <c r="O615" t="s">
        <v>1552</v>
      </c>
      <c r="P615" s="61">
        <v>-250</v>
      </c>
      <c r="Q615" t="s">
        <v>1552</v>
      </c>
      <c r="R615" s="61">
        <v>0</v>
      </c>
      <c r="S615" s="61">
        <v>-250</v>
      </c>
    </row>
    <row r="616" spans="1:19" x14ac:dyDescent="0.2">
      <c r="A616" t="s">
        <v>548</v>
      </c>
      <c r="B616" t="s">
        <v>873</v>
      </c>
      <c r="C616" t="s">
        <v>691</v>
      </c>
      <c r="D616" t="s">
        <v>238</v>
      </c>
      <c r="E616" t="s">
        <v>1546</v>
      </c>
      <c r="F616" t="s">
        <v>115</v>
      </c>
      <c r="G616" s="87">
        <v>43677</v>
      </c>
      <c r="H616" t="s">
        <v>1547</v>
      </c>
      <c r="I616" t="s">
        <v>2457</v>
      </c>
      <c r="J616" t="s">
        <v>2458</v>
      </c>
      <c r="K616">
        <v>10241</v>
      </c>
      <c r="L616" t="s">
        <v>2437</v>
      </c>
      <c r="M616" s="87">
        <v>43677</v>
      </c>
      <c r="N616" t="s">
        <v>1635</v>
      </c>
      <c r="O616" t="s">
        <v>1552</v>
      </c>
      <c r="P616" s="61">
        <v>-500</v>
      </c>
      <c r="Q616" t="s">
        <v>1552</v>
      </c>
      <c r="R616" s="61">
        <v>0</v>
      </c>
      <c r="S616" s="61">
        <v>-500</v>
      </c>
    </row>
    <row r="617" spans="1:19" x14ac:dyDescent="0.2">
      <c r="A617" t="s">
        <v>548</v>
      </c>
      <c r="B617" t="s">
        <v>873</v>
      </c>
      <c r="C617" t="s">
        <v>691</v>
      </c>
      <c r="D617" t="s">
        <v>238</v>
      </c>
      <c r="E617" t="s">
        <v>1546</v>
      </c>
      <c r="F617" t="s">
        <v>115</v>
      </c>
      <c r="G617" s="87">
        <v>43677</v>
      </c>
      <c r="H617" t="s">
        <v>1547</v>
      </c>
      <c r="I617" t="s">
        <v>2457</v>
      </c>
      <c r="J617" t="s">
        <v>2459</v>
      </c>
      <c r="K617">
        <v>10241</v>
      </c>
      <c r="L617" t="s">
        <v>2437</v>
      </c>
      <c r="M617" s="87">
        <v>43677</v>
      </c>
      <c r="N617" t="s">
        <v>1635</v>
      </c>
      <c r="O617" t="s">
        <v>1552</v>
      </c>
      <c r="P617" s="61">
        <v>-500</v>
      </c>
      <c r="Q617" t="s">
        <v>1552</v>
      </c>
      <c r="R617" s="61">
        <v>0</v>
      </c>
      <c r="S617" s="61">
        <v>-500</v>
      </c>
    </row>
    <row r="618" spans="1:19" x14ac:dyDescent="0.2">
      <c r="A618" t="s">
        <v>548</v>
      </c>
      <c r="B618" t="s">
        <v>873</v>
      </c>
      <c r="C618" t="s">
        <v>691</v>
      </c>
      <c r="D618" t="s">
        <v>238</v>
      </c>
      <c r="E618" t="s">
        <v>1546</v>
      </c>
      <c r="F618" t="s">
        <v>115</v>
      </c>
      <c r="G618" s="87">
        <v>43677</v>
      </c>
      <c r="H618" t="s">
        <v>1547</v>
      </c>
      <c r="I618" t="s">
        <v>2460</v>
      </c>
      <c r="J618" t="s">
        <v>2461</v>
      </c>
      <c r="K618">
        <v>10241</v>
      </c>
      <c r="L618" t="s">
        <v>2437</v>
      </c>
      <c r="M618" s="87">
        <v>43677</v>
      </c>
      <c r="N618" t="s">
        <v>1635</v>
      </c>
      <c r="O618" t="s">
        <v>1552</v>
      </c>
      <c r="P618" s="61">
        <v>-500</v>
      </c>
      <c r="Q618" t="s">
        <v>1552</v>
      </c>
      <c r="R618" s="61">
        <v>0</v>
      </c>
      <c r="S618" s="61">
        <v>-500</v>
      </c>
    </row>
    <row r="619" spans="1:19" x14ac:dyDescent="0.2">
      <c r="A619" t="s">
        <v>548</v>
      </c>
      <c r="B619" t="s">
        <v>873</v>
      </c>
      <c r="C619" t="s">
        <v>691</v>
      </c>
      <c r="D619" t="s">
        <v>238</v>
      </c>
      <c r="E619" t="s">
        <v>1546</v>
      </c>
      <c r="F619" t="s">
        <v>115</v>
      </c>
      <c r="G619" s="87">
        <v>43677</v>
      </c>
      <c r="H619" t="s">
        <v>1547</v>
      </c>
      <c r="I619" t="s">
        <v>2462</v>
      </c>
      <c r="J619" t="s">
        <v>2463</v>
      </c>
      <c r="K619">
        <v>10241</v>
      </c>
      <c r="L619" t="s">
        <v>2437</v>
      </c>
      <c r="M619" s="87">
        <v>43677</v>
      </c>
      <c r="N619" t="s">
        <v>1635</v>
      </c>
      <c r="O619" t="s">
        <v>1552</v>
      </c>
      <c r="P619" s="61">
        <v>-300</v>
      </c>
      <c r="Q619" t="s">
        <v>1552</v>
      </c>
      <c r="R619" s="61">
        <v>0</v>
      </c>
      <c r="S619" s="61">
        <v>-300</v>
      </c>
    </row>
    <row r="620" spans="1:19" x14ac:dyDescent="0.2">
      <c r="A620" t="s">
        <v>548</v>
      </c>
      <c r="B620" t="s">
        <v>873</v>
      </c>
      <c r="C620" t="s">
        <v>691</v>
      </c>
      <c r="D620" t="s">
        <v>238</v>
      </c>
      <c r="E620" t="s">
        <v>1546</v>
      </c>
      <c r="F620" t="s">
        <v>115</v>
      </c>
      <c r="G620" s="87">
        <v>43677</v>
      </c>
      <c r="H620" t="s">
        <v>1547</v>
      </c>
      <c r="I620" t="s">
        <v>2464</v>
      </c>
      <c r="J620" t="s">
        <v>2465</v>
      </c>
      <c r="K620">
        <v>10241</v>
      </c>
      <c r="L620" t="s">
        <v>2437</v>
      </c>
      <c r="M620" s="87">
        <v>43677</v>
      </c>
      <c r="N620" t="s">
        <v>1635</v>
      </c>
      <c r="O620" t="s">
        <v>1552</v>
      </c>
      <c r="P620" s="61">
        <v>-1000</v>
      </c>
      <c r="Q620" t="s">
        <v>1552</v>
      </c>
      <c r="R620" s="61">
        <v>0</v>
      </c>
      <c r="S620" s="61">
        <v>-1000</v>
      </c>
    </row>
    <row r="621" spans="1:19" x14ac:dyDescent="0.2">
      <c r="A621" t="s">
        <v>548</v>
      </c>
      <c r="B621" t="s">
        <v>873</v>
      </c>
      <c r="C621" t="s">
        <v>691</v>
      </c>
      <c r="D621" t="s">
        <v>238</v>
      </c>
      <c r="E621" t="s">
        <v>1546</v>
      </c>
      <c r="F621" t="s">
        <v>115</v>
      </c>
      <c r="G621" s="87">
        <v>43677</v>
      </c>
      <c r="H621" t="s">
        <v>1547</v>
      </c>
      <c r="I621" t="s">
        <v>2466</v>
      </c>
      <c r="J621" t="s">
        <v>2467</v>
      </c>
      <c r="K621">
        <v>10241</v>
      </c>
      <c r="L621" t="s">
        <v>2437</v>
      </c>
      <c r="M621" s="87">
        <v>43677</v>
      </c>
      <c r="N621" t="s">
        <v>1635</v>
      </c>
      <c r="O621" t="s">
        <v>1552</v>
      </c>
      <c r="P621" s="61">
        <v>-1200</v>
      </c>
      <c r="Q621" t="s">
        <v>1552</v>
      </c>
      <c r="R621" s="61">
        <v>0</v>
      </c>
      <c r="S621" s="61">
        <v>-1200</v>
      </c>
    </row>
    <row r="622" spans="1:19" x14ac:dyDescent="0.2">
      <c r="A622" t="s">
        <v>548</v>
      </c>
      <c r="B622" t="s">
        <v>873</v>
      </c>
      <c r="C622" t="s">
        <v>691</v>
      </c>
      <c r="D622" t="s">
        <v>238</v>
      </c>
      <c r="E622" t="s">
        <v>1546</v>
      </c>
      <c r="F622" t="s">
        <v>115</v>
      </c>
      <c r="G622" s="87">
        <v>43677</v>
      </c>
      <c r="H622" t="s">
        <v>1547</v>
      </c>
      <c r="I622" t="s">
        <v>2468</v>
      </c>
      <c r="J622" t="s">
        <v>2469</v>
      </c>
      <c r="K622">
        <v>10241</v>
      </c>
      <c r="L622" t="s">
        <v>2437</v>
      </c>
      <c r="M622" s="87">
        <v>43677</v>
      </c>
      <c r="N622" t="s">
        <v>1635</v>
      </c>
      <c r="O622" t="s">
        <v>1552</v>
      </c>
      <c r="P622" s="61">
        <v>-320</v>
      </c>
      <c r="Q622" t="s">
        <v>1552</v>
      </c>
      <c r="R622" s="61">
        <v>0</v>
      </c>
      <c r="S622" s="61">
        <v>-320</v>
      </c>
    </row>
    <row r="623" spans="1:19" x14ac:dyDescent="0.2">
      <c r="A623" t="s">
        <v>548</v>
      </c>
      <c r="B623" t="s">
        <v>873</v>
      </c>
      <c r="C623" t="s">
        <v>691</v>
      </c>
      <c r="D623" t="s">
        <v>238</v>
      </c>
      <c r="E623" t="s">
        <v>1546</v>
      </c>
      <c r="F623" t="s">
        <v>115</v>
      </c>
      <c r="G623" s="87">
        <v>43677</v>
      </c>
      <c r="H623" t="s">
        <v>1547</v>
      </c>
      <c r="I623" t="s">
        <v>2470</v>
      </c>
      <c r="J623" t="s">
        <v>2471</v>
      </c>
      <c r="K623">
        <v>10241</v>
      </c>
      <c r="L623" t="s">
        <v>2437</v>
      </c>
      <c r="M623" s="87">
        <v>43677</v>
      </c>
      <c r="N623" t="s">
        <v>1635</v>
      </c>
      <c r="O623" t="s">
        <v>1552</v>
      </c>
      <c r="P623" s="61">
        <v>-800</v>
      </c>
      <c r="Q623" t="s">
        <v>1552</v>
      </c>
      <c r="R623" s="61">
        <v>0</v>
      </c>
      <c r="S623" s="61">
        <v>-800</v>
      </c>
    </row>
    <row r="624" spans="1:19" x14ac:dyDescent="0.2">
      <c r="A624" t="s">
        <v>548</v>
      </c>
      <c r="B624" t="s">
        <v>873</v>
      </c>
      <c r="C624" t="s">
        <v>691</v>
      </c>
      <c r="D624" t="s">
        <v>238</v>
      </c>
      <c r="E624" t="s">
        <v>1546</v>
      </c>
      <c r="F624" t="s">
        <v>115</v>
      </c>
      <c r="G624" s="87">
        <v>43677</v>
      </c>
      <c r="H624" t="s">
        <v>1547</v>
      </c>
      <c r="I624" t="s">
        <v>2472</v>
      </c>
      <c r="J624" t="s">
        <v>2473</v>
      </c>
      <c r="K624">
        <v>10241</v>
      </c>
      <c r="L624" t="s">
        <v>2437</v>
      </c>
      <c r="M624" s="87">
        <v>43677</v>
      </c>
      <c r="N624" t="s">
        <v>1635</v>
      </c>
      <c r="O624" t="s">
        <v>1552</v>
      </c>
      <c r="P624" s="61">
        <v>-500</v>
      </c>
      <c r="Q624" t="s">
        <v>1552</v>
      </c>
      <c r="R624" s="61">
        <v>0</v>
      </c>
      <c r="S624" s="61">
        <v>-500</v>
      </c>
    </row>
    <row r="625" spans="1:19" x14ac:dyDescent="0.2">
      <c r="A625" t="s">
        <v>548</v>
      </c>
      <c r="B625" t="s">
        <v>873</v>
      </c>
      <c r="C625" t="s">
        <v>691</v>
      </c>
      <c r="D625" t="s">
        <v>238</v>
      </c>
      <c r="E625" t="s">
        <v>1546</v>
      </c>
      <c r="F625" t="s">
        <v>115</v>
      </c>
      <c r="G625" s="87">
        <v>43677</v>
      </c>
      <c r="H625" t="s">
        <v>1547</v>
      </c>
      <c r="I625" t="s">
        <v>2474</v>
      </c>
      <c r="J625" t="s">
        <v>2445</v>
      </c>
      <c r="K625">
        <v>10241</v>
      </c>
      <c r="L625" t="s">
        <v>2437</v>
      </c>
      <c r="M625" s="87">
        <v>43677</v>
      </c>
      <c r="N625" t="s">
        <v>1635</v>
      </c>
      <c r="O625" t="s">
        <v>1552</v>
      </c>
      <c r="P625" s="61">
        <v>-300</v>
      </c>
      <c r="Q625" t="s">
        <v>1552</v>
      </c>
      <c r="R625" s="61">
        <v>0</v>
      </c>
      <c r="S625" s="61">
        <v>-300</v>
      </c>
    </row>
    <row r="626" spans="1:19" x14ac:dyDescent="0.2">
      <c r="A626" t="s">
        <v>548</v>
      </c>
      <c r="B626" t="s">
        <v>873</v>
      </c>
      <c r="C626" t="s">
        <v>691</v>
      </c>
      <c r="D626" t="s">
        <v>238</v>
      </c>
      <c r="E626" t="s">
        <v>1546</v>
      </c>
      <c r="F626" t="s">
        <v>115</v>
      </c>
      <c r="G626" s="87">
        <v>43677</v>
      </c>
      <c r="H626" t="s">
        <v>1547</v>
      </c>
      <c r="I626" t="s">
        <v>2475</v>
      </c>
      <c r="J626" t="s">
        <v>2449</v>
      </c>
      <c r="K626">
        <v>10241</v>
      </c>
      <c r="L626" t="s">
        <v>2437</v>
      </c>
      <c r="M626" s="87">
        <v>43677</v>
      </c>
      <c r="N626" t="s">
        <v>1635</v>
      </c>
      <c r="O626" t="s">
        <v>1552</v>
      </c>
      <c r="P626" s="61">
        <v>-450</v>
      </c>
      <c r="Q626" t="s">
        <v>1552</v>
      </c>
      <c r="R626" s="61">
        <v>0</v>
      </c>
      <c r="S626" s="61">
        <v>-450</v>
      </c>
    </row>
    <row r="627" spans="1:19" x14ac:dyDescent="0.2">
      <c r="A627" t="s">
        <v>548</v>
      </c>
      <c r="B627" t="s">
        <v>873</v>
      </c>
      <c r="C627" t="s">
        <v>691</v>
      </c>
      <c r="D627" t="s">
        <v>238</v>
      </c>
      <c r="E627" t="s">
        <v>1546</v>
      </c>
      <c r="F627" t="s">
        <v>115</v>
      </c>
      <c r="G627" s="87">
        <v>43677</v>
      </c>
      <c r="H627" t="s">
        <v>1547</v>
      </c>
      <c r="I627" t="s">
        <v>2476</v>
      </c>
      <c r="J627" t="s">
        <v>2451</v>
      </c>
      <c r="K627">
        <v>10241</v>
      </c>
      <c r="L627" t="s">
        <v>2437</v>
      </c>
      <c r="M627" s="87">
        <v>43677</v>
      </c>
      <c r="N627" t="s">
        <v>1635</v>
      </c>
      <c r="O627" t="s">
        <v>1552</v>
      </c>
      <c r="P627" s="61">
        <v>-300</v>
      </c>
      <c r="Q627" t="s">
        <v>1552</v>
      </c>
      <c r="R627" s="61">
        <v>0</v>
      </c>
      <c r="S627" s="61">
        <v>-300</v>
      </c>
    </row>
    <row r="628" spans="1:19" x14ac:dyDescent="0.2">
      <c r="A628" t="s">
        <v>548</v>
      </c>
      <c r="B628" t="s">
        <v>873</v>
      </c>
      <c r="C628" t="s">
        <v>691</v>
      </c>
      <c r="D628" t="s">
        <v>238</v>
      </c>
      <c r="E628" t="s">
        <v>1546</v>
      </c>
      <c r="F628" t="s">
        <v>115</v>
      </c>
      <c r="G628" s="87">
        <v>43677</v>
      </c>
      <c r="H628" t="s">
        <v>1547</v>
      </c>
      <c r="I628" t="s">
        <v>2477</v>
      </c>
      <c r="J628" t="s">
        <v>2478</v>
      </c>
      <c r="K628">
        <v>10241</v>
      </c>
      <c r="L628" t="s">
        <v>2437</v>
      </c>
      <c r="M628" s="87">
        <v>43677</v>
      </c>
      <c r="N628" t="s">
        <v>1635</v>
      </c>
      <c r="O628" t="s">
        <v>1552</v>
      </c>
      <c r="P628" s="61">
        <v>-350</v>
      </c>
      <c r="Q628" t="s">
        <v>1552</v>
      </c>
      <c r="R628" s="61">
        <v>0</v>
      </c>
      <c r="S628" s="61">
        <v>-350</v>
      </c>
    </row>
    <row r="629" spans="1:19" x14ac:dyDescent="0.2">
      <c r="A629" t="s">
        <v>548</v>
      </c>
      <c r="B629" t="s">
        <v>873</v>
      </c>
      <c r="C629" t="s">
        <v>691</v>
      </c>
      <c r="D629" t="s">
        <v>238</v>
      </c>
      <c r="E629" t="s">
        <v>1546</v>
      </c>
      <c r="F629" t="s">
        <v>115</v>
      </c>
      <c r="G629" s="87">
        <v>43677</v>
      </c>
      <c r="H629" t="s">
        <v>1547</v>
      </c>
      <c r="I629" t="s">
        <v>2479</v>
      </c>
      <c r="J629" t="s">
        <v>2445</v>
      </c>
      <c r="K629">
        <v>10241</v>
      </c>
      <c r="L629" t="s">
        <v>2437</v>
      </c>
      <c r="M629" s="87">
        <v>43677</v>
      </c>
      <c r="N629" t="s">
        <v>1635</v>
      </c>
      <c r="O629" t="s">
        <v>1552</v>
      </c>
      <c r="P629" s="61">
        <v>-300</v>
      </c>
      <c r="Q629" t="s">
        <v>1552</v>
      </c>
      <c r="R629" s="61">
        <v>0</v>
      </c>
      <c r="S629" s="61">
        <v>-300</v>
      </c>
    </row>
    <row r="630" spans="1:19" x14ac:dyDescent="0.2">
      <c r="A630" t="s">
        <v>548</v>
      </c>
      <c r="B630" t="s">
        <v>873</v>
      </c>
      <c r="C630" t="s">
        <v>691</v>
      </c>
      <c r="D630" t="s">
        <v>238</v>
      </c>
      <c r="E630" t="s">
        <v>1546</v>
      </c>
      <c r="F630" t="s">
        <v>115</v>
      </c>
      <c r="G630" s="87">
        <v>43677</v>
      </c>
      <c r="H630" t="s">
        <v>1547</v>
      </c>
      <c r="I630" t="s">
        <v>2480</v>
      </c>
      <c r="J630" t="s">
        <v>2481</v>
      </c>
      <c r="K630">
        <v>10241</v>
      </c>
      <c r="L630" t="s">
        <v>2437</v>
      </c>
      <c r="M630" s="87">
        <v>43677</v>
      </c>
      <c r="N630" t="s">
        <v>1635</v>
      </c>
      <c r="O630" t="s">
        <v>1552</v>
      </c>
      <c r="P630" s="61">
        <v>-250</v>
      </c>
      <c r="Q630" t="s">
        <v>1552</v>
      </c>
      <c r="R630" s="61">
        <v>0</v>
      </c>
      <c r="S630" s="61">
        <v>-250</v>
      </c>
    </row>
    <row r="631" spans="1:19" x14ac:dyDescent="0.2">
      <c r="A631" t="s">
        <v>548</v>
      </c>
      <c r="B631" t="s">
        <v>873</v>
      </c>
      <c r="C631" t="s">
        <v>691</v>
      </c>
      <c r="D631" t="s">
        <v>238</v>
      </c>
      <c r="E631" t="s">
        <v>1546</v>
      </c>
      <c r="F631" t="s">
        <v>115</v>
      </c>
      <c r="G631" s="87">
        <v>43677</v>
      </c>
      <c r="H631" t="s">
        <v>1547</v>
      </c>
      <c r="I631" t="s">
        <v>2480</v>
      </c>
      <c r="J631" t="s">
        <v>2482</v>
      </c>
      <c r="K631">
        <v>10241</v>
      </c>
      <c r="L631" t="s">
        <v>2437</v>
      </c>
      <c r="M631" s="87">
        <v>43677</v>
      </c>
      <c r="N631" t="s">
        <v>1635</v>
      </c>
      <c r="O631" t="s">
        <v>1552</v>
      </c>
      <c r="P631" s="61">
        <v>-250</v>
      </c>
      <c r="Q631" t="s">
        <v>1552</v>
      </c>
      <c r="R631" s="61">
        <v>0</v>
      </c>
      <c r="S631" s="61">
        <v>-250</v>
      </c>
    </row>
    <row r="632" spans="1:19" x14ac:dyDescent="0.2">
      <c r="A632" t="s">
        <v>548</v>
      </c>
      <c r="B632" t="s">
        <v>873</v>
      </c>
      <c r="C632" t="s">
        <v>691</v>
      </c>
      <c r="D632" t="s">
        <v>238</v>
      </c>
      <c r="E632" t="s">
        <v>1546</v>
      </c>
      <c r="F632" t="s">
        <v>115</v>
      </c>
      <c r="G632" s="87">
        <v>43677</v>
      </c>
      <c r="H632" t="s">
        <v>1547</v>
      </c>
      <c r="I632" t="s">
        <v>2483</v>
      </c>
      <c r="J632" t="s">
        <v>2484</v>
      </c>
      <c r="K632">
        <v>10241</v>
      </c>
      <c r="L632" t="s">
        <v>2437</v>
      </c>
      <c r="M632" s="87">
        <v>43677</v>
      </c>
      <c r="N632" t="s">
        <v>1635</v>
      </c>
      <c r="O632" t="s">
        <v>1552</v>
      </c>
      <c r="P632" s="61">
        <v>-500</v>
      </c>
      <c r="Q632" t="s">
        <v>1552</v>
      </c>
      <c r="R632" s="61">
        <v>0</v>
      </c>
      <c r="S632" s="61">
        <v>-500</v>
      </c>
    </row>
    <row r="633" spans="1:19" x14ac:dyDescent="0.2">
      <c r="A633" t="s">
        <v>548</v>
      </c>
      <c r="B633" t="s">
        <v>873</v>
      </c>
      <c r="C633" t="s">
        <v>691</v>
      </c>
      <c r="D633" t="s">
        <v>238</v>
      </c>
      <c r="E633" t="s">
        <v>1546</v>
      </c>
      <c r="F633" t="s">
        <v>115</v>
      </c>
      <c r="G633" s="87">
        <v>43677</v>
      </c>
      <c r="H633" t="s">
        <v>1547</v>
      </c>
      <c r="I633" t="s">
        <v>2485</v>
      </c>
      <c r="J633" t="s">
        <v>2486</v>
      </c>
      <c r="K633">
        <v>10241</v>
      </c>
      <c r="L633" t="s">
        <v>2437</v>
      </c>
      <c r="M633" s="87">
        <v>43677</v>
      </c>
      <c r="N633" t="s">
        <v>1635</v>
      </c>
      <c r="O633" t="s">
        <v>1552</v>
      </c>
      <c r="P633" s="61">
        <v>-350</v>
      </c>
      <c r="Q633" t="s">
        <v>1552</v>
      </c>
      <c r="R633" s="61">
        <v>0</v>
      </c>
      <c r="S633" s="61">
        <v>-350</v>
      </c>
    </row>
    <row r="634" spans="1:19" x14ac:dyDescent="0.2">
      <c r="A634" t="s">
        <v>548</v>
      </c>
      <c r="B634" t="s">
        <v>873</v>
      </c>
      <c r="C634" t="s">
        <v>691</v>
      </c>
      <c r="D634" t="s">
        <v>238</v>
      </c>
      <c r="E634" t="s">
        <v>1546</v>
      </c>
      <c r="F634" t="s">
        <v>116</v>
      </c>
      <c r="G634" s="87">
        <v>43707</v>
      </c>
      <c r="H634" t="s">
        <v>1547</v>
      </c>
      <c r="I634" t="s">
        <v>2487</v>
      </c>
      <c r="J634" t="s">
        <v>2488</v>
      </c>
      <c r="K634">
        <v>10258</v>
      </c>
      <c r="L634" t="s">
        <v>2489</v>
      </c>
      <c r="M634" s="87">
        <v>43717</v>
      </c>
      <c r="N634" t="s">
        <v>1551</v>
      </c>
      <c r="O634" t="s">
        <v>1552</v>
      </c>
      <c r="P634" s="61">
        <v>-500</v>
      </c>
      <c r="Q634" t="s">
        <v>1552</v>
      </c>
      <c r="R634" s="61">
        <v>0</v>
      </c>
      <c r="S634" s="61">
        <v>-500</v>
      </c>
    </row>
    <row r="635" spans="1:19" x14ac:dyDescent="0.2">
      <c r="A635" t="s">
        <v>548</v>
      </c>
      <c r="B635" t="s">
        <v>873</v>
      </c>
      <c r="C635" t="s">
        <v>691</v>
      </c>
      <c r="D635" t="s">
        <v>238</v>
      </c>
      <c r="E635" t="s">
        <v>1546</v>
      </c>
      <c r="F635" t="s">
        <v>116</v>
      </c>
      <c r="G635" s="87">
        <v>43707</v>
      </c>
      <c r="H635" t="s">
        <v>1547</v>
      </c>
      <c r="I635" t="s">
        <v>2490</v>
      </c>
      <c r="J635" t="s">
        <v>2491</v>
      </c>
      <c r="K635">
        <v>10258</v>
      </c>
      <c r="L635" t="s">
        <v>2489</v>
      </c>
      <c r="M635" s="87">
        <v>43717</v>
      </c>
      <c r="N635" t="s">
        <v>1551</v>
      </c>
      <c r="O635" t="s">
        <v>1552</v>
      </c>
      <c r="P635" s="61">
        <v>-500</v>
      </c>
      <c r="Q635" t="s">
        <v>1552</v>
      </c>
      <c r="R635" s="61">
        <v>0</v>
      </c>
      <c r="S635" s="61">
        <v>-500</v>
      </c>
    </row>
    <row r="636" spans="1:19" x14ac:dyDescent="0.2">
      <c r="A636" t="s">
        <v>548</v>
      </c>
      <c r="B636" t="s">
        <v>873</v>
      </c>
      <c r="C636" t="s">
        <v>691</v>
      </c>
      <c r="D636" t="s">
        <v>238</v>
      </c>
      <c r="E636" t="s">
        <v>1546</v>
      </c>
      <c r="F636" t="s">
        <v>116</v>
      </c>
      <c r="G636" s="87">
        <v>43707</v>
      </c>
      <c r="H636" t="s">
        <v>1547</v>
      </c>
      <c r="I636" t="s">
        <v>2492</v>
      </c>
      <c r="J636" t="s">
        <v>2493</v>
      </c>
      <c r="K636">
        <v>10258</v>
      </c>
      <c r="L636" t="s">
        <v>2489</v>
      </c>
      <c r="M636" s="87">
        <v>43717</v>
      </c>
      <c r="N636" t="s">
        <v>1551</v>
      </c>
      <c r="O636" t="s">
        <v>1552</v>
      </c>
      <c r="P636" s="61">
        <v>-350</v>
      </c>
      <c r="Q636" t="s">
        <v>1552</v>
      </c>
      <c r="R636" s="61">
        <v>0</v>
      </c>
      <c r="S636" s="61">
        <v>-350</v>
      </c>
    </row>
    <row r="637" spans="1:19" x14ac:dyDescent="0.2">
      <c r="A637" t="s">
        <v>548</v>
      </c>
      <c r="B637" t="s">
        <v>873</v>
      </c>
      <c r="C637" t="s">
        <v>691</v>
      </c>
      <c r="D637" t="s">
        <v>238</v>
      </c>
      <c r="E637" t="s">
        <v>1546</v>
      </c>
      <c r="F637" t="s">
        <v>116</v>
      </c>
      <c r="G637" s="87">
        <v>43707</v>
      </c>
      <c r="H637" t="s">
        <v>1547</v>
      </c>
      <c r="I637" t="s">
        <v>2494</v>
      </c>
      <c r="J637" t="s">
        <v>2495</v>
      </c>
      <c r="K637">
        <v>10258</v>
      </c>
      <c r="L637" t="s">
        <v>2489</v>
      </c>
      <c r="M637" s="87">
        <v>43717</v>
      </c>
      <c r="N637" t="s">
        <v>1551</v>
      </c>
      <c r="O637" t="s">
        <v>1552</v>
      </c>
      <c r="P637" s="61">
        <v>-125</v>
      </c>
      <c r="Q637" t="s">
        <v>1552</v>
      </c>
      <c r="R637" s="61">
        <v>0</v>
      </c>
      <c r="S637" s="61">
        <v>-125</v>
      </c>
    </row>
    <row r="638" spans="1:19" x14ac:dyDescent="0.2">
      <c r="A638" t="s">
        <v>548</v>
      </c>
      <c r="B638" t="s">
        <v>873</v>
      </c>
      <c r="C638" t="s">
        <v>691</v>
      </c>
      <c r="D638" t="s">
        <v>238</v>
      </c>
      <c r="E638" t="s">
        <v>1546</v>
      </c>
      <c r="F638" t="s">
        <v>116</v>
      </c>
      <c r="G638" s="87">
        <v>43707</v>
      </c>
      <c r="H638" t="s">
        <v>1547</v>
      </c>
      <c r="I638" t="s">
        <v>2496</v>
      </c>
      <c r="J638" t="s">
        <v>2497</v>
      </c>
      <c r="K638">
        <v>10258</v>
      </c>
      <c r="L638" t="s">
        <v>2489</v>
      </c>
      <c r="M638" s="87">
        <v>43717</v>
      </c>
      <c r="N638" t="s">
        <v>1551</v>
      </c>
      <c r="O638" t="s">
        <v>1552</v>
      </c>
      <c r="P638" s="61">
        <v>-350</v>
      </c>
      <c r="Q638" t="s">
        <v>1552</v>
      </c>
      <c r="R638" s="61">
        <v>0</v>
      </c>
      <c r="S638" s="61">
        <v>-350</v>
      </c>
    </row>
    <row r="639" spans="1:19" x14ac:dyDescent="0.2">
      <c r="A639" t="s">
        <v>548</v>
      </c>
      <c r="B639" t="s">
        <v>873</v>
      </c>
      <c r="C639" t="s">
        <v>691</v>
      </c>
      <c r="D639" t="s">
        <v>238</v>
      </c>
      <c r="E639" t="s">
        <v>1546</v>
      </c>
      <c r="F639" t="s">
        <v>116</v>
      </c>
      <c r="G639" s="87">
        <v>43707</v>
      </c>
      <c r="H639" t="s">
        <v>1547</v>
      </c>
      <c r="I639" t="s">
        <v>2498</v>
      </c>
      <c r="J639" t="s">
        <v>2455</v>
      </c>
      <c r="K639">
        <v>10258</v>
      </c>
      <c r="L639" t="s">
        <v>2489</v>
      </c>
      <c r="M639" s="87">
        <v>43717</v>
      </c>
      <c r="N639" t="s">
        <v>1551</v>
      </c>
      <c r="O639" t="s">
        <v>1552</v>
      </c>
      <c r="P639" s="61">
        <v>-300</v>
      </c>
      <c r="Q639" t="s">
        <v>1552</v>
      </c>
      <c r="R639" s="61">
        <v>0</v>
      </c>
      <c r="S639" s="61">
        <v>-300</v>
      </c>
    </row>
    <row r="640" spans="1:19" x14ac:dyDescent="0.2">
      <c r="A640" t="s">
        <v>548</v>
      </c>
      <c r="B640" t="s">
        <v>873</v>
      </c>
      <c r="C640" t="s">
        <v>691</v>
      </c>
      <c r="D640" t="s">
        <v>238</v>
      </c>
      <c r="E640" t="s">
        <v>1546</v>
      </c>
      <c r="F640" t="s">
        <v>116</v>
      </c>
      <c r="G640" s="87">
        <v>43707</v>
      </c>
      <c r="H640" t="s">
        <v>1547</v>
      </c>
      <c r="I640" t="s">
        <v>2499</v>
      </c>
      <c r="J640" t="s">
        <v>2500</v>
      </c>
      <c r="K640">
        <v>10258</v>
      </c>
      <c r="L640" t="s">
        <v>2489</v>
      </c>
      <c r="M640" s="87">
        <v>43717</v>
      </c>
      <c r="N640" t="s">
        <v>1551</v>
      </c>
      <c r="O640" t="s">
        <v>1552</v>
      </c>
      <c r="P640" s="61">
        <v>-350</v>
      </c>
      <c r="Q640" t="s">
        <v>1552</v>
      </c>
      <c r="R640" s="61">
        <v>0</v>
      </c>
      <c r="S640" s="61">
        <v>-350</v>
      </c>
    </row>
    <row r="641" spans="1:19" x14ac:dyDescent="0.2">
      <c r="A641" t="s">
        <v>548</v>
      </c>
      <c r="B641" t="s">
        <v>873</v>
      </c>
      <c r="C641" t="s">
        <v>691</v>
      </c>
      <c r="D641" t="s">
        <v>238</v>
      </c>
      <c r="E641" t="s">
        <v>1546</v>
      </c>
      <c r="F641" t="s">
        <v>116</v>
      </c>
      <c r="G641" s="87">
        <v>43707</v>
      </c>
      <c r="H641" t="s">
        <v>1547</v>
      </c>
      <c r="I641" t="s">
        <v>2501</v>
      </c>
      <c r="J641" t="s">
        <v>2502</v>
      </c>
      <c r="K641">
        <v>10258</v>
      </c>
      <c r="L641" t="s">
        <v>2489</v>
      </c>
      <c r="M641" s="87">
        <v>43717</v>
      </c>
      <c r="N641" t="s">
        <v>1551</v>
      </c>
      <c r="O641" t="s">
        <v>1552</v>
      </c>
      <c r="P641" s="61">
        <v>-570</v>
      </c>
      <c r="Q641" t="s">
        <v>1552</v>
      </c>
      <c r="R641" s="61">
        <v>0</v>
      </c>
      <c r="S641" s="61">
        <v>-570</v>
      </c>
    </row>
    <row r="642" spans="1:19" x14ac:dyDescent="0.2">
      <c r="A642" t="s">
        <v>548</v>
      </c>
      <c r="B642" t="s">
        <v>873</v>
      </c>
      <c r="C642" t="s">
        <v>691</v>
      </c>
      <c r="D642" t="s">
        <v>238</v>
      </c>
      <c r="E642" t="s">
        <v>1546</v>
      </c>
      <c r="F642" t="s">
        <v>116</v>
      </c>
      <c r="G642" s="87">
        <v>43707</v>
      </c>
      <c r="H642" t="s">
        <v>1547</v>
      </c>
      <c r="I642" t="s">
        <v>2501</v>
      </c>
      <c r="J642" t="s">
        <v>2503</v>
      </c>
      <c r="K642">
        <v>10258</v>
      </c>
      <c r="L642" t="s">
        <v>2489</v>
      </c>
      <c r="M642" s="87">
        <v>43717</v>
      </c>
      <c r="N642" t="s">
        <v>1551</v>
      </c>
      <c r="O642" t="s">
        <v>1552</v>
      </c>
      <c r="P642" s="61">
        <v>-265</v>
      </c>
      <c r="Q642" t="s">
        <v>1552</v>
      </c>
      <c r="R642" s="61">
        <v>0</v>
      </c>
      <c r="S642" s="61">
        <v>-265</v>
      </c>
    </row>
    <row r="643" spans="1:19" x14ac:dyDescent="0.2">
      <c r="A643" t="s">
        <v>548</v>
      </c>
      <c r="B643" t="s">
        <v>873</v>
      </c>
      <c r="C643" t="s">
        <v>691</v>
      </c>
      <c r="D643" t="s">
        <v>238</v>
      </c>
      <c r="E643" t="s">
        <v>1546</v>
      </c>
      <c r="F643" t="s">
        <v>116</v>
      </c>
      <c r="G643" s="87">
        <v>43707</v>
      </c>
      <c r="H643" t="s">
        <v>1547</v>
      </c>
      <c r="I643" t="s">
        <v>2504</v>
      </c>
      <c r="J643" t="s">
        <v>2505</v>
      </c>
      <c r="K643">
        <v>10258</v>
      </c>
      <c r="L643" t="s">
        <v>2489</v>
      </c>
      <c r="M643" s="87">
        <v>43717</v>
      </c>
      <c r="N643" t="s">
        <v>1551</v>
      </c>
      <c r="O643" t="s">
        <v>1552</v>
      </c>
      <c r="P643" s="61">
        <v>-600</v>
      </c>
      <c r="Q643" t="s">
        <v>1552</v>
      </c>
      <c r="R643" s="61">
        <v>0</v>
      </c>
      <c r="S643" s="61">
        <v>-600</v>
      </c>
    </row>
    <row r="644" spans="1:19" x14ac:dyDescent="0.2">
      <c r="A644" t="s">
        <v>548</v>
      </c>
      <c r="B644" t="s">
        <v>873</v>
      </c>
      <c r="C644" t="s">
        <v>691</v>
      </c>
      <c r="D644" t="s">
        <v>238</v>
      </c>
      <c r="E644" t="s">
        <v>1546</v>
      </c>
      <c r="F644" t="s">
        <v>116</v>
      </c>
      <c r="G644" s="87">
        <v>43707</v>
      </c>
      <c r="H644" t="s">
        <v>1547</v>
      </c>
      <c r="I644" t="s">
        <v>2504</v>
      </c>
      <c r="J644" t="s">
        <v>2506</v>
      </c>
      <c r="K644">
        <v>10258</v>
      </c>
      <c r="L644" t="s">
        <v>2489</v>
      </c>
      <c r="M644" s="87">
        <v>43717</v>
      </c>
      <c r="N644" t="s">
        <v>1551</v>
      </c>
      <c r="O644" t="s">
        <v>1552</v>
      </c>
      <c r="P644" s="61">
        <v>-320</v>
      </c>
      <c r="Q644" t="s">
        <v>1552</v>
      </c>
      <c r="R644" s="61">
        <v>0</v>
      </c>
      <c r="S644" s="61">
        <v>-320</v>
      </c>
    </row>
    <row r="645" spans="1:19" x14ac:dyDescent="0.2">
      <c r="A645" t="s">
        <v>548</v>
      </c>
      <c r="B645" t="s">
        <v>873</v>
      </c>
      <c r="C645" t="s">
        <v>691</v>
      </c>
      <c r="D645" t="s">
        <v>238</v>
      </c>
      <c r="E645" t="s">
        <v>1546</v>
      </c>
      <c r="F645" t="s">
        <v>116</v>
      </c>
      <c r="G645" s="87">
        <v>43707</v>
      </c>
      <c r="H645" t="s">
        <v>1547</v>
      </c>
      <c r="I645" t="s">
        <v>2507</v>
      </c>
      <c r="J645" t="s">
        <v>2508</v>
      </c>
      <c r="K645">
        <v>10258</v>
      </c>
      <c r="L645" t="s">
        <v>2489</v>
      </c>
      <c r="M645" s="87">
        <v>43717</v>
      </c>
      <c r="N645" t="s">
        <v>1551</v>
      </c>
      <c r="O645" t="s">
        <v>1552</v>
      </c>
      <c r="P645" s="61">
        <v>-500</v>
      </c>
      <c r="Q645" t="s">
        <v>1552</v>
      </c>
      <c r="R645" s="61">
        <v>0</v>
      </c>
      <c r="S645" s="61">
        <v>-500</v>
      </c>
    </row>
    <row r="646" spans="1:19" x14ac:dyDescent="0.2">
      <c r="A646" t="s">
        <v>548</v>
      </c>
      <c r="B646" t="s">
        <v>873</v>
      </c>
      <c r="C646" t="s">
        <v>691</v>
      </c>
      <c r="D646" t="s">
        <v>238</v>
      </c>
      <c r="E646" t="s">
        <v>1546</v>
      </c>
      <c r="F646" t="s">
        <v>116</v>
      </c>
      <c r="G646" s="87">
        <v>43707</v>
      </c>
      <c r="H646" t="s">
        <v>1547</v>
      </c>
      <c r="I646" t="s">
        <v>2509</v>
      </c>
      <c r="J646" t="s">
        <v>2510</v>
      </c>
      <c r="K646">
        <v>10258</v>
      </c>
      <c r="L646" t="s">
        <v>2489</v>
      </c>
      <c r="M646" s="87">
        <v>43717</v>
      </c>
      <c r="N646" t="s">
        <v>1551</v>
      </c>
      <c r="O646" t="s">
        <v>1552</v>
      </c>
      <c r="P646" s="61">
        <v>-500</v>
      </c>
      <c r="Q646" t="s">
        <v>1552</v>
      </c>
      <c r="R646" s="61">
        <v>0</v>
      </c>
      <c r="S646" s="61">
        <v>-500</v>
      </c>
    </row>
    <row r="647" spans="1:19" x14ac:dyDescent="0.2">
      <c r="A647" t="s">
        <v>548</v>
      </c>
      <c r="B647" t="s">
        <v>873</v>
      </c>
      <c r="C647" t="s">
        <v>691</v>
      </c>
      <c r="D647" t="s">
        <v>238</v>
      </c>
      <c r="E647" t="s">
        <v>1546</v>
      </c>
      <c r="F647" t="s">
        <v>116</v>
      </c>
      <c r="G647" s="87">
        <v>43707</v>
      </c>
      <c r="H647" t="s">
        <v>1547</v>
      </c>
      <c r="I647" t="s">
        <v>2511</v>
      </c>
      <c r="J647" t="s">
        <v>2512</v>
      </c>
      <c r="K647">
        <v>10258</v>
      </c>
      <c r="L647" t="s">
        <v>2489</v>
      </c>
      <c r="M647" s="87">
        <v>43717</v>
      </c>
      <c r="N647" t="s">
        <v>1551</v>
      </c>
      <c r="O647" t="s">
        <v>1552</v>
      </c>
      <c r="P647" s="61">
        <v>-500</v>
      </c>
      <c r="Q647" t="s">
        <v>1552</v>
      </c>
      <c r="R647" s="61">
        <v>0</v>
      </c>
      <c r="S647" s="61">
        <v>-500</v>
      </c>
    </row>
    <row r="648" spans="1:19" x14ac:dyDescent="0.2">
      <c r="A648" t="s">
        <v>548</v>
      </c>
      <c r="B648" t="s">
        <v>873</v>
      </c>
      <c r="C648" t="s">
        <v>691</v>
      </c>
      <c r="D648" t="s">
        <v>238</v>
      </c>
      <c r="E648" t="s">
        <v>1546</v>
      </c>
      <c r="F648" t="s">
        <v>116</v>
      </c>
      <c r="G648" s="87">
        <v>43707</v>
      </c>
      <c r="H648" t="s">
        <v>1547</v>
      </c>
      <c r="I648" t="s">
        <v>2513</v>
      </c>
      <c r="J648" t="s">
        <v>2445</v>
      </c>
      <c r="K648">
        <v>10258</v>
      </c>
      <c r="L648" t="s">
        <v>2489</v>
      </c>
      <c r="M648" s="87">
        <v>43717</v>
      </c>
      <c r="N648" t="s">
        <v>1551</v>
      </c>
      <c r="O648" t="s">
        <v>1552</v>
      </c>
      <c r="P648" s="61">
        <v>-300</v>
      </c>
      <c r="Q648" t="s">
        <v>1552</v>
      </c>
      <c r="R648" s="61">
        <v>0</v>
      </c>
      <c r="S648" s="61">
        <v>-300</v>
      </c>
    </row>
    <row r="649" spans="1:19" x14ac:dyDescent="0.2">
      <c r="A649" t="s">
        <v>548</v>
      </c>
      <c r="B649" t="s">
        <v>873</v>
      </c>
      <c r="C649" t="s">
        <v>691</v>
      </c>
      <c r="D649" t="s">
        <v>238</v>
      </c>
      <c r="E649" t="s">
        <v>1546</v>
      </c>
      <c r="F649" t="s">
        <v>116</v>
      </c>
      <c r="G649" s="87">
        <v>43707</v>
      </c>
      <c r="H649" t="s">
        <v>1547</v>
      </c>
      <c r="I649" t="s">
        <v>2514</v>
      </c>
      <c r="J649" t="s">
        <v>2449</v>
      </c>
      <c r="K649">
        <v>10258</v>
      </c>
      <c r="L649" t="s">
        <v>2489</v>
      </c>
      <c r="M649" s="87">
        <v>43717</v>
      </c>
      <c r="N649" t="s">
        <v>1551</v>
      </c>
      <c r="O649" t="s">
        <v>1552</v>
      </c>
      <c r="P649" s="61">
        <v>-450</v>
      </c>
      <c r="Q649" t="s">
        <v>1552</v>
      </c>
      <c r="R649" s="61">
        <v>0</v>
      </c>
      <c r="S649" s="61">
        <v>-450</v>
      </c>
    </row>
    <row r="650" spans="1:19" x14ac:dyDescent="0.2">
      <c r="A650" t="s">
        <v>548</v>
      </c>
      <c r="B650" t="s">
        <v>873</v>
      </c>
      <c r="C650" t="s">
        <v>691</v>
      </c>
      <c r="D650" t="s">
        <v>238</v>
      </c>
      <c r="E650" t="s">
        <v>1546</v>
      </c>
      <c r="F650" t="s">
        <v>116</v>
      </c>
      <c r="G650" s="87">
        <v>43707</v>
      </c>
      <c r="H650" t="s">
        <v>1547</v>
      </c>
      <c r="I650" t="s">
        <v>2515</v>
      </c>
      <c r="J650" t="s">
        <v>2451</v>
      </c>
      <c r="K650">
        <v>10258</v>
      </c>
      <c r="L650" t="s">
        <v>2489</v>
      </c>
      <c r="M650" s="87">
        <v>43717</v>
      </c>
      <c r="N650" t="s">
        <v>1551</v>
      </c>
      <c r="O650" t="s">
        <v>1552</v>
      </c>
      <c r="P650" s="61">
        <v>-300</v>
      </c>
      <c r="Q650" t="s">
        <v>1552</v>
      </c>
      <c r="R650" s="61">
        <v>0</v>
      </c>
      <c r="S650" s="61">
        <v>-300</v>
      </c>
    </row>
    <row r="651" spans="1:19" x14ac:dyDescent="0.2">
      <c r="A651" t="s">
        <v>548</v>
      </c>
      <c r="B651" t="s">
        <v>873</v>
      </c>
      <c r="C651" t="s">
        <v>691</v>
      </c>
      <c r="D651" t="s">
        <v>238</v>
      </c>
      <c r="E651" t="s">
        <v>1546</v>
      </c>
      <c r="F651" t="s">
        <v>116</v>
      </c>
      <c r="G651" s="87">
        <v>43707</v>
      </c>
      <c r="H651" t="s">
        <v>1547</v>
      </c>
      <c r="I651" t="s">
        <v>2516</v>
      </c>
      <c r="J651" t="s">
        <v>2517</v>
      </c>
      <c r="K651">
        <v>10258</v>
      </c>
      <c r="L651" t="s">
        <v>2489</v>
      </c>
      <c r="M651" s="87">
        <v>43717</v>
      </c>
      <c r="N651" t="s">
        <v>1551</v>
      </c>
      <c r="O651" t="s">
        <v>1552</v>
      </c>
      <c r="P651" s="61">
        <v>-350</v>
      </c>
      <c r="Q651" t="s">
        <v>1552</v>
      </c>
      <c r="R651" s="61">
        <v>0</v>
      </c>
      <c r="S651" s="61">
        <v>-350</v>
      </c>
    </row>
    <row r="652" spans="1:19" x14ac:dyDescent="0.2">
      <c r="A652" t="s">
        <v>548</v>
      </c>
      <c r="B652" t="s">
        <v>873</v>
      </c>
      <c r="C652" t="s">
        <v>691</v>
      </c>
      <c r="D652" t="s">
        <v>238</v>
      </c>
      <c r="E652" t="s">
        <v>1546</v>
      </c>
      <c r="F652" t="s">
        <v>116</v>
      </c>
      <c r="G652" s="87">
        <v>43707</v>
      </c>
      <c r="H652" t="s">
        <v>1547</v>
      </c>
      <c r="I652" t="s">
        <v>2518</v>
      </c>
      <c r="J652" t="s">
        <v>2445</v>
      </c>
      <c r="K652">
        <v>10258</v>
      </c>
      <c r="L652" t="s">
        <v>2489</v>
      </c>
      <c r="M652" s="87">
        <v>43717</v>
      </c>
      <c r="N652" t="s">
        <v>1551</v>
      </c>
      <c r="O652" t="s">
        <v>1552</v>
      </c>
      <c r="P652" s="61">
        <v>-300</v>
      </c>
      <c r="Q652" t="s">
        <v>1552</v>
      </c>
      <c r="R652" s="61">
        <v>0</v>
      </c>
      <c r="S652" s="61">
        <v>-300</v>
      </c>
    </row>
    <row r="653" spans="1:19" x14ac:dyDescent="0.2">
      <c r="A653" t="s">
        <v>548</v>
      </c>
      <c r="B653" t="s">
        <v>873</v>
      </c>
      <c r="C653" t="s">
        <v>691</v>
      </c>
      <c r="D653" t="s">
        <v>238</v>
      </c>
      <c r="E653" t="s">
        <v>1546</v>
      </c>
      <c r="F653" t="s">
        <v>116</v>
      </c>
      <c r="G653" s="87">
        <v>43707</v>
      </c>
      <c r="H653" t="s">
        <v>1547</v>
      </c>
      <c r="I653" t="s">
        <v>2519</v>
      </c>
      <c r="J653" t="s">
        <v>2520</v>
      </c>
      <c r="K653">
        <v>10258</v>
      </c>
      <c r="L653" t="s">
        <v>2489</v>
      </c>
      <c r="M653" s="87">
        <v>43717</v>
      </c>
      <c r="N653" t="s">
        <v>1551</v>
      </c>
      <c r="O653" t="s">
        <v>1552</v>
      </c>
      <c r="P653" s="61">
        <v>-200</v>
      </c>
      <c r="Q653" t="s">
        <v>1552</v>
      </c>
      <c r="R653" s="61">
        <v>0</v>
      </c>
      <c r="S653" s="61">
        <v>-200</v>
      </c>
    </row>
    <row r="654" spans="1:19" x14ac:dyDescent="0.2">
      <c r="A654" t="s">
        <v>548</v>
      </c>
      <c r="B654" t="s">
        <v>873</v>
      </c>
      <c r="C654" t="s">
        <v>691</v>
      </c>
      <c r="D654" t="s">
        <v>238</v>
      </c>
      <c r="E654" t="s">
        <v>1546</v>
      </c>
      <c r="F654" t="s">
        <v>116</v>
      </c>
      <c r="G654" s="87">
        <v>43707</v>
      </c>
      <c r="H654" t="s">
        <v>1547</v>
      </c>
      <c r="I654" t="s">
        <v>2521</v>
      </c>
      <c r="J654" t="s">
        <v>2522</v>
      </c>
      <c r="K654">
        <v>10258</v>
      </c>
      <c r="L654" t="s">
        <v>2489</v>
      </c>
      <c r="M654" s="87">
        <v>43717</v>
      </c>
      <c r="N654" t="s">
        <v>1551</v>
      </c>
      <c r="O654" t="s">
        <v>1552</v>
      </c>
      <c r="P654" s="61">
        <v>-350</v>
      </c>
      <c r="Q654" t="s">
        <v>1552</v>
      </c>
      <c r="R654" s="61">
        <v>0</v>
      </c>
      <c r="S654" s="61">
        <v>-350</v>
      </c>
    </row>
    <row r="655" spans="1:19" x14ac:dyDescent="0.2">
      <c r="A655" t="s">
        <v>548</v>
      </c>
      <c r="B655" t="s">
        <v>873</v>
      </c>
      <c r="C655" t="s">
        <v>691</v>
      </c>
      <c r="D655" t="s">
        <v>238</v>
      </c>
      <c r="E655" t="s">
        <v>1546</v>
      </c>
      <c r="F655" t="s">
        <v>116</v>
      </c>
      <c r="G655" s="87">
        <v>43707</v>
      </c>
      <c r="H655" t="s">
        <v>1547</v>
      </c>
      <c r="I655" t="s">
        <v>2521</v>
      </c>
      <c r="J655" t="s">
        <v>2523</v>
      </c>
      <c r="K655">
        <v>10258</v>
      </c>
      <c r="L655" t="s">
        <v>2489</v>
      </c>
      <c r="M655" s="87">
        <v>43717</v>
      </c>
      <c r="N655" t="s">
        <v>1551</v>
      </c>
      <c r="O655" t="s">
        <v>1552</v>
      </c>
      <c r="P655" s="61">
        <v>-900</v>
      </c>
      <c r="Q655" t="s">
        <v>1552</v>
      </c>
      <c r="R655" s="61">
        <v>0</v>
      </c>
      <c r="S655" s="61">
        <v>-900</v>
      </c>
    </row>
    <row r="656" spans="1:19" x14ac:dyDescent="0.2">
      <c r="A656" t="s">
        <v>548</v>
      </c>
      <c r="B656" t="s">
        <v>873</v>
      </c>
      <c r="C656" t="s">
        <v>691</v>
      </c>
      <c r="D656" t="s">
        <v>238</v>
      </c>
      <c r="E656" t="s">
        <v>1546</v>
      </c>
      <c r="F656" t="s">
        <v>116</v>
      </c>
      <c r="G656" s="87">
        <v>43707</v>
      </c>
      <c r="H656" t="s">
        <v>1547</v>
      </c>
      <c r="I656" t="s">
        <v>2524</v>
      </c>
      <c r="J656" t="s">
        <v>2525</v>
      </c>
      <c r="K656">
        <v>10258</v>
      </c>
      <c r="L656" t="s">
        <v>2489</v>
      </c>
      <c r="M656" s="87">
        <v>43717</v>
      </c>
      <c r="N656" t="s">
        <v>1551</v>
      </c>
      <c r="O656" t="s">
        <v>1552</v>
      </c>
      <c r="P656" s="61">
        <v>-490</v>
      </c>
      <c r="Q656" t="s">
        <v>1552</v>
      </c>
      <c r="R656" s="61">
        <v>0</v>
      </c>
      <c r="S656" s="61">
        <v>-490</v>
      </c>
    </row>
    <row r="657" spans="1:19" x14ac:dyDescent="0.2">
      <c r="A657" t="s">
        <v>548</v>
      </c>
      <c r="B657" t="s">
        <v>873</v>
      </c>
      <c r="C657" t="s">
        <v>691</v>
      </c>
      <c r="D657" t="s">
        <v>238</v>
      </c>
      <c r="E657" t="s">
        <v>1546</v>
      </c>
      <c r="F657" t="s">
        <v>117</v>
      </c>
      <c r="G657" s="87">
        <v>43738</v>
      </c>
      <c r="H657" t="s">
        <v>1547</v>
      </c>
      <c r="I657" t="s">
        <v>2526</v>
      </c>
      <c r="J657" t="s">
        <v>2449</v>
      </c>
      <c r="K657">
        <v>10276</v>
      </c>
      <c r="L657" t="s">
        <v>2527</v>
      </c>
      <c r="M657" s="87">
        <v>43739</v>
      </c>
      <c r="N657" t="s">
        <v>1551</v>
      </c>
      <c r="O657" t="s">
        <v>1552</v>
      </c>
      <c r="P657" s="61">
        <v>-400</v>
      </c>
      <c r="Q657" t="s">
        <v>1552</v>
      </c>
      <c r="R657" s="61">
        <v>0</v>
      </c>
      <c r="S657" s="61">
        <v>-400</v>
      </c>
    </row>
    <row r="658" spans="1:19" x14ac:dyDescent="0.2">
      <c r="A658" t="s">
        <v>548</v>
      </c>
      <c r="B658" t="s">
        <v>873</v>
      </c>
      <c r="C658" t="s">
        <v>691</v>
      </c>
      <c r="D658" t="s">
        <v>238</v>
      </c>
      <c r="E658" t="s">
        <v>1546</v>
      </c>
      <c r="F658" t="s">
        <v>117</v>
      </c>
      <c r="G658" s="87">
        <v>43738</v>
      </c>
      <c r="H658" t="s">
        <v>1547</v>
      </c>
      <c r="I658" t="s">
        <v>2528</v>
      </c>
      <c r="J658" t="s">
        <v>2449</v>
      </c>
      <c r="K658">
        <v>10276</v>
      </c>
      <c r="L658" t="s">
        <v>2527</v>
      </c>
      <c r="M658" s="87">
        <v>43739</v>
      </c>
      <c r="N658" t="s">
        <v>1551</v>
      </c>
      <c r="O658" t="s">
        <v>1552</v>
      </c>
      <c r="P658" s="61">
        <v>-400</v>
      </c>
      <c r="Q658" t="s">
        <v>1552</v>
      </c>
      <c r="R658" s="61">
        <v>0</v>
      </c>
      <c r="S658" s="61">
        <v>-400</v>
      </c>
    </row>
    <row r="659" spans="1:19" x14ac:dyDescent="0.2">
      <c r="A659" t="s">
        <v>548</v>
      </c>
      <c r="B659" t="s">
        <v>873</v>
      </c>
      <c r="C659" t="s">
        <v>691</v>
      </c>
      <c r="D659" t="s">
        <v>238</v>
      </c>
      <c r="E659" t="s">
        <v>1546</v>
      </c>
      <c r="F659" t="s">
        <v>117</v>
      </c>
      <c r="G659" s="87">
        <v>43738</v>
      </c>
      <c r="H659" t="s">
        <v>1547</v>
      </c>
      <c r="I659" t="s">
        <v>2529</v>
      </c>
      <c r="J659" t="s">
        <v>2530</v>
      </c>
      <c r="K659">
        <v>10276</v>
      </c>
      <c r="L659" t="s">
        <v>2527</v>
      </c>
      <c r="M659" s="87">
        <v>43739</v>
      </c>
      <c r="N659" t="s">
        <v>1551</v>
      </c>
      <c r="O659" t="s">
        <v>1552</v>
      </c>
      <c r="P659" s="61">
        <v>-1200</v>
      </c>
      <c r="Q659" t="s">
        <v>1552</v>
      </c>
      <c r="R659" s="61">
        <v>0</v>
      </c>
      <c r="S659" s="61">
        <v>-1200</v>
      </c>
    </row>
    <row r="660" spans="1:19" x14ac:dyDescent="0.2">
      <c r="A660" t="s">
        <v>548</v>
      </c>
      <c r="B660" t="s">
        <v>873</v>
      </c>
      <c r="C660" t="s">
        <v>691</v>
      </c>
      <c r="D660" t="s">
        <v>238</v>
      </c>
      <c r="E660" t="s">
        <v>1546</v>
      </c>
      <c r="F660" t="s">
        <v>117</v>
      </c>
      <c r="G660" s="87">
        <v>43738</v>
      </c>
      <c r="H660" t="s">
        <v>1547</v>
      </c>
      <c r="I660" t="s">
        <v>2529</v>
      </c>
      <c r="J660" t="s">
        <v>2531</v>
      </c>
      <c r="K660">
        <v>10276</v>
      </c>
      <c r="L660" t="s">
        <v>2527</v>
      </c>
      <c r="M660" s="87">
        <v>43739</v>
      </c>
      <c r="N660" t="s">
        <v>1551</v>
      </c>
      <c r="O660" t="s">
        <v>1552</v>
      </c>
      <c r="P660" s="61">
        <v>-1200</v>
      </c>
      <c r="Q660" t="s">
        <v>1552</v>
      </c>
      <c r="R660" s="61">
        <v>0</v>
      </c>
      <c r="S660" s="61">
        <v>-1200</v>
      </c>
    </row>
    <row r="661" spans="1:19" x14ac:dyDescent="0.2">
      <c r="A661" t="s">
        <v>548</v>
      </c>
      <c r="B661" t="s">
        <v>873</v>
      </c>
      <c r="C661" t="s">
        <v>691</v>
      </c>
      <c r="D661" t="s">
        <v>238</v>
      </c>
      <c r="E661" t="s">
        <v>1546</v>
      </c>
      <c r="F661" t="s">
        <v>117</v>
      </c>
      <c r="G661" s="87">
        <v>43738</v>
      </c>
      <c r="H661" t="s">
        <v>1547</v>
      </c>
      <c r="I661" t="s">
        <v>2529</v>
      </c>
      <c r="J661" t="s">
        <v>2532</v>
      </c>
      <c r="K661">
        <v>10276</v>
      </c>
      <c r="L661" t="s">
        <v>2527</v>
      </c>
      <c r="M661" s="87">
        <v>43739</v>
      </c>
      <c r="N661" t="s">
        <v>1551</v>
      </c>
      <c r="O661" t="s">
        <v>1552</v>
      </c>
      <c r="P661" s="61">
        <v>-350</v>
      </c>
      <c r="Q661" t="s">
        <v>1552</v>
      </c>
      <c r="R661" s="61">
        <v>0</v>
      </c>
      <c r="S661" s="61">
        <v>-350</v>
      </c>
    </row>
    <row r="662" spans="1:19" x14ac:dyDescent="0.2">
      <c r="A662" t="s">
        <v>548</v>
      </c>
      <c r="B662" t="s">
        <v>873</v>
      </c>
      <c r="C662" t="s">
        <v>691</v>
      </c>
      <c r="D662" t="s">
        <v>238</v>
      </c>
      <c r="E662" t="s">
        <v>1546</v>
      </c>
      <c r="F662" t="s">
        <v>117</v>
      </c>
      <c r="G662" s="87">
        <v>43738</v>
      </c>
      <c r="H662" t="s">
        <v>1547</v>
      </c>
      <c r="I662" t="s">
        <v>2529</v>
      </c>
      <c r="J662" t="s">
        <v>2533</v>
      </c>
      <c r="K662">
        <v>10276</v>
      </c>
      <c r="L662" t="s">
        <v>2527</v>
      </c>
      <c r="M662" s="87">
        <v>43739</v>
      </c>
      <c r="N662" t="s">
        <v>1551</v>
      </c>
      <c r="O662" t="s">
        <v>1552</v>
      </c>
      <c r="P662" s="61">
        <v>-350</v>
      </c>
      <c r="Q662" t="s">
        <v>1552</v>
      </c>
      <c r="R662" s="61">
        <v>0</v>
      </c>
      <c r="S662" s="61">
        <v>-350</v>
      </c>
    </row>
    <row r="663" spans="1:19" x14ac:dyDescent="0.2">
      <c r="A663" t="s">
        <v>548</v>
      </c>
      <c r="B663" t="s">
        <v>873</v>
      </c>
      <c r="C663" t="s">
        <v>691</v>
      </c>
      <c r="D663" t="s">
        <v>238</v>
      </c>
      <c r="E663" t="s">
        <v>1546</v>
      </c>
      <c r="F663" t="s">
        <v>117</v>
      </c>
      <c r="G663" s="87">
        <v>43738</v>
      </c>
      <c r="H663" t="s">
        <v>1547</v>
      </c>
      <c r="I663" t="s">
        <v>2534</v>
      </c>
      <c r="J663" t="s">
        <v>2535</v>
      </c>
      <c r="K663">
        <v>10276</v>
      </c>
      <c r="L663" t="s">
        <v>2527</v>
      </c>
      <c r="M663" s="87">
        <v>43739</v>
      </c>
      <c r="N663" t="s">
        <v>1551</v>
      </c>
      <c r="O663" t="s">
        <v>1552</v>
      </c>
      <c r="P663" s="61">
        <v>-2400</v>
      </c>
      <c r="Q663" t="s">
        <v>1552</v>
      </c>
      <c r="R663" s="61">
        <v>0</v>
      </c>
      <c r="S663" s="61">
        <v>-2400</v>
      </c>
    </row>
    <row r="664" spans="1:19" x14ac:dyDescent="0.2">
      <c r="A664" t="s">
        <v>548</v>
      </c>
      <c r="B664" t="s">
        <v>873</v>
      </c>
      <c r="C664" t="s">
        <v>691</v>
      </c>
      <c r="D664" t="s">
        <v>238</v>
      </c>
      <c r="E664" t="s">
        <v>1546</v>
      </c>
      <c r="F664" t="s">
        <v>117</v>
      </c>
      <c r="G664" s="87">
        <v>43738</v>
      </c>
      <c r="H664" t="s">
        <v>1547</v>
      </c>
      <c r="I664" t="s">
        <v>2536</v>
      </c>
      <c r="J664" t="s">
        <v>2537</v>
      </c>
      <c r="K664">
        <v>10276</v>
      </c>
      <c r="L664" t="s">
        <v>2527</v>
      </c>
      <c r="M664" s="87">
        <v>43739</v>
      </c>
      <c r="N664" t="s">
        <v>1551</v>
      </c>
      <c r="O664" t="s">
        <v>1552</v>
      </c>
      <c r="P664" s="61">
        <v>-300</v>
      </c>
      <c r="Q664" t="s">
        <v>1552</v>
      </c>
      <c r="R664" s="61">
        <v>0</v>
      </c>
      <c r="S664" s="61">
        <v>-300</v>
      </c>
    </row>
    <row r="665" spans="1:19" x14ac:dyDescent="0.2">
      <c r="A665" t="s">
        <v>548</v>
      </c>
      <c r="B665" t="s">
        <v>873</v>
      </c>
      <c r="C665" t="s">
        <v>691</v>
      </c>
      <c r="D665" t="s">
        <v>238</v>
      </c>
      <c r="E665" t="s">
        <v>1546</v>
      </c>
      <c r="F665" t="s">
        <v>117</v>
      </c>
      <c r="G665" s="87">
        <v>43738</v>
      </c>
      <c r="H665" t="s">
        <v>1547</v>
      </c>
      <c r="I665" t="s">
        <v>2538</v>
      </c>
      <c r="J665" t="s">
        <v>2539</v>
      </c>
      <c r="K665">
        <v>10276</v>
      </c>
      <c r="L665" t="s">
        <v>2527</v>
      </c>
      <c r="M665" s="87">
        <v>43739</v>
      </c>
      <c r="N665" t="s">
        <v>1551</v>
      </c>
      <c r="O665" t="s">
        <v>1552</v>
      </c>
      <c r="P665" s="61">
        <v>-900</v>
      </c>
      <c r="Q665" t="s">
        <v>1552</v>
      </c>
      <c r="R665" s="61">
        <v>0</v>
      </c>
      <c r="S665" s="61">
        <v>-900</v>
      </c>
    </row>
    <row r="666" spans="1:19" x14ac:dyDescent="0.2">
      <c r="A666" t="s">
        <v>548</v>
      </c>
      <c r="B666" t="s">
        <v>873</v>
      </c>
      <c r="C666" t="s">
        <v>691</v>
      </c>
      <c r="D666" t="s">
        <v>238</v>
      </c>
      <c r="E666" t="s">
        <v>1546</v>
      </c>
      <c r="F666" t="s">
        <v>117</v>
      </c>
      <c r="G666" s="87">
        <v>43738</v>
      </c>
      <c r="H666" t="s">
        <v>1547</v>
      </c>
      <c r="I666" t="s">
        <v>2540</v>
      </c>
      <c r="J666" t="s">
        <v>2541</v>
      </c>
      <c r="K666">
        <v>10276</v>
      </c>
      <c r="L666" t="s">
        <v>2527</v>
      </c>
      <c r="M666" s="87">
        <v>43739</v>
      </c>
      <c r="N666" t="s">
        <v>1551</v>
      </c>
      <c r="O666" t="s">
        <v>1552</v>
      </c>
      <c r="P666" s="61">
        <v>-1200</v>
      </c>
      <c r="Q666" t="s">
        <v>1552</v>
      </c>
      <c r="R666" s="61">
        <v>0</v>
      </c>
      <c r="S666" s="61">
        <v>-1200</v>
      </c>
    </row>
    <row r="667" spans="1:19" x14ac:dyDescent="0.2">
      <c r="A667" t="s">
        <v>548</v>
      </c>
      <c r="B667" t="s">
        <v>873</v>
      </c>
      <c r="C667" t="s">
        <v>691</v>
      </c>
      <c r="D667" t="s">
        <v>238</v>
      </c>
      <c r="E667" t="s">
        <v>1546</v>
      </c>
      <c r="F667" t="s">
        <v>117</v>
      </c>
      <c r="G667" s="87">
        <v>43738</v>
      </c>
      <c r="H667" t="s">
        <v>1547</v>
      </c>
      <c r="I667" t="s">
        <v>2542</v>
      </c>
      <c r="J667" t="s">
        <v>2543</v>
      </c>
      <c r="K667">
        <v>10276</v>
      </c>
      <c r="L667" t="s">
        <v>2527</v>
      </c>
      <c r="M667" s="87">
        <v>43739</v>
      </c>
      <c r="N667" t="s">
        <v>1551</v>
      </c>
      <c r="O667" t="s">
        <v>1552</v>
      </c>
      <c r="P667" s="61">
        <v>-350</v>
      </c>
      <c r="Q667" t="s">
        <v>1552</v>
      </c>
      <c r="R667" s="61">
        <v>0</v>
      </c>
      <c r="S667" s="61">
        <v>-350</v>
      </c>
    </row>
    <row r="668" spans="1:19" x14ac:dyDescent="0.2">
      <c r="A668" t="s">
        <v>548</v>
      </c>
      <c r="B668" t="s">
        <v>873</v>
      </c>
      <c r="C668" t="s">
        <v>691</v>
      </c>
      <c r="D668" t="s">
        <v>238</v>
      </c>
      <c r="E668" t="s">
        <v>1546</v>
      </c>
      <c r="F668" t="s">
        <v>117</v>
      </c>
      <c r="G668" s="87">
        <v>43738</v>
      </c>
      <c r="H668" t="s">
        <v>1547</v>
      </c>
      <c r="I668" t="s">
        <v>2542</v>
      </c>
      <c r="J668" t="s">
        <v>2544</v>
      </c>
      <c r="K668">
        <v>10276</v>
      </c>
      <c r="L668" t="s">
        <v>2527</v>
      </c>
      <c r="M668" s="87">
        <v>43739</v>
      </c>
      <c r="N668" t="s">
        <v>1551</v>
      </c>
      <c r="O668" t="s">
        <v>1552</v>
      </c>
      <c r="P668" s="61">
        <v>-350</v>
      </c>
      <c r="Q668" t="s">
        <v>1552</v>
      </c>
      <c r="R668" s="61">
        <v>0</v>
      </c>
      <c r="S668" s="61">
        <v>-350</v>
      </c>
    </row>
    <row r="669" spans="1:19" x14ac:dyDescent="0.2">
      <c r="A669" t="s">
        <v>548</v>
      </c>
      <c r="B669" t="s">
        <v>873</v>
      </c>
      <c r="C669" t="s">
        <v>691</v>
      </c>
      <c r="D669" t="s">
        <v>238</v>
      </c>
      <c r="E669" t="s">
        <v>1546</v>
      </c>
      <c r="F669" t="s">
        <v>117</v>
      </c>
      <c r="G669" s="87">
        <v>43738</v>
      </c>
      <c r="H669" t="s">
        <v>1547</v>
      </c>
      <c r="I669" t="s">
        <v>2545</v>
      </c>
      <c r="J669" t="s">
        <v>2546</v>
      </c>
      <c r="K669">
        <v>10276</v>
      </c>
      <c r="L669" t="s">
        <v>2527</v>
      </c>
      <c r="M669" s="87">
        <v>43739</v>
      </c>
      <c r="N669" t="s">
        <v>1551</v>
      </c>
      <c r="O669" t="s">
        <v>1552</v>
      </c>
      <c r="P669" s="61">
        <v>-350</v>
      </c>
      <c r="Q669" t="s">
        <v>1552</v>
      </c>
      <c r="R669" s="61">
        <v>0</v>
      </c>
      <c r="S669" s="61">
        <v>-350</v>
      </c>
    </row>
    <row r="670" spans="1:19" x14ac:dyDescent="0.2">
      <c r="A670" t="s">
        <v>548</v>
      </c>
      <c r="B670" t="s">
        <v>873</v>
      </c>
      <c r="C670" t="s">
        <v>691</v>
      </c>
      <c r="D670" t="s">
        <v>238</v>
      </c>
      <c r="E670" t="s">
        <v>1546</v>
      </c>
      <c r="F670" t="s">
        <v>117</v>
      </c>
      <c r="G670" s="87">
        <v>43738</v>
      </c>
      <c r="H670" t="s">
        <v>1547</v>
      </c>
      <c r="I670" t="s">
        <v>2547</v>
      </c>
      <c r="J670" t="s">
        <v>2548</v>
      </c>
      <c r="K670">
        <v>10276</v>
      </c>
      <c r="L670" t="s">
        <v>2527</v>
      </c>
      <c r="M670" s="87">
        <v>43739</v>
      </c>
      <c r="N670" t="s">
        <v>1551</v>
      </c>
      <c r="O670" t="s">
        <v>1552</v>
      </c>
      <c r="P670" s="61">
        <v>-1200</v>
      </c>
      <c r="Q670" t="s">
        <v>1552</v>
      </c>
      <c r="R670" s="61">
        <v>0</v>
      </c>
      <c r="S670" s="61">
        <v>-1200</v>
      </c>
    </row>
    <row r="671" spans="1:19" x14ac:dyDescent="0.2">
      <c r="A671" t="s">
        <v>548</v>
      </c>
      <c r="B671" t="s">
        <v>873</v>
      </c>
      <c r="C671" t="s">
        <v>691</v>
      </c>
      <c r="D671" t="s">
        <v>238</v>
      </c>
      <c r="E671" t="s">
        <v>1546</v>
      </c>
      <c r="F671" t="s">
        <v>117</v>
      </c>
      <c r="G671" s="87">
        <v>43738</v>
      </c>
      <c r="H671" t="s">
        <v>1547</v>
      </c>
      <c r="I671" t="s">
        <v>2547</v>
      </c>
      <c r="J671" t="s">
        <v>2549</v>
      </c>
      <c r="K671">
        <v>10276</v>
      </c>
      <c r="L671" t="s">
        <v>2527</v>
      </c>
      <c r="M671" s="87">
        <v>43739</v>
      </c>
      <c r="N671" t="s">
        <v>1551</v>
      </c>
      <c r="O671" t="s">
        <v>1552</v>
      </c>
      <c r="P671" s="61">
        <v>-320</v>
      </c>
      <c r="Q671" t="s">
        <v>1552</v>
      </c>
      <c r="R671" s="61">
        <v>0</v>
      </c>
      <c r="S671" s="61">
        <v>-320</v>
      </c>
    </row>
    <row r="672" spans="1:19" x14ac:dyDescent="0.2">
      <c r="A672" t="s">
        <v>548</v>
      </c>
      <c r="B672" t="s">
        <v>873</v>
      </c>
      <c r="C672" t="s">
        <v>691</v>
      </c>
      <c r="D672" t="s">
        <v>238</v>
      </c>
      <c r="E672" t="s">
        <v>1546</v>
      </c>
      <c r="F672" t="s">
        <v>117</v>
      </c>
      <c r="G672" s="87">
        <v>43738</v>
      </c>
      <c r="H672" t="s">
        <v>1547</v>
      </c>
      <c r="I672" t="s">
        <v>2550</v>
      </c>
      <c r="J672" t="s">
        <v>2551</v>
      </c>
      <c r="K672">
        <v>10276</v>
      </c>
      <c r="L672" t="s">
        <v>2527</v>
      </c>
      <c r="M672" s="87">
        <v>43739</v>
      </c>
      <c r="N672" t="s">
        <v>1551</v>
      </c>
      <c r="O672" t="s">
        <v>1552</v>
      </c>
      <c r="P672" s="61">
        <v>-250</v>
      </c>
      <c r="Q672" t="s">
        <v>1552</v>
      </c>
      <c r="R672" s="61">
        <v>0</v>
      </c>
      <c r="S672" s="61">
        <v>-250</v>
      </c>
    </row>
    <row r="673" spans="1:19" x14ac:dyDescent="0.2">
      <c r="A673" t="s">
        <v>548</v>
      </c>
      <c r="B673" t="s">
        <v>873</v>
      </c>
      <c r="C673" t="s">
        <v>691</v>
      </c>
      <c r="D673" t="s">
        <v>238</v>
      </c>
      <c r="E673" t="s">
        <v>1546</v>
      </c>
      <c r="F673" t="s">
        <v>117</v>
      </c>
      <c r="G673" s="87">
        <v>43738</v>
      </c>
      <c r="H673" t="s">
        <v>1547</v>
      </c>
      <c r="I673" t="s">
        <v>2550</v>
      </c>
      <c r="J673" t="s">
        <v>2551</v>
      </c>
      <c r="K673">
        <v>10276</v>
      </c>
      <c r="L673" t="s">
        <v>2527</v>
      </c>
      <c r="M673" s="87">
        <v>43739</v>
      </c>
      <c r="N673" t="s">
        <v>1551</v>
      </c>
      <c r="O673" t="s">
        <v>1552</v>
      </c>
      <c r="P673" s="61">
        <v>-250</v>
      </c>
      <c r="Q673" t="s">
        <v>1552</v>
      </c>
      <c r="R673" s="61">
        <v>0</v>
      </c>
      <c r="S673" s="61">
        <v>-250</v>
      </c>
    </row>
    <row r="674" spans="1:19" x14ac:dyDescent="0.2">
      <c r="A674" t="s">
        <v>548</v>
      </c>
      <c r="B674" t="s">
        <v>873</v>
      </c>
      <c r="C674" t="s">
        <v>691</v>
      </c>
      <c r="D674" t="s">
        <v>238</v>
      </c>
      <c r="E674" t="s">
        <v>1546</v>
      </c>
      <c r="F674" t="s">
        <v>117</v>
      </c>
      <c r="G674" s="87">
        <v>43738</v>
      </c>
      <c r="H674" t="s">
        <v>1547</v>
      </c>
      <c r="I674" t="s">
        <v>2552</v>
      </c>
      <c r="J674" t="s">
        <v>2553</v>
      </c>
      <c r="K674">
        <v>10276</v>
      </c>
      <c r="L674" t="s">
        <v>2527</v>
      </c>
      <c r="M674" s="87">
        <v>43739</v>
      </c>
      <c r="N674" t="s">
        <v>1551</v>
      </c>
      <c r="O674" t="s">
        <v>1552</v>
      </c>
      <c r="P674" s="61">
        <v>-750</v>
      </c>
      <c r="Q674" t="s">
        <v>1552</v>
      </c>
      <c r="R674" s="61">
        <v>0</v>
      </c>
      <c r="S674" s="61">
        <v>-750</v>
      </c>
    </row>
    <row r="675" spans="1:19" x14ac:dyDescent="0.2">
      <c r="A675" t="s">
        <v>548</v>
      </c>
      <c r="B675" t="s">
        <v>873</v>
      </c>
      <c r="C675" t="s">
        <v>691</v>
      </c>
      <c r="D675" t="s">
        <v>238</v>
      </c>
      <c r="E675" t="s">
        <v>1546</v>
      </c>
      <c r="F675" t="s">
        <v>117</v>
      </c>
      <c r="G675" s="87">
        <v>43738</v>
      </c>
      <c r="H675" t="s">
        <v>1547</v>
      </c>
      <c r="I675" t="s">
        <v>2554</v>
      </c>
      <c r="J675" t="s">
        <v>2555</v>
      </c>
      <c r="K675">
        <v>10276</v>
      </c>
      <c r="L675" t="s">
        <v>2527</v>
      </c>
      <c r="M675" s="87">
        <v>43739</v>
      </c>
      <c r="N675" t="s">
        <v>1551</v>
      </c>
      <c r="O675" t="s">
        <v>1552</v>
      </c>
      <c r="P675" s="61">
        <v>-500</v>
      </c>
      <c r="Q675" t="s">
        <v>1552</v>
      </c>
      <c r="R675" s="61">
        <v>0</v>
      </c>
      <c r="S675" s="61">
        <v>-500</v>
      </c>
    </row>
    <row r="676" spans="1:19" x14ac:dyDescent="0.2">
      <c r="A676" t="s">
        <v>548</v>
      </c>
      <c r="B676" t="s">
        <v>873</v>
      </c>
      <c r="C676" t="s">
        <v>691</v>
      </c>
      <c r="D676" t="s">
        <v>238</v>
      </c>
      <c r="E676" t="s">
        <v>1546</v>
      </c>
      <c r="F676" t="s">
        <v>117</v>
      </c>
      <c r="G676" s="87">
        <v>43738</v>
      </c>
      <c r="H676" t="s">
        <v>1547</v>
      </c>
      <c r="I676" t="s">
        <v>2556</v>
      </c>
      <c r="J676" t="s">
        <v>2557</v>
      </c>
      <c r="K676">
        <v>10276</v>
      </c>
      <c r="L676" t="s">
        <v>2527</v>
      </c>
      <c r="M676" s="87">
        <v>43739</v>
      </c>
      <c r="N676" t="s">
        <v>1551</v>
      </c>
      <c r="O676" t="s">
        <v>1552</v>
      </c>
      <c r="P676" s="61">
        <v>-350</v>
      </c>
      <c r="Q676" t="s">
        <v>1552</v>
      </c>
      <c r="R676" s="61">
        <v>0</v>
      </c>
      <c r="S676" s="61">
        <v>-350</v>
      </c>
    </row>
    <row r="677" spans="1:19" x14ac:dyDescent="0.2">
      <c r="A677" t="s">
        <v>548</v>
      </c>
      <c r="B677" t="s">
        <v>873</v>
      </c>
      <c r="C677" t="s">
        <v>691</v>
      </c>
      <c r="D677" t="s">
        <v>238</v>
      </c>
      <c r="E677" t="s">
        <v>1546</v>
      </c>
      <c r="F677" t="s">
        <v>117</v>
      </c>
      <c r="G677" s="87">
        <v>43738</v>
      </c>
      <c r="H677" t="s">
        <v>1547</v>
      </c>
      <c r="I677" t="s">
        <v>2558</v>
      </c>
      <c r="J677" t="s">
        <v>2559</v>
      </c>
      <c r="K677">
        <v>10276</v>
      </c>
      <c r="L677" t="s">
        <v>2527</v>
      </c>
      <c r="M677" s="87">
        <v>43739</v>
      </c>
      <c r="N677" t="s">
        <v>1551</v>
      </c>
      <c r="O677" t="s">
        <v>1552</v>
      </c>
      <c r="P677" s="61">
        <v>-350</v>
      </c>
      <c r="Q677" t="s">
        <v>1552</v>
      </c>
      <c r="R677" s="61">
        <v>0</v>
      </c>
      <c r="S677" s="61">
        <v>-350</v>
      </c>
    </row>
    <row r="678" spans="1:19" x14ac:dyDescent="0.2">
      <c r="A678" t="s">
        <v>548</v>
      </c>
      <c r="B678" t="s">
        <v>873</v>
      </c>
      <c r="C678" t="s">
        <v>691</v>
      </c>
      <c r="D678" t="s">
        <v>238</v>
      </c>
      <c r="E678" t="s">
        <v>1546</v>
      </c>
      <c r="F678" t="s">
        <v>117</v>
      </c>
      <c r="G678" s="87">
        <v>43738</v>
      </c>
      <c r="H678" t="s">
        <v>1547</v>
      </c>
      <c r="I678" t="s">
        <v>2560</v>
      </c>
      <c r="J678" t="s">
        <v>2561</v>
      </c>
      <c r="K678">
        <v>10276</v>
      </c>
      <c r="L678" t="s">
        <v>2527</v>
      </c>
      <c r="M678" s="87">
        <v>43739</v>
      </c>
      <c r="N678" t="s">
        <v>1551</v>
      </c>
      <c r="O678" t="s">
        <v>1552</v>
      </c>
      <c r="P678" s="61">
        <v>-2990</v>
      </c>
      <c r="Q678" t="s">
        <v>1552</v>
      </c>
      <c r="R678" s="61">
        <v>0</v>
      </c>
      <c r="S678" s="61">
        <v>-2990</v>
      </c>
    </row>
    <row r="679" spans="1:19" x14ac:dyDescent="0.2">
      <c r="A679" t="s">
        <v>548</v>
      </c>
      <c r="B679" t="s">
        <v>873</v>
      </c>
      <c r="C679" t="s">
        <v>691</v>
      </c>
      <c r="D679" t="s">
        <v>238</v>
      </c>
      <c r="E679" t="s">
        <v>1546</v>
      </c>
      <c r="F679" t="s">
        <v>117</v>
      </c>
      <c r="G679" s="87">
        <v>43738</v>
      </c>
      <c r="H679" t="s">
        <v>1547</v>
      </c>
      <c r="I679" t="s">
        <v>2562</v>
      </c>
      <c r="J679" t="s">
        <v>2563</v>
      </c>
      <c r="K679">
        <v>10276</v>
      </c>
      <c r="L679" t="s">
        <v>2527</v>
      </c>
      <c r="M679" s="87">
        <v>43739</v>
      </c>
      <c r="N679" t="s">
        <v>1551</v>
      </c>
      <c r="O679" t="s">
        <v>1552</v>
      </c>
      <c r="P679" s="61">
        <v>-1200</v>
      </c>
      <c r="Q679" t="s">
        <v>1552</v>
      </c>
      <c r="R679" s="61">
        <v>0</v>
      </c>
      <c r="S679" s="61">
        <v>-1200</v>
      </c>
    </row>
    <row r="680" spans="1:19" x14ac:dyDescent="0.2">
      <c r="A680" t="s">
        <v>548</v>
      </c>
      <c r="B680" t="s">
        <v>873</v>
      </c>
      <c r="C680" t="s">
        <v>691</v>
      </c>
      <c r="D680" t="s">
        <v>238</v>
      </c>
      <c r="E680" t="s">
        <v>1546</v>
      </c>
      <c r="F680" t="s">
        <v>117</v>
      </c>
      <c r="G680" s="87">
        <v>43738</v>
      </c>
      <c r="H680" t="s">
        <v>1547</v>
      </c>
      <c r="I680" t="s">
        <v>2564</v>
      </c>
      <c r="J680" t="s">
        <v>2565</v>
      </c>
      <c r="K680">
        <v>10276</v>
      </c>
      <c r="L680" t="s">
        <v>2527</v>
      </c>
      <c r="M680" s="87">
        <v>43739</v>
      </c>
      <c r="N680" t="s">
        <v>1551</v>
      </c>
      <c r="O680" t="s">
        <v>1552</v>
      </c>
      <c r="P680" s="61">
        <v>-1800</v>
      </c>
      <c r="Q680" t="s">
        <v>1552</v>
      </c>
      <c r="R680" s="61">
        <v>0</v>
      </c>
      <c r="S680" s="61">
        <v>-1800</v>
      </c>
    </row>
    <row r="681" spans="1:19" x14ac:dyDescent="0.2">
      <c r="A681" t="s">
        <v>548</v>
      </c>
      <c r="B681" t="s">
        <v>873</v>
      </c>
      <c r="C681" t="s">
        <v>691</v>
      </c>
      <c r="D681" t="s">
        <v>238</v>
      </c>
      <c r="E681" t="s">
        <v>1546</v>
      </c>
      <c r="F681" t="s">
        <v>117</v>
      </c>
      <c r="G681" s="87">
        <v>43738</v>
      </c>
      <c r="H681" t="s">
        <v>1547</v>
      </c>
      <c r="I681" t="s">
        <v>2566</v>
      </c>
      <c r="J681" t="s">
        <v>2567</v>
      </c>
      <c r="K681">
        <v>10276</v>
      </c>
      <c r="L681" t="s">
        <v>2527</v>
      </c>
      <c r="M681" s="87">
        <v>43739</v>
      </c>
      <c r="N681" t="s">
        <v>1551</v>
      </c>
      <c r="O681" t="s">
        <v>1552</v>
      </c>
      <c r="P681" s="61">
        <v>-350</v>
      </c>
      <c r="Q681" t="s">
        <v>1552</v>
      </c>
      <c r="R681" s="61">
        <v>0</v>
      </c>
      <c r="S681" s="61">
        <v>-350</v>
      </c>
    </row>
    <row r="682" spans="1:19" x14ac:dyDescent="0.2">
      <c r="A682" t="s">
        <v>548</v>
      </c>
      <c r="B682" t="s">
        <v>873</v>
      </c>
      <c r="C682" t="s">
        <v>691</v>
      </c>
      <c r="D682" t="s">
        <v>238</v>
      </c>
      <c r="E682" t="s">
        <v>1546</v>
      </c>
      <c r="F682" t="s">
        <v>117</v>
      </c>
      <c r="G682" s="87">
        <v>43738</v>
      </c>
      <c r="H682" t="s">
        <v>1547</v>
      </c>
      <c r="I682" t="s">
        <v>2568</v>
      </c>
      <c r="J682" t="s">
        <v>2569</v>
      </c>
      <c r="K682">
        <v>10276</v>
      </c>
      <c r="L682" t="s">
        <v>2527</v>
      </c>
      <c r="M682" s="87">
        <v>43739</v>
      </c>
      <c r="N682" t="s">
        <v>1551</v>
      </c>
      <c r="O682" t="s">
        <v>1552</v>
      </c>
      <c r="P682" s="61">
        <v>-200</v>
      </c>
      <c r="Q682" t="s">
        <v>1552</v>
      </c>
      <c r="R682" s="61">
        <v>0</v>
      </c>
      <c r="S682" s="61">
        <v>-200</v>
      </c>
    </row>
    <row r="683" spans="1:19" x14ac:dyDescent="0.2">
      <c r="A683" t="s">
        <v>548</v>
      </c>
      <c r="B683" t="s">
        <v>873</v>
      </c>
      <c r="C683" t="s">
        <v>691</v>
      </c>
      <c r="D683" t="s">
        <v>238</v>
      </c>
      <c r="E683" t="s">
        <v>1546</v>
      </c>
      <c r="F683" t="s">
        <v>117</v>
      </c>
      <c r="G683" s="87">
        <v>43738</v>
      </c>
      <c r="H683" t="s">
        <v>1547</v>
      </c>
      <c r="I683" t="s">
        <v>2570</v>
      </c>
      <c r="J683" t="s">
        <v>2571</v>
      </c>
      <c r="K683">
        <v>10276</v>
      </c>
      <c r="L683" t="s">
        <v>2527</v>
      </c>
      <c r="M683" s="87">
        <v>43739</v>
      </c>
      <c r="N683" t="s">
        <v>1551</v>
      </c>
      <c r="O683" t="s">
        <v>1552</v>
      </c>
      <c r="P683" s="61">
        <v>-490</v>
      </c>
      <c r="Q683" t="s">
        <v>1552</v>
      </c>
      <c r="R683" s="61">
        <v>0</v>
      </c>
      <c r="S683" s="61">
        <v>-490</v>
      </c>
    </row>
    <row r="684" spans="1:19" x14ac:dyDescent="0.2">
      <c r="A684" t="s">
        <v>548</v>
      </c>
      <c r="B684" t="s">
        <v>873</v>
      </c>
      <c r="C684" t="s">
        <v>691</v>
      </c>
      <c r="D684" t="s">
        <v>238</v>
      </c>
      <c r="E684" t="s">
        <v>1546</v>
      </c>
      <c r="F684" t="s">
        <v>118</v>
      </c>
      <c r="G684" s="87">
        <v>43768</v>
      </c>
      <c r="H684" t="s">
        <v>1547</v>
      </c>
      <c r="I684" t="s">
        <v>2572</v>
      </c>
      <c r="J684" t="s">
        <v>2573</v>
      </c>
      <c r="K684">
        <v>10302</v>
      </c>
      <c r="L684" t="s">
        <v>2574</v>
      </c>
      <c r="M684" s="87">
        <v>43783</v>
      </c>
      <c r="N684" t="s">
        <v>1551</v>
      </c>
      <c r="O684" t="s">
        <v>1552</v>
      </c>
      <c r="P684" s="61">
        <v>-300</v>
      </c>
      <c r="Q684" t="s">
        <v>1552</v>
      </c>
      <c r="R684" s="61">
        <v>0</v>
      </c>
      <c r="S684" s="61">
        <v>-300</v>
      </c>
    </row>
    <row r="685" spans="1:19" x14ac:dyDescent="0.2">
      <c r="A685" t="s">
        <v>548</v>
      </c>
      <c r="B685" t="s">
        <v>873</v>
      </c>
      <c r="C685" t="s">
        <v>691</v>
      </c>
      <c r="D685" t="s">
        <v>238</v>
      </c>
      <c r="E685" t="s">
        <v>1546</v>
      </c>
      <c r="F685" t="s">
        <v>118</v>
      </c>
      <c r="G685" s="87">
        <v>43768</v>
      </c>
      <c r="H685" t="s">
        <v>1547</v>
      </c>
      <c r="I685" t="s">
        <v>2575</v>
      </c>
      <c r="J685" t="s">
        <v>2576</v>
      </c>
      <c r="K685">
        <v>10302</v>
      </c>
      <c r="L685" t="s">
        <v>2574</v>
      </c>
      <c r="M685" s="87">
        <v>43783</v>
      </c>
      <c r="N685" t="s">
        <v>1551</v>
      </c>
      <c r="O685" t="s">
        <v>1552</v>
      </c>
      <c r="P685" s="61">
        <v>-400</v>
      </c>
      <c r="Q685" t="s">
        <v>1552</v>
      </c>
      <c r="R685" s="61">
        <v>0</v>
      </c>
      <c r="S685" s="61">
        <v>-400</v>
      </c>
    </row>
    <row r="686" spans="1:19" x14ac:dyDescent="0.2">
      <c r="A686" t="s">
        <v>548</v>
      </c>
      <c r="B686" t="s">
        <v>873</v>
      </c>
      <c r="C686" t="s">
        <v>691</v>
      </c>
      <c r="D686" t="s">
        <v>238</v>
      </c>
      <c r="E686" t="s">
        <v>1546</v>
      </c>
      <c r="F686" t="s">
        <v>118</v>
      </c>
      <c r="G686" s="87">
        <v>43768</v>
      </c>
      <c r="H686" t="s">
        <v>1547</v>
      </c>
      <c r="I686" t="s">
        <v>2577</v>
      </c>
      <c r="J686" t="s">
        <v>2578</v>
      </c>
      <c r="K686">
        <v>10302</v>
      </c>
      <c r="L686" t="s">
        <v>2574</v>
      </c>
      <c r="M686" s="87">
        <v>43783</v>
      </c>
      <c r="N686" t="s">
        <v>1551</v>
      </c>
      <c r="O686" t="s">
        <v>1552</v>
      </c>
      <c r="P686" s="61">
        <v>-125</v>
      </c>
      <c r="Q686" t="s">
        <v>1552</v>
      </c>
      <c r="R686" s="61">
        <v>0</v>
      </c>
      <c r="S686" s="61">
        <v>-125</v>
      </c>
    </row>
    <row r="687" spans="1:19" x14ac:dyDescent="0.2">
      <c r="A687" t="s">
        <v>548</v>
      </c>
      <c r="B687" t="s">
        <v>873</v>
      </c>
      <c r="C687" t="s">
        <v>691</v>
      </c>
      <c r="D687" t="s">
        <v>238</v>
      </c>
      <c r="E687" t="s">
        <v>1546</v>
      </c>
      <c r="F687" t="s">
        <v>118</v>
      </c>
      <c r="G687" s="87">
        <v>43768</v>
      </c>
      <c r="H687" t="s">
        <v>1547</v>
      </c>
      <c r="I687" t="s">
        <v>2579</v>
      </c>
      <c r="J687" t="s">
        <v>2580</v>
      </c>
      <c r="K687">
        <v>10302</v>
      </c>
      <c r="L687" t="s">
        <v>2574</v>
      </c>
      <c r="M687" s="87">
        <v>43783</v>
      </c>
      <c r="N687" t="s">
        <v>1551</v>
      </c>
      <c r="O687" t="s">
        <v>1552</v>
      </c>
      <c r="P687" s="61">
        <v>-350</v>
      </c>
      <c r="Q687" t="s">
        <v>1552</v>
      </c>
      <c r="R687" s="61">
        <v>0</v>
      </c>
      <c r="S687" s="61">
        <v>-350</v>
      </c>
    </row>
    <row r="688" spans="1:19" x14ac:dyDescent="0.2">
      <c r="A688" t="s">
        <v>548</v>
      </c>
      <c r="B688" t="s">
        <v>873</v>
      </c>
      <c r="C688" t="s">
        <v>691</v>
      </c>
      <c r="D688" t="s">
        <v>238</v>
      </c>
      <c r="E688" t="s">
        <v>1546</v>
      </c>
      <c r="F688" t="s">
        <v>118</v>
      </c>
      <c r="G688" s="87">
        <v>43768</v>
      </c>
      <c r="H688" t="s">
        <v>1547</v>
      </c>
      <c r="I688" t="s">
        <v>2581</v>
      </c>
      <c r="J688" t="s">
        <v>2582</v>
      </c>
      <c r="K688">
        <v>10302</v>
      </c>
      <c r="L688" t="s">
        <v>2574</v>
      </c>
      <c r="M688" s="87">
        <v>43783</v>
      </c>
      <c r="N688" t="s">
        <v>1551</v>
      </c>
      <c r="O688" t="s">
        <v>1552</v>
      </c>
      <c r="P688" s="61">
        <v>-350</v>
      </c>
      <c r="Q688" t="s">
        <v>1552</v>
      </c>
      <c r="R688" s="61">
        <v>0</v>
      </c>
      <c r="S688" s="61">
        <v>-350</v>
      </c>
    </row>
    <row r="689" spans="1:19" x14ac:dyDescent="0.2">
      <c r="A689" t="s">
        <v>548</v>
      </c>
      <c r="B689" t="s">
        <v>873</v>
      </c>
      <c r="C689" t="s">
        <v>691</v>
      </c>
      <c r="D689" t="s">
        <v>238</v>
      </c>
      <c r="E689" t="s">
        <v>1546</v>
      </c>
      <c r="F689" t="s">
        <v>118</v>
      </c>
      <c r="G689" s="87">
        <v>43768</v>
      </c>
      <c r="H689" t="s">
        <v>1547</v>
      </c>
      <c r="I689" t="s">
        <v>2583</v>
      </c>
      <c r="J689" t="s">
        <v>2451</v>
      </c>
      <c r="K689">
        <v>10302</v>
      </c>
      <c r="L689" t="s">
        <v>2574</v>
      </c>
      <c r="M689" s="87">
        <v>43783</v>
      </c>
      <c r="N689" t="s">
        <v>1551</v>
      </c>
      <c r="O689" t="s">
        <v>1552</v>
      </c>
      <c r="P689" s="61">
        <v>-350</v>
      </c>
      <c r="Q689" t="s">
        <v>1552</v>
      </c>
      <c r="R689" s="61">
        <v>0</v>
      </c>
      <c r="S689" s="61">
        <v>-350</v>
      </c>
    </row>
    <row r="690" spans="1:19" x14ac:dyDescent="0.2">
      <c r="A690" t="s">
        <v>548</v>
      </c>
      <c r="B690" t="s">
        <v>873</v>
      </c>
      <c r="C690" t="s">
        <v>691</v>
      </c>
      <c r="D690" t="s">
        <v>238</v>
      </c>
      <c r="E690" t="s">
        <v>1546</v>
      </c>
      <c r="F690" t="s">
        <v>118</v>
      </c>
      <c r="G690" s="87">
        <v>43768</v>
      </c>
      <c r="H690" t="s">
        <v>1547</v>
      </c>
      <c r="I690" t="s">
        <v>2584</v>
      </c>
      <c r="J690" t="s">
        <v>2585</v>
      </c>
      <c r="K690">
        <v>10302</v>
      </c>
      <c r="L690" t="s">
        <v>2574</v>
      </c>
      <c r="M690" s="87">
        <v>43783</v>
      </c>
      <c r="N690" t="s">
        <v>1551</v>
      </c>
      <c r="O690" t="s">
        <v>1552</v>
      </c>
      <c r="P690" s="61">
        <v>-1335</v>
      </c>
      <c r="Q690" t="s">
        <v>1552</v>
      </c>
      <c r="R690" s="61">
        <v>0</v>
      </c>
      <c r="S690" s="61">
        <v>-1335</v>
      </c>
    </row>
    <row r="691" spans="1:19" x14ac:dyDescent="0.2">
      <c r="A691" t="s">
        <v>548</v>
      </c>
      <c r="B691" t="s">
        <v>873</v>
      </c>
      <c r="C691" t="s">
        <v>691</v>
      </c>
      <c r="D691" t="s">
        <v>238</v>
      </c>
      <c r="E691" t="s">
        <v>1546</v>
      </c>
      <c r="F691" t="s">
        <v>118</v>
      </c>
      <c r="G691" s="87">
        <v>43768</v>
      </c>
      <c r="H691" t="s">
        <v>1547</v>
      </c>
      <c r="I691" t="s">
        <v>2584</v>
      </c>
      <c r="J691" t="s">
        <v>2586</v>
      </c>
      <c r="K691">
        <v>10302</v>
      </c>
      <c r="L691" t="s">
        <v>2574</v>
      </c>
      <c r="M691" s="87">
        <v>43783</v>
      </c>
      <c r="N691" t="s">
        <v>1551</v>
      </c>
      <c r="O691" t="s">
        <v>1552</v>
      </c>
      <c r="P691" s="61">
        <v>-350</v>
      </c>
      <c r="Q691" t="s">
        <v>1552</v>
      </c>
      <c r="R691" s="61">
        <v>0</v>
      </c>
      <c r="S691" s="61">
        <v>-350</v>
      </c>
    </row>
    <row r="692" spans="1:19" x14ac:dyDescent="0.2">
      <c r="A692" t="s">
        <v>548</v>
      </c>
      <c r="B692" t="s">
        <v>873</v>
      </c>
      <c r="C692" t="s">
        <v>691</v>
      </c>
      <c r="D692" t="s">
        <v>238</v>
      </c>
      <c r="E692" t="s">
        <v>1546</v>
      </c>
      <c r="F692" t="s">
        <v>118</v>
      </c>
      <c r="G692" s="87">
        <v>43768</v>
      </c>
      <c r="H692" t="s">
        <v>1547</v>
      </c>
      <c r="I692" t="s">
        <v>2584</v>
      </c>
      <c r="J692" t="s">
        <v>2587</v>
      </c>
      <c r="K692">
        <v>10302</v>
      </c>
      <c r="L692" t="s">
        <v>2574</v>
      </c>
      <c r="M692" s="87">
        <v>43783</v>
      </c>
      <c r="N692" t="s">
        <v>1551</v>
      </c>
      <c r="O692" t="s">
        <v>1552</v>
      </c>
      <c r="P692" s="61">
        <v>-350</v>
      </c>
      <c r="Q692" t="s">
        <v>1552</v>
      </c>
      <c r="R692" s="61">
        <v>0</v>
      </c>
      <c r="S692" s="61">
        <v>-350</v>
      </c>
    </row>
    <row r="693" spans="1:19" x14ac:dyDescent="0.2">
      <c r="A693" t="s">
        <v>548</v>
      </c>
      <c r="B693" t="s">
        <v>873</v>
      </c>
      <c r="C693" t="s">
        <v>691</v>
      </c>
      <c r="D693" t="s">
        <v>238</v>
      </c>
      <c r="E693" t="s">
        <v>1546</v>
      </c>
      <c r="F693" t="s">
        <v>118</v>
      </c>
      <c r="G693" s="87">
        <v>43768</v>
      </c>
      <c r="H693" t="s">
        <v>1547</v>
      </c>
      <c r="I693" t="s">
        <v>2584</v>
      </c>
      <c r="J693" t="s">
        <v>2588</v>
      </c>
      <c r="K693">
        <v>10302</v>
      </c>
      <c r="L693" t="s">
        <v>2574</v>
      </c>
      <c r="M693" s="87">
        <v>43783</v>
      </c>
      <c r="N693" t="s">
        <v>1551</v>
      </c>
      <c r="O693" t="s">
        <v>1552</v>
      </c>
      <c r="P693" s="61">
        <v>-350</v>
      </c>
      <c r="Q693" t="s">
        <v>1552</v>
      </c>
      <c r="R693" s="61">
        <v>0</v>
      </c>
      <c r="S693" s="61">
        <v>-350</v>
      </c>
    </row>
    <row r="694" spans="1:19" x14ac:dyDescent="0.2">
      <c r="A694" t="s">
        <v>548</v>
      </c>
      <c r="B694" t="s">
        <v>873</v>
      </c>
      <c r="C694" t="s">
        <v>691</v>
      </c>
      <c r="D694" t="s">
        <v>238</v>
      </c>
      <c r="E694" t="s">
        <v>1546</v>
      </c>
      <c r="F694" t="s">
        <v>118</v>
      </c>
      <c r="G694" s="87">
        <v>43768</v>
      </c>
      <c r="H694" t="s">
        <v>1547</v>
      </c>
      <c r="I694" t="s">
        <v>2589</v>
      </c>
      <c r="J694" t="s">
        <v>2590</v>
      </c>
      <c r="K694">
        <v>10302</v>
      </c>
      <c r="L694" t="s">
        <v>2574</v>
      </c>
      <c r="M694" s="87">
        <v>43783</v>
      </c>
      <c r="N694" t="s">
        <v>1551</v>
      </c>
      <c r="O694" t="s">
        <v>1552</v>
      </c>
      <c r="P694" s="61">
        <v>-300</v>
      </c>
      <c r="Q694" t="s">
        <v>1552</v>
      </c>
      <c r="R694" s="61">
        <v>0</v>
      </c>
      <c r="S694" s="61">
        <v>-300</v>
      </c>
    </row>
    <row r="695" spans="1:19" x14ac:dyDescent="0.2">
      <c r="A695" t="s">
        <v>548</v>
      </c>
      <c r="B695" t="s">
        <v>873</v>
      </c>
      <c r="C695" t="s">
        <v>691</v>
      </c>
      <c r="D695" t="s">
        <v>238</v>
      </c>
      <c r="E695" t="s">
        <v>1546</v>
      </c>
      <c r="F695" t="s">
        <v>118</v>
      </c>
      <c r="G695" s="87">
        <v>43768</v>
      </c>
      <c r="H695" t="s">
        <v>1547</v>
      </c>
      <c r="I695" t="s">
        <v>2589</v>
      </c>
      <c r="J695" t="s">
        <v>2591</v>
      </c>
      <c r="K695">
        <v>10302</v>
      </c>
      <c r="L695" t="s">
        <v>2574</v>
      </c>
      <c r="M695" s="87">
        <v>43783</v>
      </c>
      <c r="N695" t="s">
        <v>1551</v>
      </c>
      <c r="O695" t="s">
        <v>1552</v>
      </c>
      <c r="P695" s="61">
        <v>-350</v>
      </c>
      <c r="Q695" t="s">
        <v>1552</v>
      </c>
      <c r="R695" s="61">
        <v>0</v>
      </c>
      <c r="S695" s="61">
        <v>-350</v>
      </c>
    </row>
    <row r="696" spans="1:19" x14ac:dyDescent="0.2">
      <c r="A696" t="s">
        <v>548</v>
      </c>
      <c r="B696" t="s">
        <v>873</v>
      </c>
      <c r="C696" t="s">
        <v>691</v>
      </c>
      <c r="D696" t="s">
        <v>238</v>
      </c>
      <c r="E696" t="s">
        <v>1546</v>
      </c>
      <c r="F696" t="s">
        <v>118</v>
      </c>
      <c r="G696" s="87">
        <v>43768</v>
      </c>
      <c r="H696" t="s">
        <v>1547</v>
      </c>
      <c r="I696" t="s">
        <v>2589</v>
      </c>
      <c r="J696" t="s">
        <v>2592</v>
      </c>
      <c r="K696">
        <v>10302</v>
      </c>
      <c r="L696" t="s">
        <v>2574</v>
      </c>
      <c r="M696" s="87">
        <v>43783</v>
      </c>
      <c r="N696" t="s">
        <v>1551</v>
      </c>
      <c r="O696" t="s">
        <v>1552</v>
      </c>
      <c r="P696" s="61">
        <v>-350</v>
      </c>
      <c r="Q696" t="s">
        <v>1552</v>
      </c>
      <c r="R696" s="61">
        <v>0</v>
      </c>
      <c r="S696" s="61">
        <v>-350</v>
      </c>
    </row>
    <row r="697" spans="1:19" x14ac:dyDescent="0.2">
      <c r="A697" t="s">
        <v>548</v>
      </c>
      <c r="B697" t="s">
        <v>873</v>
      </c>
      <c r="C697" t="s">
        <v>691</v>
      </c>
      <c r="D697" t="s">
        <v>238</v>
      </c>
      <c r="E697" t="s">
        <v>1546</v>
      </c>
      <c r="F697" t="s">
        <v>118</v>
      </c>
      <c r="G697" s="87">
        <v>43768</v>
      </c>
      <c r="H697" t="s">
        <v>1547</v>
      </c>
      <c r="I697" t="s">
        <v>2589</v>
      </c>
      <c r="J697" t="s">
        <v>2593</v>
      </c>
      <c r="K697">
        <v>10302</v>
      </c>
      <c r="L697" t="s">
        <v>2574</v>
      </c>
      <c r="M697" s="87">
        <v>43783</v>
      </c>
      <c r="N697" t="s">
        <v>1551</v>
      </c>
      <c r="O697" t="s">
        <v>1552</v>
      </c>
      <c r="P697" s="61">
        <v>-800</v>
      </c>
      <c r="Q697" t="s">
        <v>1552</v>
      </c>
      <c r="R697" s="61">
        <v>0</v>
      </c>
      <c r="S697" s="61">
        <v>-800</v>
      </c>
    </row>
    <row r="698" spans="1:19" x14ac:dyDescent="0.2">
      <c r="A698" t="s">
        <v>548</v>
      </c>
      <c r="B698" t="s">
        <v>873</v>
      </c>
      <c r="C698" t="s">
        <v>691</v>
      </c>
      <c r="D698" t="s">
        <v>238</v>
      </c>
      <c r="E698" t="s">
        <v>1546</v>
      </c>
      <c r="F698" t="s">
        <v>118</v>
      </c>
      <c r="G698" s="87">
        <v>43768</v>
      </c>
      <c r="H698" t="s">
        <v>1547</v>
      </c>
      <c r="I698" t="s">
        <v>2589</v>
      </c>
      <c r="J698" t="s">
        <v>2594</v>
      </c>
      <c r="K698">
        <v>10302</v>
      </c>
      <c r="L698" t="s">
        <v>2574</v>
      </c>
      <c r="M698" s="87">
        <v>43783</v>
      </c>
      <c r="N698" t="s">
        <v>1551</v>
      </c>
      <c r="O698" t="s">
        <v>1552</v>
      </c>
      <c r="P698" s="61">
        <v>-1200</v>
      </c>
      <c r="Q698" t="s">
        <v>1552</v>
      </c>
      <c r="R698" s="61">
        <v>0</v>
      </c>
      <c r="S698" s="61">
        <v>-1200</v>
      </c>
    </row>
    <row r="699" spans="1:19" x14ac:dyDescent="0.2">
      <c r="A699" t="s">
        <v>548</v>
      </c>
      <c r="B699" t="s">
        <v>873</v>
      </c>
      <c r="C699" t="s">
        <v>691</v>
      </c>
      <c r="D699" t="s">
        <v>238</v>
      </c>
      <c r="E699" t="s">
        <v>1546</v>
      </c>
      <c r="F699" t="s">
        <v>118</v>
      </c>
      <c r="G699" s="87">
        <v>43768</v>
      </c>
      <c r="H699" t="s">
        <v>1547</v>
      </c>
      <c r="I699" t="s">
        <v>2595</v>
      </c>
      <c r="J699" t="s">
        <v>2596</v>
      </c>
      <c r="K699">
        <v>10302</v>
      </c>
      <c r="L699" t="s">
        <v>2574</v>
      </c>
      <c r="M699" s="87">
        <v>43783</v>
      </c>
      <c r="N699" t="s">
        <v>1551</v>
      </c>
      <c r="O699" t="s">
        <v>1552</v>
      </c>
      <c r="P699" s="61">
        <v>-2500</v>
      </c>
      <c r="Q699" t="s">
        <v>1552</v>
      </c>
      <c r="R699" s="61">
        <v>0</v>
      </c>
      <c r="S699" s="61">
        <v>-2500</v>
      </c>
    </row>
    <row r="700" spans="1:19" x14ac:dyDescent="0.2">
      <c r="A700" t="s">
        <v>548</v>
      </c>
      <c r="B700" t="s">
        <v>873</v>
      </c>
      <c r="C700" t="s">
        <v>691</v>
      </c>
      <c r="D700" t="s">
        <v>238</v>
      </c>
      <c r="E700" t="s">
        <v>1546</v>
      </c>
      <c r="F700" t="s">
        <v>118</v>
      </c>
      <c r="G700" s="87">
        <v>43768</v>
      </c>
      <c r="H700" t="s">
        <v>1547</v>
      </c>
      <c r="I700" t="s">
        <v>2595</v>
      </c>
      <c r="J700" t="s">
        <v>2597</v>
      </c>
      <c r="K700">
        <v>10302</v>
      </c>
      <c r="L700" t="s">
        <v>2574</v>
      </c>
      <c r="M700" s="87">
        <v>43783</v>
      </c>
      <c r="N700" t="s">
        <v>1551</v>
      </c>
      <c r="O700" t="s">
        <v>1552</v>
      </c>
      <c r="P700" s="61">
        <v>-400</v>
      </c>
      <c r="Q700" t="s">
        <v>1552</v>
      </c>
      <c r="R700" s="61">
        <v>0</v>
      </c>
      <c r="S700" s="61">
        <v>-400</v>
      </c>
    </row>
    <row r="701" spans="1:19" x14ac:dyDescent="0.2">
      <c r="A701" t="s">
        <v>548</v>
      </c>
      <c r="B701" t="s">
        <v>873</v>
      </c>
      <c r="C701" t="s">
        <v>691</v>
      </c>
      <c r="D701" t="s">
        <v>238</v>
      </c>
      <c r="E701" t="s">
        <v>1546</v>
      </c>
      <c r="F701" t="s">
        <v>118</v>
      </c>
      <c r="G701" s="87">
        <v>43768</v>
      </c>
      <c r="H701" t="s">
        <v>1547</v>
      </c>
      <c r="I701" t="s">
        <v>2595</v>
      </c>
      <c r="J701" t="s">
        <v>2598</v>
      </c>
      <c r="K701">
        <v>10302</v>
      </c>
      <c r="L701" t="s">
        <v>2574</v>
      </c>
      <c r="M701" s="87">
        <v>43783</v>
      </c>
      <c r="N701" t="s">
        <v>1551</v>
      </c>
      <c r="O701" t="s">
        <v>1552</v>
      </c>
      <c r="P701" s="61">
        <v>-250</v>
      </c>
      <c r="Q701" t="s">
        <v>1552</v>
      </c>
      <c r="R701" s="61">
        <v>0</v>
      </c>
      <c r="S701" s="61">
        <v>-250</v>
      </c>
    </row>
    <row r="702" spans="1:19" x14ac:dyDescent="0.2">
      <c r="A702" t="s">
        <v>548</v>
      </c>
      <c r="B702" t="s">
        <v>873</v>
      </c>
      <c r="C702" t="s">
        <v>691</v>
      </c>
      <c r="D702" t="s">
        <v>238</v>
      </c>
      <c r="E702" t="s">
        <v>1546</v>
      </c>
      <c r="F702" t="s">
        <v>118</v>
      </c>
      <c r="G702" s="87">
        <v>43768</v>
      </c>
      <c r="H702" t="s">
        <v>1547</v>
      </c>
      <c r="I702" t="s">
        <v>2599</v>
      </c>
      <c r="J702" t="s">
        <v>2451</v>
      </c>
      <c r="K702">
        <v>10302</v>
      </c>
      <c r="L702" t="s">
        <v>2574</v>
      </c>
      <c r="M702" s="87">
        <v>43783</v>
      </c>
      <c r="N702" t="s">
        <v>1551</v>
      </c>
      <c r="O702" t="s">
        <v>1552</v>
      </c>
      <c r="P702" s="61">
        <v>-350</v>
      </c>
      <c r="Q702" t="s">
        <v>1552</v>
      </c>
      <c r="R702" s="61">
        <v>0</v>
      </c>
      <c r="S702" s="61">
        <v>-350</v>
      </c>
    </row>
    <row r="703" spans="1:19" x14ac:dyDescent="0.2">
      <c r="A703" t="s">
        <v>548</v>
      </c>
      <c r="B703" t="s">
        <v>873</v>
      </c>
      <c r="C703" t="s">
        <v>691</v>
      </c>
      <c r="D703" t="s">
        <v>238</v>
      </c>
      <c r="E703" t="s">
        <v>1546</v>
      </c>
      <c r="F703" t="s">
        <v>118</v>
      </c>
      <c r="G703" s="87">
        <v>43768</v>
      </c>
      <c r="H703" t="s">
        <v>1547</v>
      </c>
      <c r="I703" t="s">
        <v>2600</v>
      </c>
      <c r="J703" t="s">
        <v>2601</v>
      </c>
      <c r="K703">
        <v>10302</v>
      </c>
      <c r="L703" t="s">
        <v>2574</v>
      </c>
      <c r="M703" s="87">
        <v>43783</v>
      </c>
      <c r="N703" t="s">
        <v>1551</v>
      </c>
      <c r="O703" t="s">
        <v>1552</v>
      </c>
      <c r="P703" s="61">
        <v>-350</v>
      </c>
      <c r="Q703" t="s">
        <v>1552</v>
      </c>
      <c r="R703" s="61">
        <v>0</v>
      </c>
      <c r="S703" s="61">
        <v>-350</v>
      </c>
    </row>
    <row r="704" spans="1:19" x14ac:dyDescent="0.2">
      <c r="A704" t="s">
        <v>548</v>
      </c>
      <c r="B704" t="s">
        <v>873</v>
      </c>
      <c r="C704" t="s">
        <v>691</v>
      </c>
      <c r="D704" t="s">
        <v>238</v>
      </c>
      <c r="E704" t="s">
        <v>1546</v>
      </c>
      <c r="F704" t="s">
        <v>118</v>
      </c>
      <c r="G704" s="87">
        <v>43768</v>
      </c>
      <c r="H704" t="s">
        <v>1547</v>
      </c>
      <c r="I704" t="s">
        <v>2602</v>
      </c>
      <c r="J704" t="s">
        <v>2603</v>
      </c>
      <c r="K704">
        <v>10302</v>
      </c>
      <c r="L704" t="s">
        <v>2574</v>
      </c>
      <c r="M704" s="87">
        <v>43783</v>
      </c>
      <c r="N704" t="s">
        <v>1551</v>
      </c>
      <c r="O704" t="s">
        <v>1552</v>
      </c>
      <c r="P704" s="61">
        <v>-550</v>
      </c>
      <c r="Q704" t="s">
        <v>1552</v>
      </c>
      <c r="R704" s="61">
        <v>0</v>
      </c>
      <c r="S704" s="61">
        <v>-550</v>
      </c>
    </row>
    <row r="705" spans="1:19" x14ac:dyDescent="0.2">
      <c r="A705" t="s">
        <v>548</v>
      </c>
      <c r="B705" t="s">
        <v>873</v>
      </c>
      <c r="C705" t="s">
        <v>691</v>
      </c>
      <c r="D705" t="s">
        <v>238</v>
      </c>
      <c r="E705" t="s">
        <v>1546</v>
      </c>
      <c r="F705" t="s">
        <v>118</v>
      </c>
      <c r="G705" s="87">
        <v>43768</v>
      </c>
      <c r="H705" t="s">
        <v>1547</v>
      </c>
      <c r="I705" t="s">
        <v>2604</v>
      </c>
      <c r="J705" t="s">
        <v>2605</v>
      </c>
      <c r="K705">
        <v>10302</v>
      </c>
      <c r="L705" t="s">
        <v>2574</v>
      </c>
      <c r="M705" s="87">
        <v>43783</v>
      </c>
      <c r="N705" t="s">
        <v>1551</v>
      </c>
      <c r="O705" t="s">
        <v>1552</v>
      </c>
      <c r="P705" s="61">
        <v>-300</v>
      </c>
      <c r="Q705" t="s">
        <v>1552</v>
      </c>
      <c r="R705" s="61">
        <v>0</v>
      </c>
      <c r="S705" s="61">
        <v>-300</v>
      </c>
    </row>
    <row r="706" spans="1:19" x14ac:dyDescent="0.2">
      <c r="A706" t="s">
        <v>548</v>
      </c>
      <c r="B706" t="s">
        <v>873</v>
      </c>
      <c r="C706" t="s">
        <v>691</v>
      </c>
      <c r="D706" t="s">
        <v>238</v>
      </c>
      <c r="E706" t="s">
        <v>1546</v>
      </c>
      <c r="F706" t="s">
        <v>118</v>
      </c>
      <c r="G706" s="87">
        <v>43768</v>
      </c>
      <c r="H706" t="s">
        <v>1547</v>
      </c>
      <c r="I706" t="s">
        <v>2606</v>
      </c>
      <c r="J706" t="s">
        <v>2607</v>
      </c>
      <c r="K706">
        <v>10302</v>
      </c>
      <c r="L706" t="s">
        <v>2574</v>
      </c>
      <c r="M706" s="87">
        <v>43783</v>
      </c>
      <c r="N706" t="s">
        <v>1551</v>
      </c>
      <c r="O706" t="s">
        <v>1552</v>
      </c>
      <c r="P706" s="61">
        <v>-350</v>
      </c>
      <c r="Q706" t="s">
        <v>1552</v>
      </c>
      <c r="R706" s="61">
        <v>0</v>
      </c>
      <c r="S706" s="61">
        <v>-350</v>
      </c>
    </row>
    <row r="707" spans="1:19" x14ac:dyDescent="0.2">
      <c r="A707" t="s">
        <v>548</v>
      </c>
      <c r="B707" t="s">
        <v>873</v>
      </c>
      <c r="C707" t="s">
        <v>691</v>
      </c>
      <c r="D707" t="s">
        <v>238</v>
      </c>
      <c r="E707" t="s">
        <v>1546</v>
      </c>
      <c r="F707" t="s">
        <v>118</v>
      </c>
      <c r="G707" s="87">
        <v>43768</v>
      </c>
      <c r="H707" t="s">
        <v>1547</v>
      </c>
      <c r="I707" t="s">
        <v>2608</v>
      </c>
      <c r="J707" t="s">
        <v>2609</v>
      </c>
      <c r="K707">
        <v>10302</v>
      </c>
      <c r="L707" t="s">
        <v>2574</v>
      </c>
      <c r="M707" s="87">
        <v>43783</v>
      </c>
      <c r="N707" t="s">
        <v>1551</v>
      </c>
      <c r="O707" t="s">
        <v>1552</v>
      </c>
      <c r="P707" s="61">
        <v>-2000</v>
      </c>
      <c r="Q707" t="s">
        <v>1552</v>
      </c>
      <c r="R707" s="61">
        <v>0</v>
      </c>
      <c r="S707" s="61">
        <v>-2000</v>
      </c>
    </row>
    <row r="708" spans="1:19" x14ac:dyDescent="0.2">
      <c r="A708" t="s">
        <v>548</v>
      </c>
      <c r="B708" t="s">
        <v>873</v>
      </c>
      <c r="C708" t="s">
        <v>691</v>
      </c>
      <c r="D708" t="s">
        <v>238</v>
      </c>
      <c r="E708" t="s">
        <v>1546</v>
      </c>
      <c r="F708" t="s">
        <v>118</v>
      </c>
      <c r="G708" s="87">
        <v>43768</v>
      </c>
      <c r="H708" t="s">
        <v>1547</v>
      </c>
      <c r="I708" t="s">
        <v>2610</v>
      </c>
      <c r="J708" t="s">
        <v>2611</v>
      </c>
      <c r="K708">
        <v>10302</v>
      </c>
      <c r="L708" t="s">
        <v>2574</v>
      </c>
      <c r="M708" s="87">
        <v>43783</v>
      </c>
      <c r="N708" t="s">
        <v>1551</v>
      </c>
      <c r="O708" t="s">
        <v>1552</v>
      </c>
      <c r="P708" s="61">
        <v>-300</v>
      </c>
      <c r="Q708" t="s">
        <v>1552</v>
      </c>
      <c r="R708" s="61">
        <v>0</v>
      </c>
      <c r="S708" s="61">
        <v>-300</v>
      </c>
    </row>
    <row r="709" spans="1:19" x14ac:dyDescent="0.2">
      <c r="A709" t="s">
        <v>548</v>
      </c>
      <c r="B709" t="s">
        <v>873</v>
      </c>
      <c r="C709" t="s">
        <v>691</v>
      </c>
      <c r="D709" t="s">
        <v>238</v>
      </c>
      <c r="E709" t="s">
        <v>1546</v>
      </c>
      <c r="F709" t="s">
        <v>118</v>
      </c>
      <c r="G709" s="87">
        <v>43768</v>
      </c>
      <c r="H709" t="s">
        <v>1547</v>
      </c>
      <c r="I709" t="s">
        <v>2612</v>
      </c>
      <c r="J709" t="s">
        <v>2613</v>
      </c>
      <c r="K709">
        <v>10302</v>
      </c>
      <c r="L709" t="s">
        <v>2574</v>
      </c>
      <c r="M709" s="87">
        <v>43783</v>
      </c>
      <c r="N709" t="s">
        <v>1551</v>
      </c>
      <c r="O709" t="s">
        <v>1552</v>
      </c>
      <c r="P709" s="61">
        <v>-350</v>
      </c>
      <c r="Q709" t="s">
        <v>1552</v>
      </c>
      <c r="R709" s="61">
        <v>0</v>
      </c>
      <c r="S709" s="61">
        <v>-350</v>
      </c>
    </row>
    <row r="710" spans="1:19" x14ac:dyDescent="0.2">
      <c r="A710" t="s">
        <v>548</v>
      </c>
      <c r="B710" t="s">
        <v>873</v>
      </c>
      <c r="C710" t="s">
        <v>691</v>
      </c>
      <c r="D710" t="s">
        <v>238</v>
      </c>
      <c r="E710" t="s">
        <v>1546</v>
      </c>
      <c r="F710" t="s">
        <v>118</v>
      </c>
      <c r="G710" s="87">
        <v>43768</v>
      </c>
      <c r="H710" t="s">
        <v>1547</v>
      </c>
      <c r="I710" t="s">
        <v>2612</v>
      </c>
      <c r="J710" t="s">
        <v>2614</v>
      </c>
      <c r="K710">
        <v>10302</v>
      </c>
      <c r="L710" t="s">
        <v>2574</v>
      </c>
      <c r="M710" s="87">
        <v>43783</v>
      </c>
      <c r="N710" t="s">
        <v>1551</v>
      </c>
      <c r="O710" t="s">
        <v>1552</v>
      </c>
      <c r="P710" s="61">
        <v>-300</v>
      </c>
      <c r="Q710" t="s">
        <v>1552</v>
      </c>
      <c r="R710" s="61">
        <v>0</v>
      </c>
      <c r="S710" s="61">
        <v>-300</v>
      </c>
    </row>
    <row r="711" spans="1:19" x14ac:dyDescent="0.2">
      <c r="A711" t="s">
        <v>548</v>
      </c>
      <c r="B711" t="s">
        <v>873</v>
      </c>
      <c r="C711" t="s">
        <v>691</v>
      </c>
      <c r="D711" t="s">
        <v>238</v>
      </c>
      <c r="E711" t="s">
        <v>1546</v>
      </c>
      <c r="F711" t="s">
        <v>118</v>
      </c>
      <c r="G711" s="87">
        <v>43768</v>
      </c>
      <c r="H711" t="s">
        <v>1547</v>
      </c>
      <c r="I711" t="s">
        <v>2615</v>
      </c>
      <c r="J711" t="s">
        <v>2616</v>
      </c>
      <c r="K711">
        <v>10302</v>
      </c>
      <c r="L711" t="s">
        <v>2574</v>
      </c>
      <c r="M711" s="87">
        <v>43783</v>
      </c>
      <c r="N711" t="s">
        <v>1551</v>
      </c>
      <c r="O711" t="s">
        <v>1552</v>
      </c>
      <c r="P711" s="61">
        <v>-490</v>
      </c>
      <c r="Q711" t="s">
        <v>1552</v>
      </c>
      <c r="R711" s="61">
        <v>0</v>
      </c>
      <c r="S711" s="61">
        <v>-490</v>
      </c>
    </row>
    <row r="712" spans="1:19" x14ac:dyDescent="0.2">
      <c r="A712" t="s">
        <v>548</v>
      </c>
      <c r="B712" t="s">
        <v>873</v>
      </c>
      <c r="C712" t="s">
        <v>691</v>
      </c>
      <c r="D712" t="s">
        <v>238</v>
      </c>
      <c r="E712" t="s">
        <v>1546</v>
      </c>
      <c r="F712" t="s">
        <v>118</v>
      </c>
      <c r="G712" s="87">
        <v>43768</v>
      </c>
      <c r="H712" t="s">
        <v>1547</v>
      </c>
      <c r="I712" t="s">
        <v>2617</v>
      </c>
      <c r="J712" t="s">
        <v>2618</v>
      </c>
      <c r="K712">
        <v>10302</v>
      </c>
      <c r="L712" t="s">
        <v>2574</v>
      </c>
      <c r="M712" s="87">
        <v>43783</v>
      </c>
      <c r="N712" t="s">
        <v>1551</v>
      </c>
      <c r="O712" t="s">
        <v>1552</v>
      </c>
      <c r="P712" s="61">
        <v>-500</v>
      </c>
      <c r="Q712" t="s">
        <v>1552</v>
      </c>
      <c r="R712" s="61">
        <v>0</v>
      </c>
      <c r="S712" s="61">
        <v>-500</v>
      </c>
    </row>
    <row r="713" spans="1:19" x14ac:dyDescent="0.2">
      <c r="A713" t="s">
        <v>548</v>
      </c>
      <c r="B713" t="s">
        <v>873</v>
      </c>
      <c r="C713" t="s">
        <v>691</v>
      </c>
      <c r="D713" t="s">
        <v>238</v>
      </c>
      <c r="E713" t="s">
        <v>1546</v>
      </c>
      <c r="F713" t="s">
        <v>118</v>
      </c>
      <c r="G713" s="87">
        <v>43768</v>
      </c>
      <c r="H713" t="s">
        <v>1547</v>
      </c>
      <c r="I713" t="s">
        <v>2619</v>
      </c>
      <c r="J713" t="s">
        <v>2620</v>
      </c>
      <c r="K713">
        <v>10302</v>
      </c>
      <c r="L713" t="s">
        <v>2574</v>
      </c>
      <c r="M713" s="87">
        <v>43783</v>
      </c>
      <c r="N713" t="s">
        <v>1551</v>
      </c>
      <c r="O713" t="s">
        <v>1552</v>
      </c>
      <c r="P713" s="61">
        <v>-450</v>
      </c>
      <c r="Q713" t="s">
        <v>1552</v>
      </c>
      <c r="R713" s="61">
        <v>0</v>
      </c>
      <c r="S713" s="61">
        <v>-450</v>
      </c>
    </row>
    <row r="714" spans="1:19" x14ac:dyDescent="0.2">
      <c r="A714" t="s">
        <v>548</v>
      </c>
      <c r="B714" t="s">
        <v>873</v>
      </c>
      <c r="C714" t="s">
        <v>691</v>
      </c>
      <c r="D714" t="s">
        <v>238</v>
      </c>
      <c r="E714" t="s">
        <v>1546</v>
      </c>
      <c r="F714" t="s">
        <v>118</v>
      </c>
      <c r="G714" s="87">
        <v>43768</v>
      </c>
      <c r="H714" t="s">
        <v>1547</v>
      </c>
      <c r="I714" t="s">
        <v>2621</v>
      </c>
      <c r="J714" t="s">
        <v>2622</v>
      </c>
      <c r="K714">
        <v>10302</v>
      </c>
      <c r="L714" t="s">
        <v>2574</v>
      </c>
      <c r="M714" s="87">
        <v>43783</v>
      </c>
      <c r="N714" t="s">
        <v>1551</v>
      </c>
      <c r="O714" t="s">
        <v>1552</v>
      </c>
      <c r="P714" s="61">
        <v>-500</v>
      </c>
      <c r="Q714" t="s">
        <v>1552</v>
      </c>
      <c r="R714" s="61">
        <v>0</v>
      </c>
      <c r="S714" s="61">
        <v>-500</v>
      </c>
    </row>
    <row r="715" spans="1:19" x14ac:dyDescent="0.2">
      <c r="A715" t="s">
        <v>548</v>
      </c>
      <c r="B715" t="s">
        <v>873</v>
      </c>
      <c r="C715" t="s">
        <v>691</v>
      </c>
      <c r="D715" t="s">
        <v>238</v>
      </c>
      <c r="E715" t="s">
        <v>1546</v>
      </c>
      <c r="F715" t="s">
        <v>119</v>
      </c>
      <c r="G715" s="87">
        <v>43798</v>
      </c>
      <c r="H715" t="s">
        <v>1547</v>
      </c>
      <c r="I715" t="s">
        <v>2623</v>
      </c>
      <c r="J715" t="s">
        <v>2624</v>
      </c>
      <c r="K715">
        <v>10314</v>
      </c>
      <c r="L715" t="s">
        <v>2625</v>
      </c>
      <c r="M715" s="87">
        <v>43801</v>
      </c>
      <c r="N715" t="s">
        <v>1551</v>
      </c>
      <c r="O715" t="s">
        <v>1552</v>
      </c>
      <c r="P715" s="61">
        <v>-400</v>
      </c>
      <c r="Q715" t="s">
        <v>1552</v>
      </c>
      <c r="R715" s="61">
        <v>0</v>
      </c>
      <c r="S715" s="61">
        <v>-400</v>
      </c>
    </row>
    <row r="716" spans="1:19" x14ac:dyDescent="0.2">
      <c r="A716" t="s">
        <v>548</v>
      </c>
      <c r="B716" t="s">
        <v>873</v>
      </c>
      <c r="C716" t="s">
        <v>691</v>
      </c>
      <c r="D716" t="s">
        <v>238</v>
      </c>
      <c r="E716" t="s">
        <v>1546</v>
      </c>
      <c r="F716" t="s">
        <v>119</v>
      </c>
      <c r="G716" s="87">
        <v>43798</v>
      </c>
      <c r="H716" t="s">
        <v>1547</v>
      </c>
      <c r="I716" t="s">
        <v>2626</v>
      </c>
      <c r="J716" t="s">
        <v>2449</v>
      </c>
      <c r="K716">
        <v>10314</v>
      </c>
      <c r="L716" t="s">
        <v>2625</v>
      </c>
      <c r="M716" s="87">
        <v>43801</v>
      </c>
      <c r="N716" t="s">
        <v>1551</v>
      </c>
      <c r="O716" t="s">
        <v>1552</v>
      </c>
      <c r="P716" s="61">
        <v>-400</v>
      </c>
      <c r="Q716" t="s">
        <v>1552</v>
      </c>
      <c r="R716" s="61">
        <v>0</v>
      </c>
      <c r="S716" s="61">
        <v>-400</v>
      </c>
    </row>
    <row r="717" spans="1:19" x14ac:dyDescent="0.2">
      <c r="A717" t="s">
        <v>548</v>
      </c>
      <c r="B717" t="s">
        <v>873</v>
      </c>
      <c r="C717" t="s">
        <v>691</v>
      </c>
      <c r="D717" t="s">
        <v>238</v>
      </c>
      <c r="E717" t="s">
        <v>1546</v>
      </c>
      <c r="F717" t="s">
        <v>119</v>
      </c>
      <c r="G717" s="87">
        <v>43798</v>
      </c>
      <c r="H717" t="s">
        <v>1547</v>
      </c>
      <c r="I717" t="s">
        <v>2627</v>
      </c>
      <c r="J717" t="s">
        <v>2445</v>
      </c>
      <c r="K717">
        <v>10314</v>
      </c>
      <c r="L717" t="s">
        <v>2625</v>
      </c>
      <c r="M717" s="87">
        <v>43801</v>
      </c>
      <c r="N717" t="s">
        <v>1551</v>
      </c>
      <c r="O717" t="s">
        <v>1552</v>
      </c>
      <c r="P717" s="61">
        <v>-150</v>
      </c>
      <c r="Q717" t="s">
        <v>1552</v>
      </c>
      <c r="R717" s="61">
        <v>0</v>
      </c>
      <c r="S717" s="61">
        <v>-150</v>
      </c>
    </row>
    <row r="718" spans="1:19" x14ac:dyDescent="0.2">
      <c r="A718" t="s">
        <v>548</v>
      </c>
      <c r="B718" t="s">
        <v>873</v>
      </c>
      <c r="C718" t="s">
        <v>691</v>
      </c>
      <c r="D718" t="s">
        <v>238</v>
      </c>
      <c r="E718" t="s">
        <v>1546</v>
      </c>
      <c r="F718" t="s">
        <v>119</v>
      </c>
      <c r="G718" s="87">
        <v>43798</v>
      </c>
      <c r="H718" t="s">
        <v>1547</v>
      </c>
      <c r="I718" t="s">
        <v>2628</v>
      </c>
      <c r="J718" t="s">
        <v>2629</v>
      </c>
      <c r="K718">
        <v>10314</v>
      </c>
      <c r="L718" t="s">
        <v>2625</v>
      </c>
      <c r="M718" s="87">
        <v>43801</v>
      </c>
      <c r="N718" t="s">
        <v>1551</v>
      </c>
      <c r="O718" t="s">
        <v>1552</v>
      </c>
      <c r="P718" s="61">
        <v>-350</v>
      </c>
      <c r="Q718" t="s">
        <v>1552</v>
      </c>
      <c r="R718" s="61">
        <v>0</v>
      </c>
      <c r="S718" s="61">
        <v>-350</v>
      </c>
    </row>
    <row r="719" spans="1:19" x14ac:dyDescent="0.2">
      <c r="A719" t="s">
        <v>548</v>
      </c>
      <c r="B719" t="s">
        <v>873</v>
      </c>
      <c r="C719" t="s">
        <v>691</v>
      </c>
      <c r="D719" t="s">
        <v>238</v>
      </c>
      <c r="E719" t="s">
        <v>1546</v>
      </c>
      <c r="F719" t="s">
        <v>119</v>
      </c>
      <c r="G719" s="87">
        <v>43798</v>
      </c>
      <c r="H719" t="s">
        <v>1547</v>
      </c>
      <c r="I719" t="s">
        <v>2628</v>
      </c>
      <c r="J719" t="s">
        <v>2630</v>
      </c>
      <c r="K719">
        <v>10314</v>
      </c>
      <c r="L719" t="s">
        <v>2625</v>
      </c>
      <c r="M719" s="87">
        <v>43801</v>
      </c>
      <c r="N719" t="s">
        <v>1551</v>
      </c>
      <c r="O719" t="s">
        <v>1552</v>
      </c>
      <c r="P719" s="61">
        <v>-350</v>
      </c>
      <c r="Q719" t="s">
        <v>1552</v>
      </c>
      <c r="R719" s="61">
        <v>0</v>
      </c>
      <c r="S719" s="61">
        <v>-350</v>
      </c>
    </row>
    <row r="720" spans="1:19" x14ac:dyDescent="0.2">
      <c r="A720" t="s">
        <v>548</v>
      </c>
      <c r="B720" t="s">
        <v>873</v>
      </c>
      <c r="C720" t="s">
        <v>691</v>
      </c>
      <c r="D720" t="s">
        <v>238</v>
      </c>
      <c r="E720" t="s">
        <v>1546</v>
      </c>
      <c r="F720" t="s">
        <v>119</v>
      </c>
      <c r="G720" s="87">
        <v>43798</v>
      </c>
      <c r="H720" t="s">
        <v>1547</v>
      </c>
      <c r="I720" t="s">
        <v>2628</v>
      </c>
      <c r="J720" t="s">
        <v>2631</v>
      </c>
      <c r="K720">
        <v>10314</v>
      </c>
      <c r="L720" t="s">
        <v>2625</v>
      </c>
      <c r="M720" s="87">
        <v>43801</v>
      </c>
      <c r="N720" t="s">
        <v>1551</v>
      </c>
      <c r="O720" t="s">
        <v>1552</v>
      </c>
      <c r="P720" s="61">
        <v>-350</v>
      </c>
      <c r="Q720" t="s">
        <v>1552</v>
      </c>
      <c r="R720" s="61">
        <v>0</v>
      </c>
      <c r="S720" s="61">
        <v>-350</v>
      </c>
    </row>
    <row r="721" spans="1:19" x14ac:dyDescent="0.2">
      <c r="A721" t="s">
        <v>548</v>
      </c>
      <c r="B721" t="s">
        <v>873</v>
      </c>
      <c r="C721" t="s">
        <v>691</v>
      </c>
      <c r="D721" t="s">
        <v>238</v>
      </c>
      <c r="E721" t="s">
        <v>1546</v>
      </c>
      <c r="F721" t="s">
        <v>119</v>
      </c>
      <c r="G721" s="87">
        <v>43798</v>
      </c>
      <c r="H721" t="s">
        <v>1547</v>
      </c>
      <c r="I721" t="s">
        <v>2632</v>
      </c>
      <c r="J721" t="s">
        <v>2633</v>
      </c>
      <c r="K721">
        <v>10314</v>
      </c>
      <c r="L721" t="s">
        <v>2625</v>
      </c>
      <c r="M721" s="87">
        <v>43801</v>
      </c>
      <c r="N721" t="s">
        <v>1551</v>
      </c>
      <c r="O721" t="s">
        <v>1552</v>
      </c>
      <c r="P721" s="61">
        <v>-2400</v>
      </c>
      <c r="Q721" t="s">
        <v>1552</v>
      </c>
      <c r="R721" s="61">
        <v>0</v>
      </c>
      <c r="S721" s="61">
        <v>-2400</v>
      </c>
    </row>
    <row r="722" spans="1:19" x14ac:dyDescent="0.2">
      <c r="A722" t="s">
        <v>548</v>
      </c>
      <c r="B722" t="s">
        <v>873</v>
      </c>
      <c r="C722" t="s">
        <v>691</v>
      </c>
      <c r="D722" t="s">
        <v>238</v>
      </c>
      <c r="E722" t="s">
        <v>1546</v>
      </c>
      <c r="F722" t="s">
        <v>119</v>
      </c>
      <c r="G722" s="87">
        <v>43798</v>
      </c>
      <c r="H722" t="s">
        <v>1547</v>
      </c>
      <c r="I722" t="s">
        <v>2634</v>
      </c>
      <c r="J722" t="s">
        <v>2447</v>
      </c>
      <c r="K722">
        <v>10314</v>
      </c>
      <c r="L722" t="s">
        <v>2625</v>
      </c>
      <c r="M722" s="87">
        <v>43801</v>
      </c>
      <c r="N722" t="s">
        <v>1551</v>
      </c>
      <c r="O722" t="s">
        <v>1552</v>
      </c>
      <c r="P722" s="61">
        <v>-300</v>
      </c>
      <c r="Q722" t="s">
        <v>1552</v>
      </c>
      <c r="R722" s="61">
        <v>0</v>
      </c>
      <c r="S722" s="61">
        <v>-300</v>
      </c>
    </row>
    <row r="723" spans="1:19" x14ac:dyDescent="0.2">
      <c r="A723" t="s">
        <v>548</v>
      </c>
      <c r="B723" t="s">
        <v>873</v>
      </c>
      <c r="C723" t="s">
        <v>691</v>
      </c>
      <c r="D723" t="s">
        <v>238</v>
      </c>
      <c r="E723" t="s">
        <v>1546</v>
      </c>
      <c r="F723" t="s">
        <v>119</v>
      </c>
      <c r="G723" s="87">
        <v>43798</v>
      </c>
      <c r="H723" t="s">
        <v>1547</v>
      </c>
      <c r="I723" t="s">
        <v>2635</v>
      </c>
      <c r="J723" t="s">
        <v>2451</v>
      </c>
      <c r="K723">
        <v>10314</v>
      </c>
      <c r="L723" t="s">
        <v>2625</v>
      </c>
      <c r="M723" s="87">
        <v>43801</v>
      </c>
      <c r="N723" t="s">
        <v>1551</v>
      </c>
      <c r="O723" t="s">
        <v>1552</v>
      </c>
      <c r="P723" s="61">
        <v>-350</v>
      </c>
      <c r="Q723" t="s">
        <v>1552</v>
      </c>
      <c r="R723" s="61">
        <v>0</v>
      </c>
      <c r="S723" s="61">
        <v>-350</v>
      </c>
    </row>
    <row r="724" spans="1:19" x14ac:dyDescent="0.2">
      <c r="A724" t="s">
        <v>548</v>
      </c>
      <c r="B724" t="s">
        <v>873</v>
      </c>
      <c r="C724" t="s">
        <v>691</v>
      </c>
      <c r="D724" t="s">
        <v>238</v>
      </c>
      <c r="E724" t="s">
        <v>1546</v>
      </c>
      <c r="F724" t="s">
        <v>119</v>
      </c>
      <c r="G724" s="87">
        <v>43798</v>
      </c>
      <c r="H724" t="s">
        <v>1547</v>
      </c>
      <c r="I724" t="s">
        <v>2636</v>
      </c>
      <c r="J724" t="s">
        <v>2637</v>
      </c>
      <c r="K724">
        <v>10314</v>
      </c>
      <c r="L724" t="s">
        <v>2625</v>
      </c>
      <c r="M724" s="87">
        <v>43801</v>
      </c>
      <c r="N724" t="s">
        <v>1551</v>
      </c>
      <c r="O724" t="s">
        <v>1552</v>
      </c>
      <c r="P724" s="61">
        <v>-350</v>
      </c>
      <c r="Q724" t="s">
        <v>1552</v>
      </c>
      <c r="R724" s="61">
        <v>0</v>
      </c>
      <c r="S724" s="61">
        <v>-350</v>
      </c>
    </row>
    <row r="725" spans="1:19" x14ac:dyDescent="0.2">
      <c r="A725" t="s">
        <v>548</v>
      </c>
      <c r="B725" t="s">
        <v>873</v>
      </c>
      <c r="C725" t="s">
        <v>691</v>
      </c>
      <c r="D725" t="s">
        <v>238</v>
      </c>
      <c r="E725" t="s">
        <v>1546</v>
      </c>
      <c r="F725" t="s">
        <v>119</v>
      </c>
      <c r="G725" s="87">
        <v>43798</v>
      </c>
      <c r="H725" t="s">
        <v>1547</v>
      </c>
      <c r="I725" t="s">
        <v>2638</v>
      </c>
      <c r="J725" t="s">
        <v>2639</v>
      </c>
      <c r="K725">
        <v>10314</v>
      </c>
      <c r="L725" t="s">
        <v>2625</v>
      </c>
      <c r="M725" s="87">
        <v>43801</v>
      </c>
      <c r="N725" t="s">
        <v>1551</v>
      </c>
      <c r="O725" t="s">
        <v>1552</v>
      </c>
      <c r="P725" s="61">
        <v>-1800</v>
      </c>
      <c r="Q725" t="s">
        <v>1552</v>
      </c>
      <c r="R725" s="61">
        <v>0</v>
      </c>
      <c r="S725" s="61">
        <v>-1800</v>
      </c>
    </row>
    <row r="726" spans="1:19" x14ac:dyDescent="0.2">
      <c r="A726" t="s">
        <v>548</v>
      </c>
      <c r="B726" t="s">
        <v>873</v>
      </c>
      <c r="C726" t="s">
        <v>691</v>
      </c>
      <c r="D726" t="s">
        <v>238</v>
      </c>
      <c r="E726" t="s">
        <v>1546</v>
      </c>
      <c r="F726" t="s">
        <v>119</v>
      </c>
      <c r="G726" s="87">
        <v>43798</v>
      </c>
      <c r="H726" t="s">
        <v>1547</v>
      </c>
      <c r="I726" t="s">
        <v>2640</v>
      </c>
      <c r="J726" t="s">
        <v>2451</v>
      </c>
      <c r="K726">
        <v>10314</v>
      </c>
      <c r="L726" t="s">
        <v>2625</v>
      </c>
      <c r="M726" s="87">
        <v>43801</v>
      </c>
      <c r="N726" t="s">
        <v>1551</v>
      </c>
      <c r="O726" t="s">
        <v>1552</v>
      </c>
      <c r="P726" s="61">
        <v>-350</v>
      </c>
      <c r="Q726" t="s">
        <v>1552</v>
      </c>
      <c r="R726" s="61">
        <v>0</v>
      </c>
      <c r="S726" s="61">
        <v>-350</v>
      </c>
    </row>
    <row r="727" spans="1:19" x14ac:dyDescent="0.2">
      <c r="A727" t="s">
        <v>548</v>
      </c>
      <c r="B727" t="s">
        <v>873</v>
      </c>
      <c r="C727" t="s">
        <v>691</v>
      </c>
      <c r="D727" t="s">
        <v>238</v>
      </c>
      <c r="E727" t="s">
        <v>1546</v>
      </c>
      <c r="F727" t="s">
        <v>119</v>
      </c>
      <c r="G727" s="87">
        <v>43798</v>
      </c>
      <c r="H727" t="s">
        <v>1547</v>
      </c>
      <c r="I727" t="s">
        <v>2641</v>
      </c>
      <c r="J727" t="s">
        <v>2642</v>
      </c>
      <c r="K727">
        <v>10314</v>
      </c>
      <c r="L727" t="s">
        <v>2625</v>
      </c>
      <c r="M727" s="87">
        <v>43801</v>
      </c>
      <c r="N727" t="s">
        <v>1551</v>
      </c>
      <c r="O727" t="s">
        <v>1552</v>
      </c>
      <c r="P727" s="61">
        <v>-800</v>
      </c>
      <c r="Q727" t="s">
        <v>1552</v>
      </c>
      <c r="R727" s="61">
        <v>0</v>
      </c>
      <c r="S727" s="61">
        <v>-800</v>
      </c>
    </row>
    <row r="728" spans="1:19" x14ac:dyDescent="0.2">
      <c r="A728" t="s">
        <v>548</v>
      </c>
      <c r="B728" t="s">
        <v>873</v>
      </c>
      <c r="C728" t="s">
        <v>691</v>
      </c>
      <c r="D728" t="s">
        <v>238</v>
      </c>
      <c r="E728" t="s">
        <v>1546</v>
      </c>
      <c r="F728" t="s">
        <v>119</v>
      </c>
      <c r="G728" s="87">
        <v>43798</v>
      </c>
      <c r="H728" t="s">
        <v>1547</v>
      </c>
      <c r="I728" t="s">
        <v>2641</v>
      </c>
      <c r="J728" t="s">
        <v>2643</v>
      </c>
      <c r="K728">
        <v>10314</v>
      </c>
      <c r="L728" t="s">
        <v>2625</v>
      </c>
      <c r="M728" s="87">
        <v>43801</v>
      </c>
      <c r="N728" t="s">
        <v>1551</v>
      </c>
      <c r="O728" t="s">
        <v>1552</v>
      </c>
      <c r="P728" s="61">
        <v>-1200</v>
      </c>
      <c r="Q728" t="s">
        <v>1552</v>
      </c>
      <c r="R728" s="61">
        <v>0</v>
      </c>
      <c r="S728" s="61">
        <v>-1200</v>
      </c>
    </row>
    <row r="729" spans="1:19" x14ac:dyDescent="0.2">
      <c r="A729" t="s">
        <v>548</v>
      </c>
      <c r="B729" t="s">
        <v>873</v>
      </c>
      <c r="C729" t="s">
        <v>691</v>
      </c>
      <c r="D729" t="s">
        <v>238</v>
      </c>
      <c r="E729" t="s">
        <v>1546</v>
      </c>
      <c r="F729" t="s">
        <v>119</v>
      </c>
      <c r="G729" s="87">
        <v>43798</v>
      </c>
      <c r="H729" t="s">
        <v>1547</v>
      </c>
      <c r="I729" t="s">
        <v>2644</v>
      </c>
      <c r="J729" t="s">
        <v>2645</v>
      </c>
      <c r="K729">
        <v>10314</v>
      </c>
      <c r="L729" t="s">
        <v>2625</v>
      </c>
      <c r="M729" s="87">
        <v>43801</v>
      </c>
      <c r="N729" t="s">
        <v>1551</v>
      </c>
      <c r="O729" t="s">
        <v>1552</v>
      </c>
      <c r="P729" s="61">
        <v>-400</v>
      </c>
      <c r="Q729" t="s">
        <v>1552</v>
      </c>
      <c r="R729" s="61">
        <v>0</v>
      </c>
      <c r="S729" s="61">
        <v>-400</v>
      </c>
    </row>
    <row r="730" spans="1:19" x14ac:dyDescent="0.2">
      <c r="A730" t="s">
        <v>548</v>
      </c>
      <c r="B730" t="s">
        <v>873</v>
      </c>
      <c r="C730" t="s">
        <v>691</v>
      </c>
      <c r="D730" t="s">
        <v>238</v>
      </c>
      <c r="E730" t="s">
        <v>1546</v>
      </c>
      <c r="F730" t="s">
        <v>119</v>
      </c>
      <c r="G730" s="87">
        <v>43798</v>
      </c>
      <c r="H730" t="s">
        <v>1547</v>
      </c>
      <c r="I730" t="s">
        <v>2646</v>
      </c>
      <c r="J730" t="s">
        <v>2647</v>
      </c>
      <c r="K730">
        <v>10314</v>
      </c>
      <c r="L730" t="s">
        <v>2625</v>
      </c>
      <c r="M730" s="87">
        <v>43801</v>
      </c>
      <c r="N730" t="s">
        <v>1551</v>
      </c>
      <c r="O730" t="s">
        <v>1552</v>
      </c>
      <c r="P730" s="61">
        <v>-900</v>
      </c>
      <c r="Q730" t="s">
        <v>1552</v>
      </c>
      <c r="R730" s="61">
        <v>0</v>
      </c>
      <c r="S730" s="61">
        <v>-900</v>
      </c>
    </row>
    <row r="731" spans="1:19" x14ac:dyDescent="0.2">
      <c r="A731" t="s">
        <v>548</v>
      </c>
      <c r="B731" t="s">
        <v>873</v>
      </c>
      <c r="C731" t="s">
        <v>691</v>
      </c>
      <c r="D731" t="s">
        <v>238</v>
      </c>
      <c r="E731" t="s">
        <v>1546</v>
      </c>
      <c r="F731" t="s">
        <v>119</v>
      </c>
      <c r="G731" s="87">
        <v>43798</v>
      </c>
      <c r="H731" t="s">
        <v>1547</v>
      </c>
      <c r="I731" t="s">
        <v>2646</v>
      </c>
      <c r="J731" t="s">
        <v>2648</v>
      </c>
      <c r="K731">
        <v>10314</v>
      </c>
      <c r="L731" t="s">
        <v>2625</v>
      </c>
      <c r="M731" s="87">
        <v>43801</v>
      </c>
      <c r="N731" t="s">
        <v>1551</v>
      </c>
      <c r="O731" t="s">
        <v>1552</v>
      </c>
      <c r="P731" s="61">
        <v>-500</v>
      </c>
      <c r="Q731" t="s">
        <v>1552</v>
      </c>
      <c r="R731" s="61">
        <v>0</v>
      </c>
      <c r="S731" s="61">
        <v>-500</v>
      </c>
    </row>
    <row r="732" spans="1:19" x14ac:dyDescent="0.2">
      <c r="A732" t="s">
        <v>548</v>
      </c>
      <c r="B732" t="s">
        <v>873</v>
      </c>
      <c r="C732" t="s">
        <v>691</v>
      </c>
      <c r="D732" t="s">
        <v>238</v>
      </c>
      <c r="E732" t="s">
        <v>1546</v>
      </c>
      <c r="F732" t="s">
        <v>119</v>
      </c>
      <c r="G732" s="87">
        <v>43798</v>
      </c>
      <c r="H732" t="s">
        <v>1547</v>
      </c>
      <c r="I732" t="s">
        <v>2646</v>
      </c>
      <c r="J732" t="s">
        <v>2649</v>
      </c>
      <c r="K732">
        <v>10314</v>
      </c>
      <c r="L732" t="s">
        <v>2625</v>
      </c>
      <c r="M732" s="87">
        <v>43801</v>
      </c>
      <c r="N732" t="s">
        <v>1551</v>
      </c>
      <c r="O732" t="s">
        <v>1552</v>
      </c>
      <c r="P732" s="61">
        <v>-350</v>
      </c>
      <c r="Q732" t="s">
        <v>1552</v>
      </c>
      <c r="R732" s="61">
        <v>0</v>
      </c>
      <c r="S732" s="61">
        <v>-350</v>
      </c>
    </row>
    <row r="733" spans="1:19" x14ac:dyDescent="0.2">
      <c r="A733" t="s">
        <v>548</v>
      </c>
      <c r="B733" t="s">
        <v>873</v>
      </c>
      <c r="C733" t="s">
        <v>691</v>
      </c>
      <c r="D733" t="s">
        <v>238</v>
      </c>
      <c r="E733" t="s">
        <v>1546</v>
      </c>
      <c r="F733" t="s">
        <v>119</v>
      </c>
      <c r="G733" s="87">
        <v>43798</v>
      </c>
      <c r="H733" t="s">
        <v>1547</v>
      </c>
      <c r="I733" t="s">
        <v>2650</v>
      </c>
      <c r="J733" t="s">
        <v>2651</v>
      </c>
      <c r="K733">
        <v>10314</v>
      </c>
      <c r="L733" t="s">
        <v>2625</v>
      </c>
      <c r="M733" s="87">
        <v>43801</v>
      </c>
      <c r="N733" t="s">
        <v>1551</v>
      </c>
      <c r="O733" t="s">
        <v>1552</v>
      </c>
      <c r="P733" s="61">
        <v>-600</v>
      </c>
      <c r="Q733" t="s">
        <v>1552</v>
      </c>
      <c r="R733" s="61">
        <v>0</v>
      </c>
      <c r="S733" s="61">
        <v>-600</v>
      </c>
    </row>
    <row r="734" spans="1:19" x14ac:dyDescent="0.2">
      <c r="A734" t="s">
        <v>548</v>
      </c>
      <c r="B734" t="s">
        <v>873</v>
      </c>
      <c r="C734" t="s">
        <v>691</v>
      </c>
      <c r="D734" t="s">
        <v>238</v>
      </c>
      <c r="E734" t="s">
        <v>1546</v>
      </c>
      <c r="F734" t="s">
        <v>119</v>
      </c>
      <c r="G734" s="87">
        <v>43798</v>
      </c>
      <c r="H734" t="s">
        <v>1547</v>
      </c>
      <c r="I734" t="s">
        <v>2650</v>
      </c>
      <c r="J734" t="s">
        <v>2447</v>
      </c>
      <c r="K734">
        <v>10314</v>
      </c>
      <c r="L734" t="s">
        <v>2625</v>
      </c>
      <c r="M734" s="87">
        <v>43801</v>
      </c>
      <c r="N734" t="s">
        <v>1551</v>
      </c>
      <c r="O734" t="s">
        <v>1552</v>
      </c>
      <c r="P734" s="61">
        <v>-350</v>
      </c>
      <c r="Q734" t="s">
        <v>1552</v>
      </c>
      <c r="R734" s="61">
        <v>0</v>
      </c>
      <c r="S734" s="61">
        <v>-350</v>
      </c>
    </row>
    <row r="735" spans="1:19" x14ac:dyDescent="0.2">
      <c r="A735" t="s">
        <v>548</v>
      </c>
      <c r="B735" t="s">
        <v>873</v>
      </c>
      <c r="C735" t="s">
        <v>691</v>
      </c>
      <c r="D735" t="s">
        <v>238</v>
      </c>
      <c r="E735" t="s">
        <v>1546</v>
      </c>
      <c r="F735" t="s">
        <v>119</v>
      </c>
      <c r="G735" s="87">
        <v>43798</v>
      </c>
      <c r="H735" t="s">
        <v>1547</v>
      </c>
      <c r="I735" t="s">
        <v>2652</v>
      </c>
      <c r="J735" t="s">
        <v>2653</v>
      </c>
      <c r="K735">
        <v>10314</v>
      </c>
      <c r="L735" t="s">
        <v>2625</v>
      </c>
      <c r="M735" s="87">
        <v>43801</v>
      </c>
      <c r="N735" t="s">
        <v>1551</v>
      </c>
      <c r="O735" t="s">
        <v>1552</v>
      </c>
      <c r="P735" s="61">
        <v>-350</v>
      </c>
      <c r="Q735" t="s">
        <v>1552</v>
      </c>
      <c r="R735" s="61">
        <v>0</v>
      </c>
      <c r="S735" s="61">
        <v>-350</v>
      </c>
    </row>
    <row r="736" spans="1:19" x14ac:dyDescent="0.2">
      <c r="A736" t="s">
        <v>548</v>
      </c>
      <c r="B736" t="s">
        <v>873</v>
      </c>
      <c r="C736" t="s">
        <v>691</v>
      </c>
      <c r="D736" t="s">
        <v>238</v>
      </c>
      <c r="E736" t="s">
        <v>1546</v>
      </c>
      <c r="F736" t="s">
        <v>119</v>
      </c>
      <c r="G736" s="87">
        <v>43798</v>
      </c>
      <c r="H736" t="s">
        <v>1547</v>
      </c>
      <c r="I736" t="s">
        <v>2654</v>
      </c>
      <c r="J736" t="s">
        <v>2655</v>
      </c>
      <c r="K736">
        <v>10314</v>
      </c>
      <c r="L736" t="s">
        <v>2625</v>
      </c>
      <c r="M736" s="87">
        <v>43801</v>
      </c>
      <c r="N736" t="s">
        <v>1551</v>
      </c>
      <c r="O736" t="s">
        <v>1552</v>
      </c>
      <c r="P736" s="61">
        <v>-350</v>
      </c>
      <c r="Q736" t="s">
        <v>1552</v>
      </c>
      <c r="R736" s="61">
        <v>0</v>
      </c>
      <c r="S736" s="61">
        <v>-350</v>
      </c>
    </row>
    <row r="737" spans="1:19" x14ac:dyDescent="0.2">
      <c r="A737" t="s">
        <v>548</v>
      </c>
      <c r="B737" t="s">
        <v>873</v>
      </c>
      <c r="C737" t="s">
        <v>691</v>
      </c>
      <c r="D737" t="s">
        <v>238</v>
      </c>
      <c r="E737" t="s">
        <v>1546</v>
      </c>
      <c r="F737" t="s">
        <v>119</v>
      </c>
      <c r="G737" s="87">
        <v>43798</v>
      </c>
      <c r="H737" t="s">
        <v>1547</v>
      </c>
      <c r="I737" t="s">
        <v>2656</v>
      </c>
      <c r="J737" t="s">
        <v>2657</v>
      </c>
      <c r="K737">
        <v>10314</v>
      </c>
      <c r="L737" t="s">
        <v>2625</v>
      </c>
      <c r="M737" s="87">
        <v>43801</v>
      </c>
      <c r="N737" t="s">
        <v>1551</v>
      </c>
      <c r="O737" t="s">
        <v>1552</v>
      </c>
      <c r="P737" s="61">
        <v>-350</v>
      </c>
      <c r="Q737" t="s">
        <v>1552</v>
      </c>
      <c r="R737" s="61">
        <v>0</v>
      </c>
      <c r="S737" s="61">
        <v>-350</v>
      </c>
    </row>
    <row r="738" spans="1:19" x14ac:dyDescent="0.2">
      <c r="A738" t="s">
        <v>548</v>
      </c>
      <c r="B738" t="s">
        <v>873</v>
      </c>
      <c r="C738" t="s">
        <v>691</v>
      </c>
      <c r="D738" t="s">
        <v>238</v>
      </c>
      <c r="E738" t="s">
        <v>1546</v>
      </c>
      <c r="F738" t="s">
        <v>119</v>
      </c>
      <c r="G738" s="87">
        <v>43798</v>
      </c>
      <c r="H738" t="s">
        <v>1547</v>
      </c>
      <c r="I738" t="s">
        <v>2658</v>
      </c>
      <c r="J738" t="s">
        <v>2659</v>
      </c>
      <c r="K738">
        <v>10314</v>
      </c>
      <c r="L738" t="s">
        <v>2625</v>
      </c>
      <c r="M738" s="87">
        <v>43801</v>
      </c>
      <c r="N738" t="s">
        <v>1551</v>
      </c>
      <c r="O738" t="s">
        <v>1552</v>
      </c>
      <c r="P738" s="61">
        <v>-350</v>
      </c>
      <c r="Q738" t="s">
        <v>1552</v>
      </c>
      <c r="R738" s="61">
        <v>0</v>
      </c>
      <c r="S738" s="61">
        <v>-350</v>
      </c>
    </row>
    <row r="739" spans="1:19" x14ac:dyDescent="0.2">
      <c r="A739" t="s">
        <v>548</v>
      </c>
      <c r="B739" t="s">
        <v>873</v>
      </c>
      <c r="C739" t="s">
        <v>691</v>
      </c>
      <c r="D739" t="s">
        <v>238</v>
      </c>
      <c r="E739" t="s">
        <v>1546</v>
      </c>
      <c r="F739" t="s">
        <v>119</v>
      </c>
      <c r="G739" s="87">
        <v>43798</v>
      </c>
      <c r="H739" t="s">
        <v>1547</v>
      </c>
      <c r="I739" t="s">
        <v>2660</v>
      </c>
      <c r="J739" t="s">
        <v>2661</v>
      </c>
      <c r="K739">
        <v>10314</v>
      </c>
      <c r="L739" t="s">
        <v>2625</v>
      </c>
      <c r="M739" s="87">
        <v>43801</v>
      </c>
      <c r="N739" t="s">
        <v>1551</v>
      </c>
      <c r="O739" t="s">
        <v>1552</v>
      </c>
      <c r="P739" s="61">
        <v>-490</v>
      </c>
      <c r="Q739" t="s">
        <v>1552</v>
      </c>
      <c r="R739" s="61">
        <v>0</v>
      </c>
      <c r="S739" s="61">
        <v>-490</v>
      </c>
    </row>
    <row r="740" spans="1:19" x14ac:dyDescent="0.2">
      <c r="A740" t="s">
        <v>548</v>
      </c>
      <c r="B740" t="s">
        <v>873</v>
      </c>
      <c r="C740" t="s">
        <v>691</v>
      </c>
      <c r="D740" t="s">
        <v>238</v>
      </c>
      <c r="E740" t="s">
        <v>1546</v>
      </c>
      <c r="F740" t="s">
        <v>119</v>
      </c>
      <c r="G740" s="87">
        <v>43799</v>
      </c>
      <c r="H740" t="s">
        <v>1846</v>
      </c>
      <c r="I740" t="s">
        <v>1847</v>
      </c>
      <c r="J740" t="s">
        <v>1847</v>
      </c>
      <c r="K740">
        <v>10323</v>
      </c>
      <c r="L740" t="s">
        <v>2662</v>
      </c>
      <c r="M740" s="87">
        <v>43810</v>
      </c>
      <c r="N740" t="s">
        <v>1551</v>
      </c>
      <c r="O740" t="s">
        <v>1552</v>
      </c>
      <c r="P740" s="61">
        <v>-225.9</v>
      </c>
      <c r="Q740" t="s">
        <v>1552</v>
      </c>
      <c r="R740" s="61">
        <v>0</v>
      </c>
      <c r="S740" s="61">
        <v>-225.9</v>
      </c>
    </row>
    <row r="741" spans="1:19" x14ac:dyDescent="0.2">
      <c r="A741" t="s">
        <v>548</v>
      </c>
      <c r="B741" t="s">
        <v>873</v>
      </c>
      <c r="C741" t="s">
        <v>691</v>
      </c>
      <c r="D741" t="s">
        <v>238</v>
      </c>
      <c r="E741" t="s">
        <v>1546</v>
      </c>
      <c r="F741" t="s">
        <v>120</v>
      </c>
      <c r="G741" s="87">
        <v>43810</v>
      </c>
      <c r="H741" t="s">
        <v>1846</v>
      </c>
      <c r="I741" t="s">
        <v>1847</v>
      </c>
      <c r="J741" t="s">
        <v>1847</v>
      </c>
      <c r="K741">
        <v>10323</v>
      </c>
      <c r="L741" t="s">
        <v>2663</v>
      </c>
      <c r="M741" s="87">
        <v>43810</v>
      </c>
      <c r="N741" t="s">
        <v>1551</v>
      </c>
      <c r="O741" t="s">
        <v>1552</v>
      </c>
      <c r="P741" s="61">
        <v>225.9</v>
      </c>
      <c r="Q741" t="s">
        <v>1552</v>
      </c>
      <c r="R741" s="61">
        <v>225.9</v>
      </c>
      <c r="S741" s="61">
        <v>0</v>
      </c>
    </row>
    <row r="742" spans="1:19" x14ac:dyDescent="0.2">
      <c r="A742" t="s">
        <v>548</v>
      </c>
      <c r="B742" t="s">
        <v>873</v>
      </c>
      <c r="C742" t="s">
        <v>691</v>
      </c>
      <c r="D742" t="s">
        <v>238</v>
      </c>
      <c r="E742" t="s">
        <v>1546</v>
      </c>
      <c r="F742" t="s">
        <v>120</v>
      </c>
      <c r="G742" s="87">
        <v>43810</v>
      </c>
      <c r="H742" t="s">
        <v>1846</v>
      </c>
      <c r="I742" t="s">
        <v>1847</v>
      </c>
      <c r="J742" t="s">
        <v>1847</v>
      </c>
      <c r="K742">
        <v>10321</v>
      </c>
      <c r="L742" t="s">
        <v>2664</v>
      </c>
      <c r="M742" s="87">
        <v>43810</v>
      </c>
      <c r="N742" t="s">
        <v>1551</v>
      </c>
      <c r="O742" t="s">
        <v>1552</v>
      </c>
      <c r="P742" s="61">
        <v>-225.9</v>
      </c>
      <c r="Q742" t="s">
        <v>1552</v>
      </c>
      <c r="R742" s="61">
        <v>0</v>
      </c>
      <c r="S742" s="61">
        <v>-225.9</v>
      </c>
    </row>
    <row r="743" spans="1:19" x14ac:dyDescent="0.2">
      <c r="A743" t="s">
        <v>548</v>
      </c>
      <c r="B743" t="s">
        <v>873</v>
      </c>
      <c r="C743" t="s">
        <v>691</v>
      </c>
      <c r="D743" t="s">
        <v>238</v>
      </c>
      <c r="E743" t="s">
        <v>1546</v>
      </c>
      <c r="F743" t="s">
        <v>120</v>
      </c>
      <c r="G743" s="87">
        <v>43810</v>
      </c>
      <c r="H743" t="s">
        <v>1846</v>
      </c>
      <c r="I743" t="s">
        <v>1847</v>
      </c>
      <c r="J743" t="s">
        <v>1847</v>
      </c>
      <c r="K743">
        <v>10321</v>
      </c>
      <c r="L743" t="s">
        <v>2665</v>
      </c>
      <c r="M743" s="87">
        <v>43810</v>
      </c>
      <c r="N743" t="s">
        <v>1551</v>
      </c>
      <c r="O743" t="s">
        <v>1552</v>
      </c>
      <c r="P743" s="61">
        <v>-1.3</v>
      </c>
      <c r="Q743" t="s">
        <v>1552</v>
      </c>
      <c r="R743" s="61">
        <v>0</v>
      </c>
      <c r="S743" s="61">
        <v>-1.3</v>
      </c>
    </row>
    <row r="744" spans="1:19" x14ac:dyDescent="0.2">
      <c r="A744" t="s">
        <v>548</v>
      </c>
      <c r="B744" t="s">
        <v>873</v>
      </c>
      <c r="C744" t="s">
        <v>691</v>
      </c>
      <c r="D744" t="s">
        <v>238</v>
      </c>
      <c r="E744" t="s">
        <v>1546</v>
      </c>
      <c r="F744" t="s">
        <v>120</v>
      </c>
      <c r="G744" s="87">
        <v>43830</v>
      </c>
      <c r="H744" t="s">
        <v>1547</v>
      </c>
      <c r="I744" t="s">
        <v>2666</v>
      </c>
      <c r="J744" t="s">
        <v>2667</v>
      </c>
      <c r="K744">
        <v>10342</v>
      </c>
      <c r="L744" t="s">
        <v>2668</v>
      </c>
      <c r="M744" s="87">
        <v>43840</v>
      </c>
      <c r="N744" t="s">
        <v>1551</v>
      </c>
      <c r="O744" t="s">
        <v>1552</v>
      </c>
      <c r="P744" s="61">
        <v>-400</v>
      </c>
      <c r="Q744" t="s">
        <v>1552</v>
      </c>
      <c r="R744" s="61">
        <v>0</v>
      </c>
      <c r="S744" s="61">
        <v>-400</v>
      </c>
    </row>
    <row r="745" spans="1:19" x14ac:dyDescent="0.2">
      <c r="A745" t="s">
        <v>548</v>
      </c>
      <c r="B745" t="s">
        <v>873</v>
      </c>
      <c r="C745" t="s">
        <v>691</v>
      </c>
      <c r="D745" t="s">
        <v>238</v>
      </c>
      <c r="E745" t="s">
        <v>1546</v>
      </c>
      <c r="F745" t="s">
        <v>120</v>
      </c>
      <c r="G745" s="87">
        <v>43830</v>
      </c>
      <c r="H745" t="s">
        <v>1547</v>
      </c>
      <c r="I745" t="s">
        <v>2669</v>
      </c>
      <c r="J745" t="s">
        <v>2445</v>
      </c>
      <c r="K745">
        <v>10342</v>
      </c>
      <c r="L745" t="s">
        <v>2668</v>
      </c>
      <c r="M745" s="87">
        <v>43840</v>
      </c>
      <c r="N745" t="s">
        <v>1551</v>
      </c>
      <c r="O745" t="s">
        <v>1552</v>
      </c>
      <c r="P745" s="61">
        <v>-150</v>
      </c>
      <c r="Q745" t="s">
        <v>1552</v>
      </c>
      <c r="R745" s="61">
        <v>0</v>
      </c>
      <c r="S745" s="61">
        <v>-150</v>
      </c>
    </row>
    <row r="746" spans="1:19" x14ac:dyDescent="0.2">
      <c r="A746" t="s">
        <v>548</v>
      </c>
      <c r="B746" t="s">
        <v>873</v>
      </c>
      <c r="C746" t="s">
        <v>691</v>
      </c>
      <c r="D746" t="s">
        <v>238</v>
      </c>
      <c r="E746" t="s">
        <v>1546</v>
      </c>
      <c r="F746" t="s">
        <v>120</v>
      </c>
      <c r="G746" s="87">
        <v>43830</v>
      </c>
      <c r="H746" t="s">
        <v>1547</v>
      </c>
      <c r="I746" t="s">
        <v>2670</v>
      </c>
      <c r="J746" t="s">
        <v>2671</v>
      </c>
      <c r="K746">
        <v>10342</v>
      </c>
      <c r="L746" t="s">
        <v>2668</v>
      </c>
      <c r="M746" s="87">
        <v>43840</v>
      </c>
      <c r="N746" t="s">
        <v>1551</v>
      </c>
      <c r="O746" t="s">
        <v>1552</v>
      </c>
      <c r="P746" s="61">
        <v>-125</v>
      </c>
      <c r="Q746" t="s">
        <v>1552</v>
      </c>
      <c r="R746" s="61">
        <v>0</v>
      </c>
      <c r="S746" s="61">
        <v>-125</v>
      </c>
    </row>
    <row r="747" spans="1:19" x14ac:dyDescent="0.2">
      <c r="A747" t="s">
        <v>548</v>
      </c>
      <c r="B747" t="s">
        <v>873</v>
      </c>
      <c r="C747" t="s">
        <v>691</v>
      </c>
      <c r="D747" t="s">
        <v>238</v>
      </c>
      <c r="E747" t="s">
        <v>1546</v>
      </c>
      <c r="F747" t="s">
        <v>120</v>
      </c>
      <c r="G747" s="87">
        <v>43830</v>
      </c>
      <c r="H747" t="s">
        <v>1547</v>
      </c>
      <c r="I747" t="s">
        <v>2672</v>
      </c>
      <c r="J747" t="s">
        <v>2673</v>
      </c>
      <c r="K747">
        <v>10342</v>
      </c>
      <c r="L747" t="s">
        <v>2668</v>
      </c>
      <c r="M747" s="87">
        <v>43840</v>
      </c>
      <c r="N747" t="s">
        <v>1551</v>
      </c>
      <c r="O747" t="s">
        <v>1552</v>
      </c>
      <c r="P747" s="61">
        <v>-350</v>
      </c>
      <c r="Q747" t="s">
        <v>1552</v>
      </c>
      <c r="R747" s="61">
        <v>0</v>
      </c>
      <c r="S747" s="61">
        <v>-350</v>
      </c>
    </row>
    <row r="748" spans="1:19" x14ac:dyDescent="0.2">
      <c r="A748" t="s">
        <v>548</v>
      </c>
      <c r="B748" t="s">
        <v>873</v>
      </c>
      <c r="C748" t="s">
        <v>691</v>
      </c>
      <c r="D748" t="s">
        <v>238</v>
      </c>
      <c r="E748" t="s">
        <v>1546</v>
      </c>
      <c r="F748" t="s">
        <v>120</v>
      </c>
      <c r="G748" s="87">
        <v>43830</v>
      </c>
      <c r="H748" t="s">
        <v>1547</v>
      </c>
      <c r="I748" t="s">
        <v>2674</v>
      </c>
      <c r="J748" t="s">
        <v>2675</v>
      </c>
      <c r="K748">
        <v>10342</v>
      </c>
      <c r="L748" t="s">
        <v>2668</v>
      </c>
      <c r="M748" s="87">
        <v>43840</v>
      </c>
      <c r="N748" t="s">
        <v>1551</v>
      </c>
      <c r="O748" t="s">
        <v>1552</v>
      </c>
      <c r="P748" s="61">
        <v>-350</v>
      </c>
      <c r="Q748" t="s">
        <v>1552</v>
      </c>
      <c r="R748" s="61">
        <v>0</v>
      </c>
      <c r="S748" s="61">
        <v>-350</v>
      </c>
    </row>
    <row r="749" spans="1:19" x14ac:dyDescent="0.2">
      <c r="A749" t="s">
        <v>548</v>
      </c>
      <c r="B749" t="s">
        <v>873</v>
      </c>
      <c r="C749" t="s">
        <v>691</v>
      </c>
      <c r="D749" t="s">
        <v>238</v>
      </c>
      <c r="E749" t="s">
        <v>1546</v>
      </c>
      <c r="F749" t="s">
        <v>120</v>
      </c>
      <c r="G749" s="87">
        <v>43830</v>
      </c>
      <c r="H749" t="s">
        <v>1547</v>
      </c>
      <c r="I749" t="s">
        <v>2676</v>
      </c>
      <c r="J749" t="s">
        <v>2677</v>
      </c>
      <c r="K749">
        <v>10342</v>
      </c>
      <c r="L749" t="s">
        <v>2668</v>
      </c>
      <c r="M749" s="87">
        <v>43840</v>
      </c>
      <c r="N749" t="s">
        <v>1551</v>
      </c>
      <c r="O749" t="s">
        <v>1552</v>
      </c>
      <c r="P749" s="61">
        <v>-600</v>
      </c>
      <c r="Q749" t="s">
        <v>1552</v>
      </c>
      <c r="R749" s="61">
        <v>0</v>
      </c>
      <c r="S749" s="61">
        <v>-600</v>
      </c>
    </row>
    <row r="750" spans="1:19" x14ac:dyDescent="0.2">
      <c r="A750" t="s">
        <v>548</v>
      </c>
      <c r="B750" t="s">
        <v>873</v>
      </c>
      <c r="C750" t="s">
        <v>691</v>
      </c>
      <c r="D750" t="s">
        <v>238</v>
      </c>
      <c r="E750" t="s">
        <v>1546</v>
      </c>
      <c r="F750" t="s">
        <v>120</v>
      </c>
      <c r="G750" s="87">
        <v>43830</v>
      </c>
      <c r="H750" t="s">
        <v>1547</v>
      </c>
      <c r="I750" t="s">
        <v>2678</v>
      </c>
      <c r="J750" t="s">
        <v>2679</v>
      </c>
      <c r="K750">
        <v>10342</v>
      </c>
      <c r="L750" t="s">
        <v>2668</v>
      </c>
      <c r="M750" s="87">
        <v>43840</v>
      </c>
      <c r="N750" t="s">
        <v>1551</v>
      </c>
      <c r="O750" t="s">
        <v>1552</v>
      </c>
      <c r="P750" s="61">
        <v>-200</v>
      </c>
      <c r="Q750" t="s">
        <v>1552</v>
      </c>
      <c r="R750" s="61">
        <v>0</v>
      </c>
      <c r="S750" s="61">
        <v>-200</v>
      </c>
    </row>
    <row r="751" spans="1:19" x14ac:dyDescent="0.2">
      <c r="A751" t="s">
        <v>548</v>
      </c>
      <c r="B751" t="s">
        <v>873</v>
      </c>
      <c r="C751" t="s">
        <v>691</v>
      </c>
      <c r="D751" t="s">
        <v>238</v>
      </c>
      <c r="E751" t="s">
        <v>1546</v>
      </c>
      <c r="F751" t="s">
        <v>120</v>
      </c>
      <c r="G751" s="87">
        <v>43830</v>
      </c>
      <c r="H751" t="s">
        <v>1547</v>
      </c>
      <c r="I751" t="s">
        <v>2678</v>
      </c>
      <c r="J751" t="s">
        <v>2680</v>
      </c>
      <c r="K751">
        <v>10342</v>
      </c>
      <c r="L751" t="s">
        <v>2668</v>
      </c>
      <c r="M751" s="87">
        <v>43840</v>
      </c>
      <c r="N751" t="s">
        <v>1551</v>
      </c>
      <c r="O751" t="s">
        <v>1552</v>
      </c>
      <c r="P751" s="61">
        <v>-300</v>
      </c>
      <c r="Q751" t="s">
        <v>1552</v>
      </c>
      <c r="R751" s="61">
        <v>0</v>
      </c>
      <c r="S751" s="61">
        <v>-300</v>
      </c>
    </row>
    <row r="752" spans="1:19" x14ac:dyDescent="0.2">
      <c r="A752" t="s">
        <v>548</v>
      </c>
      <c r="B752" t="s">
        <v>873</v>
      </c>
      <c r="C752" t="s">
        <v>691</v>
      </c>
      <c r="D752" t="s">
        <v>238</v>
      </c>
      <c r="E752" t="s">
        <v>1546</v>
      </c>
      <c r="F752" t="s">
        <v>120</v>
      </c>
      <c r="G752" s="87">
        <v>43830</v>
      </c>
      <c r="H752" t="s">
        <v>1547</v>
      </c>
      <c r="I752" t="s">
        <v>2681</v>
      </c>
      <c r="J752" t="s">
        <v>2682</v>
      </c>
      <c r="K752">
        <v>10342</v>
      </c>
      <c r="L752" t="s">
        <v>2668</v>
      </c>
      <c r="M752" s="87">
        <v>43840</v>
      </c>
      <c r="N752" t="s">
        <v>1551</v>
      </c>
      <c r="O752" t="s">
        <v>1552</v>
      </c>
      <c r="P752" s="61">
        <v>-350</v>
      </c>
      <c r="Q752" t="s">
        <v>1552</v>
      </c>
      <c r="R752" s="61">
        <v>0</v>
      </c>
      <c r="S752" s="61">
        <v>-350</v>
      </c>
    </row>
    <row r="753" spans="1:19" x14ac:dyDescent="0.2">
      <c r="A753" t="s">
        <v>548</v>
      </c>
      <c r="B753" t="s">
        <v>873</v>
      </c>
      <c r="C753" t="s">
        <v>691</v>
      </c>
      <c r="D753" t="s">
        <v>238</v>
      </c>
      <c r="E753" t="s">
        <v>1546</v>
      </c>
      <c r="F753" t="s">
        <v>120</v>
      </c>
      <c r="G753" s="87">
        <v>43830</v>
      </c>
      <c r="H753" t="s">
        <v>1547</v>
      </c>
      <c r="I753" t="s">
        <v>2681</v>
      </c>
      <c r="J753" t="s">
        <v>2683</v>
      </c>
      <c r="K753">
        <v>10342</v>
      </c>
      <c r="L753" t="s">
        <v>2668</v>
      </c>
      <c r="M753" s="87">
        <v>43840</v>
      </c>
      <c r="N753" t="s">
        <v>1551</v>
      </c>
      <c r="O753" t="s">
        <v>1552</v>
      </c>
      <c r="P753" s="61">
        <v>-600</v>
      </c>
      <c r="Q753" t="s">
        <v>1552</v>
      </c>
      <c r="R753" s="61">
        <v>0</v>
      </c>
      <c r="S753" s="61">
        <v>-600</v>
      </c>
    </row>
    <row r="754" spans="1:19" x14ac:dyDescent="0.2">
      <c r="A754" t="s">
        <v>548</v>
      </c>
      <c r="B754" t="s">
        <v>873</v>
      </c>
      <c r="C754" t="s">
        <v>691</v>
      </c>
      <c r="D754" t="s">
        <v>238</v>
      </c>
      <c r="E754" t="s">
        <v>1546</v>
      </c>
      <c r="F754" t="s">
        <v>120</v>
      </c>
      <c r="G754" s="87">
        <v>43830</v>
      </c>
      <c r="H754" t="s">
        <v>1547</v>
      </c>
      <c r="I754" t="s">
        <v>2681</v>
      </c>
      <c r="J754" t="s">
        <v>2684</v>
      </c>
      <c r="K754">
        <v>10342</v>
      </c>
      <c r="L754" t="s">
        <v>2668</v>
      </c>
      <c r="M754" s="87">
        <v>43840</v>
      </c>
      <c r="N754" t="s">
        <v>1551</v>
      </c>
      <c r="O754" t="s">
        <v>1552</v>
      </c>
      <c r="P754" s="61">
        <v>-1200</v>
      </c>
      <c r="Q754" t="s">
        <v>1552</v>
      </c>
      <c r="R754" s="61">
        <v>0</v>
      </c>
      <c r="S754" s="61">
        <v>-1200</v>
      </c>
    </row>
    <row r="755" spans="1:19" x14ac:dyDescent="0.2">
      <c r="A755" t="s">
        <v>548</v>
      </c>
      <c r="B755" t="s">
        <v>873</v>
      </c>
      <c r="C755" t="s">
        <v>691</v>
      </c>
      <c r="D755" t="s">
        <v>238</v>
      </c>
      <c r="E755" t="s">
        <v>1546</v>
      </c>
      <c r="F755" t="s">
        <v>120</v>
      </c>
      <c r="G755" s="87">
        <v>43830</v>
      </c>
      <c r="H755" t="s">
        <v>1547</v>
      </c>
      <c r="I755" t="s">
        <v>2685</v>
      </c>
      <c r="J755" t="s">
        <v>2686</v>
      </c>
      <c r="K755">
        <v>10342</v>
      </c>
      <c r="L755" t="s">
        <v>2668</v>
      </c>
      <c r="M755" s="87">
        <v>43840</v>
      </c>
      <c r="N755" t="s">
        <v>1551</v>
      </c>
      <c r="O755" t="s">
        <v>1552</v>
      </c>
      <c r="P755" s="61">
        <v>-250</v>
      </c>
      <c r="Q755" t="s">
        <v>1552</v>
      </c>
      <c r="R755" s="61">
        <v>0</v>
      </c>
      <c r="S755" s="61">
        <v>-250</v>
      </c>
    </row>
    <row r="756" spans="1:19" x14ac:dyDescent="0.2">
      <c r="A756" t="s">
        <v>548</v>
      </c>
      <c r="B756" t="s">
        <v>873</v>
      </c>
      <c r="C756" t="s">
        <v>691</v>
      </c>
      <c r="D756" t="s">
        <v>238</v>
      </c>
      <c r="E756" t="s">
        <v>1546</v>
      </c>
      <c r="F756" t="s">
        <v>120</v>
      </c>
      <c r="G756" s="87">
        <v>43830</v>
      </c>
      <c r="H756" t="s">
        <v>1547</v>
      </c>
      <c r="I756" t="s">
        <v>2685</v>
      </c>
      <c r="J756" t="s">
        <v>2687</v>
      </c>
      <c r="K756">
        <v>10342</v>
      </c>
      <c r="L756" t="s">
        <v>2668</v>
      </c>
      <c r="M756" s="87">
        <v>43840</v>
      </c>
      <c r="N756" t="s">
        <v>1551</v>
      </c>
      <c r="O756" t="s">
        <v>1552</v>
      </c>
      <c r="P756" s="61">
        <v>-250</v>
      </c>
      <c r="Q756" t="s">
        <v>1552</v>
      </c>
      <c r="R756" s="61">
        <v>0</v>
      </c>
      <c r="S756" s="61">
        <v>-250</v>
      </c>
    </row>
    <row r="757" spans="1:19" x14ac:dyDescent="0.2">
      <c r="A757" t="s">
        <v>548</v>
      </c>
      <c r="B757" t="s">
        <v>873</v>
      </c>
      <c r="C757" t="s">
        <v>691</v>
      </c>
      <c r="D757" t="s">
        <v>238</v>
      </c>
      <c r="E757" t="s">
        <v>1546</v>
      </c>
      <c r="F757" t="s">
        <v>120</v>
      </c>
      <c r="G757" s="87">
        <v>43830</v>
      </c>
      <c r="H757" t="s">
        <v>1547</v>
      </c>
      <c r="I757" t="s">
        <v>2688</v>
      </c>
      <c r="J757" t="s">
        <v>2451</v>
      </c>
      <c r="K757">
        <v>10342</v>
      </c>
      <c r="L757" t="s">
        <v>2668</v>
      </c>
      <c r="M757" s="87">
        <v>43840</v>
      </c>
      <c r="N757" t="s">
        <v>1551</v>
      </c>
      <c r="O757" t="s">
        <v>1552</v>
      </c>
      <c r="P757" s="61">
        <v>-350</v>
      </c>
      <c r="Q757" t="s">
        <v>1552</v>
      </c>
      <c r="R757" s="61">
        <v>0</v>
      </c>
      <c r="S757" s="61">
        <v>-350</v>
      </c>
    </row>
    <row r="758" spans="1:19" x14ac:dyDescent="0.2">
      <c r="A758" t="s">
        <v>548</v>
      </c>
      <c r="B758" t="s">
        <v>873</v>
      </c>
      <c r="C758" t="s">
        <v>691</v>
      </c>
      <c r="D758" t="s">
        <v>238</v>
      </c>
      <c r="E758" t="s">
        <v>1546</v>
      </c>
      <c r="F758" t="s">
        <v>120</v>
      </c>
      <c r="G758" s="87">
        <v>43830</v>
      </c>
      <c r="H758" t="s">
        <v>1547</v>
      </c>
      <c r="I758" t="s">
        <v>2689</v>
      </c>
      <c r="J758" t="s">
        <v>2690</v>
      </c>
      <c r="K758">
        <v>10342</v>
      </c>
      <c r="L758" t="s">
        <v>2668</v>
      </c>
      <c r="M758" s="87">
        <v>43840</v>
      </c>
      <c r="N758" t="s">
        <v>1551</v>
      </c>
      <c r="O758" t="s">
        <v>1552</v>
      </c>
      <c r="P758" s="61">
        <v>-350</v>
      </c>
      <c r="Q758" t="s">
        <v>1552</v>
      </c>
      <c r="R758" s="61">
        <v>0</v>
      </c>
      <c r="S758" s="61">
        <v>-350</v>
      </c>
    </row>
    <row r="759" spans="1:19" x14ac:dyDescent="0.2">
      <c r="A759" t="s">
        <v>548</v>
      </c>
      <c r="B759" t="s">
        <v>873</v>
      </c>
      <c r="C759" t="s">
        <v>691</v>
      </c>
      <c r="D759" t="s">
        <v>238</v>
      </c>
      <c r="E759" t="s">
        <v>1546</v>
      </c>
      <c r="F759" t="s">
        <v>120</v>
      </c>
      <c r="G759" s="87">
        <v>43830</v>
      </c>
      <c r="H759" t="s">
        <v>1547</v>
      </c>
      <c r="I759" t="s">
        <v>2691</v>
      </c>
      <c r="J759" t="s">
        <v>2692</v>
      </c>
      <c r="K759">
        <v>10342</v>
      </c>
      <c r="L759" t="s">
        <v>2668</v>
      </c>
      <c r="M759" s="87">
        <v>43840</v>
      </c>
      <c r="N759" t="s">
        <v>1551</v>
      </c>
      <c r="O759" t="s">
        <v>1552</v>
      </c>
      <c r="P759" s="61">
        <v>-350</v>
      </c>
      <c r="Q759" t="s">
        <v>1552</v>
      </c>
      <c r="R759" s="61">
        <v>0</v>
      </c>
      <c r="S759" s="61">
        <v>-350</v>
      </c>
    </row>
    <row r="760" spans="1:19" x14ac:dyDescent="0.2">
      <c r="A760" t="s">
        <v>548</v>
      </c>
      <c r="B760" t="s">
        <v>873</v>
      </c>
      <c r="C760" t="s">
        <v>691</v>
      </c>
      <c r="D760" t="s">
        <v>238</v>
      </c>
      <c r="E760" t="s">
        <v>1546</v>
      </c>
      <c r="F760" t="s">
        <v>120</v>
      </c>
      <c r="G760" s="87">
        <v>43830</v>
      </c>
      <c r="H760" t="s">
        <v>1547</v>
      </c>
      <c r="I760" t="s">
        <v>2691</v>
      </c>
      <c r="J760" t="s">
        <v>2693</v>
      </c>
      <c r="K760">
        <v>10342</v>
      </c>
      <c r="L760" t="s">
        <v>2668</v>
      </c>
      <c r="M760" s="87">
        <v>43840</v>
      </c>
      <c r="N760" t="s">
        <v>1551</v>
      </c>
      <c r="O760" t="s">
        <v>1552</v>
      </c>
      <c r="P760" s="61">
        <v>-600</v>
      </c>
      <c r="Q760" t="s">
        <v>1552</v>
      </c>
      <c r="R760" s="61">
        <v>0</v>
      </c>
      <c r="S760" s="61">
        <v>-600</v>
      </c>
    </row>
    <row r="761" spans="1:19" x14ac:dyDescent="0.2">
      <c r="A761" t="s">
        <v>548</v>
      </c>
      <c r="B761" t="s">
        <v>873</v>
      </c>
      <c r="C761" t="s">
        <v>691</v>
      </c>
      <c r="D761" t="s">
        <v>238</v>
      </c>
      <c r="E761" t="s">
        <v>1546</v>
      </c>
      <c r="F761" t="s">
        <v>121</v>
      </c>
      <c r="G761" s="87">
        <v>43860</v>
      </c>
      <c r="H761" t="s">
        <v>1547</v>
      </c>
      <c r="I761" t="s">
        <v>2694</v>
      </c>
      <c r="J761" t="s">
        <v>2695</v>
      </c>
      <c r="K761">
        <v>10348</v>
      </c>
      <c r="L761" t="s">
        <v>2696</v>
      </c>
      <c r="M761" s="87">
        <v>43863</v>
      </c>
      <c r="N761" t="s">
        <v>1635</v>
      </c>
      <c r="O761" t="s">
        <v>1552</v>
      </c>
      <c r="P761" s="61">
        <v>-500</v>
      </c>
      <c r="Q761" t="s">
        <v>1552</v>
      </c>
      <c r="R761" s="61">
        <v>0</v>
      </c>
      <c r="S761" s="61">
        <v>-500</v>
      </c>
    </row>
    <row r="762" spans="1:19" x14ac:dyDescent="0.2">
      <c r="A762" t="s">
        <v>548</v>
      </c>
      <c r="B762" t="s">
        <v>873</v>
      </c>
      <c r="C762" t="s">
        <v>691</v>
      </c>
      <c r="D762" t="s">
        <v>238</v>
      </c>
      <c r="E762" t="s">
        <v>1546</v>
      </c>
      <c r="F762" t="s">
        <v>121</v>
      </c>
      <c r="G762" s="87">
        <v>43860</v>
      </c>
      <c r="H762" t="s">
        <v>1547</v>
      </c>
      <c r="I762" t="s">
        <v>2697</v>
      </c>
      <c r="J762" t="s">
        <v>2698</v>
      </c>
      <c r="K762">
        <v>10348</v>
      </c>
      <c r="L762" t="s">
        <v>2696</v>
      </c>
      <c r="M762" s="87">
        <v>43863</v>
      </c>
      <c r="N762" t="s">
        <v>1635</v>
      </c>
      <c r="O762" t="s">
        <v>1552</v>
      </c>
      <c r="P762" s="61">
        <v>-350</v>
      </c>
      <c r="Q762" t="s">
        <v>1552</v>
      </c>
      <c r="R762" s="61">
        <v>0</v>
      </c>
      <c r="S762" s="61">
        <v>-350</v>
      </c>
    </row>
    <row r="763" spans="1:19" x14ac:dyDescent="0.2">
      <c r="A763" t="s">
        <v>548</v>
      </c>
      <c r="B763" t="s">
        <v>873</v>
      </c>
      <c r="C763" t="s">
        <v>691</v>
      </c>
      <c r="D763" t="s">
        <v>238</v>
      </c>
      <c r="E763" t="s">
        <v>1546</v>
      </c>
      <c r="F763" t="s">
        <v>121</v>
      </c>
      <c r="G763" s="87">
        <v>43860</v>
      </c>
      <c r="H763" t="s">
        <v>1547</v>
      </c>
      <c r="I763" t="s">
        <v>2699</v>
      </c>
      <c r="J763" t="s">
        <v>2700</v>
      </c>
      <c r="K763">
        <v>10348</v>
      </c>
      <c r="L763" t="s">
        <v>2696</v>
      </c>
      <c r="M763" s="87">
        <v>43863</v>
      </c>
      <c r="N763" t="s">
        <v>1635</v>
      </c>
      <c r="O763" t="s">
        <v>1552</v>
      </c>
      <c r="P763" s="61">
        <v>-350</v>
      </c>
      <c r="Q763" t="s">
        <v>1552</v>
      </c>
      <c r="R763" s="61">
        <v>0</v>
      </c>
      <c r="S763" s="61">
        <v>-350</v>
      </c>
    </row>
    <row r="764" spans="1:19" x14ac:dyDescent="0.2">
      <c r="A764" t="s">
        <v>548</v>
      </c>
      <c r="B764" t="s">
        <v>873</v>
      </c>
      <c r="C764" t="s">
        <v>691</v>
      </c>
      <c r="D764" t="s">
        <v>238</v>
      </c>
      <c r="E764" t="s">
        <v>1546</v>
      </c>
      <c r="F764" t="s">
        <v>121</v>
      </c>
      <c r="G764" s="87">
        <v>43860</v>
      </c>
      <c r="H764" t="s">
        <v>1547</v>
      </c>
      <c r="I764" t="s">
        <v>2701</v>
      </c>
      <c r="J764" t="s">
        <v>2702</v>
      </c>
      <c r="K764">
        <v>10348</v>
      </c>
      <c r="L764" t="s">
        <v>2696</v>
      </c>
      <c r="M764" s="87">
        <v>43863</v>
      </c>
      <c r="N764" t="s">
        <v>1635</v>
      </c>
      <c r="O764" t="s">
        <v>1552</v>
      </c>
      <c r="P764" s="61">
        <v>-1300</v>
      </c>
      <c r="Q764" t="s">
        <v>1552</v>
      </c>
      <c r="R764" s="61">
        <v>0</v>
      </c>
      <c r="S764" s="61">
        <v>-1300</v>
      </c>
    </row>
    <row r="765" spans="1:19" x14ac:dyDescent="0.2">
      <c r="A765" t="s">
        <v>548</v>
      </c>
      <c r="B765" t="s">
        <v>873</v>
      </c>
      <c r="C765" t="s">
        <v>691</v>
      </c>
      <c r="D765" t="s">
        <v>238</v>
      </c>
      <c r="E765" t="s">
        <v>1546</v>
      </c>
      <c r="F765" t="s">
        <v>121</v>
      </c>
      <c r="G765" s="87">
        <v>43860</v>
      </c>
      <c r="H765" t="s">
        <v>1547</v>
      </c>
      <c r="I765" t="s">
        <v>2703</v>
      </c>
      <c r="J765" t="s">
        <v>2704</v>
      </c>
      <c r="K765">
        <v>10348</v>
      </c>
      <c r="L765" t="s">
        <v>2696</v>
      </c>
      <c r="M765" s="87">
        <v>43863</v>
      </c>
      <c r="N765" t="s">
        <v>1635</v>
      </c>
      <c r="O765" t="s">
        <v>1552</v>
      </c>
      <c r="P765" s="61">
        <v>-350</v>
      </c>
      <c r="Q765" t="s">
        <v>1552</v>
      </c>
      <c r="R765" s="61">
        <v>0</v>
      </c>
      <c r="S765" s="61">
        <v>-350</v>
      </c>
    </row>
    <row r="766" spans="1:19" x14ac:dyDescent="0.2">
      <c r="A766" t="s">
        <v>548</v>
      </c>
      <c r="B766" t="s">
        <v>873</v>
      </c>
      <c r="C766" t="s">
        <v>691</v>
      </c>
      <c r="D766" t="s">
        <v>238</v>
      </c>
      <c r="E766" t="s">
        <v>1546</v>
      </c>
      <c r="F766" t="s">
        <v>121</v>
      </c>
      <c r="G766" s="87">
        <v>43860</v>
      </c>
      <c r="H766" t="s">
        <v>1547</v>
      </c>
      <c r="I766" t="s">
        <v>2705</v>
      </c>
      <c r="J766" t="s">
        <v>2706</v>
      </c>
      <c r="K766">
        <v>10348</v>
      </c>
      <c r="L766" t="s">
        <v>2696</v>
      </c>
      <c r="M766" s="87">
        <v>43863</v>
      </c>
      <c r="N766" t="s">
        <v>1635</v>
      </c>
      <c r="O766" t="s">
        <v>1552</v>
      </c>
      <c r="P766" s="61">
        <v>-900</v>
      </c>
      <c r="Q766" t="s">
        <v>1552</v>
      </c>
      <c r="R766" s="61">
        <v>0</v>
      </c>
      <c r="S766" s="61">
        <v>-900</v>
      </c>
    </row>
    <row r="767" spans="1:19" x14ac:dyDescent="0.2">
      <c r="A767" t="s">
        <v>548</v>
      </c>
      <c r="B767" t="s">
        <v>873</v>
      </c>
      <c r="C767" t="s">
        <v>691</v>
      </c>
      <c r="D767" t="s">
        <v>238</v>
      </c>
      <c r="E767" t="s">
        <v>1546</v>
      </c>
      <c r="F767" t="s">
        <v>121</v>
      </c>
      <c r="G767" s="87">
        <v>43860</v>
      </c>
      <c r="H767" t="s">
        <v>1547</v>
      </c>
      <c r="I767" t="s">
        <v>2707</v>
      </c>
      <c r="J767" t="s">
        <v>2708</v>
      </c>
      <c r="K767">
        <v>10348</v>
      </c>
      <c r="L767" t="s">
        <v>2696</v>
      </c>
      <c r="M767" s="87">
        <v>43863</v>
      </c>
      <c r="N767" t="s">
        <v>1635</v>
      </c>
      <c r="O767" t="s">
        <v>1552</v>
      </c>
      <c r="P767" s="61">
        <v>-125</v>
      </c>
      <c r="Q767" t="s">
        <v>1552</v>
      </c>
      <c r="R767" s="61">
        <v>0</v>
      </c>
      <c r="S767" s="61">
        <v>-125</v>
      </c>
    </row>
    <row r="768" spans="1:19" x14ac:dyDescent="0.2">
      <c r="A768" t="s">
        <v>548</v>
      </c>
      <c r="B768" t="s">
        <v>873</v>
      </c>
      <c r="C768" t="s">
        <v>691</v>
      </c>
      <c r="D768" t="s">
        <v>238</v>
      </c>
      <c r="E768" t="s">
        <v>1546</v>
      </c>
      <c r="F768" t="s">
        <v>121</v>
      </c>
      <c r="G768" s="87">
        <v>43860</v>
      </c>
      <c r="H768" t="s">
        <v>1547</v>
      </c>
      <c r="I768" t="s">
        <v>2709</v>
      </c>
      <c r="J768" t="s">
        <v>2451</v>
      </c>
      <c r="K768">
        <v>10348</v>
      </c>
      <c r="L768" t="s">
        <v>2696</v>
      </c>
      <c r="M768" s="87">
        <v>43863</v>
      </c>
      <c r="N768" t="s">
        <v>1635</v>
      </c>
      <c r="O768" t="s">
        <v>1552</v>
      </c>
      <c r="P768" s="61">
        <v>-227</v>
      </c>
      <c r="Q768" t="s">
        <v>1552</v>
      </c>
      <c r="R768" s="61">
        <v>0</v>
      </c>
      <c r="S768" s="61">
        <v>-227</v>
      </c>
    </row>
    <row r="769" spans="1:19" x14ac:dyDescent="0.2">
      <c r="A769" t="s">
        <v>548</v>
      </c>
      <c r="B769" t="s">
        <v>873</v>
      </c>
      <c r="C769" t="s">
        <v>691</v>
      </c>
      <c r="D769" t="s">
        <v>238</v>
      </c>
      <c r="E769" t="s">
        <v>1546</v>
      </c>
      <c r="F769" t="s">
        <v>121</v>
      </c>
      <c r="G769" s="87">
        <v>43860</v>
      </c>
      <c r="H769" t="s">
        <v>1547</v>
      </c>
      <c r="I769" t="s">
        <v>2710</v>
      </c>
      <c r="J769" t="s">
        <v>2447</v>
      </c>
      <c r="K769">
        <v>10348</v>
      </c>
      <c r="L769" t="s">
        <v>2696</v>
      </c>
      <c r="M769" s="87">
        <v>43863</v>
      </c>
      <c r="N769" t="s">
        <v>1635</v>
      </c>
      <c r="O769" t="s">
        <v>1552</v>
      </c>
      <c r="P769" s="61">
        <v>-350</v>
      </c>
      <c r="Q769" t="s">
        <v>1552</v>
      </c>
      <c r="R769" s="61">
        <v>0</v>
      </c>
      <c r="S769" s="61">
        <v>-350</v>
      </c>
    </row>
    <row r="770" spans="1:19" x14ac:dyDescent="0.2">
      <c r="A770" t="s">
        <v>548</v>
      </c>
      <c r="B770" t="s">
        <v>873</v>
      </c>
      <c r="C770" t="s">
        <v>691</v>
      </c>
      <c r="D770" t="s">
        <v>238</v>
      </c>
      <c r="E770" t="s">
        <v>1546</v>
      </c>
      <c r="F770" t="s">
        <v>121</v>
      </c>
      <c r="G770" s="87">
        <v>43860</v>
      </c>
      <c r="H770" t="s">
        <v>1547</v>
      </c>
      <c r="I770" t="s">
        <v>2711</v>
      </c>
      <c r="J770" t="s">
        <v>2712</v>
      </c>
      <c r="K770">
        <v>10348</v>
      </c>
      <c r="L770" t="s">
        <v>2696</v>
      </c>
      <c r="M770" s="87">
        <v>43863</v>
      </c>
      <c r="N770" t="s">
        <v>1635</v>
      </c>
      <c r="O770" t="s">
        <v>1552</v>
      </c>
      <c r="P770" s="61">
        <v>-800</v>
      </c>
      <c r="Q770" t="s">
        <v>1552</v>
      </c>
      <c r="R770" s="61">
        <v>0</v>
      </c>
      <c r="S770" s="61">
        <v>-800</v>
      </c>
    </row>
    <row r="771" spans="1:19" x14ac:dyDescent="0.2">
      <c r="A771" t="s">
        <v>548</v>
      </c>
      <c r="B771" t="s">
        <v>873</v>
      </c>
      <c r="C771" t="s">
        <v>691</v>
      </c>
      <c r="D771" t="s">
        <v>238</v>
      </c>
      <c r="E771" t="s">
        <v>1546</v>
      </c>
      <c r="F771" t="s">
        <v>121</v>
      </c>
      <c r="G771" s="87">
        <v>43860</v>
      </c>
      <c r="H771" t="s">
        <v>1547</v>
      </c>
      <c r="I771" t="s">
        <v>2713</v>
      </c>
      <c r="J771" t="s">
        <v>2714</v>
      </c>
      <c r="K771">
        <v>10348</v>
      </c>
      <c r="L771" t="s">
        <v>2696</v>
      </c>
      <c r="M771" s="87">
        <v>43863</v>
      </c>
      <c r="N771" t="s">
        <v>1635</v>
      </c>
      <c r="O771" t="s">
        <v>1552</v>
      </c>
      <c r="P771" s="61">
        <v>-470</v>
      </c>
      <c r="Q771" t="s">
        <v>1552</v>
      </c>
      <c r="R771" s="61">
        <v>0</v>
      </c>
      <c r="S771" s="61">
        <v>-470</v>
      </c>
    </row>
    <row r="772" spans="1:19" x14ac:dyDescent="0.2">
      <c r="A772" t="s">
        <v>548</v>
      </c>
      <c r="B772" t="s">
        <v>873</v>
      </c>
      <c r="C772" t="s">
        <v>691</v>
      </c>
      <c r="D772" t="s">
        <v>238</v>
      </c>
      <c r="E772" t="s">
        <v>1546</v>
      </c>
      <c r="F772" t="s">
        <v>121</v>
      </c>
      <c r="G772" s="87">
        <v>43860</v>
      </c>
      <c r="H772" t="s">
        <v>1547</v>
      </c>
      <c r="I772" t="s">
        <v>2715</v>
      </c>
      <c r="J772" t="s">
        <v>2687</v>
      </c>
      <c r="K772">
        <v>10348</v>
      </c>
      <c r="L772" t="s">
        <v>2696</v>
      </c>
      <c r="M772" s="87">
        <v>43863</v>
      </c>
      <c r="N772" t="s">
        <v>1635</v>
      </c>
      <c r="O772" t="s">
        <v>1552</v>
      </c>
      <c r="P772" s="61">
        <v>-250</v>
      </c>
      <c r="Q772" t="s">
        <v>1552</v>
      </c>
      <c r="R772" s="61">
        <v>0</v>
      </c>
      <c r="S772" s="61">
        <v>-250</v>
      </c>
    </row>
    <row r="773" spans="1:19" x14ac:dyDescent="0.2">
      <c r="A773" t="s">
        <v>548</v>
      </c>
      <c r="B773" t="s">
        <v>873</v>
      </c>
      <c r="C773" t="s">
        <v>691</v>
      </c>
      <c r="D773" t="s">
        <v>238</v>
      </c>
      <c r="E773" t="s">
        <v>1546</v>
      </c>
      <c r="F773" t="s">
        <v>121</v>
      </c>
      <c r="G773" s="87">
        <v>43860</v>
      </c>
      <c r="H773" t="s">
        <v>1547</v>
      </c>
      <c r="I773" t="s">
        <v>2716</v>
      </c>
      <c r="J773" t="s">
        <v>2686</v>
      </c>
      <c r="K773">
        <v>10348</v>
      </c>
      <c r="L773" t="s">
        <v>2696</v>
      </c>
      <c r="M773" s="87">
        <v>43863</v>
      </c>
      <c r="N773" t="s">
        <v>1635</v>
      </c>
      <c r="O773" t="s">
        <v>1552</v>
      </c>
      <c r="P773" s="61">
        <v>-250</v>
      </c>
      <c r="Q773" t="s">
        <v>1552</v>
      </c>
      <c r="R773" s="61">
        <v>0</v>
      </c>
      <c r="S773" s="61">
        <v>-250</v>
      </c>
    </row>
    <row r="774" spans="1:19" x14ac:dyDescent="0.2">
      <c r="A774" t="s">
        <v>548</v>
      </c>
      <c r="B774" t="s">
        <v>873</v>
      </c>
      <c r="C774" t="s">
        <v>691</v>
      </c>
      <c r="D774" t="s">
        <v>238</v>
      </c>
      <c r="E774" t="s">
        <v>1546</v>
      </c>
      <c r="F774" t="s">
        <v>121</v>
      </c>
      <c r="G774" s="87">
        <v>43860</v>
      </c>
      <c r="H774" t="s">
        <v>1547</v>
      </c>
      <c r="I774" t="s">
        <v>2717</v>
      </c>
      <c r="J774" t="s">
        <v>2718</v>
      </c>
      <c r="K774">
        <v>10348</v>
      </c>
      <c r="L774" t="s">
        <v>2696</v>
      </c>
      <c r="M774" s="87">
        <v>43863</v>
      </c>
      <c r="N774" t="s">
        <v>1635</v>
      </c>
      <c r="O774" t="s">
        <v>1552</v>
      </c>
      <c r="P774" s="61">
        <v>-400</v>
      </c>
      <c r="Q774" t="s">
        <v>1552</v>
      </c>
      <c r="R774" s="61">
        <v>0</v>
      </c>
      <c r="S774" s="61">
        <v>-400</v>
      </c>
    </row>
    <row r="775" spans="1:19" x14ac:dyDescent="0.2">
      <c r="A775" t="s">
        <v>548</v>
      </c>
      <c r="B775" t="s">
        <v>873</v>
      </c>
      <c r="C775" t="s">
        <v>691</v>
      </c>
      <c r="D775" t="s">
        <v>238</v>
      </c>
      <c r="E775" t="s">
        <v>1546</v>
      </c>
      <c r="F775" t="s">
        <v>122</v>
      </c>
      <c r="G775" s="87">
        <v>43889</v>
      </c>
      <c r="H775" t="s">
        <v>1547</v>
      </c>
      <c r="I775" t="s">
        <v>2719</v>
      </c>
      <c r="J775" t="s">
        <v>2720</v>
      </c>
      <c r="K775">
        <v>10364</v>
      </c>
      <c r="L775" t="s">
        <v>2721</v>
      </c>
      <c r="M775" s="87">
        <v>43892</v>
      </c>
      <c r="N775" t="s">
        <v>1551</v>
      </c>
      <c r="O775" t="s">
        <v>1552</v>
      </c>
      <c r="P775" s="61">
        <v>-500</v>
      </c>
      <c r="Q775" t="s">
        <v>1552</v>
      </c>
      <c r="R775" s="61">
        <v>0</v>
      </c>
      <c r="S775" s="61">
        <v>-500</v>
      </c>
    </row>
    <row r="776" spans="1:19" x14ac:dyDescent="0.2">
      <c r="A776" t="s">
        <v>548</v>
      </c>
      <c r="B776" t="s">
        <v>873</v>
      </c>
      <c r="C776" t="s">
        <v>691</v>
      </c>
      <c r="D776" t="s">
        <v>238</v>
      </c>
      <c r="E776" t="s">
        <v>1546</v>
      </c>
      <c r="F776" t="s">
        <v>122</v>
      </c>
      <c r="G776" s="87">
        <v>43889</v>
      </c>
      <c r="H776" t="s">
        <v>1547</v>
      </c>
      <c r="I776" t="s">
        <v>2722</v>
      </c>
      <c r="J776" t="s">
        <v>2723</v>
      </c>
      <c r="K776">
        <v>10364</v>
      </c>
      <c r="L776" t="s">
        <v>2721</v>
      </c>
      <c r="M776" s="87">
        <v>43892</v>
      </c>
      <c r="N776" t="s">
        <v>1551</v>
      </c>
      <c r="O776" t="s">
        <v>1552</v>
      </c>
      <c r="P776" s="61">
        <v>-600</v>
      </c>
      <c r="Q776" t="s">
        <v>1552</v>
      </c>
      <c r="R776" s="61">
        <v>0</v>
      </c>
      <c r="S776" s="61">
        <v>-600</v>
      </c>
    </row>
    <row r="777" spans="1:19" x14ac:dyDescent="0.2">
      <c r="A777" t="s">
        <v>548</v>
      </c>
      <c r="B777" t="s">
        <v>873</v>
      </c>
      <c r="C777" t="s">
        <v>691</v>
      </c>
      <c r="D777" t="s">
        <v>238</v>
      </c>
      <c r="E777" t="s">
        <v>1546</v>
      </c>
      <c r="F777" t="s">
        <v>122</v>
      </c>
      <c r="G777" s="87">
        <v>43889</v>
      </c>
      <c r="H777" t="s">
        <v>1547</v>
      </c>
      <c r="I777" t="s">
        <v>2724</v>
      </c>
      <c r="J777" t="s">
        <v>2725</v>
      </c>
      <c r="K777">
        <v>10364</v>
      </c>
      <c r="L777" t="s">
        <v>2721</v>
      </c>
      <c r="M777" s="87">
        <v>43892</v>
      </c>
      <c r="N777" t="s">
        <v>1551</v>
      </c>
      <c r="O777" t="s">
        <v>1552</v>
      </c>
      <c r="P777" s="61">
        <v>-500</v>
      </c>
      <c r="Q777" t="s">
        <v>1552</v>
      </c>
      <c r="R777" s="61">
        <v>0</v>
      </c>
      <c r="S777" s="61">
        <v>-500</v>
      </c>
    </row>
    <row r="778" spans="1:19" x14ac:dyDescent="0.2">
      <c r="A778" t="s">
        <v>548</v>
      </c>
      <c r="B778" t="s">
        <v>873</v>
      </c>
      <c r="C778" t="s">
        <v>691</v>
      </c>
      <c r="D778" t="s">
        <v>238</v>
      </c>
      <c r="E778" t="s">
        <v>1546</v>
      </c>
      <c r="F778" t="s">
        <v>122</v>
      </c>
      <c r="G778" s="87">
        <v>43889</v>
      </c>
      <c r="H778" t="s">
        <v>1547</v>
      </c>
      <c r="I778" t="s">
        <v>2726</v>
      </c>
      <c r="J778" t="s">
        <v>2445</v>
      </c>
      <c r="K778">
        <v>10364</v>
      </c>
      <c r="L778" t="s">
        <v>2721</v>
      </c>
      <c r="M778" s="87">
        <v>43892</v>
      </c>
      <c r="N778" t="s">
        <v>1551</v>
      </c>
      <c r="O778" t="s">
        <v>1552</v>
      </c>
      <c r="P778" s="61">
        <v>-600</v>
      </c>
      <c r="Q778" t="s">
        <v>1552</v>
      </c>
      <c r="R778" s="61">
        <v>0</v>
      </c>
      <c r="S778" s="61">
        <v>-600</v>
      </c>
    </row>
    <row r="779" spans="1:19" x14ac:dyDescent="0.2">
      <c r="A779" t="s">
        <v>548</v>
      </c>
      <c r="B779" t="s">
        <v>873</v>
      </c>
      <c r="C779" t="s">
        <v>691</v>
      </c>
      <c r="D779" t="s">
        <v>238</v>
      </c>
      <c r="E779" t="s">
        <v>1546</v>
      </c>
      <c r="F779" t="s">
        <v>122</v>
      </c>
      <c r="G779" s="87">
        <v>43889</v>
      </c>
      <c r="H779" t="s">
        <v>1547</v>
      </c>
      <c r="I779" t="s">
        <v>2727</v>
      </c>
      <c r="J779" t="s">
        <v>2451</v>
      </c>
      <c r="K779">
        <v>10364</v>
      </c>
      <c r="L779" t="s">
        <v>2721</v>
      </c>
      <c r="M779" s="87">
        <v>43892</v>
      </c>
      <c r="N779" t="s">
        <v>1551</v>
      </c>
      <c r="O779" t="s">
        <v>1552</v>
      </c>
      <c r="P779" s="61">
        <v>-350</v>
      </c>
      <c r="Q779" t="s">
        <v>1552</v>
      </c>
      <c r="R779" s="61">
        <v>0</v>
      </c>
      <c r="S779" s="61">
        <v>-350</v>
      </c>
    </row>
    <row r="780" spans="1:19" x14ac:dyDescent="0.2">
      <c r="A780" t="s">
        <v>548</v>
      </c>
      <c r="B780" t="s">
        <v>873</v>
      </c>
      <c r="C780" t="s">
        <v>691</v>
      </c>
      <c r="D780" t="s">
        <v>238</v>
      </c>
      <c r="E780" t="s">
        <v>1546</v>
      </c>
      <c r="F780" t="s">
        <v>122</v>
      </c>
      <c r="G780" s="87">
        <v>43889</v>
      </c>
      <c r="H780" t="s">
        <v>1547</v>
      </c>
      <c r="I780" t="s">
        <v>2728</v>
      </c>
      <c r="J780" t="s">
        <v>2729</v>
      </c>
      <c r="K780">
        <v>10364</v>
      </c>
      <c r="L780" t="s">
        <v>2721</v>
      </c>
      <c r="M780" s="87">
        <v>43892</v>
      </c>
      <c r="N780" t="s">
        <v>1551</v>
      </c>
      <c r="O780" t="s">
        <v>1552</v>
      </c>
      <c r="P780" s="61">
        <v>-350</v>
      </c>
      <c r="Q780" t="s">
        <v>1552</v>
      </c>
      <c r="R780" s="61">
        <v>0</v>
      </c>
      <c r="S780" s="61">
        <v>-350</v>
      </c>
    </row>
    <row r="781" spans="1:19" x14ac:dyDescent="0.2">
      <c r="A781" t="s">
        <v>548</v>
      </c>
      <c r="B781" t="s">
        <v>873</v>
      </c>
      <c r="C781" t="s">
        <v>691</v>
      </c>
      <c r="D781" t="s">
        <v>238</v>
      </c>
      <c r="E781" t="s">
        <v>1546</v>
      </c>
      <c r="F781" t="s">
        <v>122</v>
      </c>
      <c r="G781" s="87">
        <v>43889</v>
      </c>
      <c r="H781" t="s">
        <v>1547</v>
      </c>
      <c r="I781" t="s">
        <v>2730</v>
      </c>
      <c r="J781" t="s">
        <v>2731</v>
      </c>
      <c r="K781">
        <v>10364</v>
      </c>
      <c r="L781" t="s">
        <v>2721</v>
      </c>
      <c r="M781" s="87">
        <v>43892</v>
      </c>
      <c r="N781" t="s">
        <v>1551</v>
      </c>
      <c r="O781" t="s">
        <v>1552</v>
      </c>
      <c r="P781" s="61">
        <v>-1200</v>
      </c>
      <c r="Q781" t="s">
        <v>1552</v>
      </c>
      <c r="R781" s="61">
        <v>0</v>
      </c>
      <c r="S781" s="61">
        <v>-1200</v>
      </c>
    </row>
    <row r="782" spans="1:19" x14ac:dyDescent="0.2">
      <c r="A782" t="s">
        <v>548</v>
      </c>
      <c r="B782" t="s">
        <v>873</v>
      </c>
      <c r="C782" t="s">
        <v>691</v>
      </c>
      <c r="D782" t="s">
        <v>238</v>
      </c>
      <c r="E782" t="s">
        <v>1546</v>
      </c>
      <c r="F782" t="s">
        <v>122</v>
      </c>
      <c r="G782" s="87">
        <v>43889</v>
      </c>
      <c r="H782" t="s">
        <v>1547</v>
      </c>
      <c r="I782" t="s">
        <v>2732</v>
      </c>
      <c r="J782" t="s">
        <v>2733</v>
      </c>
      <c r="K782">
        <v>10364</v>
      </c>
      <c r="L782" t="s">
        <v>2721</v>
      </c>
      <c r="M782" s="87">
        <v>43892</v>
      </c>
      <c r="N782" t="s">
        <v>1551</v>
      </c>
      <c r="O782" t="s">
        <v>1552</v>
      </c>
      <c r="P782" s="61">
        <v>-125</v>
      </c>
      <c r="Q782" t="s">
        <v>1552</v>
      </c>
      <c r="R782" s="61">
        <v>0</v>
      </c>
      <c r="S782" s="61">
        <v>-125</v>
      </c>
    </row>
    <row r="783" spans="1:19" x14ac:dyDescent="0.2">
      <c r="A783" t="s">
        <v>548</v>
      </c>
      <c r="B783" t="s">
        <v>873</v>
      </c>
      <c r="C783" t="s">
        <v>691</v>
      </c>
      <c r="D783" t="s">
        <v>238</v>
      </c>
      <c r="E783" t="s">
        <v>1546</v>
      </c>
      <c r="F783" t="s">
        <v>122</v>
      </c>
      <c r="G783" s="87">
        <v>43889</v>
      </c>
      <c r="H783" t="s">
        <v>1547</v>
      </c>
      <c r="I783" t="s">
        <v>2734</v>
      </c>
      <c r="J783" t="s">
        <v>2735</v>
      </c>
      <c r="K783">
        <v>10364</v>
      </c>
      <c r="L783" t="s">
        <v>2721</v>
      </c>
      <c r="M783" s="87">
        <v>43892</v>
      </c>
      <c r="N783" t="s">
        <v>1551</v>
      </c>
      <c r="O783" t="s">
        <v>1552</v>
      </c>
      <c r="P783" s="61">
        <v>-1150</v>
      </c>
      <c r="Q783" t="s">
        <v>1552</v>
      </c>
      <c r="R783" s="61">
        <v>0</v>
      </c>
      <c r="S783" s="61">
        <v>-1150</v>
      </c>
    </row>
    <row r="784" spans="1:19" x14ac:dyDescent="0.2">
      <c r="A784" t="s">
        <v>548</v>
      </c>
      <c r="B784" t="s">
        <v>873</v>
      </c>
      <c r="C784" t="s">
        <v>691</v>
      </c>
      <c r="D784" t="s">
        <v>238</v>
      </c>
      <c r="E784" t="s">
        <v>1546</v>
      </c>
      <c r="F784" t="s">
        <v>122</v>
      </c>
      <c r="G784" s="87">
        <v>43889</v>
      </c>
      <c r="H784" t="s">
        <v>1547</v>
      </c>
      <c r="I784" t="s">
        <v>2736</v>
      </c>
      <c r="J784" t="s">
        <v>2737</v>
      </c>
      <c r="K784">
        <v>10364</v>
      </c>
      <c r="L784" t="s">
        <v>2721</v>
      </c>
      <c r="M784" s="87">
        <v>43892</v>
      </c>
      <c r="N784" t="s">
        <v>1551</v>
      </c>
      <c r="O784" t="s">
        <v>1552</v>
      </c>
      <c r="P784" s="61">
        <v>-1200</v>
      </c>
      <c r="Q784" t="s">
        <v>1552</v>
      </c>
      <c r="R784" s="61">
        <v>0</v>
      </c>
      <c r="S784" s="61">
        <v>-1200</v>
      </c>
    </row>
    <row r="785" spans="1:19" x14ac:dyDescent="0.2">
      <c r="A785" t="s">
        <v>548</v>
      </c>
      <c r="B785" t="s">
        <v>873</v>
      </c>
      <c r="C785" t="s">
        <v>691</v>
      </c>
      <c r="D785" t="s">
        <v>238</v>
      </c>
      <c r="E785" t="s">
        <v>1546</v>
      </c>
      <c r="F785" t="s">
        <v>122</v>
      </c>
      <c r="G785" s="87">
        <v>43889</v>
      </c>
      <c r="H785" t="s">
        <v>1547</v>
      </c>
      <c r="I785" t="s">
        <v>2738</v>
      </c>
      <c r="J785" t="s">
        <v>2739</v>
      </c>
      <c r="K785">
        <v>10364</v>
      </c>
      <c r="L785" t="s">
        <v>2721</v>
      </c>
      <c r="M785" s="87">
        <v>43892</v>
      </c>
      <c r="N785" t="s">
        <v>1551</v>
      </c>
      <c r="O785" t="s">
        <v>1552</v>
      </c>
      <c r="P785" s="61">
        <v>-300</v>
      </c>
      <c r="Q785" t="s">
        <v>1552</v>
      </c>
      <c r="R785" s="61">
        <v>0</v>
      </c>
      <c r="S785" s="61">
        <v>-300</v>
      </c>
    </row>
    <row r="786" spans="1:19" x14ac:dyDescent="0.2">
      <c r="A786" t="s">
        <v>548</v>
      </c>
      <c r="B786" t="s">
        <v>873</v>
      </c>
      <c r="C786" t="s">
        <v>691</v>
      </c>
      <c r="D786" t="s">
        <v>238</v>
      </c>
      <c r="E786" t="s">
        <v>1546</v>
      </c>
      <c r="F786" t="s">
        <v>122</v>
      </c>
      <c r="G786" s="87">
        <v>43889</v>
      </c>
      <c r="H786" t="s">
        <v>1547</v>
      </c>
      <c r="I786" t="s">
        <v>2740</v>
      </c>
      <c r="J786" t="s">
        <v>2741</v>
      </c>
      <c r="K786">
        <v>10364</v>
      </c>
      <c r="L786" t="s">
        <v>2721</v>
      </c>
      <c r="M786" s="87">
        <v>43892</v>
      </c>
      <c r="N786" t="s">
        <v>1551</v>
      </c>
      <c r="O786" t="s">
        <v>1552</v>
      </c>
      <c r="P786" s="61">
        <v>-300</v>
      </c>
      <c r="Q786" t="s">
        <v>1552</v>
      </c>
      <c r="R786" s="61">
        <v>0</v>
      </c>
      <c r="S786" s="61">
        <v>-300</v>
      </c>
    </row>
    <row r="787" spans="1:19" x14ac:dyDescent="0.2">
      <c r="A787" t="s">
        <v>548</v>
      </c>
      <c r="B787" t="s">
        <v>873</v>
      </c>
      <c r="C787" t="s">
        <v>691</v>
      </c>
      <c r="D787" t="s">
        <v>238</v>
      </c>
      <c r="E787" t="s">
        <v>1546</v>
      </c>
      <c r="F787" t="s">
        <v>122</v>
      </c>
      <c r="G787" s="87">
        <v>43889</v>
      </c>
      <c r="H787" t="s">
        <v>1547</v>
      </c>
      <c r="I787" t="s">
        <v>2742</v>
      </c>
      <c r="J787" t="s">
        <v>2743</v>
      </c>
      <c r="K787">
        <v>10364</v>
      </c>
      <c r="L787" t="s">
        <v>2721</v>
      </c>
      <c r="M787" s="87">
        <v>43892</v>
      </c>
      <c r="N787" t="s">
        <v>1551</v>
      </c>
      <c r="O787" t="s">
        <v>1552</v>
      </c>
      <c r="P787" s="61">
        <v>-350</v>
      </c>
      <c r="Q787" t="s">
        <v>1552</v>
      </c>
      <c r="R787" s="61">
        <v>0</v>
      </c>
      <c r="S787" s="61">
        <v>-350</v>
      </c>
    </row>
    <row r="788" spans="1:19" x14ac:dyDescent="0.2">
      <c r="A788" t="s">
        <v>548</v>
      </c>
      <c r="B788" t="s">
        <v>873</v>
      </c>
      <c r="C788" t="s">
        <v>691</v>
      </c>
      <c r="D788" t="s">
        <v>238</v>
      </c>
      <c r="E788" t="s">
        <v>1546</v>
      </c>
      <c r="F788" t="s">
        <v>122</v>
      </c>
      <c r="G788" s="87">
        <v>43889</v>
      </c>
      <c r="H788" t="s">
        <v>1547</v>
      </c>
      <c r="I788" t="s">
        <v>2742</v>
      </c>
      <c r="J788" t="s">
        <v>2744</v>
      </c>
      <c r="K788">
        <v>10364</v>
      </c>
      <c r="L788" t="s">
        <v>2721</v>
      </c>
      <c r="M788" s="87">
        <v>43892</v>
      </c>
      <c r="N788" t="s">
        <v>1551</v>
      </c>
      <c r="O788" t="s">
        <v>1552</v>
      </c>
      <c r="P788" s="61">
        <v>-350</v>
      </c>
      <c r="Q788" t="s">
        <v>1552</v>
      </c>
      <c r="R788" s="61">
        <v>0</v>
      </c>
      <c r="S788" s="61">
        <v>-350</v>
      </c>
    </row>
    <row r="789" spans="1:19" x14ac:dyDescent="0.2">
      <c r="A789" t="s">
        <v>548</v>
      </c>
      <c r="B789" t="s">
        <v>873</v>
      </c>
      <c r="C789" t="s">
        <v>691</v>
      </c>
      <c r="D789" t="s">
        <v>238</v>
      </c>
      <c r="E789" t="s">
        <v>1546</v>
      </c>
      <c r="F789" t="s">
        <v>122</v>
      </c>
      <c r="G789" s="87">
        <v>43889</v>
      </c>
      <c r="H789" t="s">
        <v>1547</v>
      </c>
      <c r="I789" t="s">
        <v>2745</v>
      </c>
      <c r="J789" t="s">
        <v>2746</v>
      </c>
      <c r="K789">
        <v>10364</v>
      </c>
      <c r="L789" t="s">
        <v>2721</v>
      </c>
      <c r="M789" s="87">
        <v>43892</v>
      </c>
      <c r="N789" t="s">
        <v>1551</v>
      </c>
      <c r="O789" t="s">
        <v>1552</v>
      </c>
      <c r="P789" s="61">
        <v>-300</v>
      </c>
      <c r="Q789" t="s">
        <v>1552</v>
      </c>
      <c r="R789" s="61">
        <v>0</v>
      </c>
      <c r="S789" s="61">
        <v>-300</v>
      </c>
    </row>
    <row r="790" spans="1:19" x14ac:dyDescent="0.2">
      <c r="A790" t="s">
        <v>548</v>
      </c>
      <c r="B790" t="s">
        <v>873</v>
      </c>
      <c r="C790" t="s">
        <v>691</v>
      </c>
      <c r="D790" t="s">
        <v>238</v>
      </c>
      <c r="E790" t="s">
        <v>1546</v>
      </c>
      <c r="F790" t="s">
        <v>122</v>
      </c>
      <c r="G790" s="87">
        <v>43889</v>
      </c>
      <c r="H790" t="s">
        <v>1547</v>
      </c>
      <c r="I790" t="s">
        <v>2747</v>
      </c>
      <c r="J790" t="s">
        <v>2748</v>
      </c>
      <c r="K790">
        <v>10364</v>
      </c>
      <c r="L790" t="s">
        <v>2721</v>
      </c>
      <c r="M790" s="87">
        <v>43892</v>
      </c>
      <c r="N790" t="s">
        <v>1551</v>
      </c>
      <c r="O790" t="s">
        <v>1552</v>
      </c>
      <c r="P790" s="61">
        <v>-400</v>
      </c>
      <c r="Q790" t="s">
        <v>1552</v>
      </c>
      <c r="R790" s="61">
        <v>0</v>
      </c>
      <c r="S790" s="61">
        <v>-400</v>
      </c>
    </row>
    <row r="791" spans="1:19" x14ac:dyDescent="0.2">
      <c r="A791" t="s">
        <v>548</v>
      </c>
      <c r="B791" t="s">
        <v>873</v>
      </c>
      <c r="C791" t="s">
        <v>691</v>
      </c>
      <c r="D791" t="s">
        <v>238</v>
      </c>
      <c r="E791" t="s">
        <v>1546</v>
      </c>
      <c r="F791" t="s">
        <v>122</v>
      </c>
      <c r="G791" s="87">
        <v>43889</v>
      </c>
      <c r="H791" t="s">
        <v>1547</v>
      </c>
      <c r="I791" t="s">
        <v>2749</v>
      </c>
      <c r="J791" t="s">
        <v>2750</v>
      </c>
      <c r="K791">
        <v>10364</v>
      </c>
      <c r="L791" t="s">
        <v>2721</v>
      </c>
      <c r="M791" s="87">
        <v>43892</v>
      </c>
      <c r="N791" t="s">
        <v>1551</v>
      </c>
      <c r="O791" t="s">
        <v>1552</v>
      </c>
      <c r="P791" s="61">
        <v>-400</v>
      </c>
      <c r="Q791" t="s">
        <v>1552</v>
      </c>
      <c r="R791" s="61">
        <v>0</v>
      </c>
      <c r="S791" s="61">
        <v>-400</v>
      </c>
    </row>
    <row r="792" spans="1:19" x14ac:dyDescent="0.2">
      <c r="A792" t="s">
        <v>548</v>
      </c>
      <c r="B792" t="s">
        <v>873</v>
      </c>
      <c r="C792" t="s">
        <v>691</v>
      </c>
      <c r="D792" t="s">
        <v>238</v>
      </c>
      <c r="E792" t="s">
        <v>1546</v>
      </c>
      <c r="F792" t="s">
        <v>122</v>
      </c>
      <c r="G792" s="87">
        <v>43889</v>
      </c>
      <c r="H792" t="s">
        <v>1547</v>
      </c>
      <c r="I792" t="s">
        <v>2751</v>
      </c>
      <c r="J792" t="s">
        <v>2752</v>
      </c>
      <c r="K792">
        <v>10364</v>
      </c>
      <c r="L792" t="s">
        <v>2721</v>
      </c>
      <c r="M792" s="87">
        <v>43892</v>
      </c>
      <c r="N792" t="s">
        <v>1551</v>
      </c>
      <c r="O792" t="s">
        <v>1552</v>
      </c>
      <c r="P792" s="61">
        <v>-500</v>
      </c>
      <c r="Q792" t="s">
        <v>1552</v>
      </c>
      <c r="R792" s="61">
        <v>0</v>
      </c>
      <c r="S792" s="61">
        <v>-500</v>
      </c>
    </row>
    <row r="793" spans="1:19" x14ac:dyDescent="0.2">
      <c r="A793" t="s">
        <v>548</v>
      </c>
      <c r="B793" t="s">
        <v>873</v>
      </c>
      <c r="C793" t="s">
        <v>691</v>
      </c>
      <c r="D793" t="s">
        <v>238</v>
      </c>
      <c r="E793" t="s">
        <v>1546</v>
      </c>
      <c r="F793" t="s">
        <v>122</v>
      </c>
      <c r="G793" s="87">
        <v>43889</v>
      </c>
      <c r="H793" t="s">
        <v>1547</v>
      </c>
      <c r="I793" t="s">
        <v>2753</v>
      </c>
      <c r="J793" t="s">
        <v>2754</v>
      </c>
      <c r="K793">
        <v>10364</v>
      </c>
      <c r="L793" t="s">
        <v>2721</v>
      </c>
      <c r="M793" s="87">
        <v>43892</v>
      </c>
      <c r="N793" t="s">
        <v>1551</v>
      </c>
      <c r="O793" t="s">
        <v>1552</v>
      </c>
      <c r="P793" s="61">
        <v>-500</v>
      </c>
      <c r="Q793" t="s">
        <v>1552</v>
      </c>
      <c r="R793" s="61">
        <v>0</v>
      </c>
      <c r="S793" s="61">
        <v>-500</v>
      </c>
    </row>
    <row r="794" spans="1:19" x14ac:dyDescent="0.2">
      <c r="A794" t="s">
        <v>548</v>
      </c>
      <c r="B794" t="s">
        <v>873</v>
      </c>
      <c r="C794" t="s">
        <v>691</v>
      </c>
      <c r="D794" t="s">
        <v>238</v>
      </c>
      <c r="E794" t="s">
        <v>1546</v>
      </c>
      <c r="F794" t="s">
        <v>122</v>
      </c>
      <c r="G794" s="87">
        <v>43889</v>
      </c>
      <c r="H794" t="s">
        <v>1547</v>
      </c>
      <c r="I794" t="s">
        <v>2755</v>
      </c>
      <c r="J794" t="s">
        <v>2756</v>
      </c>
      <c r="K794">
        <v>10364</v>
      </c>
      <c r="L794" t="s">
        <v>2721</v>
      </c>
      <c r="M794" s="87">
        <v>43892</v>
      </c>
      <c r="N794" t="s">
        <v>1551</v>
      </c>
      <c r="O794" t="s">
        <v>1552</v>
      </c>
      <c r="P794" s="61">
        <v>-300</v>
      </c>
      <c r="Q794" t="s">
        <v>1552</v>
      </c>
      <c r="R794" s="61">
        <v>0</v>
      </c>
      <c r="S794" s="61">
        <v>-300</v>
      </c>
    </row>
    <row r="795" spans="1:19" x14ac:dyDescent="0.2">
      <c r="A795" t="s">
        <v>548</v>
      </c>
      <c r="B795" t="s">
        <v>873</v>
      </c>
      <c r="C795" t="s">
        <v>691</v>
      </c>
      <c r="D795" t="s">
        <v>238</v>
      </c>
      <c r="E795" t="s">
        <v>1546</v>
      </c>
      <c r="F795" t="s">
        <v>122</v>
      </c>
      <c r="G795" s="87">
        <v>43889</v>
      </c>
      <c r="H795" t="s">
        <v>1547</v>
      </c>
      <c r="I795" t="s">
        <v>2757</v>
      </c>
      <c r="J795" t="s">
        <v>2758</v>
      </c>
      <c r="K795">
        <v>10364</v>
      </c>
      <c r="L795" t="s">
        <v>2721</v>
      </c>
      <c r="M795" s="87">
        <v>43892</v>
      </c>
      <c r="N795" t="s">
        <v>1551</v>
      </c>
      <c r="O795" t="s">
        <v>1552</v>
      </c>
      <c r="P795" s="61">
        <v>-300</v>
      </c>
      <c r="Q795" t="s">
        <v>1552</v>
      </c>
      <c r="R795" s="61">
        <v>0</v>
      </c>
      <c r="S795" s="61">
        <v>-300</v>
      </c>
    </row>
    <row r="796" spans="1:19" x14ac:dyDescent="0.2">
      <c r="A796" t="s">
        <v>548</v>
      </c>
      <c r="B796" t="s">
        <v>873</v>
      </c>
      <c r="C796" t="s">
        <v>691</v>
      </c>
      <c r="D796" t="s">
        <v>238</v>
      </c>
      <c r="E796" t="s">
        <v>1546</v>
      </c>
      <c r="F796" t="s">
        <v>122</v>
      </c>
      <c r="G796" s="87">
        <v>43889</v>
      </c>
      <c r="H796" t="s">
        <v>1547</v>
      </c>
      <c r="I796" t="s">
        <v>2759</v>
      </c>
      <c r="J796" t="s">
        <v>2760</v>
      </c>
      <c r="K796">
        <v>10364</v>
      </c>
      <c r="L796" t="s">
        <v>2721</v>
      </c>
      <c r="M796" s="87">
        <v>43892</v>
      </c>
      <c r="N796" t="s">
        <v>1551</v>
      </c>
      <c r="O796" t="s">
        <v>1552</v>
      </c>
      <c r="P796" s="61">
        <v>-900</v>
      </c>
      <c r="Q796" t="s">
        <v>1552</v>
      </c>
      <c r="R796" s="61">
        <v>0</v>
      </c>
      <c r="S796" s="61">
        <v>-900</v>
      </c>
    </row>
    <row r="797" spans="1:19" x14ac:dyDescent="0.2">
      <c r="A797" t="s">
        <v>548</v>
      </c>
      <c r="B797" t="s">
        <v>873</v>
      </c>
      <c r="C797" t="s">
        <v>691</v>
      </c>
      <c r="D797" t="s">
        <v>238</v>
      </c>
      <c r="E797" t="s">
        <v>1546</v>
      </c>
      <c r="F797" t="s">
        <v>122</v>
      </c>
      <c r="G797" s="87">
        <v>43889</v>
      </c>
      <c r="H797" t="s">
        <v>1547</v>
      </c>
      <c r="I797" t="s">
        <v>2759</v>
      </c>
      <c r="J797" t="s">
        <v>2761</v>
      </c>
      <c r="K797">
        <v>10364</v>
      </c>
      <c r="L797" t="s">
        <v>2721</v>
      </c>
      <c r="M797" s="87">
        <v>43892</v>
      </c>
      <c r="N797" t="s">
        <v>1551</v>
      </c>
      <c r="O797" t="s">
        <v>1552</v>
      </c>
      <c r="P797" s="61">
        <v>-500</v>
      </c>
      <c r="Q797" t="s">
        <v>1552</v>
      </c>
      <c r="R797" s="61">
        <v>0</v>
      </c>
      <c r="S797" s="61">
        <v>-500</v>
      </c>
    </row>
    <row r="798" spans="1:19" x14ac:dyDescent="0.2">
      <c r="A798" t="s">
        <v>548</v>
      </c>
      <c r="B798" t="s">
        <v>873</v>
      </c>
      <c r="C798" t="s">
        <v>691</v>
      </c>
      <c r="D798" t="s">
        <v>238</v>
      </c>
      <c r="E798" t="s">
        <v>1546</v>
      </c>
      <c r="F798" t="s">
        <v>122</v>
      </c>
      <c r="G798" s="87">
        <v>43889</v>
      </c>
      <c r="H798" t="s">
        <v>1547</v>
      </c>
      <c r="I798" t="s">
        <v>2759</v>
      </c>
      <c r="J798" t="s">
        <v>2762</v>
      </c>
      <c r="K798">
        <v>10364</v>
      </c>
      <c r="L798" t="s">
        <v>2721</v>
      </c>
      <c r="M798" s="87">
        <v>43892</v>
      </c>
      <c r="N798" t="s">
        <v>1551</v>
      </c>
      <c r="O798" t="s">
        <v>1552</v>
      </c>
      <c r="P798" s="61">
        <v>-350</v>
      </c>
      <c r="Q798" t="s">
        <v>1552</v>
      </c>
      <c r="R798" s="61">
        <v>0</v>
      </c>
      <c r="S798" s="61">
        <v>-350</v>
      </c>
    </row>
    <row r="799" spans="1:19" x14ac:dyDescent="0.2">
      <c r="A799" t="s">
        <v>548</v>
      </c>
      <c r="B799" t="s">
        <v>873</v>
      </c>
      <c r="C799" t="s">
        <v>691</v>
      </c>
      <c r="D799" t="s">
        <v>238</v>
      </c>
      <c r="E799" t="s">
        <v>1546</v>
      </c>
      <c r="F799" t="s">
        <v>122</v>
      </c>
      <c r="G799" s="87">
        <v>43889</v>
      </c>
      <c r="H799" t="s">
        <v>1547</v>
      </c>
      <c r="I799" t="s">
        <v>2763</v>
      </c>
      <c r="J799" t="s">
        <v>2764</v>
      </c>
      <c r="K799">
        <v>10364</v>
      </c>
      <c r="L799" t="s">
        <v>2721</v>
      </c>
      <c r="M799" s="87">
        <v>43892</v>
      </c>
      <c r="N799" t="s">
        <v>1551</v>
      </c>
      <c r="O799" t="s">
        <v>1552</v>
      </c>
      <c r="P799" s="61">
        <v>-350</v>
      </c>
      <c r="Q799" t="s">
        <v>1552</v>
      </c>
      <c r="R799" s="61">
        <v>0</v>
      </c>
      <c r="S799" s="61">
        <v>-350</v>
      </c>
    </row>
    <row r="800" spans="1:19" x14ac:dyDescent="0.2">
      <c r="A800" t="s">
        <v>548</v>
      </c>
      <c r="B800" t="s">
        <v>873</v>
      </c>
      <c r="C800" t="s">
        <v>691</v>
      </c>
      <c r="D800" t="s">
        <v>238</v>
      </c>
      <c r="E800" t="s">
        <v>1546</v>
      </c>
      <c r="F800" t="s">
        <v>122</v>
      </c>
      <c r="G800" s="87">
        <v>43889</v>
      </c>
      <c r="H800" t="s">
        <v>1547</v>
      </c>
      <c r="I800" t="s">
        <v>2763</v>
      </c>
      <c r="J800" t="s">
        <v>2765</v>
      </c>
      <c r="K800">
        <v>10364</v>
      </c>
      <c r="L800" t="s">
        <v>2721</v>
      </c>
      <c r="M800" s="87">
        <v>43892</v>
      </c>
      <c r="N800" t="s">
        <v>1551</v>
      </c>
      <c r="O800" t="s">
        <v>1552</v>
      </c>
      <c r="P800" s="61">
        <v>-600</v>
      </c>
      <c r="Q800" t="s">
        <v>1552</v>
      </c>
      <c r="R800" s="61">
        <v>0</v>
      </c>
      <c r="S800" s="61">
        <v>-600</v>
      </c>
    </row>
    <row r="801" spans="1:19" x14ac:dyDescent="0.2">
      <c r="A801" t="s">
        <v>548</v>
      </c>
      <c r="B801" t="s">
        <v>873</v>
      </c>
      <c r="C801" t="s">
        <v>691</v>
      </c>
      <c r="D801" t="s">
        <v>238</v>
      </c>
      <c r="E801" t="s">
        <v>1546</v>
      </c>
      <c r="F801" t="s">
        <v>122</v>
      </c>
      <c r="G801" s="87">
        <v>43889</v>
      </c>
      <c r="H801" t="s">
        <v>1547</v>
      </c>
      <c r="I801" t="s">
        <v>2763</v>
      </c>
      <c r="J801" t="s">
        <v>2766</v>
      </c>
      <c r="K801">
        <v>10364</v>
      </c>
      <c r="L801" t="s">
        <v>2721</v>
      </c>
      <c r="M801" s="87">
        <v>43892</v>
      </c>
      <c r="N801" t="s">
        <v>1551</v>
      </c>
      <c r="O801" t="s">
        <v>1552</v>
      </c>
      <c r="P801" s="61">
        <v>-600</v>
      </c>
      <c r="Q801" t="s">
        <v>1552</v>
      </c>
      <c r="R801" s="61">
        <v>0</v>
      </c>
      <c r="S801" s="61">
        <v>-600</v>
      </c>
    </row>
    <row r="802" spans="1:19" x14ac:dyDescent="0.2">
      <c r="A802" t="s">
        <v>548</v>
      </c>
      <c r="B802" t="s">
        <v>873</v>
      </c>
      <c r="C802" t="s">
        <v>691</v>
      </c>
      <c r="D802" t="s">
        <v>238</v>
      </c>
      <c r="E802" t="s">
        <v>1546</v>
      </c>
      <c r="F802" t="s">
        <v>122</v>
      </c>
      <c r="G802" s="87">
        <v>43889</v>
      </c>
      <c r="H802" t="s">
        <v>1547</v>
      </c>
      <c r="I802" t="s">
        <v>2767</v>
      </c>
      <c r="J802" t="s">
        <v>2768</v>
      </c>
      <c r="K802">
        <v>10364</v>
      </c>
      <c r="L802" t="s">
        <v>2721</v>
      </c>
      <c r="M802" s="87">
        <v>43892</v>
      </c>
      <c r="N802" t="s">
        <v>1551</v>
      </c>
      <c r="O802" t="s">
        <v>1552</v>
      </c>
      <c r="P802" s="61">
        <v>-250</v>
      </c>
      <c r="Q802" t="s">
        <v>1552</v>
      </c>
      <c r="R802" s="61">
        <v>0</v>
      </c>
      <c r="S802" s="61">
        <v>-250</v>
      </c>
    </row>
    <row r="803" spans="1:19" x14ac:dyDescent="0.2">
      <c r="A803" t="s">
        <v>548</v>
      </c>
      <c r="B803" t="s">
        <v>873</v>
      </c>
      <c r="C803" t="s">
        <v>691</v>
      </c>
      <c r="D803" t="s">
        <v>238</v>
      </c>
      <c r="E803" t="s">
        <v>1546</v>
      </c>
      <c r="F803" t="s">
        <v>122</v>
      </c>
      <c r="G803" s="87">
        <v>43889</v>
      </c>
      <c r="H803" t="s">
        <v>1547</v>
      </c>
      <c r="I803" t="s">
        <v>2767</v>
      </c>
      <c r="J803" t="s">
        <v>2769</v>
      </c>
      <c r="K803">
        <v>10364</v>
      </c>
      <c r="L803" t="s">
        <v>2721</v>
      </c>
      <c r="M803" s="87">
        <v>43892</v>
      </c>
      <c r="N803" t="s">
        <v>1551</v>
      </c>
      <c r="O803" t="s">
        <v>1552</v>
      </c>
      <c r="P803" s="61">
        <v>-250</v>
      </c>
      <c r="Q803" t="s">
        <v>1552</v>
      </c>
      <c r="R803" s="61">
        <v>0</v>
      </c>
      <c r="S803" s="61">
        <v>-250</v>
      </c>
    </row>
    <row r="804" spans="1:19" x14ac:dyDescent="0.2">
      <c r="A804" t="s">
        <v>548</v>
      </c>
      <c r="B804" t="s">
        <v>873</v>
      </c>
      <c r="C804" t="s">
        <v>691</v>
      </c>
      <c r="D804" t="s">
        <v>238</v>
      </c>
      <c r="E804" t="s">
        <v>1546</v>
      </c>
      <c r="F804" t="s">
        <v>122</v>
      </c>
      <c r="G804" s="87">
        <v>43889</v>
      </c>
      <c r="H804" t="s">
        <v>1547</v>
      </c>
      <c r="I804" t="s">
        <v>2770</v>
      </c>
      <c r="J804" t="s">
        <v>2771</v>
      </c>
      <c r="K804">
        <v>10364</v>
      </c>
      <c r="L804" t="s">
        <v>2721</v>
      </c>
      <c r="M804" s="87">
        <v>43892</v>
      </c>
      <c r="N804" t="s">
        <v>1551</v>
      </c>
      <c r="O804" t="s">
        <v>1552</v>
      </c>
      <c r="P804" s="61">
        <v>-500</v>
      </c>
      <c r="Q804" t="s">
        <v>1552</v>
      </c>
      <c r="R804" s="61">
        <v>0</v>
      </c>
      <c r="S804" s="61">
        <v>-500</v>
      </c>
    </row>
    <row r="805" spans="1:19" x14ac:dyDescent="0.2">
      <c r="A805" t="s">
        <v>548</v>
      </c>
      <c r="B805" t="s">
        <v>873</v>
      </c>
      <c r="C805" t="s">
        <v>691</v>
      </c>
      <c r="D805" t="s">
        <v>238</v>
      </c>
      <c r="E805" t="s">
        <v>1546</v>
      </c>
      <c r="F805" t="s">
        <v>123</v>
      </c>
      <c r="G805" s="87">
        <v>43920</v>
      </c>
      <c r="H805" t="s">
        <v>1547</v>
      </c>
      <c r="I805" t="s">
        <v>2772</v>
      </c>
      <c r="J805" t="s">
        <v>2773</v>
      </c>
      <c r="K805">
        <v>10384</v>
      </c>
      <c r="L805" t="s">
        <v>2774</v>
      </c>
      <c r="M805" s="87">
        <v>43924</v>
      </c>
      <c r="N805" t="s">
        <v>1551</v>
      </c>
      <c r="O805" t="s">
        <v>1552</v>
      </c>
      <c r="P805" s="61">
        <v>-500</v>
      </c>
      <c r="Q805" t="s">
        <v>1552</v>
      </c>
      <c r="R805" s="61">
        <v>0</v>
      </c>
      <c r="S805" s="61">
        <v>-500</v>
      </c>
    </row>
    <row r="806" spans="1:19" x14ac:dyDescent="0.2">
      <c r="A806" t="s">
        <v>548</v>
      </c>
      <c r="B806" t="s">
        <v>873</v>
      </c>
      <c r="C806" t="s">
        <v>691</v>
      </c>
      <c r="D806" t="s">
        <v>238</v>
      </c>
      <c r="E806" t="s">
        <v>1546</v>
      </c>
      <c r="F806" t="s">
        <v>123</v>
      </c>
      <c r="G806" s="87">
        <v>43920</v>
      </c>
      <c r="H806" t="s">
        <v>1547</v>
      </c>
      <c r="I806" t="s">
        <v>2775</v>
      </c>
      <c r="J806" t="s">
        <v>2776</v>
      </c>
      <c r="K806">
        <v>10384</v>
      </c>
      <c r="L806" t="s">
        <v>2774</v>
      </c>
      <c r="M806" s="87">
        <v>43924</v>
      </c>
      <c r="N806" t="s">
        <v>1551</v>
      </c>
      <c r="O806" t="s">
        <v>1552</v>
      </c>
      <c r="P806" s="61">
        <v>-100</v>
      </c>
      <c r="Q806" t="s">
        <v>1552</v>
      </c>
      <c r="R806" s="61">
        <v>0</v>
      </c>
      <c r="S806" s="61">
        <v>-100</v>
      </c>
    </row>
    <row r="807" spans="1:19" x14ac:dyDescent="0.2">
      <c r="A807" t="s">
        <v>548</v>
      </c>
      <c r="B807" t="s">
        <v>873</v>
      </c>
      <c r="C807" t="s">
        <v>691</v>
      </c>
      <c r="D807" t="s">
        <v>238</v>
      </c>
      <c r="E807" t="s">
        <v>1546</v>
      </c>
      <c r="F807" t="s">
        <v>123</v>
      </c>
      <c r="G807" s="87">
        <v>43920</v>
      </c>
      <c r="H807" t="s">
        <v>1547</v>
      </c>
      <c r="I807" t="s">
        <v>2777</v>
      </c>
      <c r="J807" t="s">
        <v>2778</v>
      </c>
      <c r="K807">
        <v>10384</v>
      </c>
      <c r="L807" t="s">
        <v>2774</v>
      </c>
      <c r="M807" s="87">
        <v>43924</v>
      </c>
      <c r="N807" t="s">
        <v>1551</v>
      </c>
      <c r="O807" t="s">
        <v>1552</v>
      </c>
      <c r="P807" s="61">
        <v>-1000</v>
      </c>
      <c r="Q807" t="s">
        <v>1552</v>
      </c>
      <c r="R807" s="61">
        <v>0</v>
      </c>
      <c r="S807" s="61">
        <v>-1000</v>
      </c>
    </row>
    <row r="808" spans="1:19" x14ac:dyDescent="0.2">
      <c r="A808" t="s">
        <v>548</v>
      </c>
      <c r="B808" t="s">
        <v>873</v>
      </c>
      <c r="C808" t="s">
        <v>691</v>
      </c>
      <c r="D808" t="s">
        <v>238</v>
      </c>
      <c r="E808" t="s">
        <v>1546</v>
      </c>
      <c r="F808" t="s">
        <v>123</v>
      </c>
      <c r="G808" s="87">
        <v>43920</v>
      </c>
      <c r="H808" t="s">
        <v>1547</v>
      </c>
      <c r="I808" t="s">
        <v>2779</v>
      </c>
      <c r="J808" t="s">
        <v>2780</v>
      </c>
      <c r="K808">
        <v>10384</v>
      </c>
      <c r="L808" t="s">
        <v>2774</v>
      </c>
      <c r="M808" s="87">
        <v>43924</v>
      </c>
      <c r="N808" t="s">
        <v>1551</v>
      </c>
      <c r="O808" t="s">
        <v>1552</v>
      </c>
      <c r="P808" s="61">
        <v>-400</v>
      </c>
      <c r="Q808" t="s">
        <v>1552</v>
      </c>
      <c r="R808" s="61">
        <v>0</v>
      </c>
      <c r="S808" s="61">
        <v>-400</v>
      </c>
    </row>
    <row r="809" spans="1:19" x14ac:dyDescent="0.2">
      <c r="A809" t="s">
        <v>548</v>
      </c>
      <c r="B809" t="s">
        <v>873</v>
      </c>
      <c r="C809" t="s">
        <v>691</v>
      </c>
      <c r="D809" t="s">
        <v>238</v>
      </c>
      <c r="E809" t="s">
        <v>1546</v>
      </c>
      <c r="F809" t="s">
        <v>123</v>
      </c>
      <c r="G809" s="87">
        <v>43920</v>
      </c>
      <c r="H809" t="s">
        <v>1547</v>
      </c>
      <c r="I809" t="s">
        <v>2781</v>
      </c>
      <c r="J809" t="s">
        <v>2782</v>
      </c>
      <c r="K809">
        <v>10384</v>
      </c>
      <c r="L809" t="s">
        <v>2774</v>
      </c>
      <c r="M809" s="87">
        <v>43924</v>
      </c>
      <c r="N809" t="s">
        <v>1551</v>
      </c>
      <c r="O809" t="s">
        <v>1552</v>
      </c>
      <c r="P809" s="61">
        <v>-500</v>
      </c>
      <c r="Q809" t="s">
        <v>1552</v>
      </c>
      <c r="R809" s="61">
        <v>0</v>
      </c>
      <c r="S809" s="61">
        <v>-500</v>
      </c>
    </row>
    <row r="810" spans="1:19" x14ac:dyDescent="0.2">
      <c r="A810" t="s">
        <v>548</v>
      </c>
      <c r="B810" t="s">
        <v>873</v>
      </c>
      <c r="C810" t="s">
        <v>691</v>
      </c>
      <c r="D810" t="s">
        <v>238</v>
      </c>
      <c r="E810" t="s">
        <v>1546</v>
      </c>
      <c r="F810" t="s">
        <v>123</v>
      </c>
      <c r="G810" s="87">
        <v>43920</v>
      </c>
      <c r="H810" t="s">
        <v>1547</v>
      </c>
      <c r="I810" t="s">
        <v>2783</v>
      </c>
      <c r="J810" t="s">
        <v>2784</v>
      </c>
      <c r="K810">
        <v>10384</v>
      </c>
      <c r="L810" t="s">
        <v>2774</v>
      </c>
      <c r="M810" s="87">
        <v>43924</v>
      </c>
      <c r="N810" t="s">
        <v>1551</v>
      </c>
      <c r="O810" t="s">
        <v>1552</v>
      </c>
      <c r="P810" s="61">
        <v>-500</v>
      </c>
      <c r="Q810" t="s">
        <v>1552</v>
      </c>
      <c r="R810" s="61">
        <v>0</v>
      </c>
      <c r="S810" s="61">
        <v>-500</v>
      </c>
    </row>
    <row r="811" spans="1:19" x14ac:dyDescent="0.2">
      <c r="A811" t="s">
        <v>548</v>
      </c>
      <c r="B811" t="s">
        <v>873</v>
      </c>
      <c r="C811" t="s">
        <v>691</v>
      </c>
      <c r="D811" t="s">
        <v>238</v>
      </c>
      <c r="E811" t="s">
        <v>1546</v>
      </c>
      <c r="F811" t="s">
        <v>123</v>
      </c>
      <c r="G811" s="87">
        <v>43920</v>
      </c>
      <c r="H811" t="s">
        <v>1547</v>
      </c>
      <c r="I811" t="s">
        <v>2785</v>
      </c>
      <c r="J811" t="s">
        <v>2786</v>
      </c>
      <c r="K811">
        <v>10384</v>
      </c>
      <c r="L811" t="s">
        <v>2774</v>
      </c>
      <c r="M811" s="87">
        <v>43924</v>
      </c>
      <c r="N811" t="s">
        <v>1551</v>
      </c>
      <c r="O811" t="s">
        <v>1552</v>
      </c>
      <c r="P811" s="61">
        <v>-500</v>
      </c>
      <c r="Q811" t="s">
        <v>1552</v>
      </c>
      <c r="R811" s="61">
        <v>0</v>
      </c>
      <c r="S811" s="61">
        <v>-500</v>
      </c>
    </row>
    <row r="812" spans="1:19" x14ac:dyDescent="0.2">
      <c r="A812" t="s">
        <v>548</v>
      </c>
      <c r="B812" t="s">
        <v>873</v>
      </c>
      <c r="C812" t="s">
        <v>691</v>
      </c>
      <c r="D812" t="s">
        <v>238</v>
      </c>
      <c r="E812" t="s">
        <v>1546</v>
      </c>
      <c r="F812" t="s">
        <v>123</v>
      </c>
      <c r="G812" s="87">
        <v>43920</v>
      </c>
      <c r="H812" t="s">
        <v>1547</v>
      </c>
      <c r="I812" t="s">
        <v>2787</v>
      </c>
      <c r="J812" t="s">
        <v>2788</v>
      </c>
      <c r="K812">
        <v>10384</v>
      </c>
      <c r="L812" t="s">
        <v>2774</v>
      </c>
      <c r="M812" s="87">
        <v>43924</v>
      </c>
      <c r="N812" t="s">
        <v>1551</v>
      </c>
      <c r="O812" t="s">
        <v>1552</v>
      </c>
      <c r="P812" s="61">
        <v>-300</v>
      </c>
      <c r="Q812" t="s">
        <v>1552</v>
      </c>
      <c r="R812" s="61">
        <v>0</v>
      </c>
      <c r="S812" s="61">
        <v>-300</v>
      </c>
    </row>
    <row r="813" spans="1:19" x14ac:dyDescent="0.2">
      <c r="A813" t="s">
        <v>548</v>
      </c>
      <c r="B813" t="s">
        <v>873</v>
      </c>
      <c r="C813" t="s">
        <v>691</v>
      </c>
      <c r="D813" t="s">
        <v>238</v>
      </c>
      <c r="E813" t="s">
        <v>1546</v>
      </c>
      <c r="F813" t="s">
        <v>123</v>
      </c>
      <c r="G813" s="87">
        <v>43920</v>
      </c>
      <c r="H813" t="s">
        <v>1547</v>
      </c>
      <c r="I813" t="s">
        <v>2789</v>
      </c>
      <c r="J813" t="s">
        <v>2790</v>
      </c>
      <c r="K813">
        <v>10384</v>
      </c>
      <c r="L813" t="s">
        <v>2774</v>
      </c>
      <c r="M813" s="87">
        <v>43924</v>
      </c>
      <c r="N813" t="s">
        <v>1551</v>
      </c>
      <c r="O813" t="s">
        <v>1552</v>
      </c>
      <c r="P813" s="61">
        <v>-300</v>
      </c>
      <c r="Q813" t="s">
        <v>1552</v>
      </c>
      <c r="R813" s="61">
        <v>0</v>
      </c>
      <c r="S813" s="61">
        <v>-300</v>
      </c>
    </row>
    <row r="814" spans="1:19" x14ac:dyDescent="0.2">
      <c r="A814" t="s">
        <v>548</v>
      </c>
      <c r="B814" t="s">
        <v>873</v>
      </c>
      <c r="C814" t="s">
        <v>691</v>
      </c>
      <c r="D814" t="s">
        <v>238</v>
      </c>
      <c r="E814" t="s">
        <v>1546</v>
      </c>
      <c r="F814" t="s">
        <v>123</v>
      </c>
      <c r="G814" s="87">
        <v>43920</v>
      </c>
      <c r="H814" t="s">
        <v>1547</v>
      </c>
      <c r="I814" t="s">
        <v>2791</v>
      </c>
      <c r="J814" t="s">
        <v>2792</v>
      </c>
      <c r="K814">
        <v>10384</v>
      </c>
      <c r="L814" t="s">
        <v>2774</v>
      </c>
      <c r="M814" s="87">
        <v>43924</v>
      </c>
      <c r="N814" t="s">
        <v>1551</v>
      </c>
      <c r="O814" t="s">
        <v>1552</v>
      </c>
      <c r="P814" s="61">
        <v>-500</v>
      </c>
      <c r="Q814" t="s">
        <v>1552</v>
      </c>
      <c r="R814" s="61">
        <v>0</v>
      </c>
      <c r="S814" s="61">
        <v>-500</v>
      </c>
    </row>
    <row r="815" spans="1:19" x14ac:dyDescent="0.2">
      <c r="A815" t="s">
        <v>548</v>
      </c>
      <c r="B815" t="s">
        <v>873</v>
      </c>
      <c r="C815" t="s">
        <v>691</v>
      </c>
      <c r="D815" t="s">
        <v>238</v>
      </c>
      <c r="E815" t="s">
        <v>1546</v>
      </c>
      <c r="F815" t="s">
        <v>123</v>
      </c>
      <c r="G815" s="87">
        <v>43920</v>
      </c>
      <c r="H815" t="s">
        <v>1547</v>
      </c>
      <c r="I815" t="s">
        <v>2793</v>
      </c>
      <c r="J815" t="s">
        <v>2794</v>
      </c>
      <c r="K815">
        <v>10384</v>
      </c>
      <c r="L815" t="s">
        <v>2774</v>
      </c>
      <c r="M815" s="87">
        <v>43924</v>
      </c>
      <c r="N815" t="s">
        <v>1551</v>
      </c>
      <c r="O815" t="s">
        <v>1552</v>
      </c>
      <c r="P815" s="61">
        <v>-350</v>
      </c>
      <c r="Q815" t="s">
        <v>1552</v>
      </c>
      <c r="R815" s="61">
        <v>0</v>
      </c>
      <c r="S815" s="61">
        <v>-350</v>
      </c>
    </row>
    <row r="816" spans="1:19" x14ac:dyDescent="0.2">
      <c r="A816" t="s">
        <v>548</v>
      </c>
      <c r="B816" t="s">
        <v>873</v>
      </c>
      <c r="C816" t="s">
        <v>691</v>
      </c>
      <c r="D816" t="s">
        <v>238</v>
      </c>
      <c r="E816" t="s">
        <v>1546</v>
      </c>
      <c r="F816" t="s">
        <v>123</v>
      </c>
      <c r="G816" s="87">
        <v>43920</v>
      </c>
      <c r="H816" t="s">
        <v>1547</v>
      </c>
      <c r="I816" t="s">
        <v>2795</v>
      </c>
      <c r="J816" t="s">
        <v>2796</v>
      </c>
      <c r="K816">
        <v>10384</v>
      </c>
      <c r="L816" t="s">
        <v>2774</v>
      </c>
      <c r="M816" s="87">
        <v>43924</v>
      </c>
      <c r="N816" t="s">
        <v>1551</v>
      </c>
      <c r="O816" t="s">
        <v>1552</v>
      </c>
      <c r="P816" s="61">
        <v>-100</v>
      </c>
      <c r="Q816" t="s">
        <v>1552</v>
      </c>
      <c r="R816" s="61">
        <v>0</v>
      </c>
      <c r="S816" s="61">
        <v>-100</v>
      </c>
    </row>
    <row r="817" spans="1:19" x14ac:dyDescent="0.2">
      <c r="A817" t="s">
        <v>548</v>
      </c>
      <c r="B817" t="s">
        <v>873</v>
      </c>
      <c r="C817" t="s">
        <v>691</v>
      </c>
      <c r="D817" t="s">
        <v>238</v>
      </c>
      <c r="E817" t="s">
        <v>1546</v>
      </c>
      <c r="F817" t="s">
        <v>123</v>
      </c>
      <c r="G817" s="87">
        <v>43920</v>
      </c>
      <c r="H817" t="s">
        <v>1547</v>
      </c>
      <c r="I817" t="s">
        <v>2797</v>
      </c>
      <c r="J817" t="s">
        <v>2798</v>
      </c>
      <c r="K817">
        <v>10384</v>
      </c>
      <c r="L817" t="s">
        <v>2774</v>
      </c>
      <c r="M817" s="87">
        <v>43924</v>
      </c>
      <c r="N817" t="s">
        <v>1551</v>
      </c>
      <c r="O817" t="s">
        <v>1552</v>
      </c>
      <c r="P817" s="61">
        <v>-1600</v>
      </c>
      <c r="Q817" t="s">
        <v>1552</v>
      </c>
      <c r="R817" s="61">
        <v>0</v>
      </c>
      <c r="S817" s="61">
        <v>-1600</v>
      </c>
    </row>
    <row r="818" spans="1:19" x14ac:dyDescent="0.2">
      <c r="A818" t="s">
        <v>548</v>
      </c>
      <c r="B818" t="s">
        <v>873</v>
      </c>
      <c r="C818" t="s">
        <v>691</v>
      </c>
      <c r="D818" t="s">
        <v>238</v>
      </c>
      <c r="E818" t="s">
        <v>1546</v>
      </c>
      <c r="F818" t="s">
        <v>123</v>
      </c>
      <c r="G818" s="87">
        <v>43920</v>
      </c>
      <c r="H818" t="s">
        <v>1547</v>
      </c>
      <c r="I818" t="s">
        <v>2799</v>
      </c>
      <c r="J818" t="s">
        <v>2800</v>
      </c>
      <c r="K818">
        <v>10384</v>
      </c>
      <c r="L818" t="s">
        <v>2774</v>
      </c>
      <c r="M818" s="87">
        <v>43924</v>
      </c>
      <c r="N818" t="s">
        <v>1551</v>
      </c>
      <c r="O818" t="s">
        <v>1552</v>
      </c>
      <c r="P818" s="61">
        <v>-350</v>
      </c>
      <c r="Q818" t="s">
        <v>1552</v>
      </c>
      <c r="R818" s="61">
        <v>0</v>
      </c>
      <c r="S818" s="61">
        <v>-350</v>
      </c>
    </row>
    <row r="819" spans="1:19" x14ac:dyDescent="0.2">
      <c r="A819" t="s">
        <v>548</v>
      </c>
      <c r="B819" t="s">
        <v>873</v>
      </c>
      <c r="C819" t="s">
        <v>691</v>
      </c>
      <c r="D819" t="s">
        <v>238</v>
      </c>
      <c r="E819" t="s">
        <v>1546</v>
      </c>
      <c r="F819" t="s">
        <v>124</v>
      </c>
      <c r="G819" s="87">
        <v>43951</v>
      </c>
      <c r="H819" t="s">
        <v>1547</v>
      </c>
      <c r="I819" t="s">
        <v>2801</v>
      </c>
      <c r="J819" t="s">
        <v>2802</v>
      </c>
      <c r="K819">
        <v>10397</v>
      </c>
      <c r="L819" t="s">
        <v>2803</v>
      </c>
      <c r="M819" s="87">
        <v>43962</v>
      </c>
      <c r="N819" t="s">
        <v>1551</v>
      </c>
      <c r="O819" t="s">
        <v>1552</v>
      </c>
      <c r="P819" s="61">
        <v>-600</v>
      </c>
      <c r="Q819" t="s">
        <v>1552</v>
      </c>
      <c r="R819" s="61">
        <v>0</v>
      </c>
      <c r="S819" s="61">
        <v>-600</v>
      </c>
    </row>
    <row r="820" spans="1:19" x14ac:dyDescent="0.2">
      <c r="A820" t="s">
        <v>548</v>
      </c>
      <c r="B820" t="s">
        <v>873</v>
      </c>
      <c r="C820" t="s">
        <v>691</v>
      </c>
      <c r="D820" t="s">
        <v>238</v>
      </c>
      <c r="E820" t="s">
        <v>1546</v>
      </c>
      <c r="F820" t="s">
        <v>124</v>
      </c>
      <c r="G820" s="87">
        <v>43951</v>
      </c>
      <c r="H820" t="s">
        <v>1547</v>
      </c>
      <c r="I820" t="s">
        <v>2804</v>
      </c>
      <c r="J820" t="s">
        <v>2805</v>
      </c>
      <c r="K820">
        <v>10397</v>
      </c>
      <c r="L820" t="s">
        <v>2803</v>
      </c>
      <c r="M820" s="87">
        <v>43962</v>
      </c>
      <c r="N820" t="s">
        <v>1551</v>
      </c>
      <c r="O820" t="s">
        <v>1552</v>
      </c>
      <c r="P820" s="61">
        <v>-350</v>
      </c>
      <c r="Q820" t="s">
        <v>1552</v>
      </c>
      <c r="R820" s="61">
        <v>0</v>
      </c>
      <c r="S820" s="61">
        <v>-350</v>
      </c>
    </row>
    <row r="821" spans="1:19" x14ac:dyDescent="0.2">
      <c r="A821" t="s">
        <v>548</v>
      </c>
      <c r="B821" t="s">
        <v>873</v>
      </c>
      <c r="C821" t="s">
        <v>691</v>
      </c>
      <c r="D821" t="s">
        <v>238</v>
      </c>
      <c r="E821" t="s">
        <v>1546</v>
      </c>
      <c r="F821" t="s">
        <v>124</v>
      </c>
      <c r="G821" s="87">
        <v>43951</v>
      </c>
      <c r="H821" t="s">
        <v>1547</v>
      </c>
      <c r="I821" t="s">
        <v>2806</v>
      </c>
      <c r="J821" t="s">
        <v>2807</v>
      </c>
      <c r="K821">
        <v>10397</v>
      </c>
      <c r="L821" t="s">
        <v>2803</v>
      </c>
      <c r="M821" s="87">
        <v>43962</v>
      </c>
      <c r="N821" t="s">
        <v>1551</v>
      </c>
      <c r="O821" t="s">
        <v>1552</v>
      </c>
      <c r="P821" s="61">
        <v>-350</v>
      </c>
      <c r="Q821" t="s">
        <v>1552</v>
      </c>
      <c r="R821" s="61">
        <v>0</v>
      </c>
      <c r="S821" s="61">
        <v>-350</v>
      </c>
    </row>
    <row r="822" spans="1:19" x14ac:dyDescent="0.2">
      <c r="A822" t="s">
        <v>548</v>
      </c>
      <c r="B822" t="s">
        <v>873</v>
      </c>
      <c r="C822" t="s">
        <v>691</v>
      </c>
      <c r="D822" t="s">
        <v>238</v>
      </c>
      <c r="E822" t="s">
        <v>1546</v>
      </c>
      <c r="F822" t="s">
        <v>124</v>
      </c>
      <c r="G822" s="87">
        <v>43951</v>
      </c>
      <c r="H822" t="s">
        <v>1547</v>
      </c>
      <c r="I822" t="s">
        <v>2808</v>
      </c>
      <c r="J822" t="s">
        <v>2809</v>
      </c>
      <c r="K822">
        <v>10397</v>
      </c>
      <c r="L822" t="s">
        <v>2803</v>
      </c>
      <c r="M822" s="87">
        <v>43962</v>
      </c>
      <c r="N822" t="s">
        <v>1551</v>
      </c>
      <c r="O822" t="s">
        <v>1552</v>
      </c>
      <c r="P822" s="61">
        <v>-300</v>
      </c>
      <c r="Q822" t="s">
        <v>1552</v>
      </c>
      <c r="R822" s="61">
        <v>0</v>
      </c>
      <c r="S822" s="61">
        <v>-300</v>
      </c>
    </row>
    <row r="823" spans="1:19" x14ac:dyDescent="0.2">
      <c r="A823" t="s">
        <v>548</v>
      </c>
      <c r="B823" t="s">
        <v>873</v>
      </c>
      <c r="C823" t="s">
        <v>691</v>
      </c>
      <c r="D823" t="s">
        <v>238</v>
      </c>
      <c r="E823" t="s">
        <v>1546</v>
      </c>
      <c r="F823" t="s">
        <v>124</v>
      </c>
      <c r="G823" s="87">
        <v>43951</v>
      </c>
      <c r="H823" t="s">
        <v>1547</v>
      </c>
      <c r="I823" t="s">
        <v>2810</v>
      </c>
      <c r="J823" t="s">
        <v>2811</v>
      </c>
      <c r="K823">
        <v>10397</v>
      </c>
      <c r="L823" t="s">
        <v>2803</v>
      </c>
      <c r="M823" s="87">
        <v>43962</v>
      </c>
      <c r="N823" t="s">
        <v>1551</v>
      </c>
      <c r="O823" t="s">
        <v>1552</v>
      </c>
      <c r="P823" s="61">
        <v>-250</v>
      </c>
      <c r="Q823" t="s">
        <v>1552</v>
      </c>
      <c r="R823" s="61">
        <v>0</v>
      </c>
      <c r="S823" s="61">
        <v>-250</v>
      </c>
    </row>
    <row r="824" spans="1:19" x14ac:dyDescent="0.2">
      <c r="A824" t="s">
        <v>548</v>
      </c>
      <c r="B824" t="s">
        <v>873</v>
      </c>
      <c r="C824" t="s">
        <v>691</v>
      </c>
      <c r="D824" t="s">
        <v>238</v>
      </c>
      <c r="E824" t="s">
        <v>1546</v>
      </c>
      <c r="F824" t="s">
        <v>124</v>
      </c>
      <c r="G824" s="87">
        <v>43951</v>
      </c>
      <c r="H824" t="s">
        <v>1547</v>
      </c>
      <c r="I824" t="s">
        <v>2812</v>
      </c>
      <c r="J824" t="s">
        <v>2813</v>
      </c>
      <c r="K824">
        <v>10397</v>
      </c>
      <c r="L824" t="s">
        <v>2803</v>
      </c>
      <c r="M824" s="87">
        <v>43962</v>
      </c>
      <c r="N824" t="s">
        <v>1551</v>
      </c>
      <c r="O824" t="s">
        <v>1552</v>
      </c>
      <c r="P824" s="61">
        <v>-100</v>
      </c>
      <c r="Q824" t="s">
        <v>1552</v>
      </c>
      <c r="R824" s="61">
        <v>0</v>
      </c>
      <c r="S824" s="61">
        <v>-100</v>
      </c>
    </row>
    <row r="825" spans="1:19" x14ac:dyDescent="0.2">
      <c r="A825" t="s">
        <v>548</v>
      </c>
      <c r="B825" t="s">
        <v>873</v>
      </c>
      <c r="C825" t="s">
        <v>691</v>
      </c>
      <c r="D825" t="s">
        <v>238</v>
      </c>
      <c r="E825" t="s">
        <v>1546</v>
      </c>
      <c r="F825" t="s">
        <v>124</v>
      </c>
      <c r="G825" s="87">
        <v>43951</v>
      </c>
      <c r="H825" t="s">
        <v>1547</v>
      </c>
      <c r="I825" t="s">
        <v>2814</v>
      </c>
      <c r="J825" t="s">
        <v>2815</v>
      </c>
      <c r="K825">
        <v>10397</v>
      </c>
      <c r="L825" t="s">
        <v>2803</v>
      </c>
      <c r="M825" s="87">
        <v>43962</v>
      </c>
      <c r="N825" t="s">
        <v>1551</v>
      </c>
      <c r="O825" t="s">
        <v>1552</v>
      </c>
      <c r="P825" s="61">
        <v>-100</v>
      </c>
      <c r="Q825" t="s">
        <v>1552</v>
      </c>
      <c r="R825" s="61">
        <v>0</v>
      </c>
      <c r="S825" s="61">
        <v>-100</v>
      </c>
    </row>
    <row r="826" spans="1:19" x14ac:dyDescent="0.2">
      <c r="A826" t="s">
        <v>548</v>
      </c>
      <c r="B826" t="s">
        <v>873</v>
      </c>
      <c r="C826" t="s">
        <v>691</v>
      </c>
      <c r="D826" t="s">
        <v>238</v>
      </c>
      <c r="E826" t="s">
        <v>1546</v>
      </c>
      <c r="F826" t="s">
        <v>124</v>
      </c>
      <c r="G826" s="87">
        <v>43951</v>
      </c>
      <c r="H826" t="s">
        <v>1547</v>
      </c>
      <c r="I826" t="s">
        <v>2816</v>
      </c>
      <c r="J826" t="s">
        <v>2817</v>
      </c>
      <c r="K826">
        <v>10397</v>
      </c>
      <c r="L826" t="s">
        <v>2803</v>
      </c>
      <c r="M826" s="87">
        <v>43962</v>
      </c>
      <c r="N826" t="s">
        <v>1551</v>
      </c>
      <c r="O826" t="s">
        <v>1552</v>
      </c>
      <c r="P826" s="61">
        <v>-300</v>
      </c>
      <c r="Q826" t="s">
        <v>1552</v>
      </c>
      <c r="R826" s="61">
        <v>0</v>
      </c>
      <c r="S826" s="61">
        <v>-300</v>
      </c>
    </row>
    <row r="827" spans="1:19" x14ac:dyDescent="0.2">
      <c r="A827" t="s">
        <v>548</v>
      </c>
      <c r="B827" t="s">
        <v>873</v>
      </c>
      <c r="C827" t="s">
        <v>691</v>
      </c>
      <c r="D827" t="s">
        <v>238</v>
      </c>
      <c r="E827" t="s">
        <v>1546</v>
      </c>
      <c r="F827" t="s">
        <v>124</v>
      </c>
      <c r="G827" s="87">
        <v>43951</v>
      </c>
      <c r="H827" t="s">
        <v>1547</v>
      </c>
      <c r="I827" t="s">
        <v>2818</v>
      </c>
      <c r="J827" t="s">
        <v>2819</v>
      </c>
      <c r="K827">
        <v>10397</v>
      </c>
      <c r="L827" t="s">
        <v>2803</v>
      </c>
      <c r="M827" s="87">
        <v>43962</v>
      </c>
      <c r="N827" t="s">
        <v>1551</v>
      </c>
      <c r="O827" t="s">
        <v>1552</v>
      </c>
      <c r="P827" s="61">
        <v>-300</v>
      </c>
      <c r="Q827" t="s">
        <v>1552</v>
      </c>
      <c r="R827" s="61">
        <v>0</v>
      </c>
      <c r="S827" s="61">
        <v>-300</v>
      </c>
    </row>
    <row r="828" spans="1:19" x14ac:dyDescent="0.2">
      <c r="A828" t="s">
        <v>548</v>
      </c>
      <c r="B828" t="s">
        <v>873</v>
      </c>
      <c r="C828" t="s">
        <v>691</v>
      </c>
      <c r="D828" t="s">
        <v>238</v>
      </c>
      <c r="E828" t="s">
        <v>1546</v>
      </c>
      <c r="F828" t="s">
        <v>124</v>
      </c>
      <c r="G828" s="87">
        <v>43951</v>
      </c>
      <c r="H828" t="s">
        <v>1547</v>
      </c>
      <c r="I828" t="s">
        <v>2820</v>
      </c>
      <c r="J828" t="s">
        <v>2821</v>
      </c>
      <c r="K828">
        <v>10397</v>
      </c>
      <c r="L828" t="s">
        <v>2803</v>
      </c>
      <c r="M828" s="87">
        <v>43962</v>
      </c>
      <c r="N828" t="s">
        <v>1551</v>
      </c>
      <c r="O828" t="s">
        <v>1552</v>
      </c>
      <c r="P828" s="61">
        <v>-300</v>
      </c>
      <c r="Q828" t="s">
        <v>1552</v>
      </c>
      <c r="R828" s="61">
        <v>0</v>
      </c>
      <c r="S828" s="61">
        <v>-300</v>
      </c>
    </row>
    <row r="829" spans="1:19" x14ac:dyDescent="0.2">
      <c r="A829" t="s">
        <v>548</v>
      </c>
      <c r="B829" t="s">
        <v>873</v>
      </c>
      <c r="C829" t="s">
        <v>691</v>
      </c>
      <c r="D829" t="s">
        <v>238</v>
      </c>
      <c r="E829" t="s">
        <v>1546</v>
      </c>
      <c r="F829" t="s">
        <v>124</v>
      </c>
      <c r="G829" s="87">
        <v>43951</v>
      </c>
      <c r="H829" t="s">
        <v>1547</v>
      </c>
      <c r="I829" t="s">
        <v>2822</v>
      </c>
      <c r="J829" t="s">
        <v>2823</v>
      </c>
      <c r="K829">
        <v>10397</v>
      </c>
      <c r="L829" t="s">
        <v>2803</v>
      </c>
      <c r="M829" s="87">
        <v>43962</v>
      </c>
      <c r="N829" t="s">
        <v>1551</v>
      </c>
      <c r="O829" t="s">
        <v>1552</v>
      </c>
      <c r="P829" s="61">
        <v>-250</v>
      </c>
      <c r="Q829" t="s">
        <v>1552</v>
      </c>
      <c r="R829" s="61">
        <v>0</v>
      </c>
      <c r="S829" s="61">
        <v>-250</v>
      </c>
    </row>
    <row r="830" spans="1:19" x14ac:dyDescent="0.2">
      <c r="A830" t="s">
        <v>548</v>
      </c>
      <c r="B830" t="s">
        <v>873</v>
      </c>
      <c r="C830" t="s">
        <v>691</v>
      </c>
      <c r="D830" t="s">
        <v>238</v>
      </c>
      <c r="E830" t="s">
        <v>1546</v>
      </c>
      <c r="F830" t="s">
        <v>124</v>
      </c>
      <c r="G830" s="87">
        <v>43951</v>
      </c>
      <c r="H830" t="s">
        <v>1547</v>
      </c>
      <c r="I830" t="s">
        <v>2824</v>
      </c>
      <c r="J830" t="s">
        <v>2815</v>
      </c>
      <c r="K830">
        <v>10397</v>
      </c>
      <c r="L830" t="s">
        <v>2803</v>
      </c>
      <c r="M830" s="87">
        <v>43962</v>
      </c>
      <c r="N830" t="s">
        <v>1551</v>
      </c>
      <c r="O830" t="s">
        <v>1552</v>
      </c>
      <c r="P830" s="61">
        <v>-100</v>
      </c>
      <c r="Q830" t="s">
        <v>1552</v>
      </c>
      <c r="R830" s="61">
        <v>0</v>
      </c>
      <c r="S830" s="61">
        <v>-100</v>
      </c>
    </row>
    <row r="831" spans="1:19" x14ac:dyDescent="0.2">
      <c r="A831" t="s">
        <v>548</v>
      </c>
      <c r="B831" t="s">
        <v>873</v>
      </c>
      <c r="C831" t="s">
        <v>691</v>
      </c>
      <c r="D831" t="s">
        <v>238</v>
      </c>
      <c r="E831" t="s">
        <v>1546</v>
      </c>
      <c r="F831" t="s">
        <v>124</v>
      </c>
      <c r="G831" s="87">
        <v>43951</v>
      </c>
      <c r="H831" t="s">
        <v>1547</v>
      </c>
      <c r="I831" t="s">
        <v>2825</v>
      </c>
      <c r="J831" t="s">
        <v>2826</v>
      </c>
      <c r="K831">
        <v>10397</v>
      </c>
      <c r="L831" t="s">
        <v>2803</v>
      </c>
      <c r="M831" s="87">
        <v>43962</v>
      </c>
      <c r="N831" t="s">
        <v>1551</v>
      </c>
      <c r="O831" t="s">
        <v>1552</v>
      </c>
      <c r="P831" s="61">
        <v>-300</v>
      </c>
      <c r="Q831" t="s">
        <v>1552</v>
      </c>
      <c r="R831" s="61">
        <v>0</v>
      </c>
      <c r="S831" s="61">
        <v>-300</v>
      </c>
    </row>
    <row r="832" spans="1:19" x14ac:dyDescent="0.2">
      <c r="A832" t="s">
        <v>548</v>
      </c>
      <c r="B832" t="s">
        <v>873</v>
      </c>
      <c r="C832" t="s">
        <v>691</v>
      </c>
      <c r="D832" t="s">
        <v>238</v>
      </c>
      <c r="E832" t="s">
        <v>1546</v>
      </c>
      <c r="F832" t="s">
        <v>124</v>
      </c>
      <c r="G832" s="87">
        <v>43951</v>
      </c>
      <c r="H832" t="s">
        <v>1547</v>
      </c>
      <c r="I832" t="s">
        <v>2827</v>
      </c>
      <c r="J832" t="s">
        <v>2815</v>
      </c>
      <c r="K832">
        <v>10397</v>
      </c>
      <c r="L832" t="s">
        <v>2803</v>
      </c>
      <c r="M832" s="87">
        <v>43962</v>
      </c>
      <c r="N832" t="s">
        <v>1551</v>
      </c>
      <c r="O832" t="s">
        <v>1552</v>
      </c>
      <c r="P832" s="61">
        <v>-100</v>
      </c>
      <c r="Q832" t="s">
        <v>1552</v>
      </c>
      <c r="R832" s="61">
        <v>0</v>
      </c>
      <c r="S832" s="61">
        <v>-100</v>
      </c>
    </row>
    <row r="833" spans="1:19" x14ac:dyDescent="0.2">
      <c r="A833" t="s">
        <v>548</v>
      </c>
      <c r="B833" t="s">
        <v>873</v>
      </c>
      <c r="C833" t="s">
        <v>691</v>
      </c>
      <c r="D833" t="s">
        <v>238</v>
      </c>
      <c r="E833" t="s">
        <v>1546</v>
      </c>
      <c r="F833" t="s">
        <v>124</v>
      </c>
      <c r="G833" s="87">
        <v>43951</v>
      </c>
      <c r="H833" t="s">
        <v>1547</v>
      </c>
      <c r="I833" t="s">
        <v>2828</v>
      </c>
      <c r="J833" t="s">
        <v>2815</v>
      </c>
      <c r="K833">
        <v>10397</v>
      </c>
      <c r="L833" t="s">
        <v>2803</v>
      </c>
      <c r="M833" s="87">
        <v>43962</v>
      </c>
      <c r="N833" t="s">
        <v>1551</v>
      </c>
      <c r="O833" t="s">
        <v>1552</v>
      </c>
      <c r="P833" s="61">
        <v>-100</v>
      </c>
      <c r="Q833" t="s">
        <v>1552</v>
      </c>
      <c r="R833" s="61">
        <v>0</v>
      </c>
      <c r="S833" s="61">
        <v>-100</v>
      </c>
    </row>
    <row r="834" spans="1:19" x14ac:dyDescent="0.2">
      <c r="A834" t="s">
        <v>548</v>
      </c>
      <c r="B834" t="s">
        <v>873</v>
      </c>
      <c r="C834" t="s">
        <v>691</v>
      </c>
      <c r="D834" t="s">
        <v>238</v>
      </c>
      <c r="E834" t="s">
        <v>1546</v>
      </c>
      <c r="F834" t="s">
        <v>124</v>
      </c>
      <c r="G834" s="87">
        <v>43951</v>
      </c>
      <c r="H834" t="s">
        <v>1547</v>
      </c>
      <c r="I834" t="s">
        <v>2829</v>
      </c>
      <c r="J834" t="s">
        <v>2815</v>
      </c>
      <c r="K834">
        <v>10397</v>
      </c>
      <c r="L834" t="s">
        <v>2803</v>
      </c>
      <c r="M834" s="87">
        <v>43962</v>
      </c>
      <c r="N834" t="s">
        <v>1551</v>
      </c>
      <c r="O834" t="s">
        <v>1552</v>
      </c>
      <c r="P834" s="61">
        <v>-100</v>
      </c>
      <c r="Q834" t="s">
        <v>1552</v>
      </c>
      <c r="R834" s="61">
        <v>0</v>
      </c>
      <c r="S834" s="61">
        <v>-100</v>
      </c>
    </row>
    <row r="835" spans="1:19" x14ac:dyDescent="0.2">
      <c r="A835" t="s">
        <v>548</v>
      </c>
      <c r="B835" t="s">
        <v>873</v>
      </c>
      <c r="C835" t="s">
        <v>691</v>
      </c>
      <c r="D835" t="s">
        <v>238</v>
      </c>
      <c r="E835" t="s">
        <v>1546</v>
      </c>
      <c r="F835" t="s">
        <v>124</v>
      </c>
      <c r="G835" s="87">
        <v>43951</v>
      </c>
      <c r="H835" t="s">
        <v>1547</v>
      </c>
      <c r="I835" t="s">
        <v>2830</v>
      </c>
      <c r="J835" t="s">
        <v>2815</v>
      </c>
      <c r="K835">
        <v>10397</v>
      </c>
      <c r="L835" t="s">
        <v>2803</v>
      </c>
      <c r="M835" s="87">
        <v>43962</v>
      </c>
      <c r="N835" t="s">
        <v>1551</v>
      </c>
      <c r="O835" t="s">
        <v>1552</v>
      </c>
      <c r="P835" s="61">
        <v>-100</v>
      </c>
      <c r="Q835" t="s">
        <v>1552</v>
      </c>
      <c r="R835" s="61">
        <v>0</v>
      </c>
      <c r="S835" s="61">
        <v>-100</v>
      </c>
    </row>
    <row r="836" spans="1:19" x14ac:dyDescent="0.2">
      <c r="A836" t="s">
        <v>548</v>
      </c>
      <c r="B836" t="s">
        <v>873</v>
      </c>
      <c r="C836" t="s">
        <v>691</v>
      </c>
      <c r="D836" t="s">
        <v>238</v>
      </c>
      <c r="E836" t="s">
        <v>1546</v>
      </c>
      <c r="F836" t="s">
        <v>124</v>
      </c>
      <c r="G836" s="87">
        <v>43951</v>
      </c>
      <c r="H836" t="s">
        <v>1547</v>
      </c>
      <c r="I836" t="s">
        <v>2831</v>
      </c>
      <c r="J836" t="s">
        <v>2815</v>
      </c>
      <c r="K836">
        <v>10397</v>
      </c>
      <c r="L836" t="s">
        <v>2803</v>
      </c>
      <c r="M836" s="87">
        <v>43962</v>
      </c>
      <c r="N836" t="s">
        <v>1551</v>
      </c>
      <c r="O836" t="s">
        <v>1552</v>
      </c>
      <c r="P836" s="61">
        <v>-100</v>
      </c>
      <c r="Q836" t="s">
        <v>1552</v>
      </c>
      <c r="R836" s="61">
        <v>0</v>
      </c>
      <c r="S836" s="61">
        <v>-100</v>
      </c>
    </row>
    <row r="837" spans="1:19" x14ac:dyDescent="0.2">
      <c r="A837" t="s">
        <v>548</v>
      </c>
      <c r="B837" t="s">
        <v>873</v>
      </c>
      <c r="C837" t="s">
        <v>691</v>
      </c>
      <c r="D837" t="s">
        <v>238</v>
      </c>
      <c r="E837" t="s">
        <v>1546</v>
      </c>
      <c r="F837" t="s">
        <v>124</v>
      </c>
      <c r="G837" s="87">
        <v>43951</v>
      </c>
      <c r="H837" t="s">
        <v>1547</v>
      </c>
      <c r="I837" t="s">
        <v>2832</v>
      </c>
      <c r="J837" t="s">
        <v>2815</v>
      </c>
      <c r="K837">
        <v>10397</v>
      </c>
      <c r="L837" t="s">
        <v>2803</v>
      </c>
      <c r="M837" s="87">
        <v>43962</v>
      </c>
      <c r="N837" t="s">
        <v>1551</v>
      </c>
      <c r="O837" t="s">
        <v>1552</v>
      </c>
      <c r="P837" s="61">
        <v>-100</v>
      </c>
      <c r="Q837" t="s">
        <v>1552</v>
      </c>
      <c r="R837" s="61">
        <v>0</v>
      </c>
      <c r="S837" s="61">
        <v>-100</v>
      </c>
    </row>
    <row r="838" spans="1:19" x14ac:dyDescent="0.2">
      <c r="A838" t="s">
        <v>548</v>
      </c>
      <c r="B838" t="s">
        <v>873</v>
      </c>
      <c r="C838" t="s">
        <v>691</v>
      </c>
      <c r="D838" t="s">
        <v>238</v>
      </c>
      <c r="E838" t="s">
        <v>1546</v>
      </c>
      <c r="F838" t="s">
        <v>124</v>
      </c>
      <c r="G838" s="87">
        <v>43951</v>
      </c>
      <c r="H838" t="s">
        <v>1547</v>
      </c>
      <c r="I838" t="s">
        <v>2833</v>
      </c>
      <c r="J838" t="s">
        <v>2815</v>
      </c>
      <c r="K838">
        <v>10397</v>
      </c>
      <c r="L838" t="s">
        <v>2803</v>
      </c>
      <c r="M838" s="87">
        <v>43962</v>
      </c>
      <c r="N838" t="s">
        <v>1551</v>
      </c>
      <c r="O838" t="s">
        <v>1552</v>
      </c>
      <c r="P838" s="61">
        <v>-100</v>
      </c>
      <c r="Q838" t="s">
        <v>1552</v>
      </c>
      <c r="R838" s="61">
        <v>0</v>
      </c>
      <c r="S838" s="61">
        <v>-100</v>
      </c>
    </row>
    <row r="839" spans="1:19" x14ac:dyDescent="0.2">
      <c r="A839" t="s">
        <v>548</v>
      </c>
      <c r="B839" t="s">
        <v>873</v>
      </c>
      <c r="C839" t="s">
        <v>691</v>
      </c>
      <c r="D839" t="s">
        <v>238</v>
      </c>
      <c r="E839" t="s">
        <v>1546</v>
      </c>
      <c r="F839" t="s">
        <v>124</v>
      </c>
      <c r="G839" s="87">
        <v>43951</v>
      </c>
      <c r="H839" t="s">
        <v>1547</v>
      </c>
      <c r="I839" t="s">
        <v>2834</v>
      </c>
      <c r="J839" t="s">
        <v>2815</v>
      </c>
      <c r="K839">
        <v>10397</v>
      </c>
      <c r="L839" t="s">
        <v>2803</v>
      </c>
      <c r="M839" s="87">
        <v>43962</v>
      </c>
      <c r="N839" t="s">
        <v>1551</v>
      </c>
      <c r="O839" t="s">
        <v>1552</v>
      </c>
      <c r="P839" s="61">
        <v>-100</v>
      </c>
      <c r="Q839" t="s">
        <v>1552</v>
      </c>
      <c r="R839" s="61">
        <v>0</v>
      </c>
      <c r="S839" s="61">
        <v>-100</v>
      </c>
    </row>
    <row r="840" spans="1:19" x14ac:dyDescent="0.2">
      <c r="A840" t="s">
        <v>548</v>
      </c>
      <c r="B840" t="s">
        <v>873</v>
      </c>
      <c r="C840" t="s">
        <v>691</v>
      </c>
      <c r="D840" t="s">
        <v>238</v>
      </c>
      <c r="E840" t="s">
        <v>1546</v>
      </c>
      <c r="F840" t="s">
        <v>124</v>
      </c>
      <c r="G840" s="87">
        <v>43951</v>
      </c>
      <c r="H840" t="s">
        <v>1547</v>
      </c>
      <c r="I840" t="s">
        <v>2835</v>
      </c>
      <c r="J840" t="s">
        <v>2815</v>
      </c>
      <c r="K840">
        <v>10397</v>
      </c>
      <c r="L840" t="s">
        <v>2803</v>
      </c>
      <c r="M840" s="87">
        <v>43962</v>
      </c>
      <c r="N840" t="s">
        <v>1551</v>
      </c>
      <c r="O840" t="s">
        <v>1552</v>
      </c>
      <c r="P840" s="61">
        <v>-100</v>
      </c>
      <c r="Q840" t="s">
        <v>1552</v>
      </c>
      <c r="R840" s="61">
        <v>0</v>
      </c>
      <c r="S840" s="61">
        <v>-100</v>
      </c>
    </row>
    <row r="841" spans="1:19" x14ac:dyDescent="0.2">
      <c r="A841" t="s">
        <v>548</v>
      </c>
      <c r="B841" t="s">
        <v>873</v>
      </c>
      <c r="C841" t="s">
        <v>691</v>
      </c>
      <c r="D841" t="s">
        <v>238</v>
      </c>
      <c r="E841" t="s">
        <v>1546</v>
      </c>
      <c r="F841" t="s">
        <v>124</v>
      </c>
      <c r="G841" s="87">
        <v>43951</v>
      </c>
      <c r="H841" t="s">
        <v>1547</v>
      </c>
      <c r="I841" t="s">
        <v>2836</v>
      </c>
      <c r="J841" t="s">
        <v>2815</v>
      </c>
      <c r="K841">
        <v>10397</v>
      </c>
      <c r="L841" t="s">
        <v>2803</v>
      </c>
      <c r="M841" s="87">
        <v>43962</v>
      </c>
      <c r="N841" t="s">
        <v>1551</v>
      </c>
      <c r="O841" t="s">
        <v>1552</v>
      </c>
      <c r="P841" s="61">
        <v>-100</v>
      </c>
      <c r="Q841" t="s">
        <v>1552</v>
      </c>
      <c r="R841" s="61">
        <v>0</v>
      </c>
      <c r="S841" s="61">
        <v>-100</v>
      </c>
    </row>
    <row r="842" spans="1:19" x14ac:dyDescent="0.2">
      <c r="A842" t="s">
        <v>548</v>
      </c>
      <c r="B842" t="s">
        <v>873</v>
      </c>
      <c r="C842" t="s">
        <v>691</v>
      </c>
      <c r="D842" t="s">
        <v>238</v>
      </c>
      <c r="E842" t="s">
        <v>1546</v>
      </c>
      <c r="F842" t="s">
        <v>124</v>
      </c>
      <c r="G842" s="87">
        <v>43951</v>
      </c>
      <c r="H842" t="s">
        <v>1547</v>
      </c>
      <c r="I842" t="s">
        <v>2837</v>
      </c>
      <c r="J842" t="s">
        <v>2815</v>
      </c>
      <c r="K842">
        <v>10397</v>
      </c>
      <c r="L842" t="s">
        <v>2803</v>
      </c>
      <c r="M842" s="87">
        <v>43962</v>
      </c>
      <c r="N842" t="s">
        <v>1551</v>
      </c>
      <c r="O842" t="s">
        <v>1552</v>
      </c>
      <c r="P842" s="61">
        <v>-100</v>
      </c>
      <c r="Q842" t="s">
        <v>1552</v>
      </c>
      <c r="R842" s="61">
        <v>0</v>
      </c>
      <c r="S842" s="61">
        <v>-100</v>
      </c>
    </row>
    <row r="843" spans="1:19" x14ac:dyDescent="0.2">
      <c r="A843" t="s">
        <v>548</v>
      </c>
      <c r="B843" t="s">
        <v>873</v>
      </c>
      <c r="C843" t="s">
        <v>691</v>
      </c>
      <c r="D843" t="s">
        <v>238</v>
      </c>
      <c r="E843" t="s">
        <v>1546</v>
      </c>
      <c r="F843" t="s">
        <v>124</v>
      </c>
      <c r="G843" s="87">
        <v>43951</v>
      </c>
      <c r="H843" t="s">
        <v>1547</v>
      </c>
      <c r="I843" t="s">
        <v>2838</v>
      </c>
      <c r="J843" t="s">
        <v>2815</v>
      </c>
      <c r="K843">
        <v>10397</v>
      </c>
      <c r="L843" t="s">
        <v>2803</v>
      </c>
      <c r="M843" s="87">
        <v>43962</v>
      </c>
      <c r="N843" t="s">
        <v>1551</v>
      </c>
      <c r="O843" t="s">
        <v>1552</v>
      </c>
      <c r="P843" s="61">
        <v>-100</v>
      </c>
      <c r="Q843" t="s">
        <v>1552</v>
      </c>
      <c r="R843" s="61">
        <v>0</v>
      </c>
      <c r="S843" s="61">
        <v>-100</v>
      </c>
    </row>
    <row r="844" spans="1:19" x14ac:dyDescent="0.2">
      <c r="A844" t="s">
        <v>548</v>
      </c>
      <c r="B844" t="s">
        <v>873</v>
      </c>
      <c r="C844" t="s">
        <v>691</v>
      </c>
      <c r="D844" t="s">
        <v>238</v>
      </c>
      <c r="E844" t="s">
        <v>1546</v>
      </c>
      <c r="F844" t="s">
        <v>124</v>
      </c>
      <c r="G844" s="87">
        <v>43951</v>
      </c>
      <c r="H844" t="s">
        <v>1547</v>
      </c>
      <c r="I844" t="s">
        <v>2839</v>
      </c>
      <c r="J844" t="s">
        <v>2815</v>
      </c>
      <c r="K844">
        <v>10397</v>
      </c>
      <c r="L844" t="s">
        <v>2803</v>
      </c>
      <c r="M844" s="87">
        <v>43962</v>
      </c>
      <c r="N844" t="s">
        <v>1551</v>
      </c>
      <c r="O844" t="s">
        <v>1552</v>
      </c>
      <c r="P844" s="61">
        <v>-100</v>
      </c>
      <c r="Q844" t="s">
        <v>1552</v>
      </c>
      <c r="R844" s="61">
        <v>0</v>
      </c>
      <c r="S844" s="61">
        <v>-100</v>
      </c>
    </row>
    <row r="845" spans="1:19" x14ac:dyDescent="0.2">
      <c r="A845" t="s">
        <v>548</v>
      </c>
      <c r="B845" t="s">
        <v>873</v>
      </c>
      <c r="C845" t="s">
        <v>691</v>
      </c>
      <c r="D845" t="s">
        <v>238</v>
      </c>
      <c r="E845" t="s">
        <v>1546</v>
      </c>
      <c r="F845" t="s">
        <v>124</v>
      </c>
      <c r="G845" s="87">
        <v>43951</v>
      </c>
      <c r="H845" t="s">
        <v>1547</v>
      </c>
      <c r="I845" t="s">
        <v>2840</v>
      </c>
      <c r="J845" t="s">
        <v>2841</v>
      </c>
      <c r="K845">
        <v>10397</v>
      </c>
      <c r="L845" t="s">
        <v>2803</v>
      </c>
      <c r="M845" s="87">
        <v>43962</v>
      </c>
      <c r="N845" t="s">
        <v>1551</v>
      </c>
      <c r="O845" t="s">
        <v>1552</v>
      </c>
      <c r="P845" s="61">
        <v>-100</v>
      </c>
      <c r="Q845" t="s">
        <v>1552</v>
      </c>
      <c r="R845" s="61">
        <v>0</v>
      </c>
      <c r="S845" s="61">
        <v>-100</v>
      </c>
    </row>
    <row r="846" spans="1:19" x14ac:dyDescent="0.2">
      <c r="A846" t="s">
        <v>548</v>
      </c>
      <c r="B846" t="s">
        <v>873</v>
      </c>
      <c r="C846" t="s">
        <v>691</v>
      </c>
      <c r="D846" t="s">
        <v>238</v>
      </c>
      <c r="E846" t="s">
        <v>1546</v>
      </c>
      <c r="F846" t="s">
        <v>124</v>
      </c>
      <c r="G846" s="87">
        <v>43951</v>
      </c>
      <c r="H846" t="s">
        <v>1547</v>
      </c>
      <c r="I846" t="s">
        <v>2842</v>
      </c>
      <c r="J846" t="s">
        <v>2815</v>
      </c>
      <c r="K846">
        <v>10397</v>
      </c>
      <c r="L846" t="s">
        <v>2803</v>
      </c>
      <c r="M846" s="87">
        <v>43962</v>
      </c>
      <c r="N846" t="s">
        <v>1551</v>
      </c>
      <c r="O846" t="s">
        <v>1552</v>
      </c>
      <c r="P846" s="61">
        <v>-100</v>
      </c>
      <c r="Q846" t="s">
        <v>1552</v>
      </c>
      <c r="R846" s="61">
        <v>0</v>
      </c>
      <c r="S846" s="61">
        <v>-100</v>
      </c>
    </row>
    <row r="847" spans="1:19" x14ac:dyDescent="0.2">
      <c r="A847" t="s">
        <v>548</v>
      </c>
      <c r="B847" t="s">
        <v>873</v>
      </c>
      <c r="C847" t="s">
        <v>691</v>
      </c>
      <c r="D847" t="s">
        <v>238</v>
      </c>
      <c r="E847" t="s">
        <v>1546</v>
      </c>
      <c r="F847" t="s">
        <v>124</v>
      </c>
      <c r="G847" s="87">
        <v>43951</v>
      </c>
      <c r="H847" t="s">
        <v>1547</v>
      </c>
      <c r="I847" t="s">
        <v>2843</v>
      </c>
      <c r="J847" t="s">
        <v>2815</v>
      </c>
      <c r="K847">
        <v>10397</v>
      </c>
      <c r="L847" t="s">
        <v>2803</v>
      </c>
      <c r="M847" s="87">
        <v>43962</v>
      </c>
      <c r="N847" t="s">
        <v>1551</v>
      </c>
      <c r="O847" t="s">
        <v>1552</v>
      </c>
      <c r="P847" s="61">
        <v>-100</v>
      </c>
      <c r="Q847" t="s">
        <v>1552</v>
      </c>
      <c r="R847" s="61">
        <v>0</v>
      </c>
      <c r="S847" s="61">
        <v>-100</v>
      </c>
    </row>
    <row r="848" spans="1:19" x14ac:dyDescent="0.2">
      <c r="A848" t="s">
        <v>548</v>
      </c>
      <c r="B848" t="s">
        <v>873</v>
      </c>
      <c r="C848" t="s">
        <v>691</v>
      </c>
      <c r="D848" t="s">
        <v>238</v>
      </c>
      <c r="E848" t="s">
        <v>1546</v>
      </c>
      <c r="F848" t="s">
        <v>124</v>
      </c>
      <c r="G848" s="87">
        <v>43951</v>
      </c>
      <c r="H848" t="s">
        <v>1547</v>
      </c>
      <c r="I848" t="s">
        <v>2844</v>
      </c>
      <c r="J848" t="s">
        <v>2845</v>
      </c>
      <c r="K848">
        <v>10397</v>
      </c>
      <c r="L848" t="s">
        <v>2803</v>
      </c>
      <c r="M848" s="87">
        <v>43962</v>
      </c>
      <c r="N848" t="s">
        <v>1551</v>
      </c>
      <c r="O848" t="s">
        <v>1552</v>
      </c>
      <c r="P848" s="61">
        <v>-400</v>
      </c>
      <c r="Q848" t="s">
        <v>1552</v>
      </c>
      <c r="R848" s="61">
        <v>0</v>
      </c>
      <c r="S848" s="61">
        <v>-400</v>
      </c>
    </row>
    <row r="849" spans="1:19" x14ac:dyDescent="0.2">
      <c r="A849" t="s">
        <v>548</v>
      </c>
      <c r="B849" t="s">
        <v>873</v>
      </c>
      <c r="C849" t="s">
        <v>691</v>
      </c>
      <c r="D849" t="s">
        <v>238</v>
      </c>
      <c r="E849" t="s">
        <v>1546</v>
      </c>
      <c r="F849" t="s">
        <v>124</v>
      </c>
      <c r="G849" s="87">
        <v>43951</v>
      </c>
      <c r="H849" t="s">
        <v>1547</v>
      </c>
      <c r="I849" t="s">
        <v>2846</v>
      </c>
      <c r="J849" t="s">
        <v>2847</v>
      </c>
      <c r="K849">
        <v>10397</v>
      </c>
      <c r="L849" t="s">
        <v>2803</v>
      </c>
      <c r="M849" s="87">
        <v>43962</v>
      </c>
      <c r="N849" t="s">
        <v>1551</v>
      </c>
      <c r="O849" t="s">
        <v>1552</v>
      </c>
      <c r="P849" s="61">
        <v>-200</v>
      </c>
      <c r="Q849" t="s">
        <v>1552</v>
      </c>
      <c r="R849" s="61">
        <v>0</v>
      </c>
      <c r="S849" s="61">
        <v>-200</v>
      </c>
    </row>
    <row r="850" spans="1:19" x14ac:dyDescent="0.2">
      <c r="A850" t="s">
        <v>548</v>
      </c>
      <c r="B850" t="s">
        <v>873</v>
      </c>
      <c r="C850" t="s">
        <v>691</v>
      </c>
      <c r="D850" t="s">
        <v>238</v>
      </c>
      <c r="E850" t="s">
        <v>1546</v>
      </c>
      <c r="F850" t="s">
        <v>124</v>
      </c>
      <c r="G850" s="87">
        <v>43951</v>
      </c>
      <c r="H850" t="s">
        <v>1547</v>
      </c>
      <c r="I850" t="s">
        <v>2848</v>
      </c>
      <c r="J850" t="s">
        <v>2849</v>
      </c>
      <c r="K850">
        <v>10397</v>
      </c>
      <c r="L850" t="s">
        <v>2803</v>
      </c>
      <c r="M850" s="87">
        <v>43962</v>
      </c>
      <c r="N850" t="s">
        <v>1551</v>
      </c>
      <c r="O850" t="s">
        <v>1552</v>
      </c>
      <c r="P850" s="61">
        <v>-200</v>
      </c>
      <c r="Q850" t="s">
        <v>1552</v>
      </c>
      <c r="R850" s="61">
        <v>0</v>
      </c>
      <c r="S850" s="61">
        <v>-200</v>
      </c>
    </row>
    <row r="851" spans="1:19" x14ac:dyDescent="0.2">
      <c r="A851" t="s">
        <v>548</v>
      </c>
      <c r="B851" t="s">
        <v>873</v>
      </c>
      <c r="C851" t="s">
        <v>691</v>
      </c>
      <c r="D851" t="s">
        <v>238</v>
      </c>
      <c r="E851" t="s">
        <v>1546</v>
      </c>
      <c r="F851" t="s">
        <v>124</v>
      </c>
      <c r="G851" s="87">
        <v>43951</v>
      </c>
      <c r="H851" t="s">
        <v>1547</v>
      </c>
      <c r="I851" t="s">
        <v>2850</v>
      </c>
      <c r="J851" t="s">
        <v>2851</v>
      </c>
      <c r="K851">
        <v>10397</v>
      </c>
      <c r="L851" t="s">
        <v>2803</v>
      </c>
      <c r="M851" s="87">
        <v>43962</v>
      </c>
      <c r="N851" t="s">
        <v>1551</v>
      </c>
      <c r="O851" t="s">
        <v>1552</v>
      </c>
      <c r="P851" s="61">
        <v>-200</v>
      </c>
      <c r="Q851" t="s">
        <v>1552</v>
      </c>
      <c r="R851" s="61">
        <v>0</v>
      </c>
      <c r="S851" s="61">
        <v>-200</v>
      </c>
    </row>
    <row r="852" spans="1:19" x14ac:dyDescent="0.2">
      <c r="A852" t="s">
        <v>548</v>
      </c>
      <c r="B852" t="s">
        <v>873</v>
      </c>
      <c r="C852" t="s">
        <v>691</v>
      </c>
      <c r="D852" t="s">
        <v>238</v>
      </c>
      <c r="E852" t="s">
        <v>1546</v>
      </c>
      <c r="F852" t="s">
        <v>124</v>
      </c>
      <c r="G852" s="87">
        <v>43951</v>
      </c>
      <c r="H852" t="s">
        <v>1547</v>
      </c>
      <c r="I852" t="s">
        <v>2852</v>
      </c>
      <c r="J852" t="s">
        <v>2853</v>
      </c>
      <c r="K852">
        <v>10397</v>
      </c>
      <c r="L852" t="s">
        <v>2803</v>
      </c>
      <c r="M852" s="87">
        <v>43962</v>
      </c>
      <c r="N852" t="s">
        <v>1551</v>
      </c>
      <c r="O852" t="s">
        <v>1552</v>
      </c>
      <c r="P852" s="61">
        <v>-100</v>
      </c>
      <c r="Q852" t="s">
        <v>1552</v>
      </c>
      <c r="R852" s="61">
        <v>0</v>
      </c>
      <c r="S852" s="61">
        <v>-100</v>
      </c>
    </row>
    <row r="853" spans="1:19" x14ac:dyDescent="0.2">
      <c r="A853" t="s">
        <v>548</v>
      </c>
      <c r="B853" t="s">
        <v>873</v>
      </c>
      <c r="C853" t="s">
        <v>691</v>
      </c>
      <c r="D853" t="s">
        <v>238</v>
      </c>
      <c r="E853" t="s">
        <v>1546</v>
      </c>
      <c r="F853" t="s">
        <v>124</v>
      </c>
      <c r="G853" s="87">
        <v>43951</v>
      </c>
      <c r="H853" t="s">
        <v>1846</v>
      </c>
      <c r="I853" t="s">
        <v>2854</v>
      </c>
      <c r="J853" t="s">
        <v>2854</v>
      </c>
      <c r="K853">
        <v>10398</v>
      </c>
      <c r="L853" t="s">
        <v>2855</v>
      </c>
      <c r="M853" s="87">
        <v>43962</v>
      </c>
      <c r="N853" t="s">
        <v>1551</v>
      </c>
      <c r="O853" t="s">
        <v>1552</v>
      </c>
      <c r="P853" s="61">
        <v>6300</v>
      </c>
      <c r="Q853" t="s">
        <v>1552</v>
      </c>
      <c r="R853" s="61">
        <v>6300</v>
      </c>
      <c r="S853" s="61">
        <v>0</v>
      </c>
    </row>
    <row r="854" spans="1:19" x14ac:dyDescent="0.2">
      <c r="A854" t="s">
        <v>548</v>
      </c>
      <c r="B854" t="s">
        <v>873</v>
      </c>
      <c r="C854" t="s">
        <v>691</v>
      </c>
      <c r="D854" t="s">
        <v>238</v>
      </c>
      <c r="E854" t="s">
        <v>1546</v>
      </c>
      <c r="F854" t="s">
        <v>124</v>
      </c>
      <c r="G854" s="87">
        <v>43951</v>
      </c>
      <c r="H854" t="s">
        <v>1846</v>
      </c>
      <c r="I854" t="s">
        <v>2856</v>
      </c>
      <c r="J854" t="s">
        <v>2856</v>
      </c>
      <c r="K854">
        <v>10395</v>
      </c>
      <c r="L854" t="s">
        <v>2857</v>
      </c>
      <c r="M854" s="87">
        <v>43957</v>
      </c>
      <c r="N854" t="s">
        <v>1551</v>
      </c>
      <c r="O854" t="s">
        <v>1552</v>
      </c>
      <c r="P854" s="61">
        <v>-6300</v>
      </c>
      <c r="Q854" t="s">
        <v>1552</v>
      </c>
      <c r="R854" s="61">
        <v>0</v>
      </c>
      <c r="S854" s="61">
        <v>-6300</v>
      </c>
    </row>
    <row r="855" spans="1:19" x14ac:dyDescent="0.2">
      <c r="A855" t="s">
        <v>548</v>
      </c>
      <c r="B855" t="s">
        <v>873</v>
      </c>
      <c r="C855" t="s">
        <v>691</v>
      </c>
      <c r="D855" t="s">
        <v>238</v>
      </c>
      <c r="E855" t="s">
        <v>1546</v>
      </c>
      <c r="F855" t="s">
        <v>125</v>
      </c>
      <c r="G855" s="87">
        <v>43952</v>
      </c>
      <c r="H855" t="s">
        <v>1846</v>
      </c>
      <c r="I855" t="s">
        <v>2429</v>
      </c>
      <c r="J855" t="s">
        <v>2856</v>
      </c>
      <c r="K855">
        <v>10395</v>
      </c>
      <c r="L855" t="s">
        <v>2857</v>
      </c>
      <c r="M855" s="87">
        <v>43957</v>
      </c>
      <c r="N855" t="s">
        <v>1551</v>
      </c>
      <c r="O855" t="s">
        <v>1552</v>
      </c>
      <c r="P855" s="61">
        <v>6300</v>
      </c>
      <c r="Q855" t="s">
        <v>1552</v>
      </c>
      <c r="R855" s="61">
        <v>6300</v>
      </c>
      <c r="S855" s="61">
        <v>0</v>
      </c>
    </row>
    <row r="856" spans="1:19" x14ac:dyDescent="0.2">
      <c r="A856" t="s">
        <v>548</v>
      </c>
      <c r="B856" t="s">
        <v>873</v>
      </c>
      <c r="C856" t="s">
        <v>691</v>
      </c>
      <c r="D856" t="s">
        <v>238</v>
      </c>
      <c r="E856" t="s">
        <v>1546</v>
      </c>
      <c r="F856" t="s">
        <v>125</v>
      </c>
      <c r="G856" s="87">
        <v>43952</v>
      </c>
      <c r="H856" t="s">
        <v>1846</v>
      </c>
      <c r="I856" t="s">
        <v>2429</v>
      </c>
      <c r="J856" t="s">
        <v>2854</v>
      </c>
      <c r="K856">
        <v>10398</v>
      </c>
      <c r="L856" t="s">
        <v>2855</v>
      </c>
      <c r="M856" s="87">
        <v>43962</v>
      </c>
      <c r="N856" t="s">
        <v>1551</v>
      </c>
      <c r="O856" t="s">
        <v>1552</v>
      </c>
      <c r="P856" s="61">
        <v>-6300</v>
      </c>
      <c r="Q856" t="s">
        <v>1552</v>
      </c>
      <c r="R856" s="61">
        <v>0</v>
      </c>
      <c r="S856" s="61">
        <v>-6300</v>
      </c>
    </row>
    <row r="857" spans="1:19" x14ac:dyDescent="0.2">
      <c r="A857" t="s">
        <v>548</v>
      </c>
      <c r="B857" t="s">
        <v>873</v>
      </c>
      <c r="C857" t="s">
        <v>691</v>
      </c>
      <c r="D857" t="s">
        <v>238</v>
      </c>
      <c r="E857" t="s">
        <v>1546</v>
      </c>
      <c r="F857" t="s">
        <v>125</v>
      </c>
      <c r="G857" s="87">
        <v>43980</v>
      </c>
      <c r="H857" t="s">
        <v>1547</v>
      </c>
      <c r="I857" t="s">
        <v>2858</v>
      </c>
      <c r="J857" t="s">
        <v>2708</v>
      </c>
      <c r="K857">
        <v>10402</v>
      </c>
      <c r="L857" t="s">
        <v>2859</v>
      </c>
      <c r="M857" s="87">
        <v>43985</v>
      </c>
      <c r="N857" t="s">
        <v>1551</v>
      </c>
      <c r="O857" t="s">
        <v>1552</v>
      </c>
      <c r="P857" s="61">
        <v>-125</v>
      </c>
      <c r="Q857" t="s">
        <v>1552</v>
      </c>
      <c r="R857" s="61">
        <v>0</v>
      </c>
      <c r="S857" s="61">
        <v>-125</v>
      </c>
    </row>
    <row r="858" spans="1:19" x14ac:dyDescent="0.2">
      <c r="A858" t="s">
        <v>548</v>
      </c>
      <c r="B858" t="s">
        <v>873</v>
      </c>
      <c r="C858" t="s">
        <v>691</v>
      </c>
      <c r="D858" t="s">
        <v>238</v>
      </c>
      <c r="E858" t="s">
        <v>1546</v>
      </c>
      <c r="F858" t="s">
        <v>125</v>
      </c>
      <c r="G858" s="87">
        <v>43980</v>
      </c>
      <c r="H858" t="s">
        <v>1547</v>
      </c>
      <c r="I858" t="s">
        <v>2860</v>
      </c>
      <c r="J858" t="s">
        <v>2861</v>
      </c>
      <c r="K858">
        <v>10402</v>
      </c>
      <c r="L858" t="s">
        <v>2859</v>
      </c>
      <c r="M858" s="87">
        <v>43985</v>
      </c>
      <c r="N858" t="s">
        <v>1551</v>
      </c>
      <c r="O858" t="s">
        <v>1552</v>
      </c>
      <c r="P858" s="61">
        <v>-250</v>
      </c>
      <c r="Q858" t="s">
        <v>1552</v>
      </c>
      <c r="R858" s="61">
        <v>0</v>
      </c>
      <c r="S858" s="61">
        <v>-250</v>
      </c>
    </row>
    <row r="859" spans="1:19" x14ac:dyDescent="0.2">
      <c r="A859" t="s">
        <v>548</v>
      </c>
      <c r="B859" t="s">
        <v>873</v>
      </c>
      <c r="C859" t="s">
        <v>691</v>
      </c>
      <c r="D859" t="s">
        <v>238</v>
      </c>
      <c r="E859" t="s">
        <v>1546</v>
      </c>
      <c r="F859" t="s">
        <v>125</v>
      </c>
      <c r="G859" s="87">
        <v>43980</v>
      </c>
      <c r="H859" t="s">
        <v>1547</v>
      </c>
      <c r="I859" t="s">
        <v>2862</v>
      </c>
      <c r="J859" t="s">
        <v>2863</v>
      </c>
      <c r="K859">
        <v>10402</v>
      </c>
      <c r="L859" t="s">
        <v>2859</v>
      </c>
      <c r="M859" s="87">
        <v>43985</v>
      </c>
      <c r="N859" t="s">
        <v>1551</v>
      </c>
      <c r="O859" t="s">
        <v>1552</v>
      </c>
      <c r="P859" s="61">
        <v>-250</v>
      </c>
      <c r="Q859" t="s">
        <v>1552</v>
      </c>
      <c r="R859" s="61">
        <v>0</v>
      </c>
      <c r="S859" s="61">
        <v>-250</v>
      </c>
    </row>
    <row r="860" spans="1:19" x14ac:dyDescent="0.2">
      <c r="A860" t="s">
        <v>548</v>
      </c>
      <c r="B860" t="s">
        <v>873</v>
      </c>
      <c r="C860" t="s">
        <v>691</v>
      </c>
      <c r="D860" t="s">
        <v>238</v>
      </c>
      <c r="E860" t="s">
        <v>1546</v>
      </c>
      <c r="F860" t="s">
        <v>125</v>
      </c>
      <c r="G860" s="87">
        <v>43980</v>
      </c>
      <c r="H860" t="s">
        <v>1547</v>
      </c>
      <c r="I860" t="s">
        <v>2864</v>
      </c>
      <c r="J860" t="s">
        <v>2865</v>
      </c>
      <c r="K860">
        <v>10402</v>
      </c>
      <c r="L860" t="s">
        <v>2859</v>
      </c>
      <c r="M860" s="87">
        <v>43985</v>
      </c>
      <c r="N860" t="s">
        <v>1551</v>
      </c>
      <c r="O860" t="s">
        <v>1552</v>
      </c>
      <c r="P860" s="61">
        <v>-300</v>
      </c>
      <c r="Q860" t="s">
        <v>1552</v>
      </c>
      <c r="R860" s="61">
        <v>0</v>
      </c>
      <c r="S860" s="61">
        <v>-300</v>
      </c>
    </row>
    <row r="861" spans="1:19" x14ac:dyDescent="0.2">
      <c r="A861" t="s">
        <v>548</v>
      </c>
      <c r="B861" t="s">
        <v>873</v>
      </c>
      <c r="C861" t="s">
        <v>691</v>
      </c>
      <c r="D861" t="s">
        <v>238</v>
      </c>
      <c r="E861" t="s">
        <v>1546</v>
      </c>
      <c r="F861" t="s">
        <v>125</v>
      </c>
      <c r="G861" s="87">
        <v>43980</v>
      </c>
      <c r="H861" t="s">
        <v>1547</v>
      </c>
      <c r="I861" t="s">
        <v>2866</v>
      </c>
      <c r="J861" t="s">
        <v>2867</v>
      </c>
      <c r="K861">
        <v>10402</v>
      </c>
      <c r="L861" t="s">
        <v>2859</v>
      </c>
      <c r="M861" s="87">
        <v>43985</v>
      </c>
      <c r="N861" t="s">
        <v>1551</v>
      </c>
      <c r="O861" t="s">
        <v>1552</v>
      </c>
      <c r="P861" s="61">
        <v>-300</v>
      </c>
      <c r="Q861" t="s">
        <v>1552</v>
      </c>
      <c r="R861" s="61">
        <v>0</v>
      </c>
      <c r="S861" s="61">
        <v>-300</v>
      </c>
    </row>
    <row r="862" spans="1:19" x14ac:dyDescent="0.2">
      <c r="A862" t="s">
        <v>548</v>
      </c>
      <c r="B862" t="s">
        <v>873</v>
      </c>
      <c r="C862" t="s">
        <v>691</v>
      </c>
      <c r="D862" t="s">
        <v>238</v>
      </c>
      <c r="E862" t="s">
        <v>1546</v>
      </c>
      <c r="F862" t="s">
        <v>125</v>
      </c>
      <c r="G862" s="87">
        <v>43980</v>
      </c>
      <c r="H862" t="s">
        <v>1547</v>
      </c>
      <c r="I862" t="s">
        <v>2868</v>
      </c>
      <c r="J862" t="s">
        <v>2869</v>
      </c>
      <c r="K862">
        <v>10402</v>
      </c>
      <c r="L862" t="s">
        <v>2859</v>
      </c>
      <c r="M862" s="87">
        <v>43985</v>
      </c>
      <c r="N862" t="s">
        <v>1551</v>
      </c>
      <c r="O862" t="s">
        <v>1552</v>
      </c>
      <c r="P862" s="61">
        <v>-250</v>
      </c>
      <c r="Q862" t="s">
        <v>1552</v>
      </c>
      <c r="R862" s="61">
        <v>0</v>
      </c>
      <c r="S862" s="61">
        <v>-250</v>
      </c>
    </row>
    <row r="863" spans="1:19" x14ac:dyDescent="0.2">
      <c r="A863" t="s">
        <v>548</v>
      </c>
      <c r="B863" t="s">
        <v>873</v>
      </c>
      <c r="C863" t="s">
        <v>691</v>
      </c>
      <c r="D863" t="s">
        <v>238</v>
      </c>
      <c r="E863" t="s">
        <v>1546</v>
      </c>
      <c r="F863" t="s">
        <v>125</v>
      </c>
      <c r="G863" s="87">
        <v>43980</v>
      </c>
      <c r="H863" t="s">
        <v>1547</v>
      </c>
      <c r="I863" t="s">
        <v>2870</v>
      </c>
      <c r="J863" t="s">
        <v>2871</v>
      </c>
      <c r="K863">
        <v>10402</v>
      </c>
      <c r="L863" t="s">
        <v>2859</v>
      </c>
      <c r="M863" s="87">
        <v>43985</v>
      </c>
      <c r="N863" t="s">
        <v>1551</v>
      </c>
      <c r="O863" t="s">
        <v>1552</v>
      </c>
      <c r="P863" s="61">
        <v>-250</v>
      </c>
      <c r="Q863" t="s">
        <v>1552</v>
      </c>
      <c r="R863" s="61">
        <v>0</v>
      </c>
      <c r="S863" s="61">
        <v>-250</v>
      </c>
    </row>
    <row r="864" spans="1:19" x14ac:dyDescent="0.2">
      <c r="A864" t="s">
        <v>548</v>
      </c>
      <c r="B864" t="s">
        <v>873</v>
      </c>
      <c r="C864" t="s">
        <v>691</v>
      </c>
      <c r="D864" t="s">
        <v>238</v>
      </c>
      <c r="E864" t="s">
        <v>1546</v>
      </c>
      <c r="F864" t="s">
        <v>125</v>
      </c>
      <c r="G864" s="87">
        <v>43980</v>
      </c>
      <c r="H864" t="s">
        <v>1547</v>
      </c>
      <c r="I864" t="s">
        <v>2870</v>
      </c>
      <c r="J864" t="s">
        <v>2872</v>
      </c>
      <c r="K864">
        <v>10402</v>
      </c>
      <c r="L864" t="s">
        <v>2859</v>
      </c>
      <c r="M864" s="87">
        <v>43985</v>
      </c>
      <c r="N864" t="s">
        <v>1551</v>
      </c>
      <c r="O864" t="s">
        <v>1552</v>
      </c>
      <c r="P864" s="61">
        <v>-500</v>
      </c>
      <c r="Q864" t="s">
        <v>1552</v>
      </c>
      <c r="R864" s="61">
        <v>0</v>
      </c>
      <c r="S864" s="61">
        <v>-500</v>
      </c>
    </row>
    <row r="865" spans="1:19" x14ac:dyDescent="0.2">
      <c r="A865" t="s">
        <v>548</v>
      </c>
      <c r="B865" t="s">
        <v>873</v>
      </c>
      <c r="C865" t="s">
        <v>691</v>
      </c>
      <c r="D865" t="s">
        <v>238</v>
      </c>
      <c r="E865" t="s">
        <v>1546</v>
      </c>
      <c r="F865" t="s">
        <v>125</v>
      </c>
      <c r="G865" s="87">
        <v>43980</v>
      </c>
      <c r="H865" t="s">
        <v>1547</v>
      </c>
      <c r="I865" t="s">
        <v>2870</v>
      </c>
      <c r="J865" t="s">
        <v>2873</v>
      </c>
      <c r="K865">
        <v>10402</v>
      </c>
      <c r="L865" t="s">
        <v>2859</v>
      </c>
      <c r="M865" s="87">
        <v>43985</v>
      </c>
      <c r="N865" t="s">
        <v>1551</v>
      </c>
      <c r="O865" t="s">
        <v>1552</v>
      </c>
      <c r="P865" s="61">
        <v>-500</v>
      </c>
      <c r="Q865" t="s">
        <v>1552</v>
      </c>
      <c r="R865" s="61">
        <v>0</v>
      </c>
      <c r="S865" s="61">
        <v>-500</v>
      </c>
    </row>
    <row r="866" spans="1:19" x14ac:dyDescent="0.2">
      <c r="A866" t="s">
        <v>548</v>
      </c>
      <c r="B866" t="s">
        <v>873</v>
      </c>
      <c r="C866" t="s">
        <v>691</v>
      </c>
      <c r="D866" t="s">
        <v>238</v>
      </c>
      <c r="E866" t="s">
        <v>1546</v>
      </c>
      <c r="F866" t="s">
        <v>125</v>
      </c>
      <c r="G866" s="87">
        <v>43980</v>
      </c>
      <c r="H866" t="s">
        <v>1547</v>
      </c>
      <c r="I866" t="s">
        <v>2874</v>
      </c>
      <c r="J866" t="s">
        <v>2875</v>
      </c>
      <c r="K866">
        <v>10402</v>
      </c>
      <c r="L866" t="s">
        <v>2859</v>
      </c>
      <c r="M866" s="87">
        <v>43985</v>
      </c>
      <c r="N866" t="s">
        <v>1551</v>
      </c>
      <c r="O866" t="s">
        <v>1552</v>
      </c>
      <c r="P866" s="61">
        <v>-350</v>
      </c>
      <c r="Q866" t="s">
        <v>1552</v>
      </c>
      <c r="R866" s="61">
        <v>0</v>
      </c>
      <c r="S866" s="61">
        <v>-350</v>
      </c>
    </row>
    <row r="867" spans="1:19" x14ac:dyDescent="0.2">
      <c r="A867" t="s">
        <v>548</v>
      </c>
      <c r="B867" t="s">
        <v>873</v>
      </c>
      <c r="C867" t="s">
        <v>691</v>
      </c>
      <c r="D867" t="s">
        <v>238</v>
      </c>
      <c r="E867" t="s">
        <v>1546</v>
      </c>
      <c r="F867" t="s">
        <v>125</v>
      </c>
      <c r="G867" s="87">
        <v>43980</v>
      </c>
      <c r="H867" t="s">
        <v>1547</v>
      </c>
      <c r="I867" t="s">
        <v>2876</v>
      </c>
      <c r="J867" t="s">
        <v>2877</v>
      </c>
      <c r="K867">
        <v>10402</v>
      </c>
      <c r="L867" t="s">
        <v>2859</v>
      </c>
      <c r="M867" s="87">
        <v>43985</v>
      </c>
      <c r="N867" t="s">
        <v>1551</v>
      </c>
      <c r="O867" t="s">
        <v>1552</v>
      </c>
      <c r="P867" s="61">
        <v>-300</v>
      </c>
      <c r="Q867" t="s">
        <v>1552</v>
      </c>
      <c r="R867" s="61">
        <v>0</v>
      </c>
      <c r="S867" s="61">
        <v>-300</v>
      </c>
    </row>
    <row r="868" spans="1:19" x14ac:dyDescent="0.2">
      <c r="A868" t="s">
        <v>548</v>
      </c>
      <c r="B868" t="s">
        <v>873</v>
      </c>
      <c r="C868" t="s">
        <v>691</v>
      </c>
      <c r="D868" t="s">
        <v>238</v>
      </c>
      <c r="E868" t="s">
        <v>1546</v>
      </c>
      <c r="F868" t="s">
        <v>125</v>
      </c>
      <c r="G868" s="87">
        <v>43980</v>
      </c>
      <c r="H868" t="s">
        <v>1547</v>
      </c>
      <c r="I868" t="s">
        <v>2878</v>
      </c>
      <c r="J868" t="s">
        <v>2879</v>
      </c>
      <c r="K868">
        <v>10402</v>
      </c>
      <c r="L868" t="s">
        <v>2859</v>
      </c>
      <c r="M868" s="87">
        <v>43985</v>
      </c>
      <c r="N868" t="s">
        <v>1551</v>
      </c>
      <c r="O868" t="s">
        <v>1552</v>
      </c>
      <c r="P868" s="61">
        <v>-200</v>
      </c>
      <c r="Q868" t="s">
        <v>1552</v>
      </c>
      <c r="R868" s="61">
        <v>0</v>
      </c>
      <c r="S868" s="61">
        <v>-200</v>
      </c>
    </row>
    <row r="869" spans="1:19" x14ac:dyDescent="0.2">
      <c r="A869" t="s">
        <v>548</v>
      </c>
      <c r="B869" t="s">
        <v>873</v>
      </c>
      <c r="C869" t="s">
        <v>691</v>
      </c>
      <c r="D869" t="s">
        <v>238</v>
      </c>
      <c r="E869" t="s">
        <v>1546</v>
      </c>
      <c r="F869" t="s">
        <v>125</v>
      </c>
      <c r="G869" s="87">
        <v>43980</v>
      </c>
      <c r="H869" t="s">
        <v>1547</v>
      </c>
      <c r="I869" t="s">
        <v>2880</v>
      </c>
      <c r="J869" t="s">
        <v>2881</v>
      </c>
      <c r="K869">
        <v>10402</v>
      </c>
      <c r="L869" t="s">
        <v>2859</v>
      </c>
      <c r="M869" s="87">
        <v>43985</v>
      </c>
      <c r="N869" t="s">
        <v>1551</v>
      </c>
      <c r="O869" t="s">
        <v>1552</v>
      </c>
      <c r="P869" s="61">
        <v>-250</v>
      </c>
      <c r="Q869" t="s">
        <v>1552</v>
      </c>
      <c r="R869" s="61">
        <v>0</v>
      </c>
      <c r="S869" s="61">
        <v>-250</v>
      </c>
    </row>
    <row r="870" spans="1:19" x14ac:dyDescent="0.2">
      <c r="A870" t="s">
        <v>548</v>
      </c>
      <c r="B870" t="s">
        <v>873</v>
      </c>
      <c r="C870" t="s">
        <v>691</v>
      </c>
      <c r="D870" t="s">
        <v>238</v>
      </c>
      <c r="E870" t="s">
        <v>1546</v>
      </c>
      <c r="F870" t="s">
        <v>125</v>
      </c>
      <c r="G870" s="87">
        <v>43980</v>
      </c>
      <c r="H870" t="s">
        <v>1547</v>
      </c>
      <c r="I870" t="s">
        <v>2882</v>
      </c>
      <c r="J870" t="s">
        <v>2883</v>
      </c>
      <c r="K870">
        <v>10402</v>
      </c>
      <c r="L870" t="s">
        <v>2859</v>
      </c>
      <c r="M870" s="87">
        <v>43985</v>
      </c>
      <c r="N870" t="s">
        <v>1551</v>
      </c>
      <c r="O870" t="s">
        <v>1552</v>
      </c>
      <c r="P870" s="61">
        <v>-300</v>
      </c>
      <c r="Q870" t="s">
        <v>1552</v>
      </c>
      <c r="R870" s="61">
        <v>0</v>
      </c>
      <c r="S870" s="61">
        <v>-300</v>
      </c>
    </row>
    <row r="871" spans="1:19" x14ac:dyDescent="0.2">
      <c r="A871" t="s">
        <v>548</v>
      </c>
      <c r="B871" t="s">
        <v>873</v>
      </c>
      <c r="C871" t="s">
        <v>691</v>
      </c>
      <c r="D871" t="s">
        <v>238</v>
      </c>
      <c r="E871" t="s">
        <v>1546</v>
      </c>
      <c r="F871" t="s">
        <v>125</v>
      </c>
      <c r="G871" s="87">
        <v>43980</v>
      </c>
      <c r="H871" t="s">
        <v>1547</v>
      </c>
      <c r="I871" t="s">
        <v>2884</v>
      </c>
      <c r="J871" t="s">
        <v>2885</v>
      </c>
      <c r="K871">
        <v>10402</v>
      </c>
      <c r="L871" t="s">
        <v>2859</v>
      </c>
      <c r="M871" s="87">
        <v>43985</v>
      </c>
      <c r="N871" t="s">
        <v>1551</v>
      </c>
      <c r="O871" t="s">
        <v>1552</v>
      </c>
      <c r="P871" s="61">
        <v>-400</v>
      </c>
      <c r="Q871" t="s">
        <v>1552</v>
      </c>
      <c r="R871" s="61">
        <v>0</v>
      </c>
      <c r="S871" s="61">
        <v>-400</v>
      </c>
    </row>
    <row r="872" spans="1:19" x14ac:dyDescent="0.2">
      <c r="A872" t="s">
        <v>548</v>
      </c>
      <c r="B872" t="s">
        <v>873</v>
      </c>
      <c r="C872" t="s">
        <v>691</v>
      </c>
      <c r="D872" t="s">
        <v>238</v>
      </c>
      <c r="E872" t="s">
        <v>1546</v>
      </c>
      <c r="F872" t="s">
        <v>125</v>
      </c>
      <c r="G872" s="87">
        <v>43980</v>
      </c>
      <c r="H872" t="s">
        <v>1547</v>
      </c>
      <c r="I872" t="s">
        <v>2886</v>
      </c>
      <c r="J872" t="s">
        <v>2887</v>
      </c>
      <c r="K872">
        <v>10402</v>
      </c>
      <c r="L872" t="s">
        <v>2859</v>
      </c>
      <c r="M872" s="87">
        <v>43985</v>
      </c>
      <c r="N872" t="s">
        <v>1551</v>
      </c>
      <c r="O872" t="s">
        <v>1552</v>
      </c>
      <c r="P872" s="61">
        <v>-250</v>
      </c>
      <c r="Q872" t="s">
        <v>1552</v>
      </c>
      <c r="R872" s="61">
        <v>0</v>
      </c>
      <c r="S872" s="61">
        <v>-250</v>
      </c>
    </row>
    <row r="873" spans="1:19" x14ac:dyDescent="0.2">
      <c r="A873" t="s">
        <v>548</v>
      </c>
      <c r="B873" t="s">
        <v>873</v>
      </c>
      <c r="C873" t="s">
        <v>691</v>
      </c>
      <c r="D873" t="s">
        <v>238</v>
      </c>
      <c r="E873" t="s">
        <v>1546</v>
      </c>
      <c r="F873" t="s">
        <v>125</v>
      </c>
      <c r="G873" s="87">
        <v>43980</v>
      </c>
      <c r="H873" t="s">
        <v>1547</v>
      </c>
      <c r="I873" t="s">
        <v>2888</v>
      </c>
      <c r="J873" t="s">
        <v>2889</v>
      </c>
      <c r="K873">
        <v>10402</v>
      </c>
      <c r="L873" t="s">
        <v>2859</v>
      </c>
      <c r="M873" s="87">
        <v>43985</v>
      </c>
      <c r="N873" t="s">
        <v>1551</v>
      </c>
      <c r="O873" t="s">
        <v>1552</v>
      </c>
      <c r="P873" s="61">
        <v>-100</v>
      </c>
      <c r="Q873" t="s">
        <v>1552</v>
      </c>
      <c r="R873" s="61">
        <v>0</v>
      </c>
      <c r="S873" s="61">
        <v>-100</v>
      </c>
    </row>
    <row r="874" spans="1:19" x14ac:dyDescent="0.2">
      <c r="A874" t="s">
        <v>548</v>
      </c>
      <c r="B874" t="s">
        <v>873</v>
      </c>
      <c r="C874" t="s">
        <v>691</v>
      </c>
      <c r="D874" t="s">
        <v>238</v>
      </c>
      <c r="E874" t="s">
        <v>1546</v>
      </c>
      <c r="F874" t="s">
        <v>125</v>
      </c>
      <c r="G874" s="87">
        <v>43980</v>
      </c>
      <c r="H874" t="s">
        <v>1547</v>
      </c>
      <c r="I874" t="s">
        <v>2890</v>
      </c>
      <c r="J874" t="s">
        <v>2891</v>
      </c>
      <c r="K874">
        <v>10402</v>
      </c>
      <c r="L874" t="s">
        <v>2859</v>
      </c>
      <c r="M874" s="87">
        <v>43985</v>
      </c>
      <c r="N874" t="s">
        <v>1551</v>
      </c>
      <c r="O874" t="s">
        <v>1552</v>
      </c>
      <c r="P874" s="61">
        <v>-100</v>
      </c>
      <c r="Q874" t="s">
        <v>1552</v>
      </c>
      <c r="R874" s="61">
        <v>0</v>
      </c>
      <c r="S874" s="61">
        <v>-100</v>
      </c>
    </row>
    <row r="875" spans="1:19" x14ac:dyDescent="0.2">
      <c r="A875" t="s">
        <v>548</v>
      </c>
      <c r="B875" t="s">
        <v>873</v>
      </c>
      <c r="C875" t="s">
        <v>691</v>
      </c>
      <c r="D875" t="s">
        <v>238</v>
      </c>
      <c r="E875" t="s">
        <v>1546</v>
      </c>
      <c r="F875" t="s">
        <v>125</v>
      </c>
      <c r="G875" s="87">
        <v>43980</v>
      </c>
      <c r="H875" t="s">
        <v>1547</v>
      </c>
      <c r="I875" t="s">
        <v>2892</v>
      </c>
      <c r="J875" t="s">
        <v>2893</v>
      </c>
      <c r="K875">
        <v>10402</v>
      </c>
      <c r="L875" t="s">
        <v>2859</v>
      </c>
      <c r="M875" s="87">
        <v>43985</v>
      </c>
      <c r="N875" t="s">
        <v>1551</v>
      </c>
      <c r="O875" t="s">
        <v>1552</v>
      </c>
      <c r="P875" s="61">
        <v>-100</v>
      </c>
      <c r="Q875" t="s">
        <v>1552</v>
      </c>
      <c r="R875" s="61">
        <v>0</v>
      </c>
      <c r="S875" s="61">
        <v>-100</v>
      </c>
    </row>
    <row r="876" spans="1:19" x14ac:dyDescent="0.2">
      <c r="A876" t="s">
        <v>548</v>
      </c>
      <c r="B876" t="s">
        <v>873</v>
      </c>
      <c r="C876" t="s">
        <v>691</v>
      </c>
      <c r="D876" t="s">
        <v>238</v>
      </c>
      <c r="E876" t="s">
        <v>1546</v>
      </c>
      <c r="F876" t="s">
        <v>125</v>
      </c>
      <c r="G876" s="87">
        <v>43980</v>
      </c>
      <c r="H876" t="s">
        <v>1547</v>
      </c>
      <c r="I876" t="s">
        <v>2894</v>
      </c>
      <c r="J876" t="s">
        <v>2895</v>
      </c>
      <c r="K876">
        <v>10402</v>
      </c>
      <c r="L876" t="s">
        <v>2859</v>
      </c>
      <c r="M876" s="87">
        <v>43985</v>
      </c>
      <c r="N876" t="s">
        <v>1551</v>
      </c>
      <c r="O876" t="s">
        <v>1552</v>
      </c>
      <c r="P876" s="61">
        <v>-250</v>
      </c>
      <c r="Q876" t="s">
        <v>1552</v>
      </c>
      <c r="R876" s="61">
        <v>0</v>
      </c>
      <c r="S876" s="61">
        <v>-250</v>
      </c>
    </row>
    <row r="877" spans="1:19" x14ac:dyDescent="0.2">
      <c r="A877" t="s">
        <v>548</v>
      </c>
      <c r="B877" t="s">
        <v>873</v>
      </c>
      <c r="C877" t="s">
        <v>691</v>
      </c>
      <c r="D877" t="s">
        <v>238</v>
      </c>
      <c r="E877" t="s">
        <v>1546</v>
      </c>
      <c r="F877" t="s">
        <v>125</v>
      </c>
      <c r="G877" s="87">
        <v>43980</v>
      </c>
      <c r="H877" t="s">
        <v>1547</v>
      </c>
      <c r="I877" t="s">
        <v>2896</v>
      </c>
      <c r="J877" t="s">
        <v>2891</v>
      </c>
      <c r="K877">
        <v>10402</v>
      </c>
      <c r="L877" t="s">
        <v>2859</v>
      </c>
      <c r="M877" s="87">
        <v>43985</v>
      </c>
      <c r="N877" t="s">
        <v>1551</v>
      </c>
      <c r="O877" t="s">
        <v>1552</v>
      </c>
      <c r="P877" s="61">
        <v>-100</v>
      </c>
      <c r="Q877" t="s">
        <v>1552</v>
      </c>
      <c r="R877" s="61">
        <v>0</v>
      </c>
      <c r="S877" s="61">
        <v>-100</v>
      </c>
    </row>
    <row r="878" spans="1:19" x14ac:dyDescent="0.2">
      <c r="A878" t="s">
        <v>548</v>
      </c>
      <c r="B878" t="s">
        <v>873</v>
      </c>
      <c r="C878" t="s">
        <v>691</v>
      </c>
      <c r="D878" t="s">
        <v>238</v>
      </c>
      <c r="E878" t="s">
        <v>1546</v>
      </c>
      <c r="F878" t="s">
        <v>16</v>
      </c>
      <c r="G878" s="87">
        <v>44012</v>
      </c>
      <c r="H878" t="s">
        <v>2361</v>
      </c>
      <c r="J878" t="s">
        <v>2362</v>
      </c>
      <c r="K878">
        <v>10408</v>
      </c>
      <c r="L878" t="s">
        <v>2363</v>
      </c>
      <c r="M878" s="87">
        <v>43999</v>
      </c>
      <c r="N878" t="s">
        <v>1551</v>
      </c>
      <c r="O878" t="s">
        <v>1552</v>
      </c>
      <c r="P878" s="61">
        <v>124104.2</v>
      </c>
      <c r="Q878" t="s">
        <v>1552</v>
      </c>
      <c r="R878" s="61">
        <v>124104.2</v>
      </c>
      <c r="S878" s="61">
        <v>0</v>
      </c>
    </row>
    <row r="879" spans="1:19" x14ac:dyDescent="0.2">
      <c r="A879" t="s">
        <v>548</v>
      </c>
      <c r="B879" t="s">
        <v>873</v>
      </c>
      <c r="C879" t="s">
        <v>691</v>
      </c>
      <c r="D879" t="s">
        <v>238</v>
      </c>
      <c r="E879" t="s">
        <v>1546</v>
      </c>
      <c r="F879" t="s">
        <v>16</v>
      </c>
      <c r="G879" s="87">
        <v>44012</v>
      </c>
      <c r="H879" t="s">
        <v>2897</v>
      </c>
      <c r="I879" t="s">
        <v>2362</v>
      </c>
      <c r="J879" t="s">
        <v>2362</v>
      </c>
      <c r="K879">
        <v>10413</v>
      </c>
      <c r="L879" t="s">
        <v>2898</v>
      </c>
      <c r="M879" s="87">
        <v>44012</v>
      </c>
      <c r="N879" t="s">
        <v>1635</v>
      </c>
      <c r="O879" t="s">
        <v>1552</v>
      </c>
      <c r="P879" s="61">
        <v>150</v>
      </c>
      <c r="Q879" t="s">
        <v>1552</v>
      </c>
      <c r="R879" s="61">
        <v>150</v>
      </c>
      <c r="S879" s="61">
        <v>0</v>
      </c>
    </row>
    <row r="880" spans="1:19" x14ac:dyDescent="0.2">
      <c r="A880" t="s">
        <v>548</v>
      </c>
      <c r="B880" t="s">
        <v>873</v>
      </c>
      <c r="C880" t="s">
        <v>691</v>
      </c>
      <c r="D880" t="s">
        <v>238</v>
      </c>
      <c r="E880" t="s">
        <v>1546</v>
      </c>
      <c r="F880" t="s">
        <v>16</v>
      </c>
      <c r="G880" s="87">
        <v>44012</v>
      </c>
      <c r="H880" t="s">
        <v>2897</v>
      </c>
      <c r="I880" t="s">
        <v>2362</v>
      </c>
      <c r="J880" t="s">
        <v>2362</v>
      </c>
      <c r="K880">
        <v>10413</v>
      </c>
      <c r="L880" t="s">
        <v>2898</v>
      </c>
      <c r="M880" s="87">
        <v>44012</v>
      </c>
      <c r="N880" t="s">
        <v>1635</v>
      </c>
      <c r="O880" t="s">
        <v>1552</v>
      </c>
      <c r="P880" s="61">
        <v>150</v>
      </c>
      <c r="Q880" t="s">
        <v>1552</v>
      </c>
      <c r="R880" s="61">
        <v>150</v>
      </c>
      <c r="S880" s="61">
        <v>0</v>
      </c>
    </row>
    <row r="881" spans="1:19" x14ac:dyDescent="0.2">
      <c r="A881" t="s">
        <v>548</v>
      </c>
      <c r="B881" t="s">
        <v>873</v>
      </c>
      <c r="C881" t="s">
        <v>691</v>
      </c>
      <c r="D881" t="s">
        <v>238</v>
      </c>
      <c r="E881" t="s">
        <v>1546</v>
      </c>
      <c r="F881" t="s">
        <v>16</v>
      </c>
      <c r="G881" s="87">
        <v>44012</v>
      </c>
      <c r="H881" t="s">
        <v>2897</v>
      </c>
      <c r="I881" t="s">
        <v>2362</v>
      </c>
      <c r="J881" t="s">
        <v>2362</v>
      </c>
      <c r="K881">
        <v>10413</v>
      </c>
      <c r="L881" t="s">
        <v>2898</v>
      </c>
      <c r="M881" s="87">
        <v>44012</v>
      </c>
      <c r="N881" t="s">
        <v>1635</v>
      </c>
      <c r="O881" t="s">
        <v>1552</v>
      </c>
      <c r="P881" s="61">
        <v>400</v>
      </c>
      <c r="Q881" t="s">
        <v>1552</v>
      </c>
      <c r="R881" s="61">
        <v>400</v>
      </c>
      <c r="S881" s="61">
        <v>0</v>
      </c>
    </row>
    <row r="882" spans="1:19" x14ac:dyDescent="0.2">
      <c r="A882" t="s">
        <v>548</v>
      </c>
      <c r="B882" t="s">
        <v>873</v>
      </c>
      <c r="C882" t="s">
        <v>691</v>
      </c>
      <c r="D882" t="s">
        <v>238</v>
      </c>
      <c r="E882" t="s">
        <v>1546</v>
      </c>
      <c r="F882" t="s">
        <v>16</v>
      </c>
      <c r="G882" s="87">
        <v>44012</v>
      </c>
      <c r="H882" t="s">
        <v>2897</v>
      </c>
      <c r="I882" t="s">
        <v>2362</v>
      </c>
      <c r="J882" t="s">
        <v>2362</v>
      </c>
      <c r="K882">
        <v>10413</v>
      </c>
      <c r="L882" t="s">
        <v>2898</v>
      </c>
      <c r="M882" s="87">
        <v>44012</v>
      </c>
      <c r="N882" t="s">
        <v>1635</v>
      </c>
      <c r="O882" t="s">
        <v>1552</v>
      </c>
      <c r="P882" s="61">
        <v>350</v>
      </c>
      <c r="Q882" t="s">
        <v>1552</v>
      </c>
      <c r="R882" s="61">
        <v>350</v>
      </c>
      <c r="S882" s="61">
        <v>0</v>
      </c>
    </row>
    <row r="883" spans="1:19" x14ac:dyDescent="0.2">
      <c r="A883" t="s">
        <v>548</v>
      </c>
      <c r="B883" t="s">
        <v>873</v>
      </c>
      <c r="C883" t="s">
        <v>691</v>
      </c>
      <c r="D883" t="s">
        <v>238</v>
      </c>
      <c r="E883" t="s">
        <v>1546</v>
      </c>
      <c r="F883" t="s">
        <v>16</v>
      </c>
      <c r="G883" s="87">
        <v>44012</v>
      </c>
      <c r="H883" t="s">
        <v>2897</v>
      </c>
      <c r="I883" t="s">
        <v>2362</v>
      </c>
      <c r="J883" t="s">
        <v>2362</v>
      </c>
      <c r="K883">
        <v>10413</v>
      </c>
      <c r="L883" t="s">
        <v>2898</v>
      </c>
      <c r="M883" s="87">
        <v>44012</v>
      </c>
      <c r="N883" t="s">
        <v>1635</v>
      </c>
      <c r="O883" t="s">
        <v>1552</v>
      </c>
      <c r="P883" s="61">
        <v>350</v>
      </c>
      <c r="Q883" t="s">
        <v>1552</v>
      </c>
      <c r="R883" s="61">
        <v>350</v>
      </c>
      <c r="S883" s="61">
        <v>0</v>
      </c>
    </row>
    <row r="884" spans="1:19" x14ac:dyDescent="0.2">
      <c r="A884" t="s">
        <v>548</v>
      </c>
      <c r="B884" t="s">
        <v>873</v>
      </c>
      <c r="C884" t="s">
        <v>691</v>
      </c>
      <c r="D884" t="s">
        <v>238</v>
      </c>
      <c r="E884" t="s">
        <v>1546</v>
      </c>
      <c r="F884" t="s">
        <v>16</v>
      </c>
      <c r="G884" s="87">
        <v>44012</v>
      </c>
      <c r="H884" t="s">
        <v>2897</v>
      </c>
      <c r="I884" t="s">
        <v>2362</v>
      </c>
      <c r="J884" t="s">
        <v>2362</v>
      </c>
      <c r="K884">
        <v>10413</v>
      </c>
      <c r="L884" t="s">
        <v>2898</v>
      </c>
      <c r="M884" s="87">
        <v>44012</v>
      </c>
      <c r="N884" t="s">
        <v>1635</v>
      </c>
      <c r="O884" t="s">
        <v>1552</v>
      </c>
      <c r="P884" s="61">
        <v>350</v>
      </c>
      <c r="Q884" t="s">
        <v>1552</v>
      </c>
      <c r="R884" s="61">
        <v>350</v>
      </c>
      <c r="S884" s="61">
        <v>0</v>
      </c>
    </row>
    <row r="885" spans="1:19" x14ac:dyDescent="0.2">
      <c r="A885" t="s">
        <v>548</v>
      </c>
      <c r="B885" t="s">
        <v>873</v>
      </c>
      <c r="C885" t="s">
        <v>691</v>
      </c>
      <c r="D885" t="s">
        <v>238</v>
      </c>
      <c r="E885" t="s">
        <v>1546</v>
      </c>
      <c r="F885" t="s">
        <v>16</v>
      </c>
      <c r="G885" s="87">
        <v>44012</v>
      </c>
      <c r="H885" t="s">
        <v>2897</v>
      </c>
      <c r="I885" t="s">
        <v>2362</v>
      </c>
      <c r="J885" t="s">
        <v>2362</v>
      </c>
      <c r="K885">
        <v>10413</v>
      </c>
      <c r="L885" t="s">
        <v>2898</v>
      </c>
      <c r="M885" s="87">
        <v>44012</v>
      </c>
      <c r="N885" t="s">
        <v>1635</v>
      </c>
      <c r="O885" t="s">
        <v>1552</v>
      </c>
      <c r="P885" s="61">
        <v>350</v>
      </c>
      <c r="Q885" t="s">
        <v>1552</v>
      </c>
      <c r="R885" s="61">
        <v>350</v>
      </c>
      <c r="S885" s="61">
        <v>0</v>
      </c>
    </row>
    <row r="886" spans="1:19" x14ac:dyDescent="0.2">
      <c r="A886" t="s">
        <v>548</v>
      </c>
      <c r="B886" t="s">
        <v>873</v>
      </c>
      <c r="C886" t="s">
        <v>691</v>
      </c>
      <c r="D886" t="s">
        <v>238</v>
      </c>
      <c r="E886" t="s">
        <v>1546</v>
      </c>
      <c r="F886" t="s">
        <v>16</v>
      </c>
      <c r="G886" s="87">
        <v>44012</v>
      </c>
      <c r="H886" t="s">
        <v>2897</v>
      </c>
      <c r="I886" t="s">
        <v>2362</v>
      </c>
      <c r="J886" t="s">
        <v>2362</v>
      </c>
      <c r="K886">
        <v>10413</v>
      </c>
      <c r="L886" t="s">
        <v>2898</v>
      </c>
      <c r="M886" s="87">
        <v>44012</v>
      </c>
      <c r="N886" t="s">
        <v>1635</v>
      </c>
      <c r="O886" t="s">
        <v>1552</v>
      </c>
      <c r="P886" s="61">
        <v>350</v>
      </c>
      <c r="Q886" t="s">
        <v>1552</v>
      </c>
      <c r="R886" s="61">
        <v>350</v>
      </c>
      <c r="S886" s="61">
        <v>0</v>
      </c>
    </row>
    <row r="887" spans="1:19" x14ac:dyDescent="0.2">
      <c r="A887" t="s">
        <v>548</v>
      </c>
      <c r="B887" t="s">
        <v>873</v>
      </c>
      <c r="C887" t="s">
        <v>691</v>
      </c>
      <c r="D887" t="s">
        <v>238</v>
      </c>
      <c r="E887" t="s">
        <v>1546</v>
      </c>
      <c r="F887" t="s">
        <v>16</v>
      </c>
      <c r="G887" s="87">
        <v>44012</v>
      </c>
      <c r="H887" t="s">
        <v>2897</v>
      </c>
      <c r="I887" t="s">
        <v>2362</v>
      </c>
      <c r="J887" t="s">
        <v>2362</v>
      </c>
      <c r="K887">
        <v>10413</v>
      </c>
      <c r="L887" t="s">
        <v>2898</v>
      </c>
      <c r="M887" s="87">
        <v>44012</v>
      </c>
      <c r="N887" t="s">
        <v>1635</v>
      </c>
      <c r="O887" t="s">
        <v>1552</v>
      </c>
      <c r="P887" s="61">
        <v>300</v>
      </c>
      <c r="Q887" t="s">
        <v>1552</v>
      </c>
      <c r="R887" s="61">
        <v>300</v>
      </c>
      <c r="S887" s="61">
        <v>0</v>
      </c>
    </row>
    <row r="888" spans="1:19" x14ac:dyDescent="0.2">
      <c r="A888" t="s">
        <v>548</v>
      </c>
      <c r="B888" t="s">
        <v>873</v>
      </c>
      <c r="C888" t="s">
        <v>691</v>
      </c>
      <c r="D888" t="s">
        <v>238</v>
      </c>
      <c r="E888" t="s">
        <v>1546</v>
      </c>
      <c r="F888" t="s">
        <v>16</v>
      </c>
      <c r="G888" s="87">
        <v>44012</v>
      </c>
      <c r="H888" t="s">
        <v>2897</v>
      </c>
      <c r="I888" t="s">
        <v>2362</v>
      </c>
      <c r="J888" t="s">
        <v>2362</v>
      </c>
      <c r="K888">
        <v>10413</v>
      </c>
      <c r="L888" t="s">
        <v>2898</v>
      </c>
      <c r="M888" s="87">
        <v>44012</v>
      </c>
      <c r="N888" t="s">
        <v>1635</v>
      </c>
      <c r="O888" t="s">
        <v>1552</v>
      </c>
      <c r="P888" s="61">
        <v>500</v>
      </c>
      <c r="Q888" t="s">
        <v>1552</v>
      </c>
      <c r="R888" s="61">
        <v>500</v>
      </c>
      <c r="S888" s="61">
        <v>0</v>
      </c>
    </row>
    <row r="889" spans="1:19" x14ac:dyDescent="0.2">
      <c r="A889" t="s">
        <v>548</v>
      </c>
      <c r="B889" t="s">
        <v>873</v>
      </c>
      <c r="C889" t="s">
        <v>691</v>
      </c>
      <c r="D889" t="s">
        <v>238</v>
      </c>
      <c r="E889" t="s">
        <v>1546</v>
      </c>
      <c r="F889" t="s">
        <v>16</v>
      </c>
      <c r="G889" s="87">
        <v>44012</v>
      </c>
      <c r="H889" t="s">
        <v>2897</v>
      </c>
      <c r="I889" t="s">
        <v>2362</v>
      </c>
      <c r="J889" t="s">
        <v>2362</v>
      </c>
      <c r="K889">
        <v>10413</v>
      </c>
      <c r="L889" t="s">
        <v>2898</v>
      </c>
      <c r="M889" s="87">
        <v>44012</v>
      </c>
      <c r="N889" t="s">
        <v>1635</v>
      </c>
      <c r="O889" t="s">
        <v>1552</v>
      </c>
      <c r="P889" s="61">
        <v>2000</v>
      </c>
      <c r="Q889" t="s">
        <v>1552</v>
      </c>
      <c r="R889" s="61">
        <v>2000</v>
      </c>
      <c r="S889" s="61">
        <v>0</v>
      </c>
    </row>
    <row r="890" spans="1:19" x14ac:dyDescent="0.2">
      <c r="A890" t="s">
        <v>548</v>
      </c>
      <c r="B890" t="s">
        <v>873</v>
      </c>
      <c r="C890" t="s">
        <v>691</v>
      </c>
      <c r="D890" t="s">
        <v>238</v>
      </c>
      <c r="E890" t="s">
        <v>1546</v>
      </c>
      <c r="F890" t="s">
        <v>16</v>
      </c>
      <c r="G890" s="87">
        <v>44012</v>
      </c>
      <c r="H890" t="s">
        <v>2897</v>
      </c>
      <c r="I890" t="s">
        <v>2362</v>
      </c>
      <c r="J890" t="s">
        <v>2362</v>
      </c>
      <c r="K890">
        <v>10413</v>
      </c>
      <c r="L890" t="s">
        <v>2898</v>
      </c>
      <c r="M890" s="87">
        <v>44012</v>
      </c>
      <c r="N890" t="s">
        <v>1635</v>
      </c>
      <c r="O890" t="s">
        <v>1552</v>
      </c>
      <c r="P890" s="61">
        <v>600</v>
      </c>
      <c r="Q890" t="s">
        <v>1552</v>
      </c>
      <c r="R890" s="61">
        <v>600</v>
      </c>
      <c r="S890" s="61">
        <v>0</v>
      </c>
    </row>
    <row r="891" spans="1:19" x14ac:dyDescent="0.2">
      <c r="A891" t="s">
        <v>548</v>
      </c>
      <c r="B891" t="s">
        <v>873</v>
      </c>
      <c r="C891" t="s">
        <v>691</v>
      </c>
      <c r="D891" t="s">
        <v>238</v>
      </c>
      <c r="E891" t="s">
        <v>1546</v>
      </c>
      <c r="F891" t="s">
        <v>16</v>
      </c>
      <c r="G891" s="87">
        <v>44012</v>
      </c>
      <c r="H891" t="s">
        <v>2897</v>
      </c>
      <c r="I891" t="s">
        <v>2362</v>
      </c>
      <c r="J891" t="s">
        <v>2362</v>
      </c>
      <c r="K891">
        <v>10413</v>
      </c>
      <c r="L891" t="s">
        <v>2898</v>
      </c>
      <c r="M891" s="87">
        <v>44012</v>
      </c>
      <c r="N891" t="s">
        <v>1635</v>
      </c>
      <c r="O891" t="s">
        <v>1552</v>
      </c>
      <c r="P891" s="61">
        <v>300</v>
      </c>
      <c r="Q891" t="s">
        <v>1552</v>
      </c>
      <c r="R891" s="61">
        <v>300</v>
      </c>
      <c r="S891" s="61">
        <v>0</v>
      </c>
    </row>
    <row r="892" spans="1:19" x14ac:dyDescent="0.2">
      <c r="A892" t="s">
        <v>548</v>
      </c>
      <c r="B892" t="s">
        <v>873</v>
      </c>
      <c r="C892" t="s">
        <v>691</v>
      </c>
      <c r="D892" t="s">
        <v>238</v>
      </c>
      <c r="E892" t="s">
        <v>1546</v>
      </c>
      <c r="F892" t="s">
        <v>16</v>
      </c>
      <c r="G892" s="87">
        <v>44012</v>
      </c>
      <c r="H892" t="s">
        <v>2897</v>
      </c>
      <c r="I892" t="s">
        <v>2362</v>
      </c>
      <c r="J892" t="s">
        <v>2362</v>
      </c>
      <c r="K892">
        <v>10413</v>
      </c>
      <c r="L892" t="s">
        <v>2898</v>
      </c>
      <c r="M892" s="87">
        <v>44012</v>
      </c>
      <c r="N892" t="s">
        <v>1635</v>
      </c>
      <c r="O892" t="s">
        <v>1552</v>
      </c>
      <c r="P892" s="61">
        <v>200</v>
      </c>
      <c r="Q892" t="s">
        <v>1552</v>
      </c>
      <c r="R892" s="61">
        <v>200</v>
      </c>
      <c r="S892" s="61">
        <v>0</v>
      </c>
    </row>
    <row r="893" spans="1:19" x14ac:dyDescent="0.2">
      <c r="A893" t="s">
        <v>548</v>
      </c>
      <c r="B893" t="s">
        <v>873</v>
      </c>
      <c r="C893" t="s">
        <v>691</v>
      </c>
      <c r="D893" t="s">
        <v>238</v>
      </c>
      <c r="E893" t="s">
        <v>1546</v>
      </c>
      <c r="F893" t="s">
        <v>16</v>
      </c>
      <c r="G893" s="87">
        <v>44012</v>
      </c>
      <c r="H893" t="s">
        <v>2897</v>
      </c>
      <c r="I893" t="s">
        <v>2362</v>
      </c>
      <c r="J893" t="s">
        <v>2362</v>
      </c>
      <c r="K893">
        <v>10413</v>
      </c>
      <c r="L893" t="s">
        <v>2898</v>
      </c>
      <c r="M893" s="87">
        <v>44012</v>
      </c>
      <c r="N893" t="s">
        <v>1635</v>
      </c>
      <c r="O893" t="s">
        <v>1552</v>
      </c>
      <c r="P893" s="61">
        <v>200</v>
      </c>
      <c r="Q893" t="s">
        <v>1552</v>
      </c>
      <c r="R893" s="61">
        <v>200</v>
      </c>
      <c r="S893" s="61">
        <v>0</v>
      </c>
    </row>
    <row r="894" spans="1:19" x14ac:dyDescent="0.2">
      <c r="A894" t="s">
        <v>548</v>
      </c>
      <c r="B894" t="s">
        <v>873</v>
      </c>
      <c r="C894" t="s">
        <v>691</v>
      </c>
      <c r="D894" t="s">
        <v>238</v>
      </c>
      <c r="E894" t="s">
        <v>1546</v>
      </c>
      <c r="F894" t="s">
        <v>16</v>
      </c>
      <c r="G894" s="87">
        <v>44012</v>
      </c>
      <c r="H894" t="s">
        <v>2897</v>
      </c>
      <c r="I894" t="s">
        <v>2362</v>
      </c>
      <c r="J894" t="s">
        <v>2362</v>
      </c>
      <c r="K894">
        <v>10413</v>
      </c>
      <c r="L894" t="s">
        <v>2898</v>
      </c>
      <c r="M894" s="87">
        <v>44012</v>
      </c>
      <c r="N894" t="s">
        <v>1635</v>
      </c>
      <c r="O894" t="s">
        <v>1552</v>
      </c>
      <c r="P894" s="61">
        <v>200</v>
      </c>
      <c r="Q894" t="s">
        <v>1552</v>
      </c>
      <c r="R894" s="61">
        <v>200</v>
      </c>
      <c r="S894" s="61">
        <v>0</v>
      </c>
    </row>
    <row r="895" spans="1:19" x14ac:dyDescent="0.2">
      <c r="A895" t="s">
        <v>548</v>
      </c>
      <c r="B895" t="s">
        <v>873</v>
      </c>
      <c r="C895" t="s">
        <v>691</v>
      </c>
      <c r="D895" t="s">
        <v>238</v>
      </c>
      <c r="E895" t="s">
        <v>1546</v>
      </c>
      <c r="F895" t="s">
        <v>16</v>
      </c>
      <c r="G895" s="87">
        <v>44012</v>
      </c>
      <c r="H895" t="s">
        <v>2897</v>
      </c>
      <c r="I895" t="s">
        <v>2362</v>
      </c>
      <c r="J895" t="s">
        <v>2362</v>
      </c>
      <c r="K895">
        <v>10413</v>
      </c>
      <c r="L895" t="s">
        <v>2898</v>
      </c>
      <c r="M895" s="87">
        <v>44012</v>
      </c>
      <c r="N895" t="s">
        <v>1635</v>
      </c>
      <c r="O895" t="s">
        <v>1552</v>
      </c>
      <c r="P895" s="61">
        <v>150</v>
      </c>
      <c r="Q895" t="s">
        <v>1552</v>
      </c>
      <c r="R895" s="61">
        <v>150</v>
      </c>
      <c r="S895" s="61">
        <v>0</v>
      </c>
    </row>
    <row r="896" spans="1:19" x14ac:dyDescent="0.2">
      <c r="A896" t="s">
        <v>548</v>
      </c>
      <c r="B896" t="s">
        <v>873</v>
      </c>
      <c r="C896" t="s">
        <v>691</v>
      </c>
      <c r="D896" t="s">
        <v>238</v>
      </c>
      <c r="E896" t="s">
        <v>1546</v>
      </c>
      <c r="F896" t="s">
        <v>16</v>
      </c>
      <c r="G896" s="87">
        <v>44012</v>
      </c>
      <c r="H896" t="s">
        <v>2897</v>
      </c>
      <c r="I896" t="s">
        <v>2362</v>
      </c>
      <c r="J896" t="s">
        <v>2362</v>
      </c>
      <c r="K896">
        <v>10413</v>
      </c>
      <c r="L896" t="s">
        <v>2898</v>
      </c>
      <c r="M896" s="87">
        <v>44012</v>
      </c>
      <c r="N896" t="s">
        <v>1635</v>
      </c>
      <c r="O896" t="s">
        <v>1552</v>
      </c>
      <c r="P896" s="61">
        <v>150</v>
      </c>
      <c r="Q896" t="s">
        <v>1552</v>
      </c>
      <c r="R896" s="61">
        <v>150</v>
      </c>
      <c r="S896" s="61">
        <v>0</v>
      </c>
    </row>
    <row r="897" spans="1:19" x14ac:dyDescent="0.2">
      <c r="A897" t="s">
        <v>548</v>
      </c>
      <c r="B897" t="s">
        <v>873</v>
      </c>
      <c r="C897" t="s">
        <v>691</v>
      </c>
      <c r="D897" t="s">
        <v>238</v>
      </c>
      <c r="E897" t="s">
        <v>1546</v>
      </c>
      <c r="F897" t="s">
        <v>16</v>
      </c>
      <c r="G897" s="87">
        <v>44012</v>
      </c>
      <c r="H897" t="s">
        <v>2897</v>
      </c>
      <c r="I897" t="s">
        <v>2362</v>
      </c>
      <c r="J897" t="s">
        <v>2362</v>
      </c>
      <c r="K897">
        <v>10413</v>
      </c>
      <c r="L897" t="s">
        <v>2898</v>
      </c>
      <c r="M897" s="87">
        <v>44012</v>
      </c>
      <c r="N897" t="s">
        <v>1635</v>
      </c>
      <c r="O897" t="s">
        <v>1552</v>
      </c>
      <c r="P897" s="61">
        <v>1000</v>
      </c>
      <c r="Q897" t="s">
        <v>1552</v>
      </c>
      <c r="R897" s="61">
        <v>1000</v>
      </c>
      <c r="S897" s="61">
        <v>0</v>
      </c>
    </row>
    <row r="898" spans="1:19" x14ac:dyDescent="0.2">
      <c r="A898" t="s">
        <v>548</v>
      </c>
      <c r="B898" t="s">
        <v>873</v>
      </c>
      <c r="C898" t="s">
        <v>691</v>
      </c>
      <c r="D898" t="s">
        <v>238</v>
      </c>
      <c r="E898" t="s">
        <v>1546</v>
      </c>
      <c r="F898" t="s">
        <v>16</v>
      </c>
      <c r="G898" s="87">
        <v>44012</v>
      </c>
      <c r="H898" t="s">
        <v>2897</v>
      </c>
      <c r="I898" t="s">
        <v>2362</v>
      </c>
      <c r="J898" t="s">
        <v>2362</v>
      </c>
      <c r="K898">
        <v>10413</v>
      </c>
      <c r="L898" t="s">
        <v>2898</v>
      </c>
      <c r="M898" s="87">
        <v>44012</v>
      </c>
      <c r="N898" t="s">
        <v>1635</v>
      </c>
      <c r="O898" t="s">
        <v>1552</v>
      </c>
      <c r="P898" s="61">
        <v>500</v>
      </c>
      <c r="Q898" t="s">
        <v>1552</v>
      </c>
      <c r="R898" s="61">
        <v>500</v>
      </c>
      <c r="S898" s="61">
        <v>0</v>
      </c>
    </row>
    <row r="899" spans="1:19" x14ac:dyDescent="0.2">
      <c r="A899" t="s">
        <v>548</v>
      </c>
      <c r="B899" t="s">
        <v>873</v>
      </c>
      <c r="C899" t="s">
        <v>691</v>
      </c>
      <c r="D899" t="s">
        <v>238</v>
      </c>
      <c r="E899" t="s">
        <v>1546</v>
      </c>
      <c r="F899" t="s">
        <v>16</v>
      </c>
      <c r="G899" s="87">
        <v>44012</v>
      </c>
      <c r="H899" t="s">
        <v>2897</v>
      </c>
      <c r="I899" t="s">
        <v>2362</v>
      </c>
      <c r="J899" t="s">
        <v>2362</v>
      </c>
      <c r="K899">
        <v>10413</v>
      </c>
      <c r="L899" t="s">
        <v>2898</v>
      </c>
      <c r="M899" s="87">
        <v>44012</v>
      </c>
      <c r="N899" t="s">
        <v>1635</v>
      </c>
      <c r="O899" t="s">
        <v>1552</v>
      </c>
      <c r="P899" s="61">
        <v>500</v>
      </c>
      <c r="Q899" t="s">
        <v>1552</v>
      </c>
      <c r="R899" s="61">
        <v>500</v>
      </c>
      <c r="S899" s="61">
        <v>0</v>
      </c>
    </row>
    <row r="900" spans="1:19" x14ac:dyDescent="0.2">
      <c r="A900" t="s">
        <v>548</v>
      </c>
      <c r="B900" t="s">
        <v>873</v>
      </c>
      <c r="C900" t="s">
        <v>691</v>
      </c>
      <c r="D900" t="s">
        <v>238</v>
      </c>
      <c r="E900" t="s">
        <v>1546</v>
      </c>
      <c r="F900" t="s">
        <v>16</v>
      </c>
      <c r="G900" s="87">
        <v>44012</v>
      </c>
      <c r="H900" t="s">
        <v>2897</v>
      </c>
      <c r="I900" t="s">
        <v>2362</v>
      </c>
      <c r="J900" t="s">
        <v>2362</v>
      </c>
      <c r="K900">
        <v>10413</v>
      </c>
      <c r="L900" t="s">
        <v>2898</v>
      </c>
      <c r="M900" s="87">
        <v>44012</v>
      </c>
      <c r="N900" t="s">
        <v>1635</v>
      </c>
      <c r="O900" t="s">
        <v>1552</v>
      </c>
      <c r="P900" s="61">
        <v>250</v>
      </c>
      <c r="Q900" t="s">
        <v>1552</v>
      </c>
      <c r="R900" s="61">
        <v>250</v>
      </c>
      <c r="S900" s="61">
        <v>0</v>
      </c>
    </row>
    <row r="901" spans="1:19" x14ac:dyDescent="0.2">
      <c r="A901" t="s">
        <v>548</v>
      </c>
      <c r="B901" t="s">
        <v>873</v>
      </c>
      <c r="C901" t="s">
        <v>691</v>
      </c>
      <c r="D901" t="s">
        <v>238</v>
      </c>
      <c r="E901" t="s">
        <v>1546</v>
      </c>
      <c r="F901" t="s">
        <v>16</v>
      </c>
      <c r="G901" s="87">
        <v>44012</v>
      </c>
      <c r="H901" t="s">
        <v>2897</v>
      </c>
      <c r="I901" t="s">
        <v>2362</v>
      </c>
      <c r="J901" t="s">
        <v>2362</v>
      </c>
      <c r="K901">
        <v>10413</v>
      </c>
      <c r="L901" t="s">
        <v>2898</v>
      </c>
      <c r="M901" s="87">
        <v>44012</v>
      </c>
      <c r="N901" t="s">
        <v>1635</v>
      </c>
      <c r="O901" t="s">
        <v>1552</v>
      </c>
      <c r="P901" s="61">
        <v>250</v>
      </c>
      <c r="Q901" t="s">
        <v>1552</v>
      </c>
      <c r="R901" s="61">
        <v>250</v>
      </c>
      <c r="S901" s="61">
        <v>0</v>
      </c>
    </row>
    <row r="902" spans="1:19" x14ac:dyDescent="0.2">
      <c r="A902" t="s">
        <v>548</v>
      </c>
      <c r="B902" t="s">
        <v>873</v>
      </c>
      <c r="C902" t="s">
        <v>691</v>
      </c>
      <c r="D902" t="s">
        <v>238</v>
      </c>
      <c r="E902" t="s">
        <v>1546</v>
      </c>
      <c r="F902" t="s">
        <v>16</v>
      </c>
      <c r="G902" s="87">
        <v>44012</v>
      </c>
      <c r="H902" t="s">
        <v>2897</v>
      </c>
      <c r="I902" t="s">
        <v>2362</v>
      </c>
      <c r="J902" t="s">
        <v>2362</v>
      </c>
      <c r="K902">
        <v>10413</v>
      </c>
      <c r="L902" t="s">
        <v>2898</v>
      </c>
      <c r="M902" s="87">
        <v>44012</v>
      </c>
      <c r="N902" t="s">
        <v>1635</v>
      </c>
      <c r="O902" t="s">
        <v>1552</v>
      </c>
      <c r="P902" s="61">
        <v>175</v>
      </c>
      <c r="Q902" t="s">
        <v>1552</v>
      </c>
      <c r="R902" s="61">
        <v>175</v>
      </c>
      <c r="S902" s="61">
        <v>0</v>
      </c>
    </row>
    <row r="903" spans="1:19" x14ac:dyDescent="0.2">
      <c r="A903" t="s">
        <v>548</v>
      </c>
      <c r="B903" t="s">
        <v>873</v>
      </c>
      <c r="C903" t="s">
        <v>691</v>
      </c>
      <c r="D903" t="s">
        <v>238</v>
      </c>
      <c r="E903" t="s">
        <v>1546</v>
      </c>
      <c r="F903" t="s">
        <v>16</v>
      </c>
      <c r="G903" s="87">
        <v>44012</v>
      </c>
      <c r="H903" t="s">
        <v>2897</v>
      </c>
      <c r="I903" t="s">
        <v>2362</v>
      </c>
      <c r="J903" t="s">
        <v>2362</v>
      </c>
      <c r="K903">
        <v>10413</v>
      </c>
      <c r="L903" t="s">
        <v>2898</v>
      </c>
      <c r="M903" s="87">
        <v>44012</v>
      </c>
      <c r="N903" t="s">
        <v>1635</v>
      </c>
      <c r="O903" t="s">
        <v>1552</v>
      </c>
      <c r="P903" s="61">
        <v>200</v>
      </c>
      <c r="Q903" t="s">
        <v>1552</v>
      </c>
      <c r="R903" s="61">
        <v>200</v>
      </c>
      <c r="S903" s="61">
        <v>0</v>
      </c>
    </row>
    <row r="904" spans="1:19" x14ac:dyDescent="0.2">
      <c r="A904" t="s">
        <v>548</v>
      </c>
      <c r="B904" t="s">
        <v>873</v>
      </c>
      <c r="C904" t="s">
        <v>691</v>
      </c>
      <c r="D904" t="s">
        <v>238</v>
      </c>
      <c r="E904" t="s">
        <v>1546</v>
      </c>
      <c r="F904" t="s">
        <v>16</v>
      </c>
      <c r="G904" s="87">
        <v>44012</v>
      </c>
      <c r="H904" t="s">
        <v>2897</v>
      </c>
      <c r="I904" t="s">
        <v>2362</v>
      </c>
      <c r="J904" t="s">
        <v>2362</v>
      </c>
      <c r="K904">
        <v>10413</v>
      </c>
      <c r="L904" t="s">
        <v>2898</v>
      </c>
      <c r="M904" s="87">
        <v>44012</v>
      </c>
      <c r="N904" t="s">
        <v>1635</v>
      </c>
      <c r="O904" t="s">
        <v>1552</v>
      </c>
      <c r="P904" s="61">
        <v>200</v>
      </c>
      <c r="Q904" t="s">
        <v>1552</v>
      </c>
      <c r="R904" s="61">
        <v>200</v>
      </c>
      <c r="S904" s="61">
        <v>0</v>
      </c>
    </row>
    <row r="905" spans="1:19" x14ac:dyDescent="0.2">
      <c r="A905" t="s">
        <v>548</v>
      </c>
      <c r="B905" t="s">
        <v>873</v>
      </c>
      <c r="C905" t="s">
        <v>691</v>
      </c>
      <c r="D905" t="s">
        <v>238</v>
      </c>
      <c r="E905" t="s">
        <v>1546</v>
      </c>
      <c r="F905" t="s">
        <v>16</v>
      </c>
      <c r="G905" s="87">
        <v>44012</v>
      </c>
      <c r="H905" t="s">
        <v>2897</v>
      </c>
      <c r="I905" t="s">
        <v>2362</v>
      </c>
      <c r="J905" t="s">
        <v>2362</v>
      </c>
      <c r="K905">
        <v>10413</v>
      </c>
      <c r="L905" t="s">
        <v>2898</v>
      </c>
      <c r="M905" s="87">
        <v>44012</v>
      </c>
      <c r="N905" t="s">
        <v>1635</v>
      </c>
      <c r="O905" t="s">
        <v>1552</v>
      </c>
      <c r="P905" s="61">
        <v>250</v>
      </c>
      <c r="Q905" t="s">
        <v>1552</v>
      </c>
      <c r="R905" s="61">
        <v>250</v>
      </c>
      <c r="S905" s="61">
        <v>0</v>
      </c>
    </row>
    <row r="906" spans="1:19" x14ac:dyDescent="0.2">
      <c r="A906" t="s">
        <v>548</v>
      </c>
      <c r="B906" t="s">
        <v>873</v>
      </c>
      <c r="C906" t="s">
        <v>691</v>
      </c>
      <c r="D906" t="s">
        <v>238</v>
      </c>
      <c r="E906" t="s">
        <v>1546</v>
      </c>
      <c r="F906" t="s">
        <v>16</v>
      </c>
      <c r="G906" s="87">
        <v>44012</v>
      </c>
      <c r="H906" t="s">
        <v>2897</v>
      </c>
      <c r="I906" t="s">
        <v>2362</v>
      </c>
      <c r="J906" t="s">
        <v>2362</v>
      </c>
      <c r="K906">
        <v>10413</v>
      </c>
      <c r="L906" t="s">
        <v>2898</v>
      </c>
      <c r="M906" s="87">
        <v>44012</v>
      </c>
      <c r="N906" t="s">
        <v>1635</v>
      </c>
      <c r="O906" t="s">
        <v>1552</v>
      </c>
      <c r="P906" s="61">
        <v>250</v>
      </c>
      <c r="Q906" t="s">
        <v>1552</v>
      </c>
      <c r="R906" s="61">
        <v>250</v>
      </c>
      <c r="S906" s="61">
        <v>0</v>
      </c>
    </row>
    <row r="907" spans="1:19" x14ac:dyDescent="0.2">
      <c r="A907" t="s">
        <v>548</v>
      </c>
      <c r="B907" t="s">
        <v>873</v>
      </c>
      <c r="C907" t="s">
        <v>691</v>
      </c>
      <c r="D907" t="s">
        <v>238</v>
      </c>
      <c r="E907" t="s">
        <v>1546</v>
      </c>
      <c r="F907" t="s">
        <v>16</v>
      </c>
      <c r="G907" s="87">
        <v>44012</v>
      </c>
      <c r="H907" t="s">
        <v>2897</v>
      </c>
      <c r="I907" t="s">
        <v>2362</v>
      </c>
      <c r="J907" t="s">
        <v>2362</v>
      </c>
      <c r="K907">
        <v>10413</v>
      </c>
      <c r="L907" t="s">
        <v>2898</v>
      </c>
      <c r="M907" s="87">
        <v>44012</v>
      </c>
      <c r="N907" t="s">
        <v>1635</v>
      </c>
      <c r="O907" t="s">
        <v>1552</v>
      </c>
      <c r="P907" s="61">
        <v>250</v>
      </c>
      <c r="Q907" t="s">
        <v>1552</v>
      </c>
      <c r="R907" s="61">
        <v>250</v>
      </c>
      <c r="S907" s="61">
        <v>0</v>
      </c>
    </row>
    <row r="908" spans="1:19" x14ac:dyDescent="0.2">
      <c r="A908" t="s">
        <v>548</v>
      </c>
      <c r="B908" t="s">
        <v>873</v>
      </c>
      <c r="C908" t="s">
        <v>691</v>
      </c>
      <c r="D908" t="s">
        <v>238</v>
      </c>
      <c r="E908" t="s">
        <v>1546</v>
      </c>
      <c r="F908" t="s">
        <v>16</v>
      </c>
      <c r="G908" s="87">
        <v>44012</v>
      </c>
      <c r="H908" t="s">
        <v>2897</v>
      </c>
      <c r="I908" t="s">
        <v>2362</v>
      </c>
      <c r="J908" t="s">
        <v>2362</v>
      </c>
      <c r="K908">
        <v>10413</v>
      </c>
      <c r="L908" t="s">
        <v>2898</v>
      </c>
      <c r="M908" s="87">
        <v>44012</v>
      </c>
      <c r="N908" t="s">
        <v>1635</v>
      </c>
      <c r="O908" t="s">
        <v>1552</v>
      </c>
      <c r="P908" s="61">
        <v>500</v>
      </c>
      <c r="Q908" t="s">
        <v>1552</v>
      </c>
      <c r="R908" s="61">
        <v>500</v>
      </c>
      <c r="S908" s="61">
        <v>0</v>
      </c>
    </row>
    <row r="909" spans="1:19" x14ac:dyDescent="0.2">
      <c r="A909" t="s">
        <v>548</v>
      </c>
      <c r="B909" t="s">
        <v>873</v>
      </c>
      <c r="C909" t="s">
        <v>691</v>
      </c>
      <c r="D909" t="s">
        <v>238</v>
      </c>
      <c r="E909" t="s">
        <v>1546</v>
      </c>
      <c r="F909" t="s">
        <v>16</v>
      </c>
      <c r="G909" s="87">
        <v>44012</v>
      </c>
      <c r="H909" t="s">
        <v>2897</v>
      </c>
      <c r="I909" t="s">
        <v>2362</v>
      </c>
      <c r="J909" t="s">
        <v>2362</v>
      </c>
      <c r="K909">
        <v>10413</v>
      </c>
      <c r="L909" t="s">
        <v>2898</v>
      </c>
      <c r="M909" s="87">
        <v>44012</v>
      </c>
      <c r="N909" t="s">
        <v>1635</v>
      </c>
      <c r="O909" t="s">
        <v>1552</v>
      </c>
      <c r="P909" s="61">
        <v>175</v>
      </c>
      <c r="Q909" t="s">
        <v>1552</v>
      </c>
      <c r="R909" s="61">
        <v>175</v>
      </c>
      <c r="S909" s="61">
        <v>0</v>
      </c>
    </row>
    <row r="910" spans="1:19" x14ac:dyDescent="0.2">
      <c r="A910" t="s">
        <v>548</v>
      </c>
      <c r="B910" t="s">
        <v>873</v>
      </c>
      <c r="C910" t="s">
        <v>691</v>
      </c>
      <c r="D910" t="s">
        <v>238</v>
      </c>
      <c r="E910" t="s">
        <v>1546</v>
      </c>
      <c r="F910" t="s">
        <v>16</v>
      </c>
      <c r="G910" s="87">
        <v>44012</v>
      </c>
      <c r="H910" t="s">
        <v>2897</v>
      </c>
      <c r="I910" t="s">
        <v>2362</v>
      </c>
      <c r="J910" t="s">
        <v>2362</v>
      </c>
      <c r="K910">
        <v>10413</v>
      </c>
      <c r="L910" t="s">
        <v>2898</v>
      </c>
      <c r="M910" s="87">
        <v>44012</v>
      </c>
      <c r="N910" t="s">
        <v>1635</v>
      </c>
      <c r="O910" t="s">
        <v>1552</v>
      </c>
      <c r="P910" s="61">
        <v>250</v>
      </c>
      <c r="Q910" t="s">
        <v>1552</v>
      </c>
      <c r="R910" s="61">
        <v>250</v>
      </c>
      <c r="S910" s="61">
        <v>0</v>
      </c>
    </row>
    <row r="911" spans="1:19" x14ac:dyDescent="0.2">
      <c r="A911" t="s">
        <v>548</v>
      </c>
      <c r="B911" t="s">
        <v>873</v>
      </c>
      <c r="C911" t="s">
        <v>691</v>
      </c>
      <c r="D911" t="s">
        <v>238</v>
      </c>
      <c r="E911" t="s">
        <v>1546</v>
      </c>
      <c r="F911" t="s">
        <v>16</v>
      </c>
      <c r="G911" s="87">
        <v>44012</v>
      </c>
      <c r="H911" t="s">
        <v>2897</v>
      </c>
      <c r="I911" t="s">
        <v>2362</v>
      </c>
      <c r="J911" t="s">
        <v>2362</v>
      </c>
      <c r="K911">
        <v>10413</v>
      </c>
      <c r="L911" t="s">
        <v>2898</v>
      </c>
      <c r="M911" s="87">
        <v>44012</v>
      </c>
      <c r="N911" t="s">
        <v>1635</v>
      </c>
      <c r="O911" t="s">
        <v>1552</v>
      </c>
      <c r="P911" s="61">
        <v>250</v>
      </c>
      <c r="Q911" t="s">
        <v>1552</v>
      </c>
      <c r="R911" s="61">
        <v>250</v>
      </c>
      <c r="S911" s="61">
        <v>0</v>
      </c>
    </row>
    <row r="912" spans="1:19" x14ac:dyDescent="0.2">
      <c r="A912" t="s">
        <v>548</v>
      </c>
      <c r="B912" t="s">
        <v>873</v>
      </c>
      <c r="C912" t="s">
        <v>691</v>
      </c>
      <c r="D912" t="s">
        <v>238</v>
      </c>
      <c r="E912" t="s">
        <v>1546</v>
      </c>
      <c r="F912" t="s">
        <v>16</v>
      </c>
      <c r="G912" s="87">
        <v>44012</v>
      </c>
      <c r="H912" t="s">
        <v>2897</v>
      </c>
      <c r="I912" t="s">
        <v>2362</v>
      </c>
      <c r="J912" t="s">
        <v>2362</v>
      </c>
      <c r="K912">
        <v>10413</v>
      </c>
      <c r="L912" t="s">
        <v>2898</v>
      </c>
      <c r="M912" s="87">
        <v>44012</v>
      </c>
      <c r="N912" t="s">
        <v>1635</v>
      </c>
      <c r="O912" t="s">
        <v>1552</v>
      </c>
      <c r="P912" s="61">
        <v>200</v>
      </c>
      <c r="Q912" t="s">
        <v>1552</v>
      </c>
      <c r="R912" s="61">
        <v>200</v>
      </c>
      <c r="S912" s="61">
        <v>0</v>
      </c>
    </row>
    <row r="913" spans="1:19" x14ac:dyDescent="0.2">
      <c r="A913" t="s">
        <v>548</v>
      </c>
      <c r="B913" t="s">
        <v>873</v>
      </c>
      <c r="C913" t="s">
        <v>691</v>
      </c>
      <c r="D913" t="s">
        <v>238</v>
      </c>
      <c r="E913" t="s">
        <v>1546</v>
      </c>
      <c r="F913" t="s">
        <v>126</v>
      </c>
      <c r="G913" s="87">
        <v>44012</v>
      </c>
      <c r="H913" t="s">
        <v>1547</v>
      </c>
      <c r="I913" t="s">
        <v>2899</v>
      </c>
      <c r="J913" t="s">
        <v>2900</v>
      </c>
      <c r="K913">
        <v>10413</v>
      </c>
      <c r="L913" t="s">
        <v>2898</v>
      </c>
      <c r="M913" s="87">
        <v>44012</v>
      </c>
      <c r="N913" t="s">
        <v>1635</v>
      </c>
      <c r="O913" t="s">
        <v>1552</v>
      </c>
      <c r="P913" s="61">
        <v>-250</v>
      </c>
      <c r="Q913" t="s">
        <v>1552</v>
      </c>
      <c r="R913" s="61">
        <v>0</v>
      </c>
      <c r="S913" s="61">
        <v>-250</v>
      </c>
    </row>
    <row r="914" spans="1:19" x14ac:dyDescent="0.2">
      <c r="A914" t="s">
        <v>548</v>
      </c>
      <c r="B914" t="s">
        <v>873</v>
      </c>
      <c r="C914" t="s">
        <v>691</v>
      </c>
      <c r="D914" t="s">
        <v>238</v>
      </c>
      <c r="E914" t="s">
        <v>1546</v>
      </c>
      <c r="F914" t="s">
        <v>126</v>
      </c>
      <c r="G914" s="87">
        <v>44012</v>
      </c>
      <c r="H914" t="s">
        <v>1547</v>
      </c>
      <c r="I914" t="s">
        <v>2901</v>
      </c>
      <c r="J914" t="s">
        <v>2902</v>
      </c>
      <c r="K914">
        <v>10413</v>
      </c>
      <c r="L914" t="s">
        <v>2898</v>
      </c>
      <c r="M914" s="87">
        <v>44012</v>
      </c>
      <c r="N914" t="s">
        <v>1635</v>
      </c>
      <c r="O914" t="s">
        <v>1552</v>
      </c>
      <c r="P914" s="61">
        <v>-250</v>
      </c>
      <c r="Q914" t="s">
        <v>1552</v>
      </c>
      <c r="R914" s="61">
        <v>0</v>
      </c>
      <c r="S914" s="61">
        <v>-250</v>
      </c>
    </row>
    <row r="915" spans="1:19" x14ac:dyDescent="0.2">
      <c r="A915" t="s">
        <v>548</v>
      </c>
      <c r="B915" t="s">
        <v>873</v>
      </c>
      <c r="C915" t="s">
        <v>691</v>
      </c>
      <c r="D915" t="s">
        <v>238</v>
      </c>
      <c r="E915" t="s">
        <v>1546</v>
      </c>
      <c r="F915" t="s">
        <v>126</v>
      </c>
      <c r="G915" s="87">
        <v>44012</v>
      </c>
      <c r="H915" t="s">
        <v>1547</v>
      </c>
      <c r="I915" t="s">
        <v>2903</v>
      </c>
      <c r="J915" t="s">
        <v>2904</v>
      </c>
      <c r="K915">
        <v>10413</v>
      </c>
      <c r="L915" t="s">
        <v>2898</v>
      </c>
      <c r="M915" s="87">
        <v>44012</v>
      </c>
      <c r="N915" t="s">
        <v>1635</v>
      </c>
      <c r="O915" t="s">
        <v>1552</v>
      </c>
      <c r="P915" s="61">
        <v>-300</v>
      </c>
      <c r="Q915" t="s">
        <v>1552</v>
      </c>
      <c r="R915" s="61">
        <v>0</v>
      </c>
      <c r="S915" s="61">
        <v>-300</v>
      </c>
    </row>
    <row r="916" spans="1:19" x14ac:dyDescent="0.2">
      <c r="A916" t="s">
        <v>548</v>
      </c>
      <c r="B916" t="s">
        <v>873</v>
      </c>
      <c r="C916" t="s">
        <v>691</v>
      </c>
      <c r="D916" t="s">
        <v>238</v>
      </c>
      <c r="E916" t="s">
        <v>1546</v>
      </c>
      <c r="F916" t="s">
        <v>126</v>
      </c>
      <c r="G916" s="87">
        <v>44012</v>
      </c>
      <c r="H916" t="s">
        <v>1547</v>
      </c>
      <c r="I916" t="s">
        <v>2905</v>
      </c>
      <c r="J916" t="s">
        <v>2906</v>
      </c>
      <c r="K916">
        <v>10413</v>
      </c>
      <c r="L916" t="s">
        <v>2898</v>
      </c>
      <c r="M916" s="87">
        <v>44012</v>
      </c>
      <c r="N916" t="s">
        <v>1635</v>
      </c>
      <c r="O916" t="s">
        <v>1552</v>
      </c>
      <c r="P916" s="61">
        <v>-200</v>
      </c>
      <c r="Q916" t="s">
        <v>1552</v>
      </c>
      <c r="R916" s="61">
        <v>0</v>
      </c>
      <c r="S916" s="61">
        <v>-200</v>
      </c>
    </row>
    <row r="917" spans="1:19" x14ac:dyDescent="0.2">
      <c r="A917" t="s">
        <v>548</v>
      </c>
      <c r="B917" t="s">
        <v>873</v>
      </c>
      <c r="C917" t="s">
        <v>691</v>
      </c>
      <c r="D917" t="s">
        <v>238</v>
      </c>
      <c r="E917" t="s">
        <v>1546</v>
      </c>
      <c r="F917" t="s">
        <v>126</v>
      </c>
      <c r="G917" s="87">
        <v>44012</v>
      </c>
      <c r="H917" t="s">
        <v>1547</v>
      </c>
      <c r="I917" t="s">
        <v>2907</v>
      </c>
      <c r="J917" t="s">
        <v>2908</v>
      </c>
      <c r="K917">
        <v>10413</v>
      </c>
      <c r="L917" t="s">
        <v>2898</v>
      </c>
      <c r="M917" s="87">
        <v>44012</v>
      </c>
      <c r="N917" t="s">
        <v>1635</v>
      </c>
      <c r="O917" t="s">
        <v>1552</v>
      </c>
      <c r="P917" s="61">
        <v>-200</v>
      </c>
      <c r="Q917" t="s">
        <v>1552</v>
      </c>
      <c r="R917" s="61">
        <v>0</v>
      </c>
      <c r="S917" s="61">
        <v>-200</v>
      </c>
    </row>
    <row r="918" spans="1:19" x14ac:dyDescent="0.2">
      <c r="A918" t="s">
        <v>548</v>
      </c>
      <c r="B918" t="s">
        <v>873</v>
      </c>
      <c r="C918" t="s">
        <v>691</v>
      </c>
      <c r="D918" t="s">
        <v>238</v>
      </c>
      <c r="E918" t="s">
        <v>1546</v>
      </c>
      <c r="F918" t="s">
        <v>126</v>
      </c>
      <c r="G918" s="87">
        <v>44012</v>
      </c>
      <c r="H918" t="s">
        <v>1547</v>
      </c>
      <c r="I918" t="s">
        <v>2909</v>
      </c>
      <c r="J918" t="s">
        <v>2910</v>
      </c>
      <c r="K918">
        <v>10413</v>
      </c>
      <c r="L918" t="s">
        <v>2898</v>
      </c>
      <c r="M918" s="87">
        <v>44012</v>
      </c>
      <c r="N918" t="s">
        <v>1635</v>
      </c>
      <c r="O918" t="s">
        <v>1552</v>
      </c>
      <c r="P918" s="61">
        <v>-200</v>
      </c>
      <c r="Q918" t="s">
        <v>1552</v>
      </c>
      <c r="R918" s="61">
        <v>0</v>
      </c>
      <c r="S918" s="61">
        <v>-200</v>
      </c>
    </row>
    <row r="919" spans="1:19" x14ac:dyDescent="0.2">
      <c r="A919" t="s">
        <v>548</v>
      </c>
      <c r="B919" t="s">
        <v>873</v>
      </c>
      <c r="C919" t="s">
        <v>691</v>
      </c>
      <c r="D919" t="s">
        <v>238</v>
      </c>
      <c r="E919" t="s">
        <v>1546</v>
      </c>
      <c r="F919" t="s">
        <v>126</v>
      </c>
      <c r="G919" s="87">
        <v>44012</v>
      </c>
      <c r="H919" t="s">
        <v>1547</v>
      </c>
      <c r="I919" t="s">
        <v>2911</v>
      </c>
      <c r="J919" t="s">
        <v>2912</v>
      </c>
      <c r="K919">
        <v>10413</v>
      </c>
      <c r="L919" t="s">
        <v>2898</v>
      </c>
      <c r="M919" s="87">
        <v>44012</v>
      </c>
      <c r="N919" t="s">
        <v>1635</v>
      </c>
      <c r="O919" t="s">
        <v>1552</v>
      </c>
      <c r="P919" s="61">
        <v>-1000</v>
      </c>
      <c r="Q919" t="s">
        <v>1552</v>
      </c>
      <c r="R919" s="61">
        <v>0</v>
      </c>
      <c r="S919" s="61">
        <v>-1000</v>
      </c>
    </row>
    <row r="920" spans="1:19" x14ac:dyDescent="0.2">
      <c r="A920" t="s">
        <v>548</v>
      </c>
      <c r="B920" t="s">
        <v>873</v>
      </c>
      <c r="C920" t="s">
        <v>691</v>
      </c>
      <c r="D920" t="s">
        <v>238</v>
      </c>
      <c r="E920" t="s">
        <v>1546</v>
      </c>
      <c r="F920" t="s">
        <v>126</v>
      </c>
      <c r="G920" s="87">
        <v>44012</v>
      </c>
      <c r="H920" t="s">
        <v>1547</v>
      </c>
      <c r="I920" t="s">
        <v>2913</v>
      </c>
      <c r="J920" t="s">
        <v>2914</v>
      </c>
      <c r="K920">
        <v>10413</v>
      </c>
      <c r="L920" t="s">
        <v>2898</v>
      </c>
      <c r="M920" s="87">
        <v>44012</v>
      </c>
      <c r="N920" t="s">
        <v>1635</v>
      </c>
      <c r="O920" t="s">
        <v>1552</v>
      </c>
      <c r="P920" s="61">
        <v>-500</v>
      </c>
      <c r="Q920" t="s">
        <v>1552</v>
      </c>
      <c r="R920" s="61">
        <v>0</v>
      </c>
      <c r="S920" s="61">
        <v>-500</v>
      </c>
    </row>
    <row r="921" spans="1:19" x14ac:dyDescent="0.2">
      <c r="A921" t="s">
        <v>548</v>
      </c>
      <c r="B921" t="s">
        <v>873</v>
      </c>
      <c r="C921" t="s">
        <v>691</v>
      </c>
      <c r="D921" t="s">
        <v>238</v>
      </c>
      <c r="E921" t="s">
        <v>1546</v>
      </c>
      <c r="F921" t="s">
        <v>126</v>
      </c>
      <c r="G921" s="87">
        <v>44012</v>
      </c>
      <c r="H921" t="s">
        <v>1547</v>
      </c>
      <c r="I921" t="s">
        <v>2913</v>
      </c>
      <c r="J921" t="s">
        <v>2915</v>
      </c>
      <c r="K921">
        <v>10413</v>
      </c>
      <c r="L921" t="s">
        <v>2898</v>
      </c>
      <c r="M921" s="87">
        <v>44012</v>
      </c>
      <c r="N921" t="s">
        <v>1635</v>
      </c>
      <c r="O921" t="s">
        <v>1552</v>
      </c>
      <c r="P921" s="61">
        <v>-250</v>
      </c>
      <c r="Q921" t="s">
        <v>1552</v>
      </c>
      <c r="R921" s="61">
        <v>0</v>
      </c>
      <c r="S921" s="61">
        <v>-250</v>
      </c>
    </row>
    <row r="922" spans="1:19" x14ac:dyDescent="0.2">
      <c r="A922" t="s">
        <v>548</v>
      </c>
      <c r="B922" t="s">
        <v>873</v>
      </c>
      <c r="C922" t="s">
        <v>691</v>
      </c>
      <c r="D922" t="s">
        <v>238</v>
      </c>
      <c r="E922" t="s">
        <v>1546</v>
      </c>
      <c r="F922" t="s">
        <v>126</v>
      </c>
      <c r="G922" s="87">
        <v>44012</v>
      </c>
      <c r="H922" t="s">
        <v>1547</v>
      </c>
      <c r="I922" t="s">
        <v>2913</v>
      </c>
      <c r="J922" t="s">
        <v>2916</v>
      </c>
      <c r="K922">
        <v>10413</v>
      </c>
      <c r="L922" t="s">
        <v>2898</v>
      </c>
      <c r="M922" s="87">
        <v>44012</v>
      </c>
      <c r="N922" t="s">
        <v>1635</v>
      </c>
      <c r="O922" t="s">
        <v>1552</v>
      </c>
      <c r="P922" s="61">
        <v>-500</v>
      </c>
      <c r="Q922" t="s">
        <v>1552</v>
      </c>
      <c r="R922" s="61">
        <v>0</v>
      </c>
      <c r="S922" s="61">
        <v>-500</v>
      </c>
    </row>
    <row r="923" spans="1:19" x14ac:dyDescent="0.2">
      <c r="A923" t="s">
        <v>548</v>
      </c>
      <c r="B923" t="s">
        <v>873</v>
      </c>
      <c r="C923" t="s">
        <v>691</v>
      </c>
      <c r="D923" t="s">
        <v>238</v>
      </c>
      <c r="E923" t="s">
        <v>1546</v>
      </c>
      <c r="F923" t="s">
        <v>126</v>
      </c>
      <c r="G923" s="87">
        <v>44012</v>
      </c>
      <c r="H923" t="s">
        <v>1547</v>
      </c>
      <c r="I923" t="s">
        <v>2917</v>
      </c>
      <c r="J923" t="s">
        <v>2918</v>
      </c>
      <c r="K923">
        <v>10413</v>
      </c>
      <c r="L923" t="s">
        <v>2898</v>
      </c>
      <c r="M923" s="87">
        <v>44012</v>
      </c>
      <c r="N923" t="s">
        <v>1635</v>
      </c>
      <c r="O923" t="s">
        <v>1552</v>
      </c>
      <c r="P923" s="61">
        <v>-200</v>
      </c>
      <c r="Q923" t="s">
        <v>1552</v>
      </c>
      <c r="R923" s="61">
        <v>0</v>
      </c>
      <c r="S923" s="61">
        <v>-200</v>
      </c>
    </row>
    <row r="924" spans="1:19" x14ac:dyDescent="0.2">
      <c r="A924" t="s">
        <v>548</v>
      </c>
      <c r="B924" t="s">
        <v>873</v>
      </c>
      <c r="C924" t="s">
        <v>691</v>
      </c>
      <c r="D924" t="s">
        <v>238</v>
      </c>
      <c r="E924" t="s">
        <v>1546</v>
      </c>
      <c r="F924" t="s">
        <v>126</v>
      </c>
      <c r="G924" s="87">
        <v>44012</v>
      </c>
      <c r="H924" t="s">
        <v>1547</v>
      </c>
      <c r="I924" t="s">
        <v>2919</v>
      </c>
      <c r="J924" t="s">
        <v>2920</v>
      </c>
      <c r="K924">
        <v>10413</v>
      </c>
      <c r="L924" t="s">
        <v>2898</v>
      </c>
      <c r="M924" s="87">
        <v>44012</v>
      </c>
      <c r="N924" t="s">
        <v>1635</v>
      </c>
      <c r="O924" t="s">
        <v>1552</v>
      </c>
      <c r="P924" s="61">
        <v>-150</v>
      </c>
      <c r="Q924" t="s">
        <v>1552</v>
      </c>
      <c r="R924" s="61">
        <v>0</v>
      </c>
      <c r="S924" s="61">
        <v>-150</v>
      </c>
    </row>
    <row r="925" spans="1:19" x14ac:dyDescent="0.2">
      <c r="A925" t="s">
        <v>548</v>
      </c>
      <c r="B925" t="s">
        <v>873</v>
      </c>
      <c r="C925" t="s">
        <v>691</v>
      </c>
      <c r="D925" t="s">
        <v>238</v>
      </c>
      <c r="E925" t="s">
        <v>1546</v>
      </c>
      <c r="F925" t="s">
        <v>126</v>
      </c>
      <c r="G925" s="87">
        <v>44012</v>
      </c>
      <c r="H925" t="s">
        <v>1547</v>
      </c>
      <c r="I925" t="s">
        <v>2921</v>
      </c>
      <c r="J925" t="s">
        <v>2920</v>
      </c>
      <c r="K925">
        <v>10413</v>
      </c>
      <c r="L925" t="s">
        <v>2898</v>
      </c>
      <c r="M925" s="87">
        <v>44012</v>
      </c>
      <c r="N925" t="s">
        <v>1635</v>
      </c>
      <c r="O925" t="s">
        <v>1552</v>
      </c>
      <c r="P925" s="61">
        <v>-150</v>
      </c>
      <c r="Q925" t="s">
        <v>1552</v>
      </c>
      <c r="R925" s="61">
        <v>0</v>
      </c>
      <c r="S925" s="61">
        <v>-150</v>
      </c>
    </row>
    <row r="926" spans="1:19" x14ac:dyDescent="0.2">
      <c r="A926" t="s">
        <v>548</v>
      </c>
      <c r="B926" t="s">
        <v>873</v>
      </c>
      <c r="C926" t="s">
        <v>691</v>
      </c>
      <c r="D926" t="s">
        <v>238</v>
      </c>
      <c r="E926" t="s">
        <v>1546</v>
      </c>
      <c r="F926" t="s">
        <v>126</v>
      </c>
      <c r="G926" s="87">
        <v>44012</v>
      </c>
      <c r="H926" t="s">
        <v>1547</v>
      </c>
      <c r="I926" t="s">
        <v>2922</v>
      </c>
      <c r="J926" t="s">
        <v>2920</v>
      </c>
      <c r="K926">
        <v>10413</v>
      </c>
      <c r="L926" t="s">
        <v>2898</v>
      </c>
      <c r="M926" s="87">
        <v>44012</v>
      </c>
      <c r="N926" t="s">
        <v>1635</v>
      </c>
      <c r="O926" t="s">
        <v>1552</v>
      </c>
      <c r="P926" s="61">
        <v>-150</v>
      </c>
      <c r="Q926" t="s">
        <v>1552</v>
      </c>
      <c r="R926" s="61">
        <v>0</v>
      </c>
      <c r="S926" s="61">
        <v>-150</v>
      </c>
    </row>
    <row r="927" spans="1:19" x14ac:dyDescent="0.2">
      <c r="A927" t="s">
        <v>548</v>
      </c>
      <c r="B927" t="s">
        <v>873</v>
      </c>
      <c r="C927" t="s">
        <v>691</v>
      </c>
      <c r="D927" t="s">
        <v>238</v>
      </c>
      <c r="E927" t="s">
        <v>1546</v>
      </c>
      <c r="F927" t="s">
        <v>126</v>
      </c>
      <c r="G927" s="87">
        <v>44012</v>
      </c>
      <c r="H927" t="s">
        <v>1547</v>
      </c>
      <c r="I927" t="s">
        <v>2923</v>
      </c>
      <c r="J927" t="s">
        <v>2920</v>
      </c>
      <c r="K927">
        <v>10413</v>
      </c>
      <c r="L927" t="s">
        <v>2898</v>
      </c>
      <c r="M927" s="87">
        <v>44012</v>
      </c>
      <c r="N927" t="s">
        <v>1635</v>
      </c>
      <c r="O927" t="s">
        <v>1552</v>
      </c>
      <c r="P927" s="61">
        <v>-150</v>
      </c>
      <c r="Q927" t="s">
        <v>1552</v>
      </c>
      <c r="R927" s="61">
        <v>0</v>
      </c>
      <c r="S927" s="61">
        <v>-150</v>
      </c>
    </row>
    <row r="928" spans="1:19" x14ac:dyDescent="0.2">
      <c r="A928" t="s">
        <v>548</v>
      </c>
      <c r="B928" t="s">
        <v>873</v>
      </c>
      <c r="C928" t="s">
        <v>691</v>
      </c>
      <c r="D928" t="s">
        <v>238</v>
      </c>
      <c r="E928" t="s">
        <v>1546</v>
      </c>
      <c r="F928" t="s">
        <v>126</v>
      </c>
      <c r="G928" s="87">
        <v>44012</v>
      </c>
      <c r="H928" t="s">
        <v>1547</v>
      </c>
      <c r="I928" t="s">
        <v>2924</v>
      </c>
      <c r="J928" t="s">
        <v>2925</v>
      </c>
      <c r="K928">
        <v>10413</v>
      </c>
      <c r="L928" t="s">
        <v>2898</v>
      </c>
      <c r="M928" s="87">
        <v>44012</v>
      </c>
      <c r="N928" t="s">
        <v>1635</v>
      </c>
      <c r="O928" t="s">
        <v>1552</v>
      </c>
      <c r="P928" s="61">
        <v>-400</v>
      </c>
      <c r="Q928" t="s">
        <v>1552</v>
      </c>
      <c r="R928" s="61">
        <v>0</v>
      </c>
      <c r="S928" s="61">
        <v>-400</v>
      </c>
    </row>
    <row r="929" spans="1:19" x14ac:dyDescent="0.2">
      <c r="A929" t="s">
        <v>548</v>
      </c>
      <c r="B929" t="s">
        <v>873</v>
      </c>
      <c r="C929" t="s">
        <v>691</v>
      </c>
      <c r="D929" t="s">
        <v>238</v>
      </c>
      <c r="E929" t="s">
        <v>1546</v>
      </c>
      <c r="F929" t="s">
        <v>126</v>
      </c>
      <c r="G929" s="87">
        <v>44012</v>
      </c>
      <c r="H929" t="s">
        <v>1547</v>
      </c>
      <c r="I929" t="s">
        <v>2926</v>
      </c>
      <c r="J929" t="s">
        <v>2927</v>
      </c>
      <c r="K929">
        <v>10413</v>
      </c>
      <c r="L929" t="s">
        <v>2898</v>
      </c>
      <c r="M929" s="87">
        <v>44012</v>
      </c>
      <c r="N929" t="s">
        <v>1635</v>
      </c>
      <c r="O929" t="s">
        <v>1552</v>
      </c>
      <c r="P929" s="61">
        <v>-350</v>
      </c>
      <c r="Q929" t="s">
        <v>1552</v>
      </c>
      <c r="R929" s="61">
        <v>0</v>
      </c>
      <c r="S929" s="61">
        <v>-350</v>
      </c>
    </row>
    <row r="930" spans="1:19" x14ac:dyDescent="0.2">
      <c r="A930" t="s">
        <v>548</v>
      </c>
      <c r="B930" t="s">
        <v>873</v>
      </c>
      <c r="C930" t="s">
        <v>691</v>
      </c>
      <c r="D930" t="s">
        <v>238</v>
      </c>
      <c r="E930" t="s">
        <v>1546</v>
      </c>
      <c r="F930" t="s">
        <v>126</v>
      </c>
      <c r="G930" s="87">
        <v>44012</v>
      </c>
      <c r="H930" t="s">
        <v>1547</v>
      </c>
      <c r="I930" t="s">
        <v>2928</v>
      </c>
      <c r="J930" t="s">
        <v>2929</v>
      </c>
      <c r="K930">
        <v>10413</v>
      </c>
      <c r="L930" t="s">
        <v>2898</v>
      </c>
      <c r="M930" s="87">
        <v>44012</v>
      </c>
      <c r="N930" t="s">
        <v>1635</v>
      </c>
      <c r="O930" t="s">
        <v>1552</v>
      </c>
      <c r="P930" s="61">
        <v>-350</v>
      </c>
      <c r="Q930" t="s">
        <v>1552</v>
      </c>
      <c r="R930" s="61">
        <v>0</v>
      </c>
      <c r="S930" s="61">
        <v>-350</v>
      </c>
    </row>
    <row r="931" spans="1:19" x14ac:dyDescent="0.2">
      <c r="A931" t="s">
        <v>548</v>
      </c>
      <c r="B931" t="s">
        <v>873</v>
      </c>
      <c r="C931" t="s">
        <v>691</v>
      </c>
      <c r="D931" t="s">
        <v>238</v>
      </c>
      <c r="E931" t="s">
        <v>1546</v>
      </c>
      <c r="F931" t="s">
        <v>126</v>
      </c>
      <c r="G931" s="87">
        <v>44012</v>
      </c>
      <c r="H931" t="s">
        <v>1547</v>
      </c>
      <c r="I931" t="s">
        <v>2930</v>
      </c>
      <c r="J931" t="s">
        <v>2931</v>
      </c>
      <c r="K931">
        <v>10413</v>
      </c>
      <c r="L931" t="s">
        <v>2898</v>
      </c>
      <c r="M931" s="87">
        <v>44012</v>
      </c>
      <c r="N931" t="s">
        <v>1635</v>
      </c>
      <c r="O931" t="s">
        <v>1552</v>
      </c>
      <c r="P931" s="61">
        <v>-350</v>
      </c>
      <c r="Q931" t="s">
        <v>1552</v>
      </c>
      <c r="R931" s="61">
        <v>0</v>
      </c>
      <c r="S931" s="61">
        <v>-350</v>
      </c>
    </row>
    <row r="932" spans="1:19" x14ac:dyDescent="0.2">
      <c r="A932" t="s">
        <v>548</v>
      </c>
      <c r="B932" t="s">
        <v>873</v>
      </c>
      <c r="C932" t="s">
        <v>691</v>
      </c>
      <c r="D932" t="s">
        <v>238</v>
      </c>
      <c r="E932" t="s">
        <v>1546</v>
      </c>
      <c r="F932" t="s">
        <v>126</v>
      </c>
      <c r="G932" s="87">
        <v>44012</v>
      </c>
      <c r="H932" t="s">
        <v>1547</v>
      </c>
      <c r="I932" t="s">
        <v>2932</v>
      </c>
      <c r="J932" t="s">
        <v>2933</v>
      </c>
      <c r="K932">
        <v>10413</v>
      </c>
      <c r="L932" t="s">
        <v>2898</v>
      </c>
      <c r="M932" s="87">
        <v>44012</v>
      </c>
      <c r="N932" t="s">
        <v>1635</v>
      </c>
      <c r="O932" t="s">
        <v>1552</v>
      </c>
      <c r="P932" s="61">
        <v>-350</v>
      </c>
      <c r="Q932" t="s">
        <v>1552</v>
      </c>
      <c r="R932" s="61">
        <v>0</v>
      </c>
      <c r="S932" s="61">
        <v>-350</v>
      </c>
    </row>
    <row r="933" spans="1:19" x14ac:dyDescent="0.2">
      <c r="A933" t="s">
        <v>548</v>
      </c>
      <c r="B933" t="s">
        <v>873</v>
      </c>
      <c r="C933" t="s">
        <v>691</v>
      </c>
      <c r="D933" t="s">
        <v>238</v>
      </c>
      <c r="E933" t="s">
        <v>1546</v>
      </c>
      <c r="F933" t="s">
        <v>126</v>
      </c>
      <c r="G933" s="87">
        <v>44012</v>
      </c>
      <c r="H933" t="s">
        <v>1547</v>
      </c>
      <c r="I933" t="s">
        <v>2934</v>
      </c>
      <c r="J933" t="s">
        <v>2935</v>
      </c>
      <c r="K933">
        <v>10413</v>
      </c>
      <c r="L933" t="s">
        <v>2898</v>
      </c>
      <c r="M933" s="87">
        <v>44012</v>
      </c>
      <c r="N933" t="s">
        <v>1635</v>
      </c>
      <c r="O933" t="s">
        <v>1552</v>
      </c>
      <c r="P933" s="61">
        <v>-350</v>
      </c>
      <c r="Q933" t="s">
        <v>1552</v>
      </c>
      <c r="R933" s="61">
        <v>0</v>
      </c>
      <c r="S933" s="61">
        <v>-350</v>
      </c>
    </row>
    <row r="934" spans="1:19" x14ac:dyDescent="0.2">
      <c r="A934" t="s">
        <v>548</v>
      </c>
      <c r="B934" t="s">
        <v>873</v>
      </c>
      <c r="C934" t="s">
        <v>691</v>
      </c>
      <c r="D934" t="s">
        <v>238</v>
      </c>
      <c r="E934" t="s">
        <v>1546</v>
      </c>
      <c r="F934" t="s">
        <v>126</v>
      </c>
      <c r="G934" s="87">
        <v>44012</v>
      </c>
      <c r="H934" t="s">
        <v>1547</v>
      </c>
      <c r="I934" t="s">
        <v>2936</v>
      </c>
      <c r="J934" t="s">
        <v>2609</v>
      </c>
      <c r="K934">
        <v>10413</v>
      </c>
      <c r="L934" t="s">
        <v>2898</v>
      </c>
      <c r="M934" s="87">
        <v>44012</v>
      </c>
      <c r="N934" t="s">
        <v>1635</v>
      </c>
      <c r="O934" t="s">
        <v>1552</v>
      </c>
      <c r="P934" s="61">
        <v>-600</v>
      </c>
      <c r="Q934" t="s">
        <v>1552</v>
      </c>
      <c r="R934" s="61">
        <v>0</v>
      </c>
      <c r="S934" s="61">
        <v>-600</v>
      </c>
    </row>
    <row r="935" spans="1:19" x14ac:dyDescent="0.2">
      <c r="A935" t="s">
        <v>548</v>
      </c>
      <c r="B935" t="s">
        <v>873</v>
      </c>
      <c r="C935" t="s">
        <v>691</v>
      </c>
      <c r="D935" t="s">
        <v>238</v>
      </c>
      <c r="E935" t="s">
        <v>1546</v>
      </c>
      <c r="F935" t="s">
        <v>126</v>
      </c>
      <c r="G935" s="87">
        <v>44012</v>
      </c>
      <c r="H935" t="s">
        <v>1547</v>
      </c>
      <c r="I935" t="s">
        <v>2937</v>
      </c>
      <c r="J935" t="s">
        <v>2938</v>
      </c>
      <c r="K935">
        <v>10413</v>
      </c>
      <c r="L935" t="s">
        <v>2898</v>
      </c>
      <c r="M935" s="87">
        <v>44012</v>
      </c>
      <c r="N935" t="s">
        <v>1635</v>
      </c>
      <c r="O935" t="s">
        <v>1552</v>
      </c>
      <c r="P935" s="61">
        <v>-500</v>
      </c>
      <c r="Q935" t="s">
        <v>1552</v>
      </c>
      <c r="R935" s="61">
        <v>0</v>
      </c>
      <c r="S935" s="61">
        <v>-500</v>
      </c>
    </row>
    <row r="936" spans="1:19" x14ac:dyDescent="0.2">
      <c r="A936" t="s">
        <v>548</v>
      </c>
      <c r="B936" t="s">
        <v>873</v>
      </c>
      <c r="C936" t="s">
        <v>691</v>
      </c>
      <c r="D936" t="s">
        <v>238</v>
      </c>
      <c r="E936" t="s">
        <v>1546</v>
      </c>
      <c r="F936" t="s">
        <v>126</v>
      </c>
      <c r="G936" s="87">
        <v>44012</v>
      </c>
      <c r="H936" t="s">
        <v>1547</v>
      </c>
      <c r="I936" t="s">
        <v>2939</v>
      </c>
      <c r="J936" t="s">
        <v>2940</v>
      </c>
      <c r="K936">
        <v>10413</v>
      </c>
      <c r="L936" t="s">
        <v>2898</v>
      </c>
      <c r="M936" s="87">
        <v>44012</v>
      </c>
      <c r="N936" t="s">
        <v>1635</v>
      </c>
      <c r="O936" t="s">
        <v>1552</v>
      </c>
      <c r="P936" s="61">
        <v>-300</v>
      </c>
      <c r="Q936" t="s">
        <v>1552</v>
      </c>
      <c r="R936" s="61">
        <v>0</v>
      </c>
      <c r="S936" s="61">
        <v>-300</v>
      </c>
    </row>
    <row r="937" spans="1:19" x14ac:dyDescent="0.2">
      <c r="A937" t="s">
        <v>548</v>
      </c>
      <c r="B937" t="s">
        <v>873</v>
      </c>
      <c r="C937" t="s">
        <v>691</v>
      </c>
      <c r="D937" t="s">
        <v>238</v>
      </c>
      <c r="E937" t="s">
        <v>1546</v>
      </c>
      <c r="F937" t="s">
        <v>126</v>
      </c>
      <c r="G937" s="87">
        <v>44012</v>
      </c>
      <c r="H937" t="s">
        <v>1547</v>
      </c>
      <c r="I937" t="s">
        <v>2941</v>
      </c>
      <c r="J937" t="s">
        <v>2942</v>
      </c>
      <c r="K937">
        <v>10413</v>
      </c>
      <c r="L937" t="s">
        <v>2898</v>
      </c>
      <c r="M937" s="87">
        <v>44012</v>
      </c>
      <c r="N937" t="s">
        <v>1635</v>
      </c>
      <c r="O937" t="s">
        <v>1552</v>
      </c>
      <c r="P937" s="61">
        <v>-2000</v>
      </c>
      <c r="Q937" t="s">
        <v>1552</v>
      </c>
      <c r="R937" s="61">
        <v>0</v>
      </c>
      <c r="S937" s="61">
        <v>-2000</v>
      </c>
    </row>
    <row r="938" spans="1:19" x14ac:dyDescent="0.2">
      <c r="A938" t="s">
        <v>548</v>
      </c>
      <c r="B938" t="s">
        <v>873</v>
      </c>
      <c r="C938" t="s">
        <v>691</v>
      </c>
      <c r="D938" t="s">
        <v>238</v>
      </c>
      <c r="E938" t="s">
        <v>1546</v>
      </c>
      <c r="F938" t="s">
        <v>126</v>
      </c>
      <c r="G938" s="87">
        <v>44012</v>
      </c>
      <c r="H938" t="s">
        <v>1547</v>
      </c>
      <c r="I938" t="s">
        <v>2943</v>
      </c>
      <c r="J938" t="s">
        <v>2944</v>
      </c>
      <c r="K938">
        <v>10413</v>
      </c>
      <c r="L938" t="s">
        <v>2898</v>
      </c>
      <c r="M938" s="87">
        <v>44012</v>
      </c>
      <c r="N938" t="s">
        <v>1635</v>
      </c>
      <c r="O938" t="s">
        <v>1552</v>
      </c>
      <c r="P938" s="61">
        <v>-200</v>
      </c>
      <c r="Q938" t="s">
        <v>1552</v>
      </c>
      <c r="R938" s="61">
        <v>0</v>
      </c>
      <c r="S938" s="61">
        <v>-200</v>
      </c>
    </row>
    <row r="939" spans="1:19" x14ac:dyDescent="0.2">
      <c r="A939" t="s">
        <v>548</v>
      </c>
      <c r="B939" t="s">
        <v>873</v>
      </c>
      <c r="C939" t="s">
        <v>691</v>
      </c>
      <c r="D939" t="s">
        <v>238</v>
      </c>
      <c r="E939" t="s">
        <v>1546</v>
      </c>
      <c r="F939" t="s">
        <v>126</v>
      </c>
      <c r="G939" s="87">
        <v>44012</v>
      </c>
      <c r="H939" t="s">
        <v>1547</v>
      </c>
      <c r="I939" t="s">
        <v>2945</v>
      </c>
      <c r="J939" t="s">
        <v>2946</v>
      </c>
      <c r="K939">
        <v>10413</v>
      </c>
      <c r="L939" t="s">
        <v>2898</v>
      </c>
      <c r="M939" s="87">
        <v>44012</v>
      </c>
      <c r="N939" t="s">
        <v>1635</v>
      </c>
      <c r="O939" t="s">
        <v>1552</v>
      </c>
      <c r="P939" s="61">
        <v>-200</v>
      </c>
      <c r="Q939" t="s">
        <v>1552</v>
      </c>
      <c r="R939" s="61">
        <v>0</v>
      </c>
      <c r="S939" s="61">
        <v>-200</v>
      </c>
    </row>
    <row r="940" spans="1:19" x14ac:dyDescent="0.2">
      <c r="A940" t="s">
        <v>548</v>
      </c>
      <c r="B940" t="s">
        <v>873</v>
      </c>
      <c r="C940" t="s">
        <v>691</v>
      </c>
      <c r="D940" t="s">
        <v>238</v>
      </c>
      <c r="E940" t="s">
        <v>1546</v>
      </c>
      <c r="F940" t="s">
        <v>126</v>
      </c>
      <c r="G940" s="87">
        <v>44012</v>
      </c>
      <c r="H940" t="s">
        <v>1547</v>
      </c>
      <c r="I940" t="s">
        <v>2947</v>
      </c>
      <c r="J940" t="s">
        <v>2948</v>
      </c>
      <c r="K940">
        <v>10413</v>
      </c>
      <c r="L940" t="s">
        <v>2898</v>
      </c>
      <c r="M940" s="87">
        <v>44012</v>
      </c>
      <c r="N940" t="s">
        <v>1635</v>
      </c>
      <c r="O940" t="s">
        <v>1552</v>
      </c>
      <c r="P940" s="61">
        <v>-250</v>
      </c>
      <c r="Q940" t="s">
        <v>1552</v>
      </c>
      <c r="R940" s="61">
        <v>0</v>
      </c>
      <c r="S940" s="61">
        <v>-250</v>
      </c>
    </row>
    <row r="941" spans="1:19" x14ac:dyDescent="0.2">
      <c r="A941" t="s">
        <v>548</v>
      </c>
      <c r="B941" t="s">
        <v>873</v>
      </c>
      <c r="C941" t="s">
        <v>691</v>
      </c>
      <c r="D941" t="s">
        <v>238</v>
      </c>
      <c r="E941" t="s">
        <v>1546</v>
      </c>
      <c r="F941" t="s">
        <v>126</v>
      </c>
      <c r="G941" s="87">
        <v>44012</v>
      </c>
      <c r="H941" t="s">
        <v>1547</v>
      </c>
      <c r="I941" t="s">
        <v>2949</v>
      </c>
      <c r="J941" t="s">
        <v>2950</v>
      </c>
      <c r="K941">
        <v>10413</v>
      </c>
      <c r="L941" t="s">
        <v>2898</v>
      </c>
      <c r="M941" s="87">
        <v>44012</v>
      </c>
      <c r="N941" t="s">
        <v>1635</v>
      </c>
      <c r="O941" t="s">
        <v>1552</v>
      </c>
      <c r="P941" s="61">
        <v>-250</v>
      </c>
      <c r="Q941" t="s">
        <v>1552</v>
      </c>
      <c r="R941" s="61">
        <v>0</v>
      </c>
      <c r="S941" s="61">
        <v>-250</v>
      </c>
    </row>
    <row r="942" spans="1:19" x14ac:dyDescent="0.2">
      <c r="A942" t="s">
        <v>548</v>
      </c>
      <c r="B942" t="s">
        <v>873</v>
      </c>
      <c r="C942" t="s">
        <v>691</v>
      </c>
      <c r="D942" t="s">
        <v>238</v>
      </c>
      <c r="E942" t="s">
        <v>1546</v>
      </c>
      <c r="F942" t="s">
        <v>126</v>
      </c>
      <c r="G942" s="87">
        <v>44012</v>
      </c>
      <c r="H942" t="s">
        <v>1547</v>
      </c>
      <c r="I942" t="s">
        <v>2951</v>
      </c>
      <c r="J942" t="s">
        <v>2952</v>
      </c>
      <c r="K942">
        <v>10413</v>
      </c>
      <c r="L942" t="s">
        <v>2898</v>
      </c>
      <c r="M942" s="87">
        <v>44012</v>
      </c>
      <c r="N942" t="s">
        <v>1635</v>
      </c>
      <c r="O942" t="s">
        <v>1552</v>
      </c>
      <c r="P942" s="61">
        <v>-250</v>
      </c>
      <c r="Q942" t="s">
        <v>1552</v>
      </c>
      <c r="R942" s="61">
        <v>0</v>
      </c>
      <c r="S942" s="61">
        <v>-250</v>
      </c>
    </row>
    <row r="943" spans="1:19" x14ac:dyDescent="0.2">
      <c r="A943" t="s">
        <v>548</v>
      </c>
      <c r="B943" t="s">
        <v>873</v>
      </c>
      <c r="C943" t="s">
        <v>691</v>
      </c>
      <c r="D943" t="s">
        <v>238</v>
      </c>
      <c r="E943" t="s">
        <v>1546</v>
      </c>
      <c r="F943" t="s">
        <v>126</v>
      </c>
      <c r="G943" s="87">
        <v>44012</v>
      </c>
      <c r="H943" t="s">
        <v>1547</v>
      </c>
      <c r="I943" t="s">
        <v>2953</v>
      </c>
      <c r="J943" t="s">
        <v>2954</v>
      </c>
      <c r="K943">
        <v>10413</v>
      </c>
      <c r="L943" t="s">
        <v>2898</v>
      </c>
      <c r="M943" s="87">
        <v>44012</v>
      </c>
      <c r="N943" t="s">
        <v>1635</v>
      </c>
      <c r="O943" t="s">
        <v>1552</v>
      </c>
      <c r="P943" s="61">
        <v>-175</v>
      </c>
      <c r="Q943" t="s">
        <v>1552</v>
      </c>
      <c r="R943" s="61">
        <v>0</v>
      </c>
      <c r="S943" s="61">
        <v>-175</v>
      </c>
    </row>
    <row r="944" spans="1:19" x14ac:dyDescent="0.2">
      <c r="A944" t="s">
        <v>548</v>
      </c>
      <c r="B944" t="s">
        <v>873</v>
      </c>
      <c r="C944" t="s">
        <v>691</v>
      </c>
      <c r="D944" t="s">
        <v>238</v>
      </c>
      <c r="E944" t="s">
        <v>1546</v>
      </c>
      <c r="F944" t="s">
        <v>126</v>
      </c>
      <c r="G944" s="87">
        <v>44012</v>
      </c>
      <c r="H944" t="s">
        <v>1547</v>
      </c>
      <c r="I944" t="s">
        <v>2955</v>
      </c>
      <c r="J944" t="s">
        <v>2956</v>
      </c>
      <c r="K944">
        <v>10413</v>
      </c>
      <c r="L944" t="s">
        <v>2898</v>
      </c>
      <c r="M944" s="87">
        <v>44012</v>
      </c>
      <c r="N944" t="s">
        <v>1635</v>
      </c>
      <c r="O944" t="s">
        <v>1552</v>
      </c>
      <c r="P944" s="61">
        <v>-175</v>
      </c>
      <c r="Q944" t="s">
        <v>1552</v>
      </c>
      <c r="R944" s="61">
        <v>0</v>
      </c>
      <c r="S944" s="61">
        <v>-175</v>
      </c>
    </row>
    <row r="945" spans="1:19" x14ac:dyDescent="0.2">
      <c r="A945" t="s">
        <v>548</v>
      </c>
      <c r="B945" t="s">
        <v>873</v>
      </c>
      <c r="C945" t="s">
        <v>691</v>
      </c>
      <c r="D945" t="s">
        <v>238</v>
      </c>
      <c r="E945" t="s">
        <v>1546</v>
      </c>
      <c r="F945" t="s">
        <v>126</v>
      </c>
      <c r="G945" s="87">
        <v>44012</v>
      </c>
      <c r="H945" t="s">
        <v>1547</v>
      </c>
      <c r="I945" t="s">
        <v>2957</v>
      </c>
      <c r="J945" t="s">
        <v>2958</v>
      </c>
      <c r="K945">
        <v>10413</v>
      </c>
      <c r="L945" t="s">
        <v>2898</v>
      </c>
      <c r="M945" s="87">
        <v>44012</v>
      </c>
      <c r="N945" t="s">
        <v>1635</v>
      </c>
      <c r="O945" t="s">
        <v>1552</v>
      </c>
      <c r="P945" s="61">
        <v>-250</v>
      </c>
      <c r="Q945" t="s">
        <v>1552</v>
      </c>
      <c r="R945" s="61">
        <v>0</v>
      </c>
      <c r="S945" s="61">
        <v>-250</v>
      </c>
    </row>
    <row r="946" spans="1:19" x14ac:dyDescent="0.2">
      <c r="A946" t="s">
        <v>548</v>
      </c>
      <c r="B946" t="s">
        <v>873</v>
      </c>
      <c r="C946" t="s">
        <v>691</v>
      </c>
      <c r="D946" t="s">
        <v>238</v>
      </c>
      <c r="E946" t="s">
        <v>1546</v>
      </c>
      <c r="F946" t="s">
        <v>126</v>
      </c>
      <c r="G946" s="87">
        <v>44012</v>
      </c>
      <c r="H946" t="s">
        <v>1547</v>
      </c>
      <c r="I946" t="s">
        <v>2959</v>
      </c>
      <c r="J946" t="s">
        <v>2960</v>
      </c>
      <c r="K946">
        <v>10413</v>
      </c>
      <c r="L946" t="s">
        <v>2898</v>
      </c>
      <c r="M946" s="87">
        <v>44012</v>
      </c>
      <c r="N946" t="s">
        <v>1635</v>
      </c>
      <c r="O946" t="s">
        <v>1552</v>
      </c>
      <c r="P946" s="61">
        <v>-500</v>
      </c>
      <c r="Q946" t="s">
        <v>1552</v>
      </c>
      <c r="R946" s="61">
        <v>0</v>
      </c>
      <c r="S946" s="61">
        <v>-500</v>
      </c>
    </row>
    <row r="947" spans="1:19" x14ac:dyDescent="0.2">
      <c r="A947" t="s">
        <v>834</v>
      </c>
      <c r="B947" t="s">
        <v>876</v>
      </c>
      <c r="C947" t="s">
        <v>835</v>
      </c>
      <c r="D947" t="s">
        <v>238</v>
      </c>
      <c r="E947" t="s">
        <v>1546</v>
      </c>
      <c r="F947" t="s">
        <v>117</v>
      </c>
      <c r="G947" s="87">
        <v>43734</v>
      </c>
      <c r="H947" t="s">
        <v>1547</v>
      </c>
      <c r="I947" t="s">
        <v>2961</v>
      </c>
      <c r="J947" t="s">
        <v>2962</v>
      </c>
      <c r="K947">
        <v>10274</v>
      </c>
      <c r="L947" t="s">
        <v>2963</v>
      </c>
      <c r="M947" s="87">
        <v>43739</v>
      </c>
      <c r="N947" t="s">
        <v>1635</v>
      </c>
      <c r="O947" t="s">
        <v>1552</v>
      </c>
      <c r="P947" s="61">
        <v>-6250</v>
      </c>
      <c r="Q947" t="s">
        <v>1552</v>
      </c>
      <c r="R947" s="61">
        <v>0</v>
      </c>
      <c r="S947" s="61">
        <v>-6250</v>
      </c>
    </row>
    <row r="948" spans="1:19" x14ac:dyDescent="0.2">
      <c r="A948" t="s">
        <v>834</v>
      </c>
      <c r="B948" t="s">
        <v>876</v>
      </c>
      <c r="C948" t="s">
        <v>835</v>
      </c>
      <c r="D948" t="s">
        <v>238</v>
      </c>
      <c r="E948" t="s">
        <v>1546</v>
      </c>
      <c r="F948" t="s">
        <v>117</v>
      </c>
      <c r="G948" s="87">
        <v>43738</v>
      </c>
      <c r="H948" t="s">
        <v>1846</v>
      </c>
      <c r="I948" t="s">
        <v>1847</v>
      </c>
      <c r="J948" t="s">
        <v>1847</v>
      </c>
      <c r="K948">
        <v>10283</v>
      </c>
      <c r="L948" t="s">
        <v>1848</v>
      </c>
      <c r="M948" s="87">
        <v>43752</v>
      </c>
      <c r="N948" t="s">
        <v>1551</v>
      </c>
      <c r="O948" t="s">
        <v>1552</v>
      </c>
      <c r="P948" s="61">
        <v>-16523</v>
      </c>
      <c r="Q948" t="s">
        <v>1552</v>
      </c>
      <c r="R948" s="61">
        <v>0</v>
      </c>
      <c r="S948" s="61">
        <v>-16523</v>
      </c>
    </row>
    <row r="949" spans="1:19" x14ac:dyDescent="0.2">
      <c r="A949" t="s">
        <v>834</v>
      </c>
      <c r="B949" t="s">
        <v>876</v>
      </c>
      <c r="C949" t="s">
        <v>835</v>
      </c>
      <c r="D949" t="s">
        <v>238</v>
      </c>
      <c r="E949" t="s">
        <v>1546</v>
      </c>
      <c r="F949" t="s">
        <v>118</v>
      </c>
      <c r="G949" s="87">
        <v>43759</v>
      </c>
      <c r="H949" t="s">
        <v>1547</v>
      </c>
      <c r="I949" t="s">
        <v>2964</v>
      </c>
      <c r="J949" t="s">
        <v>2965</v>
      </c>
      <c r="K949">
        <v>10292</v>
      </c>
      <c r="L949" t="s">
        <v>2966</v>
      </c>
      <c r="M949" s="87">
        <v>43768</v>
      </c>
      <c r="N949" t="s">
        <v>1551</v>
      </c>
      <c r="O949" t="s">
        <v>1552</v>
      </c>
      <c r="P949" s="61">
        <v>-6250</v>
      </c>
      <c r="Q949" t="s">
        <v>1552</v>
      </c>
      <c r="R949" s="61">
        <v>0</v>
      </c>
      <c r="S949" s="61">
        <v>-6250</v>
      </c>
    </row>
    <row r="950" spans="1:19" x14ac:dyDescent="0.2">
      <c r="A950" t="s">
        <v>834</v>
      </c>
      <c r="B950" t="s">
        <v>876</v>
      </c>
      <c r="C950" t="s">
        <v>835</v>
      </c>
      <c r="D950" t="s">
        <v>238</v>
      </c>
      <c r="E950" t="s">
        <v>1546</v>
      </c>
      <c r="F950" t="s">
        <v>118</v>
      </c>
      <c r="G950" s="87">
        <v>43769</v>
      </c>
      <c r="H950" t="s">
        <v>1846</v>
      </c>
      <c r="I950" t="s">
        <v>1925</v>
      </c>
      <c r="J950" t="s">
        <v>1925</v>
      </c>
      <c r="K950">
        <v>10302</v>
      </c>
      <c r="L950" t="s">
        <v>1926</v>
      </c>
      <c r="M950" s="87">
        <v>43783</v>
      </c>
      <c r="N950" t="s">
        <v>1551</v>
      </c>
      <c r="O950" t="s">
        <v>1552</v>
      </c>
      <c r="P950" s="61">
        <v>-9687</v>
      </c>
      <c r="Q950" t="s">
        <v>1552</v>
      </c>
      <c r="R950" s="61">
        <v>0</v>
      </c>
      <c r="S950" s="61">
        <v>-9687</v>
      </c>
    </row>
    <row r="951" spans="1:19" x14ac:dyDescent="0.2">
      <c r="A951" t="s">
        <v>834</v>
      </c>
      <c r="B951" t="s">
        <v>876</v>
      </c>
      <c r="C951" t="s">
        <v>835</v>
      </c>
      <c r="D951" t="s">
        <v>238</v>
      </c>
      <c r="E951" t="s">
        <v>1546</v>
      </c>
      <c r="F951" t="s">
        <v>119</v>
      </c>
      <c r="G951" s="87">
        <v>43799</v>
      </c>
      <c r="H951" t="s">
        <v>1846</v>
      </c>
      <c r="I951" t="s">
        <v>1847</v>
      </c>
      <c r="J951" t="s">
        <v>1847</v>
      </c>
      <c r="K951">
        <v>10320</v>
      </c>
      <c r="L951" t="s">
        <v>2428</v>
      </c>
      <c r="M951" s="87">
        <v>43810</v>
      </c>
      <c r="N951" t="s">
        <v>1551</v>
      </c>
      <c r="O951" t="s">
        <v>1552</v>
      </c>
      <c r="P951" s="61">
        <v>-4375</v>
      </c>
      <c r="Q951" t="s">
        <v>1552</v>
      </c>
      <c r="R951" s="61">
        <v>0</v>
      </c>
      <c r="S951" s="61">
        <v>-4375</v>
      </c>
    </row>
    <row r="952" spans="1:19" x14ac:dyDescent="0.2">
      <c r="A952" t="s">
        <v>834</v>
      </c>
      <c r="B952" t="s">
        <v>876</v>
      </c>
      <c r="C952" t="s">
        <v>835</v>
      </c>
      <c r="D952" t="s">
        <v>238</v>
      </c>
      <c r="E952" t="s">
        <v>1546</v>
      </c>
      <c r="F952" t="s">
        <v>120</v>
      </c>
      <c r="G952" s="87">
        <v>43800</v>
      </c>
      <c r="H952" t="s">
        <v>1846</v>
      </c>
      <c r="I952" t="s">
        <v>2429</v>
      </c>
      <c r="J952" t="s">
        <v>1847</v>
      </c>
      <c r="K952">
        <v>10320</v>
      </c>
      <c r="L952" t="s">
        <v>2428</v>
      </c>
      <c r="M952" s="87">
        <v>43810</v>
      </c>
      <c r="N952" t="s">
        <v>1551</v>
      </c>
      <c r="O952" t="s">
        <v>1552</v>
      </c>
      <c r="P952" s="61">
        <v>4375</v>
      </c>
      <c r="Q952" t="s">
        <v>1552</v>
      </c>
      <c r="R952" s="61">
        <v>4375</v>
      </c>
      <c r="S952" s="61">
        <v>0</v>
      </c>
    </row>
    <row r="953" spans="1:19" x14ac:dyDescent="0.2">
      <c r="A953" t="s">
        <v>834</v>
      </c>
      <c r="B953" t="s">
        <v>876</v>
      </c>
      <c r="C953" t="s">
        <v>835</v>
      </c>
      <c r="D953" t="s">
        <v>238</v>
      </c>
      <c r="E953" t="s">
        <v>1546</v>
      </c>
      <c r="F953" t="s">
        <v>120</v>
      </c>
      <c r="G953" s="87">
        <v>43810</v>
      </c>
      <c r="H953" t="s">
        <v>1846</v>
      </c>
      <c r="I953" t="s">
        <v>1847</v>
      </c>
      <c r="J953" t="s">
        <v>1847</v>
      </c>
      <c r="K953">
        <v>10321</v>
      </c>
      <c r="L953" t="s">
        <v>2430</v>
      </c>
      <c r="M953" s="87">
        <v>43810</v>
      </c>
      <c r="N953" t="s">
        <v>1551</v>
      </c>
      <c r="O953" t="s">
        <v>1552</v>
      </c>
      <c r="P953" s="61">
        <v>-4375</v>
      </c>
      <c r="Q953" t="s">
        <v>1552</v>
      </c>
      <c r="R953" s="61">
        <v>0</v>
      </c>
      <c r="S953" s="61">
        <v>-4375</v>
      </c>
    </row>
    <row r="954" spans="1:19" x14ac:dyDescent="0.2">
      <c r="A954" t="s">
        <v>834</v>
      </c>
      <c r="B954" t="s">
        <v>876</v>
      </c>
      <c r="C954" t="s">
        <v>835</v>
      </c>
      <c r="D954" t="s">
        <v>238</v>
      </c>
      <c r="E954" t="s">
        <v>1546</v>
      </c>
      <c r="F954" t="s">
        <v>120</v>
      </c>
      <c r="G954" s="87">
        <v>43830</v>
      </c>
      <c r="H954" t="s">
        <v>1846</v>
      </c>
      <c r="I954" t="s">
        <v>1847</v>
      </c>
      <c r="J954" t="s">
        <v>1847</v>
      </c>
      <c r="K954">
        <v>10346</v>
      </c>
      <c r="L954" t="s">
        <v>2434</v>
      </c>
      <c r="M954" s="87">
        <v>43840</v>
      </c>
      <c r="N954" t="s">
        <v>1551</v>
      </c>
      <c r="O954" t="s">
        <v>1552</v>
      </c>
      <c r="P954" s="61">
        <v>-4375</v>
      </c>
      <c r="Q954" t="s">
        <v>1552</v>
      </c>
      <c r="R954" s="61">
        <v>0</v>
      </c>
      <c r="S954" s="61">
        <v>-4375</v>
      </c>
    </row>
    <row r="955" spans="1:19" x14ac:dyDescent="0.2">
      <c r="A955" t="s">
        <v>834</v>
      </c>
      <c r="B955" t="s">
        <v>876</v>
      </c>
      <c r="C955" t="s">
        <v>835</v>
      </c>
      <c r="D955" t="s">
        <v>238</v>
      </c>
      <c r="E955" t="s">
        <v>1546</v>
      </c>
      <c r="F955" t="s">
        <v>121</v>
      </c>
      <c r="G955" s="87">
        <v>43852</v>
      </c>
      <c r="H955" t="s">
        <v>1547</v>
      </c>
      <c r="I955" t="s">
        <v>2967</v>
      </c>
      <c r="J955" t="s">
        <v>2968</v>
      </c>
      <c r="K955">
        <v>10349</v>
      </c>
      <c r="L955" t="s">
        <v>2969</v>
      </c>
      <c r="M955" s="87">
        <v>43863</v>
      </c>
      <c r="N955" t="s">
        <v>1635</v>
      </c>
      <c r="O955" t="s">
        <v>1552</v>
      </c>
      <c r="P955" s="61">
        <v>-5500</v>
      </c>
      <c r="Q955" t="s">
        <v>1552</v>
      </c>
      <c r="R955" s="61">
        <v>0</v>
      </c>
      <c r="S955" s="61">
        <v>-5500</v>
      </c>
    </row>
    <row r="956" spans="1:19" x14ac:dyDescent="0.2">
      <c r="A956" t="s">
        <v>834</v>
      </c>
      <c r="B956" t="s">
        <v>876</v>
      </c>
      <c r="C956" t="s">
        <v>835</v>
      </c>
      <c r="D956" t="s">
        <v>238</v>
      </c>
      <c r="E956" t="s">
        <v>1546</v>
      </c>
      <c r="F956" t="s">
        <v>122</v>
      </c>
      <c r="G956" s="87">
        <v>43885</v>
      </c>
      <c r="H956" t="s">
        <v>1547</v>
      </c>
      <c r="I956" t="s">
        <v>2970</v>
      </c>
      <c r="J956" t="s">
        <v>2971</v>
      </c>
      <c r="K956">
        <v>10372</v>
      </c>
      <c r="L956" t="s">
        <v>2972</v>
      </c>
      <c r="M956" s="87">
        <v>43902</v>
      </c>
      <c r="N956" t="s">
        <v>1551</v>
      </c>
      <c r="O956" t="s">
        <v>1552</v>
      </c>
      <c r="P956" s="61">
        <v>-5500</v>
      </c>
      <c r="Q956" t="s">
        <v>1552</v>
      </c>
      <c r="R956" s="61">
        <v>0</v>
      </c>
      <c r="S956" s="61">
        <v>-5500</v>
      </c>
    </row>
    <row r="957" spans="1:19" x14ac:dyDescent="0.2">
      <c r="A957" t="s">
        <v>834</v>
      </c>
      <c r="B957" t="s">
        <v>876</v>
      </c>
      <c r="C957" t="s">
        <v>835</v>
      </c>
      <c r="D957" t="s">
        <v>238</v>
      </c>
      <c r="E957" t="s">
        <v>1546</v>
      </c>
      <c r="F957" t="s">
        <v>16</v>
      </c>
      <c r="G957" s="87">
        <v>44012</v>
      </c>
      <c r="H957" t="s">
        <v>2361</v>
      </c>
      <c r="J957" t="s">
        <v>2362</v>
      </c>
      <c r="K957">
        <v>10408</v>
      </c>
      <c r="L957" t="s">
        <v>2363</v>
      </c>
      <c r="M957" s="87">
        <v>43999</v>
      </c>
      <c r="N957" t="s">
        <v>1551</v>
      </c>
      <c r="O957" t="s">
        <v>1552</v>
      </c>
      <c r="P957" s="61">
        <v>58460</v>
      </c>
      <c r="Q957" t="s">
        <v>1552</v>
      </c>
      <c r="R957" s="61">
        <v>58460</v>
      </c>
      <c r="S957" s="61">
        <v>0</v>
      </c>
    </row>
    <row r="958" spans="1:19" x14ac:dyDescent="0.2">
      <c r="A958" t="s">
        <v>549</v>
      </c>
      <c r="B958" t="s">
        <v>878</v>
      </c>
      <c r="C958" t="s">
        <v>2973</v>
      </c>
      <c r="D958" t="s">
        <v>238</v>
      </c>
      <c r="E958" t="s">
        <v>1546</v>
      </c>
      <c r="F958" t="s">
        <v>119</v>
      </c>
      <c r="G958" s="87">
        <v>43791</v>
      </c>
      <c r="H958" t="s">
        <v>2974</v>
      </c>
      <c r="I958" t="s">
        <v>2975</v>
      </c>
      <c r="J958" t="s">
        <v>2976</v>
      </c>
      <c r="K958">
        <v>10307</v>
      </c>
      <c r="L958" t="s">
        <v>2977</v>
      </c>
      <c r="M958" s="87">
        <v>43797</v>
      </c>
      <c r="N958" t="s">
        <v>1635</v>
      </c>
      <c r="O958" t="s">
        <v>1552</v>
      </c>
      <c r="P958" s="61">
        <v>-112.95</v>
      </c>
      <c r="Q958" t="s">
        <v>1552</v>
      </c>
      <c r="R958" s="61">
        <v>0</v>
      </c>
      <c r="S958" s="61">
        <v>-112.95</v>
      </c>
    </row>
    <row r="959" spans="1:19" x14ac:dyDescent="0.2">
      <c r="A959" t="s">
        <v>549</v>
      </c>
      <c r="B959" t="s">
        <v>878</v>
      </c>
      <c r="C959" t="s">
        <v>2973</v>
      </c>
      <c r="D959" t="s">
        <v>238</v>
      </c>
      <c r="E959" t="s">
        <v>1546</v>
      </c>
      <c r="F959" t="s">
        <v>119</v>
      </c>
      <c r="G959" s="87">
        <v>43794</v>
      </c>
      <c r="H959" t="s">
        <v>2974</v>
      </c>
      <c r="I959" t="s">
        <v>2978</v>
      </c>
      <c r="J959" t="s">
        <v>2976</v>
      </c>
      <c r="K959">
        <v>10307</v>
      </c>
      <c r="L959" t="s">
        <v>2977</v>
      </c>
      <c r="M959" s="87">
        <v>43797</v>
      </c>
      <c r="N959" t="s">
        <v>1635</v>
      </c>
      <c r="O959" t="s">
        <v>1552</v>
      </c>
      <c r="P959" s="61">
        <v>-112.95</v>
      </c>
      <c r="Q959" t="s">
        <v>1552</v>
      </c>
      <c r="R959" s="61">
        <v>0</v>
      </c>
      <c r="S959" s="61">
        <v>-112.95</v>
      </c>
    </row>
    <row r="960" spans="1:19" x14ac:dyDescent="0.2">
      <c r="A960" t="s">
        <v>549</v>
      </c>
      <c r="B960" t="s">
        <v>878</v>
      </c>
      <c r="C960" t="s">
        <v>2973</v>
      </c>
      <c r="D960" t="s">
        <v>238</v>
      </c>
      <c r="E960" t="s">
        <v>1546</v>
      </c>
      <c r="F960" t="s">
        <v>119</v>
      </c>
      <c r="G960" s="87">
        <v>43799</v>
      </c>
      <c r="H960" t="s">
        <v>1846</v>
      </c>
      <c r="I960" t="s">
        <v>1847</v>
      </c>
      <c r="J960" t="s">
        <v>1847</v>
      </c>
      <c r="K960">
        <v>10323</v>
      </c>
      <c r="L960" t="s">
        <v>2662</v>
      </c>
      <c r="M960" s="87">
        <v>43810</v>
      </c>
      <c r="N960" t="s">
        <v>1551</v>
      </c>
      <c r="O960" t="s">
        <v>1552</v>
      </c>
      <c r="P960" s="61">
        <v>225.9</v>
      </c>
      <c r="Q960" t="s">
        <v>1552</v>
      </c>
      <c r="R960" s="61">
        <v>225.9</v>
      </c>
      <c r="S960" s="61">
        <v>0</v>
      </c>
    </row>
    <row r="961" spans="1:19" x14ac:dyDescent="0.2">
      <c r="A961" t="s">
        <v>549</v>
      </c>
      <c r="B961" t="s">
        <v>878</v>
      </c>
      <c r="C961" t="s">
        <v>2973</v>
      </c>
      <c r="D961" t="s">
        <v>238</v>
      </c>
      <c r="E961" t="s">
        <v>1546</v>
      </c>
      <c r="F961" t="s">
        <v>120</v>
      </c>
      <c r="G961" s="87">
        <v>43810</v>
      </c>
      <c r="H961" t="s">
        <v>1846</v>
      </c>
      <c r="I961" t="s">
        <v>1847</v>
      </c>
      <c r="J961" t="s">
        <v>1847</v>
      </c>
      <c r="K961">
        <v>10323</v>
      </c>
      <c r="L961" t="s">
        <v>2663</v>
      </c>
      <c r="M961" s="87">
        <v>43810</v>
      </c>
      <c r="N961" t="s">
        <v>1551</v>
      </c>
      <c r="O961" t="s">
        <v>1552</v>
      </c>
      <c r="P961" s="61">
        <v>-225.9</v>
      </c>
      <c r="Q961" t="s">
        <v>1552</v>
      </c>
      <c r="R961" s="61">
        <v>0</v>
      </c>
      <c r="S961" s="61">
        <v>-225.9</v>
      </c>
    </row>
    <row r="962" spans="1:19" x14ac:dyDescent="0.2">
      <c r="A962" t="s">
        <v>549</v>
      </c>
      <c r="B962" t="s">
        <v>878</v>
      </c>
      <c r="C962" t="s">
        <v>2973</v>
      </c>
      <c r="D962" t="s">
        <v>238</v>
      </c>
      <c r="E962" t="s">
        <v>1546</v>
      </c>
      <c r="F962" t="s">
        <v>120</v>
      </c>
      <c r="G962" s="87">
        <v>43810</v>
      </c>
      <c r="H962" t="s">
        <v>1846</v>
      </c>
      <c r="I962" t="s">
        <v>1847</v>
      </c>
      <c r="J962" t="s">
        <v>1847</v>
      </c>
      <c r="K962">
        <v>10321</v>
      </c>
      <c r="L962" t="s">
        <v>2664</v>
      </c>
      <c r="M962" s="87">
        <v>43810</v>
      </c>
      <c r="N962" t="s">
        <v>1551</v>
      </c>
      <c r="O962" t="s">
        <v>1552</v>
      </c>
      <c r="P962" s="61">
        <v>225.9</v>
      </c>
      <c r="Q962" t="s">
        <v>1552</v>
      </c>
      <c r="R962" s="61">
        <v>225.9</v>
      </c>
      <c r="S962" s="61">
        <v>0</v>
      </c>
    </row>
    <row r="963" spans="1:19" x14ac:dyDescent="0.2">
      <c r="A963" t="s">
        <v>549</v>
      </c>
      <c r="B963" t="s">
        <v>878</v>
      </c>
      <c r="C963" t="s">
        <v>2973</v>
      </c>
      <c r="D963" t="s">
        <v>238</v>
      </c>
      <c r="E963" t="s">
        <v>1546</v>
      </c>
      <c r="F963" t="s">
        <v>125</v>
      </c>
      <c r="G963" s="87">
        <v>43970</v>
      </c>
      <c r="H963" t="s">
        <v>2974</v>
      </c>
      <c r="I963" t="s">
        <v>2979</v>
      </c>
      <c r="J963" t="s">
        <v>2980</v>
      </c>
      <c r="K963">
        <v>10399</v>
      </c>
      <c r="L963" t="s">
        <v>2981</v>
      </c>
      <c r="M963" s="87">
        <v>43983</v>
      </c>
      <c r="N963" t="s">
        <v>1635</v>
      </c>
      <c r="O963" t="s">
        <v>1552</v>
      </c>
      <c r="P963" s="61">
        <v>-90</v>
      </c>
      <c r="Q963" t="s">
        <v>1552</v>
      </c>
      <c r="R963" s="61">
        <v>0</v>
      </c>
      <c r="S963" s="61">
        <v>-90</v>
      </c>
    </row>
    <row r="964" spans="1:19" x14ac:dyDescent="0.2">
      <c r="A964" t="s">
        <v>549</v>
      </c>
      <c r="B964" t="s">
        <v>878</v>
      </c>
      <c r="C964" t="s">
        <v>2973</v>
      </c>
      <c r="D964" t="s">
        <v>238</v>
      </c>
      <c r="E964" t="s">
        <v>1546</v>
      </c>
      <c r="F964" t="s">
        <v>125</v>
      </c>
      <c r="G964" s="87">
        <v>43971</v>
      </c>
      <c r="H964" t="s">
        <v>2974</v>
      </c>
      <c r="I964" t="s">
        <v>2982</v>
      </c>
      <c r="J964" t="s">
        <v>2983</v>
      </c>
      <c r="K964">
        <v>10399</v>
      </c>
      <c r="L964" t="s">
        <v>2984</v>
      </c>
      <c r="M964" s="87">
        <v>43983</v>
      </c>
      <c r="N964" t="s">
        <v>1635</v>
      </c>
      <c r="O964" t="s">
        <v>1552</v>
      </c>
      <c r="P964" s="61">
        <v>-90</v>
      </c>
      <c r="Q964" t="s">
        <v>1552</v>
      </c>
      <c r="R964" s="61">
        <v>0</v>
      </c>
      <c r="S964" s="61">
        <v>-90</v>
      </c>
    </row>
    <row r="965" spans="1:19" x14ac:dyDescent="0.2">
      <c r="A965" t="s">
        <v>549</v>
      </c>
      <c r="B965" t="s">
        <v>878</v>
      </c>
      <c r="C965" t="s">
        <v>2973</v>
      </c>
      <c r="D965" t="s">
        <v>238</v>
      </c>
      <c r="E965" t="s">
        <v>1546</v>
      </c>
      <c r="F965" t="s">
        <v>125</v>
      </c>
      <c r="G965" s="87">
        <v>43982</v>
      </c>
      <c r="H965" t="s">
        <v>1846</v>
      </c>
      <c r="I965" t="s">
        <v>2985</v>
      </c>
      <c r="J965" t="s">
        <v>2985</v>
      </c>
      <c r="K965">
        <v>10406</v>
      </c>
      <c r="L965" t="s">
        <v>2986</v>
      </c>
      <c r="M965" s="87">
        <v>43993</v>
      </c>
      <c r="N965" t="s">
        <v>1551</v>
      </c>
      <c r="O965" t="s">
        <v>1552</v>
      </c>
      <c r="P965" s="61">
        <v>180</v>
      </c>
      <c r="Q965" t="s">
        <v>1552</v>
      </c>
      <c r="R965" s="61">
        <v>180</v>
      </c>
      <c r="S965" s="61">
        <v>0</v>
      </c>
    </row>
    <row r="966" spans="1:19" x14ac:dyDescent="0.2">
      <c r="A966" t="s">
        <v>551</v>
      </c>
      <c r="B966" t="s">
        <v>881</v>
      </c>
      <c r="C966" t="s">
        <v>1211</v>
      </c>
      <c r="D966" t="s">
        <v>238</v>
      </c>
      <c r="E966" t="s">
        <v>1546</v>
      </c>
      <c r="F966" t="s">
        <v>115</v>
      </c>
      <c r="G966" s="87">
        <v>43677</v>
      </c>
      <c r="H966" t="s">
        <v>2974</v>
      </c>
      <c r="I966" t="s">
        <v>2987</v>
      </c>
      <c r="J966" t="s">
        <v>2988</v>
      </c>
      <c r="K966">
        <v>10242</v>
      </c>
      <c r="L966" t="s">
        <v>2989</v>
      </c>
      <c r="M966" s="87">
        <v>43678</v>
      </c>
      <c r="N966" t="s">
        <v>1635</v>
      </c>
      <c r="O966" t="s">
        <v>1552</v>
      </c>
      <c r="P966" s="61">
        <v>-45</v>
      </c>
      <c r="Q966" t="s">
        <v>1552</v>
      </c>
      <c r="R966" s="61">
        <v>0</v>
      </c>
      <c r="S966" s="61">
        <v>-45</v>
      </c>
    </row>
    <row r="967" spans="1:19" x14ac:dyDescent="0.2">
      <c r="A967" t="s">
        <v>551</v>
      </c>
      <c r="B967" t="s">
        <v>881</v>
      </c>
      <c r="C967" t="s">
        <v>1211</v>
      </c>
      <c r="D967" t="s">
        <v>238</v>
      </c>
      <c r="E967" t="s">
        <v>1546</v>
      </c>
      <c r="F967" t="s">
        <v>122</v>
      </c>
      <c r="G967" s="87">
        <v>43889</v>
      </c>
      <c r="H967" t="s">
        <v>2974</v>
      </c>
      <c r="I967" t="s">
        <v>2990</v>
      </c>
      <c r="J967" t="s">
        <v>2991</v>
      </c>
      <c r="K967">
        <v>10363</v>
      </c>
      <c r="L967" t="s">
        <v>2992</v>
      </c>
      <c r="M967" s="87">
        <v>43891</v>
      </c>
      <c r="N967" t="s">
        <v>1635</v>
      </c>
      <c r="O967" t="s">
        <v>1552</v>
      </c>
      <c r="P967" s="61">
        <v>-45</v>
      </c>
      <c r="Q967" t="s">
        <v>1552</v>
      </c>
      <c r="R967" s="61">
        <v>0</v>
      </c>
      <c r="S967" s="61">
        <v>-45</v>
      </c>
    </row>
    <row r="968" spans="1:19" x14ac:dyDescent="0.2">
      <c r="A968" t="s">
        <v>551</v>
      </c>
      <c r="B968" t="s">
        <v>881</v>
      </c>
      <c r="C968" t="s">
        <v>1211</v>
      </c>
      <c r="D968" t="s">
        <v>238</v>
      </c>
      <c r="E968" t="s">
        <v>1546</v>
      </c>
      <c r="F968" t="s">
        <v>123</v>
      </c>
      <c r="G968" s="87">
        <v>43921</v>
      </c>
      <c r="H968" t="s">
        <v>2974</v>
      </c>
      <c r="I968" t="s">
        <v>2993</v>
      </c>
      <c r="J968" t="s">
        <v>2994</v>
      </c>
      <c r="K968">
        <v>10382</v>
      </c>
      <c r="L968" t="s">
        <v>2995</v>
      </c>
      <c r="M968" s="87">
        <v>43921</v>
      </c>
      <c r="N968" t="s">
        <v>1635</v>
      </c>
      <c r="O968" t="s">
        <v>1552</v>
      </c>
      <c r="P968" s="61">
        <v>-45</v>
      </c>
      <c r="Q968" t="s">
        <v>1552</v>
      </c>
      <c r="R968" s="61">
        <v>0</v>
      </c>
      <c r="S968" s="61">
        <v>-45</v>
      </c>
    </row>
    <row r="969" spans="1:19" x14ac:dyDescent="0.2">
      <c r="A969" t="s">
        <v>551</v>
      </c>
      <c r="B969" t="s">
        <v>881</v>
      </c>
      <c r="C969" t="s">
        <v>1211</v>
      </c>
      <c r="D969" t="s">
        <v>238</v>
      </c>
      <c r="E969" t="s">
        <v>1546</v>
      </c>
      <c r="F969" t="s">
        <v>124</v>
      </c>
      <c r="G969" s="87">
        <v>43936</v>
      </c>
      <c r="H969" t="s">
        <v>2974</v>
      </c>
      <c r="I969" t="s">
        <v>2996</v>
      </c>
      <c r="J969" t="s">
        <v>2997</v>
      </c>
      <c r="K969">
        <v>10388</v>
      </c>
      <c r="L969" t="s">
        <v>2998</v>
      </c>
      <c r="M969" s="87">
        <v>43944</v>
      </c>
      <c r="N969" t="s">
        <v>1551</v>
      </c>
      <c r="O969" t="s">
        <v>1552</v>
      </c>
      <c r="P969" s="61">
        <v>-45</v>
      </c>
      <c r="Q969" t="s">
        <v>1552</v>
      </c>
      <c r="R969" s="61">
        <v>0</v>
      </c>
      <c r="S969" s="61">
        <v>-45</v>
      </c>
    </row>
    <row r="970" spans="1:19" x14ac:dyDescent="0.2">
      <c r="A970" t="s">
        <v>551</v>
      </c>
      <c r="B970" t="s">
        <v>881</v>
      </c>
      <c r="C970" t="s">
        <v>1211</v>
      </c>
      <c r="D970" t="s">
        <v>238</v>
      </c>
      <c r="E970" t="s">
        <v>1546</v>
      </c>
      <c r="F970" t="s">
        <v>124</v>
      </c>
      <c r="G970" s="87">
        <v>43941</v>
      </c>
      <c r="H970" t="s">
        <v>2974</v>
      </c>
      <c r="I970" t="s">
        <v>2999</v>
      </c>
      <c r="J970" t="s">
        <v>3000</v>
      </c>
      <c r="K970">
        <v>10388</v>
      </c>
      <c r="L970" t="s">
        <v>3001</v>
      </c>
      <c r="M970" s="87">
        <v>43944</v>
      </c>
      <c r="N970" t="s">
        <v>1551</v>
      </c>
      <c r="O970" t="s">
        <v>1552</v>
      </c>
      <c r="P970" s="61">
        <v>-45</v>
      </c>
      <c r="Q970" t="s">
        <v>1552</v>
      </c>
      <c r="R970" s="61">
        <v>0</v>
      </c>
      <c r="S970" s="61">
        <v>-45</v>
      </c>
    </row>
    <row r="971" spans="1:19" x14ac:dyDescent="0.2">
      <c r="A971" t="s">
        <v>551</v>
      </c>
      <c r="B971" t="s">
        <v>881</v>
      </c>
      <c r="C971" t="s">
        <v>1211</v>
      </c>
      <c r="D971" t="s">
        <v>238</v>
      </c>
      <c r="E971" t="s">
        <v>1546</v>
      </c>
      <c r="F971" t="s">
        <v>125</v>
      </c>
      <c r="G971" s="87">
        <v>43957</v>
      </c>
      <c r="H971" t="s">
        <v>2974</v>
      </c>
      <c r="I971" t="s">
        <v>3002</v>
      </c>
      <c r="J971" t="s">
        <v>3003</v>
      </c>
      <c r="K971">
        <v>10397</v>
      </c>
      <c r="L971" t="s">
        <v>3004</v>
      </c>
      <c r="M971" s="87">
        <v>43962</v>
      </c>
      <c r="N971" t="s">
        <v>1551</v>
      </c>
      <c r="O971" t="s">
        <v>1552</v>
      </c>
      <c r="P971" s="61">
        <v>-90</v>
      </c>
      <c r="Q971" t="s">
        <v>1552</v>
      </c>
      <c r="R971" s="61">
        <v>0</v>
      </c>
      <c r="S971" s="61">
        <v>-90</v>
      </c>
    </row>
    <row r="972" spans="1:19" x14ac:dyDescent="0.2">
      <c r="A972" t="s">
        <v>551</v>
      </c>
      <c r="B972" t="s">
        <v>881</v>
      </c>
      <c r="C972" t="s">
        <v>1211</v>
      </c>
      <c r="D972" t="s">
        <v>238</v>
      </c>
      <c r="E972" t="s">
        <v>1546</v>
      </c>
      <c r="F972" t="s">
        <v>125</v>
      </c>
      <c r="G972" s="87">
        <v>43964</v>
      </c>
      <c r="H972" t="s">
        <v>2974</v>
      </c>
      <c r="I972" t="s">
        <v>3005</v>
      </c>
      <c r="J972" t="s">
        <v>3006</v>
      </c>
      <c r="K972">
        <v>10399</v>
      </c>
      <c r="L972" t="s">
        <v>3007</v>
      </c>
      <c r="M972" s="87">
        <v>43983</v>
      </c>
      <c r="N972" t="s">
        <v>1635</v>
      </c>
      <c r="O972" t="s">
        <v>1552</v>
      </c>
      <c r="P972" s="61">
        <v>-45</v>
      </c>
      <c r="Q972" t="s">
        <v>1552</v>
      </c>
      <c r="R972" s="61">
        <v>0</v>
      </c>
      <c r="S972" s="61">
        <v>-45</v>
      </c>
    </row>
    <row r="973" spans="1:19" x14ac:dyDescent="0.2">
      <c r="A973" t="s">
        <v>551</v>
      </c>
      <c r="B973" t="s">
        <v>881</v>
      </c>
      <c r="C973" t="s">
        <v>1211</v>
      </c>
      <c r="D973" t="s">
        <v>238</v>
      </c>
      <c r="E973" t="s">
        <v>1546</v>
      </c>
      <c r="F973" t="s">
        <v>125</v>
      </c>
      <c r="G973" s="87">
        <v>43982</v>
      </c>
      <c r="H973" t="s">
        <v>1846</v>
      </c>
      <c r="I973" t="s">
        <v>2985</v>
      </c>
      <c r="J973" t="s">
        <v>2985</v>
      </c>
      <c r="K973">
        <v>10406</v>
      </c>
      <c r="L973" t="s">
        <v>2986</v>
      </c>
      <c r="M973" s="87">
        <v>43993</v>
      </c>
      <c r="N973" t="s">
        <v>1551</v>
      </c>
      <c r="O973" t="s">
        <v>1552</v>
      </c>
      <c r="P973" s="61">
        <v>-180</v>
      </c>
      <c r="Q973" t="s">
        <v>1552</v>
      </c>
      <c r="R973" s="61">
        <v>0</v>
      </c>
      <c r="S973" s="61">
        <v>-180</v>
      </c>
    </row>
    <row r="974" spans="1:19" x14ac:dyDescent="0.2">
      <c r="A974" t="s">
        <v>551</v>
      </c>
      <c r="B974" t="s">
        <v>881</v>
      </c>
      <c r="C974" t="s">
        <v>1211</v>
      </c>
      <c r="D974" t="s">
        <v>238</v>
      </c>
      <c r="E974" t="s">
        <v>1546</v>
      </c>
      <c r="F974" t="s">
        <v>126</v>
      </c>
      <c r="G974" s="87">
        <v>43998</v>
      </c>
      <c r="H974" t="s">
        <v>2974</v>
      </c>
      <c r="I974" t="s">
        <v>3008</v>
      </c>
      <c r="J974" t="s">
        <v>3009</v>
      </c>
      <c r="K974">
        <v>10409</v>
      </c>
      <c r="L974" t="s">
        <v>3010</v>
      </c>
      <c r="M974" s="87">
        <v>44006</v>
      </c>
      <c r="N974" t="s">
        <v>1551</v>
      </c>
      <c r="O974" t="s">
        <v>1552</v>
      </c>
      <c r="P974" s="61">
        <v>-45</v>
      </c>
      <c r="Q974" t="s">
        <v>1552</v>
      </c>
      <c r="R974" s="61">
        <v>0</v>
      </c>
      <c r="S974" s="61">
        <v>-45</v>
      </c>
    </row>
    <row r="975" spans="1:19" x14ac:dyDescent="0.2">
      <c r="A975" t="s">
        <v>551</v>
      </c>
      <c r="B975" t="s">
        <v>881</v>
      </c>
      <c r="C975" t="s">
        <v>1211</v>
      </c>
      <c r="D975" t="s">
        <v>238</v>
      </c>
      <c r="E975" t="s">
        <v>1546</v>
      </c>
      <c r="F975" t="s">
        <v>126</v>
      </c>
      <c r="G975" s="87">
        <v>44000</v>
      </c>
      <c r="H975" t="s">
        <v>2974</v>
      </c>
      <c r="I975" t="s">
        <v>3011</v>
      </c>
      <c r="J975" t="s">
        <v>3012</v>
      </c>
      <c r="K975">
        <v>10409</v>
      </c>
      <c r="L975" t="s">
        <v>3013</v>
      </c>
      <c r="M975" s="87">
        <v>44006</v>
      </c>
      <c r="N975" t="s">
        <v>1551</v>
      </c>
      <c r="O975" t="s">
        <v>1552</v>
      </c>
      <c r="P975" s="61">
        <v>-45</v>
      </c>
      <c r="Q975" t="s">
        <v>1552</v>
      </c>
      <c r="R975" s="61">
        <v>0</v>
      </c>
      <c r="S975" s="61">
        <v>-45</v>
      </c>
    </row>
    <row r="976" spans="1:19" x14ac:dyDescent="0.2">
      <c r="A976" t="s">
        <v>551</v>
      </c>
      <c r="B976" t="s">
        <v>881</v>
      </c>
      <c r="C976" t="s">
        <v>1211</v>
      </c>
      <c r="D976" t="s">
        <v>238</v>
      </c>
      <c r="E976" t="s">
        <v>1546</v>
      </c>
      <c r="F976" t="s">
        <v>126</v>
      </c>
      <c r="G976" s="87">
        <v>44008</v>
      </c>
      <c r="H976" t="s">
        <v>2974</v>
      </c>
      <c r="I976" t="s">
        <v>3014</v>
      </c>
      <c r="J976" t="s">
        <v>3015</v>
      </c>
      <c r="K976">
        <v>10414</v>
      </c>
      <c r="L976" t="s">
        <v>3016</v>
      </c>
      <c r="M976" s="87">
        <v>44012</v>
      </c>
      <c r="N976" t="s">
        <v>1635</v>
      </c>
      <c r="O976" t="s">
        <v>1552</v>
      </c>
      <c r="P976" s="61">
        <v>-45</v>
      </c>
      <c r="Q976" t="s">
        <v>1552</v>
      </c>
      <c r="R976" s="61">
        <v>0</v>
      </c>
      <c r="S976" s="61">
        <v>-45</v>
      </c>
    </row>
    <row r="977" spans="1:19" x14ac:dyDescent="0.2">
      <c r="A977" t="s">
        <v>551</v>
      </c>
      <c r="B977" t="s">
        <v>881</v>
      </c>
      <c r="C977" t="s">
        <v>1211</v>
      </c>
      <c r="D977" t="s">
        <v>238</v>
      </c>
      <c r="E977" t="s">
        <v>1546</v>
      </c>
      <c r="F977" t="s">
        <v>16</v>
      </c>
      <c r="G977" s="87">
        <v>44012</v>
      </c>
      <c r="H977" t="s">
        <v>2361</v>
      </c>
      <c r="J977" t="s">
        <v>2362</v>
      </c>
      <c r="K977">
        <v>10408</v>
      </c>
      <c r="L977" t="s">
        <v>2363</v>
      </c>
      <c r="M977" s="87">
        <v>43999</v>
      </c>
      <c r="N977" t="s">
        <v>1551</v>
      </c>
      <c r="O977" t="s">
        <v>1552</v>
      </c>
      <c r="P977" s="61">
        <v>540</v>
      </c>
      <c r="Q977" t="s">
        <v>1552</v>
      </c>
      <c r="R977" s="61">
        <v>540</v>
      </c>
      <c r="S977" s="61">
        <v>0</v>
      </c>
    </row>
    <row r="978" spans="1:19" x14ac:dyDescent="0.2">
      <c r="A978" t="s">
        <v>551</v>
      </c>
      <c r="B978" t="s">
        <v>881</v>
      </c>
      <c r="C978" t="s">
        <v>1211</v>
      </c>
      <c r="D978" t="s">
        <v>238</v>
      </c>
      <c r="E978" t="s">
        <v>1546</v>
      </c>
      <c r="F978" t="s">
        <v>16</v>
      </c>
      <c r="G978" s="87">
        <v>44012</v>
      </c>
      <c r="H978" t="s">
        <v>3017</v>
      </c>
      <c r="I978" t="s">
        <v>2362</v>
      </c>
      <c r="J978" t="s">
        <v>2362</v>
      </c>
      <c r="K978">
        <v>10414</v>
      </c>
      <c r="L978" t="s">
        <v>3016</v>
      </c>
      <c r="M978" s="87">
        <v>44012</v>
      </c>
      <c r="N978" t="s">
        <v>1635</v>
      </c>
      <c r="O978" t="s">
        <v>1552</v>
      </c>
      <c r="P978" s="61">
        <v>45</v>
      </c>
      <c r="Q978" t="s">
        <v>1552</v>
      </c>
      <c r="R978" s="61">
        <v>45</v>
      </c>
      <c r="S978" s="61">
        <v>0</v>
      </c>
    </row>
    <row r="979" spans="1:19" x14ac:dyDescent="0.2">
      <c r="A979" t="s">
        <v>551</v>
      </c>
      <c r="B979" t="s">
        <v>881</v>
      </c>
      <c r="C979" t="s">
        <v>1211</v>
      </c>
      <c r="D979" t="s">
        <v>238</v>
      </c>
      <c r="E979" t="s">
        <v>1546</v>
      </c>
      <c r="F979" t="s">
        <v>16</v>
      </c>
      <c r="G979" s="87">
        <v>44012</v>
      </c>
      <c r="H979" t="s">
        <v>3017</v>
      </c>
      <c r="I979" t="s">
        <v>2362</v>
      </c>
      <c r="J979" t="s">
        <v>2362</v>
      </c>
      <c r="K979">
        <v>10409</v>
      </c>
      <c r="L979" t="s">
        <v>3013</v>
      </c>
      <c r="M979" s="87">
        <v>44006</v>
      </c>
      <c r="N979" t="s">
        <v>1551</v>
      </c>
      <c r="O979" t="s">
        <v>1552</v>
      </c>
      <c r="P979" s="61">
        <v>45</v>
      </c>
      <c r="Q979" t="s">
        <v>1552</v>
      </c>
      <c r="R979" s="61">
        <v>45</v>
      </c>
      <c r="S979" s="61">
        <v>0</v>
      </c>
    </row>
    <row r="980" spans="1:19" x14ac:dyDescent="0.2">
      <c r="A980" t="s">
        <v>551</v>
      </c>
      <c r="B980" t="s">
        <v>881</v>
      </c>
      <c r="C980" t="s">
        <v>1211</v>
      </c>
      <c r="D980" t="s">
        <v>238</v>
      </c>
      <c r="E980" t="s">
        <v>1546</v>
      </c>
      <c r="F980" t="s">
        <v>16</v>
      </c>
      <c r="G980" s="87">
        <v>44012</v>
      </c>
      <c r="H980" t="s">
        <v>3017</v>
      </c>
      <c r="I980" t="s">
        <v>2362</v>
      </c>
      <c r="J980" t="s">
        <v>2362</v>
      </c>
      <c r="K980">
        <v>10409</v>
      </c>
      <c r="L980" t="s">
        <v>3010</v>
      </c>
      <c r="M980" s="87">
        <v>44006</v>
      </c>
      <c r="N980" t="s">
        <v>1551</v>
      </c>
      <c r="O980" t="s">
        <v>1552</v>
      </c>
      <c r="P980" s="61">
        <v>45</v>
      </c>
      <c r="Q980" t="s">
        <v>1552</v>
      </c>
      <c r="R980" s="61">
        <v>45</v>
      </c>
      <c r="S980" s="61">
        <v>0</v>
      </c>
    </row>
    <row r="981" spans="1:19" x14ac:dyDescent="0.2">
      <c r="A981" t="s">
        <v>552</v>
      </c>
      <c r="B981" t="s">
        <v>882</v>
      </c>
      <c r="C981" t="s">
        <v>1213</v>
      </c>
      <c r="D981" t="s">
        <v>238</v>
      </c>
      <c r="E981" t="s">
        <v>1546</v>
      </c>
      <c r="F981" t="s">
        <v>120</v>
      </c>
      <c r="G981" s="87">
        <v>43830</v>
      </c>
      <c r="H981" t="s">
        <v>1846</v>
      </c>
      <c r="I981" t="s">
        <v>3018</v>
      </c>
      <c r="J981" t="s">
        <v>3018</v>
      </c>
      <c r="K981">
        <v>10341</v>
      </c>
      <c r="L981" t="s">
        <v>3019</v>
      </c>
      <c r="M981" s="87">
        <v>43838</v>
      </c>
      <c r="N981" t="s">
        <v>1551</v>
      </c>
      <c r="O981" t="s">
        <v>1552</v>
      </c>
      <c r="P981" s="61">
        <v>6870.01</v>
      </c>
      <c r="Q981" t="s">
        <v>1552</v>
      </c>
      <c r="R981" s="61">
        <v>6870.01</v>
      </c>
      <c r="S981" s="61">
        <v>0</v>
      </c>
    </row>
    <row r="982" spans="1:19" x14ac:dyDescent="0.2">
      <c r="A982" t="s">
        <v>552</v>
      </c>
      <c r="B982" t="s">
        <v>882</v>
      </c>
      <c r="C982" t="s">
        <v>1213</v>
      </c>
      <c r="D982" t="s">
        <v>238</v>
      </c>
      <c r="E982" t="s">
        <v>1546</v>
      </c>
      <c r="F982" t="s">
        <v>120</v>
      </c>
      <c r="G982" s="87">
        <v>43830</v>
      </c>
      <c r="H982" t="s">
        <v>1846</v>
      </c>
      <c r="I982" t="s">
        <v>3020</v>
      </c>
      <c r="J982" t="s">
        <v>3020</v>
      </c>
      <c r="K982">
        <v>10333</v>
      </c>
      <c r="L982" t="s">
        <v>3021</v>
      </c>
      <c r="M982" s="87">
        <v>43837</v>
      </c>
      <c r="N982" t="s">
        <v>1551</v>
      </c>
      <c r="O982" t="s">
        <v>1552</v>
      </c>
      <c r="P982" s="61">
        <v>-63655.45</v>
      </c>
      <c r="Q982" t="s">
        <v>1552</v>
      </c>
      <c r="R982" s="61">
        <v>0</v>
      </c>
      <c r="S982" s="61">
        <v>-63655.45</v>
      </c>
    </row>
    <row r="983" spans="1:19" x14ac:dyDescent="0.2">
      <c r="A983" t="s">
        <v>552</v>
      </c>
      <c r="B983" t="s">
        <v>882</v>
      </c>
      <c r="C983" t="s">
        <v>1213</v>
      </c>
      <c r="D983" t="s">
        <v>238</v>
      </c>
      <c r="E983" t="s">
        <v>1546</v>
      </c>
      <c r="F983" t="s">
        <v>120</v>
      </c>
      <c r="G983" s="87">
        <v>43830</v>
      </c>
      <c r="H983" t="s">
        <v>1846</v>
      </c>
      <c r="I983" t="s">
        <v>1847</v>
      </c>
      <c r="J983" t="s">
        <v>1847</v>
      </c>
      <c r="K983">
        <v>10346</v>
      </c>
      <c r="L983" t="s">
        <v>2434</v>
      </c>
      <c r="M983" s="87">
        <v>43840</v>
      </c>
      <c r="N983" t="s">
        <v>1551</v>
      </c>
      <c r="O983" t="s">
        <v>1552</v>
      </c>
      <c r="P983" s="61">
        <v>-6870.01</v>
      </c>
      <c r="Q983" t="s">
        <v>1552</v>
      </c>
      <c r="R983" s="61">
        <v>0</v>
      </c>
      <c r="S983" s="61">
        <v>-6870.01</v>
      </c>
    </row>
    <row r="984" spans="1:19" x14ac:dyDescent="0.2">
      <c r="A984" t="s">
        <v>552</v>
      </c>
      <c r="B984" t="s">
        <v>882</v>
      </c>
      <c r="C984" t="s">
        <v>1213</v>
      </c>
      <c r="D984" t="s">
        <v>238</v>
      </c>
      <c r="E984" t="s">
        <v>1546</v>
      </c>
      <c r="F984" t="s">
        <v>16</v>
      </c>
      <c r="G984" s="87">
        <v>44012</v>
      </c>
      <c r="H984" t="s">
        <v>2361</v>
      </c>
      <c r="J984" t="s">
        <v>2362</v>
      </c>
      <c r="K984">
        <v>10408</v>
      </c>
      <c r="L984" t="s">
        <v>2363</v>
      </c>
      <c r="M984" s="87">
        <v>43999</v>
      </c>
      <c r="N984" t="s">
        <v>1551</v>
      </c>
      <c r="O984" t="s">
        <v>1552</v>
      </c>
      <c r="P984" s="61">
        <v>63655.45</v>
      </c>
      <c r="Q984" t="s">
        <v>1552</v>
      </c>
      <c r="R984" s="61">
        <v>63655.45</v>
      </c>
      <c r="S984" s="61">
        <v>0</v>
      </c>
    </row>
    <row r="985" spans="1:19" x14ac:dyDescent="0.2">
      <c r="A985" t="s">
        <v>782</v>
      </c>
      <c r="B985" t="s">
        <v>883</v>
      </c>
      <c r="C985" t="s">
        <v>1215</v>
      </c>
      <c r="D985" t="s">
        <v>238</v>
      </c>
      <c r="E985" t="s">
        <v>1546</v>
      </c>
      <c r="F985" t="s">
        <v>120</v>
      </c>
      <c r="G985" s="87">
        <v>43830</v>
      </c>
      <c r="H985" t="s">
        <v>1846</v>
      </c>
      <c r="I985" t="s">
        <v>3022</v>
      </c>
      <c r="J985" t="s">
        <v>3022</v>
      </c>
      <c r="K985">
        <v>10341</v>
      </c>
      <c r="L985" t="s">
        <v>3023</v>
      </c>
      <c r="M985" s="87">
        <v>43838</v>
      </c>
      <c r="N985" t="s">
        <v>1551</v>
      </c>
      <c r="O985" t="s">
        <v>1552</v>
      </c>
      <c r="P985" s="61">
        <v>-4591.13</v>
      </c>
      <c r="Q985" t="s">
        <v>1552</v>
      </c>
      <c r="R985" s="61">
        <v>0</v>
      </c>
      <c r="S985" s="61">
        <v>-4591.13</v>
      </c>
    </row>
    <row r="986" spans="1:19" x14ac:dyDescent="0.2">
      <c r="A986" t="s">
        <v>782</v>
      </c>
      <c r="B986" t="s">
        <v>883</v>
      </c>
      <c r="C986" t="s">
        <v>1215</v>
      </c>
      <c r="D986" t="s">
        <v>238</v>
      </c>
      <c r="E986" t="s">
        <v>1546</v>
      </c>
      <c r="F986" t="s">
        <v>16</v>
      </c>
      <c r="G986" s="87">
        <v>44012</v>
      </c>
      <c r="H986" t="s">
        <v>2361</v>
      </c>
      <c r="J986" t="s">
        <v>2362</v>
      </c>
      <c r="K986">
        <v>10408</v>
      </c>
      <c r="L986" t="s">
        <v>2363</v>
      </c>
      <c r="M986" s="87">
        <v>43999</v>
      </c>
      <c r="N986" t="s">
        <v>1551</v>
      </c>
      <c r="O986" t="s">
        <v>1552</v>
      </c>
      <c r="P986" s="61">
        <v>4591.13</v>
      </c>
      <c r="Q986" t="s">
        <v>1552</v>
      </c>
      <c r="R986" s="61">
        <v>4591.13</v>
      </c>
      <c r="S986" s="61">
        <v>0</v>
      </c>
    </row>
    <row r="987" spans="1:19" x14ac:dyDescent="0.2">
      <c r="A987" t="s">
        <v>554</v>
      </c>
      <c r="B987" t="s">
        <v>886</v>
      </c>
      <c r="C987" t="s">
        <v>1219</v>
      </c>
      <c r="D987" t="s">
        <v>238</v>
      </c>
      <c r="E987" t="s">
        <v>1546</v>
      </c>
      <c r="F987" t="s">
        <v>120</v>
      </c>
      <c r="G987" s="87">
        <v>43808</v>
      </c>
      <c r="H987" t="s">
        <v>3024</v>
      </c>
      <c r="I987" t="s">
        <v>3025</v>
      </c>
      <c r="J987" t="s">
        <v>3026</v>
      </c>
      <c r="K987">
        <v>10318</v>
      </c>
      <c r="L987" t="s">
        <v>3027</v>
      </c>
      <c r="M987" s="87">
        <v>43810</v>
      </c>
      <c r="N987" t="s">
        <v>1551</v>
      </c>
      <c r="O987" t="s">
        <v>1552</v>
      </c>
      <c r="P987" s="61">
        <v>2582.12</v>
      </c>
      <c r="Q987" t="s">
        <v>1552</v>
      </c>
      <c r="R987" s="61">
        <v>2582.12</v>
      </c>
      <c r="S987" s="61">
        <v>0</v>
      </c>
    </row>
    <row r="988" spans="1:19" x14ac:dyDescent="0.2">
      <c r="A988" t="s">
        <v>554</v>
      </c>
      <c r="B988" t="s">
        <v>886</v>
      </c>
      <c r="C988" t="s">
        <v>1219</v>
      </c>
      <c r="D988" t="s">
        <v>238</v>
      </c>
      <c r="E988" t="s">
        <v>1546</v>
      </c>
      <c r="F988" t="s">
        <v>120</v>
      </c>
      <c r="G988" s="87">
        <v>43830</v>
      </c>
      <c r="H988" t="s">
        <v>1846</v>
      </c>
      <c r="I988" t="s">
        <v>3028</v>
      </c>
      <c r="J988" t="s">
        <v>3028</v>
      </c>
      <c r="K988">
        <v>10341</v>
      </c>
      <c r="L988" t="s">
        <v>3019</v>
      </c>
      <c r="M988" s="87">
        <v>43838</v>
      </c>
      <c r="N988" t="s">
        <v>1551</v>
      </c>
      <c r="O988" t="s">
        <v>1552</v>
      </c>
      <c r="P988" s="61">
        <v>5066.66</v>
      </c>
      <c r="Q988" t="s">
        <v>1552</v>
      </c>
      <c r="R988" s="61">
        <v>5066.66</v>
      </c>
      <c r="S988" s="61">
        <v>0</v>
      </c>
    </row>
    <row r="989" spans="1:19" x14ac:dyDescent="0.2">
      <c r="A989" t="s">
        <v>554</v>
      </c>
      <c r="B989" t="s">
        <v>886</v>
      </c>
      <c r="C989" t="s">
        <v>1219</v>
      </c>
      <c r="D989" t="s">
        <v>238</v>
      </c>
      <c r="E989" t="s">
        <v>1546</v>
      </c>
      <c r="F989" t="s">
        <v>120</v>
      </c>
      <c r="G989" s="87">
        <v>43830</v>
      </c>
      <c r="H989" t="s">
        <v>1846</v>
      </c>
      <c r="I989" t="s">
        <v>3028</v>
      </c>
      <c r="J989" t="s">
        <v>3028</v>
      </c>
      <c r="K989">
        <v>10341</v>
      </c>
      <c r="L989" t="s">
        <v>3019</v>
      </c>
      <c r="M989" s="87">
        <v>43838</v>
      </c>
      <c r="N989" t="s">
        <v>1551</v>
      </c>
      <c r="O989" t="s">
        <v>1552</v>
      </c>
      <c r="P989" s="61">
        <v>5066.66</v>
      </c>
      <c r="Q989" t="s">
        <v>1552</v>
      </c>
      <c r="R989" s="61">
        <v>5066.66</v>
      </c>
      <c r="S989" s="61">
        <v>0</v>
      </c>
    </row>
    <row r="990" spans="1:19" x14ac:dyDescent="0.2">
      <c r="A990" t="s">
        <v>554</v>
      </c>
      <c r="B990" t="s">
        <v>886</v>
      </c>
      <c r="C990" t="s">
        <v>1219</v>
      </c>
      <c r="D990" t="s">
        <v>238</v>
      </c>
      <c r="E990" t="s">
        <v>1546</v>
      </c>
      <c r="F990" t="s">
        <v>16</v>
      </c>
      <c r="G990" s="87">
        <v>44012</v>
      </c>
      <c r="H990" t="s">
        <v>2361</v>
      </c>
      <c r="J990" t="s">
        <v>2362</v>
      </c>
      <c r="K990">
        <v>10408</v>
      </c>
      <c r="L990" t="s">
        <v>2363</v>
      </c>
      <c r="M990" s="87">
        <v>43999</v>
      </c>
      <c r="N990" t="s">
        <v>1551</v>
      </c>
      <c r="O990" t="s">
        <v>1552</v>
      </c>
      <c r="P990" s="61">
        <v>-12715.44</v>
      </c>
      <c r="Q990" t="s">
        <v>1552</v>
      </c>
      <c r="R990" s="61">
        <v>0</v>
      </c>
      <c r="S990" s="61">
        <v>-12715.44</v>
      </c>
    </row>
    <row r="991" spans="1:19" x14ac:dyDescent="0.2">
      <c r="A991" t="s">
        <v>784</v>
      </c>
      <c r="B991" t="s">
        <v>893</v>
      </c>
      <c r="C991" t="s">
        <v>1226</v>
      </c>
      <c r="D991" t="s">
        <v>238</v>
      </c>
      <c r="E991" t="s">
        <v>1546</v>
      </c>
      <c r="F991" t="s">
        <v>120</v>
      </c>
      <c r="G991" s="87">
        <v>43830</v>
      </c>
      <c r="H991" t="s">
        <v>1846</v>
      </c>
      <c r="I991" t="s">
        <v>3029</v>
      </c>
      <c r="J991" t="s">
        <v>3029</v>
      </c>
      <c r="K991">
        <v>10341</v>
      </c>
      <c r="L991" t="s">
        <v>3019</v>
      </c>
      <c r="M991" s="87">
        <v>43838</v>
      </c>
      <c r="N991" t="s">
        <v>1551</v>
      </c>
      <c r="O991" t="s">
        <v>1552</v>
      </c>
      <c r="P991" s="61">
        <v>5227.2700000000004</v>
      </c>
      <c r="Q991" t="s">
        <v>1552</v>
      </c>
      <c r="R991" s="61">
        <v>5227.2700000000004</v>
      </c>
      <c r="S991" s="61">
        <v>0</v>
      </c>
    </row>
    <row r="992" spans="1:19" x14ac:dyDescent="0.2">
      <c r="A992" t="s">
        <v>784</v>
      </c>
      <c r="B992" t="s">
        <v>893</v>
      </c>
      <c r="C992" t="s">
        <v>1226</v>
      </c>
      <c r="D992" t="s">
        <v>238</v>
      </c>
      <c r="E992" t="s">
        <v>1546</v>
      </c>
      <c r="F992" t="s">
        <v>120</v>
      </c>
      <c r="G992" s="87">
        <v>43830</v>
      </c>
      <c r="H992" t="s">
        <v>1846</v>
      </c>
      <c r="I992" t="s">
        <v>3030</v>
      </c>
      <c r="J992" t="s">
        <v>3030</v>
      </c>
      <c r="K992">
        <v>10341</v>
      </c>
      <c r="L992" t="s">
        <v>3019</v>
      </c>
      <c r="M992" s="87">
        <v>43838</v>
      </c>
      <c r="N992" t="s">
        <v>1551</v>
      </c>
      <c r="O992" t="s">
        <v>1552</v>
      </c>
      <c r="P992" s="61">
        <v>818.18</v>
      </c>
      <c r="Q992" t="s">
        <v>1552</v>
      </c>
      <c r="R992" s="61">
        <v>818.18</v>
      </c>
      <c r="S992" s="61">
        <v>0</v>
      </c>
    </row>
    <row r="993" spans="1:19" x14ac:dyDescent="0.2">
      <c r="A993" t="s">
        <v>784</v>
      </c>
      <c r="B993" t="s">
        <v>893</v>
      </c>
      <c r="C993" t="s">
        <v>1226</v>
      </c>
      <c r="D993" t="s">
        <v>238</v>
      </c>
      <c r="E993" t="s">
        <v>1546</v>
      </c>
      <c r="F993" t="s">
        <v>120</v>
      </c>
      <c r="G993" s="87">
        <v>43830</v>
      </c>
      <c r="H993" t="s">
        <v>1846</v>
      </c>
      <c r="I993" t="s">
        <v>3031</v>
      </c>
      <c r="J993" t="s">
        <v>3031</v>
      </c>
      <c r="K993">
        <v>10341</v>
      </c>
      <c r="L993" t="s">
        <v>3019</v>
      </c>
      <c r="M993" s="87">
        <v>43838</v>
      </c>
      <c r="N993" t="s">
        <v>1551</v>
      </c>
      <c r="O993" t="s">
        <v>1552</v>
      </c>
      <c r="P993" s="61">
        <v>141.68</v>
      </c>
      <c r="Q993" t="s">
        <v>1552</v>
      </c>
      <c r="R993" s="61">
        <v>141.68</v>
      </c>
      <c r="S993" s="61">
        <v>0</v>
      </c>
    </row>
    <row r="994" spans="1:19" x14ac:dyDescent="0.2">
      <c r="A994" t="s">
        <v>784</v>
      </c>
      <c r="B994" t="s">
        <v>893</v>
      </c>
      <c r="C994" t="s">
        <v>1226</v>
      </c>
      <c r="D994" t="s">
        <v>238</v>
      </c>
      <c r="E994" t="s">
        <v>1546</v>
      </c>
      <c r="F994" t="s">
        <v>120</v>
      </c>
      <c r="G994" s="87">
        <v>43830</v>
      </c>
      <c r="H994" t="s">
        <v>1846</v>
      </c>
      <c r="I994" t="s">
        <v>3032</v>
      </c>
      <c r="J994" t="s">
        <v>3032</v>
      </c>
      <c r="K994">
        <v>10341</v>
      </c>
      <c r="L994" t="s">
        <v>3019</v>
      </c>
      <c r="M994" s="87">
        <v>43838</v>
      </c>
      <c r="N994" t="s">
        <v>1551</v>
      </c>
      <c r="O994" t="s">
        <v>1552</v>
      </c>
      <c r="P994" s="61">
        <v>238.91</v>
      </c>
      <c r="Q994" t="s">
        <v>1552</v>
      </c>
      <c r="R994" s="61">
        <v>238.91</v>
      </c>
      <c r="S994" s="61">
        <v>0</v>
      </c>
    </row>
    <row r="995" spans="1:19" x14ac:dyDescent="0.2">
      <c r="A995" t="s">
        <v>784</v>
      </c>
      <c r="B995" t="s">
        <v>893</v>
      </c>
      <c r="C995" t="s">
        <v>1226</v>
      </c>
      <c r="D995" t="s">
        <v>238</v>
      </c>
      <c r="E995" t="s">
        <v>1546</v>
      </c>
      <c r="F995" t="s">
        <v>120</v>
      </c>
      <c r="G995" s="87">
        <v>43830</v>
      </c>
      <c r="H995" t="s">
        <v>1846</v>
      </c>
      <c r="I995" t="s">
        <v>3033</v>
      </c>
      <c r="J995" t="s">
        <v>3033</v>
      </c>
      <c r="K995">
        <v>10341</v>
      </c>
      <c r="L995" t="s">
        <v>3019</v>
      </c>
      <c r="M995" s="87">
        <v>43838</v>
      </c>
      <c r="N995" t="s">
        <v>1551</v>
      </c>
      <c r="O995" t="s">
        <v>1552</v>
      </c>
      <c r="P995" s="61">
        <v>96.77</v>
      </c>
      <c r="Q995" t="s">
        <v>1552</v>
      </c>
      <c r="R995" s="61">
        <v>96.77</v>
      </c>
      <c r="S995" s="61">
        <v>0</v>
      </c>
    </row>
    <row r="996" spans="1:19" x14ac:dyDescent="0.2">
      <c r="A996" t="s">
        <v>784</v>
      </c>
      <c r="B996" t="s">
        <v>893</v>
      </c>
      <c r="C996" t="s">
        <v>1226</v>
      </c>
      <c r="D996" t="s">
        <v>238</v>
      </c>
      <c r="E996" t="s">
        <v>1546</v>
      </c>
      <c r="F996" t="s">
        <v>120</v>
      </c>
      <c r="G996" s="87">
        <v>43830</v>
      </c>
      <c r="H996" t="s">
        <v>1846</v>
      </c>
      <c r="I996" t="s">
        <v>3034</v>
      </c>
      <c r="J996" t="s">
        <v>3034</v>
      </c>
      <c r="K996">
        <v>10341</v>
      </c>
      <c r="L996" t="s">
        <v>3019</v>
      </c>
      <c r="M996" s="87">
        <v>43838</v>
      </c>
      <c r="N996" t="s">
        <v>1551</v>
      </c>
      <c r="O996" t="s">
        <v>1552</v>
      </c>
      <c r="P996" s="61">
        <v>23.66</v>
      </c>
      <c r="Q996" t="s">
        <v>1552</v>
      </c>
      <c r="R996" s="61">
        <v>23.66</v>
      </c>
      <c r="S996" s="61">
        <v>0</v>
      </c>
    </row>
    <row r="997" spans="1:19" x14ac:dyDescent="0.2">
      <c r="A997" t="s">
        <v>784</v>
      </c>
      <c r="B997" t="s">
        <v>893</v>
      </c>
      <c r="C997" t="s">
        <v>1226</v>
      </c>
      <c r="D997" t="s">
        <v>238</v>
      </c>
      <c r="E997" t="s">
        <v>1546</v>
      </c>
      <c r="F997" t="s">
        <v>120</v>
      </c>
      <c r="G997" s="87">
        <v>43830</v>
      </c>
      <c r="H997" t="s">
        <v>1846</v>
      </c>
      <c r="I997" t="s">
        <v>3035</v>
      </c>
      <c r="J997" t="s">
        <v>3035</v>
      </c>
      <c r="K997">
        <v>10341</v>
      </c>
      <c r="L997" t="s">
        <v>3019</v>
      </c>
      <c r="M997" s="87">
        <v>43838</v>
      </c>
      <c r="N997" t="s">
        <v>1551</v>
      </c>
      <c r="O997" t="s">
        <v>1552</v>
      </c>
      <c r="P997" s="61">
        <v>52.46</v>
      </c>
      <c r="Q997" t="s">
        <v>1552</v>
      </c>
      <c r="R997" s="61">
        <v>52.46</v>
      </c>
      <c r="S997" s="61">
        <v>0</v>
      </c>
    </row>
    <row r="998" spans="1:19" x14ac:dyDescent="0.2">
      <c r="A998" t="s">
        <v>784</v>
      </c>
      <c r="B998" t="s">
        <v>893</v>
      </c>
      <c r="C998" t="s">
        <v>1226</v>
      </c>
      <c r="D998" t="s">
        <v>238</v>
      </c>
      <c r="E998" t="s">
        <v>1546</v>
      </c>
      <c r="F998" t="s">
        <v>16</v>
      </c>
      <c r="G998" s="87">
        <v>44012</v>
      </c>
      <c r="H998" t="s">
        <v>2361</v>
      </c>
      <c r="J998" t="s">
        <v>2362</v>
      </c>
      <c r="K998">
        <v>10408</v>
      </c>
      <c r="L998" t="s">
        <v>2363</v>
      </c>
      <c r="M998" s="87">
        <v>43999</v>
      </c>
      <c r="N998" t="s">
        <v>1551</v>
      </c>
      <c r="O998" t="s">
        <v>1552</v>
      </c>
      <c r="P998" s="61">
        <v>-6598.93</v>
      </c>
      <c r="Q998" t="s">
        <v>1552</v>
      </c>
      <c r="R998" s="61">
        <v>0</v>
      </c>
      <c r="S998" s="61">
        <v>-6598.93</v>
      </c>
    </row>
    <row r="999" spans="1:19" x14ac:dyDescent="0.2">
      <c r="A999" t="s">
        <v>557</v>
      </c>
      <c r="B999" t="s">
        <v>894</v>
      </c>
      <c r="C999" t="s">
        <v>1228</v>
      </c>
      <c r="D999" t="s">
        <v>238</v>
      </c>
      <c r="E999" t="s">
        <v>1546</v>
      </c>
      <c r="F999" t="s">
        <v>115</v>
      </c>
      <c r="G999" s="87">
        <v>43647</v>
      </c>
      <c r="H999" t="s">
        <v>1547</v>
      </c>
      <c r="I999" t="s">
        <v>3036</v>
      </c>
      <c r="J999" t="s">
        <v>3037</v>
      </c>
      <c r="K999">
        <v>10220</v>
      </c>
      <c r="L999" t="s">
        <v>1550</v>
      </c>
      <c r="M999" s="87">
        <v>43650</v>
      </c>
      <c r="N999" t="s">
        <v>1551</v>
      </c>
      <c r="O999" t="s">
        <v>1552</v>
      </c>
      <c r="P999" s="61">
        <v>139</v>
      </c>
      <c r="Q999" t="s">
        <v>1552</v>
      </c>
      <c r="R999" s="61">
        <v>139</v>
      </c>
      <c r="S999" s="61">
        <v>0</v>
      </c>
    </row>
    <row r="1000" spans="1:19" x14ac:dyDescent="0.2">
      <c r="A1000" t="s">
        <v>557</v>
      </c>
      <c r="B1000" t="s">
        <v>894</v>
      </c>
      <c r="C1000" t="s">
        <v>1228</v>
      </c>
      <c r="D1000" t="s">
        <v>238</v>
      </c>
      <c r="E1000" t="s">
        <v>1546</v>
      </c>
      <c r="F1000" t="s">
        <v>115</v>
      </c>
      <c r="G1000" s="87">
        <v>43647</v>
      </c>
      <c r="H1000" t="s">
        <v>1547</v>
      </c>
      <c r="I1000" t="s">
        <v>3038</v>
      </c>
      <c r="J1000" t="s">
        <v>3037</v>
      </c>
      <c r="K1000">
        <v>10220</v>
      </c>
      <c r="L1000" t="s">
        <v>1550</v>
      </c>
      <c r="M1000" s="87">
        <v>43650</v>
      </c>
      <c r="N1000" t="s">
        <v>1551</v>
      </c>
      <c r="O1000" t="s">
        <v>1552</v>
      </c>
      <c r="P1000" s="61">
        <v>125.5</v>
      </c>
      <c r="Q1000" t="s">
        <v>1552</v>
      </c>
      <c r="R1000" s="61">
        <v>125.5</v>
      </c>
      <c r="S1000" s="61">
        <v>0</v>
      </c>
    </row>
    <row r="1001" spans="1:19" x14ac:dyDescent="0.2">
      <c r="A1001" t="s">
        <v>557</v>
      </c>
      <c r="B1001" t="s">
        <v>894</v>
      </c>
      <c r="C1001" t="s">
        <v>1228</v>
      </c>
      <c r="D1001" t="s">
        <v>238</v>
      </c>
      <c r="E1001" t="s">
        <v>1546</v>
      </c>
      <c r="F1001" t="s">
        <v>115</v>
      </c>
      <c r="G1001" s="87">
        <v>43647</v>
      </c>
      <c r="H1001" t="s">
        <v>1547</v>
      </c>
      <c r="I1001" t="s">
        <v>3039</v>
      </c>
      <c r="J1001" t="s">
        <v>3037</v>
      </c>
      <c r="K1001">
        <v>10220</v>
      </c>
      <c r="L1001" t="s">
        <v>1550</v>
      </c>
      <c r="M1001" s="87">
        <v>43650</v>
      </c>
      <c r="N1001" t="s">
        <v>1551</v>
      </c>
      <c r="O1001" t="s">
        <v>1552</v>
      </c>
      <c r="P1001" s="61">
        <v>190</v>
      </c>
      <c r="Q1001" t="s">
        <v>1552</v>
      </c>
      <c r="R1001" s="61">
        <v>190</v>
      </c>
      <c r="S1001" s="61">
        <v>0</v>
      </c>
    </row>
    <row r="1002" spans="1:19" x14ac:dyDescent="0.2">
      <c r="A1002" t="s">
        <v>557</v>
      </c>
      <c r="B1002" t="s">
        <v>894</v>
      </c>
      <c r="C1002" t="s">
        <v>1228</v>
      </c>
      <c r="D1002" t="s">
        <v>238</v>
      </c>
      <c r="E1002" t="s">
        <v>1546</v>
      </c>
      <c r="F1002" t="s">
        <v>115</v>
      </c>
      <c r="G1002" s="87">
        <v>43647</v>
      </c>
      <c r="H1002" t="s">
        <v>1547</v>
      </c>
      <c r="I1002" t="s">
        <v>3040</v>
      </c>
      <c r="J1002" t="s">
        <v>3037</v>
      </c>
      <c r="K1002">
        <v>10220</v>
      </c>
      <c r="L1002" t="s">
        <v>1550</v>
      </c>
      <c r="M1002" s="87">
        <v>43650</v>
      </c>
      <c r="N1002" t="s">
        <v>1551</v>
      </c>
      <c r="O1002" t="s">
        <v>1552</v>
      </c>
      <c r="P1002" s="61">
        <v>82</v>
      </c>
      <c r="Q1002" t="s">
        <v>1552</v>
      </c>
      <c r="R1002" s="61">
        <v>82</v>
      </c>
      <c r="S1002" s="61">
        <v>0</v>
      </c>
    </row>
    <row r="1003" spans="1:19" x14ac:dyDescent="0.2">
      <c r="A1003" t="s">
        <v>557</v>
      </c>
      <c r="B1003" t="s">
        <v>894</v>
      </c>
      <c r="C1003" t="s">
        <v>1228</v>
      </c>
      <c r="D1003" t="s">
        <v>238</v>
      </c>
      <c r="E1003" t="s">
        <v>1546</v>
      </c>
      <c r="F1003" t="s">
        <v>115</v>
      </c>
      <c r="G1003" s="87">
        <v>43647</v>
      </c>
      <c r="H1003" t="s">
        <v>1547</v>
      </c>
      <c r="I1003" t="s">
        <v>3041</v>
      </c>
      <c r="J1003" t="s">
        <v>3037</v>
      </c>
      <c r="K1003">
        <v>10220</v>
      </c>
      <c r="L1003" t="s">
        <v>1550</v>
      </c>
      <c r="M1003" s="87">
        <v>43650</v>
      </c>
      <c r="N1003" t="s">
        <v>1551</v>
      </c>
      <c r="O1003" t="s">
        <v>1552</v>
      </c>
      <c r="P1003" s="61">
        <v>125</v>
      </c>
      <c r="Q1003" t="s">
        <v>1552</v>
      </c>
      <c r="R1003" s="61">
        <v>125</v>
      </c>
      <c r="S1003" s="61">
        <v>0</v>
      </c>
    </row>
    <row r="1004" spans="1:19" x14ac:dyDescent="0.2">
      <c r="A1004" t="s">
        <v>557</v>
      </c>
      <c r="B1004" t="s">
        <v>894</v>
      </c>
      <c r="C1004" t="s">
        <v>1228</v>
      </c>
      <c r="D1004" t="s">
        <v>238</v>
      </c>
      <c r="E1004" t="s">
        <v>1546</v>
      </c>
      <c r="F1004" t="s">
        <v>116</v>
      </c>
      <c r="G1004" s="87">
        <v>43682</v>
      </c>
      <c r="H1004" t="s">
        <v>1547</v>
      </c>
      <c r="I1004" t="s">
        <v>3042</v>
      </c>
      <c r="J1004" t="s">
        <v>3037</v>
      </c>
      <c r="K1004">
        <v>10243</v>
      </c>
      <c r="L1004" t="s">
        <v>1638</v>
      </c>
      <c r="M1004" s="87">
        <v>43685</v>
      </c>
      <c r="N1004" t="s">
        <v>1551</v>
      </c>
      <c r="O1004" t="s">
        <v>1552</v>
      </c>
      <c r="P1004" s="61">
        <v>72.5</v>
      </c>
      <c r="Q1004" t="s">
        <v>1552</v>
      </c>
      <c r="R1004" s="61">
        <v>72.5</v>
      </c>
      <c r="S1004" s="61">
        <v>0</v>
      </c>
    </row>
    <row r="1005" spans="1:19" x14ac:dyDescent="0.2">
      <c r="A1005" t="s">
        <v>557</v>
      </c>
      <c r="B1005" t="s">
        <v>894</v>
      </c>
      <c r="C1005" t="s">
        <v>1228</v>
      </c>
      <c r="D1005" t="s">
        <v>238</v>
      </c>
      <c r="E1005" t="s">
        <v>1546</v>
      </c>
      <c r="F1005" t="s">
        <v>116</v>
      </c>
      <c r="G1005" s="87">
        <v>43682</v>
      </c>
      <c r="H1005" t="s">
        <v>1547</v>
      </c>
      <c r="I1005" t="s">
        <v>3043</v>
      </c>
      <c r="J1005" t="s">
        <v>3037</v>
      </c>
      <c r="K1005">
        <v>10243</v>
      </c>
      <c r="L1005" t="s">
        <v>1638</v>
      </c>
      <c r="M1005" s="87">
        <v>43685</v>
      </c>
      <c r="N1005" t="s">
        <v>1551</v>
      </c>
      <c r="O1005" t="s">
        <v>1552</v>
      </c>
      <c r="P1005" s="61">
        <v>125.5</v>
      </c>
      <c r="Q1005" t="s">
        <v>1552</v>
      </c>
      <c r="R1005" s="61">
        <v>125.5</v>
      </c>
      <c r="S1005" s="61">
        <v>0</v>
      </c>
    </row>
    <row r="1006" spans="1:19" x14ac:dyDescent="0.2">
      <c r="A1006" t="s">
        <v>557</v>
      </c>
      <c r="B1006" t="s">
        <v>894</v>
      </c>
      <c r="C1006" t="s">
        <v>1228</v>
      </c>
      <c r="D1006" t="s">
        <v>238</v>
      </c>
      <c r="E1006" t="s">
        <v>1546</v>
      </c>
      <c r="F1006" t="s">
        <v>116</v>
      </c>
      <c r="G1006" s="87">
        <v>43682</v>
      </c>
      <c r="H1006" t="s">
        <v>1547</v>
      </c>
      <c r="I1006" t="s">
        <v>3044</v>
      </c>
      <c r="J1006" t="s">
        <v>3037</v>
      </c>
      <c r="K1006">
        <v>10243</v>
      </c>
      <c r="L1006" t="s">
        <v>1638</v>
      </c>
      <c r="M1006" s="87">
        <v>43685</v>
      </c>
      <c r="N1006" t="s">
        <v>1551</v>
      </c>
      <c r="O1006" t="s">
        <v>1552</v>
      </c>
      <c r="P1006" s="61">
        <v>280</v>
      </c>
      <c r="Q1006" t="s">
        <v>1552</v>
      </c>
      <c r="R1006" s="61">
        <v>280</v>
      </c>
      <c r="S1006" s="61">
        <v>0</v>
      </c>
    </row>
    <row r="1007" spans="1:19" x14ac:dyDescent="0.2">
      <c r="A1007" t="s">
        <v>557</v>
      </c>
      <c r="B1007" t="s">
        <v>894</v>
      </c>
      <c r="C1007" t="s">
        <v>1228</v>
      </c>
      <c r="D1007" t="s">
        <v>238</v>
      </c>
      <c r="E1007" t="s">
        <v>1546</v>
      </c>
      <c r="F1007" t="s">
        <v>116</v>
      </c>
      <c r="G1007" s="87">
        <v>43682</v>
      </c>
      <c r="H1007" t="s">
        <v>1547</v>
      </c>
      <c r="I1007" t="s">
        <v>3045</v>
      </c>
      <c r="J1007" t="s">
        <v>3037</v>
      </c>
      <c r="K1007">
        <v>10243</v>
      </c>
      <c r="L1007" t="s">
        <v>1638</v>
      </c>
      <c r="M1007" s="87">
        <v>43685</v>
      </c>
      <c r="N1007" t="s">
        <v>1551</v>
      </c>
      <c r="O1007" t="s">
        <v>1552</v>
      </c>
      <c r="P1007" s="61">
        <v>51</v>
      </c>
      <c r="Q1007" t="s">
        <v>1552</v>
      </c>
      <c r="R1007" s="61">
        <v>51</v>
      </c>
      <c r="S1007" s="61">
        <v>0</v>
      </c>
    </row>
    <row r="1008" spans="1:19" x14ac:dyDescent="0.2">
      <c r="A1008" t="s">
        <v>557</v>
      </c>
      <c r="B1008" t="s">
        <v>894</v>
      </c>
      <c r="C1008" t="s">
        <v>1228</v>
      </c>
      <c r="D1008" t="s">
        <v>238</v>
      </c>
      <c r="E1008" t="s">
        <v>1546</v>
      </c>
      <c r="F1008" t="s">
        <v>116</v>
      </c>
      <c r="G1008" s="87">
        <v>43682</v>
      </c>
      <c r="H1008" t="s">
        <v>1547</v>
      </c>
      <c r="I1008" t="s">
        <v>3046</v>
      </c>
      <c r="J1008" t="s">
        <v>3037</v>
      </c>
      <c r="K1008">
        <v>10243</v>
      </c>
      <c r="L1008" t="s">
        <v>1638</v>
      </c>
      <c r="M1008" s="87">
        <v>43685</v>
      </c>
      <c r="N1008" t="s">
        <v>1551</v>
      </c>
      <c r="O1008" t="s">
        <v>1552</v>
      </c>
      <c r="P1008" s="61">
        <v>199</v>
      </c>
      <c r="Q1008" t="s">
        <v>1552</v>
      </c>
      <c r="R1008" s="61">
        <v>199</v>
      </c>
      <c r="S1008" s="61">
        <v>0</v>
      </c>
    </row>
    <row r="1009" spans="1:19" x14ac:dyDescent="0.2">
      <c r="A1009" t="s">
        <v>557</v>
      </c>
      <c r="B1009" t="s">
        <v>894</v>
      </c>
      <c r="C1009" t="s">
        <v>1228</v>
      </c>
      <c r="D1009" t="s">
        <v>238</v>
      </c>
      <c r="E1009" t="s">
        <v>1546</v>
      </c>
      <c r="F1009" t="s">
        <v>116</v>
      </c>
      <c r="G1009" s="87">
        <v>43682</v>
      </c>
      <c r="H1009" t="s">
        <v>1547</v>
      </c>
      <c r="I1009" t="s">
        <v>3047</v>
      </c>
      <c r="J1009" t="s">
        <v>3037</v>
      </c>
      <c r="K1009">
        <v>10243</v>
      </c>
      <c r="L1009" t="s">
        <v>1638</v>
      </c>
      <c r="M1009" s="87">
        <v>43685</v>
      </c>
      <c r="N1009" t="s">
        <v>1551</v>
      </c>
      <c r="O1009" t="s">
        <v>1552</v>
      </c>
      <c r="P1009" s="61">
        <v>125.5</v>
      </c>
      <c r="Q1009" t="s">
        <v>1552</v>
      </c>
      <c r="R1009" s="61">
        <v>125.5</v>
      </c>
      <c r="S1009" s="61">
        <v>0</v>
      </c>
    </row>
    <row r="1010" spans="1:19" x14ac:dyDescent="0.2">
      <c r="A1010" t="s">
        <v>557</v>
      </c>
      <c r="B1010" t="s">
        <v>894</v>
      </c>
      <c r="C1010" t="s">
        <v>1228</v>
      </c>
      <c r="D1010" t="s">
        <v>238</v>
      </c>
      <c r="E1010" t="s">
        <v>1546</v>
      </c>
      <c r="F1010" t="s">
        <v>116</v>
      </c>
      <c r="G1010" s="87">
        <v>43682</v>
      </c>
      <c r="H1010" t="s">
        <v>1547</v>
      </c>
      <c r="I1010" t="s">
        <v>3048</v>
      </c>
      <c r="J1010" t="s">
        <v>3037</v>
      </c>
      <c r="K1010">
        <v>10243</v>
      </c>
      <c r="L1010" t="s">
        <v>1638</v>
      </c>
      <c r="M1010" s="87">
        <v>43685</v>
      </c>
      <c r="N1010" t="s">
        <v>1551</v>
      </c>
      <c r="O1010" t="s">
        <v>1552</v>
      </c>
      <c r="P1010" s="61">
        <v>125.5</v>
      </c>
      <c r="Q1010" t="s">
        <v>1552</v>
      </c>
      <c r="R1010" s="61">
        <v>125.5</v>
      </c>
      <c r="S1010" s="61">
        <v>0</v>
      </c>
    </row>
    <row r="1011" spans="1:19" x14ac:dyDescent="0.2">
      <c r="A1011" t="s">
        <v>557</v>
      </c>
      <c r="B1011" t="s">
        <v>894</v>
      </c>
      <c r="C1011" t="s">
        <v>1228</v>
      </c>
      <c r="D1011" t="s">
        <v>238</v>
      </c>
      <c r="E1011" t="s">
        <v>1546</v>
      </c>
      <c r="F1011" t="s">
        <v>116</v>
      </c>
      <c r="G1011" s="87">
        <v>43682</v>
      </c>
      <c r="H1011" t="s">
        <v>1547</v>
      </c>
      <c r="I1011" t="s">
        <v>3049</v>
      </c>
      <c r="J1011" t="s">
        <v>3037</v>
      </c>
      <c r="K1011">
        <v>10243</v>
      </c>
      <c r="L1011" t="s">
        <v>1638</v>
      </c>
      <c r="M1011" s="87">
        <v>43685</v>
      </c>
      <c r="N1011" t="s">
        <v>1551</v>
      </c>
      <c r="O1011" t="s">
        <v>1552</v>
      </c>
      <c r="P1011" s="61">
        <v>101.5</v>
      </c>
      <c r="Q1011" t="s">
        <v>1552</v>
      </c>
      <c r="R1011" s="61">
        <v>101.5</v>
      </c>
      <c r="S1011" s="61">
        <v>0</v>
      </c>
    </row>
    <row r="1012" spans="1:19" x14ac:dyDescent="0.2">
      <c r="A1012" t="s">
        <v>557</v>
      </c>
      <c r="B1012" t="s">
        <v>894</v>
      </c>
      <c r="C1012" t="s">
        <v>1228</v>
      </c>
      <c r="D1012" t="s">
        <v>238</v>
      </c>
      <c r="E1012" t="s">
        <v>1546</v>
      </c>
      <c r="F1012" t="s">
        <v>116</v>
      </c>
      <c r="G1012" s="87">
        <v>43682</v>
      </c>
      <c r="H1012" t="s">
        <v>1547</v>
      </c>
      <c r="I1012" t="s">
        <v>3050</v>
      </c>
      <c r="J1012" t="s">
        <v>3037</v>
      </c>
      <c r="K1012">
        <v>10243</v>
      </c>
      <c r="L1012" t="s">
        <v>1638</v>
      </c>
      <c r="M1012" s="87">
        <v>43685</v>
      </c>
      <c r="N1012" t="s">
        <v>1551</v>
      </c>
      <c r="O1012" t="s">
        <v>1552</v>
      </c>
      <c r="P1012" s="61">
        <v>130</v>
      </c>
      <c r="Q1012" t="s">
        <v>1552</v>
      </c>
      <c r="R1012" s="61">
        <v>130</v>
      </c>
      <c r="S1012" s="61">
        <v>0</v>
      </c>
    </row>
    <row r="1013" spans="1:19" x14ac:dyDescent="0.2">
      <c r="A1013" t="s">
        <v>557</v>
      </c>
      <c r="B1013" t="s">
        <v>894</v>
      </c>
      <c r="C1013" t="s">
        <v>1228</v>
      </c>
      <c r="D1013" t="s">
        <v>238</v>
      </c>
      <c r="E1013" t="s">
        <v>1546</v>
      </c>
      <c r="F1013" t="s">
        <v>116</v>
      </c>
      <c r="G1013" s="87">
        <v>43682</v>
      </c>
      <c r="H1013" t="s">
        <v>1547</v>
      </c>
      <c r="I1013" t="s">
        <v>3051</v>
      </c>
      <c r="J1013" t="s">
        <v>3037</v>
      </c>
      <c r="K1013">
        <v>10243</v>
      </c>
      <c r="L1013" t="s">
        <v>1638</v>
      </c>
      <c r="M1013" s="87">
        <v>43685</v>
      </c>
      <c r="N1013" t="s">
        <v>1551</v>
      </c>
      <c r="O1013" t="s">
        <v>1552</v>
      </c>
      <c r="P1013" s="61">
        <v>50</v>
      </c>
      <c r="Q1013" t="s">
        <v>1552</v>
      </c>
      <c r="R1013" s="61">
        <v>50</v>
      </c>
      <c r="S1013" s="61">
        <v>0</v>
      </c>
    </row>
    <row r="1014" spans="1:19" x14ac:dyDescent="0.2">
      <c r="A1014" t="s">
        <v>557</v>
      </c>
      <c r="B1014" t="s">
        <v>894</v>
      </c>
      <c r="C1014" t="s">
        <v>1228</v>
      </c>
      <c r="D1014" t="s">
        <v>238</v>
      </c>
      <c r="E1014" t="s">
        <v>1546</v>
      </c>
      <c r="F1014" t="s">
        <v>116</v>
      </c>
      <c r="G1014" s="87">
        <v>43682</v>
      </c>
      <c r="H1014" t="s">
        <v>1547</v>
      </c>
      <c r="I1014" t="s">
        <v>3052</v>
      </c>
      <c r="J1014" t="s">
        <v>3037</v>
      </c>
      <c r="K1014">
        <v>10243</v>
      </c>
      <c r="L1014" t="s">
        <v>1638</v>
      </c>
      <c r="M1014" s="87">
        <v>43685</v>
      </c>
      <c r="N1014" t="s">
        <v>1551</v>
      </c>
      <c r="O1014" t="s">
        <v>1552</v>
      </c>
      <c r="P1014" s="61">
        <v>78.5</v>
      </c>
      <c r="Q1014" t="s">
        <v>1552</v>
      </c>
      <c r="R1014" s="61">
        <v>78.5</v>
      </c>
      <c r="S1014" s="61">
        <v>0</v>
      </c>
    </row>
    <row r="1015" spans="1:19" x14ac:dyDescent="0.2">
      <c r="A1015" t="s">
        <v>557</v>
      </c>
      <c r="B1015" t="s">
        <v>894</v>
      </c>
      <c r="C1015" t="s">
        <v>1228</v>
      </c>
      <c r="D1015" t="s">
        <v>238</v>
      </c>
      <c r="E1015" t="s">
        <v>1546</v>
      </c>
      <c r="F1015" t="s">
        <v>117</v>
      </c>
      <c r="G1015" s="87">
        <v>43710</v>
      </c>
      <c r="H1015" t="s">
        <v>1547</v>
      </c>
      <c r="I1015" t="s">
        <v>3053</v>
      </c>
      <c r="J1015" t="s">
        <v>3037</v>
      </c>
      <c r="K1015">
        <v>10257</v>
      </c>
      <c r="L1015" t="s">
        <v>1752</v>
      </c>
      <c r="M1015" s="87">
        <v>43717</v>
      </c>
      <c r="N1015" t="s">
        <v>1551</v>
      </c>
      <c r="O1015" t="s">
        <v>1552</v>
      </c>
      <c r="P1015" s="61">
        <v>139</v>
      </c>
      <c r="Q1015" t="s">
        <v>1552</v>
      </c>
      <c r="R1015" s="61">
        <v>139</v>
      </c>
      <c r="S1015" s="61">
        <v>0</v>
      </c>
    </row>
    <row r="1016" spans="1:19" x14ac:dyDescent="0.2">
      <c r="A1016" t="s">
        <v>557</v>
      </c>
      <c r="B1016" t="s">
        <v>894</v>
      </c>
      <c r="C1016" t="s">
        <v>1228</v>
      </c>
      <c r="D1016" t="s">
        <v>238</v>
      </c>
      <c r="E1016" t="s">
        <v>1546</v>
      </c>
      <c r="F1016" t="s">
        <v>117</v>
      </c>
      <c r="G1016" s="87">
        <v>43710</v>
      </c>
      <c r="H1016" t="s">
        <v>1547</v>
      </c>
      <c r="I1016" t="s">
        <v>3054</v>
      </c>
      <c r="J1016" t="s">
        <v>3037</v>
      </c>
      <c r="K1016">
        <v>10257</v>
      </c>
      <c r="L1016" t="s">
        <v>1752</v>
      </c>
      <c r="M1016" s="87">
        <v>43717</v>
      </c>
      <c r="N1016" t="s">
        <v>1551</v>
      </c>
      <c r="O1016" t="s">
        <v>1552</v>
      </c>
      <c r="P1016" s="61">
        <v>125.5</v>
      </c>
      <c r="Q1016" t="s">
        <v>1552</v>
      </c>
      <c r="R1016" s="61">
        <v>125.5</v>
      </c>
      <c r="S1016" s="61">
        <v>0</v>
      </c>
    </row>
    <row r="1017" spans="1:19" x14ac:dyDescent="0.2">
      <c r="A1017" t="s">
        <v>557</v>
      </c>
      <c r="B1017" t="s">
        <v>894</v>
      </c>
      <c r="C1017" t="s">
        <v>1228</v>
      </c>
      <c r="D1017" t="s">
        <v>238</v>
      </c>
      <c r="E1017" t="s">
        <v>1546</v>
      </c>
      <c r="F1017" t="s">
        <v>117</v>
      </c>
      <c r="G1017" s="87">
        <v>43710</v>
      </c>
      <c r="H1017" t="s">
        <v>1547</v>
      </c>
      <c r="I1017" t="s">
        <v>3055</v>
      </c>
      <c r="J1017" t="s">
        <v>3037</v>
      </c>
      <c r="K1017">
        <v>10257</v>
      </c>
      <c r="L1017" t="s">
        <v>1752</v>
      </c>
      <c r="M1017" s="87">
        <v>43717</v>
      </c>
      <c r="N1017" t="s">
        <v>1551</v>
      </c>
      <c r="O1017" t="s">
        <v>1552</v>
      </c>
      <c r="P1017" s="61">
        <v>145</v>
      </c>
      <c r="Q1017" t="s">
        <v>1552</v>
      </c>
      <c r="R1017" s="61">
        <v>145</v>
      </c>
      <c r="S1017" s="61">
        <v>0</v>
      </c>
    </row>
    <row r="1018" spans="1:19" x14ac:dyDescent="0.2">
      <c r="A1018" t="s">
        <v>557</v>
      </c>
      <c r="B1018" t="s">
        <v>894</v>
      </c>
      <c r="C1018" t="s">
        <v>1228</v>
      </c>
      <c r="D1018" t="s">
        <v>238</v>
      </c>
      <c r="E1018" t="s">
        <v>1546</v>
      </c>
      <c r="F1018" t="s">
        <v>117</v>
      </c>
      <c r="G1018" s="87">
        <v>43710</v>
      </c>
      <c r="H1018" t="s">
        <v>1547</v>
      </c>
      <c r="I1018" t="s">
        <v>3056</v>
      </c>
      <c r="J1018" t="s">
        <v>3037</v>
      </c>
      <c r="K1018">
        <v>10257</v>
      </c>
      <c r="L1018" t="s">
        <v>1752</v>
      </c>
      <c r="M1018" s="87">
        <v>43717</v>
      </c>
      <c r="N1018" t="s">
        <v>1551</v>
      </c>
      <c r="O1018" t="s">
        <v>1552</v>
      </c>
      <c r="P1018" s="61">
        <v>125.5</v>
      </c>
      <c r="Q1018" t="s">
        <v>1552</v>
      </c>
      <c r="R1018" s="61">
        <v>125.5</v>
      </c>
      <c r="S1018" s="61">
        <v>0</v>
      </c>
    </row>
    <row r="1019" spans="1:19" x14ac:dyDescent="0.2">
      <c r="A1019" t="s">
        <v>557</v>
      </c>
      <c r="B1019" t="s">
        <v>894</v>
      </c>
      <c r="C1019" t="s">
        <v>1228</v>
      </c>
      <c r="D1019" t="s">
        <v>238</v>
      </c>
      <c r="E1019" t="s">
        <v>1546</v>
      </c>
      <c r="F1019" t="s">
        <v>117</v>
      </c>
      <c r="G1019" s="87">
        <v>43710</v>
      </c>
      <c r="H1019" t="s">
        <v>1547</v>
      </c>
      <c r="I1019" t="s">
        <v>3057</v>
      </c>
      <c r="J1019" t="s">
        <v>3037</v>
      </c>
      <c r="K1019">
        <v>10257</v>
      </c>
      <c r="L1019" t="s">
        <v>1752</v>
      </c>
      <c r="M1019" s="87">
        <v>43717</v>
      </c>
      <c r="N1019" t="s">
        <v>1551</v>
      </c>
      <c r="O1019" t="s">
        <v>1552</v>
      </c>
      <c r="P1019" s="61">
        <v>101.5</v>
      </c>
      <c r="Q1019" t="s">
        <v>1552</v>
      </c>
      <c r="R1019" s="61">
        <v>101.5</v>
      </c>
      <c r="S1019" s="61">
        <v>0</v>
      </c>
    </row>
    <row r="1020" spans="1:19" x14ac:dyDescent="0.2">
      <c r="A1020" t="s">
        <v>557</v>
      </c>
      <c r="B1020" t="s">
        <v>894</v>
      </c>
      <c r="C1020" t="s">
        <v>1228</v>
      </c>
      <c r="D1020" t="s">
        <v>238</v>
      </c>
      <c r="E1020" t="s">
        <v>1546</v>
      </c>
      <c r="F1020" t="s">
        <v>117</v>
      </c>
      <c r="G1020" s="87">
        <v>43710</v>
      </c>
      <c r="H1020" t="s">
        <v>1547</v>
      </c>
      <c r="I1020" t="s">
        <v>3058</v>
      </c>
      <c r="J1020" t="s">
        <v>3037</v>
      </c>
      <c r="K1020">
        <v>10257</v>
      </c>
      <c r="L1020" t="s">
        <v>1752</v>
      </c>
      <c r="M1020" s="87">
        <v>43717</v>
      </c>
      <c r="N1020" t="s">
        <v>1551</v>
      </c>
      <c r="O1020" t="s">
        <v>1552</v>
      </c>
      <c r="P1020" s="61">
        <v>250</v>
      </c>
      <c r="Q1020" t="s">
        <v>1552</v>
      </c>
      <c r="R1020" s="61">
        <v>250</v>
      </c>
      <c r="S1020" s="61">
        <v>0</v>
      </c>
    </row>
    <row r="1021" spans="1:19" x14ac:dyDescent="0.2">
      <c r="A1021" t="s">
        <v>557</v>
      </c>
      <c r="B1021" t="s">
        <v>894</v>
      </c>
      <c r="C1021" t="s">
        <v>1228</v>
      </c>
      <c r="D1021" t="s">
        <v>238</v>
      </c>
      <c r="E1021" t="s">
        <v>1546</v>
      </c>
      <c r="F1021" t="s">
        <v>117</v>
      </c>
      <c r="G1021" s="87">
        <v>43710</v>
      </c>
      <c r="H1021" t="s">
        <v>1547</v>
      </c>
      <c r="I1021" t="s">
        <v>3058</v>
      </c>
      <c r="J1021" t="s">
        <v>3037</v>
      </c>
      <c r="K1021">
        <v>10257</v>
      </c>
      <c r="L1021" t="s">
        <v>1752</v>
      </c>
      <c r="M1021" s="87">
        <v>43717</v>
      </c>
      <c r="N1021" t="s">
        <v>1551</v>
      </c>
      <c r="O1021" t="s">
        <v>1552</v>
      </c>
      <c r="P1021" s="61">
        <v>250</v>
      </c>
      <c r="Q1021" t="s">
        <v>1552</v>
      </c>
      <c r="R1021" s="61">
        <v>250</v>
      </c>
      <c r="S1021" s="61">
        <v>0</v>
      </c>
    </row>
    <row r="1022" spans="1:19" x14ac:dyDescent="0.2">
      <c r="A1022" t="s">
        <v>557</v>
      </c>
      <c r="B1022" t="s">
        <v>894</v>
      </c>
      <c r="C1022" t="s">
        <v>1228</v>
      </c>
      <c r="D1022" t="s">
        <v>238</v>
      </c>
      <c r="E1022" t="s">
        <v>1546</v>
      </c>
      <c r="F1022" t="s">
        <v>117</v>
      </c>
      <c r="G1022" s="87">
        <v>43710</v>
      </c>
      <c r="H1022" t="s">
        <v>1547</v>
      </c>
      <c r="I1022" t="s">
        <v>3059</v>
      </c>
      <c r="J1022" t="s">
        <v>3037</v>
      </c>
      <c r="K1022">
        <v>10257</v>
      </c>
      <c r="L1022" t="s">
        <v>1752</v>
      </c>
      <c r="M1022" s="87">
        <v>43717</v>
      </c>
      <c r="N1022" t="s">
        <v>1551</v>
      </c>
      <c r="O1022" t="s">
        <v>1552</v>
      </c>
      <c r="P1022" s="61">
        <v>200</v>
      </c>
      <c r="Q1022" t="s">
        <v>1552</v>
      </c>
      <c r="R1022" s="61">
        <v>200</v>
      </c>
      <c r="S1022" s="61">
        <v>0</v>
      </c>
    </row>
    <row r="1023" spans="1:19" x14ac:dyDescent="0.2">
      <c r="A1023" t="s">
        <v>557</v>
      </c>
      <c r="B1023" t="s">
        <v>894</v>
      </c>
      <c r="C1023" t="s">
        <v>1228</v>
      </c>
      <c r="D1023" t="s">
        <v>238</v>
      </c>
      <c r="E1023" t="s">
        <v>1546</v>
      </c>
      <c r="F1023" t="s">
        <v>117</v>
      </c>
      <c r="G1023" s="87">
        <v>43710</v>
      </c>
      <c r="H1023" t="s">
        <v>1547</v>
      </c>
      <c r="I1023" t="s">
        <v>3060</v>
      </c>
      <c r="J1023" t="s">
        <v>3037</v>
      </c>
      <c r="K1023">
        <v>10257</v>
      </c>
      <c r="L1023" t="s">
        <v>1752</v>
      </c>
      <c r="M1023" s="87">
        <v>43717</v>
      </c>
      <c r="N1023" t="s">
        <v>1551</v>
      </c>
      <c r="O1023" t="s">
        <v>1552</v>
      </c>
      <c r="P1023" s="61">
        <v>50</v>
      </c>
      <c r="Q1023" t="s">
        <v>1552</v>
      </c>
      <c r="R1023" s="61">
        <v>50</v>
      </c>
      <c r="S1023" s="61">
        <v>0</v>
      </c>
    </row>
    <row r="1024" spans="1:19" x14ac:dyDescent="0.2">
      <c r="A1024" t="s">
        <v>557</v>
      </c>
      <c r="B1024" t="s">
        <v>894</v>
      </c>
      <c r="C1024" t="s">
        <v>1228</v>
      </c>
      <c r="D1024" t="s">
        <v>238</v>
      </c>
      <c r="E1024" t="s">
        <v>1546</v>
      </c>
      <c r="F1024" t="s">
        <v>118</v>
      </c>
      <c r="G1024" s="87">
        <v>43745</v>
      </c>
      <c r="H1024" t="s">
        <v>1547</v>
      </c>
      <c r="I1024" t="s">
        <v>3061</v>
      </c>
      <c r="J1024" t="s">
        <v>3037</v>
      </c>
      <c r="K1024">
        <v>10278</v>
      </c>
      <c r="L1024" t="s">
        <v>1851</v>
      </c>
      <c r="M1024" s="87">
        <v>43741</v>
      </c>
      <c r="N1024" t="s">
        <v>1551</v>
      </c>
      <c r="O1024" t="s">
        <v>1552</v>
      </c>
      <c r="P1024" s="61">
        <v>139</v>
      </c>
      <c r="Q1024" t="s">
        <v>1552</v>
      </c>
      <c r="R1024" s="61">
        <v>139</v>
      </c>
      <c r="S1024" s="61">
        <v>0</v>
      </c>
    </row>
    <row r="1025" spans="1:19" x14ac:dyDescent="0.2">
      <c r="A1025" t="s">
        <v>557</v>
      </c>
      <c r="B1025" t="s">
        <v>894</v>
      </c>
      <c r="C1025" t="s">
        <v>1228</v>
      </c>
      <c r="D1025" t="s">
        <v>238</v>
      </c>
      <c r="E1025" t="s">
        <v>1546</v>
      </c>
      <c r="F1025" t="s">
        <v>118</v>
      </c>
      <c r="G1025" s="87">
        <v>43745</v>
      </c>
      <c r="H1025" t="s">
        <v>1547</v>
      </c>
      <c r="I1025" t="s">
        <v>3061</v>
      </c>
      <c r="J1025" t="s">
        <v>3037</v>
      </c>
      <c r="K1025">
        <v>10278</v>
      </c>
      <c r="L1025" t="s">
        <v>1851</v>
      </c>
      <c r="M1025" s="87">
        <v>43741</v>
      </c>
      <c r="N1025" t="s">
        <v>1551</v>
      </c>
      <c r="O1025" t="s">
        <v>1552</v>
      </c>
      <c r="P1025" s="61">
        <v>139</v>
      </c>
      <c r="Q1025" t="s">
        <v>1552</v>
      </c>
      <c r="R1025" s="61">
        <v>139</v>
      </c>
      <c r="S1025" s="61">
        <v>0</v>
      </c>
    </row>
    <row r="1026" spans="1:19" x14ac:dyDescent="0.2">
      <c r="A1026" t="s">
        <v>557</v>
      </c>
      <c r="B1026" t="s">
        <v>894</v>
      </c>
      <c r="C1026" t="s">
        <v>1228</v>
      </c>
      <c r="D1026" t="s">
        <v>238</v>
      </c>
      <c r="E1026" t="s">
        <v>1546</v>
      </c>
      <c r="F1026" t="s">
        <v>118</v>
      </c>
      <c r="G1026" s="87">
        <v>43745</v>
      </c>
      <c r="H1026" t="s">
        <v>1547</v>
      </c>
      <c r="I1026" t="s">
        <v>3062</v>
      </c>
      <c r="J1026" t="s">
        <v>3037</v>
      </c>
      <c r="K1026">
        <v>10278</v>
      </c>
      <c r="L1026" t="s">
        <v>1851</v>
      </c>
      <c r="M1026" s="87">
        <v>43741</v>
      </c>
      <c r="N1026" t="s">
        <v>1551</v>
      </c>
      <c r="O1026" t="s">
        <v>1552</v>
      </c>
      <c r="P1026" s="61">
        <v>72.5</v>
      </c>
      <c r="Q1026" t="s">
        <v>1552</v>
      </c>
      <c r="R1026" s="61">
        <v>72.5</v>
      </c>
      <c r="S1026" s="61">
        <v>0</v>
      </c>
    </row>
    <row r="1027" spans="1:19" x14ac:dyDescent="0.2">
      <c r="A1027" t="s">
        <v>557</v>
      </c>
      <c r="B1027" t="s">
        <v>894</v>
      </c>
      <c r="C1027" t="s">
        <v>1228</v>
      </c>
      <c r="D1027" t="s">
        <v>238</v>
      </c>
      <c r="E1027" t="s">
        <v>1546</v>
      </c>
      <c r="F1027" t="s">
        <v>118</v>
      </c>
      <c r="G1027" s="87">
        <v>43745</v>
      </c>
      <c r="H1027" t="s">
        <v>1547</v>
      </c>
      <c r="I1027" t="s">
        <v>3063</v>
      </c>
      <c r="J1027" t="s">
        <v>3037</v>
      </c>
      <c r="K1027">
        <v>10278</v>
      </c>
      <c r="L1027" t="s">
        <v>1851</v>
      </c>
      <c r="M1027" s="87">
        <v>43741</v>
      </c>
      <c r="N1027" t="s">
        <v>1551</v>
      </c>
      <c r="O1027" t="s">
        <v>1552</v>
      </c>
      <c r="P1027" s="61">
        <v>125.5</v>
      </c>
      <c r="Q1027" t="s">
        <v>1552</v>
      </c>
      <c r="R1027" s="61">
        <v>125.5</v>
      </c>
      <c r="S1027" s="61">
        <v>0</v>
      </c>
    </row>
    <row r="1028" spans="1:19" x14ac:dyDescent="0.2">
      <c r="A1028" t="s">
        <v>557</v>
      </c>
      <c r="B1028" t="s">
        <v>894</v>
      </c>
      <c r="C1028" t="s">
        <v>1228</v>
      </c>
      <c r="D1028" t="s">
        <v>238</v>
      </c>
      <c r="E1028" t="s">
        <v>1546</v>
      </c>
      <c r="F1028" t="s">
        <v>118</v>
      </c>
      <c r="G1028" s="87">
        <v>43745</v>
      </c>
      <c r="H1028" t="s">
        <v>1547</v>
      </c>
      <c r="I1028" t="s">
        <v>3064</v>
      </c>
      <c r="J1028" t="s">
        <v>3037</v>
      </c>
      <c r="K1028">
        <v>10278</v>
      </c>
      <c r="L1028" t="s">
        <v>1851</v>
      </c>
      <c r="M1028" s="87">
        <v>43741</v>
      </c>
      <c r="N1028" t="s">
        <v>1551</v>
      </c>
      <c r="O1028" t="s">
        <v>1552</v>
      </c>
      <c r="P1028" s="61">
        <v>90</v>
      </c>
      <c r="Q1028" t="s">
        <v>1552</v>
      </c>
      <c r="R1028" s="61">
        <v>90</v>
      </c>
      <c r="S1028" s="61">
        <v>0</v>
      </c>
    </row>
    <row r="1029" spans="1:19" x14ac:dyDescent="0.2">
      <c r="A1029" t="s">
        <v>557</v>
      </c>
      <c r="B1029" t="s">
        <v>894</v>
      </c>
      <c r="C1029" t="s">
        <v>1228</v>
      </c>
      <c r="D1029" t="s">
        <v>238</v>
      </c>
      <c r="E1029" t="s">
        <v>1546</v>
      </c>
      <c r="F1029" t="s">
        <v>118</v>
      </c>
      <c r="G1029" s="87">
        <v>43745</v>
      </c>
      <c r="H1029" t="s">
        <v>1547</v>
      </c>
      <c r="I1029" t="s">
        <v>3065</v>
      </c>
      <c r="J1029" t="s">
        <v>3037</v>
      </c>
      <c r="K1029">
        <v>10278</v>
      </c>
      <c r="L1029" t="s">
        <v>1851</v>
      </c>
      <c r="M1029" s="87">
        <v>43741</v>
      </c>
      <c r="N1029" t="s">
        <v>1551</v>
      </c>
      <c r="O1029" t="s">
        <v>1552</v>
      </c>
      <c r="P1029" s="61">
        <v>180</v>
      </c>
      <c r="Q1029" t="s">
        <v>1552</v>
      </c>
      <c r="R1029" s="61">
        <v>180</v>
      </c>
      <c r="S1029" s="61">
        <v>0</v>
      </c>
    </row>
    <row r="1030" spans="1:19" x14ac:dyDescent="0.2">
      <c r="A1030" t="s">
        <v>557</v>
      </c>
      <c r="B1030" t="s">
        <v>894</v>
      </c>
      <c r="C1030" t="s">
        <v>1228</v>
      </c>
      <c r="D1030" t="s">
        <v>238</v>
      </c>
      <c r="E1030" t="s">
        <v>1546</v>
      </c>
      <c r="F1030" t="s">
        <v>118</v>
      </c>
      <c r="G1030" s="87">
        <v>43745</v>
      </c>
      <c r="H1030" t="s">
        <v>1547</v>
      </c>
      <c r="I1030" t="s">
        <v>3066</v>
      </c>
      <c r="J1030" t="s">
        <v>3037</v>
      </c>
      <c r="K1030">
        <v>10278</v>
      </c>
      <c r="L1030" t="s">
        <v>1851</v>
      </c>
      <c r="M1030" s="87">
        <v>43741</v>
      </c>
      <c r="N1030" t="s">
        <v>1551</v>
      </c>
      <c r="O1030" t="s">
        <v>1552</v>
      </c>
      <c r="P1030" s="61">
        <v>109</v>
      </c>
      <c r="Q1030" t="s">
        <v>1552</v>
      </c>
      <c r="R1030" s="61">
        <v>109</v>
      </c>
      <c r="S1030" s="61">
        <v>0</v>
      </c>
    </row>
    <row r="1031" spans="1:19" x14ac:dyDescent="0.2">
      <c r="A1031" t="s">
        <v>557</v>
      </c>
      <c r="B1031" t="s">
        <v>894</v>
      </c>
      <c r="C1031" t="s">
        <v>1228</v>
      </c>
      <c r="D1031" t="s">
        <v>238</v>
      </c>
      <c r="E1031" t="s">
        <v>1546</v>
      </c>
      <c r="F1031" t="s">
        <v>118</v>
      </c>
      <c r="G1031" s="87">
        <v>43745</v>
      </c>
      <c r="H1031" t="s">
        <v>1547</v>
      </c>
      <c r="I1031" t="s">
        <v>3066</v>
      </c>
      <c r="J1031" t="s">
        <v>3037</v>
      </c>
      <c r="K1031">
        <v>10278</v>
      </c>
      <c r="L1031" t="s">
        <v>1851</v>
      </c>
      <c r="M1031" s="87">
        <v>43741</v>
      </c>
      <c r="N1031" t="s">
        <v>1551</v>
      </c>
      <c r="O1031" t="s">
        <v>1552</v>
      </c>
      <c r="P1031" s="61">
        <v>125.5</v>
      </c>
      <c r="Q1031" t="s">
        <v>1552</v>
      </c>
      <c r="R1031" s="61">
        <v>125.5</v>
      </c>
      <c r="S1031" s="61">
        <v>0</v>
      </c>
    </row>
    <row r="1032" spans="1:19" x14ac:dyDescent="0.2">
      <c r="A1032" t="s">
        <v>557</v>
      </c>
      <c r="B1032" t="s">
        <v>894</v>
      </c>
      <c r="C1032" t="s">
        <v>1228</v>
      </c>
      <c r="D1032" t="s">
        <v>238</v>
      </c>
      <c r="E1032" t="s">
        <v>1546</v>
      </c>
      <c r="F1032" t="s">
        <v>118</v>
      </c>
      <c r="G1032" s="87">
        <v>43745</v>
      </c>
      <c r="H1032" t="s">
        <v>1547</v>
      </c>
      <c r="I1032" t="s">
        <v>3067</v>
      </c>
      <c r="J1032" t="s">
        <v>3037</v>
      </c>
      <c r="K1032">
        <v>10278</v>
      </c>
      <c r="L1032" t="s">
        <v>1851</v>
      </c>
      <c r="M1032" s="87">
        <v>43741</v>
      </c>
      <c r="N1032" t="s">
        <v>1551</v>
      </c>
      <c r="O1032" t="s">
        <v>1552</v>
      </c>
      <c r="P1032" s="61">
        <v>50</v>
      </c>
      <c r="Q1032" t="s">
        <v>1552</v>
      </c>
      <c r="R1032" s="61">
        <v>50</v>
      </c>
      <c r="S1032" s="61">
        <v>0</v>
      </c>
    </row>
    <row r="1033" spans="1:19" x14ac:dyDescent="0.2">
      <c r="A1033" t="s">
        <v>557</v>
      </c>
      <c r="B1033" t="s">
        <v>894</v>
      </c>
      <c r="C1033" t="s">
        <v>1228</v>
      </c>
      <c r="D1033" t="s">
        <v>238</v>
      </c>
      <c r="E1033" t="s">
        <v>1546</v>
      </c>
      <c r="F1033" t="s">
        <v>119</v>
      </c>
      <c r="G1033" s="87">
        <v>43773</v>
      </c>
      <c r="H1033" t="s">
        <v>1547</v>
      </c>
      <c r="I1033" t="s">
        <v>3068</v>
      </c>
      <c r="J1033" t="s">
        <v>3037</v>
      </c>
      <c r="K1033">
        <v>10298</v>
      </c>
      <c r="L1033" t="s">
        <v>1929</v>
      </c>
      <c r="M1033" s="87">
        <v>43780</v>
      </c>
      <c r="N1033" t="s">
        <v>1551</v>
      </c>
      <c r="O1033" t="s">
        <v>1552</v>
      </c>
      <c r="P1033" s="61">
        <v>125.5</v>
      </c>
      <c r="Q1033" t="s">
        <v>1552</v>
      </c>
      <c r="R1033" s="61">
        <v>125.5</v>
      </c>
      <c r="S1033" s="61">
        <v>0</v>
      </c>
    </row>
    <row r="1034" spans="1:19" x14ac:dyDescent="0.2">
      <c r="A1034" t="s">
        <v>557</v>
      </c>
      <c r="B1034" t="s">
        <v>894</v>
      </c>
      <c r="C1034" t="s">
        <v>1228</v>
      </c>
      <c r="D1034" t="s">
        <v>238</v>
      </c>
      <c r="E1034" t="s">
        <v>1546</v>
      </c>
      <c r="F1034" t="s">
        <v>119</v>
      </c>
      <c r="G1034" s="87">
        <v>43773</v>
      </c>
      <c r="H1034" t="s">
        <v>1547</v>
      </c>
      <c r="I1034" t="s">
        <v>3069</v>
      </c>
      <c r="J1034" t="s">
        <v>3037</v>
      </c>
      <c r="K1034">
        <v>10298</v>
      </c>
      <c r="L1034" t="s">
        <v>1929</v>
      </c>
      <c r="M1034" s="87">
        <v>43780</v>
      </c>
      <c r="N1034" t="s">
        <v>1551</v>
      </c>
      <c r="O1034" t="s">
        <v>1552</v>
      </c>
      <c r="P1034" s="61">
        <v>159</v>
      </c>
      <c r="Q1034" t="s">
        <v>1552</v>
      </c>
      <c r="R1034" s="61">
        <v>159</v>
      </c>
      <c r="S1034" s="61">
        <v>0</v>
      </c>
    </row>
    <row r="1035" spans="1:19" x14ac:dyDescent="0.2">
      <c r="A1035" t="s">
        <v>557</v>
      </c>
      <c r="B1035" t="s">
        <v>894</v>
      </c>
      <c r="C1035" t="s">
        <v>1228</v>
      </c>
      <c r="D1035" t="s">
        <v>238</v>
      </c>
      <c r="E1035" t="s">
        <v>1546</v>
      </c>
      <c r="F1035" t="s">
        <v>119</v>
      </c>
      <c r="G1035" s="87">
        <v>43773</v>
      </c>
      <c r="H1035" t="s">
        <v>1547</v>
      </c>
      <c r="I1035" t="s">
        <v>3070</v>
      </c>
      <c r="J1035" t="s">
        <v>3037</v>
      </c>
      <c r="K1035">
        <v>10298</v>
      </c>
      <c r="L1035" t="s">
        <v>1929</v>
      </c>
      <c r="M1035" s="87">
        <v>43780</v>
      </c>
      <c r="N1035" t="s">
        <v>1551</v>
      </c>
      <c r="O1035" t="s">
        <v>1552</v>
      </c>
      <c r="P1035" s="61">
        <v>92</v>
      </c>
      <c r="Q1035" t="s">
        <v>1552</v>
      </c>
      <c r="R1035" s="61">
        <v>92</v>
      </c>
      <c r="S1035" s="61">
        <v>0</v>
      </c>
    </row>
    <row r="1036" spans="1:19" x14ac:dyDescent="0.2">
      <c r="A1036" t="s">
        <v>557</v>
      </c>
      <c r="B1036" t="s">
        <v>894</v>
      </c>
      <c r="C1036" t="s">
        <v>1228</v>
      </c>
      <c r="D1036" t="s">
        <v>238</v>
      </c>
      <c r="E1036" t="s">
        <v>1546</v>
      </c>
      <c r="F1036" t="s">
        <v>119</v>
      </c>
      <c r="G1036" s="87">
        <v>43773</v>
      </c>
      <c r="H1036" t="s">
        <v>1547</v>
      </c>
      <c r="I1036" t="s">
        <v>3071</v>
      </c>
      <c r="J1036" t="s">
        <v>3037</v>
      </c>
      <c r="K1036">
        <v>10298</v>
      </c>
      <c r="L1036" t="s">
        <v>1929</v>
      </c>
      <c r="M1036" s="87">
        <v>43780</v>
      </c>
      <c r="N1036" t="s">
        <v>1551</v>
      </c>
      <c r="O1036" t="s">
        <v>1552</v>
      </c>
      <c r="P1036" s="61">
        <v>78.5</v>
      </c>
      <c r="Q1036" t="s">
        <v>1552</v>
      </c>
      <c r="R1036" s="61">
        <v>78.5</v>
      </c>
      <c r="S1036" s="61">
        <v>0</v>
      </c>
    </row>
    <row r="1037" spans="1:19" x14ac:dyDescent="0.2">
      <c r="A1037" t="s">
        <v>557</v>
      </c>
      <c r="B1037" t="s">
        <v>894</v>
      </c>
      <c r="C1037" t="s">
        <v>1228</v>
      </c>
      <c r="D1037" t="s">
        <v>238</v>
      </c>
      <c r="E1037" t="s">
        <v>1546</v>
      </c>
      <c r="F1037" t="s">
        <v>119</v>
      </c>
      <c r="G1037" s="87">
        <v>43773</v>
      </c>
      <c r="H1037" t="s">
        <v>1547</v>
      </c>
      <c r="I1037" t="s">
        <v>3072</v>
      </c>
      <c r="J1037" t="s">
        <v>3037</v>
      </c>
      <c r="K1037">
        <v>10298</v>
      </c>
      <c r="L1037" t="s">
        <v>1929</v>
      </c>
      <c r="M1037" s="87">
        <v>43780</v>
      </c>
      <c r="N1037" t="s">
        <v>1551</v>
      </c>
      <c r="O1037" t="s">
        <v>1552</v>
      </c>
      <c r="P1037" s="61">
        <v>78.5</v>
      </c>
      <c r="Q1037" t="s">
        <v>1552</v>
      </c>
      <c r="R1037" s="61">
        <v>78.5</v>
      </c>
      <c r="S1037" s="61">
        <v>0</v>
      </c>
    </row>
    <row r="1038" spans="1:19" x14ac:dyDescent="0.2">
      <c r="A1038" t="s">
        <v>557</v>
      </c>
      <c r="B1038" t="s">
        <v>894</v>
      </c>
      <c r="C1038" t="s">
        <v>1228</v>
      </c>
      <c r="D1038" t="s">
        <v>238</v>
      </c>
      <c r="E1038" t="s">
        <v>1546</v>
      </c>
      <c r="F1038" t="s">
        <v>120</v>
      </c>
      <c r="G1038" s="87">
        <v>43801</v>
      </c>
      <c r="H1038" t="s">
        <v>1547</v>
      </c>
      <c r="I1038" t="s">
        <v>3073</v>
      </c>
      <c r="J1038" t="s">
        <v>3037</v>
      </c>
      <c r="K1038">
        <v>10314</v>
      </c>
      <c r="L1038" t="s">
        <v>1997</v>
      </c>
      <c r="M1038" s="87">
        <v>43801</v>
      </c>
      <c r="N1038" t="s">
        <v>1551</v>
      </c>
      <c r="O1038" t="s">
        <v>1552</v>
      </c>
      <c r="P1038" s="61">
        <v>72.5</v>
      </c>
      <c r="Q1038" t="s">
        <v>1552</v>
      </c>
      <c r="R1038" s="61">
        <v>72.5</v>
      </c>
      <c r="S1038" s="61">
        <v>0</v>
      </c>
    </row>
    <row r="1039" spans="1:19" x14ac:dyDescent="0.2">
      <c r="A1039" t="s">
        <v>557</v>
      </c>
      <c r="B1039" t="s">
        <v>894</v>
      </c>
      <c r="C1039" t="s">
        <v>1228</v>
      </c>
      <c r="D1039" t="s">
        <v>238</v>
      </c>
      <c r="E1039" t="s">
        <v>1546</v>
      </c>
      <c r="F1039" t="s">
        <v>120</v>
      </c>
      <c r="G1039" s="87">
        <v>43801</v>
      </c>
      <c r="H1039" t="s">
        <v>1547</v>
      </c>
      <c r="I1039" t="s">
        <v>3074</v>
      </c>
      <c r="J1039" t="s">
        <v>3037</v>
      </c>
      <c r="K1039">
        <v>10314</v>
      </c>
      <c r="L1039" t="s">
        <v>1997</v>
      </c>
      <c r="M1039" s="87">
        <v>43801</v>
      </c>
      <c r="N1039" t="s">
        <v>1551</v>
      </c>
      <c r="O1039" t="s">
        <v>1552</v>
      </c>
      <c r="P1039" s="61">
        <v>125.5</v>
      </c>
      <c r="Q1039" t="s">
        <v>1552</v>
      </c>
      <c r="R1039" s="61">
        <v>125.5</v>
      </c>
      <c r="S1039" s="61">
        <v>0</v>
      </c>
    </row>
    <row r="1040" spans="1:19" x14ac:dyDescent="0.2">
      <c r="A1040" t="s">
        <v>557</v>
      </c>
      <c r="B1040" t="s">
        <v>894</v>
      </c>
      <c r="C1040" t="s">
        <v>1228</v>
      </c>
      <c r="D1040" t="s">
        <v>238</v>
      </c>
      <c r="E1040" t="s">
        <v>1546</v>
      </c>
      <c r="F1040" t="s">
        <v>120</v>
      </c>
      <c r="G1040" s="87">
        <v>43801</v>
      </c>
      <c r="H1040" t="s">
        <v>1547</v>
      </c>
      <c r="I1040" t="s">
        <v>3075</v>
      </c>
      <c r="J1040" t="s">
        <v>3037</v>
      </c>
      <c r="K1040">
        <v>10314</v>
      </c>
      <c r="L1040" t="s">
        <v>1997</v>
      </c>
      <c r="M1040" s="87">
        <v>43801</v>
      </c>
      <c r="N1040" t="s">
        <v>1551</v>
      </c>
      <c r="O1040" t="s">
        <v>1552</v>
      </c>
      <c r="P1040" s="61">
        <v>220</v>
      </c>
      <c r="Q1040" t="s">
        <v>1552</v>
      </c>
      <c r="R1040" s="61">
        <v>220</v>
      </c>
      <c r="S1040" s="61">
        <v>0</v>
      </c>
    </row>
    <row r="1041" spans="1:19" x14ac:dyDescent="0.2">
      <c r="A1041" t="s">
        <v>557</v>
      </c>
      <c r="B1041" t="s">
        <v>894</v>
      </c>
      <c r="C1041" t="s">
        <v>1228</v>
      </c>
      <c r="D1041" t="s">
        <v>238</v>
      </c>
      <c r="E1041" t="s">
        <v>1546</v>
      </c>
      <c r="F1041" t="s">
        <v>120</v>
      </c>
      <c r="G1041" s="87">
        <v>43801</v>
      </c>
      <c r="H1041" t="s">
        <v>1547</v>
      </c>
      <c r="I1041" t="s">
        <v>3076</v>
      </c>
      <c r="J1041" t="s">
        <v>3037</v>
      </c>
      <c r="K1041">
        <v>10314</v>
      </c>
      <c r="L1041" t="s">
        <v>1997</v>
      </c>
      <c r="M1041" s="87">
        <v>43801</v>
      </c>
      <c r="N1041" t="s">
        <v>1551</v>
      </c>
      <c r="O1041" t="s">
        <v>1552</v>
      </c>
      <c r="P1041" s="61">
        <v>159</v>
      </c>
      <c r="Q1041" t="s">
        <v>1552</v>
      </c>
      <c r="R1041" s="61">
        <v>159</v>
      </c>
      <c r="S1041" s="61">
        <v>0</v>
      </c>
    </row>
    <row r="1042" spans="1:19" x14ac:dyDescent="0.2">
      <c r="A1042" t="s">
        <v>557</v>
      </c>
      <c r="B1042" t="s">
        <v>894</v>
      </c>
      <c r="C1042" t="s">
        <v>1228</v>
      </c>
      <c r="D1042" t="s">
        <v>238</v>
      </c>
      <c r="E1042" t="s">
        <v>1546</v>
      </c>
      <c r="F1042" t="s">
        <v>120</v>
      </c>
      <c r="G1042" s="87">
        <v>43801</v>
      </c>
      <c r="H1042" t="s">
        <v>1547</v>
      </c>
      <c r="I1042" t="s">
        <v>3077</v>
      </c>
      <c r="J1042" t="s">
        <v>3037</v>
      </c>
      <c r="K1042">
        <v>10314</v>
      </c>
      <c r="L1042" t="s">
        <v>1997</v>
      </c>
      <c r="M1042" s="87">
        <v>43801</v>
      </c>
      <c r="N1042" t="s">
        <v>1551</v>
      </c>
      <c r="O1042" t="s">
        <v>1552</v>
      </c>
      <c r="P1042" s="61">
        <v>78.5</v>
      </c>
      <c r="Q1042" t="s">
        <v>1552</v>
      </c>
      <c r="R1042" s="61">
        <v>78.5</v>
      </c>
      <c r="S1042" s="61">
        <v>0</v>
      </c>
    </row>
    <row r="1043" spans="1:19" x14ac:dyDescent="0.2">
      <c r="A1043" t="s">
        <v>557</v>
      </c>
      <c r="B1043" t="s">
        <v>894</v>
      </c>
      <c r="C1043" t="s">
        <v>1228</v>
      </c>
      <c r="D1043" t="s">
        <v>238</v>
      </c>
      <c r="E1043" t="s">
        <v>1546</v>
      </c>
      <c r="F1043" t="s">
        <v>120</v>
      </c>
      <c r="G1043" s="87">
        <v>43801</v>
      </c>
      <c r="H1043" t="s">
        <v>1547</v>
      </c>
      <c r="I1043" t="s">
        <v>3078</v>
      </c>
      <c r="J1043" t="s">
        <v>3037</v>
      </c>
      <c r="K1043">
        <v>10314</v>
      </c>
      <c r="L1043" t="s">
        <v>1997</v>
      </c>
      <c r="M1043" s="87">
        <v>43801</v>
      </c>
      <c r="N1043" t="s">
        <v>1551</v>
      </c>
      <c r="O1043" t="s">
        <v>1552</v>
      </c>
      <c r="P1043" s="61">
        <v>125.5</v>
      </c>
      <c r="Q1043" t="s">
        <v>1552</v>
      </c>
      <c r="R1043" s="61">
        <v>125.5</v>
      </c>
      <c r="S1043" s="61">
        <v>0</v>
      </c>
    </row>
    <row r="1044" spans="1:19" x14ac:dyDescent="0.2">
      <c r="A1044" t="s">
        <v>557</v>
      </c>
      <c r="B1044" t="s">
        <v>894</v>
      </c>
      <c r="C1044" t="s">
        <v>1228</v>
      </c>
      <c r="D1044" t="s">
        <v>238</v>
      </c>
      <c r="E1044" t="s">
        <v>1546</v>
      </c>
      <c r="F1044" t="s">
        <v>120</v>
      </c>
      <c r="G1044" s="87">
        <v>43801</v>
      </c>
      <c r="H1044" t="s">
        <v>1547</v>
      </c>
      <c r="I1044" t="s">
        <v>3079</v>
      </c>
      <c r="J1044" t="s">
        <v>3037</v>
      </c>
      <c r="K1044">
        <v>10314</v>
      </c>
      <c r="L1044" t="s">
        <v>1997</v>
      </c>
      <c r="M1044" s="87">
        <v>43801</v>
      </c>
      <c r="N1044" t="s">
        <v>1551</v>
      </c>
      <c r="O1044" t="s">
        <v>1552</v>
      </c>
      <c r="P1044" s="61">
        <v>20</v>
      </c>
      <c r="Q1044" t="s">
        <v>1552</v>
      </c>
      <c r="R1044" s="61">
        <v>20</v>
      </c>
      <c r="S1044" s="61">
        <v>0</v>
      </c>
    </row>
    <row r="1045" spans="1:19" x14ac:dyDescent="0.2">
      <c r="A1045" t="s">
        <v>557</v>
      </c>
      <c r="B1045" t="s">
        <v>894</v>
      </c>
      <c r="C1045" t="s">
        <v>1228</v>
      </c>
      <c r="D1045" t="s">
        <v>238</v>
      </c>
      <c r="E1045" t="s">
        <v>1546</v>
      </c>
      <c r="F1045" t="s">
        <v>120</v>
      </c>
      <c r="G1045" s="87">
        <v>43801</v>
      </c>
      <c r="H1045" t="s">
        <v>1547</v>
      </c>
      <c r="I1045" t="s">
        <v>3080</v>
      </c>
      <c r="J1045" t="s">
        <v>3037</v>
      </c>
      <c r="K1045">
        <v>10314</v>
      </c>
      <c r="L1045" t="s">
        <v>1997</v>
      </c>
      <c r="M1045" s="87">
        <v>43801</v>
      </c>
      <c r="N1045" t="s">
        <v>1551</v>
      </c>
      <c r="O1045" t="s">
        <v>1552</v>
      </c>
      <c r="P1045" s="61">
        <v>75</v>
      </c>
      <c r="Q1045" t="s">
        <v>1552</v>
      </c>
      <c r="R1045" s="61">
        <v>75</v>
      </c>
      <c r="S1045" s="61">
        <v>0</v>
      </c>
    </row>
    <row r="1046" spans="1:19" x14ac:dyDescent="0.2">
      <c r="A1046" t="s">
        <v>557</v>
      </c>
      <c r="B1046" t="s">
        <v>894</v>
      </c>
      <c r="C1046" t="s">
        <v>1228</v>
      </c>
      <c r="D1046" t="s">
        <v>238</v>
      </c>
      <c r="E1046" t="s">
        <v>1546</v>
      </c>
      <c r="F1046" t="s">
        <v>121</v>
      </c>
      <c r="G1046" s="87">
        <v>43836</v>
      </c>
      <c r="H1046" t="s">
        <v>1547</v>
      </c>
      <c r="I1046" t="s">
        <v>3081</v>
      </c>
      <c r="J1046" t="s">
        <v>3037</v>
      </c>
      <c r="K1046">
        <v>10324</v>
      </c>
      <c r="L1046" t="s">
        <v>2080</v>
      </c>
      <c r="M1046" s="87">
        <v>43836</v>
      </c>
      <c r="N1046" t="s">
        <v>1635</v>
      </c>
      <c r="O1046" t="s">
        <v>1552</v>
      </c>
      <c r="P1046" s="61">
        <v>125.5</v>
      </c>
      <c r="Q1046" t="s">
        <v>1552</v>
      </c>
      <c r="R1046" s="61">
        <v>125.5</v>
      </c>
      <c r="S1046" s="61">
        <v>0</v>
      </c>
    </row>
    <row r="1047" spans="1:19" x14ac:dyDescent="0.2">
      <c r="A1047" t="s">
        <v>557</v>
      </c>
      <c r="B1047" t="s">
        <v>894</v>
      </c>
      <c r="C1047" t="s">
        <v>1228</v>
      </c>
      <c r="D1047" t="s">
        <v>238</v>
      </c>
      <c r="E1047" t="s">
        <v>1546</v>
      </c>
      <c r="F1047" t="s">
        <v>121</v>
      </c>
      <c r="G1047" s="87">
        <v>43836</v>
      </c>
      <c r="H1047" t="s">
        <v>1547</v>
      </c>
      <c r="I1047" t="s">
        <v>3082</v>
      </c>
      <c r="J1047" t="s">
        <v>3037</v>
      </c>
      <c r="K1047">
        <v>10324</v>
      </c>
      <c r="L1047" t="s">
        <v>2080</v>
      </c>
      <c r="M1047" s="87">
        <v>43836</v>
      </c>
      <c r="N1047" t="s">
        <v>1635</v>
      </c>
      <c r="O1047" t="s">
        <v>1552</v>
      </c>
      <c r="P1047" s="61">
        <v>125.5</v>
      </c>
      <c r="Q1047" t="s">
        <v>1552</v>
      </c>
      <c r="R1047" s="61">
        <v>125.5</v>
      </c>
      <c r="S1047" s="61">
        <v>0</v>
      </c>
    </row>
    <row r="1048" spans="1:19" x14ac:dyDescent="0.2">
      <c r="A1048" t="s">
        <v>557</v>
      </c>
      <c r="B1048" t="s">
        <v>894</v>
      </c>
      <c r="C1048" t="s">
        <v>1228</v>
      </c>
      <c r="D1048" t="s">
        <v>238</v>
      </c>
      <c r="E1048" t="s">
        <v>1546</v>
      </c>
      <c r="F1048" t="s">
        <v>121</v>
      </c>
      <c r="G1048" s="87">
        <v>43836</v>
      </c>
      <c r="H1048" t="s">
        <v>1547</v>
      </c>
      <c r="I1048" t="s">
        <v>3083</v>
      </c>
      <c r="J1048" t="s">
        <v>3037</v>
      </c>
      <c r="K1048">
        <v>10324</v>
      </c>
      <c r="L1048" t="s">
        <v>2080</v>
      </c>
      <c r="M1048" s="87">
        <v>43836</v>
      </c>
      <c r="N1048" t="s">
        <v>1635</v>
      </c>
      <c r="O1048" t="s">
        <v>1552</v>
      </c>
      <c r="P1048" s="61">
        <v>125.5</v>
      </c>
      <c r="Q1048" t="s">
        <v>1552</v>
      </c>
      <c r="R1048" s="61">
        <v>125.5</v>
      </c>
      <c r="S1048" s="61">
        <v>0</v>
      </c>
    </row>
    <row r="1049" spans="1:19" x14ac:dyDescent="0.2">
      <c r="A1049" t="s">
        <v>557</v>
      </c>
      <c r="B1049" t="s">
        <v>894</v>
      </c>
      <c r="C1049" t="s">
        <v>1228</v>
      </c>
      <c r="D1049" t="s">
        <v>238</v>
      </c>
      <c r="E1049" t="s">
        <v>1546</v>
      </c>
      <c r="F1049" t="s">
        <v>121</v>
      </c>
      <c r="G1049" s="87">
        <v>43836</v>
      </c>
      <c r="H1049" t="s">
        <v>1547</v>
      </c>
      <c r="I1049" t="s">
        <v>3084</v>
      </c>
      <c r="J1049" t="s">
        <v>3037</v>
      </c>
      <c r="K1049">
        <v>10324</v>
      </c>
      <c r="L1049" t="s">
        <v>2080</v>
      </c>
      <c r="M1049" s="87">
        <v>43836</v>
      </c>
      <c r="N1049" t="s">
        <v>1635</v>
      </c>
      <c r="O1049" t="s">
        <v>1552</v>
      </c>
      <c r="P1049" s="61">
        <v>40</v>
      </c>
      <c r="Q1049" t="s">
        <v>1552</v>
      </c>
      <c r="R1049" s="61">
        <v>40</v>
      </c>
      <c r="S1049" s="61">
        <v>0</v>
      </c>
    </row>
    <row r="1050" spans="1:19" x14ac:dyDescent="0.2">
      <c r="A1050" t="s">
        <v>557</v>
      </c>
      <c r="B1050" t="s">
        <v>894</v>
      </c>
      <c r="C1050" t="s">
        <v>1228</v>
      </c>
      <c r="D1050" t="s">
        <v>238</v>
      </c>
      <c r="E1050" t="s">
        <v>1546</v>
      </c>
      <c r="F1050" t="s">
        <v>121</v>
      </c>
      <c r="G1050" s="87">
        <v>43836</v>
      </c>
      <c r="H1050" t="s">
        <v>1547</v>
      </c>
      <c r="I1050" t="s">
        <v>3085</v>
      </c>
      <c r="J1050" t="s">
        <v>3037</v>
      </c>
      <c r="K1050">
        <v>10324</v>
      </c>
      <c r="L1050" t="s">
        <v>2080</v>
      </c>
      <c r="M1050" s="87">
        <v>43836</v>
      </c>
      <c r="N1050" t="s">
        <v>1635</v>
      </c>
      <c r="O1050" t="s">
        <v>1552</v>
      </c>
      <c r="P1050" s="61">
        <v>290</v>
      </c>
      <c r="Q1050" t="s">
        <v>1552</v>
      </c>
      <c r="R1050" s="61">
        <v>290</v>
      </c>
      <c r="S1050" s="61">
        <v>0</v>
      </c>
    </row>
    <row r="1051" spans="1:19" x14ac:dyDescent="0.2">
      <c r="A1051" t="s">
        <v>557</v>
      </c>
      <c r="B1051" t="s">
        <v>894</v>
      </c>
      <c r="C1051" t="s">
        <v>1228</v>
      </c>
      <c r="D1051" t="s">
        <v>238</v>
      </c>
      <c r="E1051" t="s">
        <v>1546</v>
      </c>
      <c r="F1051" t="s">
        <v>122</v>
      </c>
      <c r="G1051" s="87">
        <v>43864</v>
      </c>
      <c r="H1051" t="s">
        <v>1547</v>
      </c>
      <c r="I1051" t="s">
        <v>3086</v>
      </c>
      <c r="J1051" t="s">
        <v>3037</v>
      </c>
      <c r="K1051">
        <v>10353</v>
      </c>
      <c r="L1051" t="s">
        <v>2142</v>
      </c>
      <c r="M1051" s="87">
        <v>43871</v>
      </c>
      <c r="N1051" t="s">
        <v>1551</v>
      </c>
      <c r="O1051" t="s">
        <v>1552</v>
      </c>
      <c r="P1051" s="61">
        <v>139</v>
      </c>
      <c r="Q1051" t="s">
        <v>1552</v>
      </c>
      <c r="R1051" s="61">
        <v>139</v>
      </c>
      <c r="S1051" s="61">
        <v>0</v>
      </c>
    </row>
    <row r="1052" spans="1:19" x14ac:dyDescent="0.2">
      <c r="A1052" t="s">
        <v>557</v>
      </c>
      <c r="B1052" t="s">
        <v>894</v>
      </c>
      <c r="C1052" t="s">
        <v>1228</v>
      </c>
      <c r="D1052" t="s">
        <v>238</v>
      </c>
      <c r="E1052" t="s">
        <v>1546</v>
      </c>
      <c r="F1052" t="s">
        <v>122</v>
      </c>
      <c r="G1052" s="87">
        <v>43864</v>
      </c>
      <c r="H1052" t="s">
        <v>1547</v>
      </c>
      <c r="I1052" t="s">
        <v>3087</v>
      </c>
      <c r="J1052" t="s">
        <v>3037</v>
      </c>
      <c r="K1052">
        <v>10353</v>
      </c>
      <c r="L1052" t="s">
        <v>2142</v>
      </c>
      <c r="M1052" s="87">
        <v>43871</v>
      </c>
      <c r="N1052" t="s">
        <v>1551</v>
      </c>
      <c r="O1052" t="s">
        <v>1552</v>
      </c>
      <c r="P1052" s="61">
        <v>220</v>
      </c>
      <c r="Q1052" t="s">
        <v>1552</v>
      </c>
      <c r="R1052" s="61">
        <v>220</v>
      </c>
      <c r="S1052" s="61">
        <v>0</v>
      </c>
    </row>
    <row r="1053" spans="1:19" x14ac:dyDescent="0.2">
      <c r="A1053" t="s">
        <v>557</v>
      </c>
      <c r="B1053" t="s">
        <v>894</v>
      </c>
      <c r="C1053" t="s">
        <v>1228</v>
      </c>
      <c r="D1053" t="s">
        <v>238</v>
      </c>
      <c r="E1053" t="s">
        <v>1546</v>
      </c>
      <c r="F1053" t="s">
        <v>122</v>
      </c>
      <c r="G1053" s="87">
        <v>43864</v>
      </c>
      <c r="H1053" t="s">
        <v>1547</v>
      </c>
      <c r="I1053" t="s">
        <v>3088</v>
      </c>
      <c r="J1053" t="s">
        <v>3037</v>
      </c>
      <c r="K1053">
        <v>10353</v>
      </c>
      <c r="L1053" t="s">
        <v>2142</v>
      </c>
      <c r="M1053" s="87">
        <v>43871</v>
      </c>
      <c r="N1053" t="s">
        <v>1551</v>
      </c>
      <c r="O1053" t="s">
        <v>1552</v>
      </c>
      <c r="P1053" s="61">
        <v>72.5</v>
      </c>
      <c r="Q1053" t="s">
        <v>1552</v>
      </c>
      <c r="R1053" s="61">
        <v>72.5</v>
      </c>
      <c r="S1053" s="61">
        <v>0</v>
      </c>
    </row>
    <row r="1054" spans="1:19" x14ac:dyDescent="0.2">
      <c r="A1054" t="s">
        <v>557</v>
      </c>
      <c r="B1054" t="s">
        <v>894</v>
      </c>
      <c r="C1054" t="s">
        <v>1228</v>
      </c>
      <c r="D1054" t="s">
        <v>238</v>
      </c>
      <c r="E1054" t="s">
        <v>1546</v>
      </c>
      <c r="F1054" t="s">
        <v>122</v>
      </c>
      <c r="G1054" s="87">
        <v>43864</v>
      </c>
      <c r="H1054" t="s">
        <v>1547</v>
      </c>
      <c r="I1054" t="s">
        <v>3089</v>
      </c>
      <c r="J1054" t="s">
        <v>3037</v>
      </c>
      <c r="K1054">
        <v>10353</v>
      </c>
      <c r="L1054" t="s">
        <v>2142</v>
      </c>
      <c r="M1054" s="87">
        <v>43871</v>
      </c>
      <c r="N1054" t="s">
        <v>1551</v>
      </c>
      <c r="O1054" t="s">
        <v>1552</v>
      </c>
      <c r="P1054" s="61">
        <v>125.5</v>
      </c>
      <c r="Q1054" t="s">
        <v>1552</v>
      </c>
      <c r="R1054" s="61">
        <v>125.5</v>
      </c>
      <c r="S1054" s="61">
        <v>0</v>
      </c>
    </row>
    <row r="1055" spans="1:19" x14ac:dyDescent="0.2">
      <c r="A1055" t="s">
        <v>557</v>
      </c>
      <c r="B1055" t="s">
        <v>894</v>
      </c>
      <c r="C1055" t="s">
        <v>1228</v>
      </c>
      <c r="D1055" t="s">
        <v>238</v>
      </c>
      <c r="E1055" t="s">
        <v>1546</v>
      </c>
      <c r="F1055" t="s">
        <v>122</v>
      </c>
      <c r="G1055" s="87">
        <v>43864</v>
      </c>
      <c r="H1055" t="s">
        <v>1547</v>
      </c>
      <c r="I1055" t="s">
        <v>3090</v>
      </c>
      <c r="J1055" t="s">
        <v>3037</v>
      </c>
      <c r="K1055">
        <v>10353</v>
      </c>
      <c r="L1055" t="s">
        <v>2142</v>
      </c>
      <c r="M1055" s="87">
        <v>43871</v>
      </c>
      <c r="N1055" t="s">
        <v>1551</v>
      </c>
      <c r="O1055" t="s">
        <v>1552</v>
      </c>
      <c r="P1055" s="61">
        <v>72.5</v>
      </c>
      <c r="Q1055" t="s">
        <v>1552</v>
      </c>
      <c r="R1055" s="61">
        <v>72.5</v>
      </c>
      <c r="S1055" s="61">
        <v>0</v>
      </c>
    </row>
    <row r="1056" spans="1:19" x14ac:dyDescent="0.2">
      <c r="A1056" t="s">
        <v>557</v>
      </c>
      <c r="B1056" t="s">
        <v>894</v>
      </c>
      <c r="C1056" t="s">
        <v>1228</v>
      </c>
      <c r="D1056" t="s">
        <v>238</v>
      </c>
      <c r="E1056" t="s">
        <v>1546</v>
      </c>
      <c r="F1056" t="s">
        <v>122</v>
      </c>
      <c r="G1056" s="87">
        <v>43864</v>
      </c>
      <c r="H1056" t="s">
        <v>1547</v>
      </c>
      <c r="I1056" t="s">
        <v>3091</v>
      </c>
      <c r="J1056" t="s">
        <v>3037</v>
      </c>
      <c r="K1056">
        <v>10353</v>
      </c>
      <c r="L1056" t="s">
        <v>2142</v>
      </c>
      <c r="M1056" s="87">
        <v>43871</v>
      </c>
      <c r="N1056" t="s">
        <v>1551</v>
      </c>
      <c r="O1056" t="s">
        <v>1552</v>
      </c>
      <c r="P1056" s="61">
        <v>70</v>
      </c>
      <c r="Q1056" t="s">
        <v>1552</v>
      </c>
      <c r="R1056" s="61">
        <v>70</v>
      </c>
      <c r="S1056" s="61">
        <v>0</v>
      </c>
    </row>
    <row r="1057" spans="1:19" x14ac:dyDescent="0.2">
      <c r="A1057" t="s">
        <v>557</v>
      </c>
      <c r="B1057" t="s">
        <v>894</v>
      </c>
      <c r="C1057" t="s">
        <v>1228</v>
      </c>
      <c r="D1057" t="s">
        <v>238</v>
      </c>
      <c r="E1057" t="s">
        <v>1546</v>
      </c>
      <c r="F1057" t="s">
        <v>123</v>
      </c>
      <c r="G1057" s="87">
        <v>43892</v>
      </c>
      <c r="H1057" t="s">
        <v>1547</v>
      </c>
      <c r="I1057" t="s">
        <v>3092</v>
      </c>
      <c r="J1057" t="s">
        <v>3037</v>
      </c>
      <c r="K1057">
        <v>10365</v>
      </c>
      <c r="L1057" t="s">
        <v>2203</v>
      </c>
      <c r="M1057" s="87">
        <v>43900</v>
      </c>
      <c r="N1057" t="s">
        <v>1551</v>
      </c>
      <c r="O1057" t="s">
        <v>1552</v>
      </c>
      <c r="P1057" s="61">
        <v>125.5</v>
      </c>
      <c r="Q1057" t="s">
        <v>1552</v>
      </c>
      <c r="R1057" s="61">
        <v>125.5</v>
      </c>
      <c r="S1057" s="61">
        <v>0</v>
      </c>
    </row>
    <row r="1058" spans="1:19" x14ac:dyDescent="0.2">
      <c r="A1058" t="s">
        <v>557</v>
      </c>
      <c r="B1058" t="s">
        <v>894</v>
      </c>
      <c r="C1058" t="s">
        <v>1228</v>
      </c>
      <c r="D1058" t="s">
        <v>238</v>
      </c>
      <c r="E1058" t="s">
        <v>1546</v>
      </c>
      <c r="F1058" t="s">
        <v>123</v>
      </c>
      <c r="G1058" s="87">
        <v>43892</v>
      </c>
      <c r="H1058" t="s">
        <v>1547</v>
      </c>
      <c r="I1058" t="s">
        <v>3093</v>
      </c>
      <c r="J1058" t="s">
        <v>3037</v>
      </c>
      <c r="K1058">
        <v>10365</v>
      </c>
      <c r="L1058" t="s">
        <v>2203</v>
      </c>
      <c r="M1058" s="87">
        <v>43900</v>
      </c>
      <c r="N1058" t="s">
        <v>1551</v>
      </c>
      <c r="O1058" t="s">
        <v>1552</v>
      </c>
      <c r="P1058" s="61">
        <v>72.5</v>
      </c>
      <c r="Q1058" t="s">
        <v>1552</v>
      </c>
      <c r="R1058" s="61">
        <v>72.5</v>
      </c>
      <c r="S1058" s="61">
        <v>0</v>
      </c>
    </row>
    <row r="1059" spans="1:19" x14ac:dyDescent="0.2">
      <c r="A1059" t="s">
        <v>557</v>
      </c>
      <c r="B1059" t="s">
        <v>894</v>
      </c>
      <c r="C1059" t="s">
        <v>1228</v>
      </c>
      <c r="D1059" t="s">
        <v>238</v>
      </c>
      <c r="E1059" t="s">
        <v>1546</v>
      </c>
      <c r="F1059" t="s">
        <v>123</v>
      </c>
      <c r="G1059" s="87">
        <v>43892</v>
      </c>
      <c r="H1059" t="s">
        <v>1547</v>
      </c>
      <c r="I1059" t="s">
        <v>3094</v>
      </c>
      <c r="J1059" t="s">
        <v>3037</v>
      </c>
      <c r="K1059">
        <v>10365</v>
      </c>
      <c r="L1059" t="s">
        <v>2203</v>
      </c>
      <c r="M1059" s="87">
        <v>43900</v>
      </c>
      <c r="N1059" t="s">
        <v>1551</v>
      </c>
      <c r="O1059" t="s">
        <v>1552</v>
      </c>
      <c r="P1059" s="61">
        <v>72.5</v>
      </c>
      <c r="Q1059" t="s">
        <v>1552</v>
      </c>
      <c r="R1059" s="61">
        <v>72.5</v>
      </c>
      <c r="S1059" s="61">
        <v>0</v>
      </c>
    </row>
    <row r="1060" spans="1:19" x14ac:dyDescent="0.2">
      <c r="A1060" t="s">
        <v>557</v>
      </c>
      <c r="B1060" t="s">
        <v>894</v>
      </c>
      <c r="C1060" t="s">
        <v>1228</v>
      </c>
      <c r="D1060" t="s">
        <v>238</v>
      </c>
      <c r="E1060" t="s">
        <v>1546</v>
      </c>
      <c r="F1060" t="s">
        <v>123</v>
      </c>
      <c r="G1060" s="87">
        <v>43892</v>
      </c>
      <c r="H1060" t="s">
        <v>1547</v>
      </c>
      <c r="I1060" t="s">
        <v>3095</v>
      </c>
      <c r="J1060" t="s">
        <v>3037</v>
      </c>
      <c r="K1060">
        <v>10365</v>
      </c>
      <c r="L1060" t="s">
        <v>2203</v>
      </c>
      <c r="M1060" s="87">
        <v>43900</v>
      </c>
      <c r="N1060" t="s">
        <v>1551</v>
      </c>
      <c r="O1060" t="s">
        <v>1552</v>
      </c>
      <c r="P1060" s="61">
        <v>72.5</v>
      </c>
      <c r="Q1060" t="s">
        <v>1552</v>
      </c>
      <c r="R1060" s="61">
        <v>72.5</v>
      </c>
      <c r="S1060" s="61">
        <v>0</v>
      </c>
    </row>
    <row r="1061" spans="1:19" x14ac:dyDescent="0.2">
      <c r="A1061" t="s">
        <v>557</v>
      </c>
      <c r="B1061" t="s">
        <v>894</v>
      </c>
      <c r="C1061" t="s">
        <v>1228</v>
      </c>
      <c r="D1061" t="s">
        <v>238</v>
      </c>
      <c r="E1061" t="s">
        <v>1546</v>
      </c>
      <c r="F1061" t="s">
        <v>123</v>
      </c>
      <c r="G1061" s="87">
        <v>43892</v>
      </c>
      <c r="H1061" t="s">
        <v>1547</v>
      </c>
      <c r="I1061" t="s">
        <v>3096</v>
      </c>
      <c r="J1061" t="s">
        <v>3037</v>
      </c>
      <c r="K1061">
        <v>10365</v>
      </c>
      <c r="L1061" t="s">
        <v>2203</v>
      </c>
      <c r="M1061" s="87">
        <v>43900</v>
      </c>
      <c r="N1061" t="s">
        <v>1551</v>
      </c>
      <c r="O1061" t="s">
        <v>1552</v>
      </c>
      <c r="P1061" s="61">
        <v>244.2</v>
      </c>
      <c r="Q1061" t="s">
        <v>1552</v>
      </c>
      <c r="R1061" s="61">
        <v>244.2</v>
      </c>
      <c r="S1061" s="61">
        <v>0</v>
      </c>
    </row>
    <row r="1062" spans="1:19" x14ac:dyDescent="0.2">
      <c r="A1062" t="s">
        <v>557</v>
      </c>
      <c r="B1062" t="s">
        <v>894</v>
      </c>
      <c r="C1062" t="s">
        <v>1228</v>
      </c>
      <c r="D1062" t="s">
        <v>238</v>
      </c>
      <c r="E1062" t="s">
        <v>1546</v>
      </c>
      <c r="F1062" t="s">
        <v>124</v>
      </c>
      <c r="G1062" s="87">
        <v>43927</v>
      </c>
      <c r="H1062" t="s">
        <v>1547</v>
      </c>
      <c r="I1062" t="s">
        <v>3097</v>
      </c>
      <c r="J1062" t="s">
        <v>3037</v>
      </c>
      <c r="K1062">
        <v>10385</v>
      </c>
      <c r="L1062" t="s">
        <v>2269</v>
      </c>
      <c r="M1062" s="87">
        <v>43935</v>
      </c>
      <c r="N1062" t="s">
        <v>1551</v>
      </c>
      <c r="O1062" t="s">
        <v>1552</v>
      </c>
      <c r="P1062" s="61">
        <v>82</v>
      </c>
      <c r="Q1062" t="s">
        <v>1552</v>
      </c>
      <c r="R1062" s="61">
        <v>82</v>
      </c>
      <c r="S1062" s="61">
        <v>0</v>
      </c>
    </row>
    <row r="1063" spans="1:19" x14ac:dyDescent="0.2">
      <c r="A1063" t="s">
        <v>557</v>
      </c>
      <c r="B1063" t="s">
        <v>894</v>
      </c>
      <c r="C1063" t="s">
        <v>1228</v>
      </c>
      <c r="D1063" t="s">
        <v>238</v>
      </c>
      <c r="E1063" t="s">
        <v>1546</v>
      </c>
      <c r="F1063" t="s">
        <v>124</v>
      </c>
      <c r="G1063" s="87">
        <v>43927</v>
      </c>
      <c r="H1063" t="s">
        <v>1547</v>
      </c>
      <c r="I1063" t="s">
        <v>3098</v>
      </c>
      <c r="J1063" t="s">
        <v>3037</v>
      </c>
      <c r="K1063">
        <v>10385</v>
      </c>
      <c r="L1063" t="s">
        <v>2269</v>
      </c>
      <c r="M1063" s="87">
        <v>43935</v>
      </c>
      <c r="N1063" t="s">
        <v>1551</v>
      </c>
      <c r="O1063" t="s">
        <v>1552</v>
      </c>
      <c r="P1063" s="61">
        <v>100</v>
      </c>
      <c r="Q1063" t="s">
        <v>1552</v>
      </c>
      <c r="R1063" s="61">
        <v>100</v>
      </c>
      <c r="S1063" s="61">
        <v>0</v>
      </c>
    </row>
    <row r="1064" spans="1:19" x14ac:dyDescent="0.2">
      <c r="A1064" t="s">
        <v>557</v>
      </c>
      <c r="B1064" t="s">
        <v>894</v>
      </c>
      <c r="C1064" t="s">
        <v>1228</v>
      </c>
      <c r="D1064" t="s">
        <v>238</v>
      </c>
      <c r="E1064" t="s">
        <v>1546</v>
      </c>
      <c r="F1064" t="s">
        <v>125</v>
      </c>
      <c r="G1064" s="87">
        <v>43955</v>
      </c>
      <c r="H1064" t="s">
        <v>1547</v>
      </c>
      <c r="I1064" t="s">
        <v>3099</v>
      </c>
      <c r="J1064" t="s">
        <v>3037</v>
      </c>
      <c r="K1064">
        <v>10397</v>
      </c>
      <c r="L1064" t="s">
        <v>2311</v>
      </c>
      <c r="M1064" s="87">
        <v>43962</v>
      </c>
      <c r="N1064" t="s">
        <v>1551</v>
      </c>
      <c r="O1064" t="s">
        <v>1552</v>
      </c>
      <c r="P1064" s="61">
        <v>30</v>
      </c>
      <c r="Q1064" t="s">
        <v>1552</v>
      </c>
      <c r="R1064" s="61">
        <v>30</v>
      </c>
      <c r="S1064" s="61">
        <v>0</v>
      </c>
    </row>
    <row r="1065" spans="1:19" x14ac:dyDescent="0.2">
      <c r="A1065" t="s">
        <v>557</v>
      </c>
      <c r="B1065" t="s">
        <v>894</v>
      </c>
      <c r="C1065" t="s">
        <v>1228</v>
      </c>
      <c r="D1065" t="s">
        <v>238</v>
      </c>
      <c r="E1065" t="s">
        <v>1546</v>
      </c>
      <c r="F1065" t="s">
        <v>125</v>
      </c>
      <c r="G1065" s="87">
        <v>43965</v>
      </c>
      <c r="H1065" t="s">
        <v>1839</v>
      </c>
      <c r="I1065" t="s">
        <v>3100</v>
      </c>
      <c r="J1065" t="s">
        <v>3101</v>
      </c>
      <c r="K1065">
        <v>10399</v>
      </c>
      <c r="L1065" t="s">
        <v>3102</v>
      </c>
      <c r="M1065" s="87">
        <v>43983</v>
      </c>
      <c r="N1065" t="s">
        <v>1635</v>
      </c>
      <c r="O1065" t="s">
        <v>1552</v>
      </c>
      <c r="P1065" s="61">
        <v>70</v>
      </c>
      <c r="Q1065" t="s">
        <v>1552</v>
      </c>
      <c r="R1065" s="61">
        <v>70</v>
      </c>
      <c r="S1065" s="61">
        <v>0</v>
      </c>
    </row>
    <row r="1066" spans="1:19" x14ac:dyDescent="0.2">
      <c r="A1066" t="s">
        <v>557</v>
      </c>
      <c r="B1066" t="s">
        <v>894</v>
      </c>
      <c r="C1066" t="s">
        <v>1228</v>
      </c>
      <c r="D1066" t="s">
        <v>238</v>
      </c>
      <c r="E1066" t="s">
        <v>1546</v>
      </c>
      <c r="F1066" t="s">
        <v>126</v>
      </c>
      <c r="G1066" s="87">
        <v>43983</v>
      </c>
      <c r="H1066" t="s">
        <v>1547</v>
      </c>
      <c r="I1066" t="s">
        <v>3103</v>
      </c>
      <c r="J1066" t="s">
        <v>3037</v>
      </c>
      <c r="K1066">
        <v>10402</v>
      </c>
      <c r="L1066" t="s">
        <v>2331</v>
      </c>
      <c r="M1066" s="87">
        <v>43985</v>
      </c>
      <c r="N1066" t="s">
        <v>1551</v>
      </c>
      <c r="O1066" t="s">
        <v>1552</v>
      </c>
      <c r="P1066" s="61">
        <v>30</v>
      </c>
      <c r="Q1066" t="s">
        <v>1552</v>
      </c>
      <c r="R1066" s="61">
        <v>30</v>
      </c>
      <c r="S1066" s="61">
        <v>0</v>
      </c>
    </row>
    <row r="1067" spans="1:19" x14ac:dyDescent="0.2">
      <c r="A1067" t="s">
        <v>557</v>
      </c>
      <c r="B1067" t="s">
        <v>894</v>
      </c>
      <c r="C1067" t="s">
        <v>1228</v>
      </c>
      <c r="D1067" t="s">
        <v>238</v>
      </c>
      <c r="E1067" t="s">
        <v>1546</v>
      </c>
      <c r="F1067" t="s">
        <v>16</v>
      </c>
      <c r="G1067" s="87">
        <v>44012</v>
      </c>
      <c r="H1067" t="s">
        <v>2361</v>
      </c>
      <c r="J1067" t="s">
        <v>2362</v>
      </c>
      <c r="K1067">
        <v>10408</v>
      </c>
      <c r="L1067" t="s">
        <v>2363</v>
      </c>
      <c r="M1067" s="87">
        <v>43999</v>
      </c>
      <c r="N1067" t="s">
        <v>1551</v>
      </c>
      <c r="O1067" t="s">
        <v>1552</v>
      </c>
      <c r="P1067" s="61">
        <v>-8132.2</v>
      </c>
      <c r="Q1067" t="s">
        <v>1552</v>
      </c>
      <c r="R1067" s="61">
        <v>0</v>
      </c>
      <c r="S1067" s="61">
        <v>-8132.2</v>
      </c>
    </row>
    <row r="1068" spans="1:19" x14ac:dyDescent="0.2">
      <c r="A1068" t="s">
        <v>558</v>
      </c>
      <c r="B1068" t="s">
        <v>895</v>
      </c>
      <c r="C1068" t="s">
        <v>1230</v>
      </c>
      <c r="D1068" t="s">
        <v>238</v>
      </c>
      <c r="E1068" t="s">
        <v>1546</v>
      </c>
      <c r="F1068" t="s">
        <v>120</v>
      </c>
      <c r="G1068" s="87">
        <v>43830</v>
      </c>
      <c r="H1068" t="s">
        <v>1846</v>
      </c>
      <c r="I1068" t="s">
        <v>3104</v>
      </c>
      <c r="J1068" t="s">
        <v>3104</v>
      </c>
      <c r="K1068">
        <v>10341</v>
      </c>
      <c r="L1068" t="s">
        <v>3019</v>
      </c>
      <c r="M1068" s="87">
        <v>43838</v>
      </c>
      <c r="N1068" t="s">
        <v>1551</v>
      </c>
      <c r="O1068" t="s">
        <v>1552</v>
      </c>
      <c r="P1068" s="61">
        <v>3.08</v>
      </c>
      <c r="Q1068" t="s">
        <v>1552</v>
      </c>
      <c r="R1068" s="61">
        <v>3.08</v>
      </c>
      <c r="S1068" s="61">
        <v>0</v>
      </c>
    </row>
    <row r="1069" spans="1:19" x14ac:dyDescent="0.2">
      <c r="A1069" t="s">
        <v>558</v>
      </c>
      <c r="B1069" t="s">
        <v>895</v>
      </c>
      <c r="C1069" t="s">
        <v>1230</v>
      </c>
      <c r="D1069" t="s">
        <v>238</v>
      </c>
      <c r="E1069" t="s">
        <v>1546</v>
      </c>
      <c r="F1069" t="s">
        <v>16</v>
      </c>
      <c r="G1069" s="87">
        <v>44012</v>
      </c>
      <c r="H1069" t="s">
        <v>2361</v>
      </c>
      <c r="J1069" t="s">
        <v>2362</v>
      </c>
      <c r="K1069">
        <v>10408</v>
      </c>
      <c r="L1069" t="s">
        <v>2363</v>
      </c>
      <c r="M1069" s="87">
        <v>43999</v>
      </c>
      <c r="N1069" t="s">
        <v>1551</v>
      </c>
      <c r="O1069" t="s">
        <v>1552</v>
      </c>
      <c r="P1069" s="61">
        <v>-3.08</v>
      </c>
      <c r="Q1069" t="s">
        <v>1552</v>
      </c>
      <c r="R1069" s="61">
        <v>0</v>
      </c>
      <c r="S1069" s="61">
        <v>-3.08</v>
      </c>
    </row>
    <row r="1070" spans="1:19" x14ac:dyDescent="0.2">
      <c r="A1070" t="s">
        <v>701</v>
      </c>
      <c r="B1070" t="s">
        <v>905</v>
      </c>
      <c r="C1070" t="s">
        <v>1236</v>
      </c>
      <c r="D1070" t="s">
        <v>238</v>
      </c>
      <c r="E1070" t="s">
        <v>1546</v>
      </c>
      <c r="F1070" t="s">
        <v>120</v>
      </c>
      <c r="G1070" s="87">
        <v>43802</v>
      </c>
      <c r="H1070" t="s">
        <v>1547</v>
      </c>
      <c r="I1070" t="s">
        <v>3105</v>
      </c>
      <c r="J1070" t="s">
        <v>3037</v>
      </c>
      <c r="K1070">
        <v>10316</v>
      </c>
      <c r="L1070" t="s">
        <v>2366</v>
      </c>
      <c r="M1070" s="87">
        <v>43808</v>
      </c>
      <c r="N1070" t="s">
        <v>1551</v>
      </c>
      <c r="O1070" t="s">
        <v>1552</v>
      </c>
      <c r="P1070" s="61">
        <v>1100</v>
      </c>
      <c r="Q1070" t="s">
        <v>1552</v>
      </c>
      <c r="R1070" s="61">
        <v>1100</v>
      </c>
      <c r="S1070" s="61">
        <v>0</v>
      </c>
    </row>
    <row r="1071" spans="1:19" x14ac:dyDescent="0.2">
      <c r="A1071" t="s">
        <v>701</v>
      </c>
      <c r="B1071" t="s">
        <v>905</v>
      </c>
      <c r="C1071" t="s">
        <v>1236</v>
      </c>
      <c r="D1071" t="s">
        <v>238</v>
      </c>
      <c r="E1071" t="s">
        <v>1546</v>
      </c>
      <c r="F1071" t="s">
        <v>120</v>
      </c>
      <c r="G1071" s="87">
        <v>43802</v>
      </c>
      <c r="H1071" t="s">
        <v>1547</v>
      </c>
      <c r="I1071" t="s">
        <v>3106</v>
      </c>
      <c r="J1071" t="s">
        <v>3037</v>
      </c>
      <c r="K1071">
        <v>10316</v>
      </c>
      <c r="L1071" t="s">
        <v>2366</v>
      </c>
      <c r="M1071" s="87">
        <v>43808</v>
      </c>
      <c r="N1071" t="s">
        <v>1551</v>
      </c>
      <c r="O1071" t="s">
        <v>1552</v>
      </c>
      <c r="P1071" s="61">
        <v>85</v>
      </c>
      <c r="Q1071" t="s">
        <v>1552</v>
      </c>
      <c r="R1071" s="61">
        <v>85</v>
      </c>
      <c r="S1071" s="61">
        <v>0</v>
      </c>
    </row>
    <row r="1072" spans="1:19" x14ac:dyDescent="0.2">
      <c r="A1072" t="s">
        <v>701</v>
      </c>
      <c r="B1072" t="s">
        <v>905</v>
      </c>
      <c r="C1072" t="s">
        <v>1236</v>
      </c>
      <c r="D1072" t="s">
        <v>238</v>
      </c>
      <c r="E1072" t="s">
        <v>1546</v>
      </c>
      <c r="F1072" t="s">
        <v>16</v>
      </c>
      <c r="G1072" s="87">
        <v>44012</v>
      </c>
      <c r="H1072" t="s">
        <v>2361</v>
      </c>
      <c r="J1072" t="s">
        <v>2362</v>
      </c>
      <c r="K1072">
        <v>10408</v>
      </c>
      <c r="L1072" t="s">
        <v>2363</v>
      </c>
      <c r="M1072" s="87">
        <v>43999</v>
      </c>
      <c r="N1072" t="s">
        <v>1551</v>
      </c>
      <c r="O1072" t="s">
        <v>1552</v>
      </c>
      <c r="P1072" s="61">
        <v>-1185</v>
      </c>
      <c r="Q1072" t="s">
        <v>1552</v>
      </c>
      <c r="R1072" s="61">
        <v>0</v>
      </c>
      <c r="S1072" s="61">
        <v>-1185</v>
      </c>
    </row>
    <row r="1073" spans="1:19" x14ac:dyDescent="0.2">
      <c r="A1073" t="s">
        <v>812</v>
      </c>
      <c r="B1073" t="s">
        <v>908</v>
      </c>
      <c r="C1073" t="s">
        <v>1239</v>
      </c>
      <c r="D1073" t="s">
        <v>238</v>
      </c>
      <c r="E1073" t="s">
        <v>1546</v>
      </c>
      <c r="F1073" t="s">
        <v>115</v>
      </c>
      <c r="G1073" s="87">
        <v>43677</v>
      </c>
      <c r="H1073" t="s">
        <v>1547</v>
      </c>
      <c r="I1073" t="s">
        <v>3107</v>
      </c>
      <c r="J1073" t="s">
        <v>3037</v>
      </c>
      <c r="K1073">
        <v>10241</v>
      </c>
      <c r="L1073" t="s">
        <v>2437</v>
      </c>
      <c r="M1073" s="87">
        <v>43677</v>
      </c>
      <c r="N1073" t="s">
        <v>1635</v>
      </c>
      <c r="O1073" t="s">
        <v>1552</v>
      </c>
      <c r="P1073" s="61">
        <v>60</v>
      </c>
      <c r="Q1073" t="s">
        <v>1552</v>
      </c>
      <c r="R1073" s="61">
        <v>60</v>
      </c>
      <c r="S1073" s="61">
        <v>0</v>
      </c>
    </row>
    <row r="1074" spans="1:19" x14ac:dyDescent="0.2">
      <c r="A1074" t="s">
        <v>812</v>
      </c>
      <c r="B1074" t="s">
        <v>908</v>
      </c>
      <c r="C1074" t="s">
        <v>1239</v>
      </c>
      <c r="D1074" t="s">
        <v>238</v>
      </c>
      <c r="E1074" t="s">
        <v>1546</v>
      </c>
      <c r="F1074" t="s">
        <v>115</v>
      </c>
      <c r="G1074" s="87">
        <v>43677</v>
      </c>
      <c r="H1074" t="s">
        <v>1547</v>
      </c>
      <c r="I1074" t="s">
        <v>3108</v>
      </c>
      <c r="J1074" t="s">
        <v>3037</v>
      </c>
      <c r="K1074">
        <v>10241</v>
      </c>
      <c r="L1074" t="s">
        <v>2437</v>
      </c>
      <c r="M1074" s="87">
        <v>43677</v>
      </c>
      <c r="N1074" t="s">
        <v>1635</v>
      </c>
      <c r="O1074" t="s">
        <v>1552</v>
      </c>
      <c r="P1074" s="61">
        <v>50</v>
      </c>
      <c r="Q1074" t="s">
        <v>1552</v>
      </c>
      <c r="R1074" s="61">
        <v>50</v>
      </c>
      <c r="S1074" s="61">
        <v>0</v>
      </c>
    </row>
    <row r="1075" spans="1:19" x14ac:dyDescent="0.2">
      <c r="A1075" t="s">
        <v>812</v>
      </c>
      <c r="B1075" t="s">
        <v>908</v>
      </c>
      <c r="C1075" t="s">
        <v>1239</v>
      </c>
      <c r="D1075" t="s">
        <v>238</v>
      </c>
      <c r="E1075" t="s">
        <v>1546</v>
      </c>
      <c r="F1075" t="s">
        <v>115</v>
      </c>
      <c r="G1075" s="87">
        <v>43677</v>
      </c>
      <c r="H1075" t="s">
        <v>1547</v>
      </c>
      <c r="I1075" t="s">
        <v>3108</v>
      </c>
      <c r="J1075" t="s">
        <v>3037</v>
      </c>
      <c r="K1075">
        <v>10241</v>
      </c>
      <c r="L1075" t="s">
        <v>2437</v>
      </c>
      <c r="M1075" s="87">
        <v>43677</v>
      </c>
      <c r="N1075" t="s">
        <v>1635</v>
      </c>
      <c r="O1075" t="s">
        <v>1552</v>
      </c>
      <c r="P1075" s="61">
        <v>50</v>
      </c>
      <c r="Q1075" t="s">
        <v>1552</v>
      </c>
      <c r="R1075" s="61">
        <v>50</v>
      </c>
      <c r="S1075" s="61">
        <v>0</v>
      </c>
    </row>
    <row r="1076" spans="1:19" x14ac:dyDescent="0.2">
      <c r="A1076" t="s">
        <v>812</v>
      </c>
      <c r="B1076" t="s">
        <v>908</v>
      </c>
      <c r="C1076" t="s">
        <v>1239</v>
      </c>
      <c r="D1076" t="s">
        <v>238</v>
      </c>
      <c r="E1076" t="s">
        <v>1546</v>
      </c>
      <c r="F1076" t="s">
        <v>115</v>
      </c>
      <c r="G1076" s="87">
        <v>43677</v>
      </c>
      <c r="H1076" t="s">
        <v>1547</v>
      </c>
      <c r="I1076" t="s">
        <v>3109</v>
      </c>
      <c r="J1076" t="s">
        <v>3037</v>
      </c>
      <c r="K1076">
        <v>10241</v>
      </c>
      <c r="L1076" t="s">
        <v>2437</v>
      </c>
      <c r="M1076" s="87">
        <v>43677</v>
      </c>
      <c r="N1076" t="s">
        <v>1635</v>
      </c>
      <c r="O1076" t="s">
        <v>1552</v>
      </c>
      <c r="P1076" s="61">
        <v>50</v>
      </c>
      <c r="Q1076" t="s">
        <v>1552</v>
      </c>
      <c r="R1076" s="61">
        <v>50</v>
      </c>
      <c r="S1076" s="61">
        <v>0</v>
      </c>
    </row>
    <row r="1077" spans="1:19" x14ac:dyDescent="0.2">
      <c r="A1077" t="s">
        <v>812</v>
      </c>
      <c r="B1077" t="s">
        <v>908</v>
      </c>
      <c r="C1077" t="s">
        <v>1239</v>
      </c>
      <c r="D1077" t="s">
        <v>238</v>
      </c>
      <c r="E1077" t="s">
        <v>1546</v>
      </c>
      <c r="F1077" t="s">
        <v>115</v>
      </c>
      <c r="G1077" s="87">
        <v>43677</v>
      </c>
      <c r="H1077" t="s">
        <v>1547</v>
      </c>
      <c r="I1077" t="s">
        <v>3110</v>
      </c>
      <c r="J1077" t="s">
        <v>3037</v>
      </c>
      <c r="K1077">
        <v>10241</v>
      </c>
      <c r="L1077" t="s">
        <v>2437</v>
      </c>
      <c r="M1077" s="87">
        <v>43677</v>
      </c>
      <c r="N1077" t="s">
        <v>1635</v>
      </c>
      <c r="O1077" t="s">
        <v>1552</v>
      </c>
      <c r="P1077" s="61">
        <v>30</v>
      </c>
      <c r="Q1077" t="s">
        <v>1552</v>
      </c>
      <c r="R1077" s="61">
        <v>30</v>
      </c>
      <c r="S1077" s="61">
        <v>0</v>
      </c>
    </row>
    <row r="1078" spans="1:19" x14ac:dyDescent="0.2">
      <c r="A1078" t="s">
        <v>812</v>
      </c>
      <c r="B1078" t="s">
        <v>908</v>
      </c>
      <c r="C1078" t="s">
        <v>1239</v>
      </c>
      <c r="D1078" t="s">
        <v>238</v>
      </c>
      <c r="E1078" t="s">
        <v>1546</v>
      </c>
      <c r="F1078" t="s">
        <v>115</v>
      </c>
      <c r="G1078" s="87">
        <v>43677</v>
      </c>
      <c r="H1078" t="s">
        <v>1547</v>
      </c>
      <c r="I1078" t="s">
        <v>3111</v>
      </c>
      <c r="J1078" t="s">
        <v>3037</v>
      </c>
      <c r="K1078">
        <v>10241</v>
      </c>
      <c r="L1078" t="s">
        <v>2437</v>
      </c>
      <c r="M1078" s="87">
        <v>43677</v>
      </c>
      <c r="N1078" t="s">
        <v>1635</v>
      </c>
      <c r="O1078" t="s">
        <v>1552</v>
      </c>
      <c r="P1078" s="61">
        <v>100</v>
      </c>
      <c r="Q1078" t="s">
        <v>1552</v>
      </c>
      <c r="R1078" s="61">
        <v>100</v>
      </c>
      <c r="S1078" s="61">
        <v>0</v>
      </c>
    </row>
    <row r="1079" spans="1:19" x14ac:dyDescent="0.2">
      <c r="A1079" t="s">
        <v>812</v>
      </c>
      <c r="B1079" t="s">
        <v>908</v>
      </c>
      <c r="C1079" t="s">
        <v>1239</v>
      </c>
      <c r="D1079" t="s">
        <v>238</v>
      </c>
      <c r="E1079" t="s">
        <v>1546</v>
      </c>
      <c r="F1079" t="s">
        <v>115</v>
      </c>
      <c r="G1079" s="87">
        <v>43677</v>
      </c>
      <c r="H1079" t="s">
        <v>1547</v>
      </c>
      <c r="I1079" t="s">
        <v>3112</v>
      </c>
      <c r="J1079" t="s">
        <v>3037</v>
      </c>
      <c r="K1079">
        <v>10241</v>
      </c>
      <c r="L1079" t="s">
        <v>2437</v>
      </c>
      <c r="M1079" s="87">
        <v>43677</v>
      </c>
      <c r="N1079" t="s">
        <v>1635</v>
      </c>
      <c r="O1079" t="s">
        <v>1552</v>
      </c>
      <c r="P1079" s="61">
        <v>120</v>
      </c>
      <c r="Q1079" t="s">
        <v>1552</v>
      </c>
      <c r="R1079" s="61">
        <v>120</v>
      </c>
      <c r="S1079" s="61">
        <v>0</v>
      </c>
    </row>
    <row r="1080" spans="1:19" x14ac:dyDescent="0.2">
      <c r="A1080" t="s">
        <v>812</v>
      </c>
      <c r="B1080" t="s">
        <v>908</v>
      </c>
      <c r="C1080" t="s">
        <v>1239</v>
      </c>
      <c r="D1080" t="s">
        <v>238</v>
      </c>
      <c r="E1080" t="s">
        <v>1546</v>
      </c>
      <c r="F1080" t="s">
        <v>115</v>
      </c>
      <c r="G1080" s="87">
        <v>43677</v>
      </c>
      <c r="H1080" t="s">
        <v>1547</v>
      </c>
      <c r="I1080" t="s">
        <v>3113</v>
      </c>
      <c r="J1080" t="s">
        <v>3037</v>
      </c>
      <c r="K1080">
        <v>10241</v>
      </c>
      <c r="L1080" t="s">
        <v>2437</v>
      </c>
      <c r="M1080" s="87">
        <v>43677</v>
      </c>
      <c r="N1080" t="s">
        <v>1635</v>
      </c>
      <c r="O1080" t="s">
        <v>1552</v>
      </c>
      <c r="P1080" s="61">
        <v>32</v>
      </c>
      <c r="Q1080" t="s">
        <v>1552</v>
      </c>
      <c r="R1080" s="61">
        <v>32</v>
      </c>
      <c r="S1080" s="61">
        <v>0</v>
      </c>
    </row>
    <row r="1081" spans="1:19" x14ac:dyDescent="0.2">
      <c r="A1081" t="s">
        <v>812</v>
      </c>
      <c r="B1081" t="s">
        <v>908</v>
      </c>
      <c r="C1081" t="s">
        <v>1239</v>
      </c>
      <c r="D1081" t="s">
        <v>238</v>
      </c>
      <c r="E1081" t="s">
        <v>1546</v>
      </c>
      <c r="F1081" t="s">
        <v>116</v>
      </c>
      <c r="G1081" s="87">
        <v>43707</v>
      </c>
      <c r="H1081" t="s">
        <v>1547</v>
      </c>
      <c r="I1081" t="s">
        <v>3114</v>
      </c>
      <c r="J1081" t="s">
        <v>3037</v>
      </c>
      <c r="K1081">
        <v>10258</v>
      </c>
      <c r="L1081" t="s">
        <v>2489</v>
      </c>
      <c r="M1081" s="87">
        <v>43717</v>
      </c>
      <c r="N1081" t="s">
        <v>1551</v>
      </c>
      <c r="O1081" t="s">
        <v>1552</v>
      </c>
      <c r="P1081" s="61">
        <v>12.5</v>
      </c>
      <c r="Q1081" t="s">
        <v>1552</v>
      </c>
      <c r="R1081" s="61">
        <v>12.5</v>
      </c>
      <c r="S1081" s="61">
        <v>0</v>
      </c>
    </row>
    <row r="1082" spans="1:19" x14ac:dyDescent="0.2">
      <c r="A1082" t="s">
        <v>812</v>
      </c>
      <c r="B1082" t="s">
        <v>908</v>
      </c>
      <c r="C1082" t="s">
        <v>1239</v>
      </c>
      <c r="D1082" t="s">
        <v>238</v>
      </c>
      <c r="E1082" t="s">
        <v>1546</v>
      </c>
      <c r="F1082" t="s">
        <v>116</v>
      </c>
      <c r="G1082" s="87">
        <v>43707</v>
      </c>
      <c r="H1082" t="s">
        <v>1547</v>
      </c>
      <c r="I1082" t="s">
        <v>3115</v>
      </c>
      <c r="J1082" t="s">
        <v>3037</v>
      </c>
      <c r="K1082">
        <v>10258</v>
      </c>
      <c r="L1082" t="s">
        <v>2489</v>
      </c>
      <c r="M1082" s="87">
        <v>43717</v>
      </c>
      <c r="N1082" t="s">
        <v>1551</v>
      </c>
      <c r="O1082" t="s">
        <v>1552</v>
      </c>
      <c r="P1082" s="61">
        <v>35</v>
      </c>
      <c r="Q1082" t="s">
        <v>1552</v>
      </c>
      <c r="R1082" s="61">
        <v>35</v>
      </c>
      <c r="S1082" s="61">
        <v>0</v>
      </c>
    </row>
    <row r="1083" spans="1:19" x14ac:dyDescent="0.2">
      <c r="A1083" t="s">
        <v>812</v>
      </c>
      <c r="B1083" t="s">
        <v>908</v>
      </c>
      <c r="C1083" t="s">
        <v>1239</v>
      </c>
      <c r="D1083" t="s">
        <v>238</v>
      </c>
      <c r="E1083" t="s">
        <v>1546</v>
      </c>
      <c r="F1083" t="s">
        <v>116</v>
      </c>
      <c r="G1083" s="87">
        <v>43707</v>
      </c>
      <c r="H1083" t="s">
        <v>1547</v>
      </c>
      <c r="I1083" t="s">
        <v>3116</v>
      </c>
      <c r="J1083" t="s">
        <v>3037</v>
      </c>
      <c r="K1083">
        <v>10258</v>
      </c>
      <c r="L1083" t="s">
        <v>2489</v>
      </c>
      <c r="M1083" s="87">
        <v>43717</v>
      </c>
      <c r="N1083" t="s">
        <v>1551</v>
      </c>
      <c r="O1083" t="s">
        <v>1552</v>
      </c>
      <c r="P1083" s="61">
        <v>57</v>
      </c>
      <c r="Q1083" t="s">
        <v>1552</v>
      </c>
      <c r="R1083" s="61">
        <v>57</v>
      </c>
      <c r="S1083" s="61">
        <v>0</v>
      </c>
    </row>
    <row r="1084" spans="1:19" x14ac:dyDescent="0.2">
      <c r="A1084" t="s">
        <v>812</v>
      </c>
      <c r="B1084" t="s">
        <v>908</v>
      </c>
      <c r="C1084" t="s">
        <v>1239</v>
      </c>
      <c r="D1084" t="s">
        <v>238</v>
      </c>
      <c r="E1084" t="s">
        <v>1546</v>
      </c>
      <c r="F1084" t="s">
        <v>116</v>
      </c>
      <c r="G1084" s="87">
        <v>43707</v>
      </c>
      <c r="H1084" t="s">
        <v>1547</v>
      </c>
      <c r="I1084" t="s">
        <v>3116</v>
      </c>
      <c r="J1084" t="s">
        <v>3037</v>
      </c>
      <c r="K1084">
        <v>10258</v>
      </c>
      <c r="L1084" t="s">
        <v>2489</v>
      </c>
      <c r="M1084" s="87">
        <v>43717</v>
      </c>
      <c r="N1084" t="s">
        <v>1551</v>
      </c>
      <c r="O1084" t="s">
        <v>1552</v>
      </c>
      <c r="P1084" s="61">
        <v>26.5</v>
      </c>
      <c r="Q1084" t="s">
        <v>1552</v>
      </c>
      <c r="R1084" s="61">
        <v>26.5</v>
      </c>
      <c r="S1084" s="61">
        <v>0</v>
      </c>
    </row>
    <row r="1085" spans="1:19" x14ac:dyDescent="0.2">
      <c r="A1085" t="s">
        <v>812</v>
      </c>
      <c r="B1085" t="s">
        <v>908</v>
      </c>
      <c r="C1085" t="s">
        <v>1239</v>
      </c>
      <c r="D1085" t="s">
        <v>238</v>
      </c>
      <c r="E1085" t="s">
        <v>1546</v>
      </c>
      <c r="F1085" t="s">
        <v>116</v>
      </c>
      <c r="G1085" s="87">
        <v>43707</v>
      </c>
      <c r="H1085" t="s">
        <v>1547</v>
      </c>
      <c r="I1085" t="s">
        <v>3117</v>
      </c>
      <c r="J1085" t="s">
        <v>3037</v>
      </c>
      <c r="K1085">
        <v>10258</v>
      </c>
      <c r="L1085" t="s">
        <v>2489</v>
      </c>
      <c r="M1085" s="87">
        <v>43717</v>
      </c>
      <c r="N1085" t="s">
        <v>1551</v>
      </c>
      <c r="O1085" t="s">
        <v>1552</v>
      </c>
      <c r="P1085" s="61">
        <v>60</v>
      </c>
      <c r="Q1085" t="s">
        <v>1552</v>
      </c>
      <c r="R1085" s="61">
        <v>60</v>
      </c>
      <c r="S1085" s="61">
        <v>0</v>
      </c>
    </row>
    <row r="1086" spans="1:19" x14ac:dyDescent="0.2">
      <c r="A1086" t="s">
        <v>812</v>
      </c>
      <c r="B1086" t="s">
        <v>908</v>
      </c>
      <c r="C1086" t="s">
        <v>1239</v>
      </c>
      <c r="D1086" t="s">
        <v>238</v>
      </c>
      <c r="E1086" t="s">
        <v>1546</v>
      </c>
      <c r="F1086" t="s">
        <v>116</v>
      </c>
      <c r="G1086" s="87">
        <v>43707</v>
      </c>
      <c r="H1086" t="s">
        <v>1547</v>
      </c>
      <c r="I1086" t="s">
        <v>3117</v>
      </c>
      <c r="J1086" t="s">
        <v>3037</v>
      </c>
      <c r="K1086">
        <v>10258</v>
      </c>
      <c r="L1086" t="s">
        <v>2489</v>
      </c>
      <c r="M1086" s="87">
        <v>43717</v>
      </c>
      <c r="N1086" t="s">
        <v>1551</v>
      </c>
      <c r="O1086" t="s">
        <v>1552</v>
      </c>
      <c r="P1086" s="61">
        <v>32</v>
      </c>
      <c r="Q1086" t="s">
        <v>1552</v>
      </c>
      <c r="R1086" s="61">
        <v>32</v>
      </c>
      <c r="S1086" s="61">
        <v>0</v>
      </c>
    </row>
    <row r="1087" spans="1:19" x14ac:dyDescent="0.2">
      <c r="A1087" t="s">
        <v>812</v>
      </c>
      <c r="B1087" t="s">
        <v>908</v>
      </c>
      <c r="C1087" t="s">
        <v>1239</v>
      </c>
      <c r="D1087" t="s">
        <v>238</v>
      </c>
      <c r="E1087" t="s">
        <v>1546</v>
      </c>
      <c r="F1087" t="s">
        <v>116</v>
      </c>
      <c r="G1087" s="87">
        <v>43707</v>
      </c>
      <c r="H1087" t="s">
        <v>1547</v>
      </c>
      <c r="I1087" t="s">
        <v>3118</v>
      </c>
      <c r="J1087" t="s">
        <v>3037</v>
      </c>
      <c r="K1087">
        <v>10258</v>
      </c>
      <c r="L1087" t="s">
        <v>2489</v>
      </c>
      <c r="M1087" s="87">
        <v>43717</v>
      </c>
      <c r="N1087" t="s">
        <v>1551</v>
      </c>
      <c r="O1087" t="s">
        <v>1552</v>
      </c>
      <c r="P1087" s="61">
        <v>50</v>
      </c>
      <c r="Q1087" t="s">
        <v>1552</v>
      </c>
      <c r="R1087" s="61">
        <v>50</v>
      </c>
      <c r="S1087" s="61">
        <v>0</v>
      </c>
    </row>
    <row r="1088" spans="1:19" x14ac:dyDescent="0.2">
      <c r="A1088" t="s">
        <v>812</v>
      </c>
      <c r="B1088" t="s">
        <v>908</v>
      </c>
      <c r="C1088" t="s">
        <v>1239</v>
      </c>
      <c r="D1088" t="s">
        <v>238</v>
      </c>
      <c r="E1088" t="s">
        <v>1546</v>
      </c>
      <c r="F1088" t="s">
        <v>117</v>
      </c>
      <c r="G1088" s="87">
        <v>43738</v>
      </c>
      <c r="H1088" t="s">
        <v>1547</v>
      </c>
      <c r="I1088" t="s">
        <v>3119</v>
      </c>
      <c r="J1088" t="s">
        <v>3037</v>
      </c>
      <c r="K1088">
        <v>10276</v>
      </c>
      <c r="L1088" t="s">
        <v>2527</v>
      </c>
      <c r="M1088" s="87">
        <v>43739</v>
      </c>
      <c r="N1088" t="s">
        <v>1551</v>
      </c>
      <c r="O1088" t="s">
        <v>1552</v>
      </c>
      <c r="P1088" s="61">
        <v>240</v>
      </c>
      <c r="Q1088" t="s">
        <v>1552</v>
      </c>
      <c r="R1088" s="61">
        <v>240</v>
      </c>
      <c r="S1088" s="61">
        <v>0</v>
      </c>
    </row>
    <row r="1089" spans="1:19" x14ac:dyDescent="0.2">
      <c r="A1089" t="s">
        <v>812</v>
      </c>
      <c r="B1089" t="s">
        <v>908</v>
      </c>
      <c r="C1089" t="s">
        <v>1239</v>
      </c>
      <c r="D1089" t="s">
        <v>238</v>
      </c>
      <c r="E1089" t="s">
        <v>1546</v>
      </c>
      <c r="F1089" t="s">
        <v>117</v>
      </c>
      <c r="G1089" s="87">
        <v>43738</v>
      </c>
      <c r="H1089" t="s">
        <v>1547</v>
      </c>
      <c r="I1089" t="s">
        <v>3120</v>
      </c>
      <c r="J1089" t="s">
        <v>3037</v>
      </c>
      <c r="K1089">
        <v>10276</v>
      </c>
      <c r="L1089" t="s">
        <v>2527</v>
      </c>
      <c r="M1089" s="87">
        <v>43739</v>
      </c>
      <c r="N1089" t="s">
        <v>1551</v>
      </c>
      <c r="O1089" t="s">
        <v>1552</v>
      </c>
      <c r="P1089" s="61">
        <v>30</v>
      </c>
      <c r="Q1089" t="s">
        <v>1552</v>
      </c>
      <c r="R1089" s="61">
        <v>30</v>
      </c>
      <c r="S1089" s="61">
        <v>0</v>
      </c>
    </row>
    <row r="1090" spans="1:19" x14ac:dyDescent="0.2">
      <c r="A1090" t="s">
        <v>812</v>
      </c>
      <c r="B1090" t="s">
        <v>908</v>
      </c>
      <c r="C1090" t="s">
        <v>1239</v>
      </c>
      <c r="D1090" t="s">
        <v>238</v>
      </c>
      <c r="E1090" t="s">
        <v>1546</v>
      </c>
      <c r="F1090" t="s">
        <v>117</v>
      </c>
      <c r="G1090" s="87">
        <v>43738</v>
      </c>
      <c r="H1090" t="s">
        <v>1547</v>
      </c>
      <c r="I1090" t="s">
        <v>3121</v>
      </c>
      <c r="J1090" t="s">
        <v>3037</v>
      </c>
      <c r="K1090">
        <v>10276</v>
      </c>
      <c r="L1090" t="s">
        <v>2527</v>
      </c>
      <c r="M1090" s="87">
        <v>43739</v>
      </c>
      <c r="N1090" t="s">
        <v>1551</v>
      </c>
      <c r="O1090" t="s">
        <v>1552</v>
      </c>
      <c r="P1090" s="61">
        <v>35</v>
      </c>
      <c r="Q1090" t="s">
        <v>1552</v>
      </c>
      <c r="R1090" s="61">
        <v>35</v>
      </c>
      <c r="S1090" s="61">
        <v>0</v>
      </c>
    </row>
    <row r="1091" spans="1:19" x14ac:dyDescent="0.2">
      <c r="A1091" t="s">
        <v>812</v>
      </c>
      <c r="B1091" t="s">
        <v>908</v>
      </c>
      <c r="C1091" t="s">
        <v>1239</v>
      </c>
      <c r="D1091" t="s">
        <v>238</v>
      </c>
      <c r="E1091" t="s">
        <v>1546</v>
      </c>
      <c r="F1091" t="s">
        <v>117</v>
      </c>
      <c r="G1091" s="87">
        <v>43738</v>
      </c>
      <c r="H1091" t="s">
        <v>1547</v>
      </c>
      <c r="I1091" t="s">
        <v>3122</v>
      </c>
      <c r="J1091" t="s">
        <v>3037</v>
      </c>
      <c r="K1091">
        <v>10276</v>
      </c>
      <c r="L1091" t="s">
        <v>2527</v>
      </c>
      <c r="M1091" s="87">
        <v>43739</v>
      </c>
      <c r="N1091" t="s">
        <v>1551</v>
      </c>
      <c r="O1091" t="s">
        <v>1552</v>
      </c>
      <c r="P1091" s="61">
        <v>32</v>
      </c>
      <c r="Q1091" t="s">
        <v>1552</v>
      </c>
      <c r="R1091" s="61">
        <v>32</v>
      </c>
      <c r="S1091" s="61">
        <v>0</v>
      </c>
    </row>
    <row r="1092" spans="1:19" x14ac:dyDescent="0.2">
      <c r="A1092" t="s">
        <v>812</v>
      </c>
      <c r="B1092" t="s">
        <v>908</v>
      </c>
      <c r="C1092" t="s">
        <v>1239</v>
      </c>
      <c r="D1092" t="s">
        <v>238</v>
      </c>
      <c r="E1092" t="s">
        <v>1546</v>
      </c>
      <c r="F1092" t="s">
        <v>117</v>
      </c>
      <c r="G1092" s="87">
        <v>43738</v>
      </c>
      <c r="H1092" t="s">
        <v>1547</v>
      </c>
      <c r="I1092" t="s">
        <v>3122</v>
      </c>
      <c r="J1092" t="s">
        <v>3037</v>
      </c>
      <c r="K1092">
        <v>10276</v>
      </c>
      <c r="L1092" t="s">
        <v>2527</v>
      </c>
      <c r="M1092" s="87">
        <v>43739</v>
      </c>
      <c r="N1092" t="s">
        <v>1551</v>
      </c>
      <c r="O1092" t="s">
        <v>1552</v>
      </c>
      <c r="P1092" s="61">
        <v>120</v>
      </c>
      <c r="Q1092" t="s">
        <v>1552</v>
      </c>
      <c r="R1092" s="61">
        <v>120</v>
      </c>
      <c r="S1092" s="61">
        <v>0</v>
      </c>
    </row>
    <row r="1093" spans="1:19" x14ac:dyDescent="0.2">
      <c r="A1093" t="s">
        <v>812</v>
      </c>
      <c r="B1093" t="s">
        <v>908</v>
      </c>
      <c r="C1093" t="s">
        <v>1239</v>
      </c>
      <c r="D1093" t="s">
        <v>238</v>
      </c>
      <c r="E1093" t="s">
        <v>1546</v>
      </c>
      <c r="F1093" t="s">
        <v>117</v>
      </c>
      <c r="G1093" s="87">
        <v>43738</v>
      </c>
      <c r="H1093" t="s">
        <v>1547</v>
      </c>
      <c r="I1093" t="s">
        <v>3123</v>
      </c>
      <c r="J1093" t="s">
        <v>3037</v>
      </c>
      <c r="K1093">
        <v>10276</v>
      </c>
      <c r="L1093" t="s">
        <v>2527</v>
      </c>
      <c r="M1093" s="87">
        <v>43739</v>
      </c>
      <c r="N1093" t="s">
        <v>1551</v>
      </c>
      <c r="O1093" t="s">
        <v>1552</v>
      </c>
      <c r="P1093" s="61">
        <v>25</v>
      </c>
      <c r="Q1093" t="s">
        <v>1552</v>
      </c>
      <c r="R1093" s="61">
        <v>25</v>
      </c>
      <c r="S1093" s="61">
        <v>0</v>
      </c>
    </row>
    <row r="1094" spans="1:19" x14ac:dyDescent="0.2">
      <c r="A1094" t="s">
        <v>812</v>
      </c>
      <c r="B1094" t="s">
        <v>908</v>
      </c>
      <c r="C1094" t="s">
        <v>1239</v>
      </c>
      <c r="D1094" t="s">
        <v>238</v>
      </c>
      <c r="E1094" t="s">
        <v>1546</v>
      </c>
      <c r="F1094" t="s">
        <v>117</v>
      </c>
      <c r="G1094" s="87">
        <v>43738</v>
      </c>
      <c r="H1094" t="s">
        <v>1547</v>
      </c>
      <c r="I1094" t="s">
        <v>3123</v>
      </c>
      <c r="J1094" t="s">
        <v>3037</v>
      </c>
      <c r="K1094">
        <v>10276</v>
      </c>
      <c r="L1094" t="s">
        <v>2527</v>
      </c>
      <c r="M1094" s="87">
        <v>43739</v>
      </c>
      <c r="N1094" t="s">
        <v>1551</v>
      </c>
      <c r="O1094" t="s">
        <v>1552</v>
      </c>
      <c r="P1094" s="61">
        <v>25</v>
      </c>
      <c r="Q1094" t="s">
        <v>1552</v>
      </c>
      <c r="R1094" s="61">
        <v>25</v>
      </c>
      <c r="S1094" s="61">
        <v>0</v>
      </c>
    </row>
    <row r="1095" spans="1:19" x14ac:dyDescent="0.2">
      <c r="A1095" t="s">
        <v>812</v>
      </c>
      <c r="B1095" t="s">
        <v>908</v>
      </c>
      <c r="C1095" t="s">
        <v>1239</v>
      </c>
      <c r="D1095" t="s">
        <v>238</v>
      </c>
      <c r="E1095" t="s">
        <v>1546</v>
      </c>
      <c r="F1095" t="s">
        <v>117</v>
      </c>
      <c r="G1095" s="87">
        <v>43738</v>
      </c>
      <c r="H1095" t="s">
        <v>1547</v>
      </c>
      <c r="I1095" t="s">
        <v>3124</v>
      </c>
      <c r="J1095" t="s">
        <v>3037</v>
      </c>
      <c r="K1095">
        <v>10276</v>
      </c>
      <c r="L1095" t="s">
        <v>2527</v>
      </c>
      <c r="M1095" s="87">
        <v>43739</v>
      </c>
      <c r="N1095" t="s">
        <v>1551</v>
      </c>
      <c r="O1095" t="s">
        <v>1552</v>
      </c>
      <c r="P1095" s="61">
        <v>75</v>
      </c>
      <c r="Q1095" t="s">
        <v>1552</v>
      </c>
      <c r="R1095" s="61">
        <v>75</v>
      </c>
      <c r="S1095" s="61">
        <v>0</v>
      </c>
    </row>
    <row r="1096" spans="1:19" x14ac:dyDescent="0.2">
      <c r="A1096" t="s">
        <v>812</v>
      </c>
      <c r="B1096" t="s">
        <v>908</v>
      </c>
      <c r="C1096" t="s">
        <v>1239</v>
      </c>
      <c r="D1096" t="s">
        <v>238</v>
      </c>
      <c r="E1096" t="s">
        <v>1546</v>
      </c>
      <c r="F1096" t="s">
        <v>118</v>
      </c>
      <c r="G1096" s="87">
        <v>43768</v>
      </c>
      <c r="H1096" t="s">
        <v>1547</v>
      </c>
      <c r="I1096" t="s">
        <v>3125</v>
      </c>
      <c r="J1096" t="s">
        <v>3037</v>
      </c>
      <c r="K1096">
        <v>10302</v>
      </c>
      <c r="L1096" t="s">
        <v>2574</v>
      </c>
      <c r="M1096" s="87">
        <v>43783</v>
      </c>
      <c r="N1096" t="s">
        <v>1551</v>
      </c>
      <c r="O1096" t="s">
        <v>1552</v>
      </c>
      <c r="P1096" s="61">
        <v>12.5</v>
      </c>
      <c r="Q1096" t="s">
        <v>1552</v>
      </c>
      <c r="R1096" s="61">
        <v>12.5</v>
      </c>
      <c r="S1096" s="61">
        <v>0</v>
      </c>
    </row>
    <row r="1097" spans="1:19" x14ac:dyDescent="0.2">
      <c r="A1097" t="s">
        <v>812</v>
      </c>
      <c r="B1097" t="s">
        <v>908</v>
      </c>
      <c r="C1097" t="s">
        <v>1239</v>
      </c>
      <c r="D1097" t="s">
        <v>238</v>
      </c>
      <c r="E1097" t="s">
        <v>1546</v>
      </c>
      <c r="F1097" t="s">
        <v>118</v>
      </c>
      <c r="G1097" s="87">
        <v>43768</v>
      </c>
      <c r="H1097" t="s">
        <v>1547</v>
      </c>
      <c r="I1097" t="s">
        <v>3126</v>
      </c>
      <c r="J1097" t="s">
        <v>3037</v>
      </c>
      <c r="K1097">
        <v>10302</v>
      </c>
      <c r="L1097" t="s">
        <v>2574</v>
      </c>
      <c r="M1097" s="87">
        <v>43783</v>
      </c>
      <c r="N1097" t="s">
        <v>1551</v>
      </c>
      <c r="O1097" t="s">
        <v>1552</v>
      </c>
      <c r="P1097" s="61">
        <v>35</v>
      </c>
      <c r="Q1097" t="s">
        <v>1552</v>
      </c>
      <c r="R1097" s="61">
        <v>35</v>
      </c>
      <c r="S1097" s="61">
        <v>0</v>
      </c>
    </row>
    <row r="1098" spans="1:19" x14ac:dyDescent="0.2">
      <c r="A1098" t="s">
        <v>812</v>
      </c>
      <c r="B1098" t="s">
        <v>908</v>
      </c>
      <c r="C1098" t="s">
        <v>1239</v>
      </c>
      <c r="D1098" t="s">
        <v>238</v>
      </c>
      <c r="E1098" t="s">
        <v>1546</v>
      </c>
      <c r="F1098" t="s">
        <v>118</v>
      </c>
      <c r="G1098" s="87">
        <v>43768</v>
      </c>
      <c r="H1098" t="s">
        <v>1547</v>
      </c>
      <c r="I1098" t="s">
        <v>3127</v>
      </c>
      <c r="J1098" t="s">
        <v>3037</v>
      </c>
      <c r="K1098">
        <v>10302</v>
      </c>
      <c r="L1098" t="s">
        <v>2574</v>
      </c>
      <c r="M1098" s="87">
        <v>43783</v>
      </c>
      <c r="N1098" t="s">
        <v>1551</v>
      </c>
      <c r="O1098" t="s">
        <v>1552</v>
      </c>
      <c r="P1098" s="61">
        <v>35</v>
      </c>
      <c r="Q1098" t="s">
        <v>1552</v>
      </c>
      <c r="R1098" s="61">
        <v>35</v>
      </c>
      <c r="S1098" s="61">
        <v>0</v>
      </c>
    </row>
    <row r="1099" spans="1:19" x14ac:dyDescent="0.2">
      <c r="A1099" t="s">
        <v>812</v>
      </c>
      <c r="B1099" t="s">
        <v>908</v>
      </c>
      <c r="C1099" t="s">
        <v>1239</v>
      </c>
      <c r="D1099" t="s">
        <v>238</v>
      </c>
      <c r="E1099" t="s">
        <v>1546</v>
      </c>
      <c r="F1099" t="s">
        <v>118</v>
      </c>
      <c r="G1099" s="87">
        <v>43768</v>
      </c>
      <c r="H1099" t="s">
        <v>1547</v>
      </c>
      <c r="I1099" t="s">
        <v>3128</v>
      </c>
      <c r="J1099" t="s">
        <v>3037</v>
      </c>
      <c r="K1099">
        <v>10302</v>
      </c>
      <c r="L1099" t="s">
        <v>2574</v>
      </c>
      <c r="M1099" s="87">
        <v>43783</v>
      </c>
      <c r="N1099" t="s">
        <v>1551</v>
      </c>
      <c r="O1099" t="s">
        <v>1552</v>
      </c>
      <c r="P1099" s="61">
        <v>35</v>
      </c>
      <c r="Q1099" t="s">
        <v>1552</v>
      </c>
      <c r="R1099" s="61">
        <v>35</v>
      </c>
      <c r="S1099" s="61">
        <v>0</v>
      </c>
    </row>
    <row r="1100" spans="1:19" x14ac:dyDescent="0.2">
      <c r="A1100" t="s">
        <v>812</v>
      </c>
      <c r="B1100" t="s">
        <v>908</v>
      </c>
      <c r="C1100" t="s">
        <v>1239</v>
      </c>
      <c r="D1100" t="s">
        <v>238</v>
      </c>
      <c r="E1100" t="s">
        <v>1546</v>
      </c>
      <c r="F1100" t="s">
        <v>118</v>
      </c>
      <c r="G1100" s="87">
        <v>43768</v>
      </c>
      <c r="H1100" t="s">
        <v>1547</v>
      </c>
      <c r="I1100" t="s">
        <v>3129</v>
      </c>
      <c r="J1100" t="s">
        <v>3037</v>
      </c>
      <c r="K1100">
        <v>10302</v>
      </c>
      <c r="L1100" t="s">
        <v>2574</v>
      </c>
      <c r="M1100" s="87">
        <v>43783</v>
      </c>
      <c r="N1100" t="s">
        <v>1551</v>
      </c>
      <c r="O1100" t="s">
        <v>1552</v>
      </c>
      <c r="P1100" s="61">
        <v>35</v>
      </c>
      <c r="Q1100" t="s">
        <v>1552</v>
      </c>
      <c r="R1100" s="61">
        <v>35</v>
      </c>
      <c r="S1100" s="61">
        <v>0</v>
      </c>
    </row>
    <row r="1101" spans="1:19" x14ac:dyDescent="0.2">
      <c r="A1101" t="s">
        <v>812</v>
      </c>
      <c r="B1101" t="s">
        <v>908</v>
      </c>
      <c r="C1101" t="s">
        <v>1239</v>
      </c>
      <c r="D1101" t="s">
        <v>238</v>
      </c>
      <c r="E1101" t="s">
        <v>1546</v>
      </c>
      <c r="F1101" t="s">
        <v>118</v>
      </c>
      <c r="G1101" s="87">
        <v>43768</v>
      </c>
      <c r="H1101" t="s">
        <v>1547</v>
      </c>
      <c r="I1101" t="s">
        <v>3129</v>
      </c>
      <c r="J1101" t="s">
        <v>3037</v>
      </c>
      <c r="K1101">
        <v>10302</v>
      </c>
      <c r="L1101" t="s">
        <v>2574</v>
      </c>
      <c r="M1101" s="87">
        <v>43783</v>
      </c>
      <c r="N1101" t="s">
        <v>1551</v>
      </c>
      <c r="O1101" t="s">
        <v>1552</v>
      </c>
      <c r="P1101" s="61">
        <v>35</v>
      </c>
      <c r="Q1101" t="s">
        <v>1552</v>
      </c>
      <c r="R1101" s="61">
        <v>35</v>
      </c>
      <c r="S1101" s="61">
        <v>0</v>
      </c>
    </row>
    <row r="1102" spans="1:19" x14ac:dyDescent="0.2">
      <c r="A1102" t="s">
        <v>812</v>
      </c>
      <c r="B1102" t="s">
        <v>908</v>
      </c>
      <c r="C1102" t="s">
        <v>1239</v>
      </c>
      <c r="D1102" t="s">
        <v>238</v>
      </c>
      <c r="E1102" t="s">
        <v>1546</v>
      </c>
      <c r="F1102" t="s">
        <v>118</v>
      </c>
      <c r="G1102" s="87">
        <v>43768</v>
      </c>
      <c r="H1102" t="s">
        <v>1547</v>
      </c>
      <c r="I1102" t="s">
        <v>3129</v>
      </c>
      <c r="J1102" t="s">
        <v>3037</v>
      </c>
      <c r="K1102">
        <v>10302</v>
      </c>
      <c r="L1102" t="s">
        <v>2574</v>
      </c>
      <c r="M1102" s="87">
        <v>43783</v>
      </c>
      <c r="N1102" t="s">
        <v>1551</v>
      </c>
      <c r="O1102" t="s">
        <v>1552</v>
      </c>
      <c r="P1102" s="61">
        <v>35</v>
      </c>
      <c r="Q1102" t="s">
        <v>1552</v>
      </c>
      <c r="R1102" s="61">
        <v>35</v>
      </c>
      <c r="S1102" s="61">
        <v>0</v>
      </c>
    </row>
    <row r="1103" spans="1:19" x14ac:dyDescent="0.2">
      <c r="A1103" t="s">
        <v>812</v>
      </c>
      <c r="B1103" t="s">
        <v>908</v>
      </c>
      <c r="C1103" t="s">
        <v>1239</v>
      </c>
      <c r="D1103" t="s">
        <v>238</v>
      </c>
      <c r="E1103" t="s">
        <v>1546</v>
      </c>
      <c r="F1103" t="s">
        <v>118</v>
      </c>
      <c r="G1103" s="87">
        <v>43768</v>
      </c>
      <c r="H1103" t="s">
        <v>1547</v>
      </c>
      <c r="I1103" t="s">
        <v>3129</v>
      </c>
      <c r="J1103" t="s">
        <v>3037</v>
      </c>
      <c r="K1103">
        <v>10302</v>
      </c>
      <c r="L1103" t="s">
        <v>2574</v>
      </c>
      <c r="M1103" s="87">
        <v>43783</v>
      </c>
      <c r="N1103" t="s">
        <v>1551</v>
      </c>
      <c r="O1103" t="s">
        <v>1552</v>
      </c>
      <c r="P1103" s="61">
        <v>133.5</v>
      </c>
      <c r="Q1103" t="s">
        <v>1552</v>
      </c>
      <c r="R1103" s="61">
        <v>133.5</v>
      </c>
      <c r="S1103" s="61">
        <v>0</v>
      </c>
    </row>
    <row r="1104" spans="1:19" x14ac:dyDescent="0.2">
      <c r="A1104" t="s">
        <v>812</v>
      </c>
      <c r="B1104" t="s">
        <v>908</v>
      </c>
      <c r="C1104" t="s">
        <v>1239</v>
      </c>
      <c r="D1104" t="s">
        <v>238</v>
      </c>
      <c r="E1104" t="s">
        <v>1546</v>
      </c>
      <c r="F1104" t="s">
        <v>118</v>
      </c>
      <c r="G1104" s="87">
        <v>43768</v>
      </c>
      <c r="H1104" t="s">
        <v>1547</v>
      </c>
      <c r="I1104" t="s">
        <v>3130</v>
      </c>
      <c r="J1104" t="s">
        <v>3037</v>
      </c>
      <c r="K1104">
        <v>10302</v>
      </c>
      <c r="L1104" t="s">
        <v>2574</v>
      </c>
      <c r="M1104" s="87">
        <v>43783</v>
      </c>
      <c r="N1104" t="s">
        <v>1551</v>
      </c>
      <c r="O1104" t="s">
        <v>1552</v>
      </c>
      <c r="P1104" s="61">
        <v>30</v>
      </c>
      <c r="Q1104" t="s">
        <v>1552</v>
      </c>
      <c r="R1104" s="61">
        <v>30</v>
      </c>
      <c r="S1104" s="61">
        <v>0</v>
      </c>
    </row>
    <row r="1105" spans="1:19" x14ac:dyDescent="0.2">
      <c r="A1105" t="s">
        <v>812</v>
      </c>
      <c r="B1105" t="s">
        <v>908</v>
      </c>
      <c r="C1105" t="s">
        <v>1239</v>
      </c>
      <c r="D1105" t="s">
        <v>238</v>
      </c>
      <c r="E1105" t="s">
        <v>1546</v>
      </c>
      <c r="F1105" t="s">
        <v>118</v>
      </c>
      <c r="G1105" s="87">
        <v>43768</v>
      </c>
      <c r="H1105" t="s">
        <v>1547</v>
      </c>
      <c r="I1105" t="s">
        <v>3130</v>
      </c>
      <c r="J1105" t="s">
        <v>3037</v>
      </c>
      <c r="K1105">
        <v>10302</v>
      </c>
      <c r="L1105" t="s">
        <v>2574</v>
      </c>
      <c r="M1105" s="87">
        <v>43783</v>
      </c>
      <c r="N1105" t="s">
        <v>1551</v>
      </c>
      <c r="O1105" t="s">
        <v>1552</v>
      </c>
      <c r="P1105" s="61">
        <v>35</v>
      </c>
      <c r="Q1105" t="s">
        <v>1552</v>
      </c>
      <c r="R1105" s="61">
        <v>35</v>
      </c>
      <c r="S1105" s="61">
        <v>0</v>
      </c>
    </row>
    <row r="1106" spans="1:19" x14ac:dyDescent="0.2">
      <c r="A1106" t="s">
        <v>812</v>
      </c>
      <c r="B1106" t="s">
        <v>908</v>
      </c>
      <c r="C1106" t="s">
        <v>1239</v>
      </c>
      <c r="D1106" t="s">
        <v>238</v>
      </c>
      <c r="E1106" t="s">
        <v>1546</v>
      </c>
      <c r="F1106" t="s">
        <v>118</v>
      </c>
      <c r="G1106" s="87">
        <v>43768</v>
      </c>
      <c r="H1106" t="s">
        <v>1547</v>
      </c>
      <c r="I1106" t="s">
        <v>3130</v>
      </c>
      <c r="J1106" t="s">
        <v>3037</v>
      </c>
      <c r="K1106">
        <v>10302</v>
      </c>
      <c r="L1106" t="s">
        <v>2574</v>
      </c>
      <c r="M1106" s="87">
        <v>43783</v>
      </c>
      <c r="N1106" t="s">
        <v>1551</v>
      </c>
      <c r="O1106" t="s">
        <v>1552</v>
      </c>
      <c r="P1106" s="61">
        <v>35</v>
      </c>
      <c r="Q1106" t="s">
        <v>1552</v>
      </c>
      <c r="R1106" s="61">
        <v>35</v>
      </c>
      <c r="S1106" s="61">
        <v>0</v>
      </c>
    </row>
    <row r="1107" spans="1:19" x14ac:dyDescent="0.2">
      <c r="A1107" t="s">
        <v>812</v>
      </c>
      <c r="B1107" t="s">
        <v>908</v>
      </c>
      <c r="C1107" t="s">
        <v>1239</v>
      </c>
      <c r="D1107" t="s">
        <v>238</v>
      </c>
      <c r="E1107" t="s">
        <v>1546</v>
      </c>
      <c r="F1107" t="s">
        <v>118</v>
      </c>
      <c r="G1107" s="87">
        <v>43768</v>
      </c>
      <c r="H1107" t="s">
        <v>1547</v>
      </c>
      <c r="I1107" t="s">
        <v>3130</v>
      </c>
      <c r="J1107" t="s">
        <v>3037</v>
      </c>
      <c r="K1107">
        <v>10302</v>
      </c>
      <c r="L1107" t="s">
        <v>2574</v>
      </c>
      <c r="M1107" s="87">
        <v>43783</v>
      </c>
      <c r="N1107" t="s">
        <v>1551</v>
      </c>
      <c r="O1107" t="s">
        <v>1552</v>
      </c>
      <c r="P1107" s="61">
        <v>120</v>
      </c>
      <c r="Q1107" t="s">
        <v>1552</v>
      </c>
      <c r="R1107" s="61">
        <v>120</v>
      </c>
      <c r="S1107" s="61">
        <v>0</v>
      </c>
    </row>
    <row r="1108" spans="1:19" x14ac:dyDescent="0.2">
      <c r="A1108" t="s">
        <v>812</v>
      </c>
      <c r="B1108" t="s">
        <v>908</v>
      </c>
      <c r="C1108" t="s">
        <v>1239</v>
      </c>
      <c r="D1108" t="s">
        <v>238</v>
      </c>
      <c r="E1108" t="s">
        <v>1546</v>
      </c>
      <c r="F1108" t="s">
        <v>118</v>
      </c>
      <c r="G1108" s="87">
        <v>43768</v>
      </c>
      <c r="H1108" t="s">
        <v>1547</v>
      </c>
      <c r="I1108" t="s">
        <v>3130</v>
      </c>
      <c r="J1108" t="s">
        <v>3037</v>
      </c>
      <c r="K1108">
        <v>10302</v>
      </c>
      <c r="L1108" t="s">
        <v>2574</v>
      </c>
      <c r="M1108" s="87">
        <v>43783</v>
      </c>
      <c r="N1108" t="s">
        <v>1551</v>
      </c>
      <c r="O1108" t="s">
        <v>1552</v>
      </c>
      <c r="P1108" s="61">
        <v>80</v>
      </c>
      <c r="Q1108" t="s">
        <v>1552</v>
      </c>
      <c r="R1108" s="61">
        <v>80</v>
      </c>
      <c r="S1108" s="61">
        <v>0</v>
      </c>
    </row>
    <row r="1109" spans="1:19" x14ac:dyDescent="0.2">
      <c r="A1109" t="s">
        <v>812</v>
      </c>
      <c r="B1109" t="s">
        <v>908</v>
      </c>
      <c r="C1109" t="s">
        <v>1239</v>
      </c>
      <c r="D1109" t="s">
        <v>238</v>
      </c>
      <c r="E1109" t="s">
        <v>1546</v>
      </c>
      <c r="F1109" t="s">
        <v>118</v>
      </c>
      <c r="G1109" s="87">
        <v>43768</v>
      </c>
      <c r="H1109" t="s">
        <v>1547</v>
      </c>
      <c r="I1109" t="s">
        <v>3131</v>
      </c>
      <c r="J1109" t="s">
        <v>3037</v>
      </c>
      <c r="K1109">
        <v>10302</v>
      </c>
      <c r="L1109" t="s">
        <v>2574</v>
      </c>
      <c r="M1109" s="87">
        <v>43783</v>
      </c>
      <c r="N1109" t="s">
        <v>1551</v>
      </c>
      <c r="O1109" t="s">
        <v>1552</v>
      </c>
      <c r="P1109" s="61">
        <v>250</v>
      </c>
      <c r="Q1109" t="s">
        <v>1552</v>
      </c>
      <c r="R1109" s="61">
        <v>250</v>
      </c>
      <c r="S1109" s="61">
        <v>0</v>
      </c>
    </row>
    <row r="1110" spans="1:19" x14ac:dyDescent="0.2">
      <c r="A1110" t="s">
        <v>812</v>
      </c>
      <c r="B1110" t="s">
        <v>908</v>
      </c>
      <c r="C1110" t="s">
        <v>1239</v>
      </c>
      <c r="D1110" t="s">
        <v>238</v>
      </c>
      <c r="E1110" t="s">
        <v>1546</v>
      </c>
      <c r="F1110" t="s">
        <v>118</v>
      </c>
      <c r="G1110" s="87">
        <v>43768</v>
      </c>
      <c r="H1110" t="s">
        <v>1547</v>
      </c>
      <c r="I1110" t="s">
        <v>3131</v>
      </c>
      <c r="J1110" t="s">
        <v>3037</v>
      </c>
      <c r="K1110">
        <v>10302</v>
      </c>
      <c r="L1110" t="s">
        <v>2574</v>
      </c>
      <c r="M1110" s="87">
        <v>43783</v>
      </c>
      <c r="N1110" t="s">
        <v>1551</v>
      </c>
      <c r="O1110" t="s">
        <v>1552</v>
      </c>
      <c r="P1110" s="61">
        <v>25</v>
      </c>
      <c r="Q1110" t="s">
        <v>1552</v>
      </c>
      <c r="R1110" s="61">
        <v>25</v>
      </c>
      <c r="S1110" s="61">
        <v>0</v>
      </c>
    </row>
    <row r="1111" spans="1:19" x14ac:dyDescent="0.2">
      <c r="A1111" t="s">
        <v>812</v>
      </c>
      <c r="B1111" t="s">
        <v>908</v>
      </c>
      <c r="C1111" t="s">
        <v>1239</v>
      </c>
      <c r="D1111" t="s">
        <v>238</v>
      </c>
      <c r="E1111" t="s">
        <v>1546</v>
      </c>
      <c r="F1111" t="s">
        <v>118</v>
      </c>
      <c r="G1111" s="87">
        <v>43768</v>
      </c>
      <c r="H1111" t="s">
        <v>1547</v>
      </c>
      <c r="I1111" t="s">
        <v>3131</v>
      </c>
      <c r="J1111" t="s">
        <v>3037</v>
      </c>
      <c r="K1111">
        <v>10302</v>
      </c>
      <c r="L1111" t="s">
        <v>2574</v>
      </c>
      <c r="M1111" s="87">
        <v>43783</v>
      </c>
      <c r="N1111" t="s">
        <v>1551</v>
      </c>
      <c r="O1111" t="s">
        <v>1552</v>
      </c>
      <c r="P1111" s="61">
        <v>40</v>
      </c>
      <c r="Q1111" t="s">
        <v>1552</v>
      </c>
      <c r="R1111" s="61">
        <v>40</v>
      </c>
      <c r="S1111" s="61">
        <v>0</v>
      </c>
    </row>
    <row r="1112" spans="1:19" x14ac:dyDescent="0.2">
      <c r="A1112" t="s">
        <v>812</v>
      </c>
      <c r="B1112" t="s">
        <v>908</v>
      </c>
      <c r="C1112" t="s">
        <v>1239</v>
      </c>
      <c r="D1112" t="s">
        <v>238</v>
      </c>
      <c r="E1112" t="s">
        <v>1546</v>
      </c>
      <c r="F1112" t="s">
        <v>119</v>
      </c>
      <c r="G1112" s="87">
        <v>43798</v>
      </c>
      <c r="H1112" t="s">
        <v>1547</v>
      </c>
      <c r="I1112" t="s">
        <v>3132</v>
      </c>
      <c r="J1112" t="s">
        <v>3037</v>
      </c>
      <c r="K1112">
        <v>10314</v>
      </c>
      <c r="L1112" t="s">
        <v>2625</v>
      </c>
      <c r="M1112" s="87">
        <v>43801</v>
      </c>
      <c r="N1112" t="s">
        <v>1551</v>
      </c>
      <c r="O1112" t="s">
        <v>1552</v>
      </c>
      <c r="P1112" s="61">
        <v>35</v>
      </c>
      <c r="Q1112" t="s">
        <v>1552</v>
      </c>
      <c r="R1112" s="61">
        <v>35</v>
      </c>
      <c r="S1112" s="61">
        <v>0</v>
      </c>
    </row>
    <row r="1113" spans="1:19" x14ac:dyDescent="0.2">
      <c r="A1113" t="s">
        <v>812</v>
      </c>
      <c r="B1113" t="s">
        <v>908</v>
      </c>
      <c r="C1113" t="s">
        <v>1239</v>
      </c>
      <c r="D1113" t="s">
        <v>238</v>
      </c>
      <c r="E1113" t="s">
        <v>1546</v>
      </c>
      <c r="F1113" t="s">
        <v>119</v>
      </c>
      <c r="G1113" s="87">
        <v>43798</v>
      </c>
      <c r="H1113" t="s">
        <v>1547</v>
      </c>
      <c r="I1113" t="s">
        <v>3132</v>
      </c>
      <c r="J1113" t="s">
        <v>3037</v>
      </c>
      <c r="K1113">
        <v>10314</v>
      </c>
      <c r="L1113" t="s">
        <v>2625</v>
      </c>
      <c r="M1113" s="87">
        <v>43801</v>
      </c>
      <c r="N1113" t="s">
        <v>1551</v>
      </c>
      <c r="O1113" t="s">
        <v>1552</v>
      </c>
      <c r="P1113" s="61">
        <v>240</v>
      </c>
      <c r="Q1113" t="s">
        <v>1552</v>
      </c>
      <c r="R1113" s="61">
        <v>240</v>
      </c>
      <c r="S1113" s="61">
        <v>0</v>
      </c>
    </row>
    <row r="1114" spans="1:19" x14ac:dyDescent="0.2">
      <c r="A1114" t="s">
        <v>812</v>
      </c>
      <c r="B1114" t="s">
        <v>908</v>
      </c>
      <c r="C1114" t="s">
        <v>1239</v>
      </c>
      <c r="D1114" t="s">
        <v>238</v>
      </c>
      <c r="E1114" t="s">
        <v>1546</v>
      </c>
      <c r="F1114" t="s">
        <v>119</v>
      </c>
      <c r="G1114" s="87">
        <v>43798</v>
      </c>
      <c r="H1114" t="s">
        <v>1547</v>
      </c>
      <c r="I1114" t="s">
        <v>3132</v>
      </c>
      <c r="J1114" t="s">
        <v>3037</v>
      </c>
      <c r="K1114">
        <v>10314</v>
      </c>
      <c r="L1114" t="s">
        <v>2625</v>
      </c>
      <c r="M1114" s="87">
        <v>43801</v>
      </c>
      <c r="N1114" t="s">
        <v>1551</v>
      </c>
      <c r="O1114" t="s">
        <v>1552</v>
      </c>
      <c r="P1114" s="61">
        <v>35</v>
      </c>
      <c r="Q1114" t="s">
        <v>1552</v>
      </c>
      <c r="R1114" s="61">
        <v>35</v>
      </c>
      <c r="S1114" s="61">
        <v>0</v>
      </c>
    </row>
    <row r="1115" spans="1:19" x14ac:dyDescent="0.2">
      <c r="A1115" t="s">
        <v>812</v>
      </c>
      <c r="B1115" t="s">
        <v>908</v>
      </c>
      <c r="C1115" t="s">
        <v>1239</v>
      </c>
      <c r="D1115" t="s">
        <v>238</v>
      </c>
      <c r="E1115" t="s">
        <v>1546</v>
      </c>
      <c r="F1115" t="s">
        <v>119</v>
      </c>
      <c r="G1115" s="87">
        <v>43798</v>
      </c>
      <c r="H1115" t="s">
        <v>1547</v>
      </c>
      <c r="I1115" t="s">
        <v>3132</v>
      </c>
      <c r="J1115" t="s">
        <v>3037</v>
      </c>
      <c r="K1115">
        <v>10314</v>
      </c>
      <c r="L1115" t="s">
        <v>2625</v>
      </c>
      <c r="M1115" s="87">
        <v>43801</v>
      </c>
      <c r="N1115" t="s">
        <v>1551</v>
      </c>
      <c r="O1115" t="s">
        <v>1552</v>
      </c>
      <c r="P1115" s="61">
        <v>35</v>
      </c>
      <c r="Q1115" t="s">
        <v>1552</v>
      </c>
      <c r="R1115" s="61">
        <v>35</v>
      </c>
      <c r="S1115" s="61">
        <v>0</v>
      </c>
    </row>
    <row r="1116" spans="1:19" x14ac:dyDescent="0.2">
      <c r="A1116" t="s">
        <v>812</v>
      </c>
      <c r="B1116" t="s">
        <v>908</v>
      </c>
      <c r="C1116" t="s">
        <v>1239</v>
      </c>
      <c r="D1116" t="s">
        <v>238</v>
      </c>
      <c r="E1116" t="s">
        <v>1546</v>
      </c>
      <c r="F1116" t="s">
        <v>119</v>
      </c>
      <c r="G1116" s="87">
        <v>43798</v>
      </c>
      <c r="H1116" t="s">
        <v>1547</v>
      </c>
      <c r="I1116" t="s">
        <v>3133</v>
      </c>
      <c r="J1116" t="s">
        <v>3037</v>
      </c>
      <c r="K1116">
        <v>10314</v>
      </c>
      <c r="L1116" t="s">
        <v>2625</v>
      </c>
      <c r="M1116" s="87">
        <v>43801</v>
      </c>
      <c r="N1116" t="s">
        <v>1551</v>
      </c>
      <c r="O1116" t="s">
        <v>1552</v>
      </c>
      <c r="P1116" s="61">
        <v>30</v>
      </c>
      <c r="Q1116" t="s">
        <v>1552</v>
      </c>
      <c r="R1116" s="61">
        <v>30</v>
      </c>
      <c r="S1116" s="61">
        <v>0</v>
      </c>
    </row>
    <row r="1117" spans="1:19" x14ac:dyDescent="0.2">
      <c r="A1117" t="s">
        <v>812</v>
      </c>
      <c r="B1117" t="s">
        <v>908</v>
      </c>
      <c r="C1117" t="s">
        <v>1239</v>
      </c>
      <c r="D1117" t="s">
        <v>238</v>
      </c>
      <c r="E1117" t="s">
        <v>1546</v>
      </c>
      <c r="F1117" t="s">
        <v>119</v>
      </c>
      <c r="G1117" s="87">
        <v>43798</v>
      </c>
      <c r="H1117" t="s">
        <v>1547</v>
      </c>
      <c r="I1117" t="s">
        <v>3134</v>
      </c>
      <c r="J1117" t="s">
        <v>3037</v>
      </c>
      <c r="K1117">
        <v>10314</v>
      </c>
      <c r="L1117" t="s">
        <v>2625</v>
      </c>
      <c r="M1117" s="87">
        <v>43801</v>
      </c>
      <c r="N1117" t="s">
        <v>1551</v>
      </c>
      <c r="O1117" t="s">
        <v>1552</v>
      </c>
      <c r="P1117" s="61">
        <v>35</v>
      </c>
      <c r="Q1117" t="s">
        <v>1552</v>
      </c>
      <c r="R1117" s="61">
        <v>35</v>
      </c>
      <c r="S1117" s="61">
        <v>0</v>
      </c>
    </row>
    <row r="1118" spans="1:19" x14ac:dyDescent="0.2">
      <c r="A1118" t="s">
        <v>812</v>
      </c>
      <c r="B1118" t="s">
        <v>908</v>
      </c>
      <c r="C1118" t="s">
        <v>1239</v>
      </c>
      <c r="D1118" t="s">
        <v>238</v>
      </c>
      <c r="E1118" t="s">
        <v>1546</v>
      </c>
      <c r="F1118" t="s">
        <v>119</v>
      </c>
      <c r="G1118" s="87">
        <v>43798</v>
      </c>
      <c r="H1118" t="s">
        <v>1547</v>
      </c>
      <c r="I1118" t="s">
        <v>3135</v>
      </c>
      <c r="J1118" t="s">
        <v>3037</v>
      </c>
      <c r="K1118">
        <v>10314</v>
      </c>
      <c r="L1118" t="s">
        <v>2625</v>
      </c>
      <c r="M1118" s="87">
        <v>43801</v>
      </c>
      <c r="N1118" t="s">
        <v>1551</v>
      </c>
      <c r="O1118" t="s">
        <v>1552</v>
      </c>
      <c r="P1118" s="61">
        <v>35</v>
      </c>
      <c r="Q1118" t="s">
        <v>1552</v>
      </c>
      <c r="R1118" s="61">
        <v>35</v>
      </c>
      <c r="S1118" s="61">
        <v>0</v>
      </c>
    </row>
    <row r="1119" spans="1:19" x14ac:dyDescent="0.2">
      <c r="A1119" t="s">
        <v>812</v>
      </c>
      <c r="B1119" t="s">
        <v>908</v>
      </c>
      <c r="C1119" t="s">
        <v>1239</v>
      </c>
      <c r="D1119" t="s">
        <v>238</v>
      </c>
      <c r="E1119" t="s">
        <v>1546</v>
      </c>
      <c r="F1119" t="s">
        <v>119</v>
      </c>
      <c r="G1119" s="87">
        <v>43798</v>
      </c>
      <c r="H1119" t="s">
        <v>1547</v>
      </c>
      <c r="I1119" t="s">
        <v>3135</v>
      </c>
      <c r="J1119" t="s">
        <v>3037</v>
      </c>
      <c r="K1119">
        <v>10314</v>
      </c>
      <c r="L1119" t="s">
        <v>2625</v>
      </c>
      <c r="M1119" s="87">
        <v>43801</v>
      </c>
      <c r="N1119" t="s">
        <v>1551</v>
      </c>
      <c r="O1119" t="s">
        <v>1552</v>
      </c>
      <c r="P1119" s="61">
        <v>180</v>
      </c>
      <c r="Q1119" t="s">
        <v>1552</v>
      </c>
      <c r="R1119" s="61">
        <v>180</v>
      </c>
      <c r="S1119" s="61">
        <v>0</v>
      </c>
    </row>
    <row r="1120" spans="1:19" x14ac:dyDescent="0.2">
      <c r="A1120" t="s">
        <v>812</v>
      </c>
      <c r="B1120" t="s">
        <v>908</v>
      </c>
      <c r="C1120" t="s">
        <v>1239</v>
      </c>
      <c r="D1120" t="s">
        <v>238</v>
      </c>
      <c r="E1120" t="s">
        <v>1546</v>
      </c>
      <c r="F1120" t="s">
        <v>119</v>
      </c>
      <c r="G1120" s="87">
        <v>43798</v>
      </c>
      <c r="H1120" t="s">
        <v>1547</v>
      </c>
      <c r="I1120" t="s">
        <v>3136</v>
      </c>
      <c r="J1120" t="s">
        <v>3037</v>
      </c>
      <c r="K1120">
        <v>10314</v>
      </c>
      <c r="L1120" t="s">
        <v>2625</v>
      </c>
      <c r="M1120" s="87">
        <v>43801</v>
      </c>
      <c r="N1120" t="s">
        <v>1551</v>
      </c>
      <c r="O1120" t="s">
        <v>1552</v>
      </c>
      <c r="P1120" s="61">
        <v>35</v>
      </c>
      <c r="Q1120" t="s">
        <v>1552</v>
      </c>
      <c r="R1120" s="61">
        <v>35</v>
      </c>
      <c r="S1120" s="61">
        <v>0</v>
      </c>
    </row>
    <row r="1121" spans="1:19" x14ac:dyDescent="0.2">
      <c r="A1121" t="s">
        <v>812</v>
      </c>
      <c r="B1121" t="s">
        <v>908</v>
      </c>
      <c r="C1121" t="s">
        <v>1239</v>
      </c>
      <c r="D1121" t="s">
        <v>238</v>
      </c>
      <c r="E1121" t="s">
        <v>1546</v>
      </c>
      <c r="F1121" t="s">
        <v>119</v>
      </c>
      <c r="G1121" s="87">
        <v>43798</v>
      </c>
      <c r="H1121" t="s">
        <v>1547</v>
      </c>
      <c r="I1121" t="s">
        <v>3137</v>
      </c>
      <c r="J1121" t="s">
        <v>3037</v>
      </c>
      <c r="K1121">
        <v>10314</v>
      </c>
      <c r="L1121" t="s">
        <v>2625</v>
      </c>
      <c r="M1121" s="87">
        <v>43801</v>
      </c>
      <c r="N1121" t="s">
        <v>1551</v>
      </c>
      <c r="O1121" t="s">
        <v>1552</v>
      </c>
      <c r="P1121" s="61">
        <v>120</v>
      </c>
      <c r="Q1121" t="s">
        <v>1552</v>
      </c>
      <c r="R1121" s="61">
        <v>120</v>
      </c>
      <c r="S1121" s="61">
        <v>0</v>
      </c>
    </row>
    <row r="1122" spans="1:19" x14ac:dyDescent="0.2">
      <c r="A1122" t="s">
        <v>812</v>
      </c>
      <c r="B1122" t="s">
        <v>908</v>
      </c>
      <c r="C1122" t="s">
        <v>1239</v>
      </c>
      <c r="D1122" t="s">
        <v>238</v>
      </c>
      <c r="E1122" t="s">
        <v>1546</v>
      </c>
      <c r="F1122" t="s">
        <v>119</v>
      </c>
      <c r="G1122" s="87">
        <v>43798</v>
      </c>
      <c r="H1122" t="s">
        <v>1547</v>
      </c>
      <c r="I1122" t="s">
        <v>3137</v>
      </c>
      <c r="J1122" t="s">
        <v>3037</v>
      </c>
      <c r="K1122">
        <v>10314</v>
      </c>
      <c r="L1122" t="s">
        <v>2625</v>
      </c>
      <c r="M1122" s="87">
        <v>43801</v>
      </c>
      <c r="N1122" t="s">
        <v>1551</v>
      </c>
      <c r="O1122" t="s">
        <v>1552</v>
      </c>
      <c r="P1122" s="61">
        <v>80</v>
      </c>
      <c r="Q1122" t="s">
        <v>1552</v>
      </c>
      <c r="R1122" s="61">
        <v>80</v>
      </c>
      <c r="S1122" s="61">
        <v>0</v>
      </c>
    </row>
    <row r="1123" spans="1:19" x14ac:dyDescent="0.2">
      <c r="A1123" t="s">
        <v>812</v>
      </c>
      <c r="B1123" t="s">
        <v>908</v>
      </c>
      <c r="C1123" t="s">
        <v>1239</v>
      </c>
      <c r="D1123" t="s">
        <v>238</v>
      </c>
      <c r="E1123" t="s">
        <v>1546</v>
      </c>
      <c r="F1123" t="s">
        <v>119</v>
      </c>
      <c r="G1123" s="87">
        <v>43798</v>
      </c>
      <c r="H1123" t="s">
        <v>1547</v>
      </c>
      <c r="I1123" t="s">
        <v>3138</v>
      </c>
      <c r="J1123" t="s">
        <v>3037</v>
      </c>
      <c r="K1123">
        <v>10314</v>
      </c>
      <c r="L1123" t="s">
        <v>2625</v>
      </c>
      <c r="M1123" s="87">
        <v>43801</v>
      </c>
      <c r="N1123" t="s">
        <v>1551</v>
      </c>
      <c r="O1123" t="s">
        <v>1552</v>
      </c>
      <c r="P1123" s="61">
        <v>40</v>
      </c>
      <c r="Q1123" t="s">
        <v>1552</v>
      </c>
      <c r="R1123" s="61">
        <v>40</v>
      </c>
      <c r="S1123" s="61">
        <v>0</v>
      </c>
    </row>
    <row r="1124" spans="1:19" x14ac:dyDescent="0.2">
      <c r="A1124" t="s">
        <v>812</v>
      </c>
      <c r="B1124" t="s">
        <v>908</v>
      </c>
      <c r="C1124" t="s">
        <v>1239</v>
      </c>
      <c r="D1124" t="s">
        <v>238</v>
      </c>
      <c r="E1124" t="s">
        <v>1546</v>
      </c>
      <c r="F1124" t="s">
        <v>119</v>
      </c>
      <c r="G1124" s="87">
        <v>43798</v>
      </c>
      <c r="H1124" t="s">
        <v>1547</v>
      </c>
      <c r="I1124" t="s">
        <v>3139</v>
      </c>
      <c r="J1124" t="s">
        <v>3037</v>
      </c>
      <c r="K1124">
        <v>10314</v>
      </c>
      <c r="L1124" t="s">
        <v>2625</v>
      </c>
      <c r="M1124" s="87">
        <v>43801</v>
      </c>
      <c r="N1124" t="s">
        <v>1551</v>
      </c>
      <c r="O1124" t="s">
        <v>1552</v>
      </c>
      <c r="P1124" s="61">
        <v>35</v>
      </c>
      <c r="Q1124" t="s">
        <v>1552</v>
      </c>
      <c r="R1124" s="61">
        <v>35</v>
      </c>
      <c r="S1124" s="61">
        <v>0</v>
      </c>
    </row>
    <row r="1125" spans="1:19" x14ac:dyDescent="0.2">
      <c r="A1125" t="s">
        <v>812</v>
      </c>
      <c r="B1125" t="s">
        <v>908</v>
      </c>
      <c r="C1125" t="s">
        <v>1239</v>
      </c>
      <c r="D1125" t="s">
        <v>238</v>
      </c>
      <c r="E1125" t="s">
        <v>1546</v>
      </c>
      <c r="F1125" t="s">
        <v>119</v>
      </c>
      <c r="G1125" s="87">
        <v>43798</v>
      </c>
      <c r="H1125" t="s">
        <v>1547</v>
      </c>
      <c r="I1125" t="s">
        <v>3139</v>
      </c>
      <c r="J1125" t="s">
        <v>3037</v>
      </c>
      <c r="K1125">
        <v>10314</v>
      </c>
      <c r="L1125" t="s">
        <v>2625</v>
      </c>
      <c r="M1125" s="87">
        <v>43801</v>
      </c>
      <c r="N1125" t="s">
        <v>1551</v>
      </c>
      <c r="O1125" t="s">
        <v>1552</v>
      </c>
      <c r="P1125" s="61">
        <v>50</v>
      </c>
      <c r="Q1125" t="s">
        <v>1552</v>
      </c>
      <c r="R1125" s="61">
        <v>50</v>
      </c>
      <c r="S1125" s="61">
        <v>0</v>
      </c>
    </row>
    <row r="1126" spans="1:19" x14ac:dyDescent="0.2">
      <c r="A1126" t="s">
        <v>812</v>
      </c>
      <c r="B1126" t="s">
        <v>908</v>
      </c>
      <c r="C1126" t="s">
        <v>1239</v>
      </c>
      <c r="D1126" t="s">
        <v>238</v>
      </c>
      <c r="E1126" t="s">
        <v>1546</v>
      </c>
      <c r="F1126" t="s">
        <v>119</v>
      </c>
      <c r="G1126" s="87">
        <v>43798</v>
      </c>
      <c r="H1126" t="s">
        <v>1547</v>
      </c>
      <c r="I1126" t="s">
        <v>3139</v>
      </c>
      <c r="J1126" t="s">
        <v>3037</v>
      </c>
      <c r="K1126">
        <v>10314</v>
      </c>
      <c r="L1126" t="s">
        <v>2625</v>
      </c>
      <c r="M1126" s="87">
        <v>43801</v>
      </c>
      <c r="N1126" t="s">
        <v>1551</v>
      </c>
      <c r="O1126" t="s">
        <v>1552</v>
      </c>
      <c r="P1126" s="61">
        <v>90</v>
      </c>
      <c r="Q1126" t="s">
        <v>1552</v>
      </c>
      <c r="R1126" s="61">
        <v>90</v>
      </c>
      <c r="S1126" s="61">
        <v>0</v>
      </c>
    </row>
    <row r="1127" spans="1:19" x14ac:dyDescent="0.2">
      <c r="A1127" t="s">
        <v>812</v>
      </c>
      <c r="B1127" t="s">
        <v>908</v>
      </c>
      <c r="C1127" t="s">
        <v>1239</v>
      </c>
      <c r="D1127" t="s">
        <v>238</v>
      </c>
      <c r="E1127" t="s">
        <v>1546</v>
      </c>
      <c r="F1127" t="s">
        <v>119</v>
      </c>
      <c r="G1127" s="87">
        <v>43798</v>
      </c>
      <c r="H1127" t="s">
        <v>1547</v>
      </c>
      <c r="I1127" t="s">
        <v>3140</v>
      </c>
      <c r="J1127" t="s">
        <v>3037</v>
      </c>
      <c r="K1127">
        <v>10314</v>
      </c>
      <c r="L1127" t="s">
        <v>2625</v>
      </c>
      <c r="M1127" s="87">
        <v>43801</v>
      </c>
      <c r="N1127" t="s">
        <v>1551</v>
      </c>
      <c r="O1127" t="s">
        <v>1552</v>
      </c>
      <c r="P1127" s="61">
        <v>35</v>
      </c>
      <c r="Q1127" t="s">
        <v>1552</v>
      </c>
      <c r="R1127" s="61">
        <v>35</v>
      </c>
      <c r="S1127" s="61">
        <v>0</v>
      </c>
    </row>
    <row r="1128" spans="1:19" x14ac:dyDescent="0.2">
      <c r="A1128" t="s">
        <v>812</v>
      </c>
      <c r="B1128" t="s">
        <v>908</v>
      </c>
      <c r="C1128" t="s">
        <v>1239</v>
      </c>
      <c r="D1128" t="s">
        <v>238</v>
      </c>
      <c r="E1128" t="s">
        <v>1546</v>
      </c>
      <c r="F1128" t="s">
        <v>119</v>
      </c>
      <c r="G1128" s="87">
        <v>43798</v>
      </c>
      <c r="H1128" t="s">
        <v>1547</v>
      </c>
      <c r="I1128" t="s">
        <v>3140</v>
      </c>
      <c r="J1128" t="s">
        <v>3037</v>
      </c>
      <c r="K1128">
        <v>10314</v>
      </c>
      <c r="L1128" t="s">
        <v>2625</v>
      </c>
      <c r="M1128" s="87">
        <v>43801</v>
      </c>
      <c r="N1128" t="s">
        <v>1551</v>
      </c>
      <c r="O1128" t="s">
        <v>1552</v>
      </c>
      <c r="P1128" s="61">
        <v>60</v>
      </c>
      <c r="Q1128" t="s">
        <v>1552</v>
      </c>
      <c r="R1128" s="61">
        <v>60</v>
      </c>
      <c r="S1128" s="61">
        <v>0</v>
      </c>
    </row>
    <row r="1129" spans="1:19" x14ac:dyDescent="0.2">
      <c r="A1129" t="s">
        <v>812</v>
      </c>
      <c r="B1129" t="s">
        <v>908</v>
      </c>
      <c r="C1129" t="s">
        <v>1239</v>
      </c>
      <c r="D1129" t="s">
        <v>238</v>
      </c>
      <c r="E1129" t="s">
        <v>1546</v>
      </c>
      <c r="F1129" t="s">
        <v>120</v>
      </c>
      <c r="G1129" s="87">
        <v>43830</v>
      </c>
      <c r="H1129" t="s">
        <v>1547</v>
      </c>
      <c r="I1129" t="s">
        <v>3141</v>
      </c>
      <c r="J1129" t="s">
        <v>3037</v>
      </c>
      <c r="K1129">
        <v>10342</v>
      </c>
      <c r="L1129" t="s">
        <v>2668</v>
      </c>
      <c r="M1129" s="87">
        <v>43840</v>
      </c>
      <c r="N1129" t="s">
        <v>1551</v>
      </c>
      <c r="O1129" t="s">
        <v>1552</v>
      </c>
      <c r="P1129" s="61">
        <v>12.5</v>
      </c>
      <c r="Q1129" t="s">
        <v>1552</v>
      </c>
      <c r="R1129" s="61">
        <v>12.5</v>
      </c>
      <c r="S1129" s="61">
        <v>0</v>
      </c>
    </row>
    <row r="1130" spans="1:19" x14ac:dyDescent="0.2">
      <c r="A1130" t="s">
        <v>812</v>
      </c>
      <c r="B1130" t="s">
        <v>908</v>
      </c>
      <c r="C1130" t="s">
        <v>1239</v>
      </c>
      <c r="D1130" t="s">
        <v>238</v>
      </c>
      <c r="E1130" t="s">
        <v>1546</v>
      </c>
      <c r="F1130" t="s">
        <v>120</v>
      </c>
      <c r="G1130" s="87">
        <v>43830</v>
      </c>
      <c r="H1130" t="s">
        <v>1547</v>
      </c>
      <c r="I1130" t="s">
        <v>3142</v>
      </c>
      <c r="J1130" t="s">
        <v>3037</v>
      </c>
      <c r="K1130">
        <v>10342</v>
      </c>
      <c r="L1130" t="s">
        <v>2668</v>
      </c>
      <c r="M1130" s="87">
        <v>43840</v>
      </c>
      <c r="N1130" t="s">
        <v>1551</v>
      </c>
      <c r="O1130" t="s">
        <v>1552</v>
      </c>
      <c r="P1130" s="61">
        <v>35</v>
      </c>
      <c r="Q1130" t="s">
        <v>1552</v>
      </c>
      <c r="R1130" s="61">
        <v>35</v>
      </c>
      <c r="S1130" s="61">
        <v>0</v>
      </c>
    </row>
    <row r="1131" spans="1:19" x14ac:dyDescent="0.2">
      <c r="A1131" t="s">
        <v>812</v>
      </c>
      <c r="B1131" t="s">
        <v>908</v>
      </c>
      <c r="C1131" t="s">
        <v>1239</v>
      </c>
      <c r="D1131" t="s">
        <v>238</v>
      </c>
      <c r="E1131" t="s">
        <v>1546</v>
      </c>
      <c r="F1131" t="s">
        <v>120</v>
      </c>
      <c r="G1131" s="87">
        <v>43830</v>
      </c>
      <c r="H1131" t="s">
        <v>1547</v>
      </c>
      <c r="I1131" t="s">
        <v>3143</v>
      </c>
      <c r="J1131" t="s">
        <v>3037</v>
      </c>
      <c r="K1131">
        <v>10342</v>
      </c>
      <c r="L1131" t="s">
        <v>2668</v>
      </c>
      <c r="M1131" s="87">
        <v>43840</v>
      </c>
      <c r="N1131" t="s">
        <v>1551</v>
      </c>
      <c r="O1131" t="s">
        <v>1552</v>
      </c>
      <c r="P1131" s="61">
        <v>30</v>
      </c>
      <c r="Q1131" t="s">
        <v>1552</v>
      </c>
      <c r="R1131" s="61">
        <v>30</v>
      </c>
      <c r="S1131" s="61">
        <v>0</v>
      </c>
    </row>
    <row r="1132" spans="1:19" x14ac:dyDescent="0.2">
      <c r="A1132" t="s">
        <v>812</v>
      </c>
      <c r="B1132" t="s">
        <v>908</v>
      </c>
      <c r="C1132" t="s">
        <v>1239</v>
      </c>
      <c r="D1132" t="s">
        <v>238</v>
      </c>
      <c r="E1132" t="s">
        <v>1546</v>
      </c>
      <c r="F1132" t="s">
        <v>120</v>
      </c>
      <c r="G1132" s="87">
        <v>43830</v>
      </c>
      <c r="H1132" t="s">
        <v>1547</v>
      </c>
      <c r="I1132" t="s">
        <v>3143</v>
      </c>
      <c r="J1132" t="s">
        <v>3037</v>
      </c>
      <c r="K1132">
        <v>10342</v>
      </c>
      <c r="L1132" t="s">
        <v>2668</v>
      </c>
      <c r="M1132" s="87">
        <v>43840</v>
      </c>
      <c r="N1132" t="s">
        <v>1551</v>
      </c>
      <c r="O1132" t="s">
        <v>1552</v>
      </c>
      <c r="P1132" s="61">
        <v>20</v>
      </c>
      <c r="Q1132" t="s">
        <v>1552</v>
      </c>
      <c r="R1132" s="61">
        <v>20</v>
      </c>
      <c r="S1132" s="61">
        <v>0</v>
      </c>
    </row>
    <row r="1133" spans="1:19" x14ac:dyDescent="0.2">
      <c r="A1133" t="s">
        <v>812</v>
      </c>
      <c r="B1133" t="s">
        <v>908</v>
      </c>
      <c r="C1133" t="s">
        <v>1239</v>
      </c>
      <c r="D1133" t="s">
        <v>238</v>
      </c>
      <c r="E1133" t="s">
        <v>1546</v>
      </c>
      <c r="F1133" t="s">
        <v>120</v>
      </c>
      <c r="G1133" s="87">
        <v>43830</v>
      </c>
      <c r="H1133" t="s">
        <v>1547</v>
      </c>
      <c r="I1133" t="s">
        <v>3144</v>
      </c>
      <c r="J1133" t="s">
        <v>3037</v>
      </c>
      <c r="K1133">
        <v>10342</v>
      </c>
      <c r="L1133" t="s">
        <v>2668</v>
      </c>
      <c r="M1133" s="87">
        <v>43840</v>
      </c>
      <c r="N1133" t="s">
        <v>1551</v>
      </c>
      <c r="O1133" t="s">
        <v>1552</v>
      </c>
      <c r="P1133" s="61">
        <v>60</v>
      </c>
      <c r="Q1133" t="s">
        <v>1552</v>
      </c>
      <c r="R1133" s="61">
        <v>60</v>
      </c>
      <c r="S1133" s="61">
        <v>0</v>
      </c>
    </row>
    <row r="1134" spans="1:19" x14ac:dyDescent="0.2">
      <c r="A1134" t="s">
        <v>812</v>
      </c>
      <c r="B1134" t="s">
        <v>908</v>
      </c>
      <c r="C1134" t="s">
        <v>1239</v>
      </c>
      <c r="D1134" t="s">
        <v>238</v>
      </c>
      <c r="E1134" t="s">
        <v>1546</v>
      </c>
      <c r="F1134" t="s">
        <v>120</v>
      </c>
      <c r="G1134" s="87">
        <v>43830</v>
      </c>
      <c r="H1134" t="s">
        <v>1547</v>
      </c>
      <c r="I1134" t="s">
        <v>3144</v>
      </c>
      <c r="J1134" t="s">
        <v>3037</v>
      </c>
      <c r="K1134">
        <v>10342</v>
      </c>
      <c r="L1134" t="s">
        <v>2668</v>
      </c>
      <c r="M1134" s="87">
        <v>43840</v>
      </c>
      <c r="N1134" t="s">
        <v>1551</v>
      </c>
      <c r="O1134" t="s">
        <v>1552</v>
      </c>
      <c r="P1134" s="61">
        <v>35</v>
      </c>
      <c r="Q1134" t="s">
        <v>1552</v>
      </c>
      <c r="R1134" s="61">
        <v>35</v>
      </c>
      <c r="S1134" s="61">
        <v>0</v>
      </c>
    </row>
    <row r="1135" spans="1:19" x14ac:dyDescent="0.2">
      <c r="A1135" t="s">
        <v>812</v>
      </c>
      <c r="B1135" t="s">
        <v>908</v>
      </c>
      <c r="C1135" t="s">
        <v>1239</v>
      </c>
      <c r="D1135" t="s">
        <v>238</v>
      </c>
      <c r="E1135" t="s">
        <v>1546</v>
      </c>
      <c r="F1135" t="s">
        <v>120</v>
      </c>
      <c r="G1135" s="87">
        <v>43830</v>
      </c>
      <c r="H1135" t="s">
        <v>1547</v>
      </c>
      <c r="I1135" t="s">
        <v>3144</v>
      </c>
      <c r="J1135" t="s">
        <v>3037</v>
      </c>
      <c r="K1135">
        <v>10342</v>
      </c>
      <c r="L1135" t="s">
        <v>2668</v>
      </c>
      <c r="M1135" s="87">
        <v>43840</v>
      </c>
      <c r="N1135" t="s">
        <v>1551</v>
      </c>
      <c r="O1135" t="s">
        <v>1552</v>
      </c>
      <c r="P1135" s="61">
        <v>120</v>
      </c>
      <c r="Q1135" t="s">
        <v>1552</v>
      </c>
      <c r="R1135" s="61">
        <v>120</v>
      </c>
      <c r="S1135" s="61">
        <v>0</v>
      </c>
    </row>
    <row r="1136" spans="1:19" x14ac:dyDescent="0.2">
      <c r="A1136" t="s">
        <v>812</v>
      </c>
      <c r="B1136" t="s">
        <v>908</v>
      </c>
      <c r="C1136" t="s">
        <v>1239</v>
      </c>
      <c r="D1136" t="s">
        <v>238</v>
      </c>
      <c r="E1136" t="s">
        <v>1546</v>
      </c>
      <c r="F1136" t="s">
        <v>120</v>
      </c>
      <c r="G1136" s="87">
        <v>43830</v>
      </c>
      <c r="H1136" t="s">
        <v>1547</v>
      </c>
      <c r="I1136" t="s">
        <v>3145</v>
      </c>
      <c r="J1136" t="s">
        <v>3037</v>
      </c>
      <c r="K1136">
        <v>10342</v>
      </c>
      <c r="L1136" t="s">
        <v>2668</v>
      </c>
      <c r="M1136" s="87">
        <v>43840</v>
      </c>
      <c r="N1136" t="s">
        <v>1551</v>
      </c>
      <c r="O1136" t="s">
        <v>1552</v>
      </c>
      <c r="P1136" s="61">
        <v>25</v>
      </c>
      <c r="Q1136" t="s">
        <v>1552</v>
      </c>
      <c r="R1136" s="61">
        <v>25</v>
      </c>
      <c r="S1136" s="61">
        <v>0</v>
      </c>
    </row>
    <row r="1137" spans="1:19" x14ac:dyDescent="0.2">
      <c r="A1137" t="s">
        <v>812</v>
      </c>
      <c r="B1137" t="s">
        <v>908</v>
      </c>
      <c r="C1137" t="s">
        <v>1239</v>
      </c>
      <c r="D1137" t="s">
        <v>238</v>
      </c>
      <c r="E1137" t="s">
        <v>1546</v>
      </c>
      <c r="F1137" t="s">
        <v>120</v>
      </c>
      <c r="G1137" s="87">
        <v>43830</v>
      </c>
      <c r="H1137" t="s">
        <v>1547</v>
      </c>
      <c r="I1137" t="s">
        <v>3145</v>
      </c>
      <c r="J1137" t="s">
        <v>3037</v>
      </c>
      <c r="K1137">
        <v>10342</v>
      </c>
      <c r="L1137" t="s">
        <v>2668</v>
      </c>
      <c r="M1137" s="87">
        <v>43840</v>
      </c>
      <c r="N1137" t="s">
        <v>1551</v>
      </c>
      <c r="O1137" t="s">
        <v>1552</v>
      </c>
      <c r="P1137" s="61">
        <v>25</v>
      </c>
      <c r="Q1137" t="s">
        <v>1552</v>
      </c>
      <c r="R1137" s="61">
        <v>25</v>
      </c>
      <c r="S1137" s="61">
        <v>0</v>
      </c>
    </row>
    <row r="1138" spans="1:19" x14ac:dyDescent="0.2">
      <c r="A1138" t="s">
        <v>812</v>
      </c>
      <c r="B1138" t="s">
        <v>908</v>
      </c>
      <c r="C1138" t="s">
        <v>1239</v>
      </c>
      <c r="D1138" t="s">
        <v>238</v>
      </c>
      <c r="E1138" t="s">
        <v>1546</v>
      </c>
      <c r="F1138" t="s">
        <v>121</v>
      </c>
      <c r="G1138" s="87">
        <v>43860</v>
      </c>
      <c r="H1138" t="s">
        <v>1547</v>
      </c>
      <c r="I1138" t="s">
        <v>3146</v>
      </c>
      <c r="J1138" t="s">
        <v>3037</v>
      </c>
      <c r="K1138">
        <v>10348</v>
      </c>
      <c r="L1138" t="s">
        <v>2696</v>
      </c>
      <c r="M1138" s="87">
        <v>43863</v>
      </c>
      <c r="N1138" t="s">
        <v>1635</v>
      </c>
      <c r="O1138" t="s">
        <v>1552</v>
      </c>
      <c r="P1138" s="61">
        <v>90</v>
      </c>
      <c r="Q1138" t="s">
        <v>1552</v>
      </c>
      <c r="R1138" s="61">
        <v>90</v>
      </c>
      <c r="S1138" s="61">
        <v>0</v>
      </c>
    </row>
    <row r="1139" spans="1:19" x14ac:dyDescent="0.2">
      <c r="A1139" t="s">
        <v>812</v>
      </c>
      <c r="B1139" t="s">
        <v>908</v>
      </c>
      <c r="C1139" t="s">
        <v>1239</v>
      </c>
      <c r="D1139" t="s">
        <v>238</v>
      </c>
      <c r="E1139" t="s">
        <v>1546</v>
      </c>
      <c r="F1139" t="s">
        <v>121</v>
      </c>
      <c r="G1139" s="87">
        <v>43860</v>
      </c>
      <c r="H1139" t="s">
        <v>1547</v>
      </c>
      <c r="I1139" t="s">
        <v>3146</v>
      </c>
      <c r="J1139" t="s">
        <v>3037</v>
      </c>
      <c r="K1139">
        <v>10348</v>
      </c>
      <c r="L1139" t="s">
        <v>2696</v>
      </c>
      <c r="M1139" s="87">
        <v>43863</v>
      </c>
      <c r="N1139" t="s">
        <v>1635</v>
      </c>
      <c r="O1139" t="s">
        <v>1552</v>
      </c>
      <c r="P1139" s="61">
        <v>35</v>
      </c>
      <c r="Q1139" t="s">
        <v>1552</v>
      </c>
      <c r="R1139" s="61">
        <v>35</v>
      </c>
      <c r="S1139" s="61">
        <v>0</v>
      </c>
    </row>
    <row r="1140" spans="1:19" x14ac:dyDescent="0.2">
      <c r="A1140" t="s">
        <v>812</v>
      </c>
      <c r="B1140" t="s">
        <v>908</v>
      </c>
      <c r="C1140" t="s">
        <v>1239</v>
      </c>
      <c r="D1140" t="s">
        <v>238</v>
      </c>
      <c r="E1140" t="s">
        <v>1546</v>
      </c>
      <c r="F1140" t="s">
        <v>121</v>
      </c>
      <c r="G1140" s="87">
        <v>43860</v>
      </c>
      <c r="H1140" t="s">
        <v>1547</v>
      </c>
      <c r="I1140" t="s">
        <v>3147</v>
      </c>
      <c r="J1140" t="s">
        <v>3037</v>
      </c>
      <c r="K1140">
        <v>10348</v>
      </c>
      <c r="L1140" t="s">
        <v>2696</v>
      </c>
      <c r="M1140" s="87">
        <v>43863</v>
      </c>
      <c r="N1140" t="s">
        <v>1635</v>
      </c>
      <c r="O1140" t="s">
        <v>1552</v>
      </c>
      <c r="P1140" s="61">
        <v>12.5</v>
      </c>
      <c r="Q1140" t="s">
        <v>1552</v>
      </c>
      <c r="R1140" s="61">
        <v>12.5</v>
      </c>
      <c r="S1140" s="61">
        <v>0</v>
      </c>
    </row>
    <row r="1141" spans="1:19" x14ac:dyDescent="0.2">
      <c r="A1141" t="s">
        <v>812</v>
      </c>
      <c r="B1141" t="s">
        <v>908</v>
      </c>
      <c r="C1141" t="s">
        <v>1239</v>
      </c>
      <c r="D1141" t="s">
        <v>238</v>
      </c>
      <c r="E1141" t="s">
        <v>1546</v>
      </c>
      <c r="F1141" t="s">
        <v>121</v>
      </c>
      <c r="G1141" s="87">
        <v>43860</v>
      </c>
      <c r="H1141" t="s">
        <v>1547</v>
      </c>
      <c r="I1141" t="s">
        <v>2715</v>
      </c>
      <c r="J1141" t="s">
        <v>3037</v>
      </c>
      <c r="K1141">
        <v>10348</v>
      </c>
      <c r="L1141" t="s">
        <v>2696</v>
      </c>
      <c r="M1141" s="87">
        <v>43863</v>
      </c>
      <c r="N1141" t="s">
        <v>1635</v>
      </c>
      <c r="O1141" t="s">
        <v>1552</v>
      </c>
      <c r="P1141" s="61">
        <v>25</v>
      </c>
      <c r="Q1141" t="s">
        <v>1552</v>
      </c>
      <c r="R1141" s="61">
        <v>25</v>
      </c>
      <c r="S1141" s="61">
        <v>0</v>
      </c>
    </row>
    <row r="1142" spans="1:19" x14ac:dyDescent="0.2">
      <c r="A1142" t="s">
        <v>812</v>
      </c>
      <c r="B1142" t="s">
        <v>908</v>
      </c>
      <c r="C1142" t="s">
        <v>1239</v>
      </c>
      <c r="D1142" t="s">
        <v>238</v>
      </c>
      <c r="E1142" t="s">
        <v>1546</v>
      </c>
      <c r="F1142" t="s">
        <v>121</v>
      </c>
      <c r="G1142" s="87">
        <v>43860</v>
      </c>
      <c r="H1142" t="s">
        <v>1547</v>
      </c>
      <c r="I1142" t="s">
        <v>2716</v>
      </c>
      <c r="J1142" t="s">
        <v>3037</v>
      </c>
      <c r="K1142">
        <v>10348</v>
      </c>
      <c r="L1142" t="s">
        <v>2696</v>
      </c>
      <c r="M1142" s="87">
        <v>43863</v>
      </c>
      <c r="N1142" t="s">
        <v>1635</v>
      </c>
      <c r="O1142" t="s">
        <v>1552</v>
      </c>
      <c r="P1142" s="61">
        <v>25</v>
      </c>
      <c r="Q1142" t="s">
        <v>1552</v>
      </c>
      <c r="R1142" s="61">
        <v>25</v>
      </c>
      <c r="S1142" s="61">
        <v>0</v>
      </c>
    </row>
    <row r="1143" spans="1:19" x14ac:dyDescent="0.2">
      <c r="A1143" t="s">
        <v>812</v>
      </c>
      <c r="B1143" t="s">
        <v>908</v>
      </c>
      <c r="C1143" t="s">
        <v>1239</v>
      </c>
      <c r="D1143" t="s">
        <v>238</v>
      </c>
      <c r="E1143" t="s">
        <v>1546</v>
      </c>
      <c r="F1143" t="s">
        <v>121</v>
      </c>
      <c r="G1143" s="87">
        <v>43860</v>
      </c>
      <c r="H1143" t="s">
        <v>1547</v>
      </c>
      <c r="I1143" t="s">
        <v>2717</v>
      </c>
      <c r="J1143" t="s">
        <v>3037</v>
      </c>
      <c r="K1143">
        <v>10348</v>
      </c>
      <c r="L1143" t="s">
        <v>2696</v>
      </c>
      <c r="M1143" s="87">
        <v>43863</v>
      </c>
      <c r="N1143" t="s">
        <v>1635</v>
      </c>
      <c r="O1143" t="s">
        <v>1552</v>
      </c>
      <c r="P1143" s="61">
        <v>40</v>
      </c>
      <c r="Q1143" t="s">
        <v>1552</v>
      </c>
      <c r="R1143" s="61">
        <v>40</v>
      </c>
      <c r="S1143" s="61">
        <v>0</v>
      </c>
    </row>
    <row r="1144" spans="1:19" x14ac:dyDescent="0.2">
      <c r="A1144" t="s">
        <v>812</v>
      </c>
      <c r="B1144" t="s">
        <v>908</v>
      </c>
      <c r="C1144" t="s">
        <v>1239</v>
      </c>
      <c r="D1144" t="s">
        <v>238</v>
      </c>
      <c r="E1144" t="s">
        <v>1546</v>
      </c>
      <c r="F1144" t="s">
        <v>122</v>
      </c>
      <c r="G1144" s="87">
        <v>43889</v>
      </c>
      <c r="H1144" t="s">
        <v>1547</v>
      </c>
      <c r="I1144" t="s">
        <v>3148</v>
      </c>
      <c r="J1144" t="s">
        <v>3037</v>
      </c>
      <c r="K1144">
        <v>10364</v>
      </c>
      <c r="L1144" t="s">
        <v>2721</v>
      </c>
      <c r="M1144" s="87">
        <v>43892</v>
      </c>
      <c r="N1144" t="s">
        <v>1551</v>
      </c>
      <c r="O1144" t="s">
        <v>1552</v>
      </c>
      <c r="P1144" s="61">
        <v>60</v>
      </c>
      <c r="Q1144" t="s">
        <v>1552</v>
      </c>
      <c r="R1144" s="61">
        <v>60</v>
      </c>
      <c r="S1144" s="61">
        <v>0</v>
      </c>
    </row>
    <row r="1145" spans="1:19" x14ac:dyDescent="0.2">
      <c r="A1145" t="s">
        <v>812</v>
      </c>
      <c r="B1145" t="s">
        <v>908</v>
      </c>
      <c r="C1145" t="s">
        <v>1239</v>
      </c>
      <c r="D1145" t="s">
        <v>238</v>
      </c>
      <c r="E1145" t="s">
        <v>1546</v>
      </c>
      <c r="F1145" t="s">
        <v>122</v>
      </c>
      <c r="G1145" s="87">
        <v>43889</v>
      </c>
      <c r="H1145" t="s">
        <v>1547</v>
      </c>
      <c r="I1145" t="s">
        <v>3149</v>
      </c>
      <c r="J1145" t="s">
        <v>3037</v>
      </c>
      <c r="K1145">
        <v>10364</v>
      </c>
      <c r="L1145" t="s">
        <v>2721</v>
      </c>
      <c r="M1145" s="87">
        <v>43892</v>
      </c>
      <c r="N1145" t="s">
        <v>1551</v>
      </c>
      <c r="O1145" t="s">
        <v>1552</v>
      </c>
      <c r="P1145" s="61">
        <v>50</v>
      </c>
      <c r="Q1145" t="s">
        <v>1552</v>
      </c>
      <c r="R1145" s="61">
        <v>50</v>
      </c>
      <c r="S1145" s="61">
        <v>0</v>
      </c>
    </row>
    <row r="1146" spans="1:19" x14ac:dyDescent="0.2">
      <c r="A1146" t="s">
        <v>812</v>
      </c>
      <c r="B1146" t="s">
        <v>908</v>
      </c>
      <c r="C1146" t="s">
        <v>1239</v>
      </c>
      <c r="D1146" t="s">
        <v>238</v>
      </c>
      <c r="E1146" t="s">
        <v>1546</v>
      </c>
      <c r="F1146" t="s">
        <v>122</v>
      </c>
      <c r="G1146" s="87">
        <v>43889</v>
      </c>
      <c r="H1146" t="s">
        <v>1547</v>
      </c>
      <c r="I1146" t="s">
        <v>3150</v>
      </c>
      <c r="J1146" t="s">
        <v>3037</v>
      </c>
      <c r="K1146">
        <v>10364</v>
      </c>
      <c r="L1146" t="s">
        <v>2721</v>
      </c>
      <c r="M1146" s="87">
        <v>43892</v>
      </c>
      <c r="N1146" t="s">
        <v>1551</v>
      </c>
      <c r="O1146" t="s">
        <v>1552</v>
      </c>
      <c r="P1146" s="61">
        <v>120</v>
      </c>
      <c r="Q1146" t="s">
        <v>1552</v>
      </c>
      <c r="R1146" s="61">
        <v>120</v>
      </c>
      <c r="S1146" s="61">
        <v>0</v>
      </c>
    </row>
    <row r="1147" spans="1:19" x14ac:dyDescent="0.2">
      <c r="A1147" t="s">
        <v>812</v>
      </c>
      <c r="B1147" t="s">
        <v>908</v>
      </c>
      <c r="C1147" t="s">
        <v>1239</v>
      </c>
      <c r="D1147" t="s">
        <v>238</v>
      </c>
      <c r="E1147" t="s">
        <v>1546</v>
      </c>
      <c r="F1147" t="s">
        <v>122</v>
      </c>
      <c r="G1147" s="87">
        <v>43889</v>
      </c>
      <c r="H1147" t="s">
        <v>1547</v>
      </c>
      <c r="I1147" t="s">
        <v>3150</v>
      </c>
      <c r="J1147" t="s">
        <v>3037</v>
      </c>
      <c r="K1147">
        <v>10364</v>
      </c>
      <c r="L1147" t="s">
        <v>2721</v>
      </c>
      <c r="M1147" s="87">
        <v>43892</v>
      </c>
      <c r="N1147" t="s">
        <v>1551</v>
      </c>
      <c r="O1147" t="s">
        <v>1552</v>
      </c>
      <c r="P1147" s="61">
        <v>35</v>
      </c>
      <c r="Q1147" t="s">
        <v>1552</v>
      </c>
      <c r="R1147" s="61">
        <v>35</v>
      </c>
      <c r="S1147" s="61">
        <v>0</v>
      </c>
    </row>
    <row r="1148" spans="1:19" x14ac:dyDescent="0.2">
      <c r="A1148" t="s">
        <v>812</v>
      </c>
      <c r="B1148" t="s">
        <v>908</v>
      </c>
      <c r="C1148" t="s">
        <v>1239</v>
      </c>
      <c r="D1148" t="s">
        <v>238</v>
      </c>
      <c r="E1148" t="s">
        <v>1546</v>
      </c>
      <c r="F1148" t="s">
        <v>122</v>
      </c>
      <c r="G1148" s="87">
        <v>43889</v>
      </c>
      <c r="H1148" t="s">
        <v>1547</v>
      </c>
      <c r="I1148" t="s">
        <v>3151</v>
      </c>
      <c r="J1148" t="s">
        <v>3037</v>
      </c>
      <c r="K1148">
        <v>10364</v>
      </c>
      <c r="L1148" t="s">
        <v>2721</v>
      </c>
      <c r="M1148" s="87">
        <v>43892</v>
      </c>
      <c r="N1148" t="s">
        <v>1551</v>
      </c>
      <c r="O1148" t="s">
        <v>1552</v>
      </c>
      <c r="P1148" s="61">
        <v>12.5</v>
      </c>
      <c r="Q1148" t="s">
        <v>1552</v>
      </c>
      <c r="R1148" s="61">
        <v>12.5</v>
      </c>
      <c r="S1148" s="61">
        <v>0</v>
      </c>
    </row>
    <row r="1149" spans="1:19" x14ac:dyDescent="0.2">
      <c r="A1149" t="s">
        <v>812</v>
      </c>
      <c r="B1149" t="s">
        <v>908</v>
      </c>
      <c r="C1149" t="s">
        <v>1239</v>
      </c>
      <c r="D1149" t="s">
        <v>238</v>
      </c>
      <c r="E1149" t="s">
        <v>1546</v>
      </c>
      <c r="F1149" t="s">
        <v>122</v>
      </c>
      <c r="G1149" s="87">
        <v>43889</v>
      </c>
      <c r="H1149" t="s">
        <v>1547</v>
      </c>
      <c r="I1149" t="s">
        <v>2759</v>
      </c>
      <c r="J1149" t="s">
        <v>3037</v>
      </c>
      <c r="K1149">
        <v>10364</v>
      </c>
      <c r="L1149" t="s">
        <v>2721</v>
      </c>
      <c r="M1149" s="87">
        <v>43892</v>
      </c>
      <c r="N1149" t="s">
        <v>1551</v>
      </c>
      <c r="O1149" t="s">
        <v>1552</v>
      </c>
      <c r="P1149" s="61">
        <v>35</v>
      </c>
      <c r="Q1149" t="s">
        <v>1552</v>
      </c>
      <c r="R1149" s="61">
        <v>35</v>
      </c>
      <c r="S1149" s="61">
        <v>0</v>
      </c>
    </row>
    <row r="1150" spans="1:19" x14ac:dyDescent="0.2">
      <c r="A1150" t="s">
        <v>812</v>
      </c>
      <c r="B1150" t="s">
        <v>908</v>
      </c>
      <c r="C1150" t="s">
        <v>1239</v>
      </c>
      <c r="D1150" t="s">
        <v>238</v>
      </c>
      <c r="E1150" t="s">
        <v>1546</v>
      </c>
      <c r="F1150" t="s">
        <v>122</v>
      </c>
      <c r="G1150" s="87">
        <v>43889</v>
      </c>
      <c r="H1150" t="s">
        <v>1547</v>
      </c>
      <c r="I1150" t="s">
        <v>2759</v>
      </c>
      <c r="J1150" t="s">
        <v>3037</v>
      </c>
      <c r="K1150">
        <v>10364</v>
      </c>
      <c r="L1150" t="s">
        <v>2721</v>
      </c>
      <c r="M1150" s="87">
        <v>43892</v>
      </c>
      <c r="N1150" t="s">
        <v>1551</v>
      </c>
      <c r="O1150" t="s">
        <v>1552</v>
      </c>
      <c r="P1150" s="61">
        <v>50</v>
      </c>
      <c r="Q1150" t="s">
        <v>1552</v>
      </c>
      <c r="R1150" s="61">
        <v>50</v>
      </c>
      <c r="S1150" s="61">
        <v>0</v>
      </c>
    </row>
    <row r="1151" spans="1:19" x14ac:dyDescent="0.2">
      <c r="A1151" t="s">
        <v>812</v>
      </c>
      <c r="B1151" t="s">
        <v>908</v>
      </c>
      <c r="C1151" t="s">
        <v>1239</v>
      </c>
      <c r="D1151" t="s">
        <v>238</v>
      </c>
      <c r="E1151" t="s">
        <v>1546</v>
      </c>
      <c r="F1151" t="s">
        <v>122</v>
      </c>
      <c r="G1151" s="87">
        <v>43889</v>
      </c>
      <c r="H1151" t="s">
        <v>1547</v>
      </c>
      <c r="I1151" t="s">
        <v>2759</v>
      </c>
      <c r="J1151" t="s">
        <v>3037</v>
      </c>
      <c r="K1151">
        <v>10364</v>
      </c>
      <c r="L1151" t="s">
        <v>2721</v>
      </c>
      <c r="M1151" s="87">
        <v>43892</v>
      </c>
      <c r="N1151" t="s">
        <v>1551</v>
      </c>
      <c r="O1151" t="s">
        <v>1552</v>
      </c>
      <c r="P1151" s="61">
        <v>90</v>
      </c>
      <c r="Q1151" t="s">
        <v>1552</v>
      </c>
      <c r="R1151" s="61">
        <v>90</v>
      </c>
      <c r="S1151" s="61">
        <v>0</v>
      </c>
    </row>
    <row r="1152" spans="1:19" x14ac:dyDescent="0.2">
      <c r="A1152" t="s">
        <v>812</v>
      </c>
      <c r="B1152" t="s">
        <v>908</v>
      </c>
      <c r="C1152" t="s">
        <v>1239</v>
      </c>
      <c r="D1152" t="s">
        <v>238</v>
      </c>
      <c r="E1152" t="s">
        <v>1546</v>
      </c>
      <c r="F1152" t="s">
        <v>122</v>
      </c>
      <c r="G1152" s="87">
        <v>43889</v>
      </c>
      <c r="H1152" t="s">
        <v>1547</v>
      </c>
      <c r="I1152" t="s">
        <v>2763</v>
      </c>
      <c r="J1152" t="s">
        <v>3037</v>
      </c>
      <c r="K1152">
        <v>10364</v>
      </c>
      <c r="L1152" t="s">
        <v>2721</v>
      </c>
      <c r="M1152" s="87">
        <v>43892</v>
      </c>
      <c r="N1152" t="s">
        <v>1551</v>
      </c>
      <c r="O1152" t="s">
        <v>1552</v>
      </c>
      <c r="P1152" s="61">
        <v>60</v>
      </c>
      <c r="Q1152" t="s">
        <v>1552</v>
      </c>
      <c r="R1152" s="61">
        <v>60</v>
      </c>
      <c r="S1152" s="61">
        <v>0</v>
      </c>
    </row>
    <row r="1153" spans="1:19" x14ac:dyDescent="0.2">
      <c r="A1153" t="s">
        <v>812</v>
      </c>
      <c r="B1153" t="s">
        <v>908</v>
      </c>
      <c r="C1153" t="s">
        <v>1239</v>
      </c>
      <c r="D1153" t="s">
        <v>238</v>
      </c>
      <c r="E1153" t="s">
        <v>1546</v>
      </c>
      <c r="F1153" t="s">
        <v>122</v>
      </c>
      <c r="G1153" s="87">
        <v>43889</v>
      </c>
      <c r="H1153" t="s">
        <v>1547</v>
      </c>
      <c r="I1153" t="s">
        <v>2763</v>
      </c>
      <c r="J1153" t="s">
        <v>3037</v>
      </c>
      <c r="K1153">
        <v>10364</v>
      </c>
      <c r="L1153" t="s">
        <v>2721</v>
      </c>
      <c r="M1153" s="87">
        <v>43892</v>
      </c>
      <c r="N1153" t="s">
        <v>1551</v>
      </c>
      <c r="O1153" t="s">
        <v>1552</v>
      </c>
      <c r="P1153" s="61">
        <v>60</v>
      </c>
      <c r="Q1153" t="s">
        <v>1552</v>
      </c>
      <c r="R1153" s="61">
        <v>60</v>
      </c>
      <c r="S1153" s="61">
        <v>0</v>
      </c>
    </row>
    <row r="1154" spans="1:19" x14ac:dyDescent="0.2">
      <c r="A1154" t="s">
        <v>812</v>
      </c>
      <c r="B1154" t="s">
        <v>908</v>
      </c>
      <c r="C1154" t="s">
        <v>1239</v>
      </c>
      <c r="D1154" t="s">
        <v>238</v>
      </c>
      <c r="E1154" t="s">
        <v>1546</v>
      </c>
      <c r="F1154" t="s">
        <v>122</v>
      </c>
      <c r="G1154" s="87">
        <v>43889</v>
      </c>
      <c r="H1154" t="s">
        <v>1547</v>
      </c>
      <c r="I1154" t="s">
        <v>2763</v>
      </c>
      <c r="J1154" t="s">
        <v>3037</v>
      </c>
      <c r="K1154">
        <v>10364</v>
      </c>
      <c r="L1154" t="s">
        <v>2721</v>
      </c>
      <c r="M1154" s="87">
        <v>43892</v>
      </c>
      <c r="N1154" t="s">
        <v>1551</v>
      </c>
      <c r="O1154" t="s">
        <v>1552</v>
      </c>
      <c r="P1154" s="61">
        <v>35</v>
      </c>
      <c r="Q1154" t="s">
        <v>1552</v>
      </c>
      <c r="R1154" s="61">
        <v>35</v>
      </c>
      <c r="S1154" s="61">
        <v>0</v>
      </c>
    </row>
    <row r="1155" spans="1:19" x14ac:dyDescent="0.2">
      <c r="A1155" t="s">
        <v>812</v>
      </c>
      <c r="B1155" t="s">
        <v>908</v>
      </c>
      <c r="C1155" t="s">
        <v>1239</v>
      </c>
      <c r="D1155" t="s">
        <v>238</v>
      </c>
      <c r="E1155" t="s">
        <v>1546</v>
      </c>
      <c r="F1155" t="s">
        <v>123</v>
      </c>
      <c r="G1155" s="87">
        <v>43920</v>
      </c>
      <c r="H1155" t="s">
        <v>1547</v>
      </c>
      <c r="I1155" t="s">
        <v>3152</v>
      </c>
      <c r="J1155" t="s">
        <v>3037</v>
      </c>
      <c r="K1155">
        <v>10384</v>
      </c>
      <c r="L1155" t="s">
        <v>2774</v>
      </c>
      <c r="M1155" s="87">
        <v>43924</v>
      </c>
      <c r="N1155" t="s">
        <v>1551</v>
      </c>
      <c r="O1155" t="s">
        <v>1552</v>
      </c>
      <c r="P1155" s="61">
        <v>50</v>
      </c>
      <c r="Q1155" t="s">
        <v>1552</v>
      </c>
      <c r="R1155" s="61">
        <v>50</v>
      </c>
      <c r="S1155" s="61">
        <v>0</v>
      </c>
    </row>
    <row r="1156" spans="1:19" x14ac:dyDescent="0.2">
      <c r="A1156" t="s">
        <v>812</v>
      </c>
      <c r="B1156" t="s">
        <v>908</v>
      </c>
      <c r="C1156" t="s">
        <v>1239</v>
      </c>
      <c r="D1156" t="s">
        <v>238</v>
      </c>
      <c r="E1156" t="s">
        <v>1546</v>
      </c>
      <c r="F1156" t="s">
        <v>125</v>
      </c>
      <c r="G1156" s="87">
        <v>43980</v>
      </c>
      <c r="H1156" t="s">
        <v>1547</v>
      </c>
      <c r="I1156" t="s">
        <v>3153</v>
      </c>
      <c r="J1156" t="s">
        <v>3037</v>
      </c>
      <c r="K1156">
        <v>10402</v>
      </c>
      <c r="L1156" t="s">
        <v>2859</v>
      </c>
      <c r="M1156" s="87">
        <v>43985</v>
      </c>
      <c r="N1156" t="s">
        <v>1551</v>
      </c>
      <c r="O1156" t="s">
        <v>1552</v>
      </c>
      <c r="P1156" s="61">
        <v>12.5</v>
      </c>
      <c r="Q1156" t="s">
        <v>1552</v>
      </c>
      <c r="R1156" s="61">
        <v>12.5</v>
      </c>
      <c r="S1156" s="61">
        <v>0</v>
      </c>
    </row>
    <row r="1157" spans="1:19" x14ac:dyDescent="0.2">
      <c r="A1157" t="s">
        <v>812</v>
      </c>
      <c r="B1157" t="s">
        <v>908</v>
      </c>
      <c r="C1157" t="s">
        <v>1239</v>
      </c>
      <c r="D1157" t="s">
        <v>238</v>
      </c>
      <c r="E1157" t="s">
        <v>1546</v>
      </c>
      <c r="F1157" t="s">
        <v>125</v>
      </c>
      <c r="G1157" s="87">
        <v>43980</v>
      </c>
      <c r="H1157" t="s">
        <v>1547</v>
      </c>
      <c r="I1157" t="s">
        <v>3154</v>
      </c>
      <c r="J1157" t="s">
        <v>3037</v>
      </c>
      <c r="K1157">
        <v>10402</v>
      </c>
      <c r="L1157" t="s">
        <v>2859</v>
      </c>
      <c r="M1157" s="87">
        <v>43985</v>
      </c>
      <c r="N1157" t="s">
        <v>1551</v>
      </c>
      <c r="O1157" t="s">
        <v>1552</v>
      </c>
      <c r="P1157" s="61">
        <v>25</v>
      </c>
      <c r="Q1157" t="s">
        <v>1552</v>
      </c>
      <c r="R1157" s="61">
        <v>25</v>
      </c>
      <c r="S1157" s="61">
        <v>0</v>
      </c>
    </row>
    <row r="1158" spans="1:19" x14ac:dyDescent="0.2">
      <c r="A1158" t="s">
        <v>812</v>
      </c>
      <c r="B1158" t="s">
        <v>908</v>
      </c>
      <c r="C1158" t="s">
        <v>1239</v>
      </c>
      <c r="D1158" t="s">
        <v>238</v>
      </c>
      <c r="E1158" t="s">
        <v>1546</v>
      </c>
      <c r="F1158" t="s">
        <v>125</v>
      </c>
      <c r="G1158" s="87">
        <v>43980</v>
      </c>
      <c r="H1158" t="s">
        <v>1547</v>
      </c>
      <c r="I1158" t="s">
        <v>3154</v>
      </c>
      <c r="J1158" t="s">
        <v>3037</v>
      </c>
      <c r="K1158">
        <v>10402</v>
      </c>
      <c r="L1158" t="s">
        <v>2859</v>
      </c>
      <c r="M1158" s="87">
        <v>43985</v>
      </c>
      <c r="N1158" t="s">
        <v>1551</v>
      </c>
      <c r="O1158" t="s">
        <v>1552</v>
      </c>
      <c r="P1158" s="61">
        <v>25</v>
      </c>
      <c r="Q1158" t="s">
        <v>1552</v>
      </c>
      <c r="R1158" s="61">
        <v>25</v>
      </c>
      <c r="S1158" s="61">
        <v>0</v>
      </c>
    </row>
    <row r="1159" spans="1:19" x14ac:dyDescent="0.2">
      <c r="A1159" t="s">
        <v>812</v>
      </c>
      <c r="B1159" t="s">
        <v>908</v>
      </c>
      <c r="C1159" t="s">
        <v>1239</v>
      </c>
      <c r="D1159" t="s">
        <v>238</v>
      </c>
      <c r="E1159" t="s">
        <v>1546</v>
      </c>
      <c r="F1159" t="s">
        <v>125</v>
      </c>
      <c r="G1159" s="87">
        <v>43980</v>
      </c>
      <c r="H1159" t="s">
        <v>1547</v>
      </c>
      <c r="I1159" t="s">
        <v>3155</v>
      </c>
      <c r="J1159" t="s">
        <v>3037</v>
      </c>
      <c r="K1159">
        <v>10402</v>
      </c>
      <c r="L1159" t="s">
        <v>2859</v>
      </c>
      <c r="M1159" s="87">
        <v>43985</v>
      </c>
      <c r="N1159" t="s">
        <v>1551</v>
      </c>
      <c r="O1159" t="s">
        <v>1552</v>
      </c>
      <c r="P1159" s="61">
        <v>30</v>
      </c>
      <c r="Q1159" t="s">
        <v>1552</v>
      </c>
      <c r="R1159" s="61">
        <v>30</v>
      </c>
      <c r="S1159" s="61">
        <v>0</v>
      </c>
    </row>
    <row r="1160" spans="1:19" x14ac:dyDescent="0.2">
      <c r="A1160" t="s">
        <v>812</v>
      </c>
      <c r="B1160" t="s">
        <v>908</v>
      </c>
      <c r="C1160" t="s">
        <v>1239</v>
      </c>
      <c r="D1160" t="s">
        <v>238</v>
      </c>
      <c r="E1160" t="s">
        <v>1546</v>
      </c>
      <c r="F1160" t="s">
        <v>125</v>
      </c>
      <c r="G1160" s="87">
        <v>43980</v>
      </c>
      <c r="H1160" t="s">
        <v>1547</v>
      </c>
      <c r="I1160" t="s">
        <v>3156</v>
      </c>
      <c r="J1160" t="s">
        <v>3037</v>
      </c>
      <c r="K1160">
        <v>10402</v>
      </c>
      <c r="L1160" t="s">
        <v>2859</v>
      </c>
      <c r="M1160" s="87">
        <v>43985</v>
      </c>
      <c r="N1160" t="s">
        <v>1551</v>
      </c>
      <c r="O1160" t="s">
        <v>1552</v>
      </c>
      <c r="P1160" s="61">
        <v>50</v>
      </c>
      <c r="Q1160" t="s">
        <v>1552</v>
      </c>
      <c r="R1160" s="61">
        <v>50</v>
      </c>
      <c r="S1160" s="61">
        <v>0</v>
      </c>
    </row>
    <row r="1161" spans="1:19" x14ac:dyDescent="0.2">
      <c r="A1161" t="s">
        <v>812</v>
      </c>
      <c r="B1161" t="s">
        <v>908</v>
      </c>
      <c r="C1161" t="s">
        <v>1239</v>
      </c>
      <c r="D1161" t="s">
        <v>238</v>
      </c>
      <c r="E1161" t="s">
        <v>1546</v>
      </c>
      <c r="F1161" t="s">
        <v>125</v>
      </c>
      <c r="G1161" s="87">
        <v>43980</v>
      </c>
      <c r="H1161" t="s">
        <v>1547</v>
      </c>
      <c r="I1161" t="s">
        <v>3156</v>
      </c>
      <c r="J1161" t="s">
        <v>3037</v>
      </c>
      <c r="K1161">
        <v>10402</v>
      </c>
      <c r="L1161" t="s">
        <v>2859</v>
      </c>
      <c r="M1161" s="87">
        <v>43985</v>
      </c>
      <c r="N1161" t="s">
        <v>1551</v>
      </c>
      <c r="O1161" t="s">
        <v>1552</v>
      </c>
      <c r="P1161" s="61">
        <v>50</v>
      </c>
      <c r="Q1161" t="s">
        <v>1552</v>
      </c>
      <c r="R1161" s="61">
        <v>50</v>
      </c>
      <c r="S1161" s="61">
        <v>0</v>
      </c>
    </row>
    <row r="1162" spans="1:19" x14ac:dyDescent="0.2">
      <c r="A1162" t="s">
        <v>812</v>
      </c>
      <c r="B1162" t="s">
        <v>908</v>
      </c>
      <c r="C1162" t="s">
        <v>1239</v>
      </c>
      <c r="D1162" t="s">
        <v>238</v>
      </c>
      <c r="E1162" t="s">
        <v>1546</v>
      </c>
      <c r="F1162" t="s">
        <v>125</v>
      </c>
      <c r="G1162" s="87">
        <v>43980</v>
      </c>
      <c r="H1162" t="s">
        <v>1547</v>
      </c>
      <c r="I1162" t="s">
        <v>3156</v>
      </c>
      <c r="J1162" t="s">
        <v>3037</v>
      </c>
      <c r="K1162">
        <v>10402</v>
      </c>
      <c r="L1162" t="s">
        <v>2859</v>
      </c>
      <c r="M1162" s="87">
        <v>43985</v>
      </c>
      <c r="N1162" t="s">
        <v>1551</v>
      </c>
      <c r="O1162" t="s">
        <v>1552</v>
      </c>
      <c r="P1162" s="61">
        <v>25</v>
      </c>
      <c r="Q1162" t="s">
        <v>1552</v>
      </c>
      <c r="R1162" s="61">
        <v>25</v>
      </c>
      <c r="S1162" s="61">
        <v>0</v>
      </c>
    </row>
    <row r="1163" spans="1:19" x14ac:dyDescent="0.2">
      <c r="A1163" t="s">
        <v>812</v>
      </c>
      <c r="B1163" t="s">
        <v>908</v>
      </c>
      <c r="C1163" t="s">
        <v>1239</v>
      </c>
      <c r="D1163" t="s">
        <v>238</v>
      </c>
      <c r="E1163" t="s">
        <v>1546</v>
      </c>
      <c r="F1163" t="s">
        <v>16</v>
      </c>
      <c r="G1163" s="87">
        <v>44012</v>
      </c>
      <c r="H1163" t="s">
        <v>2361</v>
      </c>
      <c r="J1163" t="s">
        <v>2362</v>
      </c>
      <c r="K1163">
        <v>10408</v>
      </c>
      <c r="L1163" t="s">
        <v>2363</v>
      </c>
      <c r="M1163" s="87">
        <v>43999</v>
      </c>
      <c r="N1163" t="s">
        <v>1551</v>
      </c>
      <c r="O1163" t="s">
        <v>1552</v>
      </c>
      <c r="P1163" s="61">
        <v>-4953</v>
      </c>
      <c r="Q1163" t="s">
        <v>1552</v>
      </c>
      <c r="R1163" s="61">
        <v>0</v>
      </c>
      <c r="S1163" s="61">
        <v>-4953</v>
      </c>
    </row>
    <row r="1164" spans="1:19" x14ac:dyDescent="0.2">
      <c r="A1164" t="s">
        <v>812</v>
      </c>
      <c r="B1164" t="s">
        <v>908</v>
      </c>
      <c r="C1164" t="s">
        <v>1239</v>
      </c>
      <c r="D1164" t="s">
        <v>238</v>
      </c>
      <c r="E1164" t="s">
        <v>1546</v>
      </c>
      <c r="F1164" t="s">
        <v>16</v>
      </c>
      <c r="G1164" s="87">
        <v>44012</v>
      </c>
      <c r="H1164" t="s">
        <v>2897</v>
      </c>
      <c r="I1164" t="s">
        <v>2362</v>
      </c>
      <c r="J1164" t="s">
        <v>2362</v>
      </c>
      <c r="K1164">
        <v>10413</v>
      </c>
      <c r="L1164" t="s">
        <v>2898</v>
      </c>
      <c r="M1164" s="87">
        <v>44012</v>
      </c>
      <c r="N1164" t="s">
        <v>1635</v>
      </c>
      <c r="O1164" t="s">
        <v>1552</v>
      </c>
      <c r="P1164" s="61">
        <v>-20</v>
      </c>
      <c r="Q1164" t="s">
        <v>1552</v>
      </c>
      <c r="R1164" s="61">
        <v>0</v>
      </c>
      <c r="S1164" s="61">
        <v>-20</v>
      </c>
    </row>
    <row r="1165" spans="1:19" x14ac:dyDescent="0.2">
      <c r="A1165" t="s">
        <v>812</v>
      </c>
      <c r="B1165" t="s">
        <v>908</v>
      </c>
      <c r="C1165" t="s">
        <v>1239</v>
      </c>
      <c r="D1165" t="s">
        <v>238</v>
      </c>
      <c r="E1165" t="s">
        <v>1546</v>
      </c>
      <c r="F1165" t="s">
        <v>16</v>
      </c>
      <c r="G1165" s="87">
        <v>44012</v>
      </c>
      <c r="H1165" t="s">
        <v>2897</v>
      </c>
      <c r="I1165" t="s">
        <v>2362</v>
      </c>
      <c r="J1165" t="s">
        <v>2362</v>
      </c>
      <c r="K1165">
        <v>10413</v>
      </c>
      <c r="L1165" t="s">
        <v>2898</v>
      </c>
      <c r="M1165" s="87">
        <v>44012</v>
      </c>
      <c r="N1165" t="s">
        <v>1635</v>
      </c>
      <c r="O1165" t="s">
        <v>1552</v>
      </c>
      <c r="P1165" s="61">
        <v>-25</v>
      </c>
      <c r="Q1165" t="s">
        <v>1552</v>
      </c>
      <c r="R1165" s="61">
        <v>0</v>
      </c>
      <c r="S1165" s="61">
        <v>-25</v>
      </c>
    </row>
    <row r="1166" spans="1:19" x14ac:dyDescent="0.2">
      <c r="A1166" t="s">
        <v>812</v>
      </c>
      <c r="B1166" t="s">
        <v>908</v>
      </c>
      <c r="C1166" t="s">
        <v>1239</v>
      </c>
      <c r="D1166" t="s">
        <v>238</v>
      </c>
      <c r="E1166" t="s">
        <v>1546</v>
      </c>
      <c r="F1166" t="s">
        <v>16</v>
      </c>
      <c r="G1166" s="87">
        <v>44012</v>
      </c>
      <c r="H1166" t="s">
        <v>2897</v>
      </c>
      <c r="I1166" t="s">
        <v>2362</v>
      </c>
      <c r="J1166" t="s">
        <v>2362</v>
      </c>
      <c r="K1166">
        <v>10413</v>
      </c>
      <c r="L1166" t="s">
        <v>2898</v>
      </c>
      <c r="M1166" s="87">
        <v>44012</v>
      </c>
      <c r="N1166" t="s">
        <v>1635</v>
      </c>
      <c r="O1166" t="s">
        <v>1552</v>
      </c>
      <c r="P1166" s="61">
        <v>-25</v>
      </c>
      <c r="Q1166" t="s">
        <v>1552</v>
      </c>
      <c r="R1166" s="61">
        <v>0</v>
      </c>
      <c r="S1166" s="61">
        <v>-25</v>
      </c>
    </row>
    <row r="1167" spans="1:19" x14ac:dyDescent="0.2">
      <c r="A1167" t="s">
        <v>812</v>
      </c>
      <c r="B1167" t="s">
        <v>908</v>
      </c>
      <c r="C1167" t="s">
        <v>1239</v>
      </c>
      <c r="D1167" t="s">
        <v>238</v>
      </c>
      <c r="E1167" t="s">
        <v>1546</v>
      </c>
      <c r="F1167" t="s">
        <v>16</v>
      </c>
      <c r="G1167" s="87">
        <v>44012</v>
      </c>
      <c r="H1167" t="s">
        <v>2897</v>
      </c>
      <c r="I1167" t="s">
        <v>2362</v>
      </c>
      <c r="J1167" t="s">
        <v>2362</v>
      </c>
      <c r="K1167">
        <v>10413</v>
      </c>
      <c r="L1167" t="s">
        <v>2898</v>
      </c>
      <c r="M1167" s="87">
        <v>44012</v>
      </c>
      <c r="N1167" t="s">
        <v>1635</v>
      </c>
      <c r="O1167" t="s">
        <v>1552</v>
      </c>
      <c r="P1167" s="61">
        <v>-20</v>
      </c>
      <c r="Q1167" t="s">
        <v>1552</v>
      </c>
      <c r="R1167" s="61">
        <v>0</v>
      </c>
      <c r="S1167" s="61">
        <v>-20</v>
      </c>
    </row>
    <row r="1168" spans="1:19" x14ac:dyDescent="0.2">
      <c r="A1168" t="s">
        <v>812</v>
      </c>
      <c r="B1168" t="s">
        <v>908</v>
      </c>
      <c r="C1168" t="s">
        <v>1239</v>
      </c>
      <c r="D1168" t="s">
        <v>238</v>
      </c>
      <c r="E1168" t="s">
        <v>1546</v>
      </c>
      <c r="F1168" t="s">
        <v>16</v>
      </c>
      <c r="G1168" s="87">
        <v>44012</v>
      </c>
      <c r="H1168" t="s">
        <v>2897</v>
      </c>
      <c r="I1168" t="s">
        <v>2362</v>
      </c>
      <c r="J1168" t="s">
        <v>2362</v>
      </c>
      <c r="K1168">
        <v>10413</v>
      </c>
      <c r="L1168" t="s">
        <v>2898</v>
      </c>
      <c r="M1168" s="87">
        <v>44012</v>
      </c>
      <c r="N1168" t="s">
        <v>1635</v>
      </c>
      <c r="O1168" t="s">
        <v>1552</v>
      </c>
      <c r="P1168" s="61">
        <v>-30</v>
      </c>
      <c r="Q1168" t="s">
        <v>1552</v>
      </c>
      <c r="R1168" s="61">
        <v>0</v>
      </c>
      <c r="S1168" s="61">
        <v>-30</v>
      </c>
    </row>
    <row r="1169" spans="1:19" x14ac:dyDescent="0.2">
      <c r="A1169" t="s">
        <v>812</v>
      </c>
      <c r="B1169" t="s">
        <v>908</v>
      </c>
      <c r="C1169" t="s">
        <v>1239</v>
      </c>
      <c r="D1169" t="s">
        <v>238</v>
      </c>
      <c r="E1169" t="s">
        <v>1546</v>
      </c>
      <c r="F1169" t="s">
        <v>16</v>
      </c>
      <c r="G1169" s="87">
        <v>44012</v>
      </c>
      <c r="H1169" t="s">
        <v>2897</v>
      </c>
      <c r="I1169" t="s">
        <v>2362</v>
      </c>
      <c r="J1169" t="s">
        <v>2362</v>
      </c>
      <c r="K1169">
        <v>10413</v>
      </c>
      <c r="L1169" t="s">
        <v>2898</v>
      </c>
      <c r="M1169" s="87">
        <v>44012</v>
      </c>
      <c r="N1169" t="s">
        <v>1635</v>
      </c>
      <c r="O1169" t="s">
        <v>1552</v>
      </c>
      <c r="P1169" s="61">
        <v>-15</v>
      </c>
      <c r="Q1169" t="s">
        <v>1552</v>
      </c>
      <c r="R1169" s="61">
        <v>0</v>
      </c>
      <c r="S1169" s="61">
        <v>-15</v>
      </c>
    </row>
    <row r="1170" spans="1:19" x14ac:dyDescent="0.2">
      <c r="A1170" t="s">
        <v>812</v>
      </c>
      <c r="B1170" t="s">
        <v>908</v>
      </c>
      <c r="C1170" t="s">
        <v>1239</v>
      </c>
      <c r="D1170" t="s">
        <v>238</v>
      </c>
      <c r="E1170" t="s">
        <v>1546</v>
      </c>
      <c r="F1170" t="s">
        <v>16</v>
      </c>
      <c r="G1170" s="87">
        <v>44012</v>
      </c>
      <c r="H1170" t="s">
        <v>2897</v>
      </c>
      <c r="I1170" t="s">
        <v>2362</v>
      </c>
      <c r="J1170" t="s">
        <v>2362</v>
      </c>
      <c r="K1170">
        <v>10413</v>
      </c>
      <c r="L1170" t="s">
        <v>2898</v>
      </c>
      <c r="M1170" s="87">
        <v>44012</v>
      </c>
      <c r="N1170" t="s">
        <v>1635</v>
      </c>
      <c r="O1170" t="s">
        <v>1552</v>
      </c>
      <c r="P1170" s="61">
        <v>-20</v>
      </c>
      <c r="Q1170" t="s">
        <v>1552</v>
      </c>
      <c r="R1170" s="61">
        <v>0</v>
      </c>
      <c r="S1170" s="61">
        <v>-20</v>
      </c>
    </row>
    <row r="1171" spans="1:19" x14ac:dyDescent="0.2">
      <c r="A1171" t="s">
        <v>812</v>
      </c>
      <c r="B1171" t="s">
        <v>908</v>
      </c>
      <c r="C1171" t="s">
        <v>1239</v>
      </c>
      <c r="D1171" t="s">
        <v>238</v>
      </c>
      <c r="E1171" t="s">
        <v>1546</v>
      </c>
      <c r="F1171" t="s">
        <v>16</v>
      </c>
      <c r="G1171" s="87">
        <v>44012</v>
      </c>
      <c r="H1171" t="s">
        <v>2897</v>
      </c>
      <c r="I1171" t="s">
        <v>2362</v>
      </c>
      <c r="J1171" t="s">
        <v>2362</v>
      </c>
      <c r="K1171">
        <v>10413</v>
      </c>
      <c r="L1171" t="s">
        <v>2898</v>
      </c>
      <c r="M1171" s="87">
        <v>44012</v>
      </c>
      <c r="N1171" t="s">
        <v>1635</v>
      </c>
      <c r="O1171" t="s">
        <v>1552</v>
      </c>
      <c r="P1171" s="61">
        <v>-50</v>
      </c>
      <c r="Q1171" t="s">
        <v>1552</v>
      </c>
      <c r="R1171" s="61">
        <v>0</v>
      </c>
      <c r="S1171" s="61">
        <v>-50</v>
      </c>
    </row>
    <row r="1172" spans="1:19" x14ac:dyDescent="0.2">
      <c r="A1172" t="s">
        <v>812</v>
      </c>
      <c r="B1172" t="s">
        <v>908</v>
      </c>
      <c r="C1172" t="s">
        <v>1239</v>
      </c>
      <c r="D1172" t="s">
        <v>238</v>
      </c>
      <c r="E1172" t="s">
        <v>1546</v>
      </c>
      <c r="F1172" t="s">
        <v>16</v>
      </c>
      <c r="G1172" s="87">
        <v>44012</v>
      </c>
      <c r="H1172" t="s">
        <v>2897</v>
      </c>
      <c r="I1172" t="s">
        <v>2362</v>
      </c>
      <c r="J1172" t="s">
        <v>2362</v>
      </c>
      <c r="K1172">
        <v>10413</v>
      </c>
      <c r="L1172" t="s">
        <v>2898</v>
      </c>
      <c r="M1172" s="87">
        <v>44012</v>
      </c>
      <c r="N1172" t="s">
        <v>1635</v>
      </c>
      <c r="O1172" t="s">
        <v>1552</v>
      </c>
      <c r="P1172" s="61">
        <v>-50</v>
      </c>
      <c r="Q1172" t="s">
        <v>1552</v>
      </c>
      <c r="R1172" s="61">
        <v>0</v>
      </c>
      <c r="S1172" s="61">
        <v>-50</v>
      </c>
    </row>
    <row r="1173" spans="1:19" x14ac:dyDescent="0.2">
      <c r="A1173" t="s">
        <v>812</v>
      </c>
      <c r="B1173" t="s">
        <v>908</v>
      </c>
      <c r="C1173" t="s">
        <v>1239</v>
      </c>
      <c r="D1173" t="s">
        <v>238</v>
      </c>
      <c r="E1173" t="s">
        <v>1546</v>
      </c>
      <c r="F1173" t="s">
        <v>16</v>
      </c>
      <c r="G1173" s="87">
        <v>44012</v>
      </c>
      <c r="H1173" t="s">
        <v>2897</v>
      </c>
      <c r="I1173" t="s">
        <v>2362</v>
      </c>
      <c r="J1173" t="s">
        <v>2362</v>
      </c>
      <c r="K1173">
        <v>10413</v>
      </c>
      <c r="L1173" t="s">
        <v>2898</v>
      </c>
      <c r="M1173" s="87">
        <v>44012</v>
      </c>
      <c r="N1173" t="s">
        <v>1635</v>
      </c>
      <c r="O1173" t="s">
        <v>1552</v>
      </c>
      <c r="P1173" s="61">
        <v>-25</v>
      </c>
      <c r="Q1173" t="s">
        <v>1552</v>
      </c>
      <c r="R1173" s="61">
        <v>0</v>
      </c>
      <c r="S1173" s="61">
        <v>-25</v>
      </c>
    </row>
    <row r="1174" spans="1:19" x14ac:dyDescent="0.2">
      <c r="A1174" t="s">
        <v>812</v>
      </c>
      <c r="B1174" t="s">
        <v>908</v>
      </c>
      <c r="C1174" t="s">
        <v>1239</v>
      </c>
      <c r="D1174" t="s">
        <v>238</v>
      </c>
      <c r="E1174" t="s">
        <v>1546</v>
      </c>
      <c r="F1174" t="s">
        <v>16</v>
      </c>
      <c r="G1174" s="87">
        <v>44012</v>
      </c>
      <c r="H1174" t="s">
        <v>2897</v>
      </c>
      <c r="I1174" t="s">
        <v>2362</v>
      </c>
      <c r="J1174" t="s">
        <v>2362</v>
      </c>
      <c r="K1174">
        <v>10413</v>
      </c>
      <c r="L1174" t="s">
        <v>2898</v>
      </c>
      <c r="M1174" s="87">
        <v>44012</v>
      </c>
      <c r="N1174" t="s">
        <v>1635</v>
      </c>
      <c r="O1174" t="s">
        <v>1552</v>
      </c>
      <c r="P1174" s="61">
        <v>-20</v>
      </c>
      <c r="Q1174" t="s">
        <v>1552</v>
      </c>
      <c r="R1174" s="61">
        <v>0</v>
      </c>
      <c r="S1174" s="61">
        <v>-20</v>
      </c>
    </row>
    <row r="1175" spans="1:19" x14ac:dyDescent="0.2">
      <c r="A1175" t="s">
        <v>812</v>
      </c>
      <c r="B1175" t="s">
        <v>908</v>
      </c>
      <c r="C1175" t="s">
        <v>1239</v>
      </c>
      <c r="D1175" t="s">
        <v>238</v>
      </c>
      <c r="E1175" t="s">
        <v>1546</v>
      </c>
      <c r="F1175" t="s">
        <v>16</v>
      </c>
      <c r="G1175" s="87">
        <v>44012</v>
      </c>
      <c r="H1175" t="s">
        <v>2897</v>
      </c>
      <c r="I1175" t="s">
        <v>2362</v>
      </c>
      <c r="J1175" t="s">
        <v>2362</v>
      </c>
      <c r="K1175">
        <v>10413</v>
      </c>
      <c r="L1175" t="s">
        <v>2898</v>
      </c>
      <c r="M1175" s="87">
        <v>44012</v>
      </c>
      <c r="N1175" t="s">
        <v>1635</v>
      </c>
      <c r="O1175" t="s">
        <v>1552</v>
      </c>
      <c r="P1175" s="61">
        <v>-15</v>
      </c>
      <c r="Q1175" t="s">
        <v>1552</v>
      </c>
      <c r="R1175" s="61">
        <v>0</v>
      </c>
      <c r="S1175" s="61">
        <v>-15</v>
      </c>
    </row>
    <row r="1176" spans="1:19" x14ac:dyDescent="0.2">
      <c r="A1176" t="s">
        <v>812</v>
      </c>
      <c r="B1176" t="s">
        <v>908</v>
      </c>
      <c r="C1176" t="s">
        <v>1239</v>
      </c>
      <c r="D1176" t="s">
        <v>238</v>
      </c>
      <c r="E1176" t="s">
        <v>1546</v>
      </c>
      <c r="F1176" t="s">
        <v>16</v>
      </c>
      <c r="G1176" s="87">
        <v>44012</v>
      </c>
      <c r="H1176" t="s">
        <v>2897</v>
      </c>
      <c r="I1176" t="s">
        <v>2362</v>
      </c>
      <c r="J1176" t="s">
        <v>2362</v>
      </c>
      <c r="K1176">
        <v>10413</v>
      </c>
      <c r="L1176" t="s">
        <v>2898</v>
      </c>
      <c r="M1176" s="87">
        <v>44012</v>
      </c>
      <c r="N1176" t="s">
        <v>1635</v>
      </c>
      <c r="O1176" t="s">
        <v>1552</v>
      </c>
      <c r="P1176" s="61">
        <v>-15</v>
      </c>
      <c r="Q1176" t="s">
        <v>1552</v>
      </c>
      <c r="R1176" s="61">
        <v>0</v>
      </c>
      <c r="S1176" s="61">
        <v>-15</v>
      </c>
    </row>
    <row r="1177" spans="1:19" x14ac:dyDescent="0.2">
      <c r="A1177" t="s">
        <v>812</v>
      </c>
      <c r="B1177" t="s">
        <v>908</v>
      </c>
      <c r="C1177" t="s">
        <v>1239</v>
      </c>
      <c r="D1177" t="s">
        <v>238</v>
      </c>
      <c r="E1177" t="s">
        <v>1546</v>
      </c>
      <c r="F1177" t="s">
        <v>16</v>
      </c>
      <c r="G1177" s="87">
        <v>44012</v>
      </c>
      <c r="H1177" t="s">
        <v>2897</v>
      </c>
      <c r="I1177" t="s">
        <v>2362</v>
      </c>
      <c r="J1177" t="s">
        <v>2362</v>
      </c>
      <c r="K1177">
        <v>10413</v>
      </c>
      <c r="L1177" t="s">
        <v>2898</v>
      </c>
      <c r="M1177" s="87">
        <v>44012</v>
      </c>
      <c r="N1177" t="s">
        <v>1635</v>
      </c>
      <c r="O1177" t="s">
        <v>1552</v>
      </c>
      <c r="P1177" s="61">
        <v>-15</v>
      </c>
      <c r="Q1177" t="s">
        <v>1552</v>
      </c>
      <c r="R1177" s="61">
        <v>0</v>
      </c>
      <c r="S1177" s="61">
        <v>-15</v>
      </c>
    </row>
    <row r="1178" spans="1:19" x14ac:dyDescent="0.2">
      <c r="A1178" t="s">
        <v>812</v>
      </c>
      <c r="B1178" t="s">
        <v>908</v>
      </c>
      <c r="C1178" t="s">
        <v>1239</v>
      </c>
      <c r="D1178" t="s">
        <v>238</v>
      </c>
      <c r="E1178" t="s">
        <v>1546</v>
      </c>
      <c r="F1178" t="s">
        <v>126</v>
      </c>
      <c r="G1178" s="87">
        <v>44012</v>
      </c>
      <c r="H1178" t="s">
        <v>1547</v>
      </c>
      <c r="I1178" t="s">
        <v>3157</v>
      </c>
      <c r="J1178" t="s">
        <v>3037</v>
      </c>
      <c r="K1178">
        <v>10413</v>
      </c>
      <c r="L1178" t="s">
        <v>2898</v>
      </c>
      <c r="M1178" s="87">
        <v>44012</v>
      </c>
      <c r="N1178" t="s">
        <v>1635</v>
      </c>
      <c r="O1178" t="s">
        <v>1552</v>
      </c>
      <c r="P1178" s="61">
        <v>25</v>
      </c>
      <c r="Q1178" t="s">
        <v>1552</v>
      </c>
      <c r="R1178" s="61">
        <v>25</v>
      </c>
      <c r="S1178" s="61">
        <v>0</v>
      </c>
    </row>
    <row r="1179" spans="1:19" x14ac:dyDescent="0.2">
      <c r="A1179" t="s">
        <v>812</v>
      </c>
      <c r="B1179" t="s">
        <v>908</v>
      </c>
      <c r="C1179" t="s">
        <v>1239</v>
      </c>
      <c r="D1179" t="s">
        <v>238</v>
      </c>
      <c r="E1179" t="s">
        <v>1546</v>
      </c>
      <c r="F1179" t="s">
        <v>126</v>
      </c>
      <c r="G1179" s="87">
        <v>44012</v>
      </c>
      <c r="H1179" t="s">
        <v>1547</v>
      </c>
      <c r="I1179" t="s">
        <v>3157</v>
      </c>
      <c r="J1179" t="s">
        <v>3037</v>
      </c>
      <c r="K1179">
        <v>10413</v>
      </c>
      <c r="L1179" t="s">
        <v>2898</v>
      </c>
      <c r="M1179" s="87">
        <v>44012</v>
      </c>
      <c r="N1179" t="s">
        <v>1635</v>
      </c>
      <c r="O1179" t="s">
        <v>1552</v>
      </c>
      <c r="P1179" s="61">
        <v>25</v>
      </c>
      <c r="Q1179" t="s">
        <v>1552</v>
      </c>
      <c r="R1179" s="61">
        <v>25</v>
      </c>
      <c r="S1179" s="61">
        <v>0</v>
      </c>
    </row>
    <row r="1180" spans="1:19" x14ac:dyDescent="0.2">
      <c r="A1180" t="s">
        <v>812</v>
      </c>
      <c r="B1180" t="s">
        <v>908</v>
      </c>
      <c r="C1180" t="s">
        <v>1239</v>
      </c>
      <c r="D1180" t="s">
        <v>238</v>
      </c>
      <c r="E1180" t="s">
        <v>1546</v>
      </c>
      <c r="F1180" t="s">
        <v>126</v>
      </c>
      <c r="G1180" s="87">
        <v>44012</v>
      </c>
      <c r="H1180" t="s">
        <v>1547</v>
      </c>
      <c r="I1180" t="s">
        <v>3158</v>
      </c>
      <c r="J1180" t="s">
        <v>3037</v>
      </c>
      <c r="K1180">
        <v>10413</v>
      </c>
      <c r="L1180" t="s">
        <v>2898</v>
      </c>
      <c r="M1180" s="87">
        <v>44012</v>
      </c>
      <c r="N1180" t="s">
        <v>1635</v>
      </c>
      <c r="O1180" t="s">
        <v>1552</v>
      </c>
      <c r="P1180" s="61">
        <v>20</v>
      </c>
      <c r="Q1180" t="s">
        <v>1552</v>
      </c>
      <c r="R1180" s="61">
        <v>20</v>
      </c>
      <c r="S1180" s="61">
        <v>0</v>
      </c>
    </row>
    <row r="1181" spans="1:19" x14ac:dyDescent="0.2">
      <c r="A1181" t="s">
        <v>812</v>
      </c>
      <c r="B1181" t="s">
        <v>908</v>
      </c>
      <c r="C1181" t="s">
        <v>1239</v>
      </c>
      <c r="D1181" t="s">
        <v>238</v>
      </c>
      <c r="E1181" t="s">
        <v>1546</v>
      </c>
      <c r="F1181" t="s">
        <v>126</v>
      </c>
      <c r="G1181" s="87">
        <v>44012</v>
      </c>
      <c r="H1181" t="s">
        <v>1547</v>
      </c>
      <c r="I1181" t="s">
        <v>3158</v>
      </c>
      <c r="J1181" t="s">
        <v>3037</v>
      </c>
      <c r="K1181">
        <v>10413</v>
      </c>
      <c r="L1181" t="s">
        <v>2898</v>
      </c>
      <c r="M1181" s="87">
        <v>44012</v>
      </c>
      <c r="N1181" t="s">
        <v>1635</v>
      </c>
      <c r="O1181" t="s">
        <v>1552</v>
      </c>
      <c r="P1181" s="61">
        <v>30</v>
      </c>
      <c r="Q1181" t="s">
        <v>1552</v>
      </c>
      <c r="R1181" s="61">
        <v>30</v>
      </c>
      <c r="S1181" s="61">
        <v>0</v>
      </c>
    </row>
    <row r="1182" spans="1:19" x14ac:dyDescent="0.2">
      <c r="A1182" t="s">
        <v>812</v>
      </c>
      <c r="B1182" t="s">
        <v>908</v>
      </c>
      <c r="C1182" t="s">
        <v>1239</v>
      </c>
      <c r="D1182" t="s">
        <v>238</v>
      </c>
      <c r="E1182" t="s">
        <v>1546</v>
      </c>
      <c r="F1182" t="s">
        <v>126</v>
      </c>
      <c r="G1182" s="87">
        <v>44012</v>
      </c>
      <c r="H1182" t="s">
        <v>1547</v>
      </c>
      <c r="I1182" t="s">
        <v>3159</v>
      </c>
      <c r="J1182" t="s">
        <v>3037</v>
      </c>
      <c r="K1182">
        <v>10413</v>
      </c>
      <c r="L1182" t="s">
        <v>2898</v>
      </c>
      <c r="M1182" s="87">
        <v>44012</v>
      </c>
      <c r="N1182" t="s">
        <v>1635</v>
      </c>
      <c r="O1182" t="s">
        <v>1552</v>
      </c>
      <c r="P1182" s="61">
        <v>20</v>
      </c>
      <c r="Q1182" t="s">
        <v>1552</v>
      </c>
      <c r="R1182" s="61">
        <v>20</v>
      </c>
      <c r="S1182" s="61">
        <v>0</v>
      </c>
    </row>
    <row r="1183" spans="1:19" x14ac:dyDescent="0.2">
      <c r="A1183" t="s">
        <v>812</v>
      </c>
      <c r="B1183" t="s">
        <v>908</v>
      </c>
      <c r="C1183" t="s">
        <v>1239</v>
      </c>
      <c r="D1183" t="s">
        <v>238</v>
      </c>
      <c r="E1183" t="s">
        <v>1546</v>
      </c>
      <c r="F1183" t="s">
        <v>126</v>
      </c>
      <c r="G1183" s="87">
        <v>44012</v>
      </c>
      <c r="H1183" t="s">
        <v>1547</v>
      </c>
      <c r="I1183" t="s">
        <v>3160</v>
      </c>
      <c r="J1183" t="s">
        <v>3037</v>
      </c>
      <c r="K1183">
        <v>10413</v>
      </c>
      <c r="L1183" t="s">
        <v>2898</v>
      </c>
      <c r="M1183" s="87">
        <v>44012</v>
      </c>
      <c r="N1183" t="s">
        <v>1635</v>
      </c>
      <c r="O1183" t="s">
        <v>1552</v>
      </c>
      <c r="P1183" s="61">
        <v>20</v>
      </c>
      <c r="Q1183" t="s">
        <v>1552</v>
      </c>
      <c r="R1183" s="61">
        <v>20</v>
      </c>
      <c r="S1183" s="61">
        <v>0</v>
      </c>
    </row>
    <row r="1184" spans="1:19" x14ac:dyDescent="0.2">
      <c r="A1184" t="s">
        <v>812</v>
      </c>
      <c r="B1184" t="s">
        <v>908</v>
      </c>
      <c r="C1184" t="s">
        <v>1239</v>
      </c>
      <c r="D1184" t="s">
        <v>238</v>
      </c>
      <c r="E1184" t="s">
        <v>1546</v>
      </c>
      <c r="F1184" t="s">
        <v>126</v>
      </c>
      <c r="G1184" s="87">
        <v>44012</v>
      </c>
      <c r="H1184" t="s">
        <v>1547</v>
      </c>
      <c r="I1184" t="s">
        <v>3161</v>
      </c>
      <c r="J1184" t="s">
        <v>3037</v>
      </c>
      <c r="K1184">
        <v>10413</v>
      </c>
      <c r="L1184" t="s">
        <v>2898</v>
      </c>
      <c r="M1184" s="87">
        <v>44012</v>
      </c>
      <c r="N1184" t="s">
        <v>1635</v>
      </c>
      <c r="O1184" t="s">
        <v>1552</v>
      </c>
      <c r="P1184" s="61">
        <v>25</v>
      </c>
      <c r="Q1184" t="s">
        <v>1552</v>
      </c>
      <c r="R1184" s="61">
        <v>25</v>
      </c>
      <c r="S1184" s="61">
        <v>0</v>
      </c>
    </row>
    <row r="1185" spans="1:19" x14ac:dyDescent="0.2">
      <c r="A1185" t="s">
        <v>812</v>
      </c>
      <c r="B1185" t="s">
        <v>908</v>
      </c>
      <c r="C1185" t="s">
        <v>1239</v>
      </c>
      <c r="D1185" t="s">
        <v>238</v>
      </c>
      <c r="E1185" t="s">
        <v>1546</v>
      </c>
      <c r="F1185" t="s">
        <v>126</v>
      </c>
      <c r="G1185" s="87">
        <v>44012</v>
      </c>
      <c r="H1185" t="s">
        <v>1547</v>
      </c>
      <c r="I1185" t="s">
        <v>3161</v>
      </c>
      <c r="J1185" t="s">
        <v>3037</v>
      </c>
      <c r="K1185">
        <v>10413</v>
      </c>
      <c r="L1185" t="s">
        <v>2898</v>
      </c>
      <c r="M1185" s="87">
        <v>44012</v>
      </c>
      <c r="N1185" t="s">
        <v>1635</v>
      </c>
      <c r="O1185" t="s">
        <v>1552</v>
      </c>
      <c r="P1185" s="61">
        <v>50</v>
      </c>
      <c r="Q1185" t="s">
        <v>1552</v>
      </c>
      <c r="R1185" s="61">
        <v>50</v>
      </c>
      <c r="S1185" s="61">
        <v>0</v>
      </c>
    </row>
    <row r="1186" spans="1:19" x14ac:dyDescent="0.2">
      <c r="A1186" t="s">
        <v>812</v>
      </c>
      <c r="B1186" t="s">
        <v>908</v>
      </c>
      <c r="C1186" t="s">
        <v>1239</v>
      </c>
      <c r="D1186" t="s">
        <v>238</v>
      </c>
      <c r="E1186" t="s">
        <v>1546</v>
      </c>
      <c r="F1186" t="s">
        <v>126</v>
      </c>
      <c r="G1186" s="87">
        <v>44012</v>
      </c>
      <c r="H1186" t="s">
        <v>1547</v>
      </c>
      <c r="I1186" t="s">
        <v>3161</v>
      </c>
      <c r="J1186" t="s">
        <v>3037</v>
      </c>
      <c r="K1186">
        <v>10413</v>
      </c>
      <c r="L1186" t="s">
        <v>2898</v>
      </c>
      <c r="M1186" s="87">
        <v>44012</v>
      </c>
      <c r="N1186" t="s">
        <v>1635</v>
      </c>
      <c r="O1186" t="s">
        <v>1552</v>
      </c>
      <c r="P1186" s="61">
        <v>50</v>
      </c>
      <c r="Q1186" t="s">
        <v>1552</v>
      </c>
      <c r="R1186" s="61">
        <v>50</v>
      </c>
      <c r="S1186" s="61">
        <v>0</v>
      </c>
    </row>
    <row r="1187" spans="1:19" x14ac:dyDescent="0.2">
      <c r="A1187" t="s">
        <v>812</v>
      </c>
      <c r="B1187" t="s">
        <v>908</v>
      </c>
      <c r="C1187" t="s">
        <v>1239</v>
      </c>
      <c r="D1187" t="s">
        <v>238</v>
      </c>
      <c r="E1187" t="s">
        <v>1546</v>
      </c>
      <c r="F1187" t="s">
        <v>126</v>
      </c>
      <c r="G1187" s="87">
        <v>44012</v>
      </c>
      <c r="H1187" t="s">
        <v>1547</v>
      </c>
      <c r="I1187" t="s">
        <v>3162</v>
      </c>
      <c r="J1187" t="s">
        <v>3037</v>
      </c>
      <c r="K1187">
        <v>10413</v>
      </c>
      <c r="L1187" t="s">
        <v>2898</v>
      </c>
      <c r="M1187" s="87">
        <v>44012</v>
      </c>
      <c r="N1187" t="s">
        <v>1635</v>
      </c>
      <c r="O1187" t="s">
        <v>1552</v>
      </c>
      <c r="P1187" s="61">
        <v>20</v>
      </c>
      <c r="Q1187" t="s">
        <v>1552</v>
      </c>
      <c r="R1187" s="61">
        <v>20</v>
      </c>
      <c r="S1187" s="61">
        <v>0</v>
      </c>
    </row>
    <row r="1188" spans="1:19" x14ac:dyDescent="0.2">
      <c r="A1188" t="s">
        <v>812</v>
      </c>
      <c r="B1188" t="s">
        <v>908</v>
      </c>
      <c r="C1188" t="s">
        <v>1239</v>
      </c>
      <c r="D1188" t="s">
        <v>238</v>
      </c>
      <c r="E1188" t="s">
        <v>1546</v>
      </c>
      <c r="F1188" t="s">
        <v>126</v>
      </c>
      <c r="G1188" s="87">
        <v>44012</v>
      </c>
      <c r="H1188" t="s">
        <v>1547</v>
      </c>
      <c r="I1188" t="s">
        <v>3163</v>
      </c>
      <c r="J1188" t="s">
        <v>3037</v>
      </c>
      <c r="K1188">
        <v>10413</v>
      </c>
      <c r="L1188" t="s">
        <v>2898</v>
      </c>
      <c r="M1188" s="87">
        <v>44012</v>
      </c>
      <c r="N1188" t="s">
        <v>1635</v>
      </c>
      <c r="O1188" t="s">
        <v>1552</v>
      </c>
      <c r="P1188" s="61">
        <v>15</v>
      </c>
      <c r="Q1188" t="s">
        <v>1552</v>
      </c>
      <c r="R1188" s="61">
        <v>15</v>
      </c>
      <c r="S1188" s="61">
        <v>0</v>
      </c>
    </row>
    <row r="1189" spans="1:19" x14ac:dyDescent="0.2">
      <c r="A1189" t="s">
        <v>812</v>
      </c>
      <c r="B1189" t="s">
        <v>908</v>
      </c>
      <c r="C1189" t="s">
        <v>1239</v>
      </c>
      <c r="D1189" t="s">
        <v>238</v>
      </c>
      <c r="E1189" t="s">
        <v>1546</v>
      </c>
      <c r="F1189" t="s">
        <v>126</v>
      </c>
      <c r="G1189" s="87">
        <v>44012</v>
      </c>
      <c r="H1189" t="s">
        <v>1547</v>
      </c>
      <c r="I1189" t="s">
        <v>3164</v>
      </c>
      <c r="J1189" t="s">
        <v>3037</v>
      </c>
      <c r="K1189">
        <v>10413</v>
      </c>
      <c r="L1189" t="s">
        <v>2898</v>
      </c>
      <c r="M1189" s="87">
        <v>44012</v>
      </c>
      <c r="N1189" t="s">
        <v>1635</v>
      </c>
      <c r="O1189" t="s">
        <v>1552</v>
      </c>
      <c r="P1189" s="61">
        <v>15</v>
      </c>
      <c r="Q1189" t="s">
        <v>1552</v>
      </c>
      <c r="R1189" s="61">
        <v>15</v>
      </c>
      <c r="S1189" s="61">
        <v>0</v>
      </c>
    </row>
    <row r="1190" spans="1:19" x14ac:dyDescent="0.2">
      <c r="A1190" t="s">
        <v>812</v>
      </c>
      <c r="B1190" t="s">
        <v>908</v>
      </c>
      <c r="C1190" t="s">
        <v>1239</v>
      </c>
      <c r="D1190" t="s">
        <v>238</v>
      </c>
      <c r="E1190" t="s">
        <v>1546</v>
      </c>
      <c r="F1190" t="s">
        <v>126</v>
      </c>
      <c r="G1190" s="87">
        <v>44012</v>
      </c>
      <c r="H1190" t="s">
        <v>1547</v>
      </c>
      <c r="I1190" t="s">
        <v>3165</v>
      </c>
      <c r="J1190" t="s">
        <v>3037</v>
      </c>
      <c r="K1190">
        <v>10413</v>
      </c>
      <c r="L1190" t="s">
        <v>2898</v>
      </c>
      <c r="M1190" s="87">
        <v>44012</v>
      </c>
      <c r="N1190" t="s">
        <v>1635</v>
      </c>
      <c r="O1190" t="s">
        <v>1552</v>
      </c>
      <c r="P1190" s="61">
        <v>15</v>
      </c>
      <c r="Q1190" t="s">
        <v>1552</v>
      </c>
      <c r="R1190" s="61">
        <v>15</v>
      </c>
      <c r="S1190" s="61">
        <v>0</v>
      </c>
    </row>
    <row r="1191" spans="1:19" x14ac:dyDescent="0.2">
      <c r="A1191" t="s">
        <v>812</v>
      </c>
      <c r="B1191" t="s">
        <v>908</v>
      </c>
      <c r="C1191" t="s">
        <v>1239</v>
      </c>
      <c r="D1191" t="s">
        <v>238</v>
      </c>
      <c r="E1191" t="s">
        <v>1546</v>
      </c>
      <c r="F1191" t="s">
        <v>126</v>
      </c>
      <c r="G1191" s="87">
        <v>44012</v>
      </c>
      <c r="H1191" t="s">
        <v>1547</v>
      </c>
      <c r="I1191" t="s">
        <v>3166</v>
      </c>
      <c r="J1191" t="s">
        <v>3037</v>
      </c>
      <c r="K1191">
        <v>10413</v>
      </c>
      <c r="L1191" t="s">
        <v>2898</v>
      </c>
      <c r="M1191" s="87">
        <v>44012</v>
      </c>
      <c r="N1191" t="s">
        <v>1635</v>
      </c>
      <c r="O1191" t="s">
        <v>1552</v>
      </c>
      <c r="P1191" s="61">
        <v>15</v>
      </c>
      <c r="Q1191" t="s">
        <v>1552</v>
      </c>
      <c r="R1191" s="61">
        <v>15</v>
      </c>
      <c r="S1191" s="61">
        <v>0</v>
      </c>
    </row>
    <row r="1192" spans="1:19" x14ac:dyDescent="0.2">
      <c r="A1192" t="s">
        <v>562</v>
      </c>
      <c r="B1192" t="s">
        <v>910</v>
      </c>
      <c r="C1192" t="s">
        <v>1241</v>
      </c>
      <c r="D1192" t="s">
        <v>238</v>
      </c>
      <c r="E1192" t="s">
        <v>1546</v>
      </c>
      <c r="F1192" t="s">
        <v>115</v>
      </c>
      <c r="G1192" s="87">
        <v>43647</v>
      </c>
      <c r="H1192" t="s">
        <v>3024</v>
      </c>
      <c r="I1192" t="s">
        <v>3167</v>
      </c>
      <c r="J1192" t="s">
        <v>3168</v>
      </c>
      <c r="K1192">
        <v>10203</v>
      </c>
      <c r="L1192" t="s">
        <v>3169</v>
      </c>
      <c r="M1192" s="87">
        <v>43641</v>
      </c>
      <c r="N1192" t="s">
        <v>1635</v>
      </c>
      <c r="O1192" t="s">
        <v>1552</v>
      </c>
      <c r="P1192" s="61">
        <v>300</v>
      </c>
      <c r="Q1192" t="s">
        <v>1552</v>
      </c>
      <c r="R1192" s="61">
        <v>300</v>
      </c>
      <c r="S1192" s="61">
        <v>0</v>
      </c>
    </row>
    <row r="1193" spans="1:19" x14ac:dyDescent="0.2">
      <c r="A1193" t="s">
        <v>562</v>
      </c>
      <c r="B1193" t="s">
        <v>910</v>
      </c>
      <c r="C1193" t="s">
        <v>1241</v>
      </c>
      <c r="D1193" t="s">
        <v>238</v>
      </c>
      <c r="E1193" t="s">
        <v>1546</v>
      </c>
      <c r="F1193" t="s">
        <v>115</v>
      </c>
      <c r="G1193" s="87">
        <v>43647</v>
      </c>
      <c r="H1193" t="s">
        <v>3024</v>
      </c>
      <c r="I1193" t="s">
        <v>3170</v>
      </c>
      <c r="J1193" t="s">
        <v>3168</v>
      </c>
      <c r="K1193">
        <v>10203</v>
      </c>
      <c r="L1193" t="s">
        <v>3169</v>
      </c>
      <c r="M1193" s="87">
        <v>43641</v>
      </c>
      <c r="N1193" t="s">
        <v>1635</v>
      </c>
      <c r="O1193" t="s">
        <v>1552</v>
      </c>
      <c r="P1193" s="61">
        <v>300</v>
      </c>
      <c r="Q1193" t="s">
        <v>1552</v>
      </c>
      <c r="R1193" s="61">
        <v>300</v>
      </c>
      <c r="S1193" s="61">
        <v>0</v>
      </c>
    </row>
    <row r="1194" spans="1:19" x14ac:dyDescent="0.2">
      <c r="A1194" t="s">
        <v>562</v>
      </c>
      <c r="B1194" t="s">
        <v>910</v>
      </c>
      <c r="C1194" t="s">
        <v>1241</v>
      </c>
      <c r="D1194" t="s">
        <v>238</v>
      </c>
      <c r="E1194" t="s">
        <v>1546</v>
      </c>
      <c r="F1194" t="s">
        <v>115</v>
      </c>
      <c r="G1194" s="87">
        <v>43647</v>
      </c>
      <c r="H1194" t="s">
        <v>3024</v>
      </c>
      <c r="I1194" t="s">
        <v>3171</v>
      </c>
      <c r="J1194" t="s">
        <v>3168</v>
      </c>
      <c r="K1194">
        <v>10203</v>
      </c>
      <c r="L1194" t="s">
        <v>3169</v>
      </c>
      <c r="M1194" s="87">
        <v>43641</v>
      </c>
      <c r="N1194" t="s">
        <v>1635</v>
      </c>
      <c r="O1194" t="s">
        <v>1552</v>
      </c>
      <c r="P1194" s="61">
        <v>200</v>
      </c>
      <c r="Q1194" t="s">
        <v>1552</v>
      </c>
      <c r="R1194" s="61">
        <v>200</v>
      </c>
      <c r="S1194" s="61">
        <v>0</v>
      </c>
    </row>
    <row r="1195" spans="1:19" x14ac:dyDescent="0.2">
      <c r="A1195" t="s">
        <v>562</v>
      </c>
      <c r="B1195" t="s">
        <v>910</v>
      </c>
      <c r="C1195" t="s">
        <v>1241</v>
      </c>
      <c r="D1195" t="s">
        <v>238</v>
      </c>
      <c r="E1195" t="s">
        <v>1546</v>
      </c>
      <c r="F1195" t="s">
        <v>115</v>
      </c>
      <c r="G1195" s="87">
        <v>43647</v>
      </c>
      <c r="H1195" t="s">
        <v>3024</v>
      </c>
      <c r="I1195" t="s">
        <v>3172</v>
      </c>
      <c r="J1195" t="s">
        <v>3168</v>
      </c>
      <c r="K1195">
        <v>10203</v>
      </c>
      <c r="L1195" t="s">
        <v>3169</v>
      </c>
      <c r="M1195" s="87">
        <v>43641</v>
      </c>
      <c r="N1195" t="s">
        <v>1635</v>
      </c>
      <c r="O1195" t="s">
        <v>1552</v>
      </c>
      <c r="P1195" s="61">
        <v>500</v>
      </c>
      <c r="Q1195" t="s">
        <v>1552</v>
      </c>
      <c r="R1195" s="61">
        <v>500</v>
      </c>
      <c r="S1195" s="61">
        <v>0</v>
      </c>
    </row>
    <row r="1196" spans="1:19" x14ac:dyDescent="0.2">
      <c r="A1196" t="s">
        <v>562</v>
      </c>
      <c r="B1196" t="s">
        <v>910</v>
      </c>
      <c r="C1196" t="s">
        <v>1241</v>
      </c>
      <c r="D1196" t="s">
        <v>238</v>
      </c>
      <c r="E1196" t="s">
        <v>1546</v>
      </c>
      <c r="F1196" t="s">
        <v>115</v>
      </c>
      <c r="G1196" s="87">
        <v>43647</v>
      </c>
      <c r="H1196" t="s">
        <v>3024</v>
      </c>
      <c r="I1196" t="s">
        <v>3173</v>
      </c>
      <c r="J1196" t="s">
        <v>3174</v>
      </c>
      <c r="K1196">
        <v>10217</v>
      </c>
      <c r="L1196" t="s">
        <v>3175</v>
      </c>
      <c r="M1196" s="87">
        <v>43647</v>
      </c>
      <c r="N1196" t="s">
        <v>1635</v>
      </c>
      <c r="O1196" t="s">
        <v>1552</v>
      </c>
      <c r="P1196" s="61">
        <v>200</v>
      </c>
      <c r="Q1196" t="s">
        <v>1552</v>
      </c>
      <c r="R1196" s="61">
        <v>200</v>
      </c>
      <c r="S1196" s="61">
        <v>0</v>
      </c>
    </row>
    <row r="1197" spans="1:19" x14ac:dyDescent="0.2">
      <c r="A1197" t="s">
        <v>562</v>
      </c>
      <c r="B1197" t="s">
        <v>910</v>
      </c>
      <c r="C1197" t="s">
        <v>1241</v>
      </c>
      <c r="D1197" t="s">
        <v>238</v>
      </c>
      <c r="E1197" t="s">
        <v>1546</v>
      </c>
      <c r="F1197" t="s">
        <v>115</v>
      </c>
      <c r="G1197" s="87">
        <v>43647</v>
      </c>
      <c r="H1197" t="s">
        <v>3024</v>
      </c>
      <c r="I1197" t="s">
        <v>3176</v>
      </c>
      <c r="J1197" t="s">
        <v>3177</v>
      </c>
      <c r="K1197">
        <v>10215</v>
      </c>
      <c r="L1197" t="s">
        <v>3178</v>
      </c>
      <c r="M1197" s="87">
        <v>43643</v>
      </c>
      <c r="N1197" t="s">
        <v>1635</v>
      </c>
      <c r="O1197" t="s">
        <v>1552</v>
      </c>
      <c r="P1197" s="61">
        <v>500</v>
      </c>
      <c r="Q1197" t="s">
        <v>1552</v>
      </c>
      <c r="R1197" s="61">
        <v>500</v>
      </c>
      <c r="S1197" s="61">
        <v>0</v>
      </c>
    </row>
    <row r="1198" spans="1:19" x14ac:dyDescent="0.2">
      <c r="A1198" t="s">
        <v>562</v>
      </c>
      <c r="B1198" t="s">
        <v>910</v>
      </c>
      <c r="C1198" t="s">
        <v>1241</v>
      </c>
      <c r="D1198" t="s">
        <v>238</v>
      </c>
      <c r="E1198" t="s">
        <v>1546</v>
      </c>
      <c r="F1198" t="s">
        <v>115</v>
      </c>
      <c r="G1198" s="87">
        <v>43647</v>
      </c>
      <c r="H1198" t="s">
        <v>3024</v>
      </c>
      <c r="I1198" t="s">
        <v>3179</v>
      </c>
      <c r="J1198" t="s">
        <v>3174</v>
      </c>
      <c r="K1198">
        <v>10217</v>
      </c>
      <c r="L1198" t="s">
        <v>3175</v>
      </c>
      <c r="M1198" s="87">
        <v>43647</v>
      </c>
      <c r="N1198" t="s">
        <v>1635</v>
      </c>
      <c r="O1198" t="s">
        <v>1552</v>
      </c>
      <c r="P1198" s="61">
        <v>300</v>
      </c>
      <c r="Q1198" t="s">
        <v>1552</v>
      </c>
      <c r="R1198" s="61">
        <v>300</v>
      </c>
      <c r="S1198" s="61">
        <v>0</v>
      </c>
    </row>
    <row r="1199" spans="1:19" x14ac:dyDescent="0.2">
      <c r="A1199" t="s">
        <v>562</v>
      </c>
      <c r="B1199" t="s">
        <v>910</v>
      </c>
      <c r="C1199" t="s">
        <v>1241</v>
      </c>
      <c r="D1199" t="s">
        <v>238</v>
      </c>
      <c r="E1199" t="s">
        <v>1546</v>
      </c>
      <c r="F1199" t="s">
        <v>115</v>
      </c>
      <c r="G1199" s="87">
        <v>43647</v>
      </c>
      <c r="H1199" t="s">
        <v>3024</v>
      </c>
      <c r="I1199" t="s">
        <v>3180</v>
      </c>
      <c r="J1199" t="s">
        <v>3174</v>
      </c>
      <c r="K1199">
        <v>10203</v>
      </c>
      <c r="L1199" t="s">
        <v>3169</v>
      </c>
      <c r="M1199" s="87">
        <v>43641</v>
      </c>
      <c r="N1199" t="s">
        <v>1635</v>
      </c>
      <c r="O1199" t="s">
        <v>1552</v>
      </c>
      <c r="P1199" s="61">
        <v>200</v>
      </c>
      <c r="Q1199" t="s">
        <v>1552</v>
      </c>
      <c r="R1199" s="61">
        <v>200</v>
      </c>
      <c r="S1199" s="61">
        <v>0</v>
      </c>
    </row>
    <row r="1200" spans="1:19" x14ac:dyDescent="0.2">
      <c r="A1200" t="s">
        <v>562</v>
      </c>
      <c r="B1200" t="s">
        <v>910</v>
      </c>
      <c r="C1200" t="s">
        <v>1241</v>
      </c>
      <c r="D1200" t="s">
        <v>238</v>
      </c>
      <c r="E1200" t="s">
        <v>1546</v>
      </c>
      <c r="F1200" t="s">
        <v>115</v>
      </c>
      <c r="G1200" s="87">
        <v>43647</v>
      </c>
      <c r="H1200" t="s">
        <v>3024</v>
      </c>
      <c r="I1200" t="s">
        <v>3181</v>
      </c>
      <c r="J1200" t="s">
        <v>3182</v>
      </c>
      <c r="K1200">
        <v>10203</v>
      </c>
      <c r="L1200" t="s">
        <v>3183</v>
      </c>
      <c r="M1200" s="87">
        <v>43641</v>
      </c>
      <c r="N1200" t="s">
        <v>1635</v>
      </c>
      <c r="O1200" t="s">
        <v>1552</v>
      </c>
      <c r="P1200" s="61">
        <v>200</v>
      </c>
      <c r="Q1200" t="s">
        <v>1552</v>
      </c>
      <c r="R1200" s="61">
        <v>200</v>
      </c>
      <c r="S1200" s="61">
        <v>0</v>
      </c>
    </row>
    <row r="1201" spans="1:19" x14ac:dyDescent="0.2">
      <c r="A1201" t="s">
        <v>562</v>
      </c>
      <c r="B1201" t="s">
        <v>910</v>
      </c>
      <c r="C1201" t="s">
        <v>1241</v>
      </c>
      <c r="D1201" t="s">
        <v>238</v>
      </c>
      <c r="E1201" t="s">
        <v>1546</v>
      </c>
      <c r="F1201" t="s">
        <v>115</v>
      </c>
      <c r="G1201" s="87">
        <v>43647</v>
      </c>
      <c r="H1201" t="s">
        <v>3024</v>
      </c>
      <c r="I1201" t="s">
        <v>3184</v>
      </c>
      <c r="J1201" t="s">
        <v>3168</v>
      </c>
      <c r="K1201">
        <v>10203</v>
      </c>
      <c r="L1201" t="s">
        <v>3169</v>
      </c>
      <c r="M1201" s="87">
        <v>43641</v>
      </c>
      <c r="N1201" t="s">
        <v>1635</v>
      </c>
      <c r="O1201" t="s">
        <v>1552</v>
      </c>
      <c r="P1201" s="61">
        <v>450</v>
      </c>
      <c r="Q1201" t="s">
        <v>1552</v>
      </c>
      <c r="R1201" s="61">
        <v>450</v>
      </c>
      <c r="S1201" s="61">
        <v>0</v>
      </c>
    </row>
    <row r="1202" spans="1:19" x14ac:dyDescent="0.2">
      <c r="A1202" t="s">
        <v>562</v>
      </c>
      <c r="B1202" t="s">
        <v>910</v>
      </c>
      <c r="C1202" t="s">
        <v>1241</v>
      </c>
      <c r="D1202" t="s">
        <v>238</v>
      </c>
      <c r="E1202" t="s">
        <v>1546</v>
      </c>
      <c r="F1202" t="s">
        <v>115</v>
      </c>
      <c r="G1202" s="87">
        <v>43654</v>
      </c>
      <c r="H1202" t="s">
        <v>3024</v>
      </c>
      <c r="I1202" t="s">
        <v>3185</v>
      </c>
      <c r="J1202" t="s">
        <v>3168</v>
      </c>
      <c r="K1202">
        <v>10222</v>
      </c>
      <c r="L1202" t="s">
        <v>3186</v>
      </c>
      <c r="M1202" s="87">
        <v>43654</v>
      </c>
      <c r="N1202" t="s">
        <v>1551</v>
      </c>
      <c r="O1202" t="s">
        <v>1552</v>
      </c>
      <c r="P1202" s="61">
        <v>600</v>
      </c>
      <c r="Q1202" t="s">
        <v>1552</v>
      </c>
      <c r="R1202" s="61">
        <v>600</v>
      </c>
      <c r="S1202" s="61">
        <v>0</v>
      </c>
    </row>
    <row r="1203" spans="1:19" x14ac:dyDescent="0.2">
      <c r="A1203" t="s">
        <v>562</v>
      </c>
      <c r="B1203" t="s">
        <v>910</v>
      </c>
      <c r="C1203" t="s">
        <v>1241</v>
      </c>
      <c r="D1203" t="s">
        <v>238</v>
      </c>
      <c r="E1203" t="s">
        <v>1546</v>
      </c>
      <c r="F1203" t="s">
        <v>115</v>
      </c>
      <c r="G1203" s="87">
        <v>43656</v>
      </c>
      <c r="H1203" t="s">
        <v>3024</v>
      </c>
      <c r="I1203" t="s">
        <v>3187</v>
      </c>
      <c r="J1203" t="s">
        <v>3188</v>
      </c>
      <c r="K1203">
        <v>10229</v>
      </c>
      <c r="L1203" t="s">
        <v>3189</v>
      </c>
      <c r="M1203" s="87">
        <v>43657</v>
      </c>
      <c r="N1203" t="s">
        <v>1551</v>
      </c>
      <c r="O1203" t="s">
        <v>1552</v>
      </c>
      <c r="P1203" s="61">
        <v>300</v>
      </c>
      <c r="Q1203" t="s">
        <v>1552</v>
      </c>
      <c r="R1203" s="61">
        <v>300</v>
      </c>
      <c r="S1203" s="61">
        <v>0</v>
      </c>
    </row>
    <row r="1204" spans="1:19" x14ac:dyDescent="0.2">
      <c r="A1204" t="s">
        <v>562</v>
      </c>
      <c r="B1204" t="s">
        <v>910</v>
      </c>
      <c r="C1204" t="s">
        <v>1241</v>
      </c>
      <c r="D1204" t="s">
        <v>238</v>
      </c>
      <c r="E1204" t="s">
        <v>1546</v>
      </c>
      <c r="F1204" t="s">
        <v>116</v>
      </c>
      <c r="G1204" s="87">
        <v>43678</v>
      </c>
      <c r="H1204" t="s">
        <v>3024</v>
      </c>
      <c r="I1204" t="s">
        <v>3190</v>
      </c>
      <c r="J1204" t="s">
        <v>3191</v>
      </c>
      <c r="K1204">
        <v>10235</v>
      </c>
      <c r="L1204" t="s">
        <v>3192</v>
      </c>
      <c r="M1204" s="87">
        <v>43675</v>
      </c>
      <c r="N1204" t="s">
        <v>1635</v>
      </c>
      <c r="O1204" t="s">
        <v>1552</v>
      </c>
      <c r="P1204" s="61">
        <v>300</v>
      </c>
      <c r="Q1204" t="s">
        <v>1552</v>
      </c>
      <c r="R1204" s="61">
        <v>300</v>
      </c>
      <c r="S1204" s="61">
        <v>0</v>
      </c>
    </row>
    <row r="1205" spans="1:19" x14ac:dyDescent="0.2">
      <c r="A1205" t="s">
        <v>562</v>
      </c>
      <c r="B1205" t="s">
        <v>910</v>
      </c>
      <c r="C1205" t="s">
        <v>1241</v>
      </c>
      <c r="D1205" t="s">
        <v>238</v>
      </c>
      <c r="E1205" t="s">
        <v>1546</v>
      </c>
      <c r="F1205" t="s">
        <v>116</v>
      </c>
      <c r="G1205" s="87">
        <v>43678</v>
      </c>
      <c r="H1205" t="s">
        <v>3024</v>
      </c>
      <c r="I1205" t="s">
        <v>3193</v>
      </c>
      <c r="J1205" t="s">
        <v>3191</v>
      </c>
      <c r="K1205">
        <v>10235</v>
      </c>
      <c r="L1205" t="s">
        <v>3192</v>
      </c>
      <c r="M1205" s="87">
        <v>43675</v>
      </c>
      <c r="N1205" t="s">
        <v>1635</v>
      </c>
      <c r="O1205" t="s">
        <v>1552</v>
      </c>
      <c r="P1205" s="61">
        <v>200</v>
      </c>
      <c r="Q1205" t="s">
        <v>1552</v>
      </c>
      <c r="R1205" s="61">
        <v>200</v>
      </c>
      <c r="S1205" s="61">
        <v>0</v>
      </c>
    </row>
    <row r="1206" spans="1:19" x14ac:dyDescent="0.2">
      <c r="A1206" t="s">
        <v>562</v>
      </c>
      <c r="B1206" t="s">
        <v>910</v>
      </c>
      <c r="C1206" t="s">
        <v>1241</v>
      </c>
      <c r="D1206" t="s">
        <v>238</v>
      </c>
      <c r="E1206" t="s">
        <v>1546</v>
      </c>
      <c r="F1206" t="s">
        <v>116</v>
      </c>
      <c r="G1206" s="87">
        <v>43678</v>
      </c>
      <c r="H1206" t="s">
        <v>3194</v>
      </c>
      <c r="I1206" t="s">
        <v>3195</v>
      </c>
      <c r="J1206" t="s">
        <v>3196</v>
      </c>
      <c r="K1206">
        <v>10235</v>
      </c>
      <c r="L1206" t="s">
        <v>3197</v>
      </c>
      <c r="M1206" s="87">
        <v>43675</v>
      </c>
      <c r="N1206" t="s">
        <v>1635</v>
      </c>
      <c r="O1206" t="s">
        <v>1552</v>
      </c>
      <c r="P1206" s="61">
        <v>-200</v>
      </c>
      <c r="Q1206" t="s">
        <v>1552</v>
      </c>
      <c r="R1206" s="61">
        <v>0</v>
      </c>
      <c r="S1206" s="61">
        <v>-200</v>
      </c>
    </row>
    <row r="1207" spans="1:19" x14ac:dyDescent="0.2">
      <c r="A1207" t="s">
        <v>562</v>
      </c>
      <c r="B1207" t="s">
        <v>910</v>
      </c>
      <c r="C1207" t="s">
        <v>1241</v>
      </c>
      <c r="D1207" t="s">
        <v>238</v>
      </c>
      <c r="E1207" t="s">
        <v>1546</v>
      </c>
      <c r="F1207" t="s">
        <v>116</v>
      </c>
      <c r="G1207" s="87">
        <v>43678</v>
      </c>
      <c r="H1207" t="s">
        <v>3024</v>
      </c>
      <c r="I1207" t="s">
        <v>3198</v>
      </c>
      <c r="J1207" t="s">
        <v>3199</v>
      </c>
      <c r="K1207">
        <v>10235</v>
      </c>
      <c r="L1207" t="s">
        <v>3200</v>
      </c>
      <c r="M1207" s="87">
        <v>43675</v>
      </c>
      <c r="N1207" t="s">
        <v>1635</v>
      </c>
      <c r="O1207" t="s">
        <v>1552</v>
      </c>
      <c r="P1207" s="61">
        <v>200</v>
      </c>
      <c r="Q1207" t="s">
        <v>1552</v>
      </c>
      <c r="R1207" s="61">
        <v>200</v>
      </c>
      <c r="S1207" s="61">
        <v>0</v>
      </c>
    </row>
    <row r="1208" spans="1:19" x14ac:dyDescent="0.2">
      <c r="A1208" t="s">
        <v>562</v>
      </c>
      <c r="B1208" t="s">
        <v>910</v>
      </c>
      <c r="C1208" t="s">
        <v>1241</v>
      </c>
      <c r="D1208" t="s">
        <v>238</v>
      </c>
      <c r="E1208" t="s">
        <v>1546</v>
      </c>
      <c r="F1208" t="s">
        <v>116</v>
      </c>
      <c r="G1208" s="87">
        <v>43678</v>
      </c>
      <c r="H1208" t="s">
        <v>3024</v>
      </c>
      <c r="I1208" t="s">
        <v>3201</v>
      </c>
      <c r="J1208" t="s">
        <v>3199</v>
      </c>
      <c r="K1208">
        <v>10232</v>
      </c>
      <c r="L1208" t="s">
        <v>3202</v>
      </c>
      <c r="M1208" s="87">
        <v>43675</v>
      </c>
      <c r="N1208" t="s">
        <v>1635</v>
      </c>
      <c r="O1208" t="s">
        <v>1552</v>
      </c>
      <c r="P1208" s="61">
        <v>500</v>
      </c>
      <c r="Q1208" t="s">
        <v>1552</v>
      </c>
      <c r="R1208" s="61">
        <v>500</v>
      </c>
      <c r="S1208" s="61">
        <v>0</v>
      </c>
    </row>
    <row r="1209" spans="1:19" x14ac:dyDescent="0.2">
      <c r="A1209" t="s">
        <v>562</v>
      </c>
      <c r="B1209" t="s">
        <v>910</v>
      </c>
      <c r="C1209" t="s">
        <v>1241</v>
      </c>
      <c r="D1209" t="s">
        <v>238</v>
      </c>
      <c r="E1209" t="s">
        <v>1546</v>
      </c>
      <c r="F1209" t="s">
        <v>116</v>
      </c>
      <c r="G1209" s="87">
        <v>43678</v>
      </c>
      <c r="H1209" t="s">
        <v>3024</v>
      </c>
      <c r="I1209" t="s">
        <v>3203</v>
      </c>
      <c r="J1209" t="s">
        <v>3199</v>
      </c>
      <c r="K1209">
        <v>10232</v>
      </c>
      <c r="L1209" t="s">
        <v>3202</v>
      </c>
      <c r="M1209" s="87">
        <v>43675</v>
      </c>
      <c r="N1209" t="s">
        <v>1635</v>
      </c>
      <c r="O1209" t="s">
        <v>1552</v>
      </c>
      <c r="P1209" s="61">
        <v>700</v>
      </c>
      <c r="Q1209" t="s">
        <v>1552</v>
      </c>
      <c r="R1209" s="61">
        <v>700</v>
      </c>
      <c r="S1209" s="61">
        <v>0</v>
      </c>
    </row>
    <row r="1210" spans="1:19" x14ac:dyDescent="0.2">
      <c r="A1210" t="s">
        <v>562</v>
      </c>
      <c r="B1210" t="s">
        <v>910</v>
      </c>
      <c r="C1210" t="s">
        <v>1241</v>
      </c>
      <c r="D1210" t="s">
        <v>238</v>
      </c>
      <c r="E1210" t="s">
        <v>1546</v>
      </c>
      <c r="F1210" t="s">
        <v>116</v>
      </c>
      <c r="G1210" s="87">
        <v>43678</v>
      </c>
      <c r="H1210" t="s">
        <v>3024</v>
      </c>
      <c r="I1210" t="s">
        <v>3204</v>
      </c>
      <c r="J1210" t="s">
        <v>3199</v>
      </c>
      <c r="K1210">
        <v>10232</v>
      </c>
      <c r="L1210" t="s">
        <v>3202</v>
      </c>
      <c r="M1210" s="87">
        <v>43675</v>
      </c>
      <c r="N1210" t="s">
        <v>1635</v>
      </c>
      <c r="O1210" t="s">
        <v>1552</v>
      </c>
      <c r="P1210" s="61">
        <v>600</v>
      </c>
      <c r="Q1210" t="s">
        <v>1552</v>
      </c>
      <c r="R1210" s="61">
        <v>600</v>
      </c>
      <c r="S1210" s="61">
        <v>0</v>
      </c>
    </row>
    <row r="1211" spans="1:19" x14ac:dyDescent="0.2">
      <c r="A1211" t="s">
        <v>562</v>
      </c>
      <c r="B1211" t="s">
        <v>910</v>
      </c>
      <c r="C1211" t="s">
        <v>1241</v>
      </c>
      <c r="D1211" t="s">
        <v>238</v>
      </c>
      <c r="E1211" t="s">
        <v>1546</v>
      </c>
      <c r="F1211" t="s">
        <v>116</v>
      </c>
      <c r="G1211" s="87">
        <v>43678</v>
      </c>
      <c r="H1211" t="s">
        <v>3024</v>
      </c>
      <c r="I1211" t="s">
        <v>3205</v>
      </c>
      <c r="J1211" t="s">
        <v>3199</v>
      </c>
      <c r="K1211">
        <v>10232</v>
      </c>
      <c r="L1211" t="s">
        <v>3202</v>
      </c>
      <c r="M1211" s="87">
        <v>43675</v>
      </c>
      <c r="N1211" t="s">
        <v>1635</v>
      </c>
      <c r="O1211" t="s">
        <v>1552</v>
      </c>
      <c r="P1211" s="61">
        <v>350</v>
      </c>
      <c r="Q1211" t="s">
        <v>1552</v>
      </c>
      <c r="R1211" s="61">
        <v>350</v>
      </c>
      <c r="S1211" s="61">
        <v>0</v>
      </c>
    </row>
    <row r="1212" spans="1:19" x14ac:dyDescent="0.2">
      <c r="A1212" t="s">
        <v>562</v>
      </c>
      <c r="B1212" t="s">
        <v>910</v>
      </c>
      <c r="C1212" t="s">
        <v>1241</v>
      </c>
      <c r="D1212" t="s">
        <v>238</v>
      </c>
      <c r="E1212" t="s">
        <v>1546</v>
      </c>
      <c r="F1212" t="s">
        <v>116</v>
      </c>
      <c r="G1212" s="87">
        <v>43678</v>
      </c>
      <c r="H1212" t="s">
        <v>3024</v>
      </c>
      <c r="I1212" t="s">
        <v>3206</v>
      </c>
      <c r="J1212" t="s">
        <v>3199</v>
      </c>
      <c r="K1212">
        <v>10232</v>
      </c>
      <c r="L1212" t="s">
        <v>3202</v>
      </c>
      <c r="M1212" s="87">
        <v>43675</v>
      </c>
      <c r="N1212" t="s">
        <v>1635</v>
      </c>
      <c r="O1212" t="s">
        <v>1552</v>
      </c>
      <c r="P1212" s="61">
        <v>200</v>
      </c>
      <c r="Q1212" t="s">
        <v>1552</v>
      </c>
      <c r="R1212" s="61">
        <v>200</v>
      </c>
      <c r="S1212" s="61">
        <v>0</v>
      </c>
    </row>
    <row r="1213" spans="1:19" x14ac:dyDescent="0.2">
      <c r="A1213" t="s">
        <v>562</v>
      </c>
      <c r="B1213" t="s">
        <v>910</v>
      </c>
      <c r="C1213" t="s">
        <v>1241</v>
      </c>
      <c r="D1213" t="s">
        <v>238</v>
      </c>
      <c r="E1213" t="s">
        <v>1546</v>
      </c>
      <c r="F1213" t="s">
        <v>116</v>
      </c>
      <c r="G1213" s="87">
        <v>43678</v>
      </c>
      <c r="H1213" t="s">
        <v>3024</v>
      </c>
      <c r="I1213" t="s">
        <v>3207</v>
      </c>
      <c r="J1213" t="s">
        <v>3199</v>
      </c>
      <c r="K1213">
        <v>10232</v>
      </c>
      <c r="L1213" t="s">
        <v>3202</v>
      </c>
      <c r="M1213" s="87">
        <v>43675</v>
      </c>
      <c r="N1213" t="s">
        <v>1635</v>
      </c>
      <c r="O1213" t="s">
        <v>1552</v>
      </c>
      <c r="P1213" s="61">
        <v>200</v>
      </c>
      <c r="Q1213" t="s">
        <v>1552</v>
      </c>
      <c r="R1213" s="61">
        <v>200</v>
      </c>
      <c r="S1213" s="61">
        <v>0</v>
      </c>
    </row>
    <row r="1214" spans="1:19" x14ac:dyDescent="0.2">
      <c r="A1214" t="s">
        <v>562</v>
      </c>
      <c r="B1214" t="s">
        <v>910</v>
      </c>
      <c r="C1214" t="s">
        <v>1241</v>
      </c>
      <c r="D1214" t="s">
        <v>238</v>
      </c>
      <c r="E1214" t="s">
        <v>1546</v>
      </c>
      <c r="F1214" t="s">
        <v>116</v>
      </c>
      <c r="G1214" s="87">
        <v>43678</v>
      </c>
      <c r="H1214" t="s">
        <v>3024</v>
      </c>
      <c r="I1214" t="s">
        <v>3208</v>
      </c>
      <c r="J1214" t="s">
        <v>3199</v>
      </c>
      <c r="K1214">
        <v>10231</v>
      </c>
      <c r="L1214" t="s">
        <v>3209</v>
      </c>
      <c r="M1214" s="87">
        <v>43675</v>
      </c>
      <c r="N1214" t="s">
        <v>1635</v>
      </c>
      <c r="O1214" t="s">
        <v>1552</v>
      </c>
      <c r="P1214" s="61">
        <v>250</v>
      </c>
      <c r="Q1214" t="s">
        <v>1552</v>
      </c>
      <c r="R1214" s="61">
        <v>250</v>
      </c>
      <c r="S1214" s="61">
        <v>0</v>
      </c>
    </row>
    <row r="1215" spans="1:19" x14ac:dyDescent="0.2">
      <c r="A1215" t="s">
        <v>562</v>
      </c>
      <c r="B1215" t="s">
        <v>910</v>
      </c>
      <c r="C1215" t="s">
        <v>1241</v>
      </c>
      <c r="D1215" t="s">
        <v>238</v>
      </c>
      <c r="E1215" t="s">
        <v>1546</v>
      </c>
      <c r="F1215" t="s">
        <v>116</v>
      </c>
      <c r="G1215" s="87">
        <v>43678</v>
      </c>
      <c r="H1215" t="s">
        <v>3024</v>
      </c>
      <c r="I1215" t="s">
        <v>3210</v>
      </c>
      <c r="J1215" t="s">
        <v>3199</v>
      </c>
      <c r="K1215">
        <v>10231</v>
      </c>
      <c r="L1215" t="s">
        <v>3209</v>
      </c>
      <c r="M1215" s="87">
        <v>43675</v>
      </c>
      <c r="N1215" t="s">
        <v>1635</v>
      </c>
      <c r="O1215" t="s">
        <v>1552</v>
      </c>
      <c r="P1215" s="61">
        <v>364</v>
      </c>
      <c r="Q1215" t="s">
        <v>1552</v>
      </c>
      <c r="R1215" s="61">
        <v>364</v>
      </c>
      <c r="S1215" s="61">
        <v>0</v>
      </c>
    </row>
    <row r="1216" spans="1:19" x14ac:dyDescent="0.2">
      <c r="A1216" t="s">
        <v>562</v>
      </c>
      <c r="B1216" t="s">
        <v>910</v>
      </c>
      <c r="C1216" t="s">
        <v>1241</v>
      </c>
      <c r="D1216" t="s">
        <v>238</v>
      </c>
      <c r="E1216" t="s">
        <v>1546</v>
      </c>
      <c r="F1216" t="s">
        <v>116</v>
      </c>
      <c r="G1216" s="87">
        <v>43678</v>
      </c>
      <c r="H1216" t="s">
        <v>3024</v>
      </c>
      <c r="I1216" t="s">
        <v>3211</v>
      </c>
      <c r="J1216" t="s">
        <v>3199</v>
      </c>
      <c r="K1216">
        <v>10232</v>
      </c>
      <c r="L1216" t="s">
        <v>3202</v>
      </c>
      <c r="M1216" s="87">
        <v>43675</v>
      </c>
      <c r="N1216" t="s">
        <v>1635</v>
      </c>
      <c r="O1216" t="s">
        <v>1552</v>
      </c>
      <c r="P1216" s="61">
        <v>200</v>
      </c>
      <c r="Q1216" t="s">
        <v>1552</v>
      </c>
      <c r="R1216" s="61">
        <v>200</v>
      </c>
      <c r="S1216" s="61">
        <v>0</v>
      </c>
    </row>
    <row r="1217" spans="1:19" x14ac:dyDescent="0.2">
      <c r="A1217" t="s">
        <v>562</v>
      </c>
      <c r="B1217" t="s">
        <v>910</v>
      </c>
      <c r="C1217" t="s">
        <v>1241</v>
      </c>
      <c r="D1217" t="s">
        <v>238</v>
      </c>
      <c r="E1217" t="s">
        <v>1546</v>
      </c>
      <c r="F1217" t="s">
        <v>116</v>
      </c>
      <c r="G1217" s="87">
        <v>43679</v>
      </c>
      <c r="H1217" t="s">
        <v>3024</v>
      </c>
      <c r="I1217" t="s">
        <v>3212</v>
      </c>
      <c r="J1217" t="s">
        <v>3213</v>
      </c>
      <c r="K1217">
        <v>10243</v>
      </c>
      <c r="L1217" t="s">
        <v>3214</v>
      </c>
      <c r="M1217" s="87">
        <v>43685</v>
      </c>
      <c r="N1217" t="s">
        <v>1551</v>
      </c>
      <c r="O1217" t="s">
        <v>1552</v>
      </c>
      <c r="P1217" s="61">
        <v>1145</v>
      </c>
      <c r="Q1217" t="s">
        <v>1552</v>
      </c>
      <c r="R1217" s="61">
        <v>1145</v>
      </c>
      <c r="S1217" s="61">
        <v>0</v>
      </c>
    </row>
    <row r="1218" spans="1:19" x14ac:dyDescent="0.2">
      <c r="A1218" t="s">
        <v>562</v>
      </c>
      <c r="B1218" t="s">
        <v>910</v>
      </c>
      <c r="C1218" t="s">
        <v>1241</v>
      </c>
      <c r="D1218" t="s">
        <v>238</v>
      </c>
      <c r="E1218" t="s">
        <v>1546</v>
      </c>
      <c r="F1218" t="s">
        <v>116</v>
      </c>
      <c r="G1218" s="87">
        <v>43679</v>
      </c>
      <c r="H1218" t="s">
        <v>3024</v>
      </c>
      <c r="I1218" t="s">
        <v>3215</v>
      </c>
      <c r="J1218" t="s">
        <v>3191</v>
      </c>
      <c r="K1218">
        <v>10243</v>
      </c>
      <c r="L1218" t="s">
        <v>3214</v>
      </c>
      <c r="M1218" s="87">
        <v>43685</v>
      </c>
      <c r="N1218" t="s">
        <v>1551</v>
      </c>
      <c r="O1218" t="s">
        <v>1552</v>
      </c>
      <c r="P1218" s="61">
        <v>300</v>
      </c>
      <c r="Q1218" t="s">
        <v>1552</v>
      </c>
      <c r="R1218" s="61">
        <v>300</v>
      </c>
      <c r="S1218" s="61">
        <v>0</v>
      </c>
    </row>
    <row r="1219" spans="1:19" x14ac:dyDescent="0.2">
      <c r="A1219" t="s">
        <v>562</v>
      </c>
      <c r="B1219" t="s">
        <v>910</v>
      </c>
      <c r="C1219" t="s">
        <v>1241</v>
      </c>
      <c r="D1219" t="s">
        <v>238</v>
      </c>
      <c r="E1219" t="s">
        <v>1546</v>
      </c>
      <c r="F1219" t="s">
        <v>116</v>
      </c>
      <c r="G1219" s="87">
        <v>43679</v>
      </c>
      <c r="H1219" t="s">
        <v>3024</v>
      </c>
      <c r="I1219" t="s">
        <v>3216</v>
      </c>
      <c r="J1219" t="s">
        <v>3191</v>
      </c>
      <c r="K1219">
        <v>10243</v>
      </c>
      <c r="L1219" t="s">
        <v>3214</v>
      </c>
      <c r="M1219" s="87">
        <v>43685</v>
      </c>
      <c r="N1219" t="s">
        <v>1551</v>
      </c>
      <c r="O1219" t="s">
        <v>1552</v>
      </c>
      <c r="P1219" s="61">
        <v>300</v>
      </c>
      <c r="Q1219" t="s">
        <v>1552</v>
      </c>
      <c r="R1219" s="61">
        <v>300</v>
      </c>
      <c r="S1219" s="61">
        <v>0</v>
      </c>
    </row>
    <row r="1220" spans="1:19" x14ac:dyDescent="0.2">
      <c r="A1220" t="s">
        <v>562</v>
      </c>
      <c r="B1220" t="s">
        <v>910</v>
      </c>
      <c r="C1220" t="s">
        <v>1241</v>
      </c>
      <c r="D1220" t="s">
        <v>238</v>
      </c>
      <c r="E1220" t="s">
        <v>1546</v>
      </c>
      <c r="F1220" t="s">
        <v>116</v>
      </c>
      <c r="G1220" s="87">
        <v>43699</v>
      </c>
      <c r="H1220" t="s">
        <v>3024</v>
      </c>
      <c r="I1220" t="s">
        <v>3217</v>
      </c>
      <c r="J1220" t="s">
        <v>3218</v>
      </c>
      <c r="K1220">
        <v>10253</v>
      </c>
      <c r="L1220" t="s">
        <v>3219</v>
      </c>
      <c r="M1220" s="87">
        <v>43710</v>
      </c>
      <c r="N1220" t="s">
        <v>1635</v>
      </c>
      <c r="O1220" t="s">
        <v>1552</v>
      </c>
      <c r="P1220" s="61">
        <v>500</v>
      </c>
      <c r="Q1220" t="s">
        <v>1552</v>
      </c>
      <c r="R1220" s="61">
        <v>500</v>
      </c>
      <c r="S1220" s="61">
        <v>0</v>
      </c>
    </row>
    <row r="1221" spans="1:19" x14ac:dyDescent="0.2">
      <c r="A1221" t="s">
        <v>562</v>
      </c>
      <c r="B1221" t="s">
        <v>910</v>
      </c>
      <c r="C1221" t="s">
        <v>1241</v>
      </c>
      <c r="D1221" t="s">
        <v>238</v>
      </c>
      <c r="E1221" t="s">
        <v>1546</v>
      </c>
      <c r="F1221" t="s">
        <v>117</v>
      </c>
      <c r="G1221" s="87">
        <v>43710</v>
      </c>
      <c r="H1221" t="s">
        <v>3024</v>
      </c>
      <c r="I1221" t="s">
        <v>3220</v>
      </c>
      <c r="J1221" t="s">
        <v>3221</v>
      </c>
      <c r="K1221">
        <v>10253</v>
      </c>
      <c r="L1221" t="s">
        <v>3219</v>
      </c>
      <c r="M1221" s="87">
        <v>43710</v>
      </c>
      <c r="N1221" t="s">
        <v>1635</v>
      </c>
      <c r="O1221" t="s">
        <v>1552</v>
      </c>
      <c r="P1221" s="61">
        <v>300</v>
      </c>
      <c r="Q1221" t="s">
        <v>1552</v>
      </c>
      <c r="R1221" s="61">
        <v>300</v>
      </c>
      <c r="S1221" s="61">
        <v>0</v>
      </c>
    </row>
    <row r="1222" spans="1:19" x14ac:dyDescent="0.2">
      <c r="A1222" t="s">
        <v>562</v>
      </c>
      <c r="B1222" t="s">
        <v>910</v>
      </c>
      <c r="C1222" t="s">
        <v>1241</v>
      </c>
      <c r="D1222" t="s">
        <v>238</v>
      </c>
      <c r="E1222" t="s">
        <v>1546</v>
      </c>
      <c r="F1222" t="s">
        <v>117</v>
      </c>
      <c r="G1222" s="87">
        <v>43710</v>
      </c>
      <c r="H1222" t="s">
        <v>3024</v>
      </c>
      <c r="I1222" t="s">
        <v>3222</v>
      </c>
      <c r="J1222" t="s">
        <v>3223</v>
      </c>
      <c r="K1222">
        <v>10253</v>
      </c>
      <c r="L1222" t="s">
        <v>3219</v>
      </c>
      <c r="M1222" s="87">
        <v>43710</v>
      </c>
      <c r="N1222" t="s">
        <v>1635</v>
      </c>
      <c r="O1222" t="s">
        <v>1552</v>
      </c>
      <c r="P1222" s="61">
        <v>200</v>
      </c>
      <c r="Q1222" t="s">
        <v>1552</v>
      </c>
      <c r="R1222" s="61">
        <v>200</v>
      </c>
      <c r="S1222" s="61">
        <v>0</v>
      </c>
    </row>
    <row r="1223" spans="1:19" x14ac:dyDescent="0.2">
      <c r="A1223" t="s">
        <v>562</v>
      </c>
      <c r="B1223" t="s">
        <v>910</v>
      </c>
      <c r="C1223" t="s">
        <v>1241</v>
      </c>
      <c r="D1223" t="s">
        <v>238</v>
      </c>
      <c r="E1223" t="s">
        <v>1546</v>
      </c>
      <c r="F1223" t="s">
        <v>117</v>
      </c>
      <c r="G1223" s="87">
        <v>43710</v>
      </c>
      <c r="H1223" t="s">
        <v>3024</v>
      </c>
      <c r="I1223" t="s">
        <v>3224</v>
      </c>
      <c r="J1223" t="s">
        <v>3225</v>
      </c>
      <c r="K1223">
        <v>10253</v>
      </c>
      <c r="L1223" t="s">
        <v>3226</v>
      </c>
      <c r="M1223" s="87">
        <v>43710</v>
      </c>
      <c r="N1223" t="s">
        <v>1635</v>
      </c>
      <c r="O1223" t="s">
        <v>1552</v>
      </c>
      <c r="P1223" s="61">
        <v>500</v>
      </c>
      <c r="Q1223" t="s">
        <v>1552</v>
      </c>
      <c r="R1223" s="61">
        <v>500</v>
      </c>
      <c r="S1223" s="61">
        <v>0</v>
      </c>
    </row>
    <row r="1224" spans="1:19" x14ac:dyDescent="0.2">
      <c r="A1224" t="s">
        <v>562</v>
      </c>
      <c r="B1224" t="s">
        <v>910</v>
      </c>
      <c r="C1224" t="s">
        <v>1241</v>
      </c>
      <c r="D1224" t="s">
        <v>238</v>
      </c>
      <c r="E1224" t="s">
        <v>1546</v>
      </c>
      <c r="F1224" t="s">
        <v>117</v>
      </c>
      <c r="G1224" s="87">
        <v>43710</v>
      </c>
      <c r="H1224" t="s">
        <v>3024</v>
      </c>
      <c r="I1224" t="s">
        <v>3227</v>
      </c>
      <c r="J1224" t="s">
        <v>3225</v>
      </c>
      <c r="K1224">
        <v>10253</v>
      </c>
      <c r="L1224" t="s">
        <v>3226</v>
      </c>
      <c r="M1224" s="87">
        <v>43710</v>
      </c>
      <c r="N1224" t="s">
        <v>1635</v>
      </c>
      <c r="O1224" t="s">
        <v>1552</v>
      </c>
      <c r="P1224" s="61">
        <v>300</v>
      </c>
      <c r="Q1224" t="s">
        <v>1552</v>
      </c>
      <c r="R1224" s="61">
        <v>300</v>
      </c>
      <c r="S1224" s="61">
        <v>0</v>
      </c>
    </row>
    <row r="1225" spans="1:19" x14ac:dyDescent="0.2">
      <c r="A1225" t="s">
        <v>562</v>
      </c>
      <c r="B1225" t="s">
        <v>910</v>
      </c>
      <c r="C1225" t="s">
        <v>1241</v>
      </c>
      <c r="D1225" t="s">
        <v>238</v>
      </c>
      <c r="E1225" t="s">
        <v>1546</v>
      </c>
      <c r="F1225" t="s">
        <v>117</v>
      </c>
      <c r="G1225" s="87">
        <v>43710</v>
      </c>
      <c r="H1225" t="s">
        <v>3194</v>
      </c>
      <c r="I1225" t="s">
        <v>3228</v>
      </c>
      <c r="J1225" t="s">
        <v>3229</v>
      </c>
      <c r="K1225">
        <v>10253</v>
      </c>
      <c r="L1225" t="s">
        <v>3230</v>
      </c>
      <c r="M1225" s="87">
        <v>43710</v>
      </c>
      <c r="N1225" t="s">
        <v>1635</v>
      </c>
      <c r="O1225" t="s">
        <v>1552</v>
      </c>
      <c r="P1225" s="61">
        <v>-550</v>
      </c>
      <c r="Q1225" t="s">
        <v>1552</v>
      </c>
      <c r="R1225" s="61">
        <v>0</v>
      </c>
      <c r="S1225" s="61">
        <v>-550</v>
      </c>
    </row>
    <row r="1226" spans="1:19" x14ac:dyDescent="0.2">
      <c r="A1226" t="s">
        <v>562</v>
      </c>
      <c r="B1226" t="s">
        <v>910</v>
      </c>
      <c r="C1226" t="s">
        <v>1241</v>
      </c>
      <c r="D1226" t="s">
        <v>238</v>
      </c>
      <c r="E1226" t="s">
        <v>1546</v>
      </c>
      <c r="F1226" t="s">
        <v>117</v>
      </c>
      <c r="G1226" s="87">
        <v>43710</v>
      </c>
      <c r="H1226" t="s">
        <v>3024</v>
      </c>
      <c r="I1226" t="s">
        <v>3231</v>
      </c>
      <c r="J1226" t="s">
        <v>3232</v>
      </c>
      <c r="K1226">
        <v>10251</v>
      </c>
      <c r="L1226" t="s">
        <v>3233</v>
      </c>
      <c r="M1226" s="87">
        <v>43710</v>
      </c>
      <c r="N1226" t="s">
        <v>1635</v>
      </c>
      <c r="O1226" t="s">
        <v>1552</v>
      </c>
      <c r="P1226" s="61">
        <v>500</v>
      </c>
      <c r="Q1226" t="s">
        <v>1552</v>
      </c>
      <c r="R1226" s="61">
        <v>500</v>
      </c>
      <c r="S1226" s="61">
        <v>0</v>
      </c>
    </row>
    <row r="1227" spans="1:19" x14ac:dyDescent="0.2">
      <c r="A1227" t="s">
        <v>562</v>
      </c>
      <c r="B1227" t="s">
        <v>910</v>
      </c>
      <c r="C1227" t="s">
        <v>1241</v>
      </c>
      <c r="D1227" t="s">
        <v>238</v>
      </c>
      <c r="E1227" t="s">
        <v>1546</v>
      </c>
      <c r="F1227" t="s">
        <v>117</v>
      </c>
      <c r="G1227" s="87">
        <v>43710</v>
      </c>
      <c r="H1227" t="s">
        <v>3024</v>
      </c>
      <c r="I1227" t="s">
        <v>3234</v>
      </c>
      <c r="J1227" t="s">
        <v>3225</v>
      </c>
      <c r="K1227">
        <v>10253</v>
      </c>
      <c r="L1227" t="s">
        <v>3226</v>
      </c>
      <c r="M1227" s="87">
        <v>43710</v>
      </c>
      <c r="N1227" t="s">
        <v>1635</v>
      </c>
      <c r="O1227" t="s">
        <v>1552</v>
      </c>
      <c r="P1227" s="61">
        <v>600</v>
      </c>
      <c r="Q1227" t="s">
        <v>1552</v>
      </c>
      <c r="R1227" s="61">
        <v>600</v>
      </c>
      <c r="S1227" s="61">
        <v>0</v>
      </c>
    </row>
    <row r="1228" spans="1:19" x14ac:dyDescent="0.2">
      <c r="A1228" t="s">
        <v>562</v>
      </c>
      <c r="B1228" t="s">
        <v>910</v>
      </c>
      <c r="C1228" t="s">
        <v>1241</v>
      </c>
      <c r="D1228" t="s">
        <v>238</v>
      </c>
      <c r="E1228" t="s">
        <v>1546</v>
      </c>
      <c r="F1228" t="s">
        <v>117</v>
      </c>
      <c r="G1228" s="87">
        <v>43710</v>
      </c>
      <c r="H1228" t="s">
        <v>3024</v>
      </c>
      <c r="I1228" t="s">
        <v>3235</v>
      </c>
      <c r="J1228" t="s">
        <v>3236</v>
      </c>
      <c r="K1228">
        <v>10251</v>
      </c>
      <c r="L1228" t="s">
        <v>3233</v>
      </c>
      <c r="M1228" s="87">
        <v>43710</v>
      </c>
      <c r="N1228" t="s">
        <v>1635</v>
      </c>
      <c r="O1228" t="s">
        <v>1552</v>
      </c>
      <c r="P1228" s="61">
        <v>300</v>
      </c>
      <c r="Q1228" t="s">
        <v>1552</v>
      </c>
      <c r="R1228" s="61">
        <v>300</v>
      </c>
      <c r="S1228" s="61">
        <v>0</v>
      </c>
    </row>
    <row r="1229" spans="1:19" x14ac:dyDescent="0.2">
      <c r="A1229" t="s">
        <v>562</v>
      </c>
      <c r="B1229" t="s">
        <v>910</v>
      </c>
      <c r="C1229" t="s">
        <v>1241</v>
      </c>
      <c r="D1229" t="s">
        <v>238</v>
      </c>
      <c r="E1229" t="s">
        <v>1546</v>
      </c>
      <c r="F1229" t="s">
        <v>117</v>
      </c>
      <c r="G1229" s="87">
        <v>43710</v>
      </c>
      <c r="H1229" t="s">
        <v>3024</v>
      </c>
      <c r="I1229" t="s">
        <v>3235</v>
      </c>
      <c r="J1229" t="s">
        <v>3237</v>
      </c>
      <c r="K1229">
        <v>10251</v>
      </c>
      <c r="L1229" t="s">
        <v>3233</v>
      </c>
      <c r="M1229" s="87">
        <v>43710</v>
      </c>
      <c r="N1229" t="s">
        <v>1635</v>
      </c>
      <c r="O1229" t="s">
        <v>1552</v>
      </c>
      <c r="P1229" s="61">
        <v>220.91</v>
      </c>
      <c r="Q1229" t="s">
        <v>1552</v>
      </c>
      <c r="R1229" s="61">
        <v>220.91</v>
      </c>
      <c r="S1229" s="61">
        <v>0</v>
      </c>
    </row>
    <row r="1230" spans="1:19" x14ac:dyDescent="0.2">
      <c r="A1230" t="s">
        <v>562</v>
      </c>
      <c r="B1230" t="s">
        <v>910</v>
      </c>
      <c r="C1230" t="s">
        <v>1241</v>
      </c>
      <c r="D1230" t="s">
        <v>238</v>
      </c>
      <c r="E1230" t="s">
        <v>1546</v>
      </c>
      <c r="F1230" t="s">
        <v>117</v>
      </c>
      <c r="G1230" s="87">
        <v>43710</v>
      </c>
      <c r="H1230" t="s">
        <v>3024</v>
      </c>
      <c r="I1230" t="s">
        <v>3238</v>
      </c>
      <c r="J1230" t="s">
        <v>3232</v>
      </c>
      <c r="K1230">
        <v>10257</v>
      </c>
      <c r="L1230" t="s">
        <v>3239</v>
      </c>
      <c r="M1230" s="87">
        <v>43717</v>
      </c>
      <c r="N1230" t="s">
        <v>1551</v>
      </c>
      <c r="O1230" t="s">
        <v>1552</v>
      </c>
      <c r="P1230" s="61">
        <v>300</v>
      </c>
      <c r="Q1230" t="s">
        <v>1552</v>
      </c>
      <c r="R1230" s="61">
        <v>300</v>
      </c>
      <c r="S1230" s="61">
        <v>0</v>
      </c>
    </row>
    <row r="1231" spans="1:19" x14ac:dyDescent="0.2">
      <c r="A1231" t="s">
        <v>562</v>
      </c>
      <c r="B1231" t="s">
        <v>910</v>
      </c>
      <c r="C1231" t="s">
        <v>1241</v>
      </c>
      <c r="D1231" t="s">
        <v>238</v>
      </c>
      <c r="E1231" t="s">
        <v>1546</v>
      </c>
      <c r="F1231" t="s">
        <v>117</v>
      </c>
      <c r="G1231" s="87">
        <v>43710</v>
      </c>
      <c r="H1231" t="s">
        <v>3024</v>
      </c>
      <c r="I1231" t="s">
        <v>3240</v>
      </c>
      <c r="J1231" t="s">
        <v>3225</v>
      </c>
      <c r="K1231">
        <v>10253</v>
      </c>
      <c r="L1231" t="s">
        <v>3226</v>
      </c>
      <c r="M1231" s="87">
        <v>43710</v>
      </c>
      <c r="N1231" t="s">
        <v>1635</v>
      </c>
      <c r="O1231" t="s">
        <v>1552</v>
      </c>
      <c r="P1231" s="61">
        <v>200</v>
      </c>
      <c r="Q1231" t="s">
        <v>1552</v>
      </c>
      <c r="R1231" s="61">
        <v>200</v>
      </c>
      <c r="S1231" s="61">
        <v>0</v>
      </c>
    </row>
    <row r="1232" spans="1:19" x14ac:dyDescent="0.2">
      <c r="A1232" t="s">
        <v>562</v>
      </c>
      <c r="B1232" t="s">
        <v>910</v>
      </c>
      <c r="C1232" t="s">
        <v>1241</v>
      </c>
      <c r="D1232" t="s">
        <v>238</v>
      </c>
      <c r="E1232" t="s">
        <v>1546</v>
      </c>
      <c r="F1232" t="s">
        <v>117</v>
      </c>
      <c r="G1232" s="87">
        <v>43710</v>
      </c>
      <c r="H1232" t="s">
        <v>3024</v>
      </c>
      <c r="I1232" t="s">
        <v>3241</v>
      </c>
      <c r="J1232" t="s">
        <v>3225</v>
      </c>
      <c r="K1232">
        <v>10253</v>
      </c>
      <c r="L1232" t="s">
        <v>3226</v>
      </c>
      <c r="M1232" s="87">
        <v>43710</v>
      </c>
      <c r="N1232" t="s">
        <v>1635</v>
      </c>
      <c r="O1232" t="s">
        <v>1552</v>
      </c>
      <c r="P1232" s="61">
        <v>400</v>
      </c>
      <c r="Q1232" t="s">
        <v>1552</v>
      </c>
      <c r="R1232" s="61">
        <v>400</v>
      </c>
      <c r="S1232" s="61">
        <v>0</v>
      </c>
    </row>
    <row r="1233" spans="1:19" x14ac:dyDescent="0.2">
      <c r="A1233" t="s">
        <v>562</v>
      </c>
      <c r="B1233" t="s">
        <v>910</v>
      </c>
      <c r="C1233" t="s">
        <v>1241</v>
      </c>
      <c r="D1233" t="s">
        <v>238</v>
      </c>
      <c r="E1233" t="s">
        <v>1546</v>
      </c>
      <c r="F1233" t="s">
        <v>117</v>
      </c>
      <c r="G1233" s="87">
        <v>43710</v>
      </c>
      <c r="H1233" t="s">
        <v>3024</v>
      </c>
      <c r="I1233" t="s">
        <v>3242</v>
      </c>
      <c r="J1233" t="s">
        <v>3232</v>
      </c>
      <c r="K1233">
        <v>10253</v>
      </c>
      <c r="L1233" t="s">
        <v>3226</v>
      </c>
      <c r="M1233" s="87">
        <v>43710</v>
      </c>
      <c r="N1233" t="s">
        <v>1635</v>
      </c>
      <c r="O1233" t="s">
        <v>1552</v>
      </c>
      <c r="P1233" s="61">
        <v>750</v>
      </c>
      <c r="Q1233" t="s">
        <v>1552</v>
      </c>
      <c r="R1233" s="61">
        <v>750</v>
      </c>
      <c r="S1233" s="61">
        <v>0</v>
      </c>
    </row>
    <row r="1234" spans="1:19" x14ac:dyDescent="0.2">
      <c r="A1234" t="s">
        <v>562</v>
      </c>
      <c r="B1234" t="s">
        <v>910</v>
      </c>
      <c r="C1234" t="s">
        <v>1241</v>
      </c>
      <c r="D1234" t="s">
        <v>238</v>
      </c>
      <c r="E1234" t="s">
        <v>1546</v>
      </c>
      <c r="F1234" t="s">
        <v>117</v>
      </c>
      <c r="G1234" s="87">
        <v>43710</v>
      </c>
      <c r="H1234" t="s">
        <v>3024</v>
      </c>
      <c r="I1234" t="s">
        <v>3243</v>
      </c>
      <c r="J1234" t="s">
        <v>3232</v>
      </c>
      <c r="K1234">
        <v>10257</v>
      </c>
      <c r="L1234" t="s">
        <v>3239</v>
      </c>
      <c r="M1234" s="87">
        <v>43717</v>
      </c>
      <c r="N1234" t="s">
        <v>1551</v>
      </c>
      <c r="O1234" t="s">
        <v>1552</v>
      </c>
      <c r="P1234" s="61">
        <v>600</v>
      </c>
      <c r="Q1234" t="s">
        <v>1552</v>
      </c>
      <c r="R1234" s="61">
        <v>600</v>
      </c>
      <c r="S1234" s="61">
        <v>0</v>
      </c>
    </row>
    <row r="1235" spans="1:19" x14ac:dyDescent="0.2">
      <c r="A1235" t="s">
        <v>562</v>
      </c>
      <c r="B1235" t="s">
        <v>910</v>
      </c>
      <c r="C1235" t="s">
        <v>1241</v>
      </c>
      <c r="D1235" t="s">
        <v>238</v>
      </c>
      <c r="E1235" t="s">
        <v>1546</v>
      </c>
      <c r="F1235" t="s">
        <v>117</v>
      </c>
      <c r="G1235" s="87">
        <v>43710</v>
      </c>
      <c r="H1235" t="s">
        <v>3024</v>
      </c>
      <c r="I1235" t="s">
        <v>3244</v>
      </c>
      <c r="J1235" t="s">
        <v>3232</v>
      </c>
      <c r="K1235">
        <v>10257</v>
      </c>
      <c r="L1235" t="s">
        <v>3239</v>
      </c>
      <c r="M1235" s="87">
        <v>43717</v>
      </c>
      <c r="N1235" t="s">
        <v>1551</v>
      </c>
      <c r="O1235" t="s">
        <v>1552</v>
      </c>
      <c r="P1235" s="61">
        <v>300</v>
      </c>
      <c r="Q1235" t="s">
        <v>1552</v>
      </c>
      <c r="R1235" s="61">
        <v>300</v>
      </c>
      <c r="S1235" s="61">
        <v>0</v>
      </c>
    </row>
    <row r="1236" spans="1:19" x14ac:dyDescent="0.2">
      <c r="A1236" t="s">
        <v>562</v>
      </c>
      <c r="B1236" t="s">
        <v>910</v>
      </c>
      <c r="C1236" t="s">
        <v>1241</v>
      </c>
      <c r="D1236" t="s">
        <v>238</v>
      </c>
      <c r="E1236" t="s">
        <v>1546</v>
      </c>
      <c r="F1236" t="s">
        <v>117</v>
      </c>
      <c r="G1236" s="87">
        <v>43710</v>
      </c>
      <c r="H1236" t="s">
        <v>3024</v>
      </c>
      <c r="I1236" t="s">
        <v>3245</v>
      </c>
      <c r="J1236" t="s">
        <v>3246</v>
      </c>
      <c r="K1236">
        <v>10253</v>
      </c>
      <c r="L1236" t="s">
        <v>3226</v>
      </c>
      <c r="M1236" s="87">
        <v>43710</v>
      </c>
      <c r="N1236" t="s">
        <v>1635</v>
      </c>
      <c r="O1236" t="s">
        <v>1552</v>
      </c>
      <c r="P1236" s="61">
        <v>300</v>
      </c>
      <c r="Q1236" t="s">
        <v>1552</v>
      </c>
      <c r="R1236" s="61">
        <v>300</v>
      </c>
      <c r="S1236" s="61">
        <v>0</v>
      </c>
    </row>
    <row r="1237" spans="1:19" x14ac:dyDescent="0.2">
      <c r="A1237" t="s">
        <v>562</v>
      </c>
      <c r="B1237" t="s">
        <v>910</v>
      </c>
      <c r="C1237" t="s">
        <v>1241</v>
      </c>
      <c r="D1237" t="s">
        <v>238</v>
      </c>
      <c r="E1237" t="s">
        <v>1546</v>
      </c>
      <c r="F1237" t="s">
        <v>117</v>
      </c>
      <c r="G1237" s="87">
        <v>43710</v>
      </c>
      <c r="H1237" t="s">
        <v>3024</v>
      </c>
      <c r="I1237" t="s">
        <v>3247</v>
      </c>
      <c r="J1237" t="s">
        <v>3246</v>
      </c>
      <c r="K1237">
        <v>10253</v>
      </c>
      <c r="L1237" t="s">
        <v>3226</v>
      </c>
      <c r="M1237" s="87">
        <v>43710</v>
      </c>
      <c r="N1237" t="s">
        <v>1635</v>
      </c>
      <c r="O1237" t="s">
        <v>1552</v>
      </c>
      <c r="P1237" s="61">
        <v>550</v>
      </c>
      <c r="Q1237" t="s">
        <v>1552</v>
      </c>
      <c r="R1237" s="61">
        <v>550</v>
      </c>
      <c r="S1237" s="61">
        <v>0</v>
      </c>
    </row>
    <row r="1238" spans="1:19" x14ac:dyDescent="0.2">
      <c r="A1238" t="s">
        <v>562</v>
      </c>
      <c r="B1238" t="s">
        <v>910</v>
      </c>
      <c r="C1238" t="s">
        <v>1241</v>
      </c>
      <c r="D1238" t="s">
        <v>238</v>
      </c>
      <c r="E1238" t="s">
        <v>1546</v>
      </c>
      <c r="F1238" t="s">
        <v>117</v>
      </c>
      <c r="G1238" s="87">
        <v>43714</v>
      </c>
      <c r="H1238" t="s">
        <v>3024</v>
      </c>
      <c r="I1238" t="s">
        <v>3248</v>
      </c>
      <c r="J1238" t="s">
        <v>3225</v>
      </c>
      <c r="K1238">
        <v>10257</v>
      </c>
      <c r="L1238" t="s">
        <v>3249</v>
      </c>
      <c r="M1238" s="87">
        <v>43717</v>
      </c>
      <c r="N1238" t="s">
        <v>1551</v>
      </c>
      <c r="O1238" t="s">
        <v>1552</v>
      </c>
      <c r="P1238" s="61">
        <v>500</v>
      </c>
      <c r="Q1238" t="s">
        <v>1552</v>
      </c>
      <c r="R1238" s="61">
        <v>500</v>
      </c>
      <c r="S1238" s="61">
        <v>0</v>
      </c>
    </row>
    <row r="1239" spans="1:19" x14ac:dyDescent="0.2">
      <c r="A1239" t="s">
        <v>562</v>
      </c>
      <c r="B1239" t="s">
        <v>910</v>
      </c>
      <c r="C1239" t="s">
        <v>1241</v>
      </c>
      <c r="D1239" t="s">
        <v>238</v>
      </c>
      <c r="E1239" t="s">
        <v>1546</v>
      </c>
      <c r="F1239" t="s">
        <v>117</v>
      </c>
      <c r="G1239" s="87">
        <v>43714</v>
      </c>
      <c r="H1239" t="s">
        <v>3024</v>
      </c>
      <c r="I1239" t="s">
        <v>3250</v>
      </c>
      <c r="J1239" t="s">
        <v>3232</v>
      </c>
      <c r="K1239">
        <v>10257</v>
      </c>
      <c r="L1239" t="s">
        <v>3249</v>
      </c>
      <c r="M1239" s="87">
        <v>43717</v>
      </c>
      <c r="N1239" t="s">
        <v>1551</v>
      </c>
      <c r="O1239" t="s">
        <v>1552</v>
      </c>
      <c r="P1239" s="61">
        <v>200</v>
      </c>
      <c r="Q1239" t="s">
        <v>1552</v>
      </c>
      <c r="R1239" s="61">
        <v>200</v>
      </c>
      <c r="S1239" s="61">
        <v>0</v>
      </c>
    </row>
    <row r="1240" spans="1:19" x14ac:dyDescent="0.2">
      <c r="A1240" t="s">
        <v>562</v>
      </c>
      <c r="B1240" t="s">
        <v>910</v>
      </c>
      <c r="C1240" t="s">
        <v>1241</v>
      </c>
      <c r="D1240" t="s">
        <v>238</v>
      </c>
      <c r="E1240" t="s">
        <v>1546</v>
      </c>
      <c r="F1240" t="s">
        <v>117</v>
      </c>
      <c r="G1240" s="87">
        <v>43714</v>
      </c>
      <c r="H1240" t="s">
        <v>3024</v>
      </c>
      <c r="I1240" t="s">
        <v>3251</v>
      </c>
      <c r="J1240" t="s">
        <v>3225</v>
      </c>
      <c r="K1240">
        <v>10257</v>
      </c>
      <c r="L1240" t="s">
        <v>3249</v>
      </c>
      <c r="M1240" s="87">
        <v>43717</v>
      </c>
      <c r="N1240" t="s">
        <v>1551</v>
      </c>
      <c r="O1240" t="s">
        <v>1552</v>
      </c>
      <c r="P1240" s="61">
        <v>250</v>
      </c>
      <c r="Q1240" t="s">
        <v>1552</v>
      </c>
      <c r="R1240" s="61">
        <v>250</v>
      </c>
      <c r="S1240" s="61">
        <v>0</v>
      </c>
    </row>
    <row r="1241" spans="1:19" x14ac:dyDescent="0.2">
      <c r="A1241" t="s">
        <v>562</v>
      </c>
      <c r="B1241" t="s">
        <v>910</v>
      </c>
      <c r="C1241" t="s">
        <v>1241</v>
      </c>
      <c r="D1241" t="s">
        <v>238</v>
      </c>
      <c r="E1241" t="s">
        <v>1546</v>
      </c>
      <c r="F1241" t="s">
        <v>117</v>
      </c>
      <c r="G1241" s="87">
        <v>43718</v>
      </c>
      <c r="H1241" t="s">
        <v>3024</v>
      </c>
      <c r="I1241" t="s">
        <v>3252</v>
      </c>
      <c r="J1241" t="s">
        <v>3225</v>
      </c>
      <c r="K1241">
        <v>10259</v>
      </c>
      <c r="L1241" t="s">
        <v>3253</v>
      </c>
      <c r="M1241" s="87">
        <v>43718</v>
      </c>
      <c r="N1241" t="s">
        <v>1551</v>
      </c>
      <c r="O1241" t="s">
        <v>1552</v>
      </c>
      <c r="P1241" s="61">
        <v>300</v>
      </c>
      <c r="Q1241" t="s">
        <v>1552</v>
      </c>
      <c r="R1241" s="61">
        <v>300</v>
      </c>
      <c r="S1241" s="61">
        <v>0</v>
      </c>
    </row>
    <row r="1242" spans="1:19" x14ac:dyDescent="0.2">
      <c r="A1242" t="s">
        <v>562</v>
      </c>
      <c r="B1242" t="s">
        <v>910</v>
      </c>
      <c r="C1242" t="s">
        <v>1241</v>
      </c>
      <c r="D1242" t="s">
        <v>238</v>
      </c>
      <c r="E1242" t="s">
        <v>1546</v>
      </c>
      <c r="F1242" t="s">
        <v>117</v>
      </c>
      <c r="G1242" s="87">
        <v>43720</v>
      </c>
      <c r="H1242" t="s">
        <v>3024</v>
      </c>
      <c r="I1242" t="s">
        <v>3254</v>
      </c>
      <c r="J1242" t="s">
        <v>3191</v>
      </c>
      <c r="K1242">
        <v>10270</v>
      </c>
      <c r="L1242" t="s">
        <v>3255</v>
      </c>
      <c r="M1242" s="87">
        <v>43732</v>
      </c>
      <c r="N1242" t="s">
        <v>1635</v>
      </c>
      <c r="O1242" t="s">
        <v>1552</v>
      </c>
      <c r="P1242" s="61">
        <v>50</v>
      </c>
      <c r="Q1242" t="s">
        <v>1552</v>
      </c>
      <c r="R1242" s="61">
        <v>50</v>
      </c>
      <c r="S1242" s="61">
        <v>0</v>
      </c>
    </row>
    <row r="1243" spans="1:19" x14ac:dyDescent="0.2">
      <c r="A1243" t="s">
        <v>562</v>
      </c>
      <c r="B1243" t="s">
        <v>910</v>
      </c>
      <c r="C1243" t="s">
        <v>1241</v>
      </c>
      <c r="D1243" t="s">
        <v>238</v>
      </c>
      <c r="E1243" t="s">
        <v>1546</v>
      </c>
      <c r="F1243" t="s">
        <v>117</v>
      </c>
      <c r="G1243" s="87">
        <v>43720</v>
      </c>
      <c r="H1243" t="s">
        <v>3024</v>
      </c>
      <c r="I1243" t="s">
        <v>3256</v>
      </c>
      <c r="J1243" t="s">
        <v>3182</v>
      </c>
      <c r="K1243">
        <v>10270</v>
      </c>
      <c r="L1243" t="s">
        <v>3255</v>
      </c>
      <c r="M1243" s="87">
        <v>43732</v>
      </c>
      <c r="N1243" t="s">
        <v>1635</v>
      </c>
      <c r="O1243" t="s">
        <v>1552</v>
      </c>
      <c r="P1243" s="61">
        <v>50</v>
      </c>
      <c r="Q1243" t="s">
        <v>1552</v>
      </c>
      <c r="R1243" s="61">
        <v>50</v>
      </c>
      <c r="S1243" s="61">
        <v>0</v>
      </c>
    </row>
    <row r="1244" spans="1:19" x14ac:dyDescent="0.2">
      <c r="A1244" t="s">
        <v>562</v>
      </c>
      <c r="B1244" t="s">
        <v>910</v>
      </c>
      <c r="C1244" t="s">
        <v>1241</v>
      </c>
      <c r="D1244" t="s">
        <v>238</v>
      </c>
      <c r="E1244" t="s">
        <v>1546</v>
      </c>
      <c r="F1244" t="s">
        <v>117</v>
      </c>
      <c r="G1244" s="87">
        <v>43720</v>
      </c>
      <c r="H1244" t="s">
        <v>3024</v>
      </c>
      <c r="I1244" t="s">
        <v>3257</v>
      </c>
      <c r="J1244" t="s">
        <v>3258</v>
      </c>
      <c r="K1244">
        <v>10270</v>
      </c>
      <c r="L1244" t="s">
        <v>3255</v>
      </c>
      <c r="M1244" s="87">
        <v>43732</v>
      </c>
      <c r="N1244" t="s">
        <v>1635</v>
      </c>
      <c r="O1244" t="s">
        <v>1552</v>
      </c>
      <c r="P1244" s="61">
        <v>50</v>
      </c>
      <c r="Q1244" t="s">
        <v>1552</v>
      </c>
      <c r="R1244" s="61">
        <v>50</v>
      </c>
      <c r="S1244" s="61">
        <v>0</v>
      </c>
    </row>
    <row r="1245" spans="1:19" x14ac:dyDescent="0.2">
      <c r="A1245" t="s">
        <v>562</v>
      </c>
      <c r="B1245" t="s">
        <v>910</v>
      </c>
      <c r="C1245" t="s">
        <v>1241</v>
      </c>
      <c r="D1245" t="s">
        <v>238</v>
      </c>
      <c r="E1245" t="s">
        <v>1546</v>
      </c>
      <c r="F1245" t="s">
        <v>117</v>
      </c>
      <c r="G1245" s="87">
        <v>43720</v>
      </c>
      <c r="H1245" t="s">
        <v>3024</v>
      </c>
      <c r="I1245" t="s">
        <v>3259</v>
      </c>
      <c r="J1245" t="s">
        <v>3221</v>
      </c>
      <c r="K1245">
        <v>10270</v>
      </c>
      <c r="L1245" t="s">
        <v>3255</v>
      </c>
      <c r="M1245" s="87">
        <v>43732</v>
      </c>
      <c r="N1245" t="s">
        <v>1635</v>
      </c>
      <c r="O1245" t="s">
        <v>1552</v>
      </c>
      <c r="P1245" s="61">
        <v>50</v>
      </c>
      <c r="Q1245" t="s">
        <v>1552</v>
      </c>
      <c r="R1245" s="61">
        <v>50</v>
      </c>
      <c r="S1245" s="61">
        <v>0</v>
      </c>
    </row>
    <row r="1246" spans="1:19" x14ac:dyDescent="0.2">
      <c r="A1246" t="s">
        <v>562</v>
      </c>
      <c r="B1246" t="s">
        <v>910</v>
      </c>
      <c r="C1246" t="s">
        <v>1241</v>
      </c>
      <c r="D1246" t="s">
        <v>238</v>
      </c>
      <c r="E1246" t="s">
        <v>1546</v>
      </c>
      <c r="F1246" t="s">
        <v>117</v>
      </c>
      <c r="G1246" s="87">
        <v>43728</v>
      </c>
      <c r="H1246" t="s">
        <v>3024</v>
      </c>
      <c r="I1246" t="s">
        <v>3260</v>
      </c>
      <c r="J1246" t="s">
        <v>3261</v>
      </c>
      <c r="K1246">
        <v>10267</v>
      </c>
      <c r="L1246" t="s">
        <v>3262</v>
      </c>
      <c r="M1246" s="87">
        <v>43732</v>
      </c>
      <c r="N1246" t="s">
        <v>1635</v>
      </c>
      <c r="O1246" t="s">
        <v>1552</v>
      </c>
      <c r="P1246" s="61">
        <v>200</v>
      </c>
      <c r="Q1246" t="s">
        <v>1552</v>
      </c>
      <c r="R1246" s="61">
        <v>200</v>
      </c>
      <c r="S1246" s="61">
        <v>0</v>
      </c>
    </row>
    <row r="1247" spans="1:19" x14ac:dyDescent="0.2">
      <c r="A1247" t="s">
        <v>562</v>
      </c>
      <c r="B1247" t="s">
        <v>910</v>
      </c>
      <c r="C1247" t="s">
        <v>1241</v>
      </c>
      <c r="D1247" t="s">
        <v>238</v>
      </c>
      <c r="E1247" t="s">
        <v>1546</v>
      </c>
      <c r="F1247" t="s">
        <v>117</v>
      </c>
      <c r="G1247" s="87">
        <v>43738</v>
      </c>
      <c r="H1247" t="s">
        <v>1846</v>
      </c>
      <c r="I1247" t="s">
        <v>1847</v>
      </c>
      <c r="J1247" t="s">
        <v>1847</v>
      </c>
      <c r="K1247">
        <v>10283</v>
      </c>
      <c r="L1247" t="s">
        <v>1848</v>
      </c>
      <c r="M1247" s="87">
        <v>43752</v>
      </c>
      <c r="N1247" t="s">
        <v>1551</v>
      </c>
      <c r="O1247" t="s">
        <v>1552</v>
      </c>
      <c r="P1247" s="61">
        <v>-750</v>
      </c>
      <c r="Q1247" t="s">
        <v>1552</v>
      </c>
      <c r="R1247" s="61">
        <v>0</v>
      </c>
      <c r="S1247" s="61">
        <v>-750</v>
      </c>
    </row>
    <row r="1248" spans="1:19" x14ac:dyDescent="0.2">
      <c r="A1248" t="s">
        <v>562</v>
      </c>
      <c r="B1248" t="s">
        <v>910</v>
      </c>
      <c r="C1248" t="s">
        <v>1241</v>
      </c>
      <c r="D1248" t="s">
        <v>238</v>
      </c>
      <c r="E1248" t="s">
        <v>1546</v>
      </c>
      <c r="F1248" t="s">
        <v>118</v>
      </c>
      <c r="G1248" s="87">
        <v>43739</v>
      </c>
      <c r="H1248" t="s">
        <v>3024</v>
      </c>
      <c r="I1248" t="s">
        <v>3263</v>
      </c>
      <c r="J1248" t="s">
        <v>3264</v>
      </c>
      <c r="K1248">
        <v>10266</v>
      </c>
      <c r="L1248" t="s">
        <v>3265</v>
      </c>
      <c r="M1248" s="87">
        <v>43732</v>
      </c>
      <c r="N1248" t="s">
        <v>1635</v>
      </c>
      <c r="O1248" t="s">
        <v>1552</v>
      </c>
      <c r="P1248" s="61">
        <v>300</v>
      </c>
      <c r="Q1248" t="s">
        <v>1552</v>
      </c>
      <c r="R1248" s="61">
        <v>300</v>
      </c>
      <c r="S1248" s="61">
        <v>0</v>
      </c>
    </row>
    <row r="1249" spans="1:19" x14ac:dyDescent="0.2">
      <c r="A1249" t="s">
        <v>562</v>
      </c>
      <c r="B1249" t="s">
        <v>910</v>
      </c>
      <c r="C1249" t="s">
        <v>1241</v>
      </c>
      <c r="D1249" t="s">
        <v>238</v>
      </c>
      <c r="E1249" t="s">
        <v>1546</v>
      </c>
      <c r="F1249" t="s">
        <v>118</v>
      </c>
      <c r="G1249" s="87">
        <v>43739</v>
      </c>
      <c r="H1249" t="s">
        <v>3024</v>
      </c>
      <c r="I1249" t="s">
        <v>3266</v>
      </c>
      <c r="J1249" t="s">
        <v>3267</v>
      </c>
      <c r="K1249">
        <v>10274</v>
      </c>
      <c r="L1249" t="s">
        <v>3268</v>
      </c>
      <c r="M1249" s="87">
        <v>43739</v>
      </c>
      <c r="N1249" t="s">
        <v>1635</v>
      </c>
      <c r="O1249" t="s">
        <v>1552</v>
      </c>
      <c r="P1249" s="61">
        <v>300</v>
      </c>
      <c r="Q1249" t="s">
        <v>1552</v>
      </c>
      <c r="R1249" s="61">
        <v>300</v>
      </c>
      <c r="S1249" s="61">
        <v>0</v>
      </c>
    </row>
    <row r="1250" spans="1:19" x14ac:dyDescent="0.2">
      <c r="A1250" t="s">
        <v>562</v>
      </c>
      <c r="B1250" t="s">
        <v>910</v>
      </c>
      <c r="C1250" t="s">
        <v>1241</v>
      </c>
      <c r="D1250" t="s">
        <v>238</v>
      </c>
      <c r="E1250" t="s">
        <v>1546</v>
      </c>
      <c r="F1250" t="s">
        <v>118</v>
      </c>
      <c r="G1250" s="87">
        <v>43739</v>
      </c>
      <c r="H1250" t="s">
        <v>3024</v>
      </c>
      <c r="I1250" t="s">
        <v>3269</v>
      </c>
      <c r="J1250" t="s">
        <v>3270</v>
      </c>
      <c r="K1250">
        <v>10266</v>
      </c>
      <c r="L1250" t="s">
        <v>3265</v>
      </c>
      <c r="M1250" s="87">
        <v>43732</v>
      </c>
      <c r="N1250" t="s">
        <v>1635</v>
      </c>
      <c r="O1250" t="s">
        <v>1552</v>
      </c>
      <c r="P1250" s="61">
        <v>500</v>
      </c>
      <c r="Q1250" t="s">
        <v>1552</v>
      </c>
      <c r="R1250" s="61">
        <v>500</v>
      </c>
      <c r="S1250" s="61">
        <v>0</v>
      </c>
    </row>
    <row r="1251" spans="1:19" x14ac:dyDescent="0.2">
      <c r="A1251" t="s">
        <v>562</v>
      </c>
      <c r="B1251" t="s">
        <v>910</v>
      </c>
      <c r="C1251" t="s">
        <v>1241</v>
      </c>
      <c r="D1251" t="s">
        <v>238</v>
      </c>
      <c r="E1251" t="s">
        <v>1546</v>
      </c>
      <c r="F1251" t="s">
        <v>118</v>
      </c>
      <c r="G1251" s="87">
        <v>43739</v>
      </c>
      <c r="H1251" t="s">
        <v>3024</v>
      </c>
      <c r="I1251" t="s">
        <v>3271</v>
      </c>
      <c r="J1251" t="s">
        <v>3272</v>
      </c>
      <c r="K1251">
        <v>10266</v>
      </c>
      <c r="L1251" t="s">
        <v>3265</v>
      </c>
      <c r="M1251" s="87">
        <v>43732</v>
      </c>
      <c r="N1251" t="s">
        <v>1635</v>
      </c>
      <c r="O1251" t="s">
        <v>1552</v>
      </c>
      <c r="P1251" s="61">
        <v>600</v>
      </c>
      <c r="Q1251" t="s">
        <v>1552</v>
      </c>
      <c r="R1251" s="61">
        <v>600</v>
      </c>
      <c r="S1251" s="61">
        <v>0</v>
      </c>
    </row>
    <row r="1252" spans="1:19" x14ac:dyDescent="0.2">
      <c r="A1252" t="s">
        <v>562</v>
      </c>
      <c r="B1252" t="s">
        <v>910</v>
      </c>
      <c r="C1252" t="s">
        <v>1241</v>
      </c>
      <c r="D1252" t="s">
        <v>238</v>
      </c>
      <c r="E1252" t="s">
        <v>1546</v>
      </c>
      <c r="F1252" t="s">
        <v>118</v>
      </c>
      <c r="G1252" s="87">
        <v>43739</v>
      </c>
      <c r="H1252" t="s">
        <v>3024</v>
      </c>
      <c r="I1252" t="s">
        <v>3273</v>
      </c>
      <c r="J1252" t="s">
        <v>3267</v>
      </c>
      <c r="K1252">
        <v>10266</v>
      </c>
      <c r="L1252" t="s">
        <v>3274</v>
      </c>
      <c r="M1252" s="87">
        <v>43732</v>
      </c>
      <c r="N1252" t="s">
        <v>1635</v>
      </c>
      <c r="O1252" t="s">
        <v>1552</v>
      </c>
      <c r="P1252" s="61">
        <v>300</v>
      </c>
      <c r="Q1252" t="s">
        <v>1552</v>
      </c>
      <c r="R1252" s="61">
        <v>300</v>
      </c>
      <c r="S1252" s="61">
        <v>0</v>
      </c>
    </row>
    <row r="1253" spans="1:19" x14ac:dyDescent="0.2">
      <c r="A1253" t="s">
        <v>562</v>
      </c>
      <c r="B1253" t="s">
        <v>910</v>
      </c>
      <c r="C1253" t="s">
        <v>1241</v>
      </c>
      <c r="D1253" t="s">
        <v>238</v>
      </c>
      <c r="E1253" t="s">
        <v>1546</v>
      </c>
      <c r="F1253" t="s">
        <v>118</v>
      </c>
      <c r="G1253" s="87">
        <v>43739</v>
      </c>
      <c r="H1253" t="s">
        <v>3024</v>
      </c>
      <c r="I1253" t="s">
        <v>3275</v>
      </c>
      <c r="J1253" t="s">
        <v>3276</v>
      </c>
      <c r="K1253">
        <v>10266</v>
      </c>
      <c r="L1253" t="s">
        <v>3265</v>
      </c>
      <c r="M1253" s="87">
        <v>43732</v>
      </c>
      <c r="N1253" t="s">
        <v>1635</v>
      </c>
      <c r="O1253" t="s">
        <v>1552</v>
      </c>
      <c r="P1253" s="61">
        <v>200</v>
      </c>
      <c r="Q1253" t="s">
        <v>1552</v>
      </c>
      <c r="R1253" s="61">
        <v>200</v>
      </c>
      <c r="S1253" s="61">
        <v>0</v>
      </c>
    </row>
    <row r="1254" spans="1:19" x14ac:dyDescent="0.2">
      <c r="A1254" t="s">
        <v>562</v>
      </c>
      <c r="B1254" t="s">
        <v>910</v>
      </c>
      <c r="C1254" t="s">
        <v>1241</v>
      </c>
      <c r="D1254" t="s">
        <v>238</v>
      </c>
      <c r="E1254" t="s">
        <v>1546</v>
      </c>
      <c r="F1254" t="s">
        <v>118</v>
      </c>
      <c r="G1254" s="87">
        <v>43739</v>
      </c>
      <c r="H1254" t="s">
        <v>3024</v>
      </c>
      <c r="I1254" t="s">
        <v>3277</v>
      </c>
      <c r="J1254" t="s">
        <v>3270</v>
      </c>
      <c r="K1254">
        <v>10266</v>
      </c>
      <c r="L1254" t="s">
        <v>3265</v>
      </c>
      <c r="M1254" s="87">
        <v>43732</v>
      </c>
      <c r="N1254" t="s">
        <v>1635</v>
      </c>
      <c r="O1254" t="s">
        <v>1552</v>
      </c>
      <c r="P1254" s="61">
        <v>750</v>
      </c>
      <c r="Q1254" t="s">
        <v>1552</v>
      </c>
      <c r="R1254" s="61">
        <v>750</v>
      </c>
      <c r="S1254" s="61">
        <v>0</v>
      </c>
    </row>
    <row r="1255" spans="1:19" x14ac:dyDescent="0.2">
      <c r="A1255" t="s">
        <v>562</v>
      </c>
      <c r="B1255" t="s">
        <v>910</v>
      </c>
      <c r="C1255" t="s">
        <v>1241</v>
      </c>
      <c r="D1255" t="s">
        <v>238</v>
      </c>
      <c r="E1255" t="s">
        <v>1546</v>
      </c>
      <c r="F1255" t="s">
        <v>118</v>
      </c>
      <c r="G1255" s="87">
        <v>43739</v>
      </c>
      <c r="H1255" t="s">
        <v>3024</v>
      </c>
      <c r="I1255" t="s">
        <v>3278</v>
      </c>
      <c r="J1255" t="s">
        <v>3279</v>
      </c>
      <c r="K1255">
        <v>10266</v>
      </c>
      <c r="L1255" t="s">
        <v>3265</v>
      </c>
      <c r="M1255" s="87">
        <v>43732</v>
      </c>
      <c r="N1255" t="s">
        <v>1635</v>
      </c>
      <c r="O1255" t="s">
        <v>1552</v>
      </c>
      <c r="P1255" s="61">
        <v>395</v>
      </c>
      <c r="Q1255" t="s">
        <v>1552</v>
      </c>
      <c r="R1255" s="61">
        <v>395</v>
      </c>
      <c r="S1255" s="61">
        <v>0</v>
      </c>
    </row>
    <row r="1256" spans="1:19" x14ac:dyDescent="0.2">
      <c r="A1256" t="s">
        <v>562</v>
      </c>
      <c r="B1256" t="s">
        <v>910</v>
      </c>
      <c r="C1256" t="s">
        <v>1241</v>
      </c>
      <c r="D1256" t="s">
        <v>238</v>
      </c>
      <c r="E1256" t="s">
        <v>1546</v>
      </c>
      <c r="F1256" t="s">
        <v>118</v>
      </c>
      <c r="G1256" s="87">
        <v>43740</v>
      </c>
      <c r="H1256" t="s">
        <v>3024</v>
      </c>
      <c r="I1256" t="s">
        <v>3280</v>
      </c>
      <c r="J1256" t="s">
        <v>3261</v>
      </c>
      <c r="K1256">
        <v>10278</v>
      </c>
      <c r="L1256" t="s">
        <v>3281</v>
      </c>
      <c r="M1256" s="87">
        <v>43741</v>
      </c>
      <c r="N1256" t="s">
        <v>1551</v>
      </c>
      <c r="O1256" t="s">
        <v>1552</v>
      </c>
      <c r="P1256" s="61">
        <v>200</v>
      </c>
      <c r="Q1256" t="s">
        <v>1552</v>
      </c>
      <c r="R1256" s="61">
        <v>200</v>
      </c>
      <c r="S1256" s="61">
        <v>0</v>
      </c>
    </row>
    <row r="1257" spans="1:19" x14ac:dyDescent="0.2">
      <c r="A1257" t="s">
        <v>562</v>
      </c>
      <c r="B1257" t="s">
        <v>910</v>
      </c>
      <c r="C1257" t="s">
        <v>1241</v>
      </c>
      <c r="D1257" t="s">
        <v>238</v>
      </c>
      <c r="E1257" t="s">
        <v>1546</v>
      </c>
      <c r="F1257" t="s">
        <v>118</v>
      </c>
      <c r="G1257" s="87">
        <v>43740</v>
      </c>
      <c r="H1257" t="s">
        <v>3024</v>
      </c>
      <c r="I1257" t="s">
        <v>3282</v>
      </c>
      <c r="J1257" t="s">
        <v>3261</v>
      </c>
      <c r="K1257">
        <v>10278</v>
      </c>
      <c r="L1257" t="s">
        <v>3281</v>
      </c>
      <c r="M1257" s="87">
        <v>43741</v>
      </c>
      <c r="N1257" t="s">
        <v>1551</v>
      </c>
      <c r="O1257" t="s">
        <v>1552</v>
      </c>
      <c r="P1257" s="61">
        <v>300</v>
      </c>
      <c r="Q1257" t="s">
        <v>1552</v>
      </c>
      <c r="R1257" s="61">
        <v>300</v>
      </c>
      <c r="S1257" s="61">
        <v>0</v>
      </c>
    </row>
    <row r="1258" spans="1:19" x14ac:dyDescent="0.2">
      <c r="A1258" t="s">
        <v>562</v>
      </c>
      <c r="B1258" t="s">
        <v>910</v>
      </c>
      <c r="C1258" t="s">
        <v>1241</v>
      </c>
      <c r="D1258" t="s">
        <v>238</v>
      </c>
      <c r="E1258" t="s">
        <v>1546</v>
      </c>
      <c r="F1258" t="s">
        <v>118</v>
      </c>
      <c r="G1258" s="87">
        <v>43740</v>
      </c>
      <c r="H1258" t="s">
        <v>3024</v>
      </c>
      <c r="I1258" t="s">
        <v>3283</v>
      </c>
      <c r="J1258" t="s">
        <v>3261</v>
      </c>
      <c r="K1258">
        <v>10278</v>
      </c>
      <c r="L1258" t="s">
        <v>3281</v>
      </c>
      <c r="M1258" s="87">
        <v>43741</v>
      </c>
      <c r="N1258" t="s">
        <v>1551</v>
      </c>
      <c r="O1258" t="s">
        <v>1552</v>
      </c>
      <c r="P1258" s="61">
        <v>600</v>
      </c>
      <c r="Q1258" t="s">
        <v>1552</v>
      </c>
      <c r="R1258" s="61">
        <v>600</v>
      </c>
      <c r="S1258" s="61">
        <v>0</v>
      </c>
    </row>
    <row r="1259" spans="1:19" x14ac:dyDescent="0.2">
      <c r="A1259" t="s">
        <v>562</v>
      </c>
      <c r="B1259" t="s">
        <v>910</v>
      </c>
      <c r="C1259" t="s">
        <v>1241</v>
      </c>
      <c r="D1259" t="s">
        <v>238</v>
      </c>
      <c r="E1259" t="s">
        <v>1546</v>
      </c>
      <c r="F1259" t="s">
        <v>118</v>
      </c>
      <c r="G1259" s="87">
        <v>43742</v>
      </c>
      <c r="H1259" t="s">
        <v>3024</v>
      </c>
      <c r="I1259" t="s">
        <v>3284</v>
      </c>
      <c r="J1259" t="s">
        <v>3261</v>
      </c>
      <c r="K1259">
        <v>10280</v>
      </c>
      <c r="L1259" t="s">
        <v>3285</v>
      </c>
      <c r="M1259" s="87">
        <v>43748</v>
      </c>
      <c r="N1259" t="s">
        <v>1551</v>
      </c>
      <c r="O1259" t="s">
        <v>1552</v>
      </c>
      <c r="P1259" s="61">
        <v>500</v>
      </c>
      <c r="Q1259" t="s">
        <v>1552</v>
      </c>
      <c r="R1259" s="61">
        <v>500</v>
      </c>
      <c r="S1259" s="61">
        <v>0</v>
      </c>
    </row>
    <row r="1260" spans="1:19" x14ac:dyDescent="0.2">
      <c r="A1260" t="s">
        <v>562</v>
      </c>
      <c r="B1260" t="s">
        <v>910</v>
      </c>
      <c r="C1260" t="s">
        <v>1241</v>
      </c>
      <c r="D1260" t="s">
        <v>238</v>
      </c>
      <c r="E1260" t="s">
        <v>1546</v>
      </c>
      <c r="F1260" t="s">
        <v>118</v>
      </c>
      <c r="G1260" s="87">
        <v>43742</v>
      </c>
      <c r="H1260" t="s">
        <v>3024</v>
      </c>
      <c r="I1260" t="s">
        <v>3286</v>
      </c>
      <c r="J1260" t="s">
        <v>3287</v>
      </c>
      <c r="K1260">
        <v>10280</v>
      </c>
      <c r="L1260" t="s">
        <v>3288</v>
      </c>
      <c r="M1260" s="87">
        <v>43748</v>
      </c>
      <c r="N1260" t="s">
        <v>1551</v>
      </c>
      <c r="O1260" t="s">
        <v>1552</v>
      </c>
      <c r="P1260" s="61">
        <v>200</v>
      </c>
      <c r="Q1260" t="s">
        <v>1552</v>
      </c>
      <c r="R1260" s="61">
        <v>200</v>
      </c>
      <c r="S1260" s="61">
        <v>0</v>
      </c>
    </row>
    <row r="1261" spans="1:19" x14ac:dyDescent="0.2">
      <c r="A1261" t="s">
        <v>562</v>
      </c>
      <c r="B1261" t="s">
        <v>910</v>
      </c>
      <c r="C1261" t="s">
        <v>1241</v>
      </c>
      <c r="D1261" t="s">
        <v>238</v>
      </c>
      <c r="E1261" t="s">
        <v>1546</v>
      </c>
      <c r="F1261" t="s">
        <v>118</v>
      </c>
      <c r="G1261" s="87">
        <v>43748</v>
      </c>
      <c r="H1261" t="s">
        <v>3024</v>
      </c>
      <c r="I1261" t="s">
        <v>3289</v>
      </c>
      <c r="J1261" t="s">
        <v>3261</v>
      </c>
      <c r="K1261">
        <v>10281</v>
      </c>
      <c r="L1261" t="s">
        <v>3290</v>
      </c>
      <c r="M1261" s="87">
        <v>43748</v>
      </c>
      <c r="N1261" t="s">
        <v>1551</v>
      </c>
      <c r="O1261" t="s">
        <v>1552</v>
      </c>
      <c r="P1261" s="61">
        <v>200</v>
      </c>
      <c r="Q1261" t="s">
        <v>1552</v>
      </c>
      <c r="R1261" s="61">
        <v>200</v>
      </c>
      <c r="S1261" s="61">
        <v>0</v>
      </c>
    </row>
    <row r="1262" spans="1:19" x14ac:dyDescent="0.2">
      <c r="A1262" t="s">
        <v>562</v>
      </c>
      <c r="B1262" t="s">
        <v>910</v>
      </c>
      <c r="C1262" t="s">
        <v>1241</v>
      </c>
      <c r="D1262" t="s">
        <v>238</v>
      </c>
      <c r="E1262" t="s">
        <v>1546</v>
      </c>
      <c r="F1262" t="s">
        <v>118</v>
      </c>
      <c r="G1262" s="87">
        <v>43753</v>
      </c>
      <c r="H1262" t="s">
        <v>3024</v>
      </c>
      <c r="I1262" t="s">
        <v>3291</v>
      </c>
      <c r="J1262" t="s">
        <v>3261</v>
      </c>
      <c r="K1262">
        <v>10286</v>
      </c>
      <c r="L1262" t="s">
        <v>3292</v>
      </c>
      <c r="M1262" s="87">
        <v>43754</v>
      </c>
      <c r="N1262" t="s">
        <v>1635</v>
      </c>
      <c r="O1262" t="s">
        <v>1552</v>
      </c>
      <c r="P1262" s="61">
        <v>600</v>
      </c>
      <c r="Q1262" t="s">
        <v>1552</v>
      </c>
      <c r="R1262" s="61">
        <v>600</v>
      </c>
      <c r="S1262" s="61">
        <v>0</v>
      </c>
    </row>
    <row r="1263" spans="1:19" x14ac:dyDescent="0.2">
      <c r="A1263" t="s">
        <v>562</v>
      </c>
      <c r="B1263" t="s">
        <v>910</v>
      </c>
      <c r="C1263" t="s">
        <v>1241</v>
      </c>
      <c r="D1263" t="s">
        <v>238</v>
      </c>
      <c r="E1263" t="s">
        <v>1546</v>
      </c>
      <c r="F1263" t="s">
        <v>118</v>
      </c>
      <c r="G1263" s="87">
        <v>43761</v>
      </c>
      <c r="H1263" t="s">
        <v>3024</v>
      </c>
      <c r="I1263" t="s">
        <v>3293</v>
      </c>
      <c r="J1263" t="s">
        <v>3294</v>
      </c>
      <c r="K1263">
        <v>10292</v>
      </c>
      <c r="L1263" t="s">
        <v>3295</v>
      </c>
      <c r="M1263" s="87">
        <v>43768</v>
      </c>
      <c r="N1263" t="s">
        <v>1551</v>
      </c>
      <c r="O1263" t="s">
        <v>1552</v>
      </c>
      <c r="P1263" s="61">
        <v>300</v>
      </c>
      <c r="Q1263" t="s">
        <v>1552</v>
      </c>
      <c r="R1263" s="61">
        <v>300</v>
      </c>
      <c r="S1263" s="61">
        <v>0</v>
      </c>
    </row>
    <row r="1264" spans="1:19" x14ac:dyDescent="0.2">
      <c r="A1264" t="s">
        <v>562</v>
      </c>
      <c r="B1264" t="s">
        <v>910</v>
      </c>
      <c r="C1264" t="s">
        <v>1241</v>
      </c>
      <c r="D1264" t="s">
        <v>238</v>
      </c>
      <c r="E1264" t="s">
        <v>1546</v>
      </c>
      <c r="F1264" t="s">
        <v>118</v>
      </c>
      <c r="G1264" s="87">
        <v>43769</v>
      </c>
      <c r="H1264" t="s">
        <v>3024</v>
      </c>
      <c r="I1264" t="s">
        <v>3296</v>
      </c>
      <c r="J1264" t="s">
        <v>3191</v>
      </c>
      <c r="K1264">
        <v>10294</v>
      </c>
      <c r="L1264" t="s">
        <v>3297</v>
      </c>
      <c r="M1264" s="87">
        <v>43773</v>
      </c>
      <c r="N1264" t="s">
        <v>3298</v>
      </c>
      <c r="O1264" t="s">
        <v>1552</v>
      </c>
      <c r="P1264" s="61">
        <v>300</v>
      </c>
      <c r="Q1264" t="s">
        <v>1552</v>
      </c>
      <c r="R1264" s="61">
        <v>300</v>
      </c>
      <c r="S1264" s="61">
        <v>0</v>
      </c>
    </row>
    <row r="1265" spans="1:19" x14ac:dyDescent="0.2">
      <c r="A1265" t="s">
        <v>562</v>
      </c>
      <c r="B1265" t="s">
        <v>910</v>
      </c>
      <c r="C1265" t="s">
        <v>1241</v>
      </c>
      <c r="D1265" t="s">
        <v>238</v>
      </c>
      <c r="E1265" t="s">
        <v>1546</v>
      </c>
      <c r="F1265" t="s">
        <v>118</v>
      </c>
      <c r="G1265" s="87">
        <v>43769</v>
      </c>
      <c r="H1265" t="s">
        <v>3024</v>
      </c>
      <c r="I1265" t="s">
        <v>3299</v>
      </c>
      <c r="J1265" t="s">
        <v>3261</v>
      </c>
      <c r="K1265">
        <v>10294</v>
      </c>
      <c r="L1265" t="s">
        <v>3297</v>
      </c>
      <c r="M1265" s="87">
        <v>43773</v>
      </c>
      <c r="N1265" t="s">
        <v>3298</v>
      </c>
      <c r="O1265" t="s">
        <v>1552</v>
      </c>
      <c r="P1265" s="61">
        <v>300</v>
      </c>
      <c r="Q1265" t="s">
        <v>1552</v>
      </c>
      <c r="R1265" s="61">
        <v>300</v>
      </c>
      <c r="S1265" s="61">
        <v>0</v>
      </c>
    </row>
    <row r="1266" spans="1:19" x14ac:dyDescent="0.2">
      <c r="A1266" t="s">
        <v>562</v>
      </c>
      <c r="B1266" t="s">
        <v>910</v>
      </c>
      <c r="C1266" t="s">
        <v>1241</v>
      </c>
      <c r="D1266" t="s">
        <v>238</v>
      </c>
      <c r="E1266" t="s">
        <v>1546</v>
      </c>
      <c r="F1266" t="s">
        <v>118</v>
      </c>
      <c r="G1266" s="87">
        <v>43769</v>
      </c>
      <c r="H1266" t="s">
        <v>3024</v>
      </c>
      <c r="I1266" t="s">
        <v>3300</v>
      </c>
      <c r="J1266" t="s">
        <v>3225</v>
      </c>
      <c r="K1266">
        <v>10294</v>
      </c>
      <c r="L1266" t="s">
        <v>3297</v>
      </c>
      <c r="M1266" s="87">
        <v>43773</v>
      </c>
      <c r="N1266" t="s">
        <v>3298</v>
      </c>
      <c r="O1266" t="s">
        <v>1552</v>
      </c>
      <c r="P1266" s="61">
        <v>300</v>
      </c>
      <c r="Q1266" t="s">
        <v>1552</v>
      </c>
      <c r="R1266" s="61">
        <v>300</v>
      </c>
      <c r="S1266" s="61">
        <v>0</v>
      </c>
    </row>
    <row r="1267" spans="1:19" x14ac:dyDescent="0.2">
      <c r="A1267" t="s">
        <v>562</v>
      </c>
      <c r="B1267" t="s">
        <v>910</v>
      </c>
      <c r="C1267" t="s">
        <v>1241</v>
      </c>
      <c r="D1267" t="s">
        <v>238</v>
      </c>
      <c r="E1267" t="s">
        <v>1546</v>
      </c>
      <c r="F1267" t="s">
        <v>118</v>
      </c>
      <c r="G1267" s="87">
        <v>43769</v>
      </c>
      <c r="H1267" t="s">
        <v>3024</v>
      </c>
      <c r="I1267" t="s">
        <v>3301</v>
      </c>
      <c r="J1267" t="s">
        <v>3261</v>
      </c>
      <c r="K1267">
        <v>10294</v>
      </c>
      <c r="L1267" t="s">
        <v>3297</v>
      </c>
      <c r="M1267" s="87">
        <v>43773</v>
      </c>
      <c r="N1267" t="s">
        <v>3298</v>
      </c>
      <c r="O1267" t="s">
        <v>1552</v>
      </c>
      <c r="P1267" s="61">
        <v>250</v>
      </c>
      <c r="Q1267" t="s">
        <v>1552</v>
      </c>
      <c r="R1267" s="61">
        <v>250</v>
      </c>
      <c r="S1267" s="61">
        <v>0</v>
      </c>
    </row>
    <row r="1268" spans="1:19" x14ac:dyDescent="0.2">
      <c r="A1268" t="s">
        <v>562</v>
      </c>
      <c r="B1268" t="s">
        <v>910</v>
      </c>
      <c r="C1268" t="s">
        <v>1241</v>
      </c>
      <c r="D1268" t="s">
        <v>238</v>
      </c>
      <c r="E1268" t="s">
        <v>1546</v>
      </c>
      <c r="F1268" t="s">
        <v>118</v>
      </c>
      <c r="G1268" s="87">
        <v>43769</v>
      </c>
      <c r="H1268" t="s">
        <v>1846</v>
      </c>
      <c r="I1268" t="s">
        <v>1847</v>
      </c>
      <c r="J1268" t="s">
        <v>1847</v>
      </c>
      <c r="K1268">
        <v>10302</v>
      </c>
      <c r="L1268" t="s">
        <v>3302</v>
      </c>
      <c r="M1268" s="87">
        <v>43783</v>
      </c>
      <c r="N1268" t="s">
        <v>1551</v>
      </c>
      <c r="O1268" t="s">
        <v>1552</v>
      </c>
      <c r="P1268" s="61">
        <v>-750</v>
      </c>
      <c r="Q1268" t="s">
        <v>1552</v>
      </c>
      <c r="R1268" s="61">
        <v>0</v>
      </c>
      <c r="S1268" s="61">
        <v>-750</v>
      </c>
    </row>
    <row r="1269" spans="1:19" x14ac:dyDescent="0.2">
      <c r="A1269" t="s">
        <v>562</v>
      </c>
      <c r="B1269" t="s">
        <v>910</v>
      </c>
      <c r="C1269" t="s">
        <v>1241</v>
      </c>
      <c r="D1269" t="s">
        <v>238</v>
      </c>
      <c r="E1269" t="s">
        <v>1546</v>
      </c>
      <c r="F1269" t="s">
        <v>118</v>
      </c>
      <c r="G1269" s="87">
        <v>43769</v>
      </c>
      <c r="H1269" t="s">
        <v>3024</v>
      </c>
      <c r="I1269" t="s">
        <v>3303</v>
      </c>
      <c r="J1269" t="s">
        <v>3261</v>
      </c>
      <c r="K1269">
        <v>10294</v>
      </c>
      <c r="L1269" t="s">
        <v>3297</v>
      </c>
      <c r="M1269" s="87">
        <v>43773</v>
      </c>
      <c r="N1269" t="s">
        <v>3298</v>
      </c>
      <c r="O1269" t="s">
        <v>1552</v>
      </c>
      <c r="P1269" s="61">
        <v>75</v>
      </c>
      <c r="Q1269" t="s">
        <v>1552</v>
      </c>
      <c r="R1269" s="61">
        <v>75</v>
      </c>
      <c r="S1269" s="61">
        <v>0</v>
      </c>
    </row>
    <row r="1270" spans="1:19" x14ac:dyDescent="0.2">
      <c r="A1270" t="s">
        <v>562</v>
      </c>
      <c r="B1270" t="s">
        <v>910</v>
      </c>
      <c r="C1270" t="s">
        <v>1241</v>
      </c>
      <c r="D1270" t="s">
        <v>238</v>
      </c>
      <c r="E1270" t="s">
        <v>1546</v>
      </c>
      <c r="F1270" t="s">
        <v>119</v>
      </c>
      <c r="G1270" s="87">
        <v>43770</v>
      </c>
      <c r="H1270" t="s">
        <v>3024</v>
      </c>
      <c r="I1270" t="s">
        <v>3304</v>
      </c>
      <c r="J1270" t="s">
        <v>3305</v>
      </c>
      <c r="K1270">
        <v>10292</v>
      </c>
      <c r="L1270" t="s">
        <v>3306</v>
      </c>
      <c r="M1270" s="87">
        <v>43768</v>
      </c>
      <c r="N1270" t="s">
        <v>1551</v>
      </c>
      <c r="O1270" t="s">
        <v>1552</v>
      </c>
      <c r="P1270" s="61">
        <v>300</v>
      </c>
      <c r="Q1270" t="s">
        <v>1552</v>
      </c>
      <c r="R1270" s="61">
        <v>300</v>
      </c>
      <c r="S1270" s="61">
        <v>0</v>
      </c>
    </row>
    <row r="1271" spans="1:19" x14ac:dyDescent="0.2">
      <c r="A1271" t="s">
        <v>562</v>
      </c>
      <c r="B1271" t="s">
        <v>910</v>
      </c>
      <c r="C1271" t="s">
        <v>1241</v>
      </c>
      <c r="D1271" t="s">
        <v>238</v>
      </c>
      <c r="E1271" t="s">
        <v>1546</v>
      </c>
      <c r="F1271" t="s">
        <v>119</v>
      </c>
      <c r="G1271" s="87">
        <v>43770</v>
      </c>
      <c r="H1271" t="s">
        <v>3024</v>
      </c>
      <c r="I1271" t="s">
        <v>3307</v>
      </c>
      <c r="J1271" t="s">
        <v>3308</v>
      </c>
      <c r="K1271">
        <v>10292</v>
      </c>
      <c r="L1271" t="s">
        <v>3306</v>
      </c>
      <c r="M1271" s="87">
        <v>43768</v>
      </c>
      <c r="N1271" t="s">
        <v>1551</v>
      </c>
      <c r="O1271" t="s">
        <v>1552</v>
      </c>
      <c r="P1271" s="61">
        <v>200</v>
      </c>
      <c r="Q1271" t="s">
        <v>1552</v>
      </c>
      <c r="R1271" s="61">
        <v>200</v>
      </c>
      <c r="S1271" s="61">
        <v>0</v>
      </c>
    </row>
    <row r="1272" spans="1:19" x14ac:dyDescent="0.2">
      <c r="A1272" t="s">
        <v>562</v>
      </c>
      <c r="B1272" t="s">
        <v>910</v>
      </c>
      <c r="C1272" t="s">
        <v>1241</v>
      </c>
      <c r="D1272" t="s">
        <v>238</v>
      </c>
      <c r="E1272" t="s">
        <v>1546</v>
      </c>
      <c r="F1272" t="s">
        <v>119</v>
      </c>
      <c r="G1272" s="87">
        <v>43770</v>
      </c>
      <c r="H1272" t="s">
        <v>3024</v>
      </c>
      <c r="I1272" t="s">
        <v>3309</v>
      </c>
      <c r="J1272" t="s">
        <v>3308</v>
      </c>
      <c r="K1272">
        <v>10294</v>
      </c>
      <c r="L1272" t="s">
        <v>3310</v>
      </c>
      <c r="M1272" s="87">
        <v>43773</v>
      </c>
      <c r="N1272" t="s">
        <v>3298</v>
      </c>
      <c r="O1272" t="s">
        <v>1552</v>
      </c>
      <c r="P1272" s="61">
        <v>200</v>
      </c>
      <c r="Q1272" t="s">
        <v>1552</v>
      </c>
      <c r="R1272" s="61">
        <v>200</v>
      </c>
      <c r="S1272" s="61">
        <v>0</v>
      </c>
    </row>
    <row r="1273" spans="1:19" x14ac:dyDescent="0.2">
      <c r="A1273" t="s">
        <v>562</v>
      </c>
      <c r="B1273" t="s">
        <v>910</v>
      </c>
      <c r="C1273" t="s">
        <v>1241</v>
      </c>
      <c r="D1273" t="s">
        <v>238</v>
      </c>
      <c r="E1273" t="s">
        <v>1546</v>
      </c>
      <c r="F1273" t="s">
        <v>119</v>
      </c>
      <c r="G1273" s="87">
        <v>43770</v>
      </c>
      <c r="H1273" t="s">
        <v>3024</v>
      </c>
      <c r="I1273" t="s">
        <v>3311</v>
      </c>
      <c r="J1273" t="s">
        <v>3312</v>
      </c>
      <c r="K1273">
        <v>10294</v>
      </c>
      <c r="L1273" t="s">
        <v>3310</v>
      </c>
      <c r="M1273" s="87">
        <v>43773</v>
      </c>
      <c r="N1273" t="s">
        <v>3298</v>
      </c>
      <c r="O1273" t="s">
        <v>1552</v>
      </c>
      <c r="P1273" s="61">
        <v>500</v>
      </c>
      <c r="Q1273" t="s">
        <v>1552</v>
      </c>
      <c r="R1273" s="61">
        <v>500</v>
      </c>
      <c r="S1273" s="61">
        <v>0</v>
      </c>
    </row>
    <row r="1274" spans="1:19" x14ac:dyDescent="0.2">
      <c r="A1274" t="s">
        <v>562</v>
      </c>
      <c r="B1274" t="s">
        <v>910</v>
      </c>
      <c r="C1274" t="s">
        <v>1241</v>
      </c>
      <c r="D1274" t="s">
        <v>238</v>
      </c>
      <c r="E1274" t="s">
        <v>1546</v>
      </c>
      <c r="F1274" t="s">
        <v>119</v>
      </c>
      <c r="G1274" s="87">
        <v>43770</v>
      </c>
      <c r="H1274" t="s">
        <v>3024</v>
      </c>
      <c r="I1274" t="s">
        <v>3313</v>
      </c>
      <c r="J1274" t="s">
        <v>3308</v>
      </c>
      <c r="K1274">
        <v>10292</v>
      </c>
      <c r="L1274" t="s">
        <v>3306</v>
      </c>
      <c r="M1274" s="87">
        <v>43768</v>
      </c>
      <c r="N1274" t="s">
        <v>1551</v>
      </c>
      <c r="O1274" t="s">
        <v>1552</v>
      </c>
      <c r="P1274" s="61">
        <v>600</v>
      </c>
      <c r="Q1274" t="s">
        <v>1552</v>
      </c>
      <c r="R1274" s="61">
        <v>600</v>
      </c>
      <c r="S1274" s="61">
        <v>0</v>
      </c>
    </row>
    <row r="1275" spans="1:19" x14ac:dyDescent="0.2">
      <c r="A1275" t="s">
        <v>562</v>
      </c>
      <c r="B1275" t="s">
        <v>910</v>
      </c>
      <c r="C1275" t="s">
        <v>1241</v>
      </c>
      <c r="D1275" t="s">
        <v>238</v>
      </c>
      <c r="E1275" t="s">
        <v>1546</v>
      </c>
      <c r="F1275" t="s">
        <v>119</v>
      </c>
      <c r="G1275" s="87">
        <v>43770</v>
      </c>
      <c r="H1275" t="s">
        <v>3024</v>
      </c>
      <c r="I1275" t="s">
        <v>3314</v>
      </c>
      <c r="J1275" t="s">
        <v>3308</v>
      </c>
      <c r="K1275">
        <v>10286</v>
      </c>
      <c r="L1275" t="s">
        <v>3292</v>
      </c>
      <c r="M1275" s="87">
        <v>43754</v>
      </c>
      <c r="N1275" t="s">
        <v>1635</v>
      </c>
      <c r="O1275" t="s">
        <v>1552</v>
      </c>
      <c r="P1275" s="61">
        <v>200</v>
      </c>
      <c r="Q1275" t="s">
        <v>1552</v>
      </c>
      <c r="R1275" s="61">
        <v>200</v>
      </c>
      <c r="S1275" s="61">
        <v>0</v>
      </c>
    </row>
    <row r="1276" spans="1:19" x14ac:dyDescent="0.2">
      <c r="A1276" t="s">
        <v>562</v>
      </c>
      <c r="B1276" t="s">
        <v>910</v>
      </c>
      <c r="C1276" t="s">
        <v>1241</v>
      </c>
      <c r="D1276" t="s">
        <v>238</v>
      </c>
      <c r="E1276" t="s">
        <v>1546</v>
      </c>
      <c r="F1276" t="s">
        <v>119</v>
      </c>
      <c r="G1276" s="87">
        <v>43770</v>
      </c>
      <c r="H1276" t="s">
        <v>3024</v>
      </c>
      <c r="I1276" t="s">
        <v>3315</v>
      </c>
      <c r="J1276" t="s">
        <v>3308</v>
      </c>
      <c r="K1276">
        <v>10292</v>
      </c>
      <c r="L1276" t="s">
        <v>3306</v>
      </c>
      <c r="M1276" s="87">
        <v>43768</v>
      </c>
      <c r="N1276" t="s">
        <v>1551</v>
      </c>
      <c r="O1276" t="s">
        <v>1552</v>
      </c>
      <c r="P1276" s="61">
        <v>200</v>
      </c>
      <c r="Q1276" t="s">
        <v>1552</v>
      </c>
      <c r="R1276" s="61">
        <v>200</v>
      </c>
      <c r="S1276" s="61">
        <v>0</v>
      </c>
    </row>
    <row r="1277" spans="1:19" x14ac:dyDescent="0.2">
      <c r="A1277" t="s">
        <v>562</v>
      </c>
      <c r="B1277" t="s">
        <v>910</v>
      </c>
      <c r="C1277" t="s">
        <v>1241</v>
      </c>
      <c r="D1277" t="s">
        <v>238</v>
      </c>
      <c r="E1277" t="s">
        <v>1546</v>
      </c>
      <c r="F1277" t="s">
        <v>119</v>
      </c>
      <c r="G1277" s="87">
        <v>43770</v>
      </c>
      <c r="H1277" t="s">
        <v>3024</v>
      </c>
      <c r="I1277" t="s">
        <v>3316</v>
      </c>
      <c r="J1277" t="s">
        <v>3267</v>
      </c>
      <c r="K1277">
        <v>10292</v>
      </c>
      <c r="L1277" t="s">
        <v>3306</v>
      </c>
      <c r="M1277" s="87">
        <v>43768</v>
      </c>
      <c r="N1277" t="s">
        <v>1551</v>
      </c>
      <c r="O1277" t="s">
        <v>1552</v>
      </c>
      <c r="P1277" s="61">
        <v>250</v>
      </c>
      <c r="Q1277" t="s">
        <v>1552</v>
      </c>
      <c r="R1277" s="61">
        <v>250</v>
      </c>
      <c r="S1277" s="61">
        <v>0</v>
      </c>
    </row>
    <row r="1278" spans="1:19" x14ac:dyDescent="0.2">
      <c r="A1278" t="s">
        <v>562</v>
      </c>
      <c r="B1278" t="s">
        <v>910</v>
      </c>
      <c r="C1278" t="s">
        <v>1241</v>
      </c>
      <c r="D1278" t="s">
        <v>238</v>
      </c>
      <c r="E1278" t="s">
        <v>1546</v>
      </c>
      <c r="F1278" t="s">
        <v>119</v>
      </c>
      <c r="G1278" s="87">
        <v>43770</v>
      </c>
      <c r="H1278" t="s">
        <v>3024</v>
      </c>
      <c r="I1278" t="s">
        <v>3316</v>
      </c>
      <c r="J1278" t="s">
        <v>3317</v>
      </c>
      <c r="K1278">
        <v>10292</v>
      </c>
      <c r="L1278" t="s">
        <v>3306</v>
      </c>
      <c r="M1278" s="87">
        <v>43768</v>
      </c>
      <c r="N1278" t="s">
        <v>1551</v>
      </c>
      <c r="O1278" t="s">
        <v>1552</v>
      </c>
      <c r="P1278" s="61">
        <v>550</v>
      </c>
      <c r="Q1278" t="s">
        <v>1552</v>
      </c>
      <c r="R1278" s="61">
        <v>550</v>
      </c>
      <c r="S1278" s="61">
        <v>0</v>
      </c>
    </row>
    <row r="1279" spans="1:19" x14ac:dyDescent="0.2">
      <c r="A1279" t="s">
        <v>562</v>
      </c>
      <c r="B1279" t="s">
        <v>910</v>
      </c>
      <c r="C1279" t="s">
        <v>1241</v>
      </c>
      <c r="D1279" t="s">
        <v>238</v>
      </c>
      <c r="E1279" t="s">
        <v>1546</v>
      </c>
      <c r="F1279" t="s">
        <v>119</v>
      </c>
      <c r="G1279" s="87">
        <v>43770</v>
      </c>
      <c r="H1279" t="s">
        <v>3024</v>
      </c>
      <c r="I1279" t="s">
        <v>3318</v>
      </c>
      <c r="J1279" t="s">
        <v>3308</v>
      </c>
      <c r="K1279">
        <v>10294</v>
      </c>
      <c r="L1279" t="s">
        <v>3310</v>
      </c>
      <c r="M1279" s="87">
        <v>43773</v>
      </c>
      <c r="N1279" t="s">
        <v>3298</v>
      </c>
      <c r="O1279" t="s">
        <v>1552</v>
      </c>
      <c r="P1279" s="61">
        <v>300</v>
      </c>
      <c r="Q1279" t="s">
        <v>1552</v>
      </c>
      <c r="R1279" s="61">
        <v>300</v>
      </c>
      <c r="S1279" s="61">
        <v>0</v>
      </c>
    </row>
    <row r="1280" spans="1:19" x14ac:dyDescent="0.2">
      <c r="A1280" t="s">
        <v>562</v>
      </c>
      <c r="B1280" t="s">
        <v>910</v>
      </c>
      <c r="C1280" t="s">
        <v>1241</v>
      </c>
      <c r="D1280" t="s">
        <v>238</v>
      </c>
      <c r="E1280" t="s">
        <v>1546</v>
      </c>
      <c r="F1280" t="s">
        <v>119</v>
      </c>
      <c r="G1280" s="87">
        <v>43770</v>
      </c>
      <c r="H1280" t="s">
        <v>3024</v>
      </c>
      <c r="I1280" t="s">
        <v>3319</v>
      </c>
      <c r="J1280" t="s">
        <v>3308</v>
      </c>
      <c r="K1280">
        <v>10294</v>
      </c>
      <c r="L1280" t="s">
        <v>3297</v>
      </c>
      <c r="M1280" s="87">
        <v>43773</v>
      </c>
      <c r="N1280" t="s">
        <v>3298</v>
      </c>
      <c r="O1280" t="s">
        <v>1552</v>
      </c>
      <c r="P1280" s="61">
        <v>300</v>
      </c>
      <c r="Q1280" t="s">
        <v>1552</v>
      </c>
      <c r="R1280" s="61">
        <v>300</v>
      </c>
      <c r="S1280" s="61">
        <v>0</v>
      </c>
    </row>
    <row r="1281" spans="1:19" x14ac:dyDescent="0.2">
      <c r="A1281" t="s">
        <v>562</v>
      </c>
      <c r="B1281" t="s">
        <v>910</v>
      </c>
      <c r="C1281" t="s">
        <v>1241</v>
      </c>
      <c r="D1281" t="s">
        <v>238</v>
      </c>
      <c r="E1281" t="s">
        <v>1546</v>
      </c>
      <c r="F1281" t="s">
        <v>119</v>
      </c>
      <c r="G1281" s="87">
        <v>43773</v>
      </c>
      <c r="H1281" t="s">
        <v>3024</v>
      </c>
      <c r="I1281" t="s">
        <v>3320</v>
      </c>
      <c r="J1281" t="s">
        <v>3308</v>
      </c>
      <c r="K1281">
        <v>10294</v>
      </c>
      <c r="L1281" t="s">
        <v>3321</v>
      </c>
      <c r="M1281" s="87">
        <v>43773</v>
      </c>
      <c r="N1281" t="s">
        <v>3298</v>
      </c>
      <c r="O1281" t="s">
        <v>1552</v>
      </c>
      <c r="P1281" s="61">
        <v>300</v>
      </c>
      <c r="Q1281" t="s">
        <v>1552</v>
      </c>
      <c r="R1281" s="61">
        <v>300</v>
      </c>
      <c r="S1281" s="61">
        <v>0</v>
      </c>
    </row>
    <row r="1282" spans="1:19" x14ac:dyDescent="0.2">
      <c r="A1282" t="s">
        <v>562</v>
      </c>
      <c r="B1282" t="s">
        <v>910</v>
      </c>
      <c r="C1282" t="s">
        <v>1241</v>
      </c>
      <c r="D1282" t="s">
        <v>238</v>
      </c>
      <c r="E1282" t="s">
        <v>1546</v>
      </c>
      <c r="F1282" t="s">
        <v>119</v>
      </c>
      <c r="G1282" s="87">
        <v>43774</v>
      </c>
      <c r="H1282" t="s">
        <v>3024</v>
      </c>
      <c r="I1282" t="s">
        <v>3322</v>
      </c>
      <c r="J1282" t="s">
        <v>3308</v>
      </c>
      <c r="K1282">
        <v>10298</v>
      </c>
      <c r="L1282" t="s">
        <v>3323</v>
      </c>
      <c r="M1282" s="87">
        <v>43780</v>
      </c>
      <c r="N1282" t="s">
        <v>1551</v>
      </c>
      <c r="O1282" t="s">
        <v>1552</v>
      </c>
      <c r="P1282" s="61">
        <v>500</v>
      </c>
      <c r="Q1282" t="s">
        <v>1552</v>
      </c>
      <c r="R1282" s="61">
        <v>500</v>
      </c>
      <c r="S1282" s="61">
        <v>0</v>
      </c>
    </row>
    <row r="1283" spans="1:19" x14ac:dyDescent="0.2">
      <c r="A1283" t="s">
        <v>562</v>
      </c>
      <c r="B1283" t="s">
        <v>910</v>
      </c>
      <c r="C1283" t="s">
        <v>1241</v>
      </c>
      <c r="D1283" t="s">
        <v>238</v>
      </c>
      <c r="E1283" t="s">
        <v>1546</v>
      </c>
      <c r="F1283" t="s">
        <v>119</v>
      </c>
      <c r="G1283" s="87">
        <v>43775</v>
      </c>
      <c r="H1283" t="s">
        <v>3024</v>
      </c>
      <c r="I1283" t="s">
        <v>3324</v>
      </c>
      <c r="J1283" t="s">
        <v>3308</v>
      </c>
      <c r="K1283">
        <v>10298</v>
      </c>
      <c r="L1283" t="s">
        <v>3325</v>
      </c>
      <c r="M1283" s="87">
        <v>43780</v>
      </c>
      <c r="N1283" t="s">
        <v>1551</v>
      </c>
      <c r="O1283" t="s">
        <v>1552</v>
      </c>
      <c r="P1283" s="61">
        <v>460</v>
      </c>
      <c r="Q1283" t="s">
        <v>1552</v>
      </c>
      <c r="R1283" s="61">
        <v>460</v>
      </c>
      <c r="S1283" s="61">
        <v>0</v>
      </c>
    </row>
    <row r="1284" spans="1:19" x14ac:dyDescent="0.2">
      <c r="A1284" t="s">
        <v>562</v>
      </c>
      <c r="B1284" t="s">
        <v>910</v>
      </c>
      <c r="C1284" t="s">
        <v>1241</v>
      </c>
      <c r="D1284" t="s">
        <v>238</v>
      </c>
      <c r="E1284" t="s">
        <v>1546</v>
      </c>
      <c r="F1284" t="s">
        <v>119</v>
      </c>
      <c r="G1284" s="87">
        <v>43776</v>
      </c>
      <c r="H1284" t="s">
        <v>3024</v>
      </c>
      <c r="I1284" t="s">
        <v>3326</v>
      </c>
      <c r="J1284" t="s">
        <v>3308</v>
      </c>
      <c r="K1284">
        <v>10299</v>
      </c>
      <c r="L1284" t="s">
        <v>3327</v>
      </c>
      <c r="M1284" s="87">
        <v>43781</v>
      </c>
      <c r="N1284" t="s">
        <v>1551</v>
      </c>
      <c r="O1284" t="s">
        <v>1552</v>
      </c>
      <c r="P1284" s="61">
        <v>300</v>
      </c>
      <c r="Q1284" t="s">
        <v>1552</v>
      </c>
      <c r="R1284" s="61">
        <v>300</v>
      </c>
      <c r="S1284" s="61">
        <v>0</v>
      </c>
    </row>
    <row r="1285" spans="1:19" x14ac:dyDescent="0.2">
      <c r="A1285" t="s">
        <v>562</v>
      </c>
      <c r="B1285" t="s">
        <v>910</v>
      </c>
      <c r="C1285" t="s">
        <v>1241</v>
      </c>
      <c r="D1285" t="s">
        <v>238</v>
      </c>
      <c r="E1285" t="s">
        <v>1546</v>
      </c>
      <c r="F1285" t="s">
        <v>119</v>
      </c>
      <c r="G1285" s="87">
        <v>43782</v>
      </c>
      <c r="H1285" t="s">
        <v>3024</v>
      </c>
      <c r="I1285" t="s">
        <v>3328</v>
      </c>
      <c r="J1285" t="s">
        <v>3308</v>
      </c>
      <c r="K1285">
        <v>10300</v>
      </c>
      <c r="L1285" t="s">
        <v>3329</v>
      </c>
      <c r="M1285" s="87">
        <v>43781</v>
      </c>
      <c r="N1285" t="s">
        <v>1551</v>
      </c>
      <c r="O1285" t="s">
        <v>1552</v>
      </c>
      <c r="P1285" s="61">
        <v>300</v>
      </c>
      <c r="Q1285" t="s">
        <v>1552</v>
      </c>
      <c r="R1285" s="61">
        <v>300</v>
      </c>
      <c r="S1285" s="61">
        <v>0</v>
      </c>
    </row>
    <row r="1286" spans="1:19" x14ac:dyDescent="0.2">
      <c r="A1286" t="s">
        <v>562</v>
      </c>
      <c r="B1286" t="s">
        <v>910</v>
      </c>
      <c r="C1286" t="s">
        <v>1241</v>
      </c>
      <c r="D1286" t="s">
        <v>238</v>
      </c>
      <c r="E1286" t="s">
        <v>1546</v>
      </c>
      <c r="F1286" t="s">
        <v>119</v>
      </c>
      <c r="G1286" s="87">
        <v>43783</v>
      </c>
      <c r="H1286" t="s">
        <v>3024</v>
      </c>
      <c r="I1286" t="s">
        <v>3330</v>
      </c>
      <c r="J1286" t="s">
        <v>3308</v>
      </c>
      <c r="K1286">
        <v>10302</v>
      </c>
      <c r="L1286" t="s">
        <v>3331</v>
      </c>
      <c r="M1286" s="87">
        <v>43783</v>
      </c>
      <c r="N1286" t="s">
        <v>1551</v>
      </c>
      <c r="O1286" t="s">
        <v>1552</v>
      </c>
      <c r="P1286" s="61">
        <v>676</v>
      </c>
      <c r="Q1286" t="s">
        <v>1552</v>
      </c>
      <c r="R1286" s="61">
        <v>676</v>
      </c>
      <c r="S1286" s="61">
        <v>0</v>
      </c>
    </row>
    <row r="1287" spans="1:19" x14ac:dyDescent="0.2">
      <c r="A1287" t="s">
        <v>562</v>
      </c>
      <c r="B1287" t="s">
        <v>910</v>
      </c>
      <c r="C1287" t="s">
        <v>1241</v>
      </c>
      <c r="D1287" t="s">
        <v>238</v>
      </c>
      <c r="E1287" t="s">
        <v>1546</v>
      </c>
      <c r="F1287" t="s">
        <v>119</v>
      </c>
      <c r="G1287" s="87">
        <v>43791</v>
      </c>
      <c r="H1287" t="s">
        <v>3024</v>
      </c>
      <c r="I1287" t="s">
        <v>3332</v>
      </c>
      <c r="J1287" t="s">
        <v>3308</v>
      </c>
      <c r="K1287">
        <v>10307</v>
      </c>
      <c r="L1287" t="s">
        <v>3333</v>
      </c>
      <c r="M1287" s="87">
        <v>43797</v>
      </c>
      <c r="N1287" t="s">
        <v>1635</v>
      </c>
      <c r="O1287" t="s">
        <v>1552</v>
      </c>
      <c r="P1287" s="61">
        <v>100</v>
      </c>
      <c r="Q1287" t="s">
        <v>1552</v>
      </c>
      <c r="R1287" s="61">
        <v>100</v>
      </c>
      <c r="S1287" s="61">
        <v>0</v>
      </c>
    </row>
    <row r="1288" spans="1:19" x14ac:dyDescent="0.2">
      <c r="A1288" t="s">
        <v>562</v>
      </c>
      <c r="B1288" t="s">
        <v>910</v>
      </c>
      <c r="C1288" t="s">
        <v>1241</v>
      </c>
      <c r="D1288" t="s">
        <v>238</v>
      </c>
      <c r="E1288" t="s">
        <v>1546</v>
      </c>
      <c r="F1288" t="s">
        <v>119</v>
      </c>
      <c r="G1288" s="87">
        <v>43791</v>
      </c>
      <c r="H1288" t="s">
        <v>3024</v>
      </c>
      <c r="I1288" t="s">
        <v>3334</v>
      </c>
      <c r="J1288" t="s">
        <v>3261</v>
      </c>
      <c r="K1288">
        <v>10307</v>
      </c>
      <c r="L1288" t="s">
        <v>3333</v>
      </c>
      <c r="M1288" s="87">
        <v>43797</v>
      </c>
      <c r="N1288" t="s">
        <v>1635</v>
      </c>
      <c r="O1288" t="s">
        <v>1552</v>
      </c>
      <c r="P1288" s="61">
        <v>100</v>
      </c>
      <c r="Q1288" t="s">
        <v>1552</v>
      </c>
      <c r="R1288" s="61">
        <v>100</v>
      </c>
      <c r="S1288" s="61">
        <v>0</v>
      </c>
    </row>
    <row r="1289" spans="1:19" x14ac:dyDescent="0.2">
      <c r="A1289" t="s">
        <v>562</v>
      </c>
      <c r="B1289" t="s">
        <v>910</v>
      </c>
      <c r="C1289" t="s">
        <v>1241</v>
      </c>
      <c r="D1289" t="s">
        <v>238</v>
      </c>
      <c r="E1289" t="s">
        <v>1546</v>
      </c>
      <c r="F1289" t="s">
        <v>119</v>
      </c>
      <c r="G1289" s="87">
        <v>43791</v>
      </c>
      <c r="H1289" t="s">
        <v>3024</v>
      </c>
      <c r="I1289" t="s">
        <v>3335</v>
      </c>
      <c r="J1289" t="s">
        <v>3336</v>
      </c>
      <c r="K1289">
        <v>10307</v>
      </c>
      <c r="L1289" t="s">
        <v>3333</v>
      </c>
      <c r="M1289" s="87">
        <v>43797</v>
      </c>
      <c r="N1289" t="s">
        <v>1635</v>
      </c>
      <c r="O1289" t="s">
        <v>1552</v>
      </c>
      <c r="P1289" s="61">
        <v>200</v>
      </c>
      <c r="Q1289" t="s">
        <v>1552</v>
      </c>
      <c r="R1289" s="61">
        <v>200</v>
      </c>
      <c r="S1289" s="61">
        <v>0</v>
      </c>
    </row>
    <row r="1290" spans="1:19" x14ac:dyDescent="0.2">
      <c r="A1290" t="s">
        <v>562</v>
      </c>
      <c r="B1290" t="s">
        <v>910</v>
      </c>
      <c r="C1290" t="s">
        <v>1241</v>
      </c>
      <c r="D1290" t="s">
        <v>238</v>
      </c>
      <c r="E1290" t="s">
        <v>1546</v>
      </c>
      <c r="F1290" t="s">
        <v>119</v>
      </c>
      <c r="G1290" s="87">
        <v>43798</v>
      </c>
      <c r="H1290" t="s">
        <v>3024</v>
      </c>
      <c r="I1290" t="s">
        <v>3337</v>
      </c>
      <c r="J1290" t="s">
        <v>3308</v>
      </c>
      <c r="K1290">
        <v>10316</v>
      </c>
      <c r="L1290" t="s">
        <v>3338</v>
      </c>
      <c r="M1290" s="87">
        <v>43808</v>
      </c>
      <c r="N1290" t="s">
        <v>1551</v>
      </c>
      <c r="O1290" t="s">
        <v>1552</v>
      </c>
      <c r="P1290" s="61">
        <v>300</v>
      </c>
      <c r="Q1290" t="s">
        <v>1552</v>
      </c>
      <c r="R1290" s="61">
        <v>300</v>
      </c>
      <c r="S1290" s="61">
        <v>0</v>
      </c>
    </row>
    <row r="1291" spans="1:19" x14ac:dyDescent="0.2">
      <c r="A1291" t="s">
        <v>562</v>
      </c>
      <c r="B1291" t="s">
        <v>910</v>
      </c>
      <c r="C1291" t="s">
        <v>1241</v>
      </c>
      <c r="D1291" t="s">
        <v>238</v>
      </c>
      <c r="E1291" t="s">
        <v>1546</v>
      </c>
      <c r="F1291" t="s">
        <v>119</v>
      </c>
      <c r="G1291" s="87">
        <v>43798</v>
      </c>
      <c r="H1291" t="s">
        <v>3024</v>
      </c>
      <c r="I1291" t="s">
        <v>3339</v>
      </c>
      <c r="J1291" t="s">
        <v>3308</v>
      </c>
      <c r="K1291">
        <v>10317</v>
      </c>
      <c r="L1291" t="s">
        <v>3340</v>
      </c>
      <c r="M1291" s="87">
        <v>43808</v>
      </c>
      <c r="N1291" t="s">
        <v>1551</v>
      </c>
      <c r="O1291" t="s">
        <v>1552</v>
      </c>
      <c r="P1291" s="61">
        <v>200</v>
      </c>
      <c r="Q1291" t="s">
        <v>1552</v>
      </c>
      <c r="R1291" s="61">
        <v>200</v>
      </c>
      <c r="S1291" s="61">
        <v>0</v>
      </c>
    </row>
    <row r="1292" spans="1:19" x14ac:dyDescent="0.2">
      <c r="A1292" t="s">
        <v>562</v>
      </c>
      <c r="B1292" t="s">
        <v>910</v>
      </c>
      <c r="C1292" t="s">
        <v>1241</v>
      </c>
      <c r="D1292" t="s">
        <v>238</v>
      </c>
      <c r="E1292" t="s">
        <v>1546</v>
      </c>
      <c r="F1292" t="s">
        <v>120</v>
      </c>
      <c r="G1292" s="87">
        <v>43800</v>
      </c>
      <c r="H1292" t="s">
        <v>3024</v>
      </c>
      <c r="I1292" t="s">
        <v>3341</v>
      </c>
      <c r="J1292" t="s">
        <v>3342</v>
      </c>
      <c r="K1292">
        <v>10298</v>
      </c>
      <c r="L1292" t="s">
        <v>3325</v>
      </c>
      <c r="M1292" s="87">
        <v>43780</v>
      </c>
      <c r="N1292" t="s">
        <v>1551</v>
      </c>
      <c r="O1292" t="s">
        <v>1552</v>
      </c>
      <c r="P1292" s="61">
        <v>500</v>
      </c>
      <c r="Q1292" t="s">
        <v>1552</v>
      </c>
      <c r="R1292" s="61">
        <v>500</v>
      </c>
      <c r="S1292" s="61">
        <v>0</v>
      </c>
    </row>
    <row r="1293" spans="1:19" x14ac:dyDescent="0.2">
      <c r="A1293" t="s">
        <v>562</v>
      </c>
      <c r="B1293" t="s">
        <v>910</v>
      </c>
      <c r="C1293" t="s">
        <v>1241</v>
      </c>
      <c r="D1293" t="s">
        <v>238</v>
      </c>
      <c r="E1293" t="s">
        <v>1546</v>
      </c>
      <c r="F1293" t="s">
        <v>120</v>
      </c>
      <c r="G1293" s="87">
        <v>43801</v>
      </c>
      <c r="H1293" t="s">
        <v>3024</v>
      </c>
      <c r="I1293" t="s">
        <v>3343</v>
      </c>
      <c r="J1293" t="s">
        <v>3342</v>
      </c>
      <c r="K1293">
        <v>10298</v>
      </c>
      <c r="L1293" t="s">
        <v>3323</v>
      </c>
      <c r="M1293" s="87">
        <v>43780</v>
      </c>
      <c r="N1293" t="s">
        <v>1551</v>
      </c>
      <c r="O1293" t="s">
        <v>1552</v>
      </c>
      <c r="P1293" s="61">
        <v>300</v>
      </c>
      <c r="Q1293" t="s">
        <v>1552</v>
      </c>
      <c r="R1293" s="61">
        <v>300</v>
      </c>
      <c r="S1293" s="61">
        <v>0</v>
      </c>
    </row>
    <row r="1294" spans="1:19" x14ac:dyDescent="0.2">
      <c r="A1294" t="s">
        <v>562</v>
      </c>
      <c r="B1294" t="s">
        <v>910</v>
      </c>
      <c r="C1294" t="s">
        <v>1241</v>
      </c>
      <c r="D1294" t="s">
        <v>238</v>
      </c>
      <c r="E1294" t="s">
        <v>1546</v>
      </c>
      <c r="F1294" t="s">
        <v>120</v>
      </c>
      <c r="G1294" s="87">
        <v>43801</v>
      </c>
      <c r="H1294" t="s">
        <v>3024</v>
      </c>
      <c r="I1294" t="s">
        <v>3344</v>
      </c>
      <c r="J1294" t="s">
        <v>3342</v>
      </c>
      <c r="K1294">
        <v>10306</v>
      </c>
      <c r="L1294" t="s">
        <v>3345</v>
      </c>
      <c r="M1294" s="87">
        <v>43797</v>
      </c>
      <c r="N1294" t="s">
        <v>1635</v>
      </c>
      <c r="O1294" t="s">
        <v>1552</v>
      </c>
      <c r="P1294" s="61">
        <v>200</v>
      </c>
      <c r="Q1294" t="s">
        <v>1552</v>
      </c>
      <c r="R1294" s="61">
        <v>200</v>
      </c>
      <c r="S1294" s="61">
        <v>0</v>
      </c>
    </row>
    <row r="1295" spans="1:19" x14ac:dyDescent="0.2">
      <c r="A1295" t="s">
        <v>562</v>
      </c>
      <c r="B1295" t="s">
        <v>910</v>
      </c>
      <c r="C1295" t="s">
        <v>1241</v>
      </c>
      <c r="D1295" t="s">
        <v>238</v>
      </c>
      <c r="E1295" t="s">
        <v>1546</v>
      </c>
      <c r="F1295" t="s">
        <v>120</v>
      </c>
      <c r="G1295" s="87">
        <v>43801</v>
      </c>
      <c r="H1295" t="s">
        <v>3024</v>
      </c>
      <c r="I1295" t="s">
        <v>3346</v>
      </c>
      <c r="J1295" t="s">
        <v>3342</v>
      </c>
      <c r="K1295">
        <v>10306</v>
      </c>
      <c r="L1295" t="s">
        <v>3347</v>
      </c>
      <c r="M1295" s="87">
        <v>43797</v>
      </c>
      <c r="N1295" t="s">
        <v>1635</v>
      </c>
      <c r="O1295" t="s">
        <v>1552</v>
      </c>
      <c r="P1295" s="61">
        <v>200</v>
      </c>
      <c r="Q1295" t="s">
        <v>1552</v>
      </c>
      <c r="R1295" s="61">
        <v>200</v>
      </c>
      <c r="S1295" s="61">
        <v>0</v>
      </c>
    </row>
    <row r="1296" spans="1:19" x14ac:dyDescent="0.2">
      <c r="A1296" t="s">
        <v>562</v>
      </c>
      <c r="B1296" t="s">
        <v>910</v>
      </c>
      <c r="C1296" t="s">
        <v>1241</v>
      </c>
      <c r="D1296" t="s">
        <v>238</v>
      </c>
      <c r="E1296" t="s">
        <v>1546</v>
      </c>
      <c r="F1296" t="s">
        <v>120</v>
      </c>
      <c r="G1296" s="87">
        <v>43801</v>
      </c>
      <c r="H1296" t="s">
        <v>3024</v>
      </c>
      <c r="I1296" t="s">
        <v>3348</v>
      </c>
      <c r="J1296" t="s">
        <v>3342</v>
      </c>
      <c r="K1296">
        <v>10306</v>
      </c>
      <c r="L1296" t="s">
        <v>3345</v>
      </c>
      <c r="M1296" s="87">
        <v>43797</v>
      </c>
      <c r="N1296" t="s">
        <v>1635</v>
      </c>
      <c r="O1296" t="s">
        <v>1552</v>
      </c>
      <c r="P1296" s="61">
        <v>500</v>
      </c>
      <c r="Q1296" t="s">
        <v>1552</v>
      </c>
      <c r="R1296" s="61">
        <v>500</v>
      </c>
      <c r="S1296" s="61">
        <v>0</v>
      </c>
    </row>
    <row r="1297" spans="1:19" x14ac:dyDescent="0.2">
      <c r="A1297" t="s">
        <v>562</v>
      </c>
      <c r="B1297" t="s">
        <v>910</v>
      </c>
      <c r="C1297" t="s">
        <v>1241</v>
      </c>
      <c r="D1297" t="s">
        <v>238</v>
      </c>
      <c r="E1297" t="s">
        <v>1546</v>
      </c>
      <c r="F1297" t="s">
        <v>120</v>
      </c>
      <c r="G1297" s="87">
        <v>43801</v>
      </c>
      <c r="H1297" t="s">
        <v>3024</v>
      </c>
      <c r="I1297" t="s">
        <v>3349</v>
      </c>
      <c r="J1297" t="s">
        <v>3350</v>
      </c>
      <c r="K1297">
        <v>10306</v>
      </c>
      <c r="L1297" t="s">
        <v>3345</v>
      </c>
      <c r="M1297" s="87">
        <v>43797</v>
      </c>
      <c r="N1297" t="s">
        <v>1635</v>
      </c>
      <c r="O1297" t="s">
        <v>1552</v>
      </c>
      <c r="P1297" s="61">
        <v>300</v>
      </c>
      <c r="Q1297" t="s">
        <v>1552</v>
      </c>
      <c r="R1297" s="61">
        <v>300</v>
      </c>
      <c r="S1297" s="61">
        <v>0</v>
      </c>
    </row>
    <row r="1298" spans="1:19" x14ac:dyDescent="0.2">
      <c r="A1298" t="s">
        <v>562</v>
      </c>
      <c r="B1298" t="s">
        <v>910</v>
      </c>
      <c r="C1298" t="s">
        <v>1241</v>
      </c>
      <c r="D1298" t="s">
        <v>238</v>
      </c>
      <c r="E1298" t="s">
        <v>1546</v>
      </c>
      <c r="F1298" t="s">
        <v>120</v>
      </c>
      <c r="G1298" s="87">
        <v>43801</v>
      </c>
      <c r="H1298" t="s">
        <v>3024</v>
      </c>
      <c r="I1298" t="s">
        <v>3351</v>
      </c>
      <c r="J1298" t="s">
        <v>3342</v>
      </c>
      <c r="K1298">
        <v>10300</v>
      </c>
      <c r="L1298" t="s">
        <v>3329</v>
      </c>
      <c r="M1298" s="87">
        <v>43781</v>
      </c>
      <c r="N1298" t="s">
        <v>1551</v>
      </c>
      <c r="O1298" t="s">
        <v>1552</v>
      </c>
      <c r="P1298" s="61">
        <v>200</v>
      </c>
      <c r="Q1298" t="s">
        <v>1552</v>
      </c>
      <c r="R1298" s="61">
        <v>200</v>
      </c>
      <c r="S1298" s="61">
        <v>0</v>
      </c>
    </row>
    <row r="1299" spans="1:19" x14ac:dyDescent="0.2">
      <c r="A1299" t="s">
        <v>562</v>
      </c>
      <c r="B1299" t="s">
        <v>910</v>
      </c>
      <c r="C1299" t="s">
        <v>1241</v>
      </c>
      <c r="D1299" t="s">
        <v>238</v>
      </c>
      <c r="E1299" t="s">
        <v>1546</v>
      </c>
      <c r="F1299" t="s">
        <v>120</v>
      </c>
      <c r="G1299" s="87">
        <v>43801</v>
      </c>
      <c r="H1299" t="s">
        <v>3024</v>
      </c>
      <c r="I1299" t="s">
        <v>3352</v>
      </c>
      <c r="J1299" t="s">
        <v>3342</v>
      </c>
      <c r="K1299">
        <v>10306</v>
      </c>
      <c r="L1299" t="s">
        <v>3345</v>
      </c>
      <c r="M1299" s="87">
        <v>43797</v>
      </c>
      <c r="N1299" t="s">
        <v>1635</v>
      </c>
      <c r="O1299" t="s">
        <v>1552</v>
      </c>
      <c r="P1299" s="61">
        <v>200</v>
      </c>
      <c r="Q1299" t="s">
        <v>1552</v>
      </c>
      <c r="R1299" s="61">
        <v>200</v>
      </c>
      <c r="S1299" s="61">
        <v>0</v>
      </c>
    </row>
    <row r="1300" spans="1:19" x14ac:dyDescent="0.2">
      <c r="A1300" t="s">
        <v>562</v>
      </c>
      <c r="B1300" t="s">
        <v>910</v>
      </c>
      <c r="C1300" t="s">
        <v>1241</v>
      </c>
      <c r="D1300" t="s">
        <v>238</v>
      </c>
      <c r="E1300" t="s">
        <v>1546</v>
      </c>
      <c r="F1300" t="s">
        <v>120</v>
      </c>
      <c r="G1300" s="87">
        <v>43801</v>
      </c>
      <c r="H1300" t="s">
        <v>3024</v>
      </c>
      <c r="I1300" t="s">
        <v>3353</v>
      </c>
      <c r="J1300" t="s">
        <v>3354</v>
      </c>
      <c r="K1300">
        <v>10306</v>
      </c>
      <c r="L1300" t="s">
        <v>3345</v>
      </c>
      <c r="M1300" s="87">
        <v>43797</v>
      </c>
      <c r="N1300" t="s">
        <v>1635</v>
      </c>
      <c r="O1300" t="s">
        <v>1552</v>
      </c>
      <c r="P1300" s="61">
        <v>250</v>
      </c>
      <c r="Q1300" t="s">
        <v>1552</v>
      </c>
      <c r="R1300" s="61">
        <v>250</v>
      </c>
      <c r="S1300" s="61">
        <v>0</v>
      </c>
    </row>
    <row r="1301" spans="1:19" x14ac:dyDescent="0.2">
      <c r="A1301" t="s">
        <v>562</v>
      </c>
      <c r="B1301" t="s">
        <v>910</v>
      </c>
      <c r="C1301" t="s">
        <v>1241</v>
      </c>
      <c r="D1301" t="s">
        <v>238</v>
      </c>
      <c r="E1301" t="s">
        <v>1546</v>
      </c>
      <c r="F1301" t="s">
        <v>120</v>
      </c>
      <c r="G1301" s="87">
        <v>43802</v>
      </c>
      <c r="H1301" t="s">
        <v>3024</v>
      </c>
      <c r="I1301" t="s">
        <v>3355</v>
      </c>
      <c r="J1301" t="s">
        <v>3342</v>
      </c>
      <c r="K1301">
        <v>10317</v>
      </c>
      <c r="L1301" t="s">
        <v>3340</v>
      </c>
      <c r="M1301" s="87">
        <v>43808</v>
      </c>
      <c r="N1301" t="s">
        <v>1551</v>
      </c>
      <c r="O1301" t="s">
        <v>1552</v>
      </c>
      <c r="P1301" s="61">
        <v>300</v>
      </c>
      <c r="Q1301" t="s">
        <v>1552</v>
      </c>
      <c r="R1301" s="61">
        <v>300</v>
      </c>
      <c r="S1301" s="61">
        <v>0</v>
      </c>
    </row>
    <row r="1302" spans="1:19" x14ac:dyDescent="0.2">
      <c r="A1302" t="s">
        <v>562</v>
      </c>
      <c r="B1302" t="s">
        <v>910</v>
      </c>
      <c r="C1302" t="s">
        <v>1241</v>
      </c>
      <c r="D1302" t="s">
        <v>238</v>
      </c>
      <c r="E1302" t="s">
        <v>1546</v>
      </c>
      <c r="F1302" t="s">
        <v>120</v>
      </c>
      <c r="G1302" s="87">
        <v>43802</v>
      </c>
      <c r="H1302" t="s">
        <v>3024</v>
      </c>
      <c r="I1302" t="s">
        <v>3356</v>
      </c>
      <c r="J1302" t="s">
        <v>3308</v>
      </c>
      <c r="K1302">
        <v>10317</v>
      </c>
      <c r="L1302" t="s">
        <v>3340</v>
      </c>
      <c r="M1302" s="87">
        <v>43808</v>
      </c>
      <c r="N1302" t="s">
        <v>1551</v>
      </c>
      <c r="O1302" t="s">
        <v>1552</v>
      </c>
      <c r="P1302" s="61">
        <v>300</v>
      </c>
      <c r="Q1302" t="s">
        <v>1552</v>
      </c>
      <c r="R1302" s="61">
        <v>300</v>
      </c>
      <c r="S1302" s="61">
        <v>0</v>
      </c>
    </row>
    <row r="1303" spans="1:19" x14ac:dyDescent="0.2">
      <c r="A1303" t="s">
        <v>562</v>
      </c>
      <c r="B1303" t="s">
        <v>910</v>
      </c>
      <c r="C1303" t="s">
        <v>1241</v>
      </c>
      <c r="D1303" t="s">
        <v>238</v>
      </c>
      <c r="E1303" t="s">
        <v>1546</v>
      </c>
      <c r="F1303" t="s">
        <v>120</v>
      </c>
      <c r="G1303" s="87">
        <v>43802</v>
      </c>
      <c r="H1303" t="s">
        <v>3024</v>
      </c>
      <c r="I1303" t="s">
        <v>3356</v>
      </c>
      <c r="J1303" t="s">
        <v>3342</v>
      </c>
      <c r="K1303">
        <v>10317</v>
      </c>
      <c r="L1303" t="s">
        <v>3340</v>
      </c>
      <c r="M1303" s="87">
        <v>43808</v>
      </c>
      <c r="N1303" t="s">
        <v>1551</v>
      </c>
      <c r="O1303" t="s">
        <v>1552</v>
      </c>
      <c r="P1303" s="61">
        <v>200</v>
      </c>
      <c r="Q1303" t="s">
        <v>1552</v>
      </c>
      <c r="R1303" s="61">
        <v>200</v>
      </c>
      <c r="S1303" s="61">
        <v>0</v>
      </c>
    </row>
    <row r="1304" spans="1:19" x14ac:dyDescent="0.2">
      <c r="A1304" t="s">
        <v>562</v>
      </c>
      <c r="B1304" t="s">
        <v>910</v>
      </c>
      <c r="C1304" t="s">
        <v>1241</v>
      </c>
      <c r="D1304" t="s">
        <v>238</v>
      </c>
      <c r="E1304" t="s">
        <v>1546</v>
      </c>
      <c r="F1304" t="s">
        <v>120</v>
      </c>
      <c r="G1304" s="87">
        <v>43802</v>
      </c>
      <c r="H1304" t="s">
        <v>3024</v>
      </c>
      <c r="I1304" t="s">
        <v>3357</v>
      </c>
      <c r="J1304" t="s">
        <v>3342</v>
      </c>
      <c r="K1304">
        <v>10317</v>
      </c>
      <c r="L1304" t="s">
        <v>3340</v>
      </c>
      <c r="M1304" s="87">
        <v>43808</v>
      </c>
      <c r="N1304" t="s">
        <v>1551</v>
      </c>
      <c r="O1304" t="s">
        <v>1552</v>
      </c>
      <c r="P1304" s="61">
        <v>300</v>
      </c>
      <c r="Q1304" t="s">
        <v>1552</v>
      </c>
      <c r="R1304" s="61">
        <v>300</v>
      </c>
      <c r="S1304" s="61">
        <v>0</v>
      </c>
    </row>
    <row r="1305" spans="1:19" x14ac:dyDescent="0.2">
      <c r="A1305" t="s">
        <v>562</v>
      </c>
      <c r="B1305" t="s">
        <v>910</v>
      </c>
      <c r="C1305" t="s">
        <v>1241</v>
      </c>
      <c r="D1305" t="s">
        <v>238</v>
      </c>
      <c r="E1305" t="s">
        <v>1546</v>
      </c>
      <c r="F1305" t="s">
        <v>120</v>
      </c>
      <c r="G1305" s="87">
        <v>43804</v>
      </c>
      <c r="H1305" t="s">
        <v>3024</v>
      </c>
      <c r="I1305" t="s">
        <v>3358</v>
      </c>
      <c r="J1305" t="s">
        <v>3342</v>
      </c>
      <c r="K1305">
        <v>10316</v>
      </c>
      <c r="L1305" t="s">
        <v>3338</v>
      </c>
      <c r="M1305" s="87">
        <v>43808</v>
      </c>
      <c r="N1305" t="s">
        <v>1551</v>
      </c>
      <c r="O1305" t="s">
        <v>1552</v>
      </c>
      <c r="P1305" s="61">
        <v>300</v>
      </c>
      <c r="Q1305" t="s">
        <v>1552</v>
      </c>
      <c r="R1305" s="61">
        <v>300</v>
      </c>
      <c r="S1305" s="61">
        <v>0</v>
      </c>
    </row>
    <row r="1306" spans="1:19" x14ac:dyDescent="0.2">
      <c r="A1306" t="s">
        <v>562</v>
      </c>
      <c r="B1306" t="s">
        <v>910</v>
      </c>
      <c r="C1306" t="s">
        <v>1241</v>
      </c>
      <c r="D1306" t="s">
        <v>238</v>
      </c>
      <c r="E1306" t="s">
        <v>1546</v>
      </c>
      <c r="F1306" t="s">
        <v>120</v>
      </c>
      <c r="G1306" s="87">
        <v>43804</v>
      </c>
      <c r="H1306" t="s">
        <v>3024</v>
      </c>
      <c r="I1306" t="s">
        <v>3359</v>
      </c>
      <c r="J1306" t="s">
        <v>3350</v>
      </c>
      <c r="K1306">
        <v>10316</v>
      </c>
      <c r="L1306" t="s">
        <v>3338</v>
      </c>
      <c r="M1306" s="87">
        <v>43808</v>
      </c>
      <c r="N1306" t="s">
        <v>1551</v>
      </c>
      <c r="O1306" t="s">
        <v>1552</v>
      </c>
      <c r="P1306" s="61">
        <v>300</v>
      </c>
      <c r="Q1306" t="s">
        <v>1552</v>
      </c>
      <c r="R1306" s="61">
        <v>300</v>
      </c>
      <c r="S1306" s="61">
        <v>0</v>
      </c>
    </row>
    <row r="1307" spans="1:19" x14ac:dyDescent="0.2">
      <c r="A1307" t="s">
        <v>562</v>
      </c>
      <c r="B1307" t="s">
        <v>910</v>
      </c>
      <c r="C1307" t="s">
        <v>1241</v>
      </c>
      <c r="D1307" t="s">
        <v>238</v>
      </c>
      <c r="E1307" t="s">
        <v>1546</v>
      </c>
      <c r="F1307" t="s">
        <v>120</v>
      </c>
      <c r="G1307" s="87">
        <v>43808</v>
      </c>
      <c r="H1307" t="s">
        <v>3024</v>
      </c>
      <c r="I1307" t="s">
        <v>3360</v>
      </c>
      <c r="J1307" t="s">
        <v>3342</v>
      </c>
      <c r="K1307">
        <v>10318</v>
      </c>
      <c r="L1307" t="s">
        <v>3027</v>
      </c>
      <c r="M1307" s="87">
        <v>43810</v>
      </c>
      <c r="N1307" t="s">
        <v>1551</v>
      </c>
      <c r="O1307" t="s">
        <v>1552</v>
      </c>
      <c r="P1307" s="61">
        <v>250</v>
      </c>
      <c r="Q1307" t="s">
        <v>1552</v>
      </c>
      <c r="R1307" s="61">
        <v>250</v>
      </c>
      <c r="S1307" s="61">
        <v>0</v>
      </c>
    </row>
    <row r="1308" spans="1:19" x14ac:dyDescent="0.2">
      <c r="A1308" t="s">
        <v>562</v>
      </c>
      <c r="B1308" t="s">
        <v>910</v>
      </c>
      <c r="C1308" t="s">
        <v>1241</v>
      </c>
      <c r="D1308" t="s">
        <v>238</v>
      </c>
      <c r="E1308" t="s">
        <v>1546</v>
      </c>
      <c r="F1308" t="s">
        <v>120</v>
      </c>
      <c r="G1308" s="87">
        <v>43808</v>
      </c>
      <c r="H1308" t="s">
        <v>3024</v>
      </c>
      <c r="I1308" t="s">
        <v>3361</v>
      </c>
      <c r="J1308" t="s">
        <v>3342</v>
      </c>
      <c r="K1308">
        <v>10318</v>
      </c>
      <c r="L1308" t="s">
        <v>3027</v>
      </c>
      <c r="M1308" s="87">
        <v>43810</v>
      </c>
      <c r="N1308" t="s">
        <v>1551</v>
      </c>
      <c r="O1308" t="s">
        <v>1552</v>
      </c>
      <c r="P1308" s="61">
        <v>200</v>
      </c>
      <c r="Q1308" t="s">
        <v>1552</v>
      </c>
      <c r="R1308" s="61">
        <v>200</v>
      </c>
      <c r="S1308" s="61">
        <v>0</v>
      </c>
    </row>
    <row r="1309" spans="1:19" x14ac:dyDescent="0.2">
      <c r="A1309" t="s">
        <v>562</v>
      </c>
      <c r="B1309" t="s">
        <v>910</v>
      </c>
      <c r="C1309" t="s">
        <v>1241</v>
      </c>
      <c r="D1309" t="s">
        <v>238</v>
      </c>
      <c r="E1309" t="s">
        <v>1546</v>
      </c>
      <c r="F1309" t="s">
        <v>120</v>
      </c>
      <c r="G1309" s="87">
        <v>43811</v>
      </c>
      <c r="H1309" t="s">
        <v>3024</v>
      </c>
      <c r="I1309" t="s">
        <v>3362</v>
      </c>
      <c r="J1309" t="s">
        <v>3354</v>
      </c>
      <c r="K1309">
        <v>10324</v>
      </c>
      <c r="L1309" t="s">
        <v>3363</v>
      </c>
      <c r="M1309" s="87">
        <v>43836</v>
      </c>
      <c r="N1309" t="s">
        <v>1635</v>
      </c>
      <c r="O1309" t="s">
        <v>1552</v>
      </c>
      <c r="P1309" s="61">
        <v>900</v>
      </c>
      <c r="Q1309" t="s">
        <v>1552</v>
      </c>
      <c r="R1309" s="61">
        <v>900</v>
      </c>
      <c r="S1309" s="61">
        <v>0</v>
      </c>
    </row>
    <row r="1310" spans="1:19" x14ac:dyDescent="0.2">
      <c r="A1310" t="s">
        <v>562</v>
      </c>
      <c r="B1310" t="s">
        <v>910</v>
      </c>
      <c r="C1310" t="s">
        <v>1241</v>
      </c>
      <c r="D1310" t="s">
        <v>238</v>
      </c>
      <c r="E1310" t="s">
        <v>1546</v>
      </c>
      <c r="F1310" t="s">
        <v>121</v>
      </c>
      <c r="G1310" s="87">
        <v>43831</v>
      </c>
      <c r="H1310" t="s">
        <v>3024</v>
      </c>
      <c r="I1310" t="s">
        <v>3364</v>
      </c>
      <c r="J1310" t="s">
        <v>3365</v>
      </c>
      <c r="K1310">
        <v>10324</v>
      </c>
      <c r="L1310" t="s">
        <v>3366</v>
      </c>
      <c r="M1310" s="87">
        <v>43836</v>
      </c>
      <c r="N1310" t="s">
        <v>1635</v>
      </c>
      <c r="O1310" t="s">
        <v>1552</v>
      </c>
      <c r="P1310" s="61">
        <v>300</v>
      </c>
      <c r="Q1310" t="s">
        <v>1552</v>
      </c>
      <c r="R1310" s="61">
        <v>300</v>
      </c>
      <c r="S1310" s="61">
        <v>0</v>
      </c>
    </row>
    <row r="1311" spans="1:19" x14ac:dyDescent="0.2">
      <c r="A1311" t="s">
        <v>562</v>
      </c>
      <c r="B1311" t="s">
        <v>910</v>
      </c>
      <c r="C1311" t="s">
        <v>1241</v>
      </c>
      <c r="D1311" t="s">
        <v>238</v>
      </c>
      <c r="E1311" t="s">
        <v>1546</v>
      </c>
      <c r="F1311" t="s">
        <v>121</v>
      </c>
      <c r="G1311" s="87">
        <v>43831</v>
      </c>
      <c r="H1311" t="s">
        <v>3024</v>
      </c>
      <c r="I1311" t="s">
        <v>3367</v>
      </c>
      <c r="J1311" t="s">
        <v>3368</v>
      </c>
      <c r="K1311">
        <v>10324</v>
      </c>
      <c r="L1311" t="s">
        <v>3369</v>
      </c>
      <c r="M1311" s="87">
        <v>43836</v>
      </c>
      <c r="N1311" t="s">
        <v>1635</v>
      </c>
      <c r="O1311" t="s">
        <v>1552</v>
      </c>
      <c r="P1311" s="61">
        <v>900</v>
      </c>
      <c r="Q1311" t="s">
        <v>1552</v>
      </c>
      <c r="R1311" s="61">
        <v>900</v>
      </c>
      <c r="S1311" s="61">
        <v>0</v>
      </c>
    </row>
    <row r="1312" spans="1:19" x14ac:dyDescent="0.2">
      <c r="A1312" t="s">
        <v>562</v>
      </c>
      <c r="B1312" t="s">
        <v>910</v>
      </c>
      <c r="C1312" t="s">
        <v>1241</v>
      </c>
      <c r="D1312" t="s">
        <v>238</v>
      </c>
      <c r="E1312" t="s">
        <v>1546</v>
      </c>
      <c r="F1312" t="s">
        <v>121</v>
      </c>
      <c r="G1312" s="87">
        <v>43831</v>
      </c>
      <c r="H1312" t="s">
        <v>3024</v>
      </c>
      <c r="I1312" t="s">
        <v>3370</v>
      </c>
      <c r="J1312" t="s">
        <v>3365</v>
      </c>
      <c r="K1312">
        <v>10324</v>
      </c>
      <c r="L1312" t="s">
        <v>3371</v>
      </c>
      <c r="M1312" s="87">
        <v>43836</v>
      </c>
      <c r="N1312" t="s">
        <v>1635</v>
      </c>
      <c r="O1312" t="s">
        <v>1552</v>
      </c>
      <c r="P1312" s="61">
        <v>200</v>
      </c>
      <c r="Q1312" t="s">
        <v>1552</v>
      </c>
      <c r="R1312" s="61">
        <v>200</v>
      </c>
      <c r="S1312" s="61">
        <v>0</v>
      </c>
    </row>
    <row r="1313" spans="1:19" x14ac:dyDescent="0.2">
      <c r="A1313" t="s">
        <v>562</v>
      </c>
      <c r="B1313" t="s">
        <v>910</v>
      </c>
      <c r="C1313" t="s">
        <v>1241</v>
      </c>
      <c r="D1313" t="s">
        <v>238</v>
      </c>
      <c r="E1313" t="s">
        <v>1546</v>
      </c>
      <c r="F1313" t="s">
        <v>121</v>
      </c>
      <c r="G1313" s="87">
        <v>43831</v>
      </c>
      <c r="H1313" t="s">
        <v>3024</v>
      </c>
      <c r="I1313" t="s">
        <v>3372</v>
      </c>
      <c r="J1313" t="s">
        <v>3368</v>
      </c>
      <c r="K1313">
        <v>10324</v>
      </c>
      <c r="L1313" t="s">
        <v>3366</v>
      </c>
      <c r="M1313" s="87">
        <v>43836</v>
      </c>
      <c r="N1313" t="s">
        <v>1635</v>
      </c>
      <c r="O1313" t="s">
        <v>1552</v>
      </c>
      <c r="P1313" s="61">
        <v>300</v>
      </c>
      <c r="Q1313" t="s">
        <v>1552</v>
      </c>
      <c r="R1313" s="61">
        <v>300</v>
      </c>
      <c r="S1313" s="61">
        <v>0</v>
      </c>
    </row>
    <row r="1314" spans="1:19" x14ac:dyDescent="0.2">
      <c r="A1314" t="s">
        <v>562</v>
      </c>
      <c r="B1314" t="s">
        <v>910</v>
      </c>
      <c r="C1314" t="s">
        <v>1241</v>
      </c>
      <c r="D1314" t="s">
        <v>238</v>
      </c>
      <c r="E1314" t="s">
        <v>1546</v>
      </c>
      <c r="F1314" t="s">
        <v>121</v>
      </c>
      <c r="G1314" s="87">
        <v>43831</v>
      </c>
      <c r="H1314" t="s">
        <v>3024</v>
      </c>
      <c r="I1314" t="s">
        <v>3373</v>
      </c>
      <c r="J1314" t="s">
        <v>3365</v>
      </c>
      <c r="K1314">
        <v>10324</v>
      </c>
      <c r="L1314" t="s">
        <v>3366</v>
      </c>
      <c r="M1314" s="87">
        <v>43836</v>
      </c>
      <c r="N1314" t="s">
        <v>1635</v>
      </c>
      <c r="O1314" t="s">
        <v>1552</v>
      </c>
      <c r="P1314" s="61">
        <v>600</v>
      </c>
      <c r="Q1314" t="s">
        <v>1552</v>
      </c>
      <c r="R1314" s="61">
        <v>600</v>
      </c>
      <c r="S1314" s="61">
        <v>0</v>
      </c>
    </row>
    <row r="1315" spans="1:19" x14ac:dyDescent="0.2">
      <c r="A1315" t="s">
        <v>562</v>
      </c>
      <c r="B1315" t="s">
        <v>910</v>
      </c>
      <c r="C1315" t="s">
        <v>1241</v>
      </c>
      <c r="D1315" t="s">
        <v>238</v>
      </c>
      <c r="E1315" t="s">
        <v>1546</v>
      </c>
      <c r="F1315" t="s">
        <v>121</v>
      </c>
      <c r="G1315" s="87">
        <v>43831</v>
      </c>
      <c r="H1315" t="s">
        <v>3024</v>
      </c>
      <c r="I1315" t="s">
        <v>3374</v>
      </c>
      <c r="J1315" t="s">
        <v>3368</v>
      </c>
      <c r="K1315">
        <v>10324</v>
      </c>
      <c r="L1315" t="s">
        <v>3371</v>
      </c>
      <c r="M1315" s="87">
        <v>43836</v>
      </c>
      <c r="N1315" t="s">
        <v>1635</v>
      </c>
      <c r="O1315" t="s">
        <v>1552</v>
      </c>
      <c r="P1315" s="61">
        <v>456.5</v>
      </c>
      <c r="Q1315" t="s">
        <v>1552</v>
      </c>
      <c r="R1315" s="61">
        <v>456.5</v>
      </c>
      <c r="S1315" s="61">
        <v>0</v>
      </c>
    </row>
    <row r="1316" spans="1:19" x14ac:dyDescent="0.2">
      <c r="A1316" t="s">
        <v>562</v>
      </c>
      <c r="B1316" t="s">
        <v>910</v>
      </c>
      <c r="C1316" t="s">
        <v>1241</v>
      </c>
      <c r="D1316" t="s">
        <v>238</v>
      </c>
      <c r="E1316" t="s">
        <v>1546</v>
      </c>
      <c r="F1316" t="s">
        <v>121</v>
      </c>
      <c r="G1316" s="87">
        <v>43831</v>
      </c>
      <c r="H1316" t="s">
        <v>3024</v>
      </c>
      <c r="I1316" t="s">
        <v>3375</v>
      </c>
      <c r="J1316" t="s">
        <v>3368</v>
      </c>
      <c r="K1316">
        <v>10324</v>
      </c>
      <c r="L1316" t="s">
        <v>3369</v>
      </c>
      <c r="M1316" s="87">
        <v>43836</v>
      </c>
      <c r="N1316" t="s">
        <v>1635</v>
      </c>
      <c r="O1316" t="s">
        <v>1552</v>
      </c>
      <c r="P1316" s="61">
        <v>100</v>
      </c>
      <c r="Q1316" t="s">
        <v>1552</v>
      </c>
      <c r="R1316" s="61">
        <v>100</v>
      </c>
      <c r="S1316" s="61">
        <v>0</v>
      </c>
    </row>
    <row r="1317" spans="1:19" x14ac:dyDescent="0.2">
      <c r="A1317" t="s">
        <v>562</v>
      </c>
      <c r="B1317" t="s">
        <v>910</v>
      </c>
      <c r="C1317" t="s">
        <v>1241</v>
      </c>
      <c r="D1317" t="s">
        <v>238</v>
      </c>
      <c r="E1317" t="s">
        <v>1546</v>
      </c>
      <c r="F1317" t="s">
        <v>121</v>
      </c>
      <c r="G1317" s="87">
        <v>43831</v>
      </c>
      <c r="H1317" t="s">
        <v>3024</v>
      </c>
      <c r="I1317" t="s">
        <v>3376</v>
      </c>
      <c r="J1317" t="s">
        <v>3365</v>
      </c>
      <c r="K1317">
        <v>10324</v>
      </c>
      <c r="L1317" t="s">
        <v>3366</v>
      </c>
      <c r="M1317" s="87">
        <v>43836</v>
      </c>
      <c r="N1317" t="s">
        <v>1635</v>
      </c>
      <c r="O1317" t="s">
        <v>1552</v>
      </c>
      <c r="P1317" s="61">
        <v>200</v>
      </c>
      <c r="Q1317" t="s">
        <v>1552</v>
      </c>
      <c r="R1317" s="61">
        <v>200</v>
      </c>
      <c r="S1317" s="61">
        <v>0</v>
      </c>
    </row>
    <row r="1318" spans="1:19" x14ac:dyDescent="0.2">
      <c r="A1318" t="s">
        <v>562</v>
      </c>
      <c r="B1318" t="s">
        <v>910</v>
      </c>
      <c r="C1318" t="s">
        <v>1241</v>
      </c>
      <c r="D1318" t="s">
        <v>238</v>
      </c>
      <c r="E1318" t="s">
        <v>1546</v>
      </c>
      <c r="F1318" t="s">
        <v>121</v>
      </c>
      <c r="G1318" s="87">
        <v>43831</v>
      </c>
      <c r="H1318" t="s">
        <v>3024</v>
      </c>
      <c r="I1318" t="s">
        <v>3377</v>
      </c>
      <c r="J1318" t="s">
        <v>3368</v>
      </c>
      <c r="K1318">
        <v>10324</v>
      </c>
      <c r="L1318" t="s">
        <v>3369</v>
      </c>
      <c r="M1318" s="87">
        <v>43836</v>
      </c>
      <c r="N1318" t="s">
        <v>1635</v>
      </c>
      <c r="O1318" t="s">
        <v>1552</v>
      </c>
      <c r="P1318" s="61">
        <v>250</v>
      </c>
      <c r="Q1318" t="s">
        <v>1552</v>
      </c>
      <c r="R1318" s="61">
        <v>250</v>
      </c>
      <c r="S1318" s="61">
        <v>0</v>
      </c>
    </row>
    <row r="1319" spans="1:19" x14ac:dyDescent="0.2">
      <c r="A1319" t="s">
        <v>562</v>
      </c>
      <c r="B1319" t="s">
        <v>910</v>
      </c>
      <c r="C1319" t="s">
        <v>1241</v>
      </c>
      <c r="D1319" t="s">
        <v>238</v>
      </c>
      <c r="E1319" t="s">
        <v>1546</v>
      </c>
      <c r="F1319" t="s">
        <v>121</v>
      </c>
      <c r="G1319" s="87">
        <v>43831</v>
      </c>
      <c r="H1319" t="s">
        <v>3024</v>
      </c>
      <c r="I1319" t="s">
        <v>3378</v>
      </c>
      <c r="J1319" t="s">
        <v>3368</v>
      </c>
      <c r="K1319">
        <v>10324</v>
      </c>
      <c r="L1319" t="s">
        <v>3366</v>
      </c>
      <c r="M1319" s="87">
        <v>43836</v>
      </c>
      <c r="N1319" t="s">
        <v>1635</v>
      </c>
      <c r="O1319" t="s">
        <v>1552</v>
      </c>
      <c r="P1319" s="61">
        <v>250</v>
      </c>
      <c r="Q1319" t="s">
        <v>1552</v>
      </c>
      <c r="R1319" s="61">
        <v>250</v>
      </c>
      <c r="S1319" s="61">
        <v>0</v>
      </c>
    </row>
    <row r="1320" spans="1:19" x14ac:dyDescent="0.2">
      <c r="A1320" t="s">
        <v>562</v>
      </c>
      <c r="B1320" t="s">
        <v>910</v>
      </c>
      <c r="C1320" t="s">
        <v>1241</v>
      </c>
      <c r="D1320" t="s">
        <v>238</v>
      </c>
      <c r="E1320" t="s">
        <v>1546</v>
      </c>
      <c r="F1320" t="s">
        <v>121</v>
      </c>
      <c r="G1320" s="87">
        <v>43832</v>
      </c>
      <c r="H1320" t="s">
        <v>3024</v>
      </c>
      <c r="I1320" t="s">
        <v>3379</v>
      </c>
      <c r="J1320" t="s">
        <v>3368</v>
      </c>
      <c r="K1320">
        <v>10324</v>
      </c>
      <c r="L1320" t="s">
        <v>3380</v>
      </c>
      <c r="M1320" s="87">
        <v>43836</v>
      </c>
      <c r="N1320" t="s">
        <v>1635</v>
      </c>
      <c r="O1320" t="s">
        <v>1552</v>
      </c>
      <c r="P1320" s="61">
        <v>200</v>
      </c>
      <c r="Q1320" t="s">
        <v>1552</v>
      </c>
      <c r="R1320" s="61">
        <v>200</v>
      </c>
      <c r="S1320" s="61">
        <v>0</v>
      </c>
    </row>
    <row r="1321" spans="1:19" x14ac:dyDescent="0.2">
      <c r="A1321" t="s">
        <v>562</v>
      </c>
      <c r="B1321" t="s">
        <v>910</v>
      </c>
      <c r="C1321" t="s">
        <v>1241</v>
      </c>
      <c r="D1321" t="s">
        <v>238</v>
      </c>
      <c r="E1321" t="s">
        <v>1546</v>
      </c>
      <c r="F1321" t="s">
        <v>121</v>
      </c>
      <c r="G1321" s="87">
        <v>43837</v>
      </c>
      <c r="H1321" t="s">
        <v>3024</v>
      </c>
      <c r="I1321" t="s">
        <v>3381</v>
      </c>
      <c r="J1321" t="s">
        <v>3382</v>
      </c>
      <c r="K1321">
        <v>10331</v>
      </c>
      <c r="L1321" t="s">
        <v>3383</v>
      </c>
      <c r="M1321" s="87">
        <v>43837</v>
      </c>
      <c r="N1321" t="s">
        <v>1551</v>
      </c>
      <c r="O1321" t="s">
        <v>1552</v>
      </c>
      <c r="P1321" s="61">
        <v>500</v>
      </c>
      <c r="Q1321" t="s">
        <v>1552</v>
      </c>
      <c r="R1321" s="61">
        <v>500</v>
      </c>
      <c r="S1321" s="61">
        <v>0</v>
      </c>
    </row>
    <row r="1322" spans="1:19" x14ac:dyDescent="0.2">
      <c r="A1322" t="s">
        <v>562</v>
      </c>
      <c r="B1322" t="s">
        <v>910</v>
      </c>
      <c r="C1322" t="s">
        <v>1241</v>
      </c>
      <c r="D1322" t="s">
        <v>238</v>
      </c>
      <c r="E1322" t="s">
        <v>1546</v>
      </c>
      <c r="F1322" t="s">
        <v>121</v>
      </c>
      <c r="G1322" s="87">
        <v>43837</v>
      </c>
      <c r="H1322" t="s">
        <v>3024</v>
      </c>
      <c r="I1322" t="s">
        <v>3384</v>
      </c>
      <c r="J1322" t="s">
        <v>3368</v>
      </c>
      <c r="K1322">
        <v>10331</v>
      </c>
      <c r="L1322" t="s">
        <v>3383</v>
      </c>
      <c r="M1322" s="87">
        <v>43837</v>
      </c>
      <c r="N1322" t="s">
        <v>1551</v>
      </c>
      <c r="O1322" t="s">
        <v>1552</v>
      </c>
      <c r="P1322" s="61">
        <v>200</v>
      </c>
      <c r="Q1322" t="s">
        <v>1552</v>
      </c>
      <c r="R1322" s="61">
        <v>200</v>
      </c>
      <c r="S1322" s="61">
        <v>0</v>
      </c>
    </row>
    <row r="1323" spans="1:19" x14ac:dyDescent="0.2">
      <c r="A1323" t="s">
        <v>562</v>
      </c>
      <c r="B1323" t="s">
        <v>910</v>
      </c>
      <c r="C1323" t="s">
        <v>1241</v>
      </c>
      <c r="D1323" t="s">
        <v>238</v>
      </c>
      <c r="E1323" t="s">
        <v>1546</v>
      </c>
      <c r="F1323" t="s">
        <v>121</v>
      </c>
      <c r="G1323" s="87">
        <v>43837</v>
      </c>
      <c r="H1323" t="s">
        <v>3024</v>
      </c>
      <c r="I1323" t="s">
        <v>3385</v>
      </c>
      <c r="J1323" t="s">
        <v>3368</v>
      </c>
      <c r="K1323">
        <v>10331</v>
      </c>
      <c r="L1323" t="s">
        <v>3383</v>
      </c>
      <c r="M1323" s="87">
        <v>43837</v>
      </c>
      <c r="N1323" t="s">
        <v>1551</v>
      </c>
      <c r="O1323" t="s">
        <v>1552</v>
      </c>
      <c r="P1323" s="61">
        <v>200</v>
      </c>
      <c r="Q1323" t="s">
        <v>1552</v>
      </c>
      <c r="R1323" s="61">
        <v>200</v>
      </c>
      <c r="S1323" s="61">
        <v>0</v>
      </c>
    </row>
    <row r="1324" spans="1:19" x14ac:dyDescent="0.2">
      <c r="A1324" t="s">
        <v>562</v>
      </c>
      <c r="B1324" t="s">
        <v>910</v>
      </c>
      <c r="C1324" t="s">
        <v>1241</v>
      </c>
      <c r="D1324" t="s">
        <v>238</v>
      </c>
      <c r="E1324" t="s">
        <v>1546</v>
      </c>
      <c r="F1324" t="s">
        <v>121</v>
      </c>
      <c r="G1324" s="87">
        <v>43840</v>
      </c>
      <c r="H1324" t="s">
        <v>3024</v>
      </c>
      <c r="I1324" t="s">
        <v>3386</v>
      </c>
      <c r="J1324" t="s">
        <v>3368</v>
      </c>
      <c r="K1324">
        <v>10342</v>
      </c>
      <c r="L1324" t="s">
        <v>3387</v>
      </c>
      <c r="M1324" s="87">
        <v>43840</v>
      </c>
      <c r="N1324" t="s">
        <v>1551</v>
      </c>
      <c r="O1324" t="s">
        <v>1552</v>
      </c>
      <c r="P1324" s="61">
        <v>150</v>
      </c>
      <c r="Q1324" t="s">
        <v>1552</v>
      </c>
      <c r="R1324" s="61">
        <v>150</v>
      </c>
      <c r="S1324" s="61">
        <v>0</v>
      </c>
    </row>
    <row r="1325" spans="1:19" x14ac:dyDescent="0.2">
      <c r="A1325" t="s">
        <v>562</v>
      </c>
      <c r="B1325" t="s">
        <v>910</v>
      </c>
      <c r="C1325" t="s">
        <v>1241</v>
      </c>
      <c r="D1325" t="s">
        <v>238</v>
      </c>
      <c r="E1325" t="s">
        <v>1546</v>
      </c>
      <c r="F1325" t="s">
        <v>121</v>
      </c>
      <c r="G1325" s="87">
        <v>43847</v>
      </c>
      <c r="H1325" t="s">
        <v>3024</v>
      </c>
      <c r="I1325" t="s">
        <v>3388</v>
      </c>
      <c r="J1325" t="s">
        <v>3368</v>
      </c>
      <c r="K1325">
        <v>10349</v>
      </c>
      <c r="L1325" t="s">
        <v>3389</v>
      </c>
      <c r="M1325" s="87">
        <v>43863</v>
      </c>
      <c r="N1325" t="s">
        <v>1635</v>
      </c>
      <c r="O1325" t="s">
        <v>1552</v>
      </c>
      <c r="P1325" s="61">
        <v>300</v>
      </c>
      <c r="Q1325" t="s">
        <v>1552</v>
      </c>
      <c r="R1325" s="61">
        <v>300</v>
      </c>
      <c r="S1325" s="61">
        <v>0</v>
      </c>
    </row>
    <row r="1326" spans="1:19" x14ac:dyDescent="0.2">
      <c r="A1326" t="s">
        <v>562</v>
      </c>
      <c r="B1326" t="s">
        <v>910</v>
      </c>
      <c r="C1326" t="s">
        <v>1241</v>
      </c>
      <c r="D1326" t="s">
        <v>238</v>
      </c>
      <c r="E1326" t="s">
        <v>1546</v>
      </c>
      <c r="F1326" t="s">
        <v>121</v>
      </c>
      <c r="G1326" s="87">
        <v>43851</v>
      </c>
      <c r="H1326" t="s">
        <v>3024</v>
      </c>
      <c r="I1326" t="s">
        <v>3390</v>
      </c>
      <c r="J1326" t="s">
        <v>3368</v>
      </c>
      <c r="K1326">
        <v>10349</v>
      </c>
      <c r="L1326" t="s">
        <v>3391</v>
      </c>
      <c r="M1326" s="87">
        <v>43863</v>
      </c>
      <c r="N1326" t="s">
        <v>1635</v>
      </c>
      <c r="O1326" t="s">
        <v>1552</v>
      </c>
      <c r="P1326" s="61">
        <v>272.73</v>
      </c>
      <c r="Q1326" t="s">
        <v>1552</v>
      </c>
      <c r="R1326" s="61">
        <v>272.73</v>
      </c>
      <c r="S1326" s="61">
        <v>0</v>
      </c>
    </row>
    <row r="1327" spans="1:19" x14ac:dyDescent="0.2">
      <c r="A1327" t="s">
        <v>562</v>
      </c>
      <c r="B1327" t="s">
        <v>910</v>
      </c>
      <c r="C1327" t="s">
        <v>1241</v>
      </c>
      <c r="D1327" t="s">
        <v>238</v>
      </c>
      <c r="E1327" t="s">
        <v>1546</v>
      </c>
      <c r="F1327" t="s">
        <v>121</v>
      </c>
      <c r="G1327" s="87">
        <v>43861</v>
      </c>
      <c r="H1327" t="s">
        <v>3024</v>
      </c>
      <c r="I1327" t="s">
        <v>3392</v>
      </c>
      <c r="J1327" t="s">
        <v>3368</v>
      </c>
      <c r="K1327">
        <v>10352</v>
      </c>
      <c r="L1327" t="s">
        <v>3393</v>
      </c>
      <c r="M1327" s="87">
        <v>43871</v>
      </c>
      <c r="N1327" t="s">
        <v>1551</v>
      </c>
      <c r="O1327" t="s">
        <v>1552</v>
      </c>
      <c r="P1327" s="61">
        <v>250</v>
      </c>
      <c r="Q1327" t="s">
        <v>1552</v>
      </c>
      <c r="R1327" s="61">
        <v>250</v>
      </c>
      <c r="S1327" s="61">
        <v>0</v>
      </c>
    </row>
    <row r="1328" spans="1:19" x14ac:dyDescent="0.2">
      <c r="A1328" t="s">
        <v>562</v>
      </c>
      <c r="B1328" t="s">
        <v>910</v>
      </c>
      <c r="C1328" t="s">
        <v>1241</v>
      </c>
      <c r="D1328" t="s">
        <v>238</v>
      </c>
      <c r="E1328" t="s">
        <v>1546</v>
      </c>
      <c r="F1328" t="s">
        <v>122</v>
      </c>
      <c r="G1328" s="87">
        <v>43864</v>
      </c>
      <c r="H1328" t="s">
        <v>3024</v>
      </c>
      <c r="I1328" t="s">
        <v>3394</v>
      </c>
      <c r="J1328" t="s">
        <v>3395</v>
      </c>
      <c r="K1328">
        <v>10349</v>
      </c>
      <c r="L1328" t="s">
        <v>3396</v>
      </c>
      <c r="M1328" s="87">
        <v>43863</v>
      </c>
      <c r="N1328" t="s">
        <v>1635</v>
      </c>
      <c r="O1328" t="s">
        <v>1552</v>
      </c>
      <c r="P1328" s="61">
        <v>300</v>
      </c>
      <c r="Q1328" t="s">
        <v>1552</v>
      </c>
      <c r="R1328" s="61">
        <v>300</v>
      </c>
      <c r="S1328" s="61">
        <v>0</v>
      </c>
    </row>
    <row r="1329" spans="1:19" x14ac:dyDescent="0.2">
      <c r="A1329" t="s">
        <v>562</v>
      </c>
      <c r="B1329" t="s">
        <v>910</v>
      </c>
      <c r="C1329" t="s">
        <v>1241</v>
      </c>
      <c r="D1329" t="s">
        <v>238</v>
      </c>
      <c r="E1329" t="s">
        <v>1546</v>
      </c>
      <c r="F1329" t="s">
        <v>122</v>
      </c>
      <c r="G1329" s="87">
        <v>43864</v>
      </c>
      <c r="H1329" t="s">
        <v>3024</v>
      </c>
      <c r="I1329" t="s">
        <v>3397</v>
      </c>
      <c r="J1329" t="s">
        <v>3398</v>
      </c>
      <c r="K1329">
        <v>10349</v>
      </c>
      <c r="L1329" t="s">
        <v>3396</v>
      </c>
      <c r="M1329" s="87">
        <v>43863</v>
      </c>
      <c r="N1329" t="s">
        <v>1635</v>
      </c>
      <c r="O1329" t="s">
        <v>1552</v>
      </c>
      <c r="P1329" s="61">
        <v>200</v>
      </c>
      <c r="Q1329" t="s">
        <v>1552</v>
      </c>
      <c r="R1329" s="61">
        <v>200</v>
      </c>
      <c r="S1329" s="61">
        <v>0</v>
      </c>
    </row>
    <row r="1330" spans="1:19" x14ac:dyDescent="0.2">
      <c r="A1330" t="s">
        <v>562</v>
      </c>
      <c r="B1330" t="s">
        <v>910</v>
      </c>
      <c r="C1330" t="s">
        <v>1241</v>
      </c>
      <c r="D1330" t="s">
        <v>238</v>
      </c>
      <c r="E1330" t="s">
        <v>1546</v>
      </c>
      <c r="F1330" t="s">
        <v>122</v>
      </c>
      <c r="G1330" s="87">
        <v>43864</v>
      </c>
      <c r="H1330" t="s">
        <v>3024</v>
      </c>
      <c r="I1330" t="s">
        <v>3399</v>
      </c>
      <c r="J1330" t="s">
        <v>3395</v>
      </c>
      <c r="K1330">
        <v>10349</v>
      </c>
      <c r="L1330" t="s">
        <v>3396</v>
      </c>
      <c r="M1330" s="87">
        <v>43863</v>
      </c>
      <c r="N1330" t="s">
        <v>1635</v>
      </c>
      <c r="O1330" t="s">
        <v>1552</v>
      </c>
      <c r="P1330" s="61">
        <v>600</v>
      </c>
      <c r="Q1330" t="s">
        <v>1552</v>
      </c>
      <c r="R1330" s="61">
        <v>600</v>
      </c>
      <c r="S1330" s="61">
        <v>0</v>
      </c>
    </row>
    <row r="1331" spans="1:19" x14ac:dyDescent="0.2">
      <c r="A1331" t="s">
        <v>562</v>
      </c>
      <c r="B1331" t="s">
        <v>910</v>
      </c>
      <c r="C1331" t="s">
        <v>1241</v>
      </c>
      <c r="D1331" t="s">
        <v>238</v>
      </c>
      <c r="E1331" t="s">
        <v>1546</v>
      </c>
      <c r="F1331" t="s">
        <v>122</v>
      </c>
      <c r="G1331" s="87">
        <v>43864</v>
      </c>
      <c r="H1331" t="s">
        <v>3024</v>
      </c>
      <c r="I1331" t="s">
        <v>3400</v>
      </c>
      <c r="J1331" t="s">
        <v>3398</v>
      </c>
      <c r="K1331">
        <v>10349</v>
      </c>
      <c r="L1331" t="s">
        <v>3396</v>
      </c>
      <c r="M1331" s="87">
        <v>43863</v>
      </c>
      <c r="N1331" t="s">
        <v>1635</v>
      </c>
      <c r="O1331" t="s">
        <v>1552</v>
      </c>
      <c r="P1331" s="61">
        <v>358</v>
      </c>
      <c r="Q1331" t="s">
        <v>1552</v>
      </c>
      <c r="R1331" s="61">
        <v>358</v>
      </c>
      <c r="S1331" s="61">
        <v>0</v>
      </c>
    </row>
    <row r="1332" spans="1:19" x14ac:dyDescent="0.2">
      <c r="A1332" t="s">
        <v>562</v>
      </c>
      <c r="B1332" t="s">
        <v>910</v>
      </c>
      <c r="C1332" t="s">
        <v>1241</v>
      </c>
      <c r="D1332" t="s">
        <v>238</v>
      </c>
      <c r="E1332" t="s">
        <v>1546</v>
      </c>
      <c r="F1332" t="s">
        <v>122</v>
      </c>
      <c r="G1332" s="87">
        <v>43864</v>
      </c>
      <c r="H1332" t="s">
        <v>3024</v>
      </c>
      <c r="I1332" t="s">
        <v>3401</v>
      </c>
      <c r="J1332" t="s">
        <v>3398</v>
      </c>
      <c r="K1332">
        <v>10349</v>
      </c>
      <c r="L1332" t="s">
        <v>3396</v>
      </c>
      <c r="M1332" s="87">
        <v>43863</v>
      </c>
      <c r="N1332" t="s">
        <v>1635</v>
      </c>
      <c r="O1332" t="s">
        <v>1552</v>
      </c>
      <c r="P1332" s="61">
        <v>400</v>
      </c>
      <c r="Q1332" t="s">
        <v>1552</v>
      </c>
      <c r="R1332" s="61">
        <v>400</v>
      </c>
      <c r="S1332" s="61">
        <v>0</v>
      </c>
    </row>
    <row r="1333" spans="1:19" x14ac:dyDescent="0.2">
      <c r="A1333" t="s">
        <v>562</v>
      </c>
      <c r="B1333" t="s">
        <v>910</v>
      </c>
      <c r="C1333" t="s">
        <v>1241</v>
      </c>
      <c r="D1333" t="s">
        <v>238</v>
      </c>
      <c r="E1333" t="s">
        <v>1546</v>
      </c>
      <c r="F1333" t="s">
        <v>122</v>
      </c>
      <c r="G1333" s="87">
        <v>43864</v>
      </c>
      <c r="H1333" t="s">
        <v>3024</v>
      </c>
      <c r="I1333" t="s">
        <v>3402</v>
      </c>
      <c r="J1333" t="s">
        <v>3395</v>
      </c>
      <c r="K1333">
        <v>10349</v>
      </c>
      <c r="L1333" t="s">
        <v>3396</v>
      </c>
      <c r="M1333" s="87">
        <v>43863</v>
      </c>
      <c r="N1333" t="s">
        <v>1635</v>
      </c>
      <c r="O1333" t="s">
        <v>1552</v>
      </c>
      <c r="P1333" s="61">
        <v>250</v>
      </c>
      <c r="Q1333" t="s">
        <v>1552</v>
      </c>
      <c r="R1333" s="61">
        <v>250</v>
      </c>
      <c r="S1333" s="61">
        <v>0</v>
      </c>
    </row>
    <row r="1334" spans="1:19" x14ac:dyDescent="0.2">
      <c r="A1334" t="s">
        <v>562</v>
      </c>
      <c r="B1334" t="s">
        <v>910</v>
      </c>
      <c r="C1334" t="s">
        <v>1241</v>
      </c>
      <c r="D1334" t="s">
        <v>238</v>
      </c>
      <c r="E1334" t="s">
        <v>1546</v>
      </c>
      <c r="F1334" t="s">
        <v>122</v>
      </c>
      <c r="G1334" s="87">
        <v>43865</v>
      </c>
      <c r="H1334" t="s">
        <v>3024</v>
      </c>
      <c r="I1334" t="s">
        <v>3403</v>
      </c>
      <c r="J1334" t="s">
        <v>3395</v>
      </c>
      <c r="K1334">
        <v>10353</v>
      </c>
      <c r="L1334" t="s">
        <v>3404</v>
      </c>
      <c r="M1334" s="87">
        <v>43871</v>
      </c>
      <c r="N1334" t="s">
        <v>1551</v>
      </c>
      <c r="O1334" t="s">
        <v>1552</v>
      </c>
      <c r="P1334" s="61">
        <v>500</v>
      </c>
      <c r="Q1334" t="s">
        <v>1552</v>
      </c>
      <c r="R1334" s="61">
        <v>500</v>
      </c>
      <c r="S1334" s="61">
        <v>0</v>
      </c>
    </row>
    <row r="1335" spans="1:19" x14ac:dyDescent="0.2">
      <c r="A1335" t="s">
        <v>562</v>
      </c>
      <c r="B1335" t="s">
        <v>910</v>
      </c>
      <c r="C1335" t="s">
        <v>1241</v>
      </c>
      <c r="D1335" t="s">
        <v>238</v>
      </c>
      <c r="E1335" t="s">
        <v>1546</v>
      </c>
      <c r="F1335" t="s">
        <v>122</v>
      </c>
      <c r="G1335" s="87">
        <v>43865</v>
      </c>
      <c r="H1335" t="s">
        <v>3024</v>
      </c>
      <c r="I1335" t="s">
        <v>3405</v>
      </c>
      <c r="J1335" t="s">
        <v>3395</v>
      </c>
      <c r="K1335">
        <v>10353</v>
      </c>
      <c r="L1335" t="s">
        <v>3404</v>
      </c>
      <c r="M1335" s="87">
        <v>43871</v>
      </c>
      <c r="N1335" t="s">
        <v>1551</v>
      </c>
      <c r="O1335" t="s">
        <v>1552</v>
      </c>
      <c r="P1335" s="61">
        <v>50</v>
      </c>
      <c r="Q1335" t="s">
        <v>1552</v>
      </c>
      <c r="R1335" s="61">
        <v>50</v>
      </c>
      <c r="S1335" s="61">
        <v>0</v>
      </c>
    </row>
    <row r="1336" spans="1:19" x14ac:dyDescent="0.2">
      <c r="A1336" t="s">
        <v>562</v>
      </c>
      <c r="B1336" t="s">
        <v>910</v>
      </c>
      <c r="C1336" t="s">
        <v>1241</v>
      </c>
      <c r="D1336" t="s">
        <v>238</v>
      </c>
      <c r="E1336" t="s">
        <v>1546</v>
      </c>
      <c r="F1336" t="s">
        <v>122</v>
      </c>
      <c r="G1336" s="87">
        <v>43865</v>
      </c>
      <c r="H1336" t="s">
        <v>3024</v>
      </c>
      <c r="I1336" t="s">
        <v>3406</v>
      </c>
      <c r="J1336" t="s">
        <v>3395</v>
      </c>
      <c r="K1336">
        <v>10353</v>
      </c>
      <c r="L1336" t="s">
        <v>3404</v>
      </c>
      <c r="M1336" s="87">
        <v>43871</v>
      </c>
      <c r="N1336" t="s">
        <v>1551</v>
      </c>
      <c r="O1336" t="s">
        <v>1552</v>
      </c>
      <c r="P1336" s="61">
        <v>500</v>
      </c>
      <c r="Q1336" t="s">
        <v>1552</v>
      </c>
      <c r="R1336" s="61">
        <v>500</v>
      </c>
      <c r="S1336" s="61">
        <v>0</v>
      </c>
    </row>
    <row r="1337" spans="1:19" x14ac:dyDescent="0.2">
      <c r="A1337" t="s">
        <v>562</v>
      </c>
      <c r="B1337" t="s">
        <v>910</v>
      </c>
      <c r="C1337" t="s">
        <v>1241</v>
      </c>
      <c r="D1337" t="s">
        <v>238</v>
      </c>
      <c r="E1337" t="s">
        <v>1546</v>
      </c>
      <c r="F1337" t="s">
        <v>122</v>
      </c>
      <c r="G1337" s="87">
        <v>43865</v>
      </c>
      <c r="H1337" t="s">
        <v>3024</v>
      </c>
      <c r="I1337" t="s">
        <v>3407</v>
      </c>
      <c r="J1337" t="s">
        <v>3395</v>
      </c>
      <c r="K1337">
        <v>10353</v>
      </c>
      <c r="L1337" t="s">
        <v>3404</v>
      </c>
      <c r="M1337" s="87">
        <v>43871</v>
      </c>
      <c r="N1337" t="s">
        <v>1551</v>
      </c>
      <c r="O1337" t="s">
        <v>1552</v>
      </c>
      <c r="P1337" s="61">
        <v>350</v>
      </c>
      <c r="Q1337" t="s">
        <v>1552</v>
      </c>
      <c r="R1337" s="61">
        <v>350</v>
      </c>
      <c r="S1337" s="61">
        <v>0</v>
      </c>
    </row>
    <row r="1338" spans="1:19" x14ac:dyDescent="0.2">
      <c r="A1338" t="s">
        <v>562</v>
      </c>
      <c r="B1338" t="s">
        <v>910</v>
      </c>
      <c r="C1338" t="s">
        <v>1241</v>
      </c>
      <c r="D1338" t="s">
        <v>238</v>
      </c>
      <c r="E1338" t="s">
        <v>1546</v>
      </c>
      <c r="F1338" t="s">
        <v>122</v>
      </c>
      <c r="G1338" s="87">
        <v>43865</v>
      </c>
      <c r="H1338" t="s">
        <v>3024</v>
      </c>
      <c r="I1338" t="s">
        <v>3408</v>
      </c>
      <c r="J1338" t="s">
        <v>3395</v>
      </c>
      <c r="K1338">
        <v>10353</v>
      </c>
      <c r="L1338" t="s">
        <v>3404</v>
      </c>
      <c r="M1338" s="87">
        <v>43871</v>
      </c>
      <c r="N1338" t="s">
        <v>1551</v>
      </c>
      <c r="O1338" t="s">
        <v>1552</v>
      </c>
      <c r="P1338" s="61">
        <v>200</v>
      </c>
      <c r="Q1338" t="s">
        <v>1552</v>
      </c>
      <c r="R1338" s="61">
        <v>200</v>
      </c>
      <c r="S1338" s="61">
        <v>0</v>
      </c>
    </row>
    <row r="1339" spans="1:19" x14ac:dyDescent="0.2">
      <c r="A1339" t="s">
        <v>562</v>
      </c>
      <c r="B1339" t="s">
        <v>910</v>
      </c>
      <c r="C1339" t="s">
        <v>1241</v>
      </c>
      <c r="D1339" t="s">
        <v>238</v>
      </c>
      <c r="E1339" t="s">
        <v>1546</v>
      </c>
      <c r="F1339" t="s">
        <v>122</v>
      </c>
      <c r="G1339" s="87">
        <v>43867</v>
      </c>
      <c r="H1339" t="s">
        <v>3024</v>
      </c>
      <c r="I1339" t="s">
        <v>3409</v>
      </c>
      <c r="J1339" t="s">
        <v>3398</v>
      </c>
      <c r="K1339">
        <v>10352</v>
      </c>
      <c r="L1339" t="s">
        <v>3410</v>
      </c>
      <c r="M1339" s="87">
        <v>43871</v>
      </c>
      <c r="N1339" t="s">
        <v>1551</v>
      </c>
      <c r="O1339" t="s">
        <v>1552</v>
      </c>
      <c r="P1339" s="61">
        <v>700</v>
      </c>
      <c r="Q1339" t="s">
        <v>1552</v>
      </c>
      <c r="R1339" s="61">
        <v>700</v>
      </c>
      <c r="S1339" s="61">
        <v>0</v>
      </c>
    </row>
    <row r="1340" spans="1:19" x14ac:dyDescent="0.2">
      <c r="A1340" t="s">
        <v>562</v>
      </c>
      <c r="B1340" t="s">
        <v>910</v>
      </c>
      <c r="C1340" t="s">
        <v>1241</v>
      </c>
      <c r="D1340" t="s">
        <v>238</v>
      </c>
      <c r="E1340" t="s">
        <v>1546</v>
      </c>
      <c r="F1340" t="s">
        <v>122</v>
      </c>
      <c r="G1340" s="87">
        <v>43868</v>
      </c>
      <c r="H1340" t="s">
        <v>3024</v>
      </c>
      <c r="I1340" t="s">
        <v>3411</v>
      </c>
      <c r="J1340" t="s">
        <v>3398</v>
      </c>
      <c r="K1340">
        <v>10352</v>
      </c>
      <c r="L1340" t="s">
        <v>3393</v>
      </c>
      <c r="M1340" s="87">
        <v>43871</v>
      </c>
      <c r="N1340" t="s">
        <v>1551</v>
      </c>
      <c r="O1340" t="s">
        <v>1552</v>
      </c>
      <c r="P1340" s="61">
        <v>300</v>
      </c>
      <c r="Q1340" t="s">
        <v>1552</v>
      </c>
      <c r="R1340" s="61">
        <v>300</v>
      </c>
      <c r="S1340" s="61">
        <v>0</v>
      </c>
    </row>
    <row r="1341" spans="1:19" x14ac:dyDescent="0.2">
      <c r="A1341" t="s">
        <v>562</v>
      </c>
      <c r="B1341" t="s">
        <v>910</v>
      </c>
      <c r="C1341" t="s">
        <v>1241</v>
      </c>
      <c r="D1341" t="s">
        <v>238</v>
      </c>
      <c r="E1341" t="s">
        <v>1546</v>
      </c>
      <c r="F1341" t="s">
        <v>122</v>
      </c>
      <c r="G1341" s="87">
        <v>43868</v>
      </c>
      <c r="H1341" t="s">
        <v>3024</v>
      </c>
      <c r="I1341" t="s">
        <v>3412</v>
      </c>
      <c r="J1341" t="s">
        <v>3398</v>
      </c>
      <c r="K1341">
        <v>10352</v>
      </c>
      <c r="L1341" t="s">
        <v>3393</v>
      </c>
      <c r="M1341" s="87">
        <v>43871</v>
      </c>
      <c r="N1341" t="s">
        <v>1551</v>
      </c>
      <c r="O1341" t="s">
        <v>1552</v>
      </c>
      <c r="P1341" s="61">
        <v>250</v>
      </c>
      <c r="Q1341" t="s">
        <v>1552</v>
      </c>
      <c r="R1341" s="61">
        <v>250</v>
      </c>
      <c r="S1341" s="61">
        <v>0</v>
      </c>
    </row>
    <row r="1342" spans="1:19" x14ac:dyDescent="0.2">
      <c r="A1342" t="s">
        <v>562</v>
      </c>
      <c r="B1342" t="s">
        <v>910</v>
      </c>
      <c r="C1342" t="s">
        <v>1241</v>
      </c>
      <c r="D1342" t="s">
        <v>238</v>
      </c>
      <c r="E1342" t="s">
        <v>1546</v>
      </c>
      <c r="F1342" t="s">
        <v>122</v>
      </c>
      <c r="G1342" s="87">
        <v>43871</v>
      </c>
      <c r="H1342" t="s">
        <v>3024</v>
      </c>
      <c r="I1342" t="s">
        <v>3413</v>
      </c>
      <c r="J1342" t="s">
        <v>3398</v>
      </c>
      <c r="K1342">
        <v>10360</v>
      </c>
      <c r="L1342" t="s">
        <v>3414</v>
      </c>
      <c r="M1342" s="87">
        <v>43887</v>
      </c>
      <c r="N1342" t="s">
        <v>1635</v>
      </c>
      <c r="O1342" t="s">
        <v>1552</v>
      </c>
      <c r="P1342" s="61">
        <v>200</v>
      </c>
      <c r="Q1342" t="s">
        <v>1552</v>
      </c>
      <c r="R1342" s="61">
        <v>200</v>
      </c>
      <c r="S1342" s="61">
        <v>0</v>
      </c>
    </row>
    <row r="1343" spans="1:19" x14ac:dyDescent="0.2">
      <c r="A1343" t="s">
        <v>562</v>
      </c>
      <c r="B1343" t="s">
        <v>910</v>
      </c>
      <c r="C1343" t="s">
        <v>1241</v>
      </c>
      <c r="D1343" t="s">
        <v>238</v>
      </c>
      <c r="E1343" t="s">
        <v>1546</v>
      </c>
      <c r="F1343" t="s">
        <v>122</v>
      </c>
      <c r="G1343" s="87">
        <v>43881</v>
      </c>
      <c r="H1343" t="s">
        <v>3024</v>
      </c>
      <c r="I1343" t="s">
        <v>3415</v>
      </c>
      <c r="J1343" t="s">
        <v>3368</v>
      </c>
      <c r="K1343">
        <v>10359</v>
      </c>
      <c r="L1343" t="s">
        <v>3416</v>
      </c>
      <c r="M1343" s="87">
        <v>43887</v>
      </c>
      <c r="N1343" t="s">
        <v>1635</v>
      </c>
      <c r="O1343" t="s">
        <v>1552</v>
      </c>
      <c r="P1343" s="61">
        <v>300</v>
      </c>
      <c r="Q1343" t="s">
        <v>1552</v>
      </c>
      <c r="R1343" s="61">
        <v>300</v>
      </c>
      <c r="S1343" s="61">
        <v>0</v>
      </c>
    </row>
    <row r="1344" spans="1:19" x14ac:dyDescent="0.2">
      <c r="A1344" t="s">
        <v>562</v>
      </c>
      <c r="B1344" t="s">
        <v>910</v>
      </c>
      <c r="C1344" t="s">
        <v>1241</v>
      </c>
      <c r="D1344" t="s">
        <v>238</v>
      </c>
      <c r="E1344" t="s">
        <v>1546</v>
      </c>
      <c r="F1344" t="s">
        <v>122</v>
      </c>
      <c r="G1344" s="87">
        <v>43881</v>
      </c>
      <c r="H1344" t="s">
        <v>3024</v>
      </c>
      <c r="I1344" t="s">
        <v>3417</v>
      </c>
      <c r="J1344" t="s">
        <v>3368</v>
      </c>
      <c r="K1344">
        <v>10359</v>
      </c>
      <c r="L1344" t="s">
        <v>3416</v>
      </c>
      <c r="M1344" s="87">
        <v>43887</v>
      </c>
      <c r="N1344" t="s">
        <v>1635</v>
      </c>
      <c r="O1344" t="s">
        <v>1552</v>
      </c>
      <c r="P1344" s="61">
        <v>125</v>
      </c>
      <c r="Q1344" t="s">
        <v>1552</v>
      </c>
      <c r="R1344" s="61">
        <v>125</v>
      </c>
      <c r="S1344" s="61">
        <v>0</v>
      </c>
    </row>
    <row r="1345" spans="1:19" x14ac:dyDescent="0.2">
      <c r="A1345" t="s">
        <v>562</v>
      </c>
      <c r="B1345" t="s">
        <v>910</v>
      </c>
      <c r="C1345" t="s">
        <v>1241</v>
      </c>
      <c r="D1345" t="s">
        <v>238</v>
      </c>
      <c r="E1345" t="s">
        <v>1546</v>
      </c>
      <c r="F1345" t="s">
        <v>122</v>
      </c>
      <c r="G1345" s="87">
        <v>43881</v>
      </c>
      <c r="H1345" t="s">
        <v>3024</v>
      </c>
      <c r="I1345" t="s">
        <v>3418</v>
      </c>
      <c r="J1345" t="s">
        <v>3368</v>
      </c>
      <c r="K1345">
        <v>10359</v>
      </c>
      <c r="L1345" t="s">
        <v>3416</v>
      </c>
      <c r="M1345" s="87">
        <v>43887</v>
      </c>
      <c r="N1345" t="s">
        <v>1635</v>
      </c>
      <c r="O1345" t="s">
        <v>1552</v>
      </c>
      <c r="P1345" s="61">
        <v>300</v>
      </c>
      <c r="Q1345" t="s">
        <v>1552</v>
      </c>
      <c r="R1345" s="61">
        <v>300</v>
      </c>
      <c r="S1345" s="61">
        <v>0</v>
      </c>
    </row>
    <row r="1346" spans="1:19" x14ac:dyDescent="0.2">
      <c r="A1346" t="s">
        <v>562</v>
      </c>
      <c r="B1346" t="s">
        <v>910</v>
      </c>
      <c r="C1346" t="s">
        <v>1241</v>
      </c>
      <c r="D1346" t="s">
        <v>238</v>
      </c>
      <c r="E1346" t="s">
        <v>1546</v>
      </c>
      <c r="F1346" t="s">
        <v>123</v>
      </c>
      <c r="G1346" s="87">
        <v>43891</v>
      </c>
      <c r="H1346" t="s">
        <v>3024</v>
      </c>
      <c r="I1346" t="s">
        <v>3419</v>
      </c>
      <c r="J1346" t="s">
        <v>3420</v>
      </c>
      <c r="K1346">
        <v>10358</v>
      </c>
      <c r="L1346" t="s">
        <v>3421</v>
      </c>
      <c r="M1346" s="87">
        <v>43887</v>
      </c>
      <c r="N1346" t="s">
        <v>1635</v>
      </c>
      <c r="O1346" t="s">
        <v>1552</v>
      </c>
      <c r="P1346" s="61">
        <v>400</v>
      </c>
      <c r="Q1346" t="s">
        <v>1552</v>
      </c>
      <c r="R1346" s="61">
        <v>400</v>
      </c>
      <c r="S1346" s="61">
        <v>0</v>
      </c>
    </row>
    <row r="1347" spans="1:19" x14ac:dyDescent="0.2">
      <c r="A1347" t="s">
        <v>562</v>
      </c>
      <c r="B1347" t="s">
        <v>910</v>
      </c>
      <c r="C1347" t="s">
        <v>1241</v>
      </c>
      <c r="D1347" t="s">
        <v>238</v>
      </c>
      <c r="E1347" t="s">
        <v>1546</v>
      </c>
      <c r="F1347" t="s">
        <v>123</v>
      </c>
      <c r="G1347" s="87">
        <v>43891</v>
      </c>
      <c r="H1347" t="s">
        <v>3024</v>
      </c>
      <c r="I1347" t="s">
        <v>3422</v>
      </c>
      <c r="J1347" t="s">
        <v>3420</v>
      </c>
      <c r="K1347">
        <v>10358</v>
      </c>
      <c r="L1347" t="s">
        <v>3421</v>
      </c>
      <c r="M1347" s="87">
        <v>43887</v>
      </c>
      <c r="N1347" t="s">
        <v>1635</v>
      </c>
      <c r="O1347" t="s">
        <v>1552</v>
      </c>
      <c r="P1347" s="61">
        <v>200</v>
      </c>
      <c r="Q1347" t="s">
        <v>1552</v>
      </c>
      <c r="R1347" s="61">
        <v>200</v>
      </c>
      <c r="S1347" s="61">
        <v>0</v>
      </c>
    </row>
    <row r="1348" spans="1:19" x14ac:dyDescent="0.2">
      <c r="A1348" t="s">
        <v>562</v>
      </c>
      <c r="B1348" t="s">
        <v>910</v>
      </c>
      <c r="C1348" t="s">
        <v>1241</v>
      </c>
      <c r="D1348" t="s">
        <v>238</v>
      </c>
      <c r="E1348" t="s">
        <v>1546</v>
      </c>
      <c r="F1348" t="s">
        <v>123</v>
      </c>
      <c r="G1348" s="87">
        <v>43891</v>
      </c>
      <c r="H1348" t="s">
        <v>3024</v>
      </c>
      <c r="I1348" t="s">
        <v>3423</v>
      </c>
      <c r="J1348" t="s">
        <v>3424</v>
      </c>
      <c r="K1348">
        <v>10358</v>
      </c>
      <c r="L1348" t="s">
        <v>3421</v>
      </c>
      <c r="M1348" s="87">
        <v>43887</v>
      </c>
      <c r="N1348" t="s">
        <v>1635</v>
      </c>
      <c r="O1348" t="s">
        <v>1552</v>
      </c>
      <c r="P1348" s="61">
        <v>200</v>
      </c>
      <c r="Q1348" t="s">
        <v>1552</v>
      </c>
      <c r="R1348" s="61">
        <v>200</v>
      </c>
      <c r="S1348" s="61">
        <v>0</v>
      </c>
    </row>
    <row r="1349" spans="1:19" x14ac:dyDescent="0.2">
      <c r="A1349" t="s">
        <v>562</v>
      </c>
      <c r="B1349" t="s">
        <v>910</v>
      </c>
      <c r="C1349" t="s">
        <v>1241</v>
      </c>
      <c r="D1349" t="s">
        <v>238</v>
      </c>
      <c r="E1349" t="s">
        <v>1546</v>
      </c>
      <c r="F1349" t="s">
        <v>123</v>
      </c>
      <c r="G1349" s="87">
        <v>43891</v>
      </c>
      <c r="H1349" t="s">
        <v>3024</v>
      </c>
      <c r="I1349" t="s">
        <v>3423</v>
      </c>
      <c r="J1349" t="s">
        <v>3398</v>
      </c>
      <c r="K1349">
        <v>10358</v>
      </c>
      <c r="L1349" t="s">
        <v>3421</v>
      </c>
      <c r="M1349" s="87">
        <v>43887</v>
      </c>
      <c r="N1349" t="s">
        <v>1635</v>
      </c>
      <c r="O1349" t="s">
        <v>1552</v>
      </c>
      <c r="P1349" s="61">
        <v>50</v>
      </c>
      <c r="Q1349" t="s">
        <v>1552</v>
      </c>
      <c r="R1349" s="61">
        <v>50</v>
      </c>
      <c r="S1349" s="61">
        <v>0</v>
      </c>
    </row>
    <row r="1350" spans="1:19" x14ac:dyDescent="0.2">
      <c r="A1350" t="s">
        <v>562</v>
      </c>
      <c r="B1350" t="s">
        <v>910</v>
      </c>
      <c r="C1350" t="s">
        <v>1241</v>
      </c>
      <c r="D1350" t="s">
        <v>238</v>
      </c>
      <c r="E1350" t="s">
        <v>1546</v>
      </c>
      <c r="F1350" t="s">
        <v>123</v>
      </c>
      <c r="G1350" s="87">
        <v>43892</v>
      </c>
      <c r="H1350" t="s">
        <v>3024</v>
      </c>
      <c r="I1350" t="s">
        <v>3425</v>
      </c>
      <c r="J1350" t="s">
        <v>3420</v>
      </c>
      <c r="K1350">
        <v>10363</v>
      </c>
      <c r="L1350" t="s">
        <v>3426</v>
      </c>
      <c r="M1350" s="87">
        <v>43891</v>
      </c>
      <c r="N1350" t="s">
        <v>1635</v>
      </c>
      <c r="O1350" t="s">
        <v>1552</v>
      </c>
      <c r="P1350" s="61">
        <v>300</v>
      </c>
      <c r="Q1350" t="s">
        <v>1552</v>
      </c>
      <c r="R1350" s="61">
        <v>300</v>
      </c>
      <c r="S1350" s="61">
        <v>0</v>
      </c>
    </row>
    <row r="1351" spans="1:19" x14ac:dyDescent="0.2">
      <c r="A1351" t="s">
        <v>562</v>
      </c>
      <c r="B1351" t="s">
        <v>910</v>
      </c>
      <c r="C1351" t="s">
        <v>1241</v>
      </c>
      <c r="D1351" t="s">
        <v>238</v>
      </c>
      <c r="E1351" t="s">
        <v>1546</v>
      </c>
      <c r="F1351" t="s">
        <v>123</v>
      </c>
      <c r="G1351" s="87">
        <v>43892</v>
      </c>
      <c r="H1351" t="s">
        <v>3024</v>
      </c>
      <c r="I1351" t="s">
        <v>3427</v>
      </c>
      <c r="J1351" t="s">
        <v>3424</v>
      </c>
      <c r="K1351">
        <v>10363</v>
      </c>
      <c r="L1351" t="s">
        <v>3426</v>
      </c>
      <c r="M1351" s="87">
        <v>43891</v>
      </c>
      <c r="N1351" t="s">
        <v>1635</v>
      </c>
      <c r="O1351" t="s">
        <v>1552</v>
      </c>
      <c r="P1351" s="61">
        <v>880</v>
      </c>
      <c r="Q1351" t="s">
        <v>1552</v>
      </c>
      <c r="R1351" s="61">
        <v>880</v>
      </c>
      <c r="S1351" s="61">
        <v>0</v>
      </c>
    </row>
    <row r="1352" spans="1:19" x14ac:dyDescent="0.2">
      <c r="A1352" t="s">
        <v>562</v>
      </c>
      <c r="B1352" t="s">
        <v>910</v>
      </c>
      <c r="C1352" t="s">
        <v>1241</v>
      </c>
      <c r="D1352" t="s">
        <v>238</v>
      </c>
      <c r="E1352" t="s">
        <v>1546</v>
      </c>
      <c r="F1352" t="s">
        <v>123</v>
      </c>
      <c r="G1352" s="87">
        <v>43892</v>
      </c>
      <c r="H1352" t="s">
        <v>3024</v>
      </c>
      <c r="I1352" t="s">
        <v>3428</v>
      </c>
      <c r="J1352" t="s">
        <v>3424</v>
      </c>
      <c r="K1352">
        <v>10358</v>
      </c>
      <c r="L1352" t="s">
        <v>3429</v>
      </c>
      <c r="M1352" s="87">
        <v>43887</v>
      </c>
      <c r="N1352" t="s">
        <v>1635</v>
      </c>
      <c r="O1352" t="s">
        <v>1552</v>
      </c>
      <c r="P1352" s="61">
        <v>200</v>
      </c>
      <c r="Q1352" t="s">
        <v>1552</v>
      </c>
      <c r="R1352" s="61">
        <v>200</v>
      </c>
      <c r="S1352" s="61">
        <v>0</v>
      </c>
    </row>
    <row r="1353" spans="1:19" x14ac:dyDescent="0.2">
      <c r="A1353" t="s">
        <v>562</v>
      </c>
      <c r="B1353" t="s">
        <v>910</v>
      </c>
      <c r="C1353" t="s">
        <v>1241</v>
      </c>
      <c r="D1353" t="s">
        <v>238</v>
      </c>
      <c r="E1353" t="s">
        <v>1546</v>
      </c>
      <c r="F1353" t="s">
        <v>123</v>
      </c>
      <c r="G1353" s="87">
        <v>43892</v>
      </c>
      <c r="H1353" t="s">
        <v>3024</v>
      </c>
      <c r="I1353" t="s">
        <v>3430</v>
      </c>
      <c r="J1353" t="s">
        <v>3420</v>
      </c>
      <c r="K1353">
        <v>10358</v>
      </c>
      <c r="L1353" t="s">
        <v>3429</v>
      </c>
      <c r="M1353" s="87">
        <v>43887</v>
      </c>
      <c r="N1353" t="s">
        <v>1635</v>
      </c>
      <c r="O1353" t="s">
        <v>1552</v>
      </c>
      <c r="P1353" s="61">
        <v>300</v>
      </c>
      <c r="Q1353" t="s">
        <v>1552</v>
      </c>
      <c r="R1353" s="61">
        <v>300</v>
      </c>
      <c r="S1353" s="61">
        <v>0</v>
      </c>
    </row>
    <row r="1354" spans="1:19" x14ac:dyDescent="0.2">
      <c r="A1354" t="s">
        <v>562</v>
      </c>
      <c r="B1354" t="s">
        <v>910</v>
      </c>
      <c r="C1354" t="s">
        <v>1241</v>
      </c>
      <c r="D1354" t="s">
        <v>238</v>
      </c>
      <c r="E1354" t="s">
        <v>1546</v>
      </c>
      <c r="F1354" t="s">
        <v>123</v>
      </c>
      <c r="G1354" s="87">
        <v>43892</v>
      </c>
      <c r="H1354" t="s">
        <v>3024</v>
      </c>
      <c r="I1354" t="s">
        <v>3431</v>
      </c>
      <c r="J1354" t="s">
        <v>3424</v>
      </c>
      <c r="K1354">
        <v>10359</v>
      </c>
      <c r="L1354" t="s">
        <v>3416</v>
      </c>
      <c r="M1354" s="87">
        <v>43887</v>
      </c>
      <c r="N1354" t="s">
        <v>1635</v>
      </c>
      <c r="O1354" t="s">
        <v>1552</v>
      </c>
      <c r="P1354" s="61">
        <v>600</v>
      </c>
      <c r="Q1354" t="s">
        <v>1552</v>
      </c>
      <c r="R1354" s="61">
        <v>600</v>
      </c>
      <c r="S1354" s="61">
        <v>0</v>
      </c>
    </row>
    <row r="1355" spans="1:19" x14ac:dyDescent="0.2">
      <c r="A1355" t="s">
        <v>562</v>
      </c>
      <c r="B1355" t="s">
        <v>910</v>
      </c>
      <c r="C1355" t="s">
        <v>1241</v>
      </c>
      <c r="D1355" t="s">
        <v>238</v>
      </c>
      <c r="E1355" t="s">
        <v>1546</v>
      </c>
      <c r="F1355" t="s">
        <v>123</v>
      </c>
      <c r="G1355" s="87">
        <v>43892</v>
      </c>
      <c r="H1355" t="s">
        <v>3024</v>
      </c>
      <c r="I1355" t="s">
        <v>3432</v>
      </c>
      <c r="J1355" t="s">
        <v>3420</v>
      </c>
      <c r="K1355">
        <v>10363</v>
      </c>
      <c r="L1355" t="s">
        <v>3433</v>
      </c>
      <c r="M1355" s="87">
        <v>43891</v>
      </c>
      <c r="N1355" t="s">
        <v>1635</v>
      </c>
      <c r="O1355" t="s">
        <v>1552</v>
      </c>
      <c r="P1355" s="61">
        <v>400</v>
      </c>
      <c r="Q1355" t="s">
        <v>1552</v>
      </c>
      <c r="R1355" s="61">
        <v>400</v>
      </c>
      <c r="S1355" s="61">
        <v>0</v>
      </c>
    </row>
    <row r="1356" spans="1:19" x14ac:dyDescent="0.2">
      <c r="A1356" t="s">
        <v>562</v>
      </c>
      <c r="B1356" t="s">
        <v>910</v>
      </c>
      <c r="C1356" t="s">
        <v>1241</v>
      </c>
      <c r="D1356" t="s">
        <v>238</v>
      </c>
      <c r="E1356" t="s">
        <v>1546</v>
      </c>
      <c r="F1356" t="s">
        <v>123</v>
      </c>
      <c r="G1356" s="87">
        <v>43892</v>
      </c>
      <c r="H1356" t="s">
        <v>3024</v>
      </c>
      <c r="I1356" t="s">
        <v>3434</v>
      </c>
      <c r="J1356" t="s">
        <v>3420</v>
      </c>
      <c r="K1356">
        <v>10358</v>
      </c>
      <c r="L1356" t="s">
        <v>3435</v>
      </c>
      <c r="M1356" s="87">
        <v>43887</v>
      </c>
      <c r="N1356" t="s">
        <v>1635</v>
      </c>
      <c r="O1356" t="s">
        <v>1552</v>
      </c>
      <c r="P1356" s="61">
        <v>250</v>
      </c>
      <c r="Q1356" t="s">
        <v>1552</v>
      </c>
      <c r="R1356" s="61">
        <v>250</v>
      </c>
      <c r="S1356" s="61">
        <v>0</v>
      </c>
    </row>
    <row r="1357" spans="1:19" x14ac:dyDescent="0.2">
      <c r="A1357" t="s">
        <v>562</v>
      </c>
      <c r="B1357" t="s">
        <v>910</v>
      </c>
      <c r="C1357" t="s">
        <v>1241</v>
      </c>
      <c r="D1357" t="s">
        <v>238</v>
      </c>
      <c r="E1357" t="s">
        <v>1546</v>
      </c>
      <c r="F1357" t="s">
        <v>123</v>
      </c>
      <c r="G1357" s="87">
        <v>43893</v>
      </c>
      <c r="H1357" t="s">
        <v>3024</v>
      </c>
      <c r="I1357" t="s">
        <v>3436</v>
      </c>
      <c r="J1357" t="s">
        <v>3420</v>
      </c>
      <c r="K1357">
        <v>10365</v>
      </c>
      <c r="L1357" t="s">
        <v>3437</v>
      </c>
      <c r="M1357" s="87">
        <v>43900</v>
      </c>
      <c r="N1357" t="s">
        <v>1551</v>
      </c>
      <c r="O1357" t="s">
        <v>1552</v>
      </c>
      <c r="P1357" s="61">
        <v>363.64</v>
      </c>
      <c r="Q1357" t="s">
        <v>1552</v>
      </c>
      <c r="R1357" s="61">
        <v>363.64</v>
      </c>
      <c r="S1357" s="61">
        <v>0</v>
      </c>
    </row>
    <row r="1358" spans="1:19" x14ac:dyDescent="0.2">
      <c r="A1358" t="s">
        <v>562</v>
      </c>
      <c r="B1358" t="s">
        <v>910</v>
      </c>
      <c r="C1358" t="s">
        <v>1241</v>
      </c>
      <c r="D1358" t="s">
        <v>238</v>
      </c>
      <c r="E1358" t="s">
        <v>1546</v>
      </c>
      <c r="F1358" t="s">
        <v>123</v>
      </c>
      <c r="G1358" s="87">
        <v>43893</v>
      </c>
      <c r="H1358" t="s">
        <v>3024</v>
      </c>
      <c r="I1358" t="s">
        <v>3438</v>
      </c>
      <c r="J1358" t="s">
        <v>3420</v>
      </c>
      <c r="K1358">
        <v>10365</v>
      </c>
      <c r="L1358" t="s">
        <v>3437</v>
      </c>
      <c r="M1358" s="87">
        <v>43900</v>
      </c>
      <c r="N1358" t="s">
        <v>1551</v>
      </c>
      <c r="O1358" t="s">
        <v>1552</v>
      </c>
      <c r="P1358" s="61">
        <v>500</v>
      </c>
      <c r="Q1358" t="s">
        <v>1552</v>
      </c>
      <c r="R1358" s="61">
        <v>500</v>
      </c>
      <c r="S1358" s="61">
        <v>0</v>
      </c>
    </row>
    <row r="1359" spans="1:19" x14ac:dyDescent="0.2">
      <c r="A1359" t="s">
        <v>562</v>
      </c>
      <c r="B1359" t="s">
        <v>910</v>
      </c>
      <c r="C1359" t="s">
        <v>1241</v>
      </c>
      <c r="D1359" t="s">
        <v>238</v>
      </c>
      <c r="E1359" t="s">
        <v>1546</v>
      </c>
      <c r="F1359" t="s">
        <v>123</v>
      </c>
      <c r="G1359" s="87">
        <v>43893</v>
      </c>
      <c r="H1359" t="s">
        <v>3024</v>
      </c>
      <c r="I1359" t="s">
        <v>3439</v>
      </c>
      <c r="J1359" t="s">
        <v>3420</v>
      </c>
      <c r="K1359">
        <v>10365</v>
      </c>
      <c r="L1359" t="s">
        <v>3437</v>
      </c>
      <c r="M1359" s="87">
        <v>43900</v>
      </c>
      <c r="N1359" t="s">
        <v>1551</v>
      </c>
      <c r="O1359" t="s">
        <v>1552</v>
      </c>
      <c r="P1359" s="61">
        <v>200</v>
      </c>
      <c r="Q1359" t="s">
        <v>1552</v>
      </c>
      <c r="R1359" s="61">
        <v>200</v>
      </c>
      <c r="S1359" s="61">
        <v>0</v>
      </c>
    </row>
    <row r="1360" spans="1:19" x14ac:dyDescent="0.2">
      <c r="A1360" t="s">
        <v>562</v>
      </c>
      <c r="B1360" t="s">
        <v>910</v>
      </c>
      <c r="C1360" t="s">
        <v>1241</v>
      </c>
      <c r="D1360" t="s">
        <v>238</v>
      </c>
      <c r="E1360" t="s">
        <v>1546</v>
      </c>
      <c r="F1360" t="s">
        <v>123</v>
      </c>
      <c r="G1360" s="87">
        <v>43893</v>
      </c>
      <c r="H1360" t="s">
        <v>3024</v>
      </c>
      <c r="I1360" t="s">
        <v>3440</v>
      </c>
      <c r="J1360" t="s">
        <v>3420</v>
      </c>
      <c r="K1360">
        <v>10365</v>
      </c>
      <c r="L1360" t="s">
        <v>3437</v>
      </c>
      <c r="M1360" s="87">
        <v>43900</v>
      </c>
      <c r="N1360" t="s">
        <v>1551</v>
      </c>
      <c r="O1360" t="s">
        <v>1552</v>
      </c>
      <c r="P1360" s="61">
        <v>300</v>
      </c>
      <c r="Q1360" t="s">
        <v>1552</v>
      </c>
      <c r="R1360" s="61">
        <v>300</v>
      </c>
      <c r="S1360" s="61">
        <v>0</v>
      </c>
    </row>
    <row r="1361" spans="1:19" x14ac:dyDescent="0.2">
      <c r="A1361" t="s">
        <v>562</v>
      </c>
      <c r="B1361" t="s">
        <v>910</v>
      </c>
      <c r="C1361" t="s">
        <v>1241</v>
      </c>
      <c r="D1361" t="s">
        <v>238</v>
      </c>
      <c r="E1361" t="s">
        <v>1546</v>
      </c>
      <c r="F1361" t="s">
        <v>123</v>
      </c>
      <c r="G1361" s="87">
        <v>43893</v>
      </c>
      <c r="H1361" t="s">
        <v>3024</v>
      </c>
      <c r="I1361" t="s">
        <v>3441</v>
      </c>
      <c r="J1361" t="s">
        <v>3420</v>
      </c>
      <c r="K1361">
        <v>10365</v>
      </c>
      <c r="L1361" t="s">
        <v>3437</v>
      </c>
      <c r="M1361" s="87">
        <v>43900</v>
      </c>
      <c r="N1361" t="s">
        <v>1551</v>
      </c>
      <c r="O1361" t="s">
        <v>1552</v>
      </c>
      <c r="P1361" s="61">
        <v>300</v>
      </c>
      <c r="Q1361" t="s">
        <v>1552</v>
      </c>
      <c r="R1361" s="61">
        <v>300</v>
      </c>
      <c r="S1361" s="61">
        <v>0</v>
      </c>
    </row>
    <row r="1362" spans="1:19" x14ac:dyDescent="0.2">
      <c r="A1362" t="s">
        <v>562</v>
      </c>
      <c r="B1362" t="s">
        <v>910</v>
      </c>
      <c r="C1362" t="s">
        <v>1241</v>
      </c>
      <c r="D1362" t="s">
        <v>238</v>
      </c>
      <c r="E1362" t="s">
        <v>1546</v>
      </c>
      <c r="F1362" t="s">
        <v>123</v>
      </c>
      <c r="G1362" s="87">
        <v>43893</v>
      </c>
      <c r="H1362" t="s">
        <v>3024</v>
      </c>
      <c r="I1362" t="s">
        <v>3442</v>
      </c>
      <c r="J1362" t="s">
        <v>3420</v>
      </c>
      <c r="K1362">
        <v>10365</v>
      </c>
      <c r="L1362" t="s">
        <v>3437</v>
      </c>
      <c r="M1362" s="87">
        <v>43900</v>
      </c>
      <c r="N1362" t="s">
        <v>1551</v>
      </c>
      <c r="O1362" t="s">
        <v>1552</v>
      </c>
      <c r="P1362" s="61">
        <v>300</v>
      </c>
      <c r="Q1362" t="s">
        <v>1552</v>
      </c>
      <c r="R1362" s="61">
        <v>300</v>
      </c>
      <c r="S1362" s="61">
        <v>0</v>
      </c>
    </row>
    <row r="1363" spans="1:19" x14ac:dyDescent="0.2">
      <c r="A1363" t="s">
        <v>562</v>
      </c>
      <c r="B1363" t="s">
        <v>910</v>
      </c>
      <c r="C1363" t="s">
        <v>1241</v>
      </c>
      <c r="D1363" t="s">
        <v>238</v>
      </c>
      <c r="E1363" t="s">
        <v>1546</v>
      </c>
      <c r="F1363" t="s">
        <v>123</v>
      </c>
      <c r="G1363" s="87">
        <v>43893</v>
      </c>
      <c r="H1363" t="s">
        <v>3024</v>
      </c>
      <c r="I1363" t="s">
        <v>3443</v>
      </c>
      <c r="J1363" t="s">
        <v>3420</v>
      </c>
      <c r="K1363">
        <v>10365</v>
      </c>
      <c r="L1363" t="s">
        <v>3437</v>
      </c>
      <c r="M1363" s="87">
        <v>43900</v>
      </c>
      <c r="N1363" t="s">
        <v>1551</v>
      </c>
      <c r="O1363" t="s">
        <v>1552</v>
      </c>
      <c r="P1363" s="61">
        <v>300</v>
      </c>
      <c r="Q1363" t="s">
        <v>1552</v>
      </c>
      <c r="R1363" s="61">
        <v>300</v>
      </c>
      <c r="S1363" s="61">
        <v>0</v>
      </c>
    </row>
    <row r="1364" spans="1:19" x14ac:dyDescent="0.2">
      <c r="A1364" t="s">
        <v>562</v>
      </c>
      <c r="B1364" t="s">
        <v>910</v>
      </c>
      <c r="C1364" t="s">
        <v>1241</v>
      </c>
      <c r="D1364" t="s">
        <v>238</v>
      </c>
      <c r="E1364" t="s">
        <v>1546</v>
      </c>
      <c r="F1364" t="s">
        <v>123</v>
      </c>
      <c r="G1364" s="87">
        <v>43895</v>
      </c>
      <c r="H1364" t="s">
        <v>3024</v>
      </c>
      <c r="I1364" t="s">
        <v>3444</v>
      </c>
      <c r="J1364" t="s">
        <v>3445</v>
      </c>
      <c r="K1364">
        <v>10365</v>
      </c>
      <c r="L1364" t="s">
        <v>3446</v>
      </c>
      <c r="M1364" s="87">
        <v>43900</v>
      </c>
      <c r="N1364" t="s">
        <v>1551</v>
      </c>
      <c r="O1364" t="s">
        <v>1552</v>
      </c>
      <c r="P1364" s="61">
        <v>200</v>
      </c>
      <c r="Q1364" t="s">
        <v>1552</v>
      </c>
      <c r="R1364" s="61">
        <v>200</v>
      </c>
      <c r="S1364" s="61">
        <v>0</v>
      </c>
    </row>
    <row r="1365" spans="1:19" x14ac:dyDescent="0.2">
      <c r="A1365" t="s">
        <v>562</v>
      </c>
      <c r="B1365" t="s">
        <v>910</v>
      </c>
      <c r="C1365" t="s">
        <v>1241</v>
      </c>
      <c r="D1365" t="s">
        <v>238</v>
      </c>
      <c r="E1365" t="s">
        <v>1546</v>
      </c>
      <c r="F1365" t="s">
        <v>123</v>
      </c>
      <c r="G1365" s="87">
        <v>43896</v>
      </c>
      <c r="H1365" t="s">
        <v>3024</v>
      </c>
      <c r="I1365" t="s">
        <v>3447</v>
      </c>
      <c r="J1365" t="s">
        <v>3398</v>
      </c>
      <c r="K1365">
        <v>10376</v>
      </c>
      <c r="L1365" t="s">
        <v>3448</v>
      </c>
      <c r="M1365" s="87">
        <v>43908</v>
      </c>
      <c r="N1365" t="s">
        <v>1635</v>
      </c>
      <c r="O1365" t="s">
        <v>1552</v>
      </c>
      <c r="P1365" s="61">
        <v>200</v>
      </c>
      <c r="Q1365" t="s">
        <v>1552</v>
      </c>
      <c r="R1365" s="61">
        <v>200</v>
      </c>
      <c r="S1365" s="61">
        <v>0</v>
      </c>
    </row>
    <row r="1366" spans="1:19" x14ac:dyDescent="0.2">
      <c r="A1366" t="s">
        <v>562</v>
      </c>
      <c r="B1366" t="s">
        <v>910</v>
      </c>
      <c r="C1366" t="s">
        <v>1241</v>
      </c>
      <c r="D1366" t="s">
        <v>238</v>
      </c>
      <c r="E1366" t="s">
        <v>1546</v>
      </c>
      <c r="F1366" t="s">
        <v>123</v>
      </c>
      <c r="G1366" s="87">
        <v>43896</v>
      </c>
      <c r="H1366" t="s">
        <v>3024</v>
      </c>
      <c r="I1366" t="s">
        <v>3449</v>
      </c>
      <c r="J1366" t="s">
        <v>3420</v>
      </c>
      <c r="K1366">
        <v>10366</v>
      </c>
      <c r="L1366" t="s">
        <v>3450</v>
      </c>
      <c r="M1366" s="87">
        <v>43902</v>
      </c>
      <c r="N1366" t="s">
        <v>1551</v>
      </c>
      <c r="O1366" t="s">
        <v>1552</v>
      </c>
      <c r="P1366" s="61">
        <v>250</v>
      </c>
      <c r="Q1366" t="s">
        <v>1552</v>
      </c>
      <c r="R1366" s="61">
        <v>250</v>
      </c>
      <c r="S1366" s="61">
        <v>0</v>
      </c>
    </row>
    <row r="1367" spans="1:19" x14ac:dyDescent="0.2">
      <c r="A1367" t="s">
        <v>562</v>
      </c>
      <c r="B1367" t="s">
        <v>910</v>
      </c>
      <c r="C1367" t="s">
        <v>1241</v>
      </c>
      <c r="D1367" t="s">
        <v>238</v>
      </c>
      <c r="E1367" t="s">
        <v>1546</v>
      </c>
      <c r="F1367" t="s">
        <v>123</v>
      </c>
      <c r="G1367" s="87">
        <v>43896</v>
      </c>
      <c r="H1367" t="s">
        <v>3024</v>
      </c>
      <c r="I1367" t="s">
        <v>3451</v>
      </c>
      <c r="J1367" t="s">
        <v>3420</v>
      </c>
      <c r="K1367">
        <v>10366</v>
      </c>
      <c r="L1367" t="s">
        <v>3450</v>
      </c>
      <c r="M1367" s="87">
        <v>43902</v>
      </c>
      <c r="N1367" t="s">
        <v>1551</v>
      </c>
      <c r="O1367" t="s">
        <v>1552</v>
      </c>
      <c r="P1367" s="61">
        <v>550</v>
      </c>
      <c r="Q1367" t="s">
        <v>1552</v>
      </c>
      <c r="R1367" s="61">
        <v>550</v>
      </c>
      <c r="S1367" s="61">
        <v>0</v>
      </c>
    </row>
    <row r="1368" spans="1:19" x14ac:dyDescent="0.2">
      <c r="A1368" t="s">
        <v>562</v>
      </c>
      <c r="B1368" t="s">
        <v>910</v>
      </c>
      <c r="C1368" t="s">
        <v>1241</v>
      </c>
      <c r="D1368" t="s">
        <v>238</v>
      </c>
      <c r="E1368" t="s">
        <v>1546</v>
      </c>
      <c r="F1368" t="s">
        <v>123</v>
      </c>
      <c r="G1368" s="87">
        <v>43901</v>
      </c>
      <c r="H1368" t="s">
        <v>3024</v>
      </c>
      <c r="I1368" t="s">
        <v>3452</v>
      </c>
      <c r="J1368" t="s">
        <v>3453</v>
      </c>
      <c r="K1368">
        <v>10366</v>
      </c>
      <c r="L1368" t="s">
        <v>3450</v>
      </c>
      <c r="M1368" s="87">
        <v>43902</v>
      </c>
      <c r="N1368" t="s">
        <v>1551</v>
      </c>
      <c r="O1368" t="s">
        <v>1552</v>
      </c>
      <c r="P1368" s="61">
        <v>120</v>
      </c>
      <c r="Q1368" t="s">
        <v>1552</v>
      </c>
      <c r="R1368" s="61">
        <v>120</v>
      </c>
      <c r="S1368" s="61">
        <v>0</v>
      </c>
    </row>
    <row r="1369" spans="1:19" x14ac:dyDescent="0.2">
      <c r="A1369" t="s">
        <v>562</v>
      </c>
      <c r="B1369" t="s">
        <v>910</v>
      </c>
      <c r="C1369" t="s">
        <v>1241</v>
      </c>
      <c r="D1369" t="s">
        <v>238</v>
      </c>
      <c r="E1369" t="s">
        <v>1546</v>
      </c>
      <c r="F1369" t="s">
        <v>123</v>
      </c>
      <c r="G1369" s="87">
        <v>43901</v>
      </c>
      <c r="H1369" t="s">
        <v>3024</v>
      </c>
      <c r="I1369" t="s">
        <v>3454</v>
      </c>
      <c r="J1369" t="s">
        <v>3420</v>
      </c>
      <c r="K1369">
        <v>10366</v>
      </c>
      <c r="L1369" t="s">
        <v>3455</v>
      </c>
      <c r="M1369" s="87">
        <v>43902</v>
      </c>
      <c r="N1369" t="s">
        <v>1551</v>
      </c>
      <c r="O1369" t="s">
        <v>1552</v>
      </c>
      <c r="P1369" s="61">
        <v>500</v>
      </c>
      <c r="Q1369" t="s">
        <v>1552</v>
      </c>
      <c r="R1369" s="61">
        <v>500</v>
      </c>
      <c r="S1369" s="61">
        <v>0</v>
      </c>
    </row>
    <row r="1370" spans="1:19" x14ac:dyDescent="0.2">
      <c r="A1370" t="s">
        <v>562</v>
      </c>
      <c r="B1370" t="s">
        <v>910</v>
      </c>
      <c r="C1370" t="s">
        <v>1241</v>
      </c>
      <c r="D1370" t="s">
        <v>238</v>
      </c>
      <c r="E1370" t="s">
        <v>1546</v>
      </c>
      <c r="F1370" t="s">
        <v>123</v>
      </c>
      <c r="G1370" s="87">
        <v>43902</v>
      </c>
      <c r="H1370" t="s">
        <v>3024</v>
      </c>
      <c r="I1370" t="s">
        <v>3456</v>
      </c>
      <c r="J1370" t="s">
        <v>3420</v>
      </c>
      <c r="K1370">
        <v>10366</v>
      </c>
      <c r="L1370" t="s">
        <v>3457</v>
      </c>
      <c r="M1370" s="87">
        <v>43902</v>
      </c>
      <c r="N1370" t="s">
        <v>1551</v>
      </c>
      <c r="O1370" t="s">
        <v>1552</v>
      </c>
      <c r="P1370" s="61">
        <v>200</v>
      </c>
      <c r="Q1370" t="s">
        <v>1552</v>
      </c>
      <c r="R1370" s="61">
        <v>200</v>
      </c>
      <c r="S1370" s="61">
        <v>0</v>
      </c>
    </row>
    <row r="1371" spans="1:19" x14ac:dyDescent="0.2">
      <c r="A1371" t="s">
        <v>562</v>
      </c>
      <c r="B1371" t="s">
        <v>910</v>
      </c>
      <c r="C1371" t="s">
        <v>1241</v>
      </c>
      <c r="D1371" t="s">
        <v>238</v>
      </c>
      <c r="E1371" t="s">
        <v>1546</v>
      </c>
      <c r="F1371" t="s">
        <v>123</v>
      </c>
      <c r="G1371" s="87">
        <v>43903</v>
      </c>
      <c r="H1371" t="s">
        <v>3024</v>
      </c>
      <c r="I1371" t="s">
        <v>3458</v>
      </c>
      <c r="J1371" t="s">
        <v>3420</v>
      </c>
      <c r="K1371">
        <v>10376</v>
      </c>
      <c r="L1371" t="s">
        <v>3448</v>
      </c>
      <c r="M1371" s="87">
        <v>43908</v>
      </c>
      <c r="N1371" t="s">
        <v>1635</v>
      </c>
      <c r="O1371" t="s">
        <v>1552</v>
      </c>
      <c r="P1371" s="61">
        <v>200</v>
      </c>
      <c r="Q1371" t="s">
        <v>1552</v>
      </c>
      <c r="R1371" s="61">
        <v>200</v>
      </c>
      <c r="S1371" s="61">
        <v>0</v>
      </c>
    </row>
    <row r="1372" spans="1:19" x14ac:dyDescent="0.2">
      <c r="A1372" t="s">
        <v>562</v>
      </c>
      <c r="B1372" t="s">
        <v>910</v>
      </c>
      <c r="C1372" t="s">
        <v>1241</v>
      </c>
      <c r="D1372" t="s">
        <v>238</v>
      </c>
      <c r="E1372" t="s">
        <v>1546</v>
      </c>
      <c r="F1372" t="s">
        <v>123</v>
      </c>
      <c r="G1372" s="87">
        <v>43921</v>
      </c>
      <c r="H1372" t="s">
        <v>1846</v>
      </c>
      <c r="I1372" t="s">
        <v>3459</v>
      </c>
      <c r="J1372" t="s">
        <v>3459</v>
      </c>
      <c r="K1372">
        <v>10387</v>
      </c>
      <c r="L1372" t="s">
        <v>3460</v>
      </c>
      <c r="M1372" s="87">
        <v>43937</v>
      </c>
      <c r="N1372" t="s">
        <v>1551</v>
      </c>
      <c r="O1372" t="s">
        <v>1552</v>
      </c>
      <c r="P1372" s="61">
        <v>-550</v>
      </c>
      <c r="Q1372" t="s">
        <v>1552</v>
      </c>
      <c r="R1372" s="61">
        <v>0</v>
      </c>
      <c r="S1372" s="61">
        <v>-550</v>
      </c>
    </row>
    <row r="1373" spans="1:19" x14ac:dyDescent="0.2">
      <c r="A1373" t="s">
        <v>562</v>
      </c>
      <c r="B1373" t="s">
        <v>910</v>
      </c>
      <c r="C1373" t="s">
        <v>1241</v>
      </c>
      <c r="D1373" t="s">
        <v>238</v>
      </c>
      <c r="E1373" t="s">
        <v>1546</v>
      </c>
      <c r="F1373" t="s">
        <v>124</v>
      </c>
      <c r="G1373" s="87">
        <v>43922</v>
      </c>
      <c r="H1373" t="s">
        <v>3024</v>
      </c>
      <c r="I1373" t="s">
        <v>3461</v>
      </c>
      <c r="J1373" t="s">
        <v>3462</v>
      </c>
      <c r="K1373">
        <v>10375</v>
      </c>
      <c r="L1373" t="s">
        <v>3463</v>
      </c>
      <c r="M1373" s="87">
        <v>43908</v>
      </c>
      <c r="N1373" t="s">
        <v>1635</v>
      </c>
      <c r="O1373" t="s">
        <v>1552</v>
      </c>
      <c r="P1373" s="61">
        <v>300</v>
      </c>
      <c r="Q1373" t="s">
        <v>1552</v>
      </c>
      <c r="R1373" s="61">
        <v>300</v>
      </c>
      <c r="S1373" s="61">
        <v>0</v>
      </c>
    </row>
    <row r="1374" spans="1:19" x14ac:dyDescent="0.2">
      <c r="A1374" t="s">
        <v>562</v>
      </c>
      <c r="B1374" t="s">
        <v>910</v>
      </c>
      <c r="C1374" t="s">
        <v>1241</v>
      </c>
      <c r="D1374" t="s">
        <v>238</v>
      </c>
      <c r="E1374" t="s">
        <v>1546</v>
      </c>
      <c r="F1374" t="s">
        <v>124</v>
      </c>
      <c r="G1374" s="87">
        <v>43922</v>
      </c>
      <c r="H1374" t="s">
        <v>3024</v>
      </c>
      <c r="I1374" t="s">
        <v>3464</v>
      </c>
      <c r="J1374" t="s">
        <v>3465</v>
      </c>
      <c r="K1374">
        <v>10379</v>
      </c>
      <c r="L1374" t="s">
        <v>3466</v>
      </c>
      <c r="M1374" s="87">
        <v>43921</v>
      </c>
      <c r="N1374" t="s">
        <v>1635</v>
      </c>
      <c r="O1374" t="s">
        <v>1552</v>
      </c>
      <c r="P1374" s="61">
        <v>700</v>
      </c>
      <c r="Q1374" t="s">
        <v>1552</v>
      </c>
      <c r="R1374" s="61">
        <v>700</v>
      </c>
      <c r="S1374" s="61">
        <v>0</v>
      </c>
    </row>
    <row r="1375" spans="1:19" x14ac:dyDescent="0.2">
      <c r="A1375" t="s">
        <v>562</v>
      </c>
      <c r="B1375" t="s">
        <v>910</v>
      </c>
      <c r="C1375" t="s">
        <v>1241</v>
      </c>
      <c r="D1375" t="s">
        <v>238</v>
      </c>
      <c r="E1375" t="s">
        <v>1546</v>
      </c>
      <c r="F1375" t="s">
        <v>124</v>
      </c>
      <c r="G1375" s="87">
        <v>43922</v>
      </c>
      <c r="H1375" t="s">
        <v>3024</v>
      </c>
      <c r="I1375" t="s">
        <v>3467</v>
      </c>
      <c r="J1375" t="s">
        <v>3462</v>
      </c>
      <c r="K1375">
        <v>10375</v>
      </c>
      <c r="L1375" t="s">
        <v>3468</v>
      </c>
      <c r="M1375" s="87">
        <v>43908</v>
      </c>
      <c r="N1375" t="s">
        <v>1635</v>
      </c>
      <c r="O1375" t="s">
        <v>1552</v>
      </c>
      <c r="P1375" s="61">
        <v>300</v>
      </c>
      <c r="Q1375" t="s">
        <v>1552</v>
      </c>
      <c r="R1375" s="61">
        <v>300</v>
      </c>
      <c r="S1375" s="61">
        <v>0</v>
      </c>
    </row>
    <row r="1376" spans="1:19" x14ac:dyDescent="0.2">
      <c r="A1376" t="s">
        <v>562</v>
      </c>
      <c r="B1376" t="s">
        <v>910</v>
      </c>
      <c r="C1376" t="s">
        <v>1241</v>
      </c>
      <c r="D1376" t="s">
        <v>238</v>
      </c>
      <c r="E1376" t="s">
        <v>1546</v>
      </c>
      <c r="F1376" t="s">
        <v>124</v>
      </c>
      <c r="G1376" s="87">
        <v>43922</v>
      </c>
      <c r="H1376" t="s">
        <v>3024</v>
      </c>
      <c r="I1376" t="s">
        <v>3469</v>
      </c>
      <c r="J1376" t="s">
        <v>3462</v>
      </c>
      <c r="K1376">
        <v>10375</v>
      </c>
      <c r="L1376" t="s">
        <v>3463</v>
      </c>
      <c r="M1376" s="87">
        <v>43908</v>
      </c>
      <c r="N1376" t="s">
        <v>1635</v>
      </c>
      <c r="O1376" t="s">
        <v>1552</v>
      </c>
      <c r="P1376" s="61">
        <v>200</v>
      </c>
      <c r="Q1376" t="s">
        <v>1552</v>
      </c>
      <c r="R1376" s="61">
        <v>200</v>
      </c>
      <c r="S1376" s="61">
        <v>0</v>
      </c>
    </row>
    <row r="1377" spans="1:19" x14ac:dyDescent="0.2">
      <c r="A1377" t="s">
        <v>562</v>
      </c>
      <c r="B1377" t="s">
        <v>910</v>
      </c>
      <c r="C1377" t="s">
        <v>1241</v>
      </c>
      <c r="D1377" t="s">
        <v>238</v>
      </c>
      <c r="E1377" t="s">
        <v>1546</v>
      </c>
      <c r="F1377" t="s">
        <v>124</v>
      </c>
      <c r="G1377" s="87">
        <v>43922</v>
      </c>
      <c r="H1377" t="s">
        <v>3024</v>
      </c>
      <c r="I1377" t="s">
        <v>3470</v>
      </c>
      <c r="J1377" t="s">
        <v>3462</v>
      </c>
      <c r="K1377">
        <v>10379</v>
      </c>
      <c r="L1377" t="s">
        <v>3466</v>
      </c>
      <c r="M1377" s="87">
        <v>43921</v>
      </c>
      <c r="N1377" t="s">
        <v>1635</v>
      </c>
      <c r="O1377" t="s">
        <v>1552</v>
      </c>
      <c r="P1377" s="61">
        <v>300</v>
      </c>
      <c r="Q1377" t="s">
        <v>1552</v>
      </c>
      <c r="R1377" s="61">
        <v>300</v>
      </c>
      <c r="S1377" s="61">
        <v>0</v>
      </c>
    </row>
    <row r="1378" spans="1:19" x14ac:dyDescent="0.2">
      <c r="A1378" t="s">
        <v>562</v>
      </c>
      <c r="B1378" t="s">
        <v>910</v>
      </c>
      <c r="C1378" t="s">
        <v>1241</v>
      </c>
      <c r="D1378" t="s">
        <v>238</v>
      </c>
      <c r="E1378" t="s">
        <v>1546</v>
      </c>
      <c r="F1378" t="s">
        <v>124</v>
      </c>
      <c r="G1378" s="87">
        <v>43922</v>
      </c>
      <c r="H1378" t="s">
        <v>3024</v>
      </c>
      <c r="I1378" t="s">
        <v>3471</v>
      </c>
      <c r="J1378" t="s">
        <v>3465</v>
      </c>
      <c r="K1378">
        <v>10377</v>
      </c>
      <c r="L1378" t="s">
        <v>3472</v>
      </c>
      <c r="M1378" s="87">
        <v>43921</v>
      </c>
      <c r="N1378" t="s">
        <v>1635</v>
      </c>
      <c r="O1378" t="s">
        <v>1552</v>
      </c>
      <c r="P1378" s="61">
        <v>50</v>
      </c>
      <c r="Q1378" t="s">
        <v>1552</v>
      </c>
      <c r="R1378" s="61">
        <v>50</v>
      </c>
      <c r="S1378" s="61">
        <v>0</v>
      </c>
    </row>
    <row r="1379" spans="1:19" x14ac:dyDescent="0.2">
      <c r="A1379" t="s">
        <v>562</v>
      </c>
      <c r="B1379" t="s">
        <v>910</v>
      </c>
      <c r="C1379" t="s">
        <v>1241</v>
      </c>
      <c r="D1379" t="s">
        <v>238</v>
      </c>
      <c r="E1379" t="s">
        <v>1546</v>
      </c>
      <c r="F1379" t="s">
        <v>124</v>
      </c>
      <c r="G1379" s="87">
        <v>43922</v>
      </c>
      <c r="H1379" t="s">
        <v>3024</v>
      </c>
      <c r="I1379" t="s">
        <v>3473</v>
      </c>
      <c r="J1379" t="s">
        <v>3462</v>
      </c>
      <c r="K1379">
        <v>10377</v>
      </c>
      <c r="L1379" t="s">
        <v>3472</v>
      </c>
      <c r="M1379" s="87">
        <v>43921</v>
      </c>
      <c r="N1379" t="s">
        <v>1635</v>
      </c>
      <c r="O1379" t="s">
        <v>1552</v>
      </c>
      <c r="P1379" s="61">
        <v>500</v>
      </c>
      <c r="Q1379" t="s">
        <v>1552</v>
      </c>
      <c r="R1379" s="61">
        <v>500</v>
      </c>
      <c r="S1379" s="61">
        <v>0</v>
      </c>
    </row>
    <row r="1380" spans="1:19" x14ac:dyDescent="0.2">
      <c r="A1380" t="s">
        <v>562</v>
      </c>
      <c r="B1380" t="s">
        <v>910</v>
      </c>
      <c r="C1380" t="s">
        <v>1241</v>
      </c>
      <c r="D1380" t="s">
        <v>238</v>
      </c>
      <c r="E1380" t="s">
        <v>1546</v>
      </c>
      <c r="F1380" t="s">
        <v>124</v>
      </c>
      <c r="G1380" s="87">
        <v>43922</v>
      </c>
      <c r="H1380" t="s">
        <v>3024</v>
      </c>
      <c r="I1380" t="s">
        <v>3474</v>
      </c>
      <c r="J1380" t="s">
        <v>3465</v>
      </c>
      <c r="K1380">
        <v>10380</v>
      </c>
      <c r="L1380" t="s">
        <v>3475</v>
      </c>
      <c r="M1380" s="87">
        <v>43921</v>
      </c>
      <c r="N1380" t="s">
        <v>1635</v>
      </c>
      <c r="O1380" t="s">
        <v>1552</v>
      </c>
      <c r="P1380" s="61">
        <v>300</v>
      </c>
      <c r="Q1380" t="s">
        <v>1552</v>
      </c>
      <c r="R1380" s="61">
        <v>300</v>
      </c>
      <c r="S1380" s="61">
        <v>0</v>
      </c>
    </row>
    <row r="1381" spans="1:19" x14ac:dyDescent="0.2">
      <c r="A1381" t="s">
        <v>562</v>
      </c>
      <c r="B1381" t="s">
        <v>910</v>
      </c>
      <c r="C1381" t="s">
        <v>1241</v>
      </c>
      <c r="D1381" t="s">
        <v>238</v>
      </c>
      <c r="E1381" t="s">
        <v>1546</v>
      </c>
      <c r="F1381" t="s">
        <v>124</v>
      </c>
      <c r="G1381" s="87">
        <v>43922</v>
      </c>
      <c r="H1381" t="s">
        <v>3024</v>
      </c>
      <c r="I1381" t="s">
        <v>3476</v>
      </c>
      <c r="J1381" t="s">
        <v>3465</v>
      </c>
      <c r="K1381">
        <v>10375</v>
      </c>
      <c r="L1381" t="s">
        <v>3468</v>
      </c>
      <c r="M1381" s="87">
        <v>43908</v>
      </c>
      <c r="N1381" t="s">
        <v>1635</v>
      </c>
      <c r="O1381" t="s">
        <v>1552</v>
      </c>
      <c r="P1381" s="61">
        <v>600</v>
      </c>
      <c r="Q1381" t="s">
        <v>1552</v>
      </c>
      <c r="R1381" s="61">
        <v>600</v>
      </c>
      <c r="S1381" s="61">
        <v>0</v>
      </c>
    </row>
    <row r="1382" spans="1:19" x14ac:dyDescent="0.2">
      <c r="A1382" t="s">
        <v>562</v>
      </c>
      <c r="B1382" t="s">
        <v>910</v>
      </c>
      <c r="C1382" t="s">
        <v>1241</v>
      </c>
      <c r="D1382" t="s">
        <v>238</v>
      </c>
      <c r="E1382" t="s">
        <v>1546</v>
      </c>
      <c r="F1382" t="s">
        <v>124</v>
      </c>
      <c r="G1382" s="87">
        <v>43922</v>
      </c>
      <c r="H1382" t="s">
        <v>3024</v>
      </c>
      <c r="I1382" t="s">
        <v>3477</v>
      </c>
      <c r="J1382" t="s">
        <v>3462</v>
      </c>
      <c r="K1382">
        <v>10381</v>
      </c>
      <c r="L1382" t="s">
        <v>3478</v>
      </c>
      <c r="M1382" s="87">
        <v>43921</v>
      </c>
      <c r="N1382" t="s">
        <v>1635</v>
      </c>
      <c r="O1382" t="s">
        <v>1552</v>
      </c>
      <c r="P1382" s="61">
        <v>426.73</v>
      </c>
      <c r="Q1382" t="s">
        <v>1552</v>
      </c>
      <c r="R1382" s="61">
        <v>426.73</v>
      </c>
      <c r="S1382" s="61">
        <v>0</v>
      </c>
    </row>
    <row r="1383" spans="1:19" x14ac:dyDescent="0.2">
      <c r="A1383" t="s">
        <v>562</v>
      </c>
      <c r="B1383" t="s">
        <v>910</v>
      </c>
      <c r="C1383" t="s">
        <v>1241</v>
      </c>
      <c r="D1383" t="s">
        <v>238</v>
      </c>
      <c r="E1383" t="s">
        <v>1546</v>
      </c>
      <c r="F1383" t="s">
        <v>124</v>
      </c>
      <c r="G1383" s="87">
        <v>43922</v>
      </c>
      <c r="H1383" t="s">
        <v>3024</v>
      </c>
      <c r="I1383" t="s">
        <v>3479</v>
      </c>
      <c r="J1383" t="s">
        <v>3462</v>
      </c>
      <c r="K1383">
        <v>10380</v>
      </c>
      <c r="L1383" t="s">
        <v>3475</v>
      </c>
      <c r="M1383" s="87">
        <v>43921</v>
      </c>
      <c r="N1383" t="s">
        <v>1635</v>
      </c>
      <c r="O1383" t="s">
        <v>1552</v>
      </c>
      <c r="P1383" s="61">
        <v>200</v>
      </c>
      <c r="Q1383" t="s">
        <v>1552</v>
      </c>
      <c r="R1383" s="61">
        <v>200</v>
      </c>
      <c r="S1383" s="61">
        <v>0</v>
      </c>
    </row>
    <row r="1384" spans="1:19" x14ac:dyDescent="0.2">
      <c r="A1384" t="s">
        <v>562</v>
      </c>
      <c r="B1384" t="s">
        <v>910</v>
      </c>
      <c r="C1384" t="s">
        <v>1241</v>
      </c>
      <c r="D1384" t="s">
        <v>238</v>
      </c>
      <c r="E1384" t="s">
        <v>1546</v>
      </c>
      <c r="F1384" t="s">
        <v>124</v>
      </c>
      <c r="G1384" s="87">
        <v>43922</v>
      </c>
      <c r="H1384" t="s">
        <v>3024</v>
      </c>
      <c r="I1384" t="s">
        <v>3480</v>
      </c>
      <c r="J1384" t="s">
        <v>3462</v>
      </c>
      <c r="K1384">
        <v>10380</v>
      </c>
      <c r="L1384" t="s">
        <v>3481</v>
      </c>
      <c r="M1384" s="87">
        <v>43921</v>
      </c>
      <c r="N1384" t="s">
        <v>1635</v>
      </c>
      <c r="O1384" t="s">
        <v>1552</v>
      </c>
      <c r="P1384" s="61">
        <v>200</v>
      </c>
      <c r="Q1384" t="s">
        <v>1552</v>
      </c>
      <c r="R1384" s="61">
        <v>200</v>
      </c>
      <c r="S1384" s="61">
        <v>0</v>
      </c>
    </row>
    <row r="1385" spans="1:19" x14ac:dyDescent="0.2">
      <c r="A1385" t="s">
        <v>562</v>
      </c>
      <c r="B1385" t="s">
        <v>910</v>
      </c>
      <c r="C1385" t="s">
        <v>1241</v>
      </c>
      <c r="D1385" t="s">
        <v>238</v>
      </c>
      <c r="E1385" t="s">
        <v>1546</v>
      </c>
      <c r="F1385" t="s">
        <v>124</v>
      </c>
      <c r="G1385" s="87">
        <v>43922</v>
      </c>
      <c r="H1385" t="s">
        <v>3024</v>
      </c>
      <c r="I1385" t="s">
        <v>3482</v>
      </c>
      <c r="J1385" t="s">
        <v>3465</v>
      </c>
      <c r="K1385">
        <v>10375</v>
      </c>
      <c r="L1385" t="s">
        <v>3468</v>
      </c>
      <c r="M1385" s="87">
        <v>43908</v>
      </c>
      <c r="N1385" t="s">
        <v>1635</v>
      </c>
      <c r="O1385" t="s">
        <v>1552</v>
      </c>
      <c r="P1385" s="61">
        <v>250</v>
      </c>
      <c r="Q1385" t="s">
        <v>1552</v>
      </c>
      <c r="R1385" s="61">
        <v>250</v>
      </c>
      <c r="S1385" s="61">
        <v>0</v>
      </c>
    </row>
    <row r="1386" spans="1:19" x14ac:dyDescent="0.2">
      <c r="A1386" t="s">
        <v>562</v>
      </c>
      <c r="B1386" t="s">
        <v>910</v>
      </c>
      <c r="C1386" t="s">
        <v>1241</v>
      </c>
      <c r="D1386" t="s">
        <v>238</v>
      </c>
      <c r="E1386" t="s">
        <v>1546</v>
      </c>
      <c r="F1386" t="s">
        <v>124</v>
      </c>
      <c r="G1386" s="87">
        <v>43922</v>
      </c>
      <c r="H1386" t="s">
        <v>3024</v>
      </c>
      <c r="I1386" t="s">
        <v>3483</v>
      </c>
      <c r="J1386" t="s">
        <v>3462</v>
      </c>
      <c r="K1386">
        <v>10377</v>
      </c>
      <c r="L1386" t="s">
        <v>3472</v>
      </c>
      <c r="M1386" s="87">
        <v>43921</v>
      </c>
      <c r="N1386" t="s">
        <v>1635</v>
      </c>
      <c r="O1386" t="s">
        <v>1552</v>
      </c>
      <c r="P1386" s="61">
        <v>200</v>
      </c>
      <c r="Q1386" t="s">
        <v>1552</v>
      </c>
      <c r="R1386" s="61">
        <v>200</v>
      </c>
      <c r="S1386" s="61">
        <v>0</v>
      </c>
    </row>
    <row r="1387" spans="1:19" x14ac:dyDescent="0.2">
      <c r="A1387" t="s">
        <v>562</v>
      </c>
      <c r="B1387" t="s">
        <v>910</v>
      </c>
      <c r="C1387" t="s">
        <v>1241</v>
      </c>
      <c r="D1387" t="s">
        <v>238</v>
      </c>
      <c r="E1387" t="s">
        <v>1546</v>
      </c>
      <c r="F1387" t="s">
        <v>124</v>
      </c>
      <c r="G1387" s="87">
        <v>43923</v>
      </c>
      <c r="H1387" t="s">
        <v>3024</v>
      </c>
      <c r="I1387" t="s">
        <v>3484</v>
      </c>
      <c r="J1387" t="s">
        <v>3462</v>
      </c>
      <c r="K1387">
        <v>10384</v>
      </c>
      <c r="L1387" t="s">
        <v>3485</v>
      </c>
      <c r="M1387" s="87">
        <v>43924</v>
      </c>
      <c r="N1387" t="s">
        <v>1551</v>
      </c>
      <c r="O1387" t="s">
        <v>1552</v>
      </c>
      <c r="P1387" s="61">
        <v>300</v>
      </c>
      <c r="Q1387" t="s">
        <v>1552</v>
      </c>
      <c r="R1387" s="61">
        <v>300</v>
      </c>
      <c r="S1387" s="61">
        <v>0</v>
      </c>
    </row>
    <row r="1388" spans="1:19" x14ac:dyDescent="0.2">
      <c r="A1388" t="s">
        <v>562</v>
      </c>
      <c r="B1388" t="s">
        <v>910</v>
      </c>
      <c r="C1388" t="s">
        <v>1241</v>
      </c>
      <c r="D1388" t="s">
        <v>238</v>
      </c>
      <c r="E1388" t="s">
        <v>1546</v>
      </c>
      <c r="F1388" t="s">
        <v>124</v>
      </c>
      <c r="G1388" s="87">
        <v>43936</v>
      </c>
      <c r="H1388" t="s">
        <v>3024</v>
      </c>
      <c r="I1388" t="s">
        <v>3486</v>
      </c>
      <c r="J1388" t="s">
        <v>3462</v>
      </c>
      <c r="K1388">
        <v>10388</v>
      </c>
      <c r="L1388" t="s">
        <v>3487</v>
      </c>
      <c r="M1388" s="87">
        <v>43944</v>
      </c>
      <c r="N1388" t="s">
        <v>1551</v>
      </c>
      <c r="O1388" t="s">
        <v>1552</v>
      </c>
      <c r="P1388" s="61">
        <v>400</v>
      </c>
      <c r="Q1388" t="s">
        <v>1552</v>
      </c>
      <c r="R1388" s="61">
        <v>400</v>
      </c>
      <c r="S1388" s="61">
        <v>0</v>
      </c>
    </row>
    <row r="1389" spans="1:19" x14ac:dyDescent="0.2">
      <c r="A1389" t="s">
        <v>562</v>
      </c>
      <c r="B1389" t="s">
        <v>910</v>
      </c>
      <c r="C1389" t="s">
        <v>1241</v>
      </c>
      <c r="D1389" t="s">
        <v>238</v>
      </c>
      <c r="E1389" t="s">
        <v>1546</v>
      </c>
      <c r="F1389" t="s">
        <v>124</v>
      </c>
      <c r="G1389" s="87">
        <v>43937</v>
      </c>
      <c r="H1389" t="s">
        <v>3024</v>
      </c>
      <c r="I1389" t="s">
        <v>3488</v>
      </c>
      <c r="J1389" t="s">
        <v>3465</v>
      </c>
      <c r="K1389">
        <v>10388</v>
      </c>
      <c r="L1389" t="s">
        <v>3489</v>
      </c>
      <c r="M1389" s="87">
        <v>43944</v>
      </c>
      <c r="N1389" t="s">
        <v>1551</v>
      </c>
      <c r="O1389" t="s">
        <v>1552</v>
      </c>
      <c r="P1389" s="61">
        <v>100</v>
      </c>
      <c r="Q1389" t="s">
        <v>1552</v>
      </c>
      <c r="R1389" s="61">
        <v>100</v>
      </c>
      <c r="S1389" s="61">
        <v>0</v>
      </c>
    </row>
    <row r="1390" spans="1:19" x14ac:dyDescent="0.2">
      <c r="A1390" t="s">
        <v>562</v>
      </c>
      <c r="B1390" t="s">
        <v>910</v>
      </c>
      <c r="C1390" t="s">
        <v>1241</v>
      </c>
      <c r="D1390" t="s">
        <v>238</v>
      </c>
      <c r="E1390" t="s">
        <v>1546</v>
      </c>
      <c r="F1390" t="s">
        <v>124</v>
      </c>
      <c r="G1390" s="87">
        <v>43943</v>
      </c>
      <c r="H1390" t="s">
        <v>3024</v>
      </c>
      <c r="I1390" t="s">
        <v>3490</v>
      </c>
      <c r="J1390" t="s">
        <v>3462</v>
      </c>
      <c r="K1390">
        <v>10388</v>
      </c>
      <c r="L1390" t="s">
        <v>3491</v>
      </c>
      <c r="M1390" s="87">
        <v>43944</v>
      </c>
      <c r="N1390" t="s">
        <v>1551</v>
      </c>
      <c r="O1390" t="s">
        <v>1552</v>
      </c>
      <c r="P1390" s="61">
        <v>200</v>
      </c>
      <c r="Q1390" t="s">
        <v>1552</v>
      </c>
      <c r="R1390" s="61">
        <v>200</v>
      </c>
      <c r="S1390" s="61">
        <v>0</v>
      </c>
    </row>
    <row r="1391" spans="1:19" x14ac:dyDescent="0.2">
      <c r="A1391" t="s">
        <v>562</v>
      </c>
      <c r="B1391" t="s">
        <v>910</v>
      </c>
      <c r="C1391" t="s">
        <v>1241</v>
      </c>
      <c r="D1391" t="s">
        <v>238</v>
      </c>
      <c r="E1391" t="s">
        <v>1546</v>
      </c>
      <c r="F1391" t="s">
        <v>124</v>
      </c>
      <c r="G1391" s="87">
        <v>43950</v>
      </c>
      <c r="H1391" t="s">
        <v>3024</v>
      </c>
      <c r="I1391" t="s">
        <v>3492</v>
      </c>
      <c r="J1391" t="s">
        <v>3465</v>
      </c>
      <c r="K1391">
        <v>10390</v>
      </c>
      <c r="L1391" t="s">
        <v>3493</v>
      </c>
      <c r="M1391" s="87">
        <v>43952</v>
      </c>
      <c r="N1391" t="s">
        <v>1551</v>
      </c>
      <c r="O1391" t="s">
        <v>1552</v>
      </c>
      <c r="P1391" s="61">
        <v>250</v>
      </c>
      <c r="Q1391" t="s">
        <v>1552</v>
      </c>
      <c r="R1391" s="61">
        <v>250</v>
      </c>
      <c r="S1391" s="61">
        <v>0</v>
      </c>
    </row>
    <row r="1392" spans="1:19" x14ac:dyDescent="0.2">
      <c r="A1392" t="s">
        <v>562</v>
      </c>
      <c r="B1392" t="s">
        <v>910</v>
      </c>
      <c r="C1392" t="s">
        <v>1241</v>
      </c>
      <c r="D1392" t="s">
        <v>238</v>
      </c>
      <c r="E1392" t="s">
        <v>1546</v>
      </c>
      <c r="F1392" t="s">
        <v>125</v>
      </c>
      <c r="G1392" s="87">
        <v>43952</v>
      </c>
      <c r="H1392" t="s">
        <v>3024</v>
      </c>
      <c r="I1392" t="s">
        <v>3494</v>
      </c>
      <c r="J1392" t="s">
        <v>3495</v>
      </c>
      <c r="K1392">
        <v>10388</v>
      </c>
      <c r="L1392" t="s">
        <v>3496</v>
      </c>
      <c r="M1392" s="87">
        <v>43944</v>
      </c>
      <c r="N1392" t="s">
        <v>1551</v>
      </c>
      <c r="O1392" t="s">
        <v>1552</v>
      </c>
      <c r="P1392" s="61">
        <v>300</v>
      </c>
      <c r="Q1392" t="s">
        <v>1552</v>
      </c>
      <c r="R1392" s="61">
        <v>300</v>
      </c>
      <c r="S1392" s="61">
        <v>0</v>
      </c>
    </row>
    <row r="1393" spans="1:19" x14ac:dyDescent="0.2">
      <c r="A1393" t="s">
        <v>562</v>
      </c>
      <c r="B1393" t="s">
        <v>910</v>
      </c>
      <c r="C1393" t="s">
        <v>1241</v>
      </c>
      <c r="D1393" t="s">
        <v>238</v>
      </c>
      <c r="E1393" t="s">
        <v>1546</v>
      </c>
      <c r="F1393" t="s">
        <v>125</v>
      </c>
      <c r="G1393" s="87">
        <v>43952</v>
      </c>
      <c r="H1393" t="s">
        <v>3024</v>
      </c>
      <c r="I1393" t="s">
        <v>3497</v>
      </c>
      <c r="J1393" t="s">
        <v>3495</v>
      </c>
      <c r="K1393">
        <v>10390</v>
      </c>
      <c r="L1393" t="s">
        <v>3493</v>
      </c>
      <c r="M1393" s="87">
        <v>43952</v>
      </c>
      <c r="N1393" t="s">
        <v>1551</v>
      </c>
      <c r="O1393" t="s">
        <v>1552</v>
      </c>
      <c r="P1393" s="61">
        <v>300</v>
      </c>
      <c r="Q1393" t="s">
        <v>1552</v>
      </c>
      <c r="R1393" s="61">
        <v>300</v>
      </c>
      <c r="S1393" s="61">
        <v>0</v>
      </c>
    </row>
    <row r="1394" spans="1:19" x14ac:dyDescent="0.2">
      <c r="A1394" t="s">
        <v>562</v>
      </c>
      <c r="B1394" t="s">
        <v>910</v>
      </c>
      <c r="C1394" t="s">
        <v>1241</v>
      </c>
      <c r="D1394" t="s">
        <v>238</v>
      </c>
      <c r="E1394" t="s">
        <v>1546</v>
      </c>
      <c r="F1394" t="s">
        <v>125</v>
      </c>
      <c r="G1394" s="87">
        <v>43952</v>
      </c>
      <c r="H1394" t="s">
        <v>3024</v>
      </c>
      <c r="I1394" t="s">
        <v>3498</v>
      </c>
      <c r="J1394" t="s">
        <v>3495</v>
      </c>
      <c r="K1394">
        <v>10388</v>
      </c>
      <c r="L1394" t="s">
        <v>3489</v>
      </c>
      <c r="M1394" s="87">
        <v>43944</v>
      </c>
      <c r="N1394" t="s">
        <v>1551</v>
      </c>
      <c r="O1394" t="s">
        <v>1552</v>
      </c>
      <c r="P1394" s="61">
        <v>200</v>
      </c>
      <c r="Q1394" t="s">
        <v>1552</v>
      </c>
      <c r="R1394" s="61">
        <v>200</v>
      </c>
      <c r="S1394" s="61">
        <v>0</v>
      </c>
    </row>
    <row r="1395" spans="1:19" x14ac:dyDescent="0.2">
      <c r="A1395" t="s">
        <v>562</v>
      </c>
      <c r="B1395" t="s">
        <v>910</v>
      </c>
      <c r="C1395" t="s">
        <v>1241</v>
      </c>
      <c r="D1395" t="s">
        <v>238</v>
      </c>
      <c r="E1395" t="s">
        <v>1546</v>
      </c>
      <c r="F1395" t="s">
        <v>125</v>
      </c>
      <c r="G1395" s="87">
        <v>43952</v>
      </c>
      <c r="H1395" t="s">
        <v>3024</v>
      </c>
      <c r="I1395" t="s">
        <v>3499</v>
      </c>
      <c r="J1395" t="s">
        <v>3495</v>
      </c>
      <c r="K1395">
        <v>10388</v>
      </c>
      <c r="L1395" t="s">
        <v>3496</v>
      </c>
      <c r="M1395" s="87">
        <v>43944</v>
      </c>
      <c r="N1395" t="s">
        <v>1551</v>
      </c>
      <c r="O1395" t="s">
        <v>1552</v>
      </c>
      <c r="P1395" s="61">
        <v>500</v>
      </c>
      <c r="Q1395" t="s">
        <v>1552</v>
      </c>
      <c r="R1395" s="61">
        <v>500</v>
      </c>
      <c r="S1395" s="61">
        <v>0</v>
      </c>
    </row>
    <row r="1396" spans="1:19" x14ac:dyDescent="0.2">
      <c r="A1396" t="s">
        <v>562</v>
      </c>
      <c r="B1396" t="s">
        <v>910</v>
      </c>
      <c r="C1396" t="s">
        <v>1241</v>
      </c>
      <c r="D1396" t="s">
        <v>238</v>
      </c>
      <c r="E1396" t="s">
        <v>1546</v>
      </c>
      <c r="F1396" t="s">
        <v>125</v>
      </c>
      <c r="G1396" s="87">
        <v>43952</v>
      </c>
      <c r="H1396" t="s">
        <v>3024</v>
      </c>
      <c r="I1396" t="s">
        <v>3500</v>
      </c>
      <c r="J1396" t="s">
        <v>3495</v>
      </c>
      <c r="K1396">
        <v>10388</v>
      </c>
      <c r="L1396" t="s">
        <v>3496</v>
      </c>
      <c r="M1396" s="87">
        <v>43944</v>
      </c>
      <c r="N1396" t="s">
        <v>1551</v>
      </c>
      <c r="O1396" t="s">
        <v>1552</v>
      </c>
      <c r="P1396" s="61">
        <v>600</v>
      </c>
      <c r="Q1396" t="s">
        <v>1552</v>
      </c>
      <c r="R1396" s="61">
        <v>600</v>
      </c>
      <c r="S1396" s="61">
        <v>0</v>
      </c>
    </row>
    <row r="1397" spans="1:19" x14ac:dyDescent="0.2">
      <c r="A1397" t="s">
        <v>562</v>
      </c>
      <c r="B1397" t="s">
        <v>910</v>
      </c>
      <c r="C1397" t="s">
        <v>1241</v>
      </c>
      <c r="D1397" t="s">
        <v>238</v>
      </c>
      <c r="E1397" t="s">
        <v>1546</v>
      </c>
      <c r="F1397" t="s">
        <v>125</v>
      </c>
      <c r="G1397" s="87">
        <v>43952</v>
      </c>
      <c r="H1397" t="s">
        <v>3194</v>
      </c>
      <c r="I1397" t="s">
        <v>3501</v>
      </c>
      <c r="J1397" t="s">
        <v>3502</v>
      </c>
      <c r="K1397">
        <v>10390</v>
      </c>
      <c r="L1397" t="s">
        <v>3503</v>
      </c>
      <c r="M1397" s="87">
        <v>43952</v>
      </c>
      <c r="N1397" t="s">
        <v>1551</v>
      </c>
      <c r="O1397" t="s">
        <v>1552</v>
      </c>
      <c r="P1397" s="61">
        <v>-600</v>
      </c>
      <c r="Q1397" t="s">
        <v>1552</v>
      </c>
      <c r="R1397" s="61">
        <v>0</v>
      </c>
      <c r="S1397" s="61">
        <v>-600</v>
      </c>
    </row>
    <row r="1398" spans="1:19" x14ac:dyDescent="0.2">
      <c r="A1398" t="s">
        <v>562</v>
      </c>
      <c r="B1398" t="s">
        <v>910</v>
      </c>
      <c r="C1398" t="s">
        <v>1241</v>
      </c>
      <c r="D1398" t="s">
        <v>238</v>
      </c>
      <c r="E1398" t="s">
        <v>1546</v>
      </c>
      <c r="F1398" t="s">
        <v>125</v>
      </c>
      <c r="G1398" s="87">
        <v>43952</v>
      </c>
      <c r="H1398" t="s">
        <v>3024</v>
      </c>
      <c r="I1398" t="s">
        <v>3504</v>
      </c>
      <c r="J1398" t="s">
        <v>3495</v>
      </c>
      <c r="K1398">
        <v>10390</v>
      </c>
      <c r="L1398" t="s">
        <v>3505</v>
      </c>
      <c r="M1398" s="87">
        <v>43952</v>
      </c>
      <c r="N1398" t="s">
        <v>1551</v>
      </c>
      <c r="O1398" t="s">
        <v>1552</v>
      </c>
      <c r="P1398" s="61">
        <v>600</v>
      </c>
      <c r="Q1398" t="s">
        <v>1552</v>
      </c>
      <c r="R1398" s="61">
        <v>600</v>
      </c>
      <c r="S1398" s="61">
        <v>0</v>
      </c>
    </row>
    <row r="1399" spans="1:19" x14ac:dyDescent="0.2">
      <c r="A1399" t="s">
        <v>562</v>
      </c>
      <c r="B1399" t="s">
        <v>910</v>
      </c>
      <c r="C1399" t="s">
        <v>1241</v>
      </c>
      <c r="D1399" t="s">
        <v>238</v>
      </c>
      <c r="E1399" t="s">
        <v>1546</v>
      </c>
      <c r="F1399" t="s">
        <v>125</v>
      </c>
      <c r="G1399" s="87">
        <v>43952</v>
      </c>
      <c r="H1399" t="s">
        <v>3024</v>
      </c>
      <c r="I1399" t="s">
        <v>3506</v>
      </c>
      <c r="J1399" t="s">
        <v>3495</v>
      </c>
      <c r="K1399">
        <v>10390</v>
      </c>
      <c r="L1399" t="s">
        <v>3493</v>
      </c>
      <c r="M1399" s="87">
        <v>43952</v>
      </c>
      <c r="N1399" t="s">
        <v>1551</v>
      </c>
      <c r="O1399" t="s">
        <v>1552</v>
      </c>
      <c r="P1399" s="61">
        <v>200</v>
      </c>
      <c r="Q1399" t="s">
        <v>1552</v>
      </c>
      <c r="R1399" s="61">
        <v>200</v>
      </c>
      <c r="S1399" s="61">
        <v>0</v>
      </c>
    </row>
    <row r="1400" spans="1:19" x14ac:dyDescent="0.2">
      <c r="A1400" t="s">
        <v>562</v>
      </c>
      <c r="B1400" t="s">
        <v>910</v>
      </c>
      <c r="C1400" t="s">
        <v>1241</v>
      </c>
      <c r="D1400" t="s">
        <v>238</v>
      </c>
      <c r="E1400" t="s">
        <v>1546</v>
      </c>
      <c r="F1400" t="s">
        <v>125</v>
      </c>
      <c r="G1400" s="87">
        <v>43952</v>
      </c>
      <c r="H1400" t="s">
        <v>3024</v>
      </c>
      <c r="I1400" t="s">
        <v>3507</v>
      </c>
      <c r="J1400" t="s">
        <v>3495</v>
      </c>
      <c r="K1400">
        <v>10390</v>
      </c>
      <c r="L1400" t="s">
        <v>3493</v>
      </c>
      <c r="M1400" s="87">
        <v>43952</v>
      </c>
      <c r="N1400" t="s">
        <v>1551</v>
      </c>
      <c r="O1400" t="s">
        <v>1552</v>
      </c>
      <c r="P1400" s="61">
        <v>250</v>
      </c>
      <c r="Q1400" t="s">
        <v>1552</v>
      </c>
      <c r="R1400" s="61">
        <v>250</v>
      </c>
      <c r="S1400" s="61">
        <v>0</v>
      </c>
    </row>
    <row r="1401" spans="1:19" x14ac:dyDescent="0.2">
      <c r="A1401" t="s">
        <v>562</v>
      </c>
      <c r="B1401" t="s">
        <v>910</v>
      </c>
      <c r="C1401" t="s">
        <v>1241</v>
      </c>
      <c r="D1401" t="s">
        <v>238</v>
      </c>
      <c r="E1401" t="s">
        <v>1546</v>
      </c>
      <c r="F1401" t="s">
        <v>125</v>
      </c>
      <c r="G1401" s="87">
        <v>43955</v>
      </c>
      <c r="H1401" t="s">
        <v>3024</v>
      </c>
      <c r="I1401" t="s">
        <v>3508</v>
      </c>
      <c r="J1401" t="s">
        <v>3495</v>
      </c>
      <c r="K1401">
        <v>10394</v>
      </c>
      <c r="L1401" t="s">
        <v>3509</v>
      </c>
      <c r="M1401" s="87">
        <v>43957</v>
      </c>
      <c r="N1401" t="s">
        <v>1551</v>
      </c>
      <c r="O1401" t="s">
        <v>1552</v>
      </c>
      <c r="P1401" s="61">
        <v>500</v>
      </c>
      <c r="Q1401" t="s">
        <v>1552</v>
      </c>
      <c r="R1401" s="61">
        <v>500</v>
      </c>
      <c r="S1401" s="61">
        <v>0</v>
      </c>
    </row>
    <row r="1402" spans="1:19" x14ac:dyDescent="0.2">
      <c r="A1402" t="s">
        <v>562</v>
      </c>
      <c r="B1402" t="s">
        <v>910</v>
      </c>
      <c r="C1402" t="s">
        <v>1241</v>
      </c>
      <c r="D1402" t="s">
        <v>238</v>
      </c>
      <c r="E1402" t="s">
        <v>1546</v>
      </c>
      <c r="F1402" t="s">
        <v>125</v>
      </c>
      <c r="G1402" s="87">
        <v>43957</v>
      </c>
      <c r="H1402" t="s">
        <v>3024</v>
      </c>
      <c r="I1402" t="s">
        <v>3510</v>
      </c>
      <c r="J1402" t="s">
        <v>3511</v>
      </c>
      <c r="K1402">
        <v>10395</v>
      </c>
      <c r="L1402" t="s">
        <v>3512</v>
      </c>
      <c r="M1402" s="87">
        <v>43957</v>
      </c>
      <c r="N1402" t="s">
        <v>1551</v>
      </c>
      <c r="O1402" t="s">
        <v>1552</v>
      </c>
      <c r="P1402" s="61">
        <v>200</v>
      </c>
      <c r="Q1402" t="s">
        <v>1552</v>
      </c>
      <c r="R1402" s="61">
        <v>200</v>
      </c>
      <c r="S1402" s="61">
        <v>0</v>
      </c>
    </row>
    <row r="1403" spans="1:19" x14ac:dyDescent="0.2">
      <c r="A1403" t="s">
        <v>562</v>
      </c>
      <c r="B1403" t="s">
        <v>910</v>
      </c>
      <c r="C1403" t="s">
        <v>1241</v>
      </c>
      <c r="D1403" t="s">
        <v>238</v>
      </c>
      <c r="E1403" t="s">
        <v>1546</v>
      </c>
      <c r="F1403" t="s">
        <v>125</v>
      </c>
      <c r="G1403" s="87">
        <v>43959</v>
      </c>
      <c r="H1403" t="s">
        <v>3024</v>
      </c>
      <c r="I1403" t="s">
        <v>3513</v>
      </c>
      <c r="J1403" t="s">
        <v>3514</v>
      </c>
      <c r="K1403">
        <v>10397</v>
      </c>
      <c r="L1403" t="s">
        <v>3515</v>
      </c>
      <c r="M1403" s="87">
        <v>43962</v>
      </c>
      <c r="N1403" t="s">
        <v>1551</v>
      </c>
      <c r="O1403" t="s">
        <v>1552</v>
      </c>
      <c r="P1403" s="61">
        <v>200</v>
      </c>
      <c r="Q1403" t="s">
        <v>1552</v>
      </c>
      <c r="R1403" s="61">
        <v>200</v>
      </c>
      <c r="S1403" s="61">
        <v>0</v>
      </c>
    </row>
    <row r="1404" spans="1:19" x14ac:dyDescent="0.2">
      <c r="A1404" t="s">
        <v>562</v>
      </c>
      <c r="B1404" t="s">
        <v>910</v>
      </c>
      <c r="C1404" t="s">
        <v>1241</v>
      </c>
      <c r="D1404" t="s">
        <v>238</v>
      </c>
      <c r="E1404" t="s">
        <v>1546</v>
      </c>
      <c r="F1404" t="s">
        <v>125</v>
      </c>
      <c r="G1404" s="87">
        <v>43959</v>
      </c>
      <c r="H1404" t="s">
        <v>3024</v>
      </c>
      <c r="I1404" t="s">
        <v>3516</v>
      </c>
      <c r="J1404" t="s">
        <v>3514</v>
      </c>
      <c r="K1404">
        <v>10397</v>
      </c>
      <c r="L1404" t="s">
        <v>3515</v>
      </c>
      <c r="M1404" s="87">
        <v>43962</v>
      </c>
      <c r="N1404" t="s">
        <v>1551</v>
      </c>
      <c r="O1404" t="s">
        <v>1552</v>
      </c>
      <c r="P1404" s="61">
        <v>300</v>
      </c>
      <c r="Q1404" t="s">
        <v>1552</v>
      </c>
      <c r="R1404" s="61">
        <v>300</v>
      </c>
      <c r="S1404" s="61">
        <v>0</v>
      </c>
    </row>
    <row r="1405" spans="1:19" x14ac:dyDescent="0.2">
      <c r="A1405" t="s">
        <v>562</v>
      </c>
      <c r="B1405" t="s">
        <v>910</v>
      </c>
      <c r="C1405" t="s">
        <v>1241</v>
      </c>
      <c r="D1405" t="s">
        <v>238</v>
      </c>
      <c r="E1405" t="s">
        <v>1546</v>
      </c>
      <c r="F1405" t="s">
        <v>125</v>
      </c>
      <c r="G1405" s="87">
        <v>43962</v>
      </c>
      <c r="H1405" t="s">
        <v>3024</v>
      </c>
      <c r="I1405" t="s">
        <v>3517</v>
      </c>
      <c r="J1405" t="s">
        <v>3495</v>
      </c>
      <c r="K1405">
        <v>10399</v>
      </c>
      <c r="L1405" t="s">
        <v>3518</v>
      </c>
      <c r="M1405" s="87">
        <v>43983</v>
      </c>
      <c r="N1405" t="s">
        <v>1635</v>
      </c>
      <c r="O1405" t="s">
        <v>1552</v>
      </c>
      <c r="P1405" s="61">
        <v>272.73</v>
      </c>
      <c r="Q1405" t="s">
        <v>1552</v>
      </c>
      <c r="R1405" s="61">
        <v>272.73</v>
      </c>
      <c r="S1405" s="61">
        <v>0</v>
      </c>
    </row>
    <row r="1406" spans="1:19" x14ac:dyDescent="0.2">
      <c r="A1406" t="s">
        <v>562</v>
      </c>
      <c r="B1406" t="s">
        <v>910</v>
      </c>
      <c r="C1406" t="s">
        <v>1241</v>
      </c>
      <c r="D1406" t="s">
        <v>238</v>
      </c>
      <c r="E1406" t="s">
        <v>1546</v>
      </c>
      <c r="F1406" t="s">
        <v>125</v>
      </c>
      <c r="G1406" s="87">
        <v>43966</v>
      </c>
      <c r="H1406" t="s">
        <v>3024</v>
      </c>
      <c r="I1406" t="s">
        <v>3519</v>
      </c>
      <c r="J1406" t="s">
        <v>3520</v>
      </c>
      <c r="K1406">
        <v>10399</v>
      </c>
      <c r="L1406" t="s">
        <v>3521</v>
      </c>
      <c r="M1406" s="87">
        <v>43983</v>
      </c>
      <c r="N1406" t="s">
        <v>1635</v>
      </c>
      <c r="O1406" t="s">
        <v>1552</v>
      </c>
      <c r="P1406" s="61">
        <v>600</v>
      </c>
      <c r="Q1406" t="s">
        <v>1552</v>
      </c>
      <c r="R1406" s="61">
        <v>600</v>
      </c>
      <c r="S1406" s="61">
        <v>0</v>
      </c>
    </row>
    <row r="1407" spans="1:19" x14ac:dyDescent="0.2">
      <c r="A1407" t="s">
        <v>562</v>
      </c>
      <c r="B1407" t="s">
        <v>910</v>
      </c>
      <c r="C1407" t="s">
        <v>1241</v>
      </c>
      <c r="D1407" t="s">
        <v>238</v>
      </c>
      <c r="E1407" t="s">
        <v>1546</v>
      </c>
      <c r="F1407" t="s">
        <v>125</v>
      </c>
      <c r="G1407" s="87">
        <v>43966</v>
      </c>
      <c r="H1407" t="s">
        <v>3024</v>
      </c>
      <c r="I1407" t="s">
        <v>3522</v>
      </c>
      <c r="J1407" t="s">
        <v>3514</v>
      </c>
      <c r="K1407">
        <v>10399</v>
      </c>
      <c r="L1407" t="s">
        <v>3521</v>
      </c>
      <c r="M1407" s="87">
        <v>43983</v>
      </c>
      <c r="N1407" t="s">
        <v>1635</v>
      </c>
      <c r="O1407" t="s">
        <v>1552</v>
      </c>
      <c r="P1407" s="61">
        <v>272.73</v>
      </c>
      <c r="Q1407" t="s">
        <v>1552</v>
      </c>
      <c r="R1407" s="61">
        <v>272.73</v>
      </c>
      <c r="S1407" s="61">
        <v>0</v>
      </c>
    </row>
    <row r="1408" spans="1:19" x14ac:dyDescent="0.2">
      <c r="A1408" t="s">
        <v>562</v>
      </c>
      <c r="B1408" t="s">
        <v>910</v>
      </c>
      <c r="C1408" t="s">
        <v>1241</v>
      </c>
      <c r="D1408" t="s">
        <v>238</v>
      </c>
      <c r="E1408" t="s">
        <v>1546</v>
      </c>
      <c r="F1408" t="s">
        <v>125</v>
      </c>
      <c r="G1408" s="87">
        <v>43966</v>
      </c>
      <c r="H1408" t="s">
        <v>3024</v>
      </c>
      <c r="I1408" t="s">
        <v>3523</v>
      </c>
      <c r="J1408" t="s">
        <v>3524</v>
      </c>
      <c r="K1408">
        <v>10399</v>
      </c>
      <c r="L1408" t="s">
        <v>3525</v>
      </c>
      <c r="M1408" s="87">
        <v>43983</v>
      </c>
      <c r="N1408" t="s">
        <v>1635</v>
      </c>
      <c r="O1408" t="s">
        <v>1552</v>
      </c>
      <c r="P1408" s="61">
        <v>27.27</v>
      </c>
      <c r="Q1408" t="s">
        <v>1552</v>
      </c>
      <c r="R1408" s="61">
        <v>27.27</v>
      </c>
      <c r="S1408" s="61">
        <v>0</v>
      </c>
    </row>
    <row r="1409" spans="1:19" x14ac:dyDescent="0.2">
      <c r="A1409" t="s">
        <v>562</v>
      </c>
      <c r="B1409" t="s">
        <v>910</v>
      </c>
      <c r="C1409" t="s">
        <v>1241</v>
      </c>
      <c r="D1409" t="s">
        <v>238</v>
      </c>
      <c r="E1409" t="s">
        <v>1546</v>
      </c>
      <c r="F1409" t="s">
        <v>125</v>
      </c>
      <c r="G1409" s="87">
        <v>43971</v>
      </c>
      <c r="H1409" t="s">
        <v>3024</v>
      </c>
      <c r="I1409" t="s">
        <v>3526</v>
      </c>
      <c r="J1409" t="s">
        <v>3514</v>
      </c>
      <c r="K1409">
        <v>10399</v>
      </c>
      <c r="L1409" t="s">
        <v>3527</v>
      </c>
      <c r="M1409" s="87">
        <v>43983</v>
      </c>
      <c r="N1409" t="s">
        <v>1635</v>
      </c>
      <c r="O1409" t="s">
        <v>1552</v>
      </c>
      <c r="P1409" s="61">
        <v>250</v>
      </c>
      <c r="Q1409" t="s">
        <v>1552</v>
      </c>
      <c r="R1409" s="61">
        <v>250</v>
      </c>
      <c r="S1409" s="61">
        <v>0</v>
      </c>
    </row>
    <row r="1410" spans="1:19" x14ac:dyDescent="0.2">
      <c r="A1410" t="s">
        <v>562</v>
      </c>
      <c r="B1410" t="s">
        <v>910</v>
      </c>
      <c r="C1410" t="s">
        <v>1241</v>
      </c>
      <c r="D1410" t="s">
        <v>238</v>
      </c>
      <c r="E1410" t="s">
        <v>1546</v>
      </c>
      <c r="F1410" t="s">
        <v>125</v>
      </c>
      <c r="G1410" s="87">
        <v>43971</v>
      </c>
      <c r="H1410" t="s">
        <v>3024</v>
      </c>
      <c r="I1410" t="s">
        <v>3528</v>
      </c>
      <c r="J1410" t="s">
        <v>3495</v>
      </c>
      <c r="K1410">
        <v>10399</v>
      </c>
      <c r="L1410" t="s">
        <v>3527</v>
      </c>
      <c r="M1410" s="87">
        <v>43983</v>
      </c>
      <c r="N1410" t="s">
        <v>1635</v>
      </c>
      <c r="O1410" t="s">
        <v>1552</v>
      </c>
      <c r="P1410" s="61">
        <v>400</v>
      </c>
      <c r="Q1410" t="s">
        <v>1552</v>
      </c>
      <c r="R1410" s="61">
        <v>400</v>
      </c>
      <c r="S1410" s="61">
        <v>0</v>
      </c>
    </row>
    <row r="1411" spans="1:19" x14ac:dyDescent="0.2">
      <c r="A1411" t="s">
        <v>562</v>
      </c>
      <c r="B1411" t="s">
        <v>910</v>
      </c>
      <c r="C1411" t="s">
        <v>1241</v>
      </c>
      <c r="D1411" t="s">
        <v>238</v>
      </c>
      <c r="E1411" t="s">
        <v>1546</v>
      </c>
      <c r="F1411" t="s">
        <v>126</v>
      </c>
      <c r="G1411" s="87">
        <v>43983</v>
      </c>
      <c r="H1411" t="s">
        <v>3024</v>
      </c>
      <c r="I1411" t="s">
        <v>3529</v>
      </c>
      <c r="J1411" t="s">
        <v>3530</v>
      </c>
      <c r="K1411">
        <v>10399</v>
      </c>
      <c r="L1411" t="s">
        <v>3531</v>
      </c>
      <c r="M1411" s="87">
        <v>43983</v>
      </c>
      <c r="N1411" t="s">
        <v>1635</v>
      </c>
      <c r="O1411" t="s">
        <v>1552</v>
      </c>
      <c r="P1411" s="61">
        <v>300</v>
      </c>
      <c r="Q1411" t="s">
        <v>1552</v>
      </c>
      <c r="R1411" s="61">
        <v>300</v>
      </c>
      <c r="S1411" s="61">
        <v>0</v>
      </c>
    </row>
    <row r="1412" spans="1:19" x14ac:dyDescent="0.2">
      <c r="A1412" t="s">
        <v>562</v>
      </c>
      <c r="B1412" t="s">
        <v>910</v>
      </c>
      <c r="C1412" t="s">
        <v>1241</v>
      </c>
      <c r="D1412" t="s">
        <v>238</v>
      </c>
      <c r="E1412" t="s">
        <v>1546</v>
      </c>
      <c r="F1412" t="s">
        <v>126</v>
      </c>
      <c r="G1412" s="87">
        <v>43983</v>
      </c>
      <c r="H1412" t="s">
        <v>3024</v>
      </c>
      <c r="I1412" t="s">
        <v>3532</v>
      </c>
      <c r="J1412" t="s">
        <v>3530</v>
      </c>
      <c r="K1412">
        <v>10399</v>
      </c>
      <c r="L1412" t="s">
        <v>3531</v>
      </c>
      <c r="M1412" s="87">
        <v>43983</v>
      </c>
      <c r="N1412" t="s">
        <v>1635</v>
      </c>
      <c r="O1412" t="s">
        <v>1552</v>
      </c>
      <c r="P1412" s="61">
        <v>300</v>
      </c>
      <c r="Q1412" t="s">
        <v>1552</v>
      </c>
      <c r="R1412" s="61">
        <v>300</v>
      </c>
      <c r="S1412" s="61">
        <v>0</v>
      </c>
    </row>
    <row r="1413" spans="1:19" x14ac:dyDescent="0.2">
      <c r="A1413" t="s">
        <v>562</v>
      </c>
      <c r="B1413" t="s">
        <v>910</v>
      </c>
      <c r="C1413" t="s">
        <v>1241</v>
      </c>
      <c r="D1413" t="s">
        <v>238</v>
      </c>
      <c r="E1413" t="s">
        <v>1546</v>
      </c>
      <c r="F1413" t="s">
        <v>126</v>
      </c>
      <c r="G1413" s="87">
        <v>43983</v>
      </c>
      <c r="H1413" t="s">
        <v>3024</v>
      </c>
      <c r="I1413" t="s">
        <v>3533</v>
      </c>
      <c r="J1413" t="s">
        <v>3530</v>
      </c>
      <c r="K1413">
        <v>10399</v>
      </c>
      <c r="L1413" t="s">
        <v>3531</v>
      </c>
      <c r="M1413" s="87">
        <v>43983</v>
      </c>
      <c r="N1413" t="s">
        <v>1635</v>
      </c>
      <c r="O1413" t="s">
        <v>1552</v>
      </c>
      <c r="P1413" s="61">
        <v>200</v>
      </c>
      <c r="Q1413" t="s">
        <v>1552</v>
      </c>
      <c r="R1413" s="61">
        <v>200</v>
      </c>
      <c r="S1413" s="61">
        <v>0</v>
      </c>
    </row>
    <row r="1414" spans="1:19" x14ac:dyDescent="0.2">
      <c r="A1414" t="s">
        <v>562</v>
      </c>
      <c r="B1414" t="s">
        <v>910</v>
      </c>
      <c r="C1414" t="s">
        <v>1241</v>
      </c>
      <c r="D1414" t="s">
        <v>238</v>
      </c>
      <c r="E1414" t="s">
        <v>1546</v>
      </c>
      <c r="F1414" t="s">
        <v>126</v>
      </c>
      <c r="G1414" s="87">
        <v>43983</v>
      </c>
      <c r="H1414" t="s">
        <v>3024</v>
      </c>
      <c r="I1414" t="s">
        <v>3534</v>
      </c>
      <c r="J1414" t="s">
        <v>3535</v>
      </c>
      <c r="K1414">
        <v>10399</v>
      </c>
      <c r="L1414" t="s">
        <v>3518</v>
      </c>
      <c r="M1414" s="87">
        <v>43983</v>
      </c>
      <c r="N1414" t="s">
        <v>1635</v>
      </c>
      <c r="O1414" t="s">
        <v>1552</v>
      </c>
      <c r="P1414" s="61">
        <v>500</v>
      </c>
      <c r="Q1414" t="s">
        <v>1552</v>
      </c>
      <c r="R1414" s="61">
        <v>500</v>
      </c>
      <c r="S1414" s="61">
        <v>0</v>
      </c>
    </row>
    <row r="1415" spans="1:19" x14ac:dyDescent="0.2">
      <c r="A1415" t="s">
        <v>562</v>
      </c>
      <c r="B1415" t="s">
        <v>910</v>
      </c>
      <c r="C1415" t="s">
        <v>1241</v>
      </c>
      <c r="D1415" t="s">
        <v>238</v>
      </c>
      <c r="E1415" t="s">
        <v>1546</v>
      </c>
      <c r="F1415" t="s">
        <v>126</v>
      </c>
      <c r="G1415" s="87">
        <v>43983</v>
      </c>
      <c r="H1415" t="s">
        <v>3024</v>
      </c>
      <c r="I1415" t="s">
        <v>3536</v>
      </c>
      <c r="J1415" t="s">
        <v>3535</v>
      </c>
      <c r="K1415">
        <v>10399</v>
      </c>
      <c r="L1415" t="s">
        <v>3537</v>
      </c>
      <c r="M1415" s="87">
        <v>43983</v>
      </c>
      <c r="N1415" t="s">
        <v>1635</v>
      </c>
      <c r="O1415" t="s">
        <v>1552</v>
      </c>
      <c r="P1415" s="61">
        <v>500</v>
      </c>
      <c r="Q1415" t="s">
        <v>1552</v>
      </c>
      <c r="R1415" s="61">
        <v>500</v>
      </c>
      <c r="S1415" s="61">
        <v>0</v>
      </c>
    </row>
    <row r="1416" spans="1:19" x14ac:dyDescent="0.2">
      <c r="A1416" t="s">
        <v>562</v>
      </c>
      <c r="B1416" t="s">
        <v>910</v>
      </c>
      <c r="C1416" t="s">
        <v>1241</v>
      </c>
      <c r="D1416" t="s">
        <v>238</v>
      </c>
      <c r="E1416" t="s">
        <v>1546</v>
      </c>
      <c r="F1416" t="s">
        <v>126</v>
      </c>
      <c r="G1416" s="87">
        <v>43983</v>
      </c>
      <c r="H1416" t="s">
        <v>3024</v>
      </c>
      <c r="I1416" t="s">
        <v>3538</v>
      </c>
      <c r="J1416" t="s">
        <v>3530</v>
      </c>
      <c r="K1416">
        <v>10399</v>
      </c>
      <c r="L1416" t="s">
        <v>3531</v>
      </c>
      <c r="M1416" s="87">
        <v>43983</v>
      </c>
      <c r="N1416" t="s">
        <v>1635</v>
      </c>
      <c r="O1416" t="s">
        <v>1552</v>
      </c>
      <c r="P1416" s="61">
        <v>600</v>
      </c>
      <c r="Q1416" t="s">
        <v>1552</v>
      </c>
      <c r="R1416" s="61">
        <v>600</v>
      </c>
      <c r="S1416" s="61">
        <v>0</v>
      </c>
    </row>
    <row r="1417" spans="1:19" x14ac:dyDescent="0.2">
      <c r="A1417" t="s">
        <v>562</v>
      </c>
      <c r="B1417" t="s">
        <v>910</v>
      </c>
      <c r="C1417" t="s">
        <v>1241</v>
      </c>
      <c r="D1417" t="s">
        <v>238</v>
      </c>
      <c r="E1417" t="s">
        <v>1546</v>
      </c>
      <c r="F1417" t="s">
        <v>126</v>
      </c>
      <c r="G1417" s="87">
        <v>43983</v>
      </c>
      <c r="H1417" t="s">
        <v>3024</v>
      </c>
      <c r="I1417" t="s">
        <v>3539</v>
      </c>
      <c r="J1417" t="s">
        <v>3535</v>
      </c>
      <c r="K1417">
        <v>10399</v>
      </c>
      <c r="L1417" t="s">
        <v>3537</v>
      </c>
      <c r="M1417" s="87">
        <v>43983</v>
      </c>
      <c r="N1417" t="s">
        <v>1635</v>
      </c>
      <c r="O1417" t="s">
        <v>1552</v>
      </c>
      <c r="P1417" s="61">
        <v>272.73</v>
      </c>
      <c r="Q1417" t="s">
        <v>1552</v>
      </c>
      <c r="R1417" s="61">
        <v>272.73</v>
      </c>
      <c r="S1417" s="61">
        <v>0</v>
      </c>
    </row>
    <row r="1418" spans="1:19" x14ac:dyDescent="0.2">
      <c r="A1418" t="s">
        <v>562</v>
      </c>
      <c r="B1418" t="s">
        <v>910</v>
      </c>
      <c r="C1418" t="s">
        <v>1241</v>
      </c>
      <c r="D1418" t="s">
        <v>238</v>
      </c>
      <c r="E1418" t="s">
        <v>1546</v>
      </c>
      <c r="F1418" t="s">
        <v>126</v>
      </c>
      <c r="G1418" s="87">
        <v>43983</v>
      </c>
      <c r="H1418" t="s">
        <v>3024</v>
      </c>
      <c r="I1418" t="s">
        <v>3540</v>
      </c>
      <c r="J1418" t="s">
        <v>3535</v>
      </c>
      <c r="K1418">
        <v>10399</v>
      </c>
      <c r="L1418" t="s">
        <v>3537</v>
      </c>
      <c r="M1418" s="87">
        <v>43983</v>
      </c>
      <c r="N1418" t="s">
        <v>1635</v>
      </c>
      <c r="O1418" t="s">
        <v>1552</v>
      </c>
      <c r="P1418" s="61">
        <v>272.73</v>
      </c>
      <c r="Q1418" t="s">
        <v>1552</v>
      </c>
      <c r="R1418" s="61">
        <v>272.73</v>
      </c>
      <c r="S1418" s="61">
        <v>0</v>
      </c>
    </row>
    <row r="1419" spans="1:19" x14ac:dyDescent="0.2">
      <c r="A1419" t="s">
        <v>562</v>
      </c>
      <c r="B1419" t="s">
        <v>910</v>
      </c>
      <c r="C1419" t="s">
        <v>1241</v>
      </c>
      <c r="D1419" t="s">
        <v>238</v>
      </c>
      <c r="E1419" t="s">
        <v>1546</v>
      </c>
      <c r="F1419" t="s">
        <v>126</v>
      </c>
      <c r="G1419" s="87">
        <v>43983</v>
      </c>
      <c r="H1419" t="s">
        <v>3024</v>
      </c>
      <c r="I1419" t="s">
        <v>3541</v>
      </c>
      <c r="J1419" t="s">
        <v>3535</v>
      </c>
      <c r="K1419">
        <v>10399</v>
      </c>
      <c r="L1419" t="s">
        <v>3537</v>
      </c>
      <c r="M1419" s="87">
        <v>43983</v>
      </c>
      <c r="N1419" t="s">
        <v>1635</v>
      </c>
      <c r="O1419" t="s">
        <v>1552</v>
      </c>
      <c r="P1419" s="61">
        <v>100</v>
      </c>
      <c r="Q1419" t="s">
        <v>1552</v>
      </c>
      <c r="R1419" s="61">
        <v>100</v>
      </c>
      <c r="S1419" s="61">
        <v>0</v>
      </c>
    </row>
    <row r="1420" spans="1:19" x14ac:dyDescent="0.2">
      <c r="A1420" t="s">
        <v>562</v>
      </c>
      <c r="B1420" t="s">
        <v>910</v>
      </c>
      <c r="C1420" t="s">
        <v>1241</v>
      </c>
      <c r="D1420" t="s">
        <v>238</v>
      </c>
      <c r="E1420" t="s">
        <v>1546</v>
      </c>
      <c r="F1420" t="s">
        <v>126</v>
      </c>
      <c r="G1420" s="87">
        <v>43983</v>
      </c>
      <c r="H1420" t="s">
        <v>3024</v>
      </c>
      <c r="I1420" t="s">
        <v>3542</v>
      </c>
      <c r="J1420" t="s">
        <v>3535</v>
      </c>
      <c r="K1420">
        <v>10399</v>
      </c>
      <c r="L1420" t="s">
        <v>3543</v>
      </c>
      <c r="M1420" s="87">
        <v>43983</v>
      </c>
      <c r="N1420" t="s">
        <v>1635</v>
      </c>
      <c r="O1420" t="s">
        <v>1552</v>
      </c>
      <c r="P1420" s="61">
        <v>300</v>
      </c>
      <c r="Q1420" t="s">
        <v>1552</v>
      </c>
      <c r="R1420" s="61">
        <v>300</v>
      </c>
      <c r="S1420" s="61">
        <v>0</v>
      </c>
    </row>
    <row r="1421" spans="1:19" x14ac:dyDescent="0.2">
      <c r="A1421" t="s">
        <v>562</v>
      </c>
      <c r="B1421" t="s">
        <v>910</v>
      </c>
      <c r="C1421" t="s">
        <v>1241</v>
      </c>
      <c r="D1421" t="s">
        <v>238</v>
      </c>
      <c r="E1421" t="s">
        <v>1546</v>
      </c>
      <c r="F1421" t="s">
        <v>126</v>
      </c>
      <c r="G1421" s="87">
        <v>43983</v>
      </c>
      <c r="H1421" t="s">
        <v>3024</v>
      </c>
      <c r="I1421" t="s">
        <v>3544</v>
      </c>
      <c r="J1421" t="s">
        <v>3535</v>
      </c>
      <c r="K1421">
        <v>10399</v>
      </c>
      <c r="L1421" t="s">
        <v>3537</v>
      </c>
      <c r="M1421" s="87">
        <v>43983</v>
      </c>
      <c r="N1421" t="s">
        <v>1635</v>
      </c>
      <c r="O1421" t="s">
        <v>1552</v>
      </c>
      <c r="P1421" s="61">
        <v>250</v>
      </c>
      <c r="Q1421" t="s">
        <v>1552</v>
      </c>
      <c r="R1421" s="61">
        <v>250</v>
      </c>
      <c r="S1421" s="61">
        <v>0</v>
      </c>
    </row>
    <row r="1422" spans="1:19" x14ac:dyDescent="0.2">
      <c r="A1422" t="s">
        <v>562</v>
      </c>
      <c r="B1422" t="s">
        <v>910</v>
      </c>
      <c r="C1422" t="s">
        <v>1241</v>
      </c>
      <c r="D1422" t="s">
        <v>238</v>
      </c>
      <c r="E1422" t="s">
        <v>1546</v>
      </c>
      <c r="F1422" t="s">
        <v>126</v>
      </c>
      <c r="G1422" s="87">
        <v>43984</v>
      </c>
      <c r="H1422" t="s">
        <v>3024</v>
      </c>
      <c r="I1422" t="s">
        <v>3545</v>
      </c>
      <c r="J1422" t="s">
        <v>3530</v>
      </c>
      <c r="K1422">
        <v>10402</v>
      </c>
      <c r="L1422" t="s">
        <v>3546</v>
      </c>
      <c r="M1422" s="87">
        <v>43985</v>
      </c>
      <c r="N1422" t="s">
        <v>1551</v>
      </c>
      <c r="O1422" t="s">
        <v>1552</v>
      </c>
      <c r="P1422" s="61">
        <v>400</v>
      </c>
      <c r="Q1422" t="s">
        <v>1552</v>
      </c>
      <c r="R1422" s="61">
        <v>400</v>
      </c>
      <c r="S1422" s="61">
        <v>0</v>
      </c>
    </row>
    <row r="1423" spans="1:19" x14ac:dyDescent="0.2">
      <c r="A1423" t="s">
        <v>562</v>
      </c>
      <c r="B1423" t="s">
        <v>910</v>
      </c>
      <c r="C1423" t="s">
        <v>1241</v>
      </c>
      <c r="D1423" t="s">
        <v>238</v>
      </c>
      <c r="E1423" t="s">
        <v>1546</v>
      </c>
      <c r="F1423" t="s">
        <v>126</v>
      </c>
      <c r="G1423" s="87">
        <v>43998</v>
      </c>
      <c r="H1423" t="s">
        <v>3024</v>
      </c>
      <c r="I1423" t="s">
        <v>3547</v>
      </c>
      <c r="J1423" t="s">
        <v>3535</v>
      </c>
      <c r="K1423">
        <v>10410</v>
      </c>
      <c r="L1423" t="s">
        <v>3548</v>
      </c>
      <c r="M1423" s="87">
        <v>44006</v>
      </c>
      <c r="N1423" t="s">
        <v>1551</v>
      </c>
      <c r="O1423" t="s">
        <v>1552</v>
      </c>
      <c r="P1423" s="61">
        <v>250</v>
      </c>
      <c r="Q1423" t="s">
        <v>1552</v>
      </c>
      <c r="R1423" s="61">
        <v>250</v>
      </c>
      <c r="S1423" s="61">
        <v>0</v>
      </c>
    </row>
    <row r="1424" spans="1:19" x14ac:dyDescent="0.2">
      <c r="A1424" t="s">
        <v>562</v>
      </c>
      <c r="B1424" t="s">
        <v>910</v>
      </c>
      <c r="C1424" t="s">
        <v>1241</v>
      </c>
      <c r="D1424" t="s">
        <v>238</v>
      </c>
      <c r="E1424" t="s">
        <v>1546</v>
      </c>
      <c r="F1424" t="s">
        <v>126</v>
      </c>
      <c r="G1424" s="87">
        <v>44001</v>
      </c>
      <c r="H1424" t="s">
        <v>3024</v>
      </c>
      <c r="I1424" t="s">
        <v>3549</v>
      </c>
      <c r="J1424" t="s">
        <v>3495</v>
      </c>
      <c r="K1424">
        <v>10411</v>
      </c>
      <c r="L1424" t="s">
        <v>3550</v>
      </c>
      <c r="M1424" s="87">
        <v>44008</v>
      </c>
      <c r="N1424" t="s">
        <v>1551</v>
      </c>
      <c r="O1424" t="s">
        <v>1552</v>
      </c>
      <c r="P1424" s="61">
        <v>50</v>
      </c>
      <c r="Q1424" t="s">
        <v>1552</v>
      </c>
      <c r="R1424" s="61">
        <v>50</v>
      </c>
      <c r="S1424" s="61">
        <v>0</v>
      </c>
    </row>
    <row r="1425" spans="1:19" x14ac:dyDescent="0.2">
      <c r="A1425" t="s">
        <v>562</v>
      </c>
      <c r="B1425" t="s">
        <v>910</v>
      </c>
      <c r="C1425" t="s">
        <v>1241</v>
      </c>
      <c r="D1425" t="s">
        <v>238</v>
      </c>
      <c r="E1425" t="s">
        <v>1546</v>
      </c>
      <c r="F1425" t="s">
        <v>126</v>
      </c>
      <c r="G1425" s="87">
        <v>44001</v>
      </c>
      <c r="H1425" t="s">
        <v>3024</v>
      </c>
      <c r="I1425" t="s">
        <v>3551</v>
      </c>
      <c r="J1425" t="s">
        <v>3530</v>
      </c>
      <c r="K1425">
        <v>10411</v>
      </c>
      <c r="L1425" t="s">
        <v>3550</v>
      </c>
      <c r="M1425" s="87">
        <v>44008</v>
      </c>
      <c r="N1425" t="s">
        <v>1551</v>
      </c>
      <c r="O1425" t="s">
        <v>1552</v>
      </c>
      <c r="P1425" s="61">
        <v>200</v>
      </c>
      <c r="Q1425" t="s">
        <v>1552</v>
      </c>
      <c r="R1425" s="61">
        <v>200</v>
      </c>
      <c r="S1425" s="61">
        <v>0</v>
      </c>
    </row>
    <row r="1426" spans="1:19" x14ac:dyDescent="0.2">
      <c r="A1426" t="s">
        <v>562</v>
      </c>
      <c r="B1426" t="s">
        <v>910</v>
      </c>
      <c r="C1426" t="s">
        <v>1241</v>
      </c>
      <c r="D1426" t="s">
        <v>238</v>
      </c>
      <c r="E1426" t="s">
        <v>1546</v>
      </c>
      <c r="F1426" t="s">
        <v>126</v>
      </c>
      <c r="G1426" s="87">
        <v>44008</v>
      </c>
      <c r="H1426" t="s">
        <v>3024</v>
      </c>
      <c r="I1426" t="s">
        <v>3552</v>
      </c>
      <c r="J1426" t="s">
        <v>3553</v>
      </c>
      <c r="K1426">
        <v>10411</v>
      </c>
      <c r="L1426" t="s">
        <v>3554</v>
      </c>
      <c r="M1426" s="87">
        <v>44008</v>
      </c>
      <c r="N1426" t="s">
        <v>1551</v>
      </c>
      <c r="O1426" t="s">
        <v>1552</v>
      </c>
      <c r="P1426" s="61">
        <v>50</v>
      </c>
      <c r="Q1426" t="s">
        <v>1552</v>
      </c>
      <c r="R1426" s="61">
        <v>50</v>
      </c>
      <c r="S1426" s="61">
        <v>0</v>
      </c>
    </row>
    <row r="1427" spans="1:19" x14ac:dyDescent="0.2">
      <c r="A1427" t="s">
        <v>562</v>
      </c>
      <c r="B1427" t="s">
        <v>910</v>
      </c>
      <c r="C1427" t="s">
        <v>1241</v>
      </c>
      <c r="D1427" t="s">
        <v>238</v>
      </c>
      <c r="E1427" t="s">
        <v>1546</v>
      </c>
      <c r="F1427" t="s">
        <v>126</v>
      </c>
      <c r="G1427" s="87">
        <v>44008</v>
      </c>
      <c r="H1427" t="s">
        <v>3024</v>
      </c>
      <c r="I1427" t="s">
        <v>3555</v>
      </c>
      <c r="J1427" t="s">
        <v>3535</v>
      </c>
      <c r="K1427">
        <v>10411</v>
      </c>
      <c r="L1427" t="s">
        <v>3550</v>
      </c>
      <c r="M1427" s="87">
        <v>44008</v>
      </c>
      <c r="N1427" t="s">
        <v>1551</v>
      </c>
      <c r="O1427" t="s">
        <v>1552</v>
      </c>
      <c r="P1427" s="61">
        <v>200</v>
      </c>
      <c r="Q1427" t="s">
        <v>1552</v>
      </c>
      <c r="R1427" s="61">
        <v>200</v>
      </c>
      <c r="S1427" s="61">
        <v>0</v>
      </c>
    </row>
    <row r="1428" spans="1:19" x14ac:dyDescent="0.2">
      <c r="A1428" t="s">
        <v>562</v>
      </c>
      <c r="B1428" t="s">
        <v>910</v>
      </c>
      <c r="C1428" t="s">
        <v>1241</v>
      </c>
      <c r="D1428" t="s">
        <v>238</v>
      </c>
      <c r="E1428" t="s">
        <v>1546</v>
      </c>
      <c r="F1428" t="s">
        <v>16</v>
      </c>
      <c r="G1428" s="87">
        <v>44012</v>
      </c>
      <c r="H1428" t="s">
        <v>2361</v>
      </c>
      <c r="J1428" t="s">
        <v>2362</v>
      </c>
      <c r="K1428">
        <v>10408</v>
      </c>
      <c r="L1428" t="s">
        <v>2363</v>
      </c>
      <c r="M1428" s="87">
        <v>43999</v>
      </c>
      <c r="N1428" t="s">
        <v>1551</v>
      </c>
      <c r="O1428" t="s">
        <v>1552</v>
      </c>
      <c r="P1428" s="61">
        <v>-70656.7</v>
      </c>
      <c r="Q1428" t="s">
        <v>1552</v>
      </c>
      <c r="R1428" s="61">
        <v>0</v>
      </c>
      <c r="S1428" s="61">
        <v>-70656.7</v>
      </c>
    </row>
    <row r="1429" spans="1:19" x14ac:dyDescent="0.2">
      <c r="A1429" t="s">
        <v>562</v>
      </c>
      <c r="B1429" t="s">
        <v>910</v>
      </c>
      <c r="C1429" t="s">
        <v>1241</v>
      </c>
      <c r="D1429" t="s">
        <v>238</v>
      </c>
      <c r="E1429" t="s">
        <v>1546</v>
      </c>
      <c r="F1429" t="s">
        <v>16</v>
      </c>
      <c r="G1429" s="87">
        <v>44012</v>
      </c>
      <c r="H1429" t="s">
        <v>3556</v>
      </c>
      <c r="I1429" t="s">
        <v>2362</v>
      </c>
      <c r="J1429" t="s">
        <v>2362</v>
      </c>
      <c r="K1429">
        <v>10411</v>
      </c>
      <c r="L1429" t="s">
        <v>3550</v>
      </c>
      <c r="M1429" s="87">
        <v>44008</v>
      </c>
      <c r="N1429" t="s">
        <v>1551</v>
      </c>
      <c r="O1429" t="s">
        <v>1552</v>
      </c>
      <c r="P1429" s="61">
        <v>-200</v>
      </c>
      <c r="Q1429" t="s">
        <v>1552</v>
      </c>
      <c r="R1429" s="61">
        <v>0</v>
      </c>
      <c r="S1429" s="61">
        <v>-200</v>
      </c>
    </row>
    <row r="1430" spans="1:19" x14ac:dyDescent="0.2">
      <c r="A1430" t="s">
        <v>562</v>
      </c>
      <c r="B1430" t="s">
        <v>910</v>
      </c>
      <c r="C1430" t="s">
        <v>1241</v>
      </c>
      <c r="D1430" t="s">
        <v>238</v>
      </c>
      <c r="E1430" t="s">
        <v>1546</v>
      </c>
      <c r="F1430" t="s">
        <v>16</v>
      </c>
      <c r="G1430" s="87">
        <v>44012</v>
      </c>
      <c r="H1430" t="s">
        <v>3556</v>
      </c>
      <c r="I1430" t="s">
        <v>2362</v>
      </c>
      <c r="J1430" t="s">
        <v>2362</v>
      </c>
      <c r="K1430">
        <v>10411</v>
      </c>
      <c r="L1430" t="s">
        <v>3550</v>
      </c>
      <c r="M1430" s="87">
        <v>44008</v>
      </c>
      <c r="N1430" t="s">
        <v>1551</v>
      </c>
      <c r="O1430" t="s">
        <v>1552</v>
      </c>
      <c r="P1430" s="61">
        <v>-200</v>
      </c>
      <c r="Q1430" t="s">
        <v>1552</v>
      </c>
      <c r="R1430" s="61">
        <v>0</v>
      </c>
      <c r="S1430" s="61">
        <v>-200</v>
      </c>
    </row>
    <row r="1431" spans="1:19" x14ac:dyDescent="0.2">
      <c r="A1431" t="s">
        <v>562</v>
      </c>
      <c r="B1431" t="s">
        <v>910</v>
      </c>
      <c r="C1431" t="s">
        <v>1241</v>
      </c>
      <c r="D1431" t="s">
        <v>238</v>
      </c>
      <c r="E1431" t="s">
        <v>1546</v>
      </c>
      <c r="F1431" t="s">
        <v>16</v>
      </c>
      <c r="G1431" s="87">
        <v>44012</v>
      </c>
      <c r="H1431" t="s">
        <v>3556</v>
      </c>
      <c r="I1431" t="s">
        <v>2362</v>
      </c>
      <c r="J1431" t="s">
        <v>2362</v>
      </c>
      <c r="K1431">
        <v>10411</v>
      </c>
      <c r="L1431" t="s">
        <v>3550</v>
      </c>
      <c r="M1431" s="87">
        <v>44008</v>
      </c>
      <c r="N1431" t="s">
        <v>1551</v>
      </c>
      <c r="O1431" t="s">
        <v>1552</v>
      </c>
      <c r="P1431" s="61">
        <v>-50</v>
      </c>
      <c r="Q1431" t="s">
        <v>1552</v>
      </c>
      <c r="R1431" s="61">
        <v>0</v>
      </c>
      <c r="S1431" s="61">
        <v>-50</v>
      </c>
    </row>
    <row r="1432" spans="1:19" x14ac:dyDescent="0.2">
      <c r="A1432" t="s">
        <v>562</v>
      </c>
      <c r="B1432" t="s">
        <v>910</v>
      </c>
      <c r="C1432" t="s">
        <v>1241</v>
      </c>
      <c r="D1432" t="s">
        <v>238</v>
      </c>
      <c r="E1432" t="s">
        <v>1546</v>
      </c>
      <c r="F1432" t="s">
        <v>16</v>
      </c>
      <c r="G1432" s="87">
        <v>44012</v>
      </c>
      <c r="H1432" t="s">
        <v>3556</v>
      </c>
      <c r="I1432" t="s">
        <v>2362</v>
      </c>
      <c r="J1432" t="s">
        <v>2362</v>
      </c>
      <c r="K1432">
        <v>10411</v>
      </c>
      <c r="L1432" t="s">
        <v>3554</v>
      </c>
      <c r="M1432" s="87">
        <v>44008</v>
      </c>
      <c r="N1432" t="s">
        <v>1551</v>
      </c>
      <c r="O1432" t="s">
        <v>1552</v>
      </c>
      <c r="P1432" s="61">
        <v>-50</v>
      </c>
      <c r="Q1432" t="s">
        <v>1552</v>
      </c>
      <c r="R1432" s="61">
        <v>0</v>
      </c>
      <c r="S1432" s="61">
        <v>-50</v>
      </c>
    </row>
    <row r="1433" spans="1:19" x14ac:dyDescent="0.2">
      <c r="A1433" t="s">
        <v>562</v>
      </c>
      <c r="B1433" t="s">
        <v>910</v>
      </c>
      <c r="C1433" t="s">
        <v>1241</v>
      </c>
      <c r="D1433" t="s">
        <v>238</v>
      </c>
      <c r="E1433" t="s">
        <v>1546</v>
      </c>
      <c r="F1433" t="s">
        <v>16</v>
      </c>
      <c r="G1433" s="87">
        <v>44012</v>
      </c>
      <c r="H1433" t="s">
        <v>3556</v>
      </c>
      <c r="I1433" t="s">
        <v>2362</v>
      </c>
      <c r="J1433" t="s">
        <v>2362</v>
      </c>
      <c r="K1433">
        <v>10410</v>
      </c>
      <c r="L1433" t="s">
        <v>3548</v>
      </c>
      <c r="M1433" s="87">
        <v>44006</v>
      </c>
      <c r="N1433" t="s">
        <v>1551</v>
      </c>
      <c r="O1433" t="s">
        <v>1552</v>
      </c>
      <c r="P1433" s="61">
        <v>-250</v>
      </c>
      <c r="Q1433" t="s">
        <v>1552</v>
      </c>
      <c r="R1433" s="61">
        <v>0</v>
      </c>
      <c r="S1433" s="61">
        <v>-250</v>
      </c>
    </row>
    <row r="1434" spans="1:19" x14ac:dyDescent="0.2">
      <c r="A1434" t="s">
        <v>563</v>
      </c>
      <c r="B1434" t="s">
        <v>911</v>
      </c>
      <c r="C1434" t="s">
        <v>1243</v>
      </c>
      <c r="D1434" t="s">
        <v>238</v>
      </c>
      <c r="E1434" t="s">
        <v>1546</v>
      </c>
      <c r="F1434" t="s">
        <v>120</v>
      </c>
      <c r="G1434" s="87">
        <v>43808</v>
      </c>
      <c r="H1434" t="s">
        <v>3024</v>
      </c>
      <c r="I1434" t="s">
        <v>3557</v>
      </c>
      <c r="J1434" t="s">
        <v>3558</v>
      </c>
      <c r="K1434">
        <v>10318</v>
      </c>
      <c r="L1434" t="s">
        <v>3027</v>
      </c>
      <c r="M1434" s="87">
        <v>43810</v>
      </c>
      <c r="N1434" t="s">
        <v>1551</v>
      </c>
      <c r="O1434" t="s">
        <v>1552</v>
      </c>
      <c r="P1434" s="61">
        <v>7000</v>
      </c>
      <c r="Q1434" t="s">
        <v>1552</v>
      </c>
      <c r="R1434" s="61">
        <v>7000</v>
      </c>
      <c r="S1434" s="61">
        <v>0</v>
      </c>
    </row>
    <row r="1435" spans="1:19" x14ac:dyDescent="0.2">
      <c r="A1435" t="s">
        <v>563</v>
      </c>
      <c r="B1435" t="s">
        <v>911</v>
      </c>
      <c r="C1435" t="s">
        <v>1243</v>
      </c>
      <c r="D1435" t="s">
        <v>238</v>
      </c>
      <c r="E1435" t="s">
        <v>1546</v>
      </c>
      <c r="F1435" t="s">
        <v>16</v>
      </c>
      <c r="G1435" s="87">
        <v>44012</v>
      </c>
      <c r="H1435" t="s">
        <v>2361</v>
      </c>
      <c r="J1435" t="s">
        <v>2362</v>
      </c>
      <c r="K1435">
        <v>10408</v>
      </c>
      <c r="L1435" t="s">
        <v>2363</v>
      </c>
      <c r="M1435" s="87">
        <v>43999</v>
      </c>
      <c r="N1435" t="s">
        <v>1551</v>
      </c>
      <c r="O1435" t="s">
        <v>1552</v>
      </c>
      <c r="P1435" s="61">
        <v>-7000</v>
      </c>
      <c r="Q1435" t="s">
        <v>1552</v>
      </c>
      <c r="R1435" s="61">
        <v>0</v>
      </c>
      <c r="S1435" s="61">
        <v>-7000</v>
      </c>
    </row>
    <row r="1436" spans="1:19" x14ac:dyDescent="0.2">
      <c r="A1436" t="s">
        <v>564</v>
      </c>
      <c r="B1436" t="s">
        <v>915</v>
      </c>
      <c r="C1436" t="s">
        <v>1246</v>
      </c>
      <c r="D1436" t="s">
        <v>238</v>
      </c>
      <c r="E1436" t="s">
        <v>1546</v>
      </c>
      <c r="F1436" t="s">
        <v>115</v>
      </c>
      <c r="G1436" s="87">
        <v>43651</v>
      </c>
      <c r="H1436" t="s">
        <v>3024</v>
      </c>
      <c r="I1436" t="s">
        <v>3559</v>
      </c>
      <c r="J1436" t="s">
        <v>3560</v>
      </c>
      <c r="K1436">
        <v>10222</v>
      </c>
      <c r="L1436" t="s">
        <v>3561</v>
      </c>
      <c r="M1436" s="87">
        <v>43654</v>
      </c>
      <c r="N1436" t="s">
        <v>1551</v>
      </c>
      <c r="O1436" t="s">
        <v>1552</v>
      </c>
      <c r="P1436" s="61">
        <v>1250</v>
      </c>
      <c r="Q1436" t="s">
        <v>1552</v>
      </c>
      <c r="R1436" s="61">
        <v>1250</v>
      </c>
      <c r="S1436" s="61">
        <v>0</v>
      </c>
    </row>
    <row r="1437" spans="1:19" x14ac:dyDescent="0.2">
      <c r="A1437" t="s">
        <v>564</v>
      </c>
      <c r="B1437" t="s">
        <v>915</v>
      </c>
      <c r="C1437" t="s">
        <v>1246</v>
      </c>
      <c r="D1437" t="s">
        <v>238</v>
      </c>
      <c r="E1437" t="s">
        <v>1546</v>
      </c>
      <c r="F1437" t="s">
        <v>115</v>
      </c>
      <c r="G1437" s="87">
        <v>43663</v>
      </c>
      <c r="H1437" t="s">
        <v>3024</v>
      </c>
      <c r="I1437" t="s">
        <v>3562</v>
      </c>
      <c r="J1437" t="s">
        <v>3560</v>
      </c>
      <c r="K1437">
        <v>10232</v>
      </c>
      <c r="L1437" t="s">
        <v>3563</v>
      </c>
      <c r="M1437" s="87">
        <v>43675</v>
      </c>
      <c r="N1437" t="s">
        <v>1635</v>
      </c>
      <c r="O1437" t="s">
        <v>1552</v>
      </c>
      <c r="P1437" s="61">
        <v>1250</v>
      </c>
      <c r="Q1437" t="s">
        <v>1552</v>
      </c>
      <c r="R1437" s="61">
        <v>1250</v>
      </c>
      <c r="S1437" s="61">
        <v>0</v>
      </c>
    </row>
    <row r="1438" spans="1:19" x14ac:dyDescent="0.2">
      <c r="A1438" t="s">
        <v>564</v>
      </c>
      <c r="B1438" t="s">
        <v>915</v>
      </c>
      <c r="C1438" t="s">
        <v>1246</v>
      </c>
      <c r="D1438" t="s">
        <v>238</v>
      </c>
      <c r="E1438" t="s">
        <v>1546</v>
      </c>
      <c r="F1438" t="s">
        <v>115</v>
      </c>
      <c r="G1438" s="87">
        <v>43677</v>
      </c>
      <c r="H1438" t="s">
        <v>1846</v>
      </c>
      <c r="I1438" t="s">
        <v>1847</v>
      </c>
      <c r="J1438" t="s">
        <v>1847</v>
      </c>
      <c r="K1438">
        <v>10249</v>
      </c>
      <c r="L1438" t="s">
        <v>3564</v>
      </c>
      <c r="M1438" s="87">
        <v>43698</v>
      </c>
      <c r="N1438" t="s">
        <v>1551</v>
      </c>
      <c r="O1438" t="s">
        <v>1552</v>
      </c>
      <c r="P1438" s="61">
        <v>-2500</v>
      </c>
      <c r="Q1438" t="s">
        <v>1552</v>
      </c>
      <c r="R1438" s="61">
        <v>0</v>
      </c>
      <c r="S1438" s="61">
        <v>-2500</v>
      </c>
    </row>
    <row r="1439" spans="1:19" x14ac:dyDescent="0.2">
      <c r="A1439" t="s">
        <v>564</v>
      </c>
      <c r="B1439" t="s">
        <v>915</v>
      </c>
      <c r="C1439" t="s">
        <v>1246</v>
      </c>
      <c r="D1439" t="s">
        <v>238</v>
      </c>
      <c r="E1439" t="s">
        <v>1546</v>
      </c>
      <c r="F1439" t="s">
        <v>116</v>
      </c>
      <c r="G1439" s="87">
        <v>43699</v>
      </c>
      <c r="H1439" t="s">
        <v>3024</v>
      </c>
      <c r="I1439" t="s">
        <v>3565</v>
      </c>
      <c r="J1439" t="s">
        <v>3560</v>
      </c>
      <c r="K1439">
        <v>10253</v>
      </c>
      <c r="L1439" t="s">
        <v>3219</v>
      </c>
      <c r="M1439" s="87">
        <v>43710</v>
      </c>
      <c r="N1439" t="s">
        <v>1635</v>
      </c>
      <c r="O1439" t="s">
        <v>1552</v>
      </c>
      <c r="P1439" s="61">
        <v>1250</v>
      </c>
      <c r="Q1439" t="s">
        <v>1552</v>
      </c>
      <c r="R1439" s="61">
        <v>1250</v>
      </c>
      <c r="S1439" s="61">
        <v>0</v>
      </c>
    </row>
    <row r="1440" spans="1:19" x14ac:dyDescent="0.2">
      <c r="A1440" t="s">
        <v>564</v>
      </c>
      <c r="B1440" t="s">
        <v>915</v>
      </c>
      <c r="C1440" t="s">
        <v>1246</v>
      </c>
      <c r="D1440" t="s">
        <v>238</v>
      </c>
      <c r="E1440" t="s">
        <v>1546</v>
      </c>
      <c r="F1440" t="s">
        <v>116</v>
      </c>
      <c r="G1440" s="87">
        <v>43708</v>
      </c>
      <c r="H1440" t="s">
        <v>1846</v>
      </c>
      <c r="I1440" t="s">
        <v>1847</v>
      </c>
      <c r="J1440" t="s">
        <v>1847</v>
      </c>
      <c r="K1440">
        <v>10261</v>
      </c>
      <c r="L1440" t="s">
        <v>3566</v>
      </c>
      <c r="M1440" s="87">
        <v>43718</v>
      </c>
      <c r="N1440" t="s">
        <v>1551</v>
      </c>
      <c r="O1440" t="s">
        <v>1552</v>
      </c>
      <c r="P1440" s="61">
        <v>2500</v>
      </c>
      <c r="Q1440" t="s">
        <v>1552</v>
      </c>
      <c r="R1440" s="61">
        <v>2500</v>
      </c>
      <c r="S1440" s="61">
        <v>0</v>
      </c>
    </row>
    <row r="1441" spans="1:19" x14ac:dyDescent="0.2">
      <c r="A1441" t="s">
        <v>564</v>
      </c>
      <c r="B1441" t="s">
        <v>915</v>
      </c>
      <c r="C1441" t="s">
        <v>1246</v>
      </c>
      <c r="D1441" t="s">
        <v>238</v>
      </c>
      <c r="E1441" t="s">
        <v>1546</v>
      </c>
      <c r="F1441" t="s">
        <v>119</v>
      </c>
      <c r="G1441" s="87">
        <v>43775</v>
      </c>
      <c r="H1441" t="s">
        <v>3024</v>
      </c>
      <c r="I1441" t="s">
        <v>3567</v>
      </c>
      <c r="J1441" t="s">
        <v>3568</v>
      </c>
      <c r="K1441">
        <v>10298</v>
      </c>
      <c r="L1441" t="s">
        <v>3325</v>
      </c>
      <c r="M1441" s="87">
        <v>43780</v>
      </c>
      <c r="N1441" t="s">
        <v>1551</v>
      </c>
      <c r="O1441" t="s">
        <v>1552</v>
      </c>
      <c r="P1441" s="61">
        <v>1250</v>
      </c>
      <c r="Q1441" t="s">
        <v>1552</v>
      </c>
      <c r="R1441" s="61">
        <v>1250</v>
      </c>
      <c r="S1441" s="61">
        <v>0</v>
      </c>
    </row>
    <row r="1442" spans="1:19" x14ac:dyDescent="0.2">
      <c r="A1442" t="s">
        <v>564</v>
      </c>
      <c r="B1442" t="s">
        <v>915</v>
      </c>
      <c r="C1442" t="s">
        <v>1246</v>
      </c>
      <c r="D1442" t="s">
        <v>238</v>
      </c>
      <c r="E1442" t="s">
        <v>1546</v>
      </c>
      <c r="F1442" t="s">
        <v>119</v>
      </c>
      <c r="G1442" s="87">
        <v>43791</v>
      </c>
      <c r="H1442" t="s">
        <v>3024</v>
      </c>
      <c r="I1442" t="s">
        <v>3569</v>
      </c>
      <c r="J1442" t="s">
        <v>3570</v>
      </c>
      <c r="K1442">
        <v>10307</v>
      </c>
      <c r="L1442" t="s">
        <v>3333</v>
      </c>
      <c r="M1442" s="87">
        <v>43797</v>
      </c>
      <c r="N1442" t="s">
        <v>1635</v>
      </c>
      <c r="O1442" t="s">
        <v>1552</v>
      </c>
      <c r="P1442" s="61">
        <v>1250</v>
      </c>
      <c r="Q1442" t="s">
        <v>1552</v>
      </c>
      <c r="R1442" s="61">
        <v>1250</v>
      </c>
      <c r="S1442" s="61">
        <v>0</v>
      </c>
    </row>
    <row r="1443" spans="1:19" x14ac:dyDescent="0.2">
      <c r="A1443" t="s">
        <v>564</v>
      </c>
      <c r="B1443" t="s">
        <v>915</v>
      </c>
      <c r="C1443" t="s">
        <v>1246</v>
      </c>
      <c r="D1443" t="s">
        <v>238</v>
      </c>
      <c r="E1443" t="s">
        <v>1546</v>
      </c>
      <c r="F1443" t="s">
        <v>119</v>
      </c>
      <c r="G1443" s="87">
        <v>43799</v>
      </c>
      <c r="H1443" t="s">
        <v>1846</v>
      </c>
      <c r="I1443" t="s">
        <v>3571</v>
      </c>
      <c r="J1443" t="s">
        <v>3571</v>
      </c>
      <c r="K1443">
        <v>10319</v>
      </c>
      <c r="L1443" t="s">
        <v>3572</v>
      </c>
      <c r="M1443" s="87">
        <v>43810</v>
      </c>
      <c r="N1443" t="s">
        <v>1551</v>
      </c>
      <c r="O1443" t="s">
        <v>1552</v>
      </c>
      <c r="P1443" s="61">
        <v>1250</v>
      </c>
      <c r="Q1443" t="s">
        <v>1552</v>
      </c>
      <c r="R1443" s="61">
        <v>1250</v>
      </c>
      <c r="S1443" s="61">
        <v>0</v>
      </c>
    </row>
    <row r="1444" spans="1:19" x14ac:dyDescent="0.2">
      <c r="A1444" t="s">
        <v>564</v>
      </c>
      <c r="B1444" t="s">
        <v>915</v>
      </c>
      <c r="C1444" t="s">
        <v>1246</v>
      </c>
      <c r="D1444" t="s">
        <v>238</v>
      </c>
      <c r="E1444" t="s">
        <v>1546</v>
      </c>
      <c r="F1444" t="s">
        <v>119</v>
      </c>
      <c r="G1444" s="87">
        <v>43799</v>
      </c>
      <c r="H1444" t="s">
        <v>1846</v>
      </c>
      <c r="I1444" t="s">
        <v>3571</v>
      </c>
      <c r="J1444" t="s">
        <v>3571</v>
      </c>
      <c r="K1444">
        <v>10319</v>
      </c>
      <c r="L1444" t="s">
        <v>3572</v>
      </c>
      <c r="M1444" s="87">
        <v>43810</v>
      </c>
      <c r="N1444" t="s">
        <v>1551</v>
      </c>
      <c r="O1444" t="s">
        <v>1552</v>
      </c>
      <c r="P1444" s="61">
        <v>1250</v>
      </c>
      <c r="Q1444" t="s">
        <v>1552</v>
      </c>
      <c r="R1444" s="61">
        <v>1250</v>
      </c>
      <c r="S1444" s="61">
        <v>0</v>
      </c>
    </row>
    <row r="1445" spans="1:19" x14ac:dyDescent="0.2">
      <c r="A1445" t="s">
        <v>564</v>
      </c>
      <c r="B1445" t="s">
        <v>915</v>
      </c>
      <c r="C1445" t="s">
        <v>1246</v>
      </c>
      <c r="D1445" t="s">
        <v>238</v>
      </c>
      <c r="E1445" t="s">
        <v>1546</v>
      </c>
      <c r="F1445" t="s">
        <v>16</v>
      </c>
      <c r="G1445" s="87">
        <v>44012</v>
      </c>
      <c r="H1445" t="s">
        <v>2361</v>
      </c>
      <c r="J1445" t="s">
        <v>2362</v>
      </c>
      <c r="K1445">
        <v>10408</v>
      </c>
      <c r="L1445" t="s">
        <v>2363</v>
      </c>
      <c r="M1445" s="87">
        <v>43999</v>
      </c>
      <c r="N1445" t="s">
        <v>1551</v>
      </c>
      <c r="O1445" t="s">
        <v>1552</v>
      </c>
      <c r="P1445" s="61">
        <v>-8750</v>
      </c>
      <c r="Q1445" t="s">
        <v>1552</v>
      </c>
      <c r="R1445" s="61">
        <v>0</v>
      </c>
      <c r="S1445" s="61">
        <v>-8750</v>
      </c>
    </row>
    <row r="1446" spans="1:19" x14ac:dyDescent="0.2">
      <c r="A1446" t="s">
        <v>843</v>
      </c>
      <c r="B1446" t="s">
        <v>918</v>
      </c>
      <c r="C1446" t="s">
        <v>845</v>
      </c>
      <c r="D1446" t="s">
        <v>238</v>
      </c>
      <c r="E1446" t="s">
        <v>1546</v>
      </c>
      <c r="F1446" t="s">
        <v>123</v>
      </c>
      <c r="G1446" s="87">
        <v>43909</v>
      </c>
      <c r="H1446" t="s">
        <v>3024</v>
      </c>
      <c r="I1446" t="s">
        <v>3573</v>
      </c>
      <c r="J1446" t="s">
        <v>3574</v>
      </c>
      <c r="K1446">
        <v>10380</v>
      </c>
      <c r="L1446" t="s">
        <v>3475</v>
      </c>
      <c r="M1446" s="87">
        <v>43921</v>
      </c>
      <c r="N1446" t="s">
        <v>1635</v>
      </c>
      <c r="O1446" t="s">
        <v>1552</v>
      </c>
      <c r="P1446" s="61">
        <v>1000</v>
      </c>
      <c r="Q1446" t="s">
        <v>1552</v>
      </c>
      <c r="R1446" s="61">
        <v>1000</v>
      </c>
      <c r="S1446" s="61">
        <v>0</v>
      </c>
    </row>
    <row r="1447" spans="1:19" x14ac:dyDescent="0.2">
      <c r="A1447" t="s">
        <v>843</v>
      </c>
      <c r="B1447" t="s">
        <v>918</v>
      </c>
      <c r="C1447" t="s">
        <v>845</v>
      </c>
      <c r="D1447" t="s">
        <v>238</v>
      </c>
      <c r="E1447" t="s">
        <v>1546</v>
      </c>
      <c r="F1447" t="s">
        <v>123</v>
      </c>
      <c r="G1447" s="87">
        <v>43921</v>
      </c>
      <c r="H1447" t="s">
        <v>1846</v>
      </c>
      <c r="I1447" t="s">
        <v>3575</v>
      </c>
      <c r="J1447" t="s">
        <v>3575</v>
      </c>
      <c r="K1447">
        <v>10387</v>
      </c>
      <c r="L1447" t="s">
        <v>3460</v>
      </c>
      <c r="M1447" s="87">
        <v>43937</v>
      </c>
      <c r="N1447" t="s">
        <v>1551</v>
      </c>
      <c r="O1447" t="s">
        <v>1552</v>
      </c>
      <c r="P1447" s="61">
        <v>-1000</v>
      </c>
      <c r="Q1447" t="s">
        <v>1552</v>
      </c>
      <c r="R1447" s="61">
        <v>0</v>
      </c>
      <c r="S1447" s="61">
        <v>-1000</v>
      </c>
    </row>
    <row r="1448" spans="1:19" x14ac:dyDescent="0.2">
      <c r="A1448" t="s">
        <v>566</v>
      </c>
      <c r="B1448" t="s">
        <v>919</v>
      </c>
      <c r="C1448" t="s">
        <v>1248</v>
      </c>
      <c r="D1448" t="s">
        <v>238</v>
      </c>
      <c r="E1448" t="s">
        <v>1546</v>
      </c>
      <c r="F1448" t="s">
        <v>115</v>
      </c>
      <c r="G1448" s="87">
        <v>43651</v>
      </c>
      <c r="H1448" t="s">
        <v>3024</v>
      </c>
      <c r="I1448" t="s">
        <v>3576</v>
      </c>
      <c r="J1448" t="s">
        <v>3577</v>
      </c>
      <c r="K1448">
        <v>10222</v>
      </c>
      <c r="L1448" t="s">
        <v>3561</v>
      </c>
      <c r="M1448" s="87">
        <v>43654</v>
      </c>
      <c r="N1448" t="s">
        <v>1551</v>
      </c>
      <c r="O1448" t="s">
        <v>1552</v>
      </c>
      <c r="P1448" s="61">
        <v>5145.25</v>
      </c>
      <c r="Q1448" t="s">
        <v>1552</v>
      </c>
      <c r="R1448" s="61">
        <v>5145.25</v>
      </c>
      <c r="S1448" s="61">
        <v>0</v>
      </c>
    </row>
    <row r="1449" spans="1:19" x14ac:dyDescent="0.2">
      <c r="A1449" t="s">
        <v>566</v>
      </c>
      <c r="B1449" t="s">
        <v>919</v>
      </c>
      <c r="C1449" t="s">
        <v>1248</v>
      </c>
      <c r="D1449" t="s">
        <v>238</v>
      </c>
      <c r="E1449" t="s">
        <v>1546</v>
      </c>
      <c r="F1449" t="s">
        <v>116</v>
      </c>
      <c r="G1449" s="87">
        <v>43679</v>
      </c>
      <c r="H1449" t="s">
        <v>3024</v>
      </c>
      <c r="I1449" t="s">
        <v>3578</v>
      </c>
      <c r="J1449" t="s">
        <v>3579</v>
      </c>
      <c r="K1449">
        <v>10243</v>
      </c>
      <c r="L1449" t="s">
        <v>3214</v>
      </c>
      <c r="M1449" s="87">
        <v>43685</v>
      </c>
      <c r="N1449" t="s">
        <v>1551</v>
      </c>
      <c r="O1449" t="s">
        <v>1552</v>
      </c>
      <c r="P1449" s="61">
        <v>3595.05</v>
      </c>
      <c r="Q1449" t="s">
        <v>1552</v>
      </c>
      <c r="R1449" s="61">
        <v>3595.05</v>
      </c>
      <c r="S1449" s="61">
        <v>0</v>
      </c>
    </row>
    <row r="1450" spans="1:19" x14ac:dyDescent="0.2">
      <c r="A1450" t="s">
        <v>566</v>
      </c>
      <c r="B1450" t="s">
        <v>919</v>
      </c>
      <c r="C1450" t="s">
        <v>1248</v>
      </c>
      <c r="D1450" t="s">
        <v>238</v>
      </c>
      <c r="E1450" t="s">
        <v>1546</v>
      </c>
      <c r="F1450" t="s">
        <v>117</v>
      </c>
      <c r="G1450" s="87">
        <v>43710</v>
      </c>
      <c r="H1450" t="s">
        <v>3024</v>
      </c>
      <c r="I1450" t="s">
        <v>3580</v>
      </c>
      <c r="J1450" t="s">
        <v>3581</v>
      </c>
      <c r="K1450">
        <v>10257</v>
      </c>
      <c r="L1450" t="s">
        <v>3239</v>
      </c>
      <c r="M1450" s="87">
        <v>43717</v>
      </c>
      <c r="N1450" t="s">
        <v>1551</v>
      </c>
      <c r="O1450" t="s">
        <v>1552</v>
      </c>
      <c r="P1450" s="61">
        <v>5246.95</v>
      </c>
      <c r="Q1450" t="s">
        <v>1552</v>
      </c>
      <c r="R1450" s="61">
        <v>5246.95</v>
      </c>
      <c r="S1450" s="61">
        <v>0</v>
      </c>
    </row>
    <row r="1451" spans="1:19" x14ac:dyDescent="0.2">
      <c r="A1451" t="s">
        <v>566</v>
      </c>
      <c r="B1451" t="s">
        <v>919</v>
      </c>
      <c r="C1451" t="s">
        <v>1248</v>
      </c>
      <c r="D1451" t="s">
        <v>238</v>
      </c>
      <c r="E1451" t="s">
        <v>1546</v>
      </c>
      <c r="F1451" t="s">
        <v>117</v>
      </c>
      <c r="G1451" s="87">
        <v>43738</v>
      </c>
      <c r="H1451" t="s">
        <v>3024</v>
      </c>
      <c r="I1451" t="s">
        <v>3582</v>
      </c>
      <c r="J1451" t="s">
        <v>3583</v>
      </c>
      <c r="K1451">
        <v>10280</v>
      </c>
      <c r="L1451" t="s">
        <v>3584</v>
      </c>
      <c r="M1451" s="87">
        <v>43748</v>
      </c>
      <c r="N1451" t="s">
        <v>1551</v>
      </c>
      <c r="O1451" t="s">
        <v>1552</v>
      </c>
      <c r="P1451" s="61">
        <v>4.2699999999999996</v>
      </c>
      <c r="Q1451" t="s">
        <v>1552</v>
      </c>
      <c r="R1451" s="61">
        <v>4.2699999999999996</v>
      </c>
      <c r="S1451" s="61">
        <v>0</v>
      </c>
    </row>
    <row r="1452" spans="1:19" x14ac:dyDescent="0.2">
      <c r="A1452" t="s">
        <v>566</v>
      </c>
      <c r="B1452" t="s">
        <v>919</v>
      </c>
      <c r="C1452" t="s">
        <v>1248</v>
      </c>
      <c r="D1452" t="s">
        <v>238</v>
      </c>
      <c r="E1452" t="s">
        <v>1546</v>
      </c>
      <c r="F1452" t="s">
        <v>118</v>
      </c>
      <c r="G1452" s="87">
        <v>43740</v>
      </c>
      <c r="H1452" t="s">
        <v>3024</v>
      </c>
      <c r="I1452" t="s">
        <v>3585</v>
      </c>
      <c r="J1452" t="s">
        <v>3586</v>
      </c>
      <c r="K1452">
        <v>10278</v>
      </c>
      <c r="L1452" t="s">
        <v>3281</v>
      </c>
      <c r="M1452" s="87">
        <v>43741</v>
      </c>
      <c r="N1452" t="s">
        <v>1551</v>
      </c>
      <c r="O1452" t="s">
        <v>1552</v>
      </c>
      <c r="P1452" s="61">
        <v>3652.9</v>
      </c>
      <c r="Q1452" t="s">
        <v>1552</v>
      </c>
      <c r="R1452" s="61">
        <v>3652.9</v>
      </c>
      <c r="S1452" s="61">
        <v>0</v>
      </c>
    </row>
    <row r="1453" spans="1:19" x14ac:dyDescent="0.2">
      <c r="A1453" t="s">
        <v>566</v>
      </c>
      <c r="B1453" t="s">
        <v>919</v>
      </c>
      <c r="C1453" t="s">
        <v>1248</v>
      </c>
      <c r="D1453" t="s">
        <v>238</v>
      </c>
      <c r="E1453" t="s">
        <v>1546</v>
      </c>
      <c r="F1453" t="s">
        <v>119</v>
      </c>
      <c r="G1453" s="87">
        <v>43770</v>
      </c>
      <c r="H1453" t="s">
        <v>3024</v>
      </c>
      <c r="I1453" t="s">
        <v>3587</v>
      </c>
      <c r="J1453" t="s">
        <v>3588</v>
      </c>
      <c r="K1453">
        <v>10294</v>
      </c>
      <c r="L1453" t="s">
        <v>3310</v>
      </c>
      <c r="M1453" s="87">
        <v>43773</v>
      </c>
      <c r="N1453" t="s">
        <v>3298</v>
      </c>
      <c r="O1453" t="s">
        <v>1552</v>
      </c>
      <c r="P1453" s="61">
        <v>3332.7</v>
      </c>
      <c r="Q1453" t="s">
        <v>1552</v>
      </c>
      <c r="R1453" s="61">
        <v>3332.7</v>
      </c>
      <c r="S1453" s="61">
        <v>0</v>
      </c>
    </row>
    <row r="1454" spans="1:19" x14ac:dyDescent="0.2">
      <c r="A1454" t="s">
        <v>566</v>
      </c>
      <c r="B1454" t="s">
        <v>919</v>
      </c>
      <c r="C1454" t="s">
        <v>1248</v>
      </c>
      <c r="D1454" t="s">
        <v>238</v>
      </c>
      <c r="E1454" t="s">
        <v>1546</v>
      </c>
      <c r="F1454" t="s">
        <v>120</v>
      </c>
      <c r="G1454" s="87">
        <v>43801</v>
      </c>
      <c r="H1454" t="s">
        <v>3024</v>
      </c>
      <c r="I1454" t="s">
        <v>3589</v>
      </c>
      <c r="J1454" t="s">
        <v>3590</v>
      </c>
      <c r="K1454">
        <v>10306</v>
      </c>
      <c r="L1454" t="s">
        <v>3347</v>
      </c>
      <c r="M1454" s="87">
        <v>43797</v>
      </c>
      <c r="N1454" t="s">
        <v>1635</v>
      </c>
      <c r="O1454" t="s">
        <v>1552</v>
      </c>
      <c r="P1454" s="61">
        <v>3493.2</v>
      </c>
      <c r="Q1454" t="s">
        <v>1552</v>
      </c>
      <c r="R1454" s="61">
        <v>3493.2</v>
      </c>
      <c r="S1454" s="61">
        <v>0</v>
      </c>
    </row>
    <row r="1455" spans="1:19" x14ac:dyDescent="0.2">
      <c r="A1455" t="s">
        <v>566</v>
      </c>
      <c r="B1455" t="s">
        <v>919</v>
      </c>
      <c r="C1455" t="s">
        <v>1248</v>
      </c>
      <c r="D1455" t="s">
        <v>238</v>
      </c>
      <c r="E1455" t="s">
        <v>1546</v>
      </c>
      <c r="F1455" t="s">
        <v>120</v>
      </c>
      <c r="G1455" s="87">
        <v>43811</v>
      </c>
      <c r="H1455" t="s">
        <v>3024</v>
      </c>
      <c r="I1455" t="s">
        <v>3591</v>
      </c>
      <c r="J1455" t="s">
        <v>3592</v>
      </c>
      <c r="K1455">
        <v>10324</v>
      </c>
      <c r="L1455" t="s">
        <v>3363</v>
      </c>
      <c r="M1455" s="87">
        <v>43836</v>
      </c>
      <c r="N1455" t="s">
        <v>1635</v>
      </c>
      <c r="O1455" t="s">
        <v>1552</v>
      </c>
      <c r="P1455" s="61">
        <v>40</v>
      </c>
      <c r="Q1455" t="s">
        <v>1552</v>
      </c>
      <c r="R1455" s="61">
        <v>40</v>
      </c>
      <c r="S1455" s="61">
        <v>0</v>
      </c>
    </row>
    <row r="1456" spans="1:19" x14ac:dyDescent="0.2">
      <c r="A1456" t="s">
        <v>566</v>
      </c>
      <c r="B1456" t="s">
        <v>919</v>
      </c>
      <c r="C1456" t="s">
        <v>1248</v>
      </c>
      <c r="D1456" t="s">
        <v>238</v>
      </c>
      <c r="E1456" t="s">
        <v>1546</v>
      </c>
      <c r="F1456" t="s">
        <v>120</v>
      </c>
      <c r="G1456" s="87">
        <v>43830</v>
      </c>
      <c r="H1456" t="s">
        <v>1846</v>
      </c>
      <c r="I1456" t="s">
        <v>1847</v>
      </c>
      <c r="J1456" t="s">
        <v>1847</v>
      </c>
      <c r="K1456">
        <v>10346</v>
      </c>
      <c r="L1456" t="s">
        <v>2434</v>
      </c>
      <c r="M1456" s="87">
        <v>43840</v>
      </c>
      <c r="N1456" t="s">
        <v>1551</v>
      </c>
      <c r="O1456" t="s">
        <v>1552</v>
      </c>
      <c r="P1456" s="61">
        <v>-40</v>
      </c>
      <c r="Q1456" t="s">
        <v>1552</v>
      </c>
      <c r="R1456" s="61">
        <v>0</v>
      </c>
      <c r="S1456" s="61">
        <v>-40</v>
      </c>
    </row>
    <row r="1457" spans="1:19" x14ac:dyDescent="0.2">
      <c r="A1457" t="s">
        <v>566</v>
      </c>
      <c r="B1457" t="s">
        <v>919</v>
      </c>
      <c r="C1457" t="s">
        <v>1248</v>
      </c>
      <c r="D1457" t="s">
        <v>238</v>
      </c>
      <c r="E1457" t="s">
        <v>1546</v>
      </c>
      <c r="F1457" t="s">
        <v>121</v>
      </c>
      <c r="G1457" s="87">
        <v>43831</v>
      </c>
      <c r="H1457" t="s">
        <v>3024</v>
      </c>
      <c r="I1457" t="s">
        <v>3593</v>
      </c>
      <c r="J1457" t="s">
        <v>3594</v>
      </c>
      <c r="K1457">
        <v>10324</v>
      </c>
      <c r="L1457" t="s">
        <v>3369</v>
      </c>
      <c r="M1457" s="87">
        <v>43836</v>
      </c>
      <c r="N1457" t="s">
        <v>1635</v>
      </c>
      <c r="O1457" t="s">
        <v>1552</v>
      </c>
      <c r="P1457" s="61">
        <v>3268.3</v>
      </c>
      <c r="Q1457" t="s">
        <v>1552</v>
      </c>
      <c r="R1457" s="61">
        <v>3268.3</v>
      </c>
      <c r="S1457" s="61">
        <v>0</v>
      </c>
    </row>
    <row r="1458" spans="1:19" x14ac:dyDescent="0.2">
      <c r="A1458" t="s">
        <v>566</v>
      </c>
      <c r="B1458" t="s">
        <v>919</v>
      </c>
      <c r="C1458" t="s">
        <v>1248</v>
      </c>
      <c r="D1458" t="s">
        <v>238</v>
      </c>
      <c r="E1458" t="s">
        <v>1546</v>
      </c>
      <c r="F1458" t="s">
        <v>122</v>
      </c>
      <c r="G1458" s="87">
        <v>43871</v>
      </c>
      <c r="H1458" t="s">
        <v>3024</v>
      </c>
      <c r="I1458" t="s">
        <v>3595</v>
      </c>
      <c r="J1458" t="s">
        <v>3596</v>
      </c>
      <c r="K1458">
        <v>10360</v>
      </c>
      <c r="L1458" t="s">
        <v>3414</v>
      </c>
      <c r="M1458" s="87">
        <v>43887</v>
      </c>
      <c r="N1458" t="s">
        <v>1635</v>
      </c>
      <c r="O1458" t="s">
        <v>1552</v>
      </c>
      <c r="P1458" s="61">
        <v>3555.05</v>
      </c>
      <c r="Q1458" t="s">
        <v>1552</v>
      </c>
      <c r="R1458" s="61">
        <v>3555.05</v>
      </c>
      <c r="S1458" s="61">
        <v>0</v>
      </c>
    </row>
    <row r="1459" spans="1:19" x14ac:dyDescent="0.2">
      <c r="A1459" t="s">
        <v>566</v>
      </c>
      <c r="B1459" t="s">
        <v>919</v>
      </c>
      <c r="C1459" t="s">
        <v>1248</v>
      </c>
      <c r="D1459" t="s">
        <v>238</v>
      </c>
      <c r="E1459" t="s">
        <v>1546</v>
      </c>
      <c r="F1459" t="s">
        <v>123</v>
      </c>
      <c r="G1459" s="87">
        <v>43893</v>
      </c>
      <c r="H1459" t="s">
        <v>3024</v>
      </c>
      <c r="I1459" t="s">
        <v>3597</v>
      </c>
      <c r="J1459" t="s">
        <v>3598</v>
      </c>
      <c r="K1459">
        <v>10365</v>
      </c>
      <c r="L1459" t="s">
        <v>3437</v>
      </c>
      <c r="M1459" s="87">
        <v>43900</v>
      </c>
      <c r="N1459" t="s">
        <v>1551</v>
      </c>
      <c r="O1459" t="s">
        <v>1552</v>
      </c>
      <c r="P1459" s="61">
        <v>3506.1</v>
      </c>
      <c r="Q1459" t="s">
        <v>1552</v>
      </c>
      <c r="R1459" s="61">
        <v>3506.1</v>
      </c>
      <c r="S1459" s="61">
        <v>0</v>
      </c>
    </row>
    <row r="1460" spans="1:19" x14ac:dyDescent="0.2">
      <c r="A1460" t="s">
        <v>566</v>
      </c>
      <c r="B1460" t="s">
        <v>919</v>
      </c>
      <c r="C1460" t="s">
        <v>1248</v>
      </c>
      <c r="D1460" t="s">
        <v>238</v>
      </c>
      <c r="E1460" t="s">
        <v>1546</v>
      </c>
      <c r="F1460" t="s">
        <v>124</v>
      </c>
      <c r="G1460" s="87">
        <v>43923</v>
      </c>
      <c r="H1460" t="s">
        <v>3024</v>
      </c>
      <c r="I1460" t="s">
        <v>3599</v>
      </c>
      <c r="J1460" t="s">
        <v>3600</v>
      </c>
      <c r="K1460">
        <v>10384</v>
      </c>
      <c r="L1460" t="s">
        <v>3485</v>
      </c>
      <c r="M1460" s="87">
        <v>43924</v>
      </c>
      <c r="N1460" t="s">
        <v>1551</v>
      </c>
      <c r="O1460" t="s">
        <v>1552</v>
      </c>
      <c r="P1460" s="61">
        <v>772.5</v>
      </c>
      <c r="Q1460" t="s">
        <v>1552</v>
      </c>
      <c r="R1460" s="61">
        <v>772.5</v>
      </c>
      <c r="S1460" s="61">
        <v>0</v>
      </c>
    </row>
    <row r="1461" spans="1:19" x14ac:dyDescent="0.2">
      <c r="A1461" t="s">
        <v>566</v>
      </c>
      <c r="B1461" t="s">
        <v>919</v>
      </c>
      <c r="C1461" t="s">
        <v>1248</v>
      </c>
      <c r="D1461" t="s">
        <v>238</v>
      </c>
      <c r="E1461" t="s">
        <v>1546</v>
      </c>
      <c r="F1461" t="s">
        <v>125</v>
      </c>
      <c r="G1461" s="87">
        <v>43957</v>
      </c>
      <c r="H1461" t="s">
        <v>3024</v>
      </c>
      <c r="I1461" t="s">
        <v>3601</v>
      </c>
      <c r="J1461" t="s">
        <v>3602</v>
      </c>
      <c r="K1461">
        <v>10395</v>
      </c>
      <c r="L1461" t="s">
        <v>3512</v>
      </c>
      <c r="M1461" s="87">
        <v>43957</v>
      </c>
      <c r="N1461" t="s">
        <v>1551</v>
      </c>
      <c r="O1461" t="s">
        <v>1552</v>
      </c>
      <c r="P1461" s="61">
        <v>1696.5</v>
      </c>
      <c r="Q1461" t="s">
        <v>1552</v>
      </c>
      <c r="R1461" s="61">
        <v>1696.5</v>
      </c>
      <c r="S1461" s="61">
        <v>0</v>
      </c>
    </row>
    <row r="1462" spans="1:19" x14ac:dyDescent="0.2">
      <c r="A1462" t="s">
        <v>566</v>
      </c>
      <c r="B1462" t="s">
        <v>919</v>
      </c>
      <c r="C1462" t="s">
        <v>1248</v>
      </c>
      <c r="D1462" t="s">
        <v>238</v>
      </c>
      <c r="E1462" t="s">
        <v>1546</v>
      </c>
      <c r="F1462" t="s">
        <v>126</v>
      </c>
      <c r="G1462" s="87">
        <v>43993</v>
      </c>
      <c r="H1462" t="s">
        <v>3024</v>
      </c>
      <c r="I1462" t="s">
        <v>3603</v>
      </c>
      <c r="J1462" t="s">
        <v>3604</v>
      </c>
      <c r="K1462">
        <v>10406</v>
      </c>
      <c r="L1462" t="s">
        <v>3605</v>
      </c>
      <c r="M1462" s="87">
        <v>43993</v>
      </c>
      <c r="N1462" t="s">
        <v>1551</v>
      </c>
      <c r="O1462" t="s">
        <v>1552</v>
      </c>
      <c r="P1462" s="61">
        <v>1965</v>
      </c>
      <c r="Q1462" t="s">
        <v>1552</v>
      </c>
      <c r="R1462" s="61">
        <v>1965</v>
      </c>
      <c r="S1462" s="61">
        <v>0</v>
      </c>
    </row>
    <row r="1463" spans="1:19" x14ac:dyDescent="0.2">
      <c r="A1463" t="s">
        <v>566</v>
      </c>
      <c r="B1463" t="s">
        <v>919</v>
      </c>
      <c r="C1463" t="s">
        <v>1248</v>
      </c>
      <c r="D1463" t="s">
        <v>238</v>
      </c>
      <c r="E1463" t="s">
        <v>1546</v>
      </c>
      <c r="F1463" t="s">
        <v>16</v>
      </c>
      <c r="G1463" s="87">
        <v>44012</v>
      </c>
      <c r="H1463" t="s">
        <v>2361</v>
      </c>
      <c r="J1463" t="s">
        <v>2362</v>
      </c>
      <c r="K1463">
        <v>10408</v>
      </c>
      <c r="L1463" t="s">
        <v>2363</v>
      </c>
      <c r="M1463" s="87">
        <v>43999</v>
      </c>
      <c r="N1463" t="s">
        <v>1551</v>
      </c>
      <c r="O1463" t="s">
        <v>1552</v>
      </c>
      <c r="P1463" s="61">
        <v>-39233.769999999997</v>
      </c>
      <c r="Q1463" t="s">
        <v>1552</v>
      </c>
      <c r="R1463" s="61">
        <v>0</v>
      </c>
      <c r="S1463" s="61">
        <v>-39233.769999999997</v>
      </c>
    </row>
    <row r="1464" spans="1:19" x14ac:dyDescent="0.2">
      <c r="A1464" t="s">
        <v>567</v>
      </c>
      <c r="B1464" t="s">
        <v>920</v>
      </c>
      <c r="C1464" t="s">
        <v>1250</v>
      </c>
      <c r="D1464" t="s">
        <v>238</v>
      </c>
      <c r="E1464" t="s">
        <v>1546</v>
      </c>
      <c r="F1464" t="s">
        <v>120</v>
      </c>
      <c r="G1464" s="87">
        <v>43811</v>
      </c>
      <c r="H1464" t="s">
        <v>3024</v>
      </c>
      <c r="I1464" t="s">
        <v>3606</v>
      </c>
      <c r="J1464" t="s">
        <v>3607</v>
      </c>
      <c r="K1464">
        <v>10324</v>
      </c>
      <c r="L1464" t="s">
        <v>3363</v>
      </c>
      <c r="M1464" s="87">
        <v>43836</v>
      </c>
      <c r="N1464" t="s">
        <v>1635</v>
      </c>
      <c r="O1464" t="s">
        <v>1552</v>
      </c>
      <c r="P1464" s="61">
        <v>7272.73</v>
      </c>
      <c r="Q1464" t="s">
        <v>1552</v>
      </c>
      <c r="R1464" s="61">
        <v>7272.73</v>
      </c>
      <c r="S1464" s="61">
        <v>0</v>
      </c>
    </row>
    <row r="1465" spans="1:19" x14ac:dyDescent="0.2">
      <c r="A1465" t="s">
        <v>567</v>
      </c>
      <c r="B1465" t="s">
        <v>920</v>
      </c>
      <c r="C1465" t="s">
        <v>1250</v>
      </c>
      <c r="D1465" t="s">
        <v>238</v>
      </c>
      <c r="E1465" t="s">
        <v>1546</v>
      </c>
      <c r="F1465" t="s">
        <v>120</v>
      </c>
      <c r="G1465" s="87">
        <v>43830</v>
      </c>
      <c r="H1465" t="s">
        <v>1846</v>
      </c>
      <c r="I1465" t="s">
        <v>3608</v>
      </c>
      <c r="J1465" t="s">
        <v>3608</v>
      </c>
      <c r="K1465">
        <v>10341</v>
      </c>
      <c r="L1465" t="s">
        <v>3019</v>
      </c>
      <c r="M1465" s="87">
        <v>43838</v>
      </c>
      <c r="N1465" t="s">
        <v>1551</v>
      </c>
      <c r="O1465" t="s">
        <v>1552</v>
      </c>
      <c r="P1465" s="61">
        <v>63.21</v>
      </c>
      <c r="Q1465" t="s">
        <v>1552</v>
      </c>
      <c r="R1465" s="61">
        <v>63.21</v>
      </c>
      <c r="S1465" s="61">
        <v>0</v>
      </c>
    </row>
    <row r="1466" spans="1:19" x14ac:dyDescent="0.2">
      <c r="A1466" t="s">
        <v>567</v>
      </c>
      <c r="B1466" t="s">
        <v>920</v>
      </c>
      <c r="C1466" t="s">
        <v>1250</v>
      </c>
      <c r="D1466" t="s">
        <v>238</v>
      </c>
      <c r="E1466" t="s">
        <v>1546</v>
      </c>
      <c r="F1466" t="s">
        <v>120</v>
      </c>
      <c r="G1466" s="87">
        <v>43830</v>
      </c>
      <c r="H1466" t="s">
        <v>1846</v>
      </c>
      <c r="I1466" t="s">
        <v>3609</v>
      </c>
      <c r="J1466" t="s">
        <v>3609</v>
      </c>
      <c r="K1466">
        <v>10341</v>
      </c>
      <c r="L1466" t="s">
        <v>3019</v>
      </c>
      <c r="M1466" s="87">
        <v>43838</v>
      </c>
      <c r="N1466" t="s">
        <v>1551</v>
      </c>
      <c r="O1466" t="s">
        <v>1552</v>
      </c>
      <c r="P1466" s="61">
        <v>2801.36</v>
      </c>
      <c r="Q1466" t="s">
        <v>1552</v>
      </c>
      <c r="R1466" s="61">
        <v>2801.36</v>
      </c>
      <c r="S1466" s="61">
        <v>0</v>
      </c>
    </row>
    <row r="1467" spans="1:19" x14ac:dyDescent="0.2">
      <c r="A1467" t="s">
        <v>567</v>
      </c>
      <c r="B1467" t="s">
        <v>920</v>
      </c>
      <c r="C1467" t="s">
        <v>1250</v>
      </c>
      <c r="D1467" t="s">
        <v>238</v>
      </c>
      <c r="E1467" t="s">
        <v>1546</v>
      </c>
      <c r="F1467" t="s">
        <v>16</v>
      </c>
      <c r="G1467" s="87">
        <v>44012</v>
      </c>
      <c r="H1467" t="s">
        <v>2361</v>
      </c>
      <c r="J1467" t="s">
        <v>2362</v>
      </c>
      <c r="K1467">
        <v>10408</v>
      </c>
      <c r="L1467" t="s">
        <v>2363</v>
      </c>
      <c r="M1467" s="87">
        <v>43999</v>
      </c>
      <c r="N1467" t="s">
        <v>1551</v>
      </c>
      <c r="O1467" t="s">
        <v>1552</v>
      </c>
      <c r="P1467" s="61">
        <v>-10137.299999999999</v>
      </c>
      <c r="Q1467" t="s">
        <v>1552</v>
      </c>
      <c r="R1467" s="61">
        <v>0</v>
      </c>
      <c r="S1467" s="61">
        <v>-10137.299999999999</v>
      </c>
    </row>
    <row r="1468" spans="1:19" x14ac:dyDescent="0.2">
      <c r="A1468" t="s">
        <v>785</v>
      </c>
      <c r="B1468" t="s">
        <v>926</v>
      </c>
      <c r="C1468" t="s">
        <v>1255</v>
      </c>
      <c r="D1468" t="s">
        <v>238</v>
      </c>
      <c r="E1468" t="s">
        <v>1546</v>
      </c>
      <c r="F1468" t="s">
        <v>115</v>
      </c>
      <c r="G1468" s="87">
        <v>43647</v>
      </c>
      <c r="H1468" t="s">
        <v>3024</v>
      </c>
      <c r="I1468" t="s">
        <v>3176</v>
      </c>
      <c r="J1468" t="s">
        <v>3453</v>
      </c>
      <c r="K1468">
        <v>10215</v>
      </c>
      <c r="L1468" t="s">
        <v>3178</v>
      </c>
      <c r="M1468" s="87">
        <v>43643</v>
      </c>
      <c r="N1468" t="s">
        <v>1635</v>
      </c>
      <c r="O1468" t="s">
        <v>1552</v>
      </c>
      <c r="P1468" s="61">
        <v>200</v>
      </c>
      <c r="Q1468" t="s">
        <v>1552</v>
      </c>
      <c r="R1468" s="61">
        <v>200</v>
      </c>
      <c r="S1468" s="61">
        <v>0</v>
      </c>
    </row>
    <row r="1469" spans="1:19" x14ac:dyDescent="0.2">
      <c r="A1469" t="s">
        <v>785</v>
      </c>
      <c r="B1469" t="s">
        <v>926</v>
      </c>
      <c r="C1469" t="s">
        <v>1255</v>
      </c>
      <c r="D1469" t="s">
        <v>238</v>
      </c>
      <c r="E1469" t="s">
        <v>1546</v>
      </c>
      <c r="F1469" t="s">
        <v>115</v>
      </c>
      <c r="G1469" s="87">
        <v>43648</v>
      </c>
      <c r="H1469" t="s">
        <v>3024</v>
      </c>
      <c r="I1469" t="s">
        <v>3610</v>
      </c>
      <c r="J1469" t="s">
        <v>3453</v>
      </c>
      <c r="K1469">
        <v>10219</v>
      </c>
      <c r="L1469" t="s">
        <v>3611</v>
      </c>
      <c r="M1469" s="87">
        <v>43648</v>
      </c>
      <c r="N1469" t="s">
        <v>1551</v>
      </c>
      <c r="O1469" t="s">
        <v>1552</v>
      </c>
      <c r="P1469" s="61">
        <v>150</v>
      </c>
      <c r="Q1469" t="s">
        <v>1552</v>
      </c>
      <c r="R1469" s="61">
        <v>150</v>
      </c>
      <c r="S1469" s="61">
        <v>0</v>
      </c>
    </row>
    <row r="1470" spans="1:19" x14ac:dyDescent="0.2">
      <c r="A1470" t="s">
        <v>785</v>
      </c>
      <c r="B1470" t="s">
        <v>926</v>
      </c>
      <c r="C1470" t="s">
        <v>1255</v>
      </c>
      <c r="D1470" t="s">
        <v>238</v>
      </c>
      <c r="E1470" t="s">
        <v>1546</v>
      </c>
      <c r="F1470" t="s">
        <v>115</v>
      </c>
      <c r="G1470" s="87">
        <v>43648</v>
      </c>
      <c r="H1470" t="s">
        <v>3024</v>
      </c>
      <c r="I1470" t="s">
        <v>3612</v>
      </c>
      <c r="J1470" t="s">
        <v>3453</v>
      </c>
      <c r="K1470">
        <v>10219</v>
      </c>
      <c r="L1470" t="s">
        <v>3611</v>
      </c>
      <c r="M1470" s="87">
        <v>43648</v>
      </c>
      <c r="N1470" t="s">
        <v>1551</v>
      </c>
      <c r="O1470" t="s">
        <v>1552</v>
      </c>
      <c r="P1470" s="61">
        <v>100</v>
      </c>
      <c r="Q1470" t="s">
        <v>1552</v>
      </c>
      <c r="R1470" s="61">
        <v>100</v>
      </c>
      <c r="S1470" s="61">
        <v>0</v>
      </c>
    </row>
    <row r="1471" spans="1:19" x14ac:dyDescent="0.2">
      <c r="A1471" t="s">
        <v>785</v>
      </c>
      <c r="B1471" t="s">
        <v>926</v>
      </c>
      <c r="C1471" t="s">
        <v>1255</v>
      </c>
      <c r="D1471" t="s">
        <v>238</v>
      </c>
      <c r="E1471" t="s">
        <v>1546</v>
      </c>
      <c r="F1471" t="s">
        <v>115</v>
      </c>
      <c r="G1471" s="87">
        <v>43654</v>
      </c>
      <c r="H1471" t="s">
        <v>3024</v>
      </c>
      <c r="I1471" t="s">
        <v>3613</v>
      </c>
      <c r="J1471" t="s">
        <v>3614</v>
      </c>
      <c r="K1471">
        <v>10222</v>
      </c>
      <c r="L1471" t="s">
        <v>3186</v>
      </c>
      <c r="M1471" s="87">
        <v>43654</v>
      </c>
      <c r="N1471" t="s">
        <v>1551</v>
      </c>
      <c r="O1471" t="s">
        <v>1552</v>
      </c>
      <c r="P1471" s="61">
        <v>200</v>
      </c>
      <c r="Q1471" t="s">
        <v>1552</v>
      </c>
      <c r="R1471" s="61">
        <v>200</v>
      </c>
      <c r="S1471" s="61">
        <v>0</v>
      </c>
    </row>
    <row r="1472" spans="1:19" x14ac:dyDescent="0.2">
      <c r="A1472" t="s">
        <v>785</v>
      </c>
      <c r="B1472" t="s">
        <v>926</v>
      </c>
      <c r="C1472" t="s">
        <v>1255</v>
      </c>
      <c r="D1472" t="s">
        <v>238</v>
      </c>
      <c r="E1472" t="s">
        <v>1546</v>
      </c>
      <c r="F1472" t="s">
        <v>115</v>
      </c>
      <c r="G1472" s="87">
        <v>43656</v>
      </c>
      <c r="H1472" t="s">
        <v>3024</v>
      </c>
      <c r="I1472" t="s">
        <v>3615</v>
      </c>
      <c r="J1472" t="s">
        <v>3453</v>
      </c>
      <c r="K1472">
        <v>10229</v>
      </c>
      <c r="L1472" t="s">
        <v>3189</v>
      </c>
      <c r="M1472" s="87">
        <v>43657</v>
      </c>
      <c r="N1472" t="s">
        <v>1551</v>
      </c>
      <c r="O1472" t="s">
        <v>1552</v>
      </c>
      <c r="P1472" s="61">
        <v>100</v>
      </c>
      <c r="Q1472" t="s">
        <v>1552</v>
      </c>
      <c r="R1472" s="61">
        <v>100</v>
      </c>
      <c r="S1472" s="61">
        <v>0</v>
      </c>
    </row>
    <row r="1473" spans="1:19" x14ac:dyDescent="0.2">
      <c r="A1473" t="s">
        <v>785</v>
      </c>
      <c r="B1473" t="s">
        <v>926</v>
      </c>
      <c r="C1473" t="s">
        <v>1255</v>
      </c>
      <c r="D1473" t="s">
        <v>238</v>
      </c>
      <c r="E1473" t="s">
        <v>1546</v>
      </c>
      <c r="F1473" t="s">
        <v>115</v>
      </c>
      <c r="G1473" s="87">
        <v>43663</v>
      </c>
      <c r="H1473" t="s">
        <v>3024</v>
      </c>
      <c r="I1473" t="s">
        <v>3616</v>
      </c>
      <c r="J1473" t="s">
        <v>3453</v>
      </c>
      <c r="K1473">
        <v>10235</v>
      </c>
      <c r="L1473" t="s">
        <v>3192</v>
      </c>
      <c r="M1473" s="87">
        <v>43675</v>
      </c>
      <c r="N1473" t="s">
        <v>1635</v>
      </c>
      <c r="O1473" t="s">
        <v>1552</v>
      </c>
      <c r="P1473" s="61">
        <v>100</v>
      </c>
      <c r="Q1473" t="s">
        <v>1552</v>
      </c>
      <c r="R1473" s="61">
        <v>100</v>
      </c>
      <c r="S1473" s="61">
        <v>0</v>
      </c>
    </row>
    <row r="1474" spans="1:19" x14ac:dyDescent="0.2">
      <c r="A1474" t="s">
        <v>785</v>
      </c>
      <c r="B1474" t="s">
        <v>926</v>
      </c>
      <c r="C1474" t="s">
        <v>1255</v>
      </c>
      <c r="D1474" t="s">
        <v>238</v>
      </c>
      <c r="E1474" t="s">
        <v>1546</v>
      </c>
      <c r="F1474" t="s">
        <v>116</v>
      </c>
      <c r="G1474" s="87">
        <v>43678</v>
      </c>
      <c r="H1474" t="s">
        <v>3024</v>
      </c>
      <c r="I1474" t="s">
        <v>3208</v>
      </c>
      <c r="J1474" t="s">
        <v>3617</v>
      </c>
      <c r="K1474">
        <v>10231</v>
      </c>
      <c r="L1474" t="s">
        <v>3209</v>
      </c>
      <c r="M1474" s="87">
        <v>43675</v>
      </c>
      <c r="N1474" t="s">
        <v>1635</v>
      </c>
      <c r="O1474" t="s">
        <v>1552</v>
      </c>
      <c r="P1474" s="61">
        <v>250</v>
      </c>
      <c r="Q1474" t="s">
        <v>1552</v>
      </c>
      <c r="R1474" s="61">
        <v>250</v>
      </c>
      <c r="S1474" s="61">
        <v>0</v>
      </c>
    </row>
    <row r="1475" spans="1:19" x14ac:dyDescent="0.2">
      <c r="A1475" t="s">
        <v>785</v>
      </c>
      <c r="B1475" t="s">
        <v>926</v>
      </c>
      <c r="C1475" t="s">
        <v>1255</v>
      </c>
      <c r="D1475" t="s">
        <v>238</v>
      </c>
      <c r="E1475" t="s">
        <v>1546</v>
      </c>
      <c r="F1475" t="s">
        <v>116</v>
      </c>
      <c r="G1475" s="87">
        <v>43685</v>
      </c>
      <c r="H1475" t="s">
        <v>3024</v>
      </c>
      <c r="I1475" t="s">
        <v>3618</v>
      </c>
      <c r="J1475" t="s">
        <v>3619</v>
      </c>
      <c r="K1475">
        <v>10243</v>
      </c>
      <c r="L1475" t="s">
        <v>3620</v>
      </c>
      <c r="M1475" s="87">
        <v>43685</v>
      </c>
      <c r="N1475" t="s">
        <v>1551</v>
      </c>
      <c r="O1475" t="s">
        <v>1552</v>
      </c>
      <c r="P1475" s="61">
        <v>300</v>
      </c>
      <c r="Q1475" t="s">
        <v>1552</v>
      </c>
      <c r="R1475" s="61">
        <v>300</v>
      </c>
      <c r="S1475" s="61">
        <v>0</v>
      </c>
    </row>
    <row r="1476" spans="1:19" x14ac:dyDescent="0.2">
      <c r="A1476" t="s">
        <v>785</v>
      </c>
      <c r="B1476" t="s">
        <v>926</v>
      </c>
      <c r="C1476" t="s">
        <v>1255</v>
      </c>
      <c r="D1476" t="s">
        <v>238</v>
      </c>
      <c r="E1476" t="s">
        <v>1546</v>
      </c>
      <c r="F1476" t="s">
        <v>116</v>
      </c>
      <c r="G1476" s="87">
        <v>43699</v>
      </c>
      <c r="H1476" t="s">
        <v>3024</v>
      </c>
      <c r="I1476" t="s">
        <v>3621</v>
      </c>
      <c r="J1476" t="s">
        <v>3453</v>
      </c>
      <c r="K1476">
        <v>10253</v>
      </c>
      <c r="L1476" t="s">
        <v>3219</v>
      </c>
      <c r="M1476" s="87">
        <v>43710</v>
      </c>
      <c r="N1476" t="s">
        <v>1635</v>
      </c>
      <c r="O1476" t="s">
        <v>1552</v>
      </c>
      <c r="P1476" s="61">
        <v>200</v>
      </c>
      <c r="Q1476" t="s">
        <v>1552</v>
      </c>
      <c r="R1476" s="61">
        <v>200</v>
      </c>
      <c r="S1476" s="61">
        <v>0</v>
      </c>
    </row>
    <row r="1477" spans="1:19" x14ac:dyDescent="0.2">
      <c r="A1477" t="s">
        <v>785</v>
      </c>
      <c r="B1477" t="s">
        <v>926</v>
      </c>
      <c r="C1477" t="s">
        <v>1255</v>
      </c>
      <c r="D1477" t="s">
        <v>238</v>
      </c>
      <c r="E1477" t="s">
        <v>1546</v>
      </c>
      <c r="F1477" t="s">
        <v>116</v>
      </c>
      <c r="G1477" s="87">
        <v>43699</v>
      </c>
      <c r="H1477" t="s">
        <v>3024</v>
      </c>
      <c r="I1477" t="s">
        <v>3622</v>
      </c>
      <c r="J1477" t="s">
        <v>3453</v>
      </c>
      <c r="K1477">
        <v>10253</v>
      </c>
      <c r="L1477" t="s">
        <v>3219</v>
      </c>
      <c r="M1477" s="87">
        <v>43710</v>
      </c>
      <c r="N1477" t="s">
        <v>1635</v>
      </c>
      <c r="O1477" t="s">
        <v>1552</v>
      </c>
      <c r="P1477" s="61">
        <v>30</v>
      </c>
      <c r="Q1477" t="s">
        <v>1552</v>
      </c>
      <c r="R1477" s="61">
        <v>30</v>
      </c>
      <c r="S1477" s="61">
        <v>0</v>
      </c>
    </row>
    <row r="1478" spans="1:19" x14ac:dyDescent="0.2">
      <c r="A1478" t="s">
        <v>785</v>
      </c>
      <c r="B1478" t="s">
        <v>926</v>
      </c>
      <c r="C1478" t="s">
        <v>1255</v>
      </c>
      <c r="D1478" t="s">
        <v>238</v>
      </c>
      <c r="E1478" t="s">
        <v>1546</v>
      </c>
      <c r="F1478" t="s">
        <v>116</v>
      </c>
      <c r="G1478" s="87">
        <v>43699</v>
      </c>
      <c r="H1478" t="s">
        <v>3024</v>
      </c>
      <c r="I1478" t="s">
        <v>3623</v>
      </c>
      <c r="J1478" t="s">
        <v>3453</v>
      </c>
      <c r="K1478">
        <v>10253</v>
      </c>
      <c r="L1478" t="s">
        <v>3219</v>
      </c>
      <c r="M1478" s="87">
        <v>43710</v>
      </c>
      <c r="N1478" t="s">
        <v>1635</v>
      </c>
      <c r="O1478" t="s">
        <v>1552</v>
      </c>
      <c r="P1478" s="61">
        <v>200</v>
      </c>
      <c r="Q1478" t="s">
        <v>1552</v>
      </c>
      <c r="R1478" s="61">
        <v>200</v>
      </c>
      <c r="S1478" s="61">
        <v>0</v>
      </c>
    </row>
    <row r="1479" spans="1:19" x14ac:dyDescent="0.2">
      <c r="A1479" t="s">
        <v>785</v>
      </c>
      <c r="B1479" t="s">
        <v>926</v>
      </c>
      <c r="C1479" t="s">
        <v>1255</v>
      </c>
      <c r="D1479" t="s">
        <v>238</v>
      </c>
      <c r="E1479" t="s">
        <v>1546</v>
      </c>
      <c r="F1479" t="s">
        <v>116</v>
      </c>
      <c r="G1479" s="87">
        <v>43704</v>
      </c>
      <c r="H1479" t="s">
        <v>3024</v>
      </c>
      <c r="I1479" t="s">
        <v>3624</v>
      </c>
      <c r="J1479" t="s">
        <v>3453</v>
      </c>
      <c r="K1479">
        <v>10253</v>
      </c>
      <c r="L1479" t="s">
        <v>3625</v>
      </c>
      <c r="M1479" s="87">
        <v>43710</v>
      </c>
      <c r="N1479" t="s">
        <v>1635</v>
      </c>
      <c r="O1479" t="s">
        <v>1552</v>
      </c>
      <c r="P1479" s="61">
        <v>125</v>
      </c>
      <c r="Q1479" t="s">
        <v>1552</v>
      </c>
      <c r="R1479" s="61">
        <v>125</v>
      </c>
      <c r="S1479" s="61">
        <v>0</v>
      </c>
    </row>
    <row r="1480" spans="1:19" x14ac:dyDescent="0.2">
      <c r="A1480" t="s">
        <v>785</v>
      </c>
      <c r="B1480" t="s">
        <v>926</v>
      </c>
      <c r="C1480" t="s">
        <v>1255</v>
      </c>
      <c r="D1480" t="s">
        <v>238</v>
      </c>
      <c r="E1480" t="s">
        <v>1546</v>
      </c>
      <c r="F1480" t="s">
        <v>116</v>
      </c>
      <c r="G1480" s="87">
        <v>43704</v>
      </c>
      <c r="H1480" t="s">
        <v>3024</v>
      </c>
      <c r="I1480" t="s">
        <v>3626</v>
      </c>
      <c r="J1480" t="s">
        <v>3627</v>
      </c>
      <c r="K1480">
        <v>10253</v>
      </c>
      <c r="L1480" t="s">
        <v>3625</v>
      </c>
      <c r="M1480" s="87">
        <v>43710</v>
      </c>
      <c r="N1480" t="s">
        <v>1635</v>
      </c>
      <c r="O1480" t="s">
        <v>1552</v>
      </c>
      <c r="P1480" s="61">
        <v>30</v>
      </c>
      <c r="Q1480" t="s">
        <v>1552</v>
      </c>
      <c r="R1480" s="61">
        <v>30</v>
      </c>
      <c r="S1480" s="61">
        <v>0</v>
      </c>
    </row>
    <row r="1481" spans="1:19" x14ac:dyDescent="0.2">
      <c r="A1481" t="s">
        <v>785</v>
      </c>
      <c r="B1481" t="s">
        <v>926</v>
      </c>
      <c r="C1481" t="s">
        <v>1255</v>
      </c>
      <c r="D1481" t="s">
        <v>238</v>
      </c>
      <c r="E1481" t="s">
        <v>1546</v>
      </c>
      <c r="F1481" t="s">
        <v>116</v>
      </c>
      <c r="G1481" s="87">
        <v>43707</v>
      </c>
      <c r="H1481" t="s">
        <v>3024</v>
      </c>
      <c r="I1481" t="s">
        <v>3628</v>
      </c>
      <c r="J1481" t="s">
        <v>3453</v>
      </c>
      <c r="K1481">
        <v>10257</v>
      </c>
      <c r="L1481" t="s">
        <v>3239</v>
      </c>
      <c r="M1481" s="87">
        <v>43717</v>
      </c>
      <c r="N1481" t="s">
        <v>1551</v>
      </c>
      <c r="O1481" t="s">
        <v>1552</v>
      </c>
      <c r="P1481" s="61">
        <v>50</v>
      </c>
      <c r="Q1481" t="s">
        <v>1552</v>
      </c>
      <c r="R1481" s="61">
        <v>50</v>
      </c>
      <c r="S1481" s="61">
        <v>0</v>
      </c>
    </row>
    <row r="1482" spans="1:19" x14ac:dyDescent="0.2">
      <c r="A1482" t="s">
        <v>785</v>
      </c>
      <c r="B1482" t="s">
        <v>926</v>
      </c>
      <c r="C1482" t="s">
        <v>1255</v>
      </c>
      <c r="D1482" t="s">
        <v>238</v>
      </c>
      <c r="E1482" t="s">
        <v>1546</v>
      </c>
      <c r="F1482" t="s">
        <v>117</v>
      </c>
      <c r="G1482" s="87">
        <v>43728</v>
      </c>
      <c r="H1482" t="s">
        <v>3024</v>
      </c>
      <c r="I1482" t="s">
        <v>3629</v>
      </c>
      <c r="J1482" t="s">
        <v>3627</v>
      </c>
      <c r="K1482">
        <v>10267</v>
      </c>
      <c r="L1482" t="s">
        <v>3262</v>
      </c>
      <c r="M1482" s="87">
        <v>43732</v>
      </c>
      <c r="N1482" t="s">
        <v>1635</v>
      </c>
      <c r="O1482" t="s">
        <v>1552</v>
      </c>
      <c r="P1482" s="61">
        <v>300</v>
      </c>
      <c r="Q1482" t="s">
        <v>1552</v>
      </c>
      <c r="R1482" s="61">
        <v>300</v>
      </c>
      <c r="S1482" s="61">
        <v>0</v>
      </c>
    </row>
    <row r="1483" spans="1:19" x14ac:dyDescent="0.2">
      <c r="A1483" t="s">
        <v>785</v>
      </c>
      <c r="B1483" t="s">
        <v>926</v>
      </c>
      <c r="C1483" t="s">
        <v>1255</v>
      </c>
      <c r="D1483" t="s">
        <v>238</v>
      </c>
      <c r="E1483" t="s">
        <v>1546</v>
      </c>
      <c r="F1483" t="s">
        <v>117</v>
      </c>
      <c r="G1483" s="87">
        <v>43738</v>
      </c>
      <c r="H1483" t="s">
        <v>3024</v>
      </c>
      <c r="I1483" t="s">
        <v>3630</v>
      </c>
      <c r="J1483" t="s">
        <v>3453</v>
      </c>
      <c r="K1483">
        <v>10278</v>
      </c>
      <c r="L1483" t="s">
        <v>3281</v>
      </c>
      <c r="M1483" s="87">
        <v>43741</v>
      </c>
      <c r="N1483" t="s">
        <v>1551</v>
      </c>
      <c r="O1483" t="s">
        <v>1552</v>
      </c>
      <c r="P1483" s="61">
        <v>300</v>
      </c>
      <c r="Q1483" t="s">
        <v>1552</v>
      </c>
      <c r="R1483" s="61">
        <v>300</v>
      </c>
      <c r="S1483" s="61">
        <v>0</v>
      </c>
    </row>
    <row r="1484" spans="1:19" x14ac:dyDescent="0.2">
      <c r="A1484" t="s">
        <v>785</v>
      </c>
      <c r="B1484" t="s">
        <v>926</v>
      </c>
      <c r="C1484" t="s">
        <v>1255</v>
      </c>
      <c r="D1484" t="s">
        <v>238</v>
      </c>
      <c r="E1484" t="s">
        <v>1546</v>
      </c>
      <c r="F1484" t="s">
        <v>118</v>
      </c>
      <c r="G1484" s="87">
        <v>43753</v>
      </c>
      <c r="H1484" t="s">
        <v>3024</v>
      </c>
      <c r="I1484" t="s">
        <v>3631</v>
      </c>
      <c r="J1484" t="s">
        <v>3453</v>
      </c>
      <c r="K1484">
        <v>10286</v>
      </c>
      <c r="L1484" t="s">
        <v>3292</v>
      </c>
      <c r="M1484" s="87">
        <v>43754</v>
      </c>
      <c r="N1484" t="s">
        <v>1635</v>
      </c>
      <c r="O1484" t="s">
        <v>1552</v>
      </c>
      <c r="P1484" s="61">
        <v>250</v>
      </c>
      <c r="Q1484" t="s">
        <v>1552</v>
      </c>
      <c r="R1484" s="61">
        <v>250</v>
      </c>
      <c r="S1484" s="61">
        <v>0</v>
      </c>
    </row>
    <row r="1485" spans="1:19" x14ac:dyDescent="0.2">
      <c r="A1485" t="s">
        <v>785</v>
      </c>
      <c r="B1485" t="s">
        <v>926</v>
      </c>
      <c r="C1485" t="s">
        <v>1255</v>
      </c>
      <c r="D1485" t="s">
        <v>238</v>
      </c>
      <c r="E1485" t="s">
        <v>1546</v>
      </c>
      <c r="F1485" t="s">
        <v>118</v>
      </c>
      <c r="G1485" s="87">
        <v>43756</v>
      </c>
      <c r="H1485" t="s">
        <v>3024</v>
      </c>
      <c r="I1485" t="s">
        <v>3632</v>
      </c>
      <c r="J1485" t="s">
        <v>3453</v>
      </c>
      <c r="K1485">
        <v>10289</v>
      </c>
      <c r="L1485" t="s">
        <v>3633</v>
      </c>
      <c r="M1485" s="87">
        <v>43759</v>
      </c>
      <c r="N1485" t="s">
        <v>1635</v>
      </c>
      <c r="O1485" t="s">
        <v>1552</v>
      </c>
      <c r="P1485" s="61">
        <v>100</v>
      </c>
      <c r="Q1485" t="s">
        <v>1552</v>
      </c>
      <c r="R1485" s="61">
        <v>100</v>
      </c>
      <c r="S1485" s="61">
        <v>0</v>
      </c>
    </row>
    <row r="1486" spans="1:19" x14ac:dyDescent="0.2">
      <c r="A1486" t="s">
        <v>785</v>
      </c>
      <c r="B1486" t="s">
        <v>926</v>
      </c>
      <c r="C1486" t="s">
        <v>1255</v>
      </c>
      <c r="D1486" t="s">
        <v>238</v>
      </c>
      <c r="E1486" t="s">
        <v>1546</v>
      </c>
      <c r="F1486" t="s">
        <v>118</v>
      </c>
      <c r="G1486" s="87">
        <v>43756</v>
      </c>
      <c r="H1486" t="s">
        <v>3024</v>
      </c>
      <c r="I1486" t="s">
        <v>3634</v>
      </c>
      <c r="J1486" t="s">
        <v>3453</v>
      </c>
      <c r="K1486">
        <v>10289</v>
      </c>
      <c r="L1486" t="s">
        <v>3633</v>
      </c>
      <c r="M1486" s="87">
        <v>43759</v>
      </c>
      <c r="N1486" t="s">
        <v>1635</v>
      </c>
      <c r="O1486" t="s">
        <v>1552</v>
      </c>
      <c r="P1486" s="61">
        <v>200</v>
      </c>
      <c r="Q1486" t="s">
        <v>1552</v>
      </c>
      <c r="R1486" s="61">
        <v>200</v>
      </c>
      <c r="S1486" s="61">
        <v>0</v>
      </c>
    </row>
    <row r="1487" spans="1:19" x14ac:dyDescent="0.2">
      <c r="A1487" t="s">
        <v>785</v>
      </c>
      <c r="B1487" t="s">
        <v>926</v>
      </c>
      <c r="C1487" t="s">
        <v>1255</v>
      </c>
      <c r="D1487" t="s">
        <v>238</v>
      </c>
      <c r="E1487" t="s">
        <v>1546</v>
      </c>
      <c r="F1487" t="s">
        <v>118</v>
      </c>
      <c r="G1487" s="87">
        <v>43766</v>
      </c>
      <c r="H1487" t="s">
        <v>3024</v>
      </c>
      <c r="I1487" t="s">
        <v>3635</v>
      </c>
      <c r="J1487" t="s">
        <v>3453</v>
      </c>
      <c r="K1487">
        <v>10292</v>
      </c>
      <c r="L1487" t="s">
        <v>3636</v>
      </c>
      <c r="M1487" s="87">
        <v>43768</v>
      </c>
      <c r="N1487" t="s">
        <v>1551</v>
      </c>
      <c r="O1487" t="s">
        <v>1552</v>
      </c>
      <c r="P1487" s="61">
        <v>30</v>
      </c>
      <c r="Q1487" t="s">
        <v>1552</v>
      </c>
      <c r="R1487" s="61">
        <v>30</v>
      </c>
      <c r="S1487" s="61">
        <v>0</v>
      </c>
    </row>
    <row r="1488" spans="1:19" x14ac:dyDescent="0.2">
      <c r="A1488" t="s">
        <v>785</v>
      </c>
      <c r="B1488" t="s">
        <v>926</v>
      </c>
      <c r="C1488" t="s">
        <v>1255</v>
      </c>
      <c r="D1488" t="s">
        <v>238</v>
      </c>
      <c r="E1488" t="s">
        <v>1546</v>
      </c>
      <c r="F1488" t="s">
        <v>118</v>
      </c>
      <c r="G1488" s="87">
        <v>43768</v>
      </c>
      <c r="H1488" t="s">
        <v>3024</v>
      </c>
      <c r="I1488" t="s">
        <v>3637</v>
      </c>
      <c r="J1488" t="s">
        <v>3453</v>
      </c>
      <c r="K1488">
        <v>10294</v>
      </c>
      <c r="L1488" t="s">
        <v>3310</v>
      </c>
      <c r="M1488" s="87">
        <v>43773</v>
      </c>
      <c r="N1488" t="s">
        <v>3298</v>
      </c>
      <c r="O1488" t="s">
        <v>1552</v>
      </c>
      <c r="P1488" s="61">
        <v>30</v>
      </c>
      <c r="Q1488" t="s">
        <v>1552</v>
      </c>
      <c r="R1488" s="61">
        <v>30</v>
      </c>
      <c r="S1488" s="61">
        <v>0</v>
      </c>
    </row>
    <row r="1489" spans="1:19" x14ac:dyDescent="0.2">
      <c r="A1489" t="s">
        <v>785</v>
      </c>
      <c r="B1489" t="s">
        <v>926</v>
      </c>
      <c r="C1489" t="s">
        <v>1255</v>
      </c>
      <c r="D1489" t="s">
        <v>238</v>
      </c>
      <c r="E1489" t="s">
        <v>1546</v>
      </c>
      <c r="F1489" t="s">
        <v>118</v>
      </c>
      <c r="G1489" s="87">
        <v>43769</v>
      </c>
      <c r="H1489" t="s">
        <v>3024</v>
      </c>
      <c r="I1489" t="s">
        <v>3638</v>
      </c>
      <c r="J1489" t="s">
        <v>3453</v>
      </c>
      <c r="K1489">
        <v>10294</v>
      </c>
      <c r="L1489" t="s">
        <v>3639</v>
      </c>
      <c r="M1489" s="87">
        <v>43773</v>
      </c>
      <c r="N1489" t="s">
        <v>3298</v>
      </c>
      <c r="O1489" t="s">
        <v>1552</v>
      </c>
      <c r="P1489" s="61">
        <v>30</v>
      </c>
      <c r="Q1489" t="s">
        <v>1552</v>
      </c>
      <c r="R1489" s="61">
        <v>30</v>
      </c>
      <c r="S1489" s="61">
        <v>0</v>
      </c>
    </row>
    <row r="1490" spans="1:19" x14ac:dyDescent="0.2">
      <c r="A1490" t="s">
        <v>785</v>
      </c>
      <c r="B1490" t="s">
        <v>926</v>
      </c>
      <c r="C1490" t="s">
        <v>1255</v>
      </c>
      <c r="D1490" t="s">
        <v>238</v>
      </c>
      <c r="E1490" t="s">
        <v>1546</v>
      </c>
      <c r="F1490" t="s">
        <v>118</v>
      </c>
      <c r="G1490" s="87">
        <v>43769</v>
      </c>
      <c r="H1490" t="s">
        <v>3024</v>
      </c>
      <c r="I1490" t="s">
        <v>3640</v>
      </c>
      <c r="J1490" t="s">
        <v>3453</v>
      </c>
      <c r="K1490">
        <v>10294</v>
      </c>
      <c r="L1490" t="s">
        <v>3639</v>
      </c>
      <c r="M1490" s="87">
        <v>43773</v>
      </c>
      <c r="N1490" t="s">
        <v>3298</v>
      </c>
      <c r="O1490" t="s">
        <v>1552</v>
      </c>
      <c r="P1490" s="61">
        <v>30</v>
      </c>
      <c r="Q1490" t="s">
        <v>1552</v>
      </c>
      <c r="R1490" s="61">
        <v>30</v>
      </c>
      <c r="S1490" s="61">
        <v>0</v>
      </c>
    </row>
    <row r="1491" spans="1:19" x14ac:dyDescent="0.2">
      <c r="A1491" t="s">
        <v>785</v>
      </c>
      <c r="B1491" t="s">
        <v>926</v>
      </c>
      <c r="C1491" t="s">
        <v>1255</v>
      </c>
      <c r="D1491" t="s">
        <v>238</v>
      </c>
      <c r="E1491" t="s">
        <v>1546</v>
      </c>
      <c r="F1491" t="s">
        <v>118</v>
      </c>
      <c r="G1491" s="87">
        <v>43769</v>
      </c>
      <c r="H1491" t="s">
        <v>3024</v>
      </c>
      <c r="I1491" t="s">
        <v>3641</v>
      </c>
      <c r="J1491" t="s">
        <v>3453</v>
      </c>
      <c r="K1491">
        <v>10294</v>
      </c>
      <c r="L1491" t="s">
        <v>3321</v>
      </c>
      <c r="M1491" s="87">
        <v>43773</v>
      </c>
      <c r="N1491" t="s">
        <v>3298</v>
      </c>
      <c r="O1491" t="s">
        <v>1552</v>
      </c>
      <c r="P1491" s="61">
        <v>50</v>
      </c>
      <c r="Q1491" t="s">
        <v>1552</v>
      </c>
      <c r="R1491" s="61">
        <v>50</v>
      </c>
      <c r="S1491" s="61">
        <v>0</v>
      </c>
    </row>
    <row r="1492" spans="1:19" x14ac:dyDescent="0.2">
      <c r="A1492" t="s">
        <v>785</v>
      </c>
      <c r="B1492" t="s">
        <v>926</v>
      </c>
      <c r="C1492" t="s">
        <v>1255</v>
      </c>
      <c r="D1492" t="s">
        <v>238</v>
      </c>
      <c r="E1492" t="s">
        <v>1546</v>
      </c>
      <c r="F1492" t="s">
        <v>118</v>
      </c>
      <c r="G1492" s="87">
        <v>43769</v>
      </c>
      <c r="H1492" t="s">
        <v>3024</v>
      </c>
      <c r="I1492" t="s">
        <v>3642</v>
      </c>
      <c r="J1492" t="s">
        <v>3453</v>
      </c>
      <c r="K1492">
        <v>10294</v>
      </c>
      <c r="L1492" t="s">
        <v>3321</v>
      </c>
      <c r="M1492" s="87">
        <v>43773</v>
      </c>
      <c r="N1492" t="s">
        <v>3298</v>
      </c>
      <c r="O1492" t="s">
        <v>1552</v>
      </c>
      <c r="P1492" s="61">
        <v>100</v>
      </c>
      <c r="Q1492" t="s">
        <v>1552</v>
      </c>
      <c r="R1492" s="61">
        <v>100</v>
      </c>
      <c r="S1492" s="61">
        <v>0</v>
      </c>
    </row>
    <row r="1493" spans="1:19" x14ac:dyDescent="0.2">
      <c r="A1493" t="s">
        <v>785</v>
      </c>
      <c r="B1493" t="s">
        <v>926</v>
      </c>
      <c r="C1493" t="s">
        <v>1255</v>
      </c>
      <c r="D1493" t="s">
        <v>238</v>
      </c>
      <c r="E1493" t="s">
        <v>1546</v>
      </c>
      <c r="F1493" t="s">
        <v>119</v>
      </c>
      <c r="G1493" s="87">
        <v>43775</v>
      </c>
      <c r="H1493" t="s">
        <v>3024</v>
      </c>
      <c r="I1493" t="s">
        <v>3643</v>
      </c>
      <c r="J1493" t="s">
        <v>3453</v>
      </c>
      <c r="K1493">
        <v>10298</v>
      </c>
      <c r="L1493" t="s">
        <v>3325</v>
      </c>
      <c r="M1493" s="87">
        <v>43780</v>
      </c>
      <c r="N1493" t="s">
        <v>1551</v>
      </c>
      <c r="O1493" t="s">
        <v>1552</v>
      </c>
      <c r="P1493" s="61">
        <v>120</v>
      </c>
      <c r="Q1493" t="s">
        <v>1552</v>
      </c>
      <c r="R1493" s="61">
        <v>120</v>
      </c>
      <c r="S1493" s="61">
        <v>0</v>
      </c>
    </row>
    <row r="1494" spans="1:19" x14ac:dyDescent="0.2">
      <c r="A1494" t="s">
        <v>785</v>
      </c>
      <c r="B1494" t="s">
        <v>926</v>
      </c>
      <c r="C1494" t="s">
        <v>1255</v>
      </c>
      <c r="D1494" t="s">
        <v>238</v>
      </c>
      <c r="E1494" t="s">
        <v>1546</v>
      </c>
      <c r="F1494" t="s">
        <v>119</v>
      </c>
      <c r="G1494" s="87">
        <v>43777</v>
      </c>
      <c r="H1494" t="s">
        <v>3024</v>
      </c>
      <c r="I1494" t="s">
        <v>3644</v>
      </c>
      <c r="J1494" t="s">
        <v>3453</v>
      </c>
      <c r="K1494">
        <v>10298</v>
      </c>
      <c r="L1494" t="s">
        <v>3645</v>
      </c>
      <c r="M1494" s="87">
        <v>43780</v>
      </c>
      <c r="N1494" t="s">
        <v>1551</v>
      </c>
      <c r="O1494" t="s">
        <v>1552</v>
      </c>
      <c r="P1494" s="61">
        <v>350</v>
      </c>
      <c r="Q1494" t="s">
        <v>1552</v>
      </c>
      <c r="R1494" s="61">
        <v>350</v>
      </c>
      <c r="S1494" s="61">
        <v>0</v>
      </c>
    </row>
    <row r="1495" spans="1:19" x14ac:dyDescent="0.2">
      <c r="A1495" t="s">
        <v>785</v>
      </c>
      <c r="B1495" t="s">
        <v>926</v>
      </c>
      <c r="C1495" t="s">
        <v>1255</v>
      </c>
      <c r="D1495" t="s">
        <v>238</v>
      </c>
      <c r="E1495" t="s">
        <v>1546</v>
      </c>
      <c r="F1495" t="s">
        <v>119</v>
      </c>
      <c r="G1495" s="87">
        <v>43777</v>
      </c>
      <c r="H1495" t="s">
        <v>3024</v>
      </c>
      <c r="I1495" t="s">
        <v>3646</v>
      </c>
      <c r="J1495" t="s">
        <v>3453</v>
      </c>
      <c r="K1495">
        <v>10298</v>
      </c>
      <c r="L1495" t="s">
        <v>3645</v>
      </c>
      <c r="M1495" s="87">
        <v>43780</v>
      </c>
      <c r="N1495" t="s">
        <v>1551</v>
      </c>
      <c r="O1495" t="s">
        <v>1552</v>
      </c>
      <c r="P1495" s="61">
        <v>200</v>
      </c>
      <c r="Q1495" t="s">
        <v>1552</v>
      </c>
      <c r="R1495" s="61">
        <v>200</v>
      </c>
      <c r="S1495" s="61">
        <v>0</v>
      </c>
    </row>
    <row r="1496" spans="1:19" x14ac:dyDescent="0.2">
      <c r="A1496" t="s">
        <v>785</v>
      </c>
      <c r="B1496" t="s">
        <v>926</v>
      </c>
      <c r="C1496" t="s">
        <v>1255</v>
      </c>
      <c r="D1496" t="s">
        <v>238</v>
      </c>
      <c r="E1496" t="s">
        <v>1546</v>
      </c>
      <c r="F1496" t="s">
        <v>119</v>
      </c>
      <c r="G1496" s="87">
        <v>43783</v>
      </c>
      <c r="H1496" t="s">
        <v>3024</v>
      </c>
      <c r="I1496" t="s">
        <v>3647</v>
      </c>
      <c r="J1496" t="s">
        <v>3648</v>
      </c>
      <c r="K1496">
        <v>10302</v>
      </c>
      <c r="L1496" t="s">
        <v>3331</v>
      </c>
      <c r="M1496" s="87">
        <v>43783</v>
      </c>
      <c r="N1496" t="s">
        <v>1551</v>
      </c>
      <c r="O1496" t="s">
        <v>1552</v>
      </c>
      <c r="P1496" s="61">
        <v>115</v>
      </c>
      <c r="Q1496" t="s">
        <v>1552</v>
      </c>
      <c r="R1496" s="61">
        <v>115</v>
      </c>
      <c r="S1496" s="61">
        <v>0</v>
      </c>
    </row>
    <row r="1497" spans="1:19" x14ac:dyDescent="0.2">
      <c r="A1497" t="s">
        <v>785</v>
      </c>
      <c r="B1497" t="s">
        <v>926</v>
      </c>
      <c r="C1497" t="s">
        <v>1255</v>
      </c>
      <c r="D1497" t="s">
        <v>238</v>
      </c>
      <c r="E1497" t="s">
        <v>1546</v>
      </c>
      <c r="F1497" t="s">
        <v>119</v>
      </c>
      <c r="G1497" s="87">
        <v>43791</v>
      </c>
      <c r="H1497" t="s">
        <v>3024</v>
      </c>
      <c r="I1497" t="s">
        <v>3332</v>
      </c>
      <c r="J1497" t="s">
        <v>3649</v>
      </c>
      <c r="K1497">
        <v>10307</v>
      </c>
      <c r="L1497" t="s">
        <v>3333</v>
      </c>
      <c r="M1497" s="87">
        <v>43797</v>
      </c>
      <c r="N1497" t="s">
        <v>1635</v>
      </c>
      <c r="O1497" t="s">
        <v>1552</v>
      </c>
      <c r="P1497" s="61">
        <v>100</v>
      </c>
      <c r="Q1497" t="s">
        <v>1552</v>
      </c>
      <c r="R1497" s="61">
        <v>100</v>
      </c>
      <c r="S1497" s="61">
        <v>0</v>
      </c>
    </row>
    <row r="1498" spans="1:19" x14ac:dyDescent="0.2">
      <c r="A1498" t="s">
        <v>785</v>
      </c>
      <c r="B1498" t="s">
        <v>926</v>
      </c>
      <c r="C1498" t="s">
        <v>1255</v>
      </c>
      <c r="D1498" t="s">
        <v>238</v>
      </c>
      <c r="E1498" t="s">
        <v>1546</v>
      </c>
      <c r="F1498" t="s">
        <v>119</v>
      </c>
      <c r="G1498" s="87">
        <v>43791</v>
      </c>
      <c r="H1498" t="s">
        <v>3024</v>
      </c>
      <c r="I1498" t="s">
        <v>3334</v>
      </c>
      <c r="J1498" t="s">
        <v>3650</v>
      </c>
      <c r="K1498">
        <v>10307</v>
      </c>
      <c r="L1498" t="s">
        <v>3333</v>
      </c>
      <c r="M1498" s="87">
        <v>43797</v>
      </c>
      <c r="N1498" t="s">
        <v>1635</v>
      </c>
      <c r="O1498" t="s">
        <v>1552</v>
      </c>
      <c r="P1498" s="61">
        <v>100</v>
      </c>
      <c r="Q1498" t="s">
        <v>1552</v>
      </c>
      <c r="R1498" s="61">
        <v>100</v>
      </c>
      <c r="S1498" s="61">
        <v>0</v>
      </c>
    </row>
    <row r="1499" spans="1:19" x14ac:dyDescent="0.2">
      <c r="A1499" t="s">
        <v>785</v>
      </c>
      <c r="B1499" t="s">
        <v>926</v>
      </c>
      <c r="C1499" t="s">
        <v>1255</v>
      </c>
      <c r="D1499" t="s">
        <v>238</v>
      </c>
      <c r="E1499" t="s">
        <v>1546</v>
      </c>
      <c r="F1499" t="s">
        <v>119</v>
      </c>
      <c r="G1499" s="87">
        <v>43791</v>
      </c>
      <c r="H1499" t="s">
        <v>3024</v>
      </c>
      <c r="I1499" t="s">
        <v>3651</v>
      </c>
      <c r="J1499" t="s">
        <v>3453</v>
      </c>
      <c r="K1499">
        <v>10307</v>
      </c>
      <c r="L1499" t="s">
        <v>3333</v>
      </c>
      <c r="M1499" s="87">
        <v>43797</v>
      </c>
      <c r="N1499" t="s">
        <v>1635</v>
      </c>
      <c r="O1499" t="s">
        <v>1552</v>
      </c>
      <c r="P1499" s="61">
        <v>300</v>
      </c>
      <c r="Q1499" t="s">
        <v>1552</v>
      </c>
      <c r="R1499" s="61">
        <v>300</v>
      </c>
      <c r="S1499" s="61">
        <v>0</v>
      </c>
    </row>
    <row r="1500" spans="1:19" x14ac:dyDescent="0.2">
      <c r="A1500" t="s">
        <v>785</v>
      </c>
      <c r="B1500" t="s">
        <v>926</v>
      </c>
      <c r="C1500" t="s">
        <v>1255</v>
      </c>
      <c r="D1500" t="s">
        <v>238</v>
      </c>
      <c r="E1500" t="s">
        <v>1546</v>
      </c>
      <c r="F1500" t="s">
        <v>119</v>
      </c>
      <c r="G1500" s="87">
        <v>43791</v>
      </c>
      <c r="H1500" t="s">
        <v>3024</v>
      </c>
      <c r="I1500" t="s">
        <v>3652</v>
      </c>
      <c r="J1500" t="s">
        <v>3453</v>
      </c>
      <c r="K1500">
        <v>10307</v>
      </c>
      <c r="L1500" t="s">
        <v>3333</v>
      </c>
      <c r="M1500" s="87">
        <v>43797</v>
      </c>
      <c r="N1500" t="s">
        <v>1635</v>
      </c>
      <c r="O1500" t="s">
        <v>1552</v>
      </c>
      <c r="P1500" s="61">
        <v>50</v>
      </c>
      <c r="Q1500" t="s">
        <v>1552</v>
      </c>
      <c r="R1500" s="61">
        <v>50</v>
      </c>
      <c r="S1500" s="61">
        <v>0</v>
      </c>
    </row>
    <row r="1501" spans="1:19" x14ac:dyDescent="0.2">
      <c r="A1501" t="s">
        <v>785</v>
      </c>
      <c r="B1501" t="s">
        <v>926</v>
      </c>
      <c r="C1501" t="s">
        <v>1255</v>
      </c>
      <c r="D1501" t="s">
        <v>238</v>
      </c>
      <c r="E1501" t="s">
        <v>1546</v>
      </c>
      <c r="F1501" t="s">
        <v>119</v>
      </c>
      <c r="G1501" s="87">
        <v>43797</v>
      </c>
      <c r="H1501" t="s">
        <v>3024</v>
      </c>
      <c r="I1501" t="s">
        <v>3653</v>
      </c>
      <c r="J1501" t="s">
        <v>3308</v>
      </c>
      <c r="K1501">
        <v>10306</v>
      </c>
      <c r="L1501" t="s">
        <v>3345</v>
      </c>
      <c r="M1501" s="87">
        <v>43797</v>
      </c>
      <c r="N1501" t="s">
        <v>1635</v>
      </c>
      <c r="O1501" t="s">
        <v>1552</v>
      </c>
      <c r="P1501" s="61">
        <v>30</v>
      </c>
      <c r="Q1501" t="s">
        <v>1552</v>
      </c>
      <c r="R1501" s="61">
        <v>30</v>
      </c>
      <c r="S1501" s="61">
        <v>0</v>
      </c>
    </row>
    <row r="1502" spans="1:19" x14ac:dyDescent="0.2">
      <c r="A1502" t="s">
        <v>785</v>
      </c>
      <c r="B1502" t="s">
        <v>926</v>
      </c>
      <c r="C1502" t="s">
        <v>1255</v>
      </c>
      <c r="D1502" t="s">
        <v>238</v>
      </c>
      <c r="E1502" t="s">
        <v>1546</v>
      </c>
      <c r="F1502" t="s">
        <v>119</v>
      </c>
      <c r="G1502" s="87">
        <v>43798</v>
      </c>
      <c r="H1502" t="s">
        <v>3024</v>
      </c>
      <c r="I1502" t="s">
        <v>3339</v>
      </c>
      <c r="J1502" t="s">
        <v>3453</v>
      </c>
      <c r="K1502">
        <v>10317</v>
      </c>
      <c r="L1502" t="s">
        <v>3340</v>
      </c>
      <c r="M1502" s="87">
        <v>43808</v>
      </c>
      <c r="N1502" t="s">
        <v>1551</v>
      </c>
      <c r="O1502" t="s">
        <v>1552</v>
      </c>
      <c r="P1502" s="61">
        <v>50</v>
      </c>
      <c r="Q1502" t="s">
        <v>1552</v>
      </c>
      <c r="R1502" s="61">
        <v>50</v>
      </c>
      <c r="S1502" s="61">
        <v>0</v>
      </c>
    </row>
    <row r="1503" spans="1:19" x14ac:dyDescent="0.2">
      <c r="A1503" t="s">
        <v>785</v>
      </c>
      <c r="B1503" t="s">
        <v>926</v>
      </c>
      <c r="C1503" t="s">
        <v>1255</v>
      </c>
      <c r="D1503" t="s">
        <v>238</v>
      </c>
      <c r="E1503" t="s">
        <v>1546</v>
      </c>
      <c r="F1503" t="s">
        <v>120</v>
      </c>
      <c r="G1503" s="87">
        <v>43801</v>
      </c>
      <c r="H1503" t="s">
        <v>3024</v>
      </c>
      <c r="I1503" t="s">
        <v>3654</v>
      </c>
      <c r="J1503" t="s">
        <v>3655</v>
      </c>
      <c r="K1503">
        <v>10307</v>
      </c>
      <c r="L1503" t="s">
        <v>3656</v>
      </c>
      <c r="M1503" s="87">
        <v>43797</v>
      </c>
      <c r="N1503" t="s">
        <v>1635</v>
      </c>
      <c r="O1503" t="s">
        <v>1552</v>
      </c>
      <c r="P1503" s="61">
        <v>104.54</v>
      </c>
      <c r="Q1503" t="s">
        <v>1552</v>
      </c>
      <c r="R1503" s="61">
        <v>104.54</v>
      </c>
      <c r="S1503" s="61">
        <v>0</v>
      </c>
    </row>
    <row r="1504" spans="1:19" x14ac:dyDescent="0.2">
      <c r="A1504" t="s">
        <v>785</v>
      </c>
      <c r="B1504" t="s">
        <v>926</v>
      </c>
      <c r="C1504" t="s">
        <v>1255</v>
      </c>
      <c r="D1504" t="s">
        <v>238</v>
      </c>
      <c r="E1504" t="s">
        <v>1546</v>
      </c>
      <c r="F1504" t="s">
        <v>120</v>
      </c>
      <c r="G1504" s="87">
        <v>43801</v>
      </c>
      <c r="H1504" t="s">
        <v>3024</v>
      </c>
      <c r="I1504" t="s">
        <v>3657</v>
      </c>
      <c r="J1504" t="s">
        <v>3658</v>
      </c>
      <c r="K1504">
        <v>10306</v>
      </c>
      <c r="L1504" t="s">
        <v>3345</v>
      </c>
      <c r="M1504" s="87">
        <v>43797</v>
      </c>
      <c r="N1504" t="s">
        <v>1635</v>
      </c>
      <c r="O1504" t="s">
        <v>1552</v>
      </c>
      <c r="P1504" s="61">
        <v>45.45</v>
      </c>
      <c r="Q1504" t="s">
        <v>1552</v>
      </c>
      <c r="R1504" s="61">
        <v>45.45</v>
      </c>
      <c r="S1504" s="61">
        <v>0</v>
      </c>
    </row>
    <row r="1505" spans="1:19" x14ac:dyDescent="0.2">
      <c r="A1505" t="s">
        <v>785</v>
      </c>
      <c r="B1505" t="s">
        <v>926</v>
      </c>
      <c r="C1505" t="s">
        <v>1255</v>
      </c>
      <c r="D1505" t="s">
        <v>238</v>
      </c>
      <c r="E1505" t="s">
        <v>1546</v>
      </c>
      <c r="F1505" t="s">
        <v>120</v>
      </c>
      <c r="G1505" s="87">
        <v>43802</v>
      </c>
      <c r="H1505" t="s">
        <v>3024</v>
      </c>
      <c r="I1505" t="s">
        <v>3355</v>
      </c>
      <c r="J1505" t="s">
        <v>3453</v>
      </c>
      <c r="K1505">
        <v>10317</v>
      </c>
      <c r="L1505" t="s">
        <v>3340</v>
      </c>
      <c r="M1505" s="87">
        <v>43808</v>
      </c>
      <c r="N1505" t="s">
        <v>1551</v>
      </c>
      <c r="O1505" t="s">
        <v>1552</v>
      </c>
      <c r="P1505" s="61">
        <v>50</v>
      </c>
      <c r="Q1505" t="s">
        <v>1552</v>
      </c>
      <c r="R1505" s="61">
        <v>50</v>
      </c>
      <c r="S1505" s="61">
        <v>0</v>
      </c>
    </row>
    <row r="1506" spans="1:19" x14ac:dyDescent="0.2">
      <c r="A1506" t="s">
        <v>785</v>
      </c>
      <c r="B1506" t="s">
        <v>926</v>
      </c>
      <c r="C1506" t="s">
        <v>1255</v>
      </c>
      <c r="D1506" t="s">
        <v>238</v>
      </c>
      <c r="E1506" t="s">
        <v>1546</v>
      </c>
      <c r="F1506" t="s">
        <v>120</v>
      </c>
      <c r="G1506" s="87">
        <v>43804</v>
      </c>
      <c r="H1506" t="s">
        <v>3024</v>
      </c>
      <c r="I1506" t="s">
        <v>3659</v>
      </c>
      <c r="J1506" t="s">
        <v>3453</v>
      </c>
      <c r="K1506">
        <v>10316</v>
      </c>
      <c r="L1506" t="s">
        <v>3338</v>
      </c>
      <c r="M1506" s="87">
        <v>43808</v>
      </c>
      <c r="N1506" t="s">
        <v>1551</v>
      </c>
      <c r="O1506" t="s">
        <v>1552</v>
      </c>
      <c r="P1506" s="61">
        <v>350</v>
      </c>
      <c r="Q1506" t="s">
        <v>1552</v>
      </c>
      <c r="R1506" s="61">
        <v>350</v>
      </c>
      <c r="S1506" s="61">
        <v>0</v>
      </c>
    </row>
    <row r="1507" spans="1:19" x14ac:dyDescent="0.2">
      <c r="A1507" t="s">
        <v>785</v>
      </c>
      <c r="B1507" t="s">
        <v>926</v>
      </c>
      <c r="C1507" t="s">
        <v>1255</v>
      </c>
      <c r="D1507" t="s">
        <v>238</v>
      </c>
      <c r="E1507" t="s">
        <v>1546</v>
      </c>
      <c r="F1507" t="s">
        <v>120</v>
      </c>
      <c r="G1507" s="87">
        <v>43816</v>
      </c>
      <c r="H1507" t="s">
        <v>3024</v>
      </c>
      <c r="I1507" t="s">
        <v>3660</v>
      </c>
      <c r="J1507" t="s">
        <v>3453</v>
      </c>
      <c r="K1507">
        <v>10324</v>
      </c>
      <c r="L1507" t="s">
        <v>3661</v>
      </c>
      <c r="M1507" s="87">
        <v>43836</v>
      </c>
      <c r="N1507" t="s">
        <v>1635</v>
      </c>
      <c r="O1507" t="s">
        <v>1552</v>
      </c>
      <c r="P1507" s="61">
        <v>300</v>
      </c>
      <c r="Q1507" t="s">
        <v>1552</v>
      </c>
      <c r="R1507" s="61">
        <v>300</v>
      </c>
      <c r="S1507" s="61">
        <v>0</v>
      </c>
    </row>
    <row r="1508" spans="1:19" x14ac:dyDescent="0.2">
      <c r="A1508" t="s">
        <v>785</v>
      </c>
      <c r="B1508" t="s">
        <v>926</v>
      </c>
      <c r="C1508" t="s">
        <v>1255</v>
      </c>
      <c r="D1508" t="s">
        <v>238</v>
      </c>
      <c r="E1508" t="s">
        <v>1546</v>
      </c>
      <c r="F1508" t="s">
        <v>121</v>
      </c>
      <c r="G1508" s="87">
        <v>43831</v>
      </c>
      <c r="H1508" t="s">
        <v>3024</v>
      </c>
      <c r="I1508" t="s">
        <v>3367</v>
      </c>
      <c r="J1508" t="s">
        <v>3453</v>
      </c>
      <c r="K1508">
        <v>10324</v>
      </c>
      <c r="L1508" t="s">
        <v>3369</v>
      </c>
      <c r="M1508" s="87">
        <v>43836</v>
      </c>
      <c r="N1508" t="s">
        <v>1635</v>
      </c>
      <c r="O1508" t="s">
        <v>1552</v>
      </c>
      <c r="P1508" s="61">
        <v>100</v>
      </c>
      <c r="Q1508" t="s">
        <v>1552</v>
      </c>
      <c r="R1508" s="61">
        <v>100</v>
      </c>
      <c r="S1508" s="61">
        <v>0</v>
      </c>
    </row>
    <row r="1509" spans="1:19" x14ac:dyDescent="0.2">
      <c r="A1509" t="s">
        <v>785</v>
      </c>
      <c r="B1509" t="s">
        <v>926</v>
      </c>
      <c r="C1509" t="s">
        <v>1255</v>
      </c>
      <c r="D1509" t="s">
        <v>238</v>
      </c>
      <c r="E1509" t="s">
        <v>1546</v>
      </c>
      <c r="F1509" t="s">
        <v>121</v>
      </c>
      <c r="G1509" s="87">
        <v>43837</v>
      </c>
      <c r="H1509" t="s">
        <v>3024</v>
      </c>
      <c r="I1509" t="s">
        <v>3662</v>
      </c>
      <c r="J1509" t="s">
        <v>3453</v>
      </c>
      <c r="K1509">
        <v>10342</v>
      </c>
      <c r="L1509" t="s">
        <v>3663</v>
      </c>
      <c r="M1509" s="87">
        <v>43840</v>
      </c>
      <c r="N1509" t="s">
        <v>1551</v>
      </c>
      <c r="O1509" t="s">
        <v>1552</v>
      </c>
      <c r="P1509" s="61">
        <v>250</v>
      </c>
      <c r="Q1509" t="s">
        <v>1552</v>
      </c>
      <c r="R1509" s="61">
        <v>250</v>
      </c>
      <c r="S1509" s="61">
        <v>0</v>
      </c>
    </row>
    <row r="1510" spans="1:19" x14ac:dyDescent="0.2">
      <c r="A1510" t="s">
        <v>785</v>
      </c>
      <c r="B1510" t="s">
        <v>926</v>
      </c>
      <c r="C1510" t="s">
        <v>1255</v>
      </c>
      <c r="D1510" t="s">
        <v>238</v>
      </c>
      <c r="E1510" t="s">
        <v>1546</v>
      </c>
      <c r="F1510" t="s">
        <v>121</v>
      </c>
      <c r="G1510" s="87">
        <v>43837</v>
      </c>
      <c r="H1510" t="s">
        <v>3024</v>
      </c>
      <c r="I1510" t="s">
        <v>3664</v>
      </c>
      <c r="J1510" t="s">
        <v>3453</v>
      </c>
      <c r="K1510">
        <v>10331</v>
      </c>
      <c r="L1510" t="s">
        <v>3383</v>
      </c>
      <c r="M1510" s="87">
        <v>43837</v>
      </c>
      <c r="N1510" t="s">
        <v>1551</v>
      </c>
      <c r="O1510" t="s">
        <v>1552</v>
      </c>
      <c r="P1510" s="61">
        <v>30</v>
      </c>
      <c r="Q1510" t="s">
        <v>1552</v>
      </c>
      <c r="R1510" s="61">
        <v>30</v>
      </c>
      <c r="S1510" s="61">
        <v>0</v>
      </c>
    </row>
    <row r="1511" spans="1:19" x14ac:dyDescent="0.2">
      <c r="A1511" t="s">
        <v>785</v>
      </c>
      <c r="B1511" t="s">
        <v>926</v>
      </c>
      <c r="C1511" t="s">
        <v>1255</v>
      </c>
      <c r="D1511" t="s">
        <v>238</v>
      </c>
      <c r="E1511" t="s">
        <v>1546</v>
      </c>
      <c r="F1511" t="s">
        <v>121</v>
      </c>
      <c r="G1511" s="87">
        <v>43847</v>
      </c>
      <c r="H1511" t="s">
        <v>3024</v>
      </c>
      <c r="I1511" t="s">
        <v>3665</v>
      </c>
      <c r="J1511" t="s">
        <v>3453</v>
      </c>
      <c r="K1511">
        <v>10349</v>
      </c>
      <c r="L1511" t="s">
        <v>3389</v>
      </c>
      <c r="M1511" s="87">
        <v>43863</v>
      </c>
      <c r="N1511" t="s">
        <v>1635</v>
      </c>
      <c r="O1511" t="s">
        <v>1552</v>
      </c>
      <c r="P1511" s="61">
        <v>150</v>
      </c>
      <c r="Q1511" t="s">
        <v>1552</v>
      </c>
      <c r="R1511" s="61">
        <v>150</v>
      </c>
      <c r="S1511" s="61">
        <v>0</v>
      </c>
    </row>
    <row r="1512" spans="1:19" x14ac:dyDescent="0.2">
      <c r="A1512" t="s">
        <v>785</v>
      </c>
      <c r="B1512" t="s">
        <v>926</v>
      </c>
      <c r="C1512" t="s">
        <v>1255</v>
      </c>
      <c r="D1512" t="s">
        <v>238</v>
      </c>
      <c r="E1512" t="s">
        <v>1546</v>
      </c>
      <c r="F1512" t="s">
        <v>122</v>
      </c>
      <c r="G1512" s="87">
        <v>43865</v>
      </c>
      <c r="H1512" t="s">
        <v>3024</v>
      </c>
      <c r="I1512" t="s">
        <v>3666</v>
      </c>
      <c r="J1512" t="s">
        <v>3453</v>
      </c>
      <c r="K1512">
        <v>10353</v>
      </c>
      <c r="L1512" t="s">
        <v>3404</v>
      </c>
      <c r="M1512" s="87">
        <v>43871</v>
      </c>
      <c r="N1512" t="s">
        <v>1551</v>
      </c>
      <c r="O1512" t="s">
        <v>1552</v>
      </c>
      <c r="P1512" s="61">
        <v>400</v>
      </c>
      <c r="Q1512" t="s">
        <v>1552</v>
      </c>
      <c r="R1512" s="61">
        <v>400</v>
      </c>
      <c r="S1512" s="61">
        <v>0</v>
      </c>
    </row>
    <row r="1513" spans="1:19" x14ac:dyDescent="0.2">
      <c r="A1513" t="s">
        <v>785</v>
      </c>
      <c r="B1513" t="s">
        <v>926</v>
      </c>
      <c r="C1513" t="s">
        <v>1255</v>
      </c>
      <c r="D1513" t="s">
        <v>238</v>
      </c>
      <c r="E1513" t="s">
        <v>1546</v>
      </c>
      <c r="F1513" t="s">
        <v>122</v>
      </c>
      <c r="G1513" s="87">
        <v>43865</v>
      </c>
      <c r="H1513" t="s">
        <v>3024</v>
      </c>
      <c r="I1513" t="s">
        <v>3667</v>
      </c>
      <c r="J1513" t="s">
        <v>3453</v>
      </c>
      <c r="K1513">
        <v>10353</v>
      </c>
      <c r="L1513" t="s">
        <v>3404</v>
      </c>
      <c r="M1513" s="87">
        <v>43871</v>
      </c>
      <c r="N1513" t="s">
        <v>1551</v>
      </c>
      <c r="O1513" t="s">
        <v>1552</v>
      </c>
      <c r="P1513" s="61">
        <v>150</v>
      </c>
      <c r="Q1513" t="s">
        <v>1552</v>
      </c>
      <c r="R1513" s="61">
        <v>150</v>
      </c>
      <c r="S1513" s="61">
        <v>0</v>
      </c>
    </row>
    <row r="1514" spans="1:19" x14ac:dyDescent="0.2">
      <c r="A1514" t="s">
        <v>785</v>
      </c>
      <c r="B1514" t="s">
        <v>926</v>
      </c>
      <c r="C1514" t="s">
        <v>1255</v>
      </c>
      <c r="D1514" t="s">
        <v>238</v>
      </c>
      <c r="E1514" t="s">
        <v>1546</v>
      </c>
      <c r="F1514" t="s">
        <v>122</v>
      </c>
      <c r="G1514" s="87">
        <v>43885</v>
      </c>
      <c r="H1514" t="s">
        <v>3024</v>
      </c>
      <c r="I1514" t="s">
        <v>3668</v>
      </c>
      <c r="J1514" t="s">
        <v>3617</v>
      </c>
      <c r="K1514">
        <v>10358</v>
      </c>
      <c r="L1514" t="s">
        <v>3429</v>
      </c>
      <c r="M1514" s="87">
        <v>43887</v>
      </c>
      <c r="N1514" t="s">
        <v>1635</v>
      </c>
      <c r="O1514" t="s">
        <v>1552</v>
      </c>
      <c r="P1514" s="61">
        <v>400</v>
      </c>
      <c r="Q1514" t="s">
        <v>1552</v>
      </c>
      <c r="R1514" s="61">
        <v>400</v>
      </c>
      <c r="S1514" s="61">
        <v>0</v>
      </c>
    </row>
    <row r="1515" spans="1:19" x14ac:dyDescent="0.2">
      <c r="A1515" t="s">
        <v>785</v>
      </c>
      <c r="B1515" t="s">
        <v>926</v>
      </c>
      <c r="C1515" t="s">
        <v>1255</v>
      </c>
      <c r="D1515" t="s">
        <v>238</v>
      </c>
      <c r="E1515" t="s">
        <v>1546</v>
      </c>
      <c r="F1515" t="s">
        <v>123</v>
      </c>
      <c r="G1515" s="87">
        <v>43892</v>
      </c>
      <c r="H1515" t="s">
        <v>3024</v>
      </c>
      <c r="I1515" t="s">
        <v>3427</v>
      </c>
      <c r="J1515" t="s">
        <v>3669</v>
      </c>
      <c r="K1515">
        <v>10363</v>
      </c>
      <c r="L1515" t="s">
        <v>3426</v>
      </c>
      <c r="M1515" s="87">
        <v>43891</v>
      </c>
      <c r="N1515" t="s">
        <v>1635</v>
      </c>
      <c r="O1515" t="s">
        <v>1552</v>
      </c>
      <c r="P1515" s="61">
        <v>435</v>
      </c>
      <c r="Q1515" t="s">
        <v>1552</v>
      </c>
      <c r="R1515" s="61">
        <v>435</v>
      </c>
      <c r="S1515" s="61">
        <v>0</v>
      </c>
    </row>
    <row r="1516" spans="1:19" x14ac:dyDescent="0.2">
      <c r="A1516" t="s">
        <v>785</v>
      </c>
      <c r="B1516" t="s">
        <v>926</v>
      </c>
      <c r="C1516" t="s">
        <v>1255</v>
      </c>
      <c r="D1516" t="s">
        <v>238</v>
      </c>
      <c r="E1516" t="s">
        <v>1546</v>
      </c>
      <c r="F1516" t="s">
        <v>123</v>
      </c>
      <c r="G1516" s="87">
        <v>43893</v>
      </c>
      <c r="H1516" t="s">
        <v>3024</v>
      </c>
      <c r="I1516" t="s">
        <v>3438</v>
      </c>
      <c r="J1516" t="s">
        <v>3670</v>
      </c>
      <c r="K1516">
        <v>10365</v>
      </c>
      <c r="L1516" t="s">
        <v>3437</v>
      </c>
      <c r="M1516" s="87">
        <v>43900</v>
      </c>
      <c r="N1516" t="s">
        <v>1551</v>
      </c>
      <c r="O1516" t="s">
        <v>1552</v>
      </c>
      <c r="P1516" s="61">
        <v>200</v>
      </c>
      <c r="Q1516" t="s">
        <v>1552</v>
      </c>
      <c r="R1516" s="61">
        <v>200</v>
      </c>
      <c r="S1516" s="61">
        <v>0</v>
      </c>
    </row>
    <row r="1517" spans="1:19" x14ac:dyDescent="0.2">
      <c r="A1517" t="s">
        <v>785</v>
      </c>
      <c r="B1517" t="s">
        <v>926</v>
      </c>
      <c r="C1517" t="s">
        <v>1255</v>
      </c>
      <c r="D1517" t="s">
        <v>238</v>
      </c>
      <c r="E1517" t="s">
        <v>1546</v>
      </c>
      <c r="F1517" t="s">
        <v>123</v>
      </c>
      <c r="G1517" s="87">
        <v>43896</v>
      </c>
      <c r="H1517" t="s">
        <v>3024</v>
      </c>
      <c r="I1517" t="s">
        <v>3671</v>
      </c>
      <c r="J1517" t="s">
        <v>3453</v>
      </c>
      <c r="K1517">
        <v>10366</v>
      </c>
      <c r="L1517" t="s">
        <v>3450</v>
      </c>
      <c r="M1517" s="87">
        <v>43902</v>
      </c>
      <c r="N1517" t="s">
        <v>1551</v>
      </c>
      <c r="O1517" t="s">
        <v>1552</v>
      </c>
      <c r="P1517" s="61">
        <v>400</v>
      </c>
      <c r="Q1517" t="s">
        <v>1552</v>
      </c>
      <c r="R1517" s="61">
        <v>400</v>
      </c>
      <c r="S1517" s="61">
        <v>0</v>
      </c>
    </row>
    <row r="1518" spans="1:19" x14ac:dyDescent="0.2">
      <c r="A1518" t="s">
        <v>785</v>
      </c>
      <c r="B1518" t="s">
        <v>926</v>
      </c>
      <c r="C1518" t="s">
        <v>1255</v>
      </c>
      <c r="D1518" t="s">
        <v>238</v>
      </c>
      <c r="E1518" t="s">
        <v>1546</v>
      </c>
      <c r="F1518" t="s">
        <v>123</v>
      </c>
      <c r="G1518" s="87">
        <v>43902</v>
      </c>
      <c r="H1518" t="s">
        <v>3024</v>
      </c>
      <c r="I1518" t="s">
        <v>3456</v>
      </c>
      <c r="J1518" t="s">
        <v>3453</v>
      </c>
      <c r="K1518">
        <v>10366</v>
      </c>
      <c r="L1518" t="s">
        <v>3457</v>
      </c>
      <c r="M1518" s="87">
        <v>43902</v>
      </c>
      <c r="N1518" t="s">
        <v>1551</v>
      </c>
      <c r="O1518" t="s">
        <v>1552</v>
      </c>
      <c r="P1518" s="61">
        <v>150</v>
      </c>
      <c r="Q1518" t="s">
        <v>1552</v>
      </c>
      <c r="R1518" s="61">
        <v>150</v>
      </c>
      <c r="S1518" s="61">
        <v>0</v>
      </c>
    </row>
    <row r="1519" spans="1:19" x14ac:dyDescent="0.2">
      <c r="A1519" t="s">
        <v>785</v>
      </c>
      <c r="B1519" t="s">
        <v>926</v>
      </c>
      <c r="C1519" t="s">
        <v>1255</v>
      </c>
      <c r="D1519" t="s">
        <v>238</v>
      </c>
      <c r="E1519" t="s">
        <v>1546</v>
      </c>
      <c r="F1519" t="s">
        <v>123</v>
      </c>
      <c r="G1519" s="87">
        <v>43907</v>
      </c>
      <c r="H1519" t="s">
        <v>3024</v>
      </c>
      <c r="I1519" t="s">
        <v>3672</v>
      </c>
      <c r="J1519" t="s">
        <v>3673</v>
      </c>
      <c r="K1519">
        <v>10375</v>
      </c>
      <c r="L1519" t="s">
        <v>3674</v>
      </c>
      <c r="M1519" s="87">
        <v>43908</v>
      </c>
      <c r="N1519" t="s">
        <v>1635</v>
      </c>
      <c r="O1519" t="s">
        <v>1552</v>
      </c>
      <c r="P1519" s="61">
        <v>300</v>
      </c>
      <c r="Q1519" t="s">
        <v>1552</v>
      </c>
      <c r="R1519" s="61">
        <v>300</v>
      </c>
      <c r="S1519" s="61">
        <v>0</v>
      </c>
    </row>
    <row r="1520" spans="1:19" x14ac:dyDescent="0.2">
      <c r="A1520" t="s">
        <v>785</v>
      </c>
      <c r="B1520" t="s">
        <v>926</v>
      </c>
      <c r="C1520" t="s">
        <v>1255</v>
      </c>
      <c r="D1520" t="s">
        <v>238</v>
      </c>
      <c r="E1520" t="s">
        <v>1546</v>
      </c>
      <c r="F1520" t="s">
        <v>123</v>
      </c>
      <c r="G1520" s="87">
        <v>43909</v>
      </c>
      <c r="H1520" t="s">
        <v>3024</v>
      </c>
      <c r="I1520" t="s">
        <v>3675</v>
      </c>
      <c r="J1520" t="s">
        <v>3453</v>
      </c>
      <c r="K1520">
        <v>10381</v>
      </c>
      <c r="L1520" t="s">
        <v>3478</v>
      </c>
      <c r="M1520" s="87">
        <v>43921</v>
      </c>
      <c r="N1520" t="s">
        <v>1635</v>
      </c>
      <c r="O1520" t="s">
        <v>1552</v>
      </c>
      <c r="P1520" s="61">
        <v>80</v>
      </c>
      <c r="Q1520" t="s">
        <v>1552</v>
      </c>
      <c r="R1520" s="61">
        <v>80</v>
      </c>
      <c r="S1520" s="61">
        <v>0</v>
      </c>
    </row>
    <row r="1521" spans="1:19" x14ac:dyDescent="0.2">
      <c r="A1521" t="s">
        <v>785</v>
      </c>
      <c r="B1521" t="s">
        <v>926</v>
      </c>
      <c r="C1521" t="s">
        <v>1255</v>
      </c>
      <c r="D1521" t="s">
        <v>238</v>
      </c>
      <c r="E1521" t="s">
        <v>1546</v>
      </c>
      <c r="F1521" t="s">
        <v>124</v>
      </c>
      <c r="G1521" s="87">
        <v>43922</v>
      </c>
      <c r="H1521" t="s">
        <v>3024</v>
      </c>
      <c r="I1521" t="s">
        <v>3470</v>
      </c>
      <c r="J1521" t="s">
        <v>3453</v>
      </c>
      <c r="K1521">
        <v>10379</v>
      </c>
      <c r="L1521" t="s">
        <v>3466</v>
      </c>
      <c r="M1521" s="87">
        <v>43921</v>
      </c>
      <c r="N1521" t="s">
        <v>1635</v>
      </c>
      <c r="O1521" t="s">
        <v>1552</v>
      </c>
      <c r="P1521" s="61">
        <v>150</v>
      </c>
      <c r="Q1521" t="s">
        <v>1552</v>
      </c>
      <c r="R1521" s="61">
        <v>150</v>
      </c>
      <c r="S1521" s="61">
        <v>0</v>
      </c>
    </row>
    <row r="1522" spans="1:19" x14ac:dyDescent="0.2">
      <c r="A1522" t="s">
        <v>785</v>
      </c>
      <c r="B1522" t="s">
        <v>926</v>
      </c>
      <c r="C1522" t="s">
        <v>1255</v>
      </c>
      <c r="D1522" t="s">
        <v>238</v>
      </c>
      <c r="E1522" t="s">
        <v>1546</v>
      </c>
      <c r="F1522" t="s">
        <v>124</v>
      </c>
      <c r="G1522" s="87">
        <v>43930</v>
      </c>
      <c r="H1522" t="s">
        <v>3024</v>
      </c>
      <c r="I1522" t="s">
        <v>3676</v>
      </c>
      <c r="J1522" t="s">
        <v>3453</v>
      </c>
      <c r="K1522">
        <v>10388</v>
      </c>
      <c r="L1522" t="s">
        <v>3489</v>
      </c>
      <c r="M1522" s="87">
        <v>43944</v>
      </c>
      <c r="N1522" t="s">
        <v>1551</v>
      </c>
      <c r="O1522" t="s">
        <v>1552</v>
      </c>
      <c r="P1522" s="61">
        <v>400</v>
      </c>
      <c r="Q1522" t="s">
        <v>1552</v>
      </c>
      <c r="R1522" s="61">
        <v>400</v>
      </c>
      <c r="S1522" s="61">
        <v>0</v>
      </c>
    </row>
    <row r="1523" spans="1:19" x14ac:dyDescent="0.2">
      <c r="A1523" t="s">
        <v>785</v>
      </c>
      <c r="B1523" t="s">
        <v>926</v>
      </c>
      <c r="C1523" t="s">
        <v>1255</v>
      </c>
      <c r="D1523" t="s">
        <v>238</v>
      </c>
      <c r="E1523" t="s">
        <v>1546</v>
      </c>
      <c r="F1523" t="s">
        <v>124</v>
      </c>
      <c r="G1523" s="87">
        <v>43937</v>
      </c>
      <c r="H1523" t="s">
        <v>3024</v>
      </c>
      <c r="I1523" t="s">
        <v>3488</v>
      </c>
      <c r="J1523" t="s">
        <v>3617</v>
      </c>
      <c r="K1523">
        <v>10388</v>
      </c>
      <c r="L1523" t="s">
        <v>3489</v>
      </c>
      <c r="M1523" s="87">
        <v>43944</v>
      </c>
      <c r="N1523" t="s">
        <v>1551</v>
      </c>
      <c r="O1523" t="s">
        <v>1552</v>
      </c>
      <c r="P1523" s="61">
        <v>120</v>
      </c>
      <c r="Q1523" t="s">
        <v>1552</v>
      </c>
      <c r="R1523" s="61">
        <v>120</v>
      </c>
      <c r="S1523" s="61">
        <v>0</v>
      </c>
    </row>
    <row r="1524" spans="1:19" x14ac:dyDescent="0.2">
      <c r="A1524" t="s">
        <v>785</v>
      </c>
      <c r="B1524" t="s">
        <v>926</v>
      </c>
      <c r="C1524" t="s">
        <v>1255</v>
      </c>
      <c r="D1524" t="s">
        <v>238</v>
      </c>
      <c r="E1524" t="s">
        <v>1546</v>
      </c>
      <c r="F1524" t="s">
        <v>124</v>
      </c>
      <c r="G1524" s="87">
        <v>43943</v>
      </c>
      <c r="H1524" t="s">
        <v>3024</v>
      </c>
      <c r="I1524" t="s">
        <v>3677</v>
      </c>
      <c r="J1524" t="s">
        <v>3678</v>
      </c>
      <c r="K1524">
        <v>10388</v>
      </c>
      <c r="L1524" t="s">
        <v>3679</v>
      </c>
      <c r="M1524" s="87">
        <v>43944</v>
      </c>
      <c r="N1524" t="s">
        <v>1551</v>
      </c>
      <c r="O1524" t="s">
        <v>1552</v>
      </c>
      <c r="P1524" s="61">
        <v>300</v>
      </c>
      <c r="Q1524" t="s">
        <v>1552</v>
      </c>
      <c r="R1524" s="61">
        <v>300</v>
      </c>
      <c r="S1524" s="61">
        <v>0</v>
      </c>
    </row>
    <row r="1525" spans="1:19" x14ac:dyDescent="0.2">
      <c r="A1525" t="s">
        <v>785</v>
      </c>
      <c r="B1525" t="s">
        <v>926</v>
      </c>
      <c r="C1525" t="s">
        <v>1255</v>
      </c>
      <c r="D1525" t="s">
        <v>238</v>
      </c>
      <c r="E1525" t="s">
        <v>1546</v>
      </c>
      <c r="F1525" t="s">
        <v>124</v>
      </c>
      <c r="G1525" s="87">
        <v>43951</v>
      </c>
      <c r="H1525" t="s">
        <v>1846</v>
      </c>
      <c r="I1525" t="s">
        <v>2985</v>
      </c>
      <c r="J1525" t="s">
        <v>2985</v>
      </c>
      <c r="K1525">
        <v>10396</v>
      </c>
      <c r="L1525" t="s">
        <v>3680</v>
      </c>
      <c r="M1525" s="87">
        <v>43957</v>
      </c>
      <c r="N1525" t="s">
        <v>1551</v>
      </c>
      <c r="O1525" t="s">
        <v>1552</v>
      </c>
      <c r="P1525" s="61">
        <v>-300</v>
      </c>
      <c r="Q1525" t="s">
        <v>1552</v>
      </c>
      <c r="R1525" s="61">
        <v>0</v>
      </c>
      <c r="S1525" s="61">
        <v>-300</v>
      </c>
    </row>
    <row r="1526" spans="1:19" x14ac:dyDescent="0.2">
      <c r="A1526" t="s">
        <v>785</v>
      </c>
      <c r="B1526" t="s">
        <v>926</v>
      </c>
      <c r="C1526" t="s">
        <v>1255</v>
      </c>
      <c r="D1526" t="s">
        <v>238</v>
      </c>
      <c r="E1526" t="s">
        <v>1546</v>
      </c>
      <c r="F1526" t="s">
        <v>125</v>
      </c>
      <c r="G1526" s="87">
        <v>43962</v>
      </c>
      <c r="H1526" t="s">
        <v>3024</v>
      </c>
      <c r="I1526" t="s">
        <v>3681</v>
      </c>
      <c r="J1526" t="s">
        <v>3453</v>
      </c>
      <c r="K1526">
        <v>10399</v>
      </c>
      <c r="L1526" t="s">
        <v>3518</v>
      </c>
      <c r="M1526" s="87">
        <v>43983</v>
      </c>
      <c r="N1526" t="s">
        <v>1635</v>
      </c>
      <c r="O1526" t="s">
        <v>1552</v>
      </c>
      <c r="P1526" s="61">
        <v>450</v>
      </c>
      <c r="Q1526" t="s">
        <v>1552</v>
      </c>
      <c r="R1526" s="61">
        <v>450</v>
      </c>
      <c r="S1526" s="61">
        <v>0</v>
      </c>
    </row>
    <row r="1527" spans="1:19" x14ac:dyDescent="0.2">
      <c r="A1527" t="s">
        <v>785</v>
      </c>
      <c r="B1527" t="s">
        <v>926</v>
      </c>
      <c r="C1527" t="s">
        <v>1255</v>
      </c>
      <c r="D1527" t="s">
        <v>238</v>
      </c>
      <c r="E1527" t="s">
        <v>1546</v>
      </c>
      <c r="F1527" t="s">
        <v>125</v>
      </c>
      <c r="G1527" s="87">
        <v>43966</v>
      </c>
      <c r="H1527" t="s">
        <v>3024</v>
      </c>
      <c r="I1527" t="s">
        <v>3519</v>
      </c>
      <c r="J1527" t="s">
        <v>3453</v>
      </c>
      <c r="K1527">
        <v>10399</v>
      </c>
      <c r="L1527" t="s">
        <v>3521</v>
      </c>
      <c r="M1527" s="87">
        <v>43983</v>
      </c>
      <c r="N1527" t="s">
        <v>1635</v>
      </c>
      <c r="O1527" t="s">
        <v>1552</v>
      </c>
      <c r="P1527" s="61">
        <v>80</v>
      </c>
      <c r="Q1527" t="s">
        <v>1552</v>
      </c>
      <c r="R1527" s="61">
        <v>80</v>
      </c>
      <c r="S1527" s="61">
        <v>0</v>
      </c>
    </row>
    <row r="1528" spans="1:19" x14ac:dyDescent="0.2">
      <c r="A1528" t="s">
        <v>785</v>
      </c>
      <c r="B1528" t="s">
        <v>926</v>
      </c>
      <c r="C1528" t="s">
        <v>1255</v>
      </c>
      <c r="D1528" t="s">
        <v>238</v>
      </c>
      <c r="E1528" t="s">
        <v>1546</v>
      </c>
      <c r="F1528" t="s">
        <v>125</v>
      </c>
      <c r="G1528" s="87">
        <v>43972</v>
      </c>
      <c r="H1528" t="s">
        <v>3024</v>
      </c>
      <c r="I1528" t="s">
        <v>3682</v>
      </c>
      <c r="J1528" t="s">
        <v>3453</v>
      </c>
      <c r="K1528">
        <v>10399</v>
      </c>
      <c r="L1528" t="s">
        <v>3683</v>
      </c>
      <c r="M1528" s="87">
        <v>43983</v>
      </c>
      <c r="N1528" t="s">
        <v>1635</v>
      </c>
      <c r="O1528" t="s">
        <v>1552</v>
      </c>
      <c r="P1528" s="61">
        <v>250</v>
      </c>
      <c r="Q1528" t="s">
        <v>1552</v>
      </c>
      <c r="R1528" s="61">
        <v>250</v>
      </c>
      <c r="S1528" s="61">
        <v>0</v>
      </c>
    </row>
    <row r="1529" spans="1:19" x14ac:dyDescent="0.2">
      <c r="A1529" t="s">
        <v>785</v>
      </c>
      <c r="B1529" t="s">
        <v>926</v>
      </c>
      <c r="C1529" t="s">
        <v>1255</v>
      </c>
      <c r="D1529" t="s">
        <v>238</v>
      </c>
      <c r="E1529" t="s">
        <v>1546</v>
      </c>
      <c r="F1529" t="s">
        <v>125</v>
      </c>
      <c r="G1529" s="87">
        <v>43980</v>
      </c>
      <c r="H1529" t="s">
        <v>3024</v>
      </c>
      <c r="I1529" t="s">
        <v>3684</v>
      </c>
      <c r="J1529" t="s">
        <v>3453</v>
      </c>
      <c r="K1529">
        <v>10402</v>
      </c>
      <c r="L1529" t="s">
        <v>3546</v>
      </c>
      <c r="M1529" s="87">
        <v>43985</v>
      </c>
      <c r="N1529" t="s">
        <v>1551</v>
      </c>
      <c r="O1529" t="s">
        <v>1552</v>
      </c>
      <c r="P1529" s="61">
        <v>150</v>
      </c>
      <c r="Q1529" t="s">
        <v>1552</v>
      </c>
      <c r="R1529" s="61">
        <v>150</v>
      </c>
      <c r="S1529" s="61">
        <v>0</v>
      </c>
    </row>
    <row r="1530" spans="1:19" x14ac:dyDescent="0.2">
      <c r="A1530" t="s">
        <v>785</v>
      </c>
      <c r="B1530" t="s">
        <v>926</v>
      </c>
      <c r="C1530" t="s">
        <v>1255</v>
      </c>
      <c r="D1530" t="s">
        <v>238</v>
      </c>
      <c r="E1530" t="s">
        <v>1546</v>
      </c>
      <c r="F1530" t="s">
        <v>126</v>
      </c>
      <c r="G1530" s="87">
        <v>43998</v>
      </c>
      <c r="H1530" t="s">
        <v>3024</v>
      </c>
      <c r="I1530" t="s">
        <v>3685</v>
      </c>
      <c r="J1530" t="s">
        <v>3453</v>
      </c>
      <c r="K1530">
        <v>10410</v>
      </c>
      <c r="L1530" t="s">
        <v>3548</v>
      </c>
      <c r="M1530" s="87">
        <v>44006</v>
      </c>
      <c r="N1530" t="s">
        <v>1551</v>
      </c>
      <c r="O1530" t="s">
        <v>1552</v>
      </c>
      <c r="P1530" s="61">
        <v>150</v>
      </c>
      <c r="Q1530" t="s">
        <v>1552</v>
      </c>
      <c r="R1530" s="61">
        <v>150</v>
      </c>
      <c r="S1530" s="61">
        <v>0</v>
      </c>
    </row>
    <row r="1531" spans="1:19" x14ac:dyDescent="0.2">
      <c r="A1531" t="s">
        <v>785</v>
      </c>
      <c r="B1531" t="s">
        <v>926</v>
      </c>
      <c r="C1531" t="s">
        <v>1255</v>
      </c>
      <c r="D1531" t="s">
        <v>238</v>
      </c>
      <c r="E1531" t="s">
        <v>1546</v>
      </c>
      <c r="F1531" t="s">
        <v>126</v>
      </c>
      <c r="G1531" s="87">
        <v>44001</v>
      </c>
      <c r="H1531" t="s">
        <v>3024</v>
      </c>
      <c r="I1531" t="s">
        <v>3686</v>
      </c>
      <c r="J1531" t="s">
        <v>3627</v>
      </c>
      <c r="K1531">
        <v>10409</v>
      </c>
      <c r="L1531" t="s">
        <v>3687</v>
      </c>
      <c r="M1531" s="87">
        <v>44006</v>
      </c>
      <c r="N1531" t="s">
        <v>1551</v>
      </c>
      <c r="O1531" t="s">
        <v>1552</v>
      </c>
      <c r="P1531" s="61">
        <v>400</v>
      </c>
      <c r="Q1531" t="s">
        <v>1552</v>
      </c>
      <c r="R1531" s="61">
        <v>400</v>
      </c>
      <c r="S1531" s="61">
        <v>0</v>
      </c>
    </row>
    <row r="1532" spans="1:19" x14ac:dyDescent="0.2">
      <c r="A1532" t="s">
        <v>785</v>
      </c>
      <c r="B1532" t="s">
        <v>926</v>
      </c>
      <c r="C1532" t="s">
        <v>1255</v>
      </c>
      <c r="D1532" t="s">
        <v>238</v>
      </c>
      <c r="E1532" t="s">
        <v>1546</v>
      </c>
      <c r="F1532" t="s">
        <v>126</v>
      </c>
      <c r="G1532" s="87">
        <v>44005</v>
      </c>
      <c r="H1532" t="s">
        <v>3024</v>
      </c>
      <c r="I1532" t="s">
        <v>3688</v>
      </c>
      <c r="J1532" t="s">
        <v>3689</v>
      </c>
      <c r="K1532">
        <v>10409</v>
      </c>
      <c r="L1532" t="s">
        <v>3690</v>
      </c>
      <c r="M1532" s="87">
        <v>44006</v>
      </c>
      <c r="N1532" t="s">
        <v>1551</v>
      </c>
      <c r="O1532" t="s">
        <v>1552</v>
      </c>
      <c r="P1532" s="61">
        <v>100</v>
      </c>
      <c r="Q1532" t="s">
        <v>1552</v>
      </c>
      <c r="R1532" s="61">
        <v>100</v>
      </c>
      <c r="S1532" s="61">
        <v>0</v>
      </c>
    </row>
    <row r="1533" spans="1:19" x14ac:dyDescent="0.2">
      <c r="A1533" t="s">
        <v>785</v>
      </c>
      <c r="B1533" t="s">
        <v>926</v>
      </c>
      <c r="C1533" t="s">
        <v>1255</v>
      </c>
      <c r="D1533" t="s">
        <v>238</v>
      </c>
      <c r="E1533" t="s">
        <v>1546</v>
      </c>
      <c r="F1533" t="s">
        <v>16</v>
      </c>
      <c r="G1533" s="87">
        <v>44012</v>
      </c>
      <c r="H1533" t="s">
        <v>2361</v>
      </c>
      <c r="J1533" t="s">
        <v>2362</v>
      </c>
      <c r="K1533">
        <v>10408</v>
      </c>
      <c r="L1533" t="s">
        <v>2363</v>
      </c>
      <c r="M1533" s="87">
        <v>43999</v>
      </c>
      <c r="N1533" t="s">
        <v>1551</v>
      </c>
      <c r="O1533" t="s">
        <v>1552</v>
      </c>
      <c r="P1533" s="61">
        <v>-10364.99</v>
      </c>
      <c r="Q1533" t="s">
        <v>1552</v>
      </c>
      <c r="R1533" s="61">
        <v>0</v>
      </c>
      <c r="S1533" s="61">
        <v>-10364.99</v>
      </c>
    </row>
    <row r="1534" spans="1:19" x14ac:dyDescent="0.2">
      <c r="A1534" t="s">
        <v>785</v>
      </c>
      <c r="B1534" t="s">
        <v>926</v>
      </c>
      <c r="C1534" t="s">
        <v>1255</v>
      </c>
      <c r="D1534" t="s">
        <v>238</v>
      </c>
      <c r="E1534" t="s">
        <v>1546</v>
      </c>
      <c r="F1534" t="s">
        <v>16</v>
      </c>
      <c r="G1534" s="87">
        <v>44012</v>
      </c>
      <c r="H1534" t="s">
        <v>3556</v>
      </c>
      <c r="I1534" t="s">
        <v>2362</v>
      </c>
      <c r="J1534" t="s">
        <v>2362</v>
      </c>
      <c r="K1534">
        <v>10409</v>
      </c>
      <c r="L1534" t="s">
        <v>3690</v>
      </c>
      <c r="M1534" s="87">
        <v>44006</v>
      </c>
      <c r="N1534" t="s">
        <v>1551</v>
      </c>
      <c r="O1534" t="s">
        <v>1552</v>
      </c>
      <c r="P1534" s="61">
        <v>-100</v>
      </c>
      <c r="Q1534" t="s">
        <v>1552</v>
      </c>
      <c r="R1534" s="61">
        <v>0</v>
      </c>
      <c r="S1534" s="61">
        <v>-100</v>
      </c>
    </row>
    <row r="1535" spans="1:19" x14ac:dyDescent="0.2">
      <c r="A1535" t="s">
        <v>785</v>
      </c>
      <c r="B1535" t="s">
        <v>926</v>
      </c>
      <c r="C1535" t="s">
        <v>1255</v>
      </c>
      <c r="D1535" t="s">
        <v>238</v>
      </c>
      <c r="E1535" t="s">
        <v>1546</v>
      </c>
      <c r="F1535" t="s">
        <v>16</v>
      </c>
      <c r="G1535" s="87">
        <v>44012</v>
      </c>
      <c r="H1535" t="s">
        <v>3556</v>
      </c>
      <c r="I1535" t="s">
        <v>2362</v>
      </c>
      <c r="J1535" t="s">
        <v>2362</v>
      </c>
      <c r="K1535">
        <v>10409</v>
      </c>
      <c r="L1535" t="s">
        <v>3687</v>
      </c>
      <c r="M1535" s="87">
        <v>44006</v>
      </c>
      <c r="N1535" t="s">
        <v>1551</v>
      </c>
      <c r="O1535" t="s">
        <v>1552</v>
      </c>
      <c r="P1535" s="61">
        <v>-400</v>
      </c>
      <c r="Q1535" t="s">
        <v>1552</v>
      </c>
      <c r="R1535" s="61">
        <v>0</v>
      </c>
      <c r="S1535" s="61">
        <v>-400</v>
      </c>
    </row>
    <row r="1536" spans="1:19" x14ac:dyDescent="0.2">
      <c r="A1536" t="s">
        <v>785</v>
      </c>
      <c r="B1536" t="s">
        <v>926</v>
      </c>
      <c r="C1536" t="s">
        <v>1255</v>
      </c>
      <c r="D1536" t="s">
        <v>238</v>
      </c>
      <c r="E1536" t="s">
        <v>1546</v>
      </c>
      <c r="F1536" t="s">
        <v>16</v>
      </c>
      <c r="G1536" s="87">
        <v>44012</v>
      </c>
      <c r="H1536" t="s">
        <v>3556</v>
      </c>
      <c r="I1536" t="s">
        <v>2362</v>
      </c>
      <c r="J1536" t="s">
        <v>2362</v>
      </c>
      <c r="K1536">
        <v>10410</v>
      </c>
      <c r="L1536" t="s">
        <v>3548</v>
      </c>
      <c r="M1536" s="87">
        <v>44006</v>
      </c>
      <c r="N1536" t="s">
        <v>1551</v>
      </c>
      <c r="O1536" t="s">
        <v>1552</v>
      </c>
      <c r="P1536" s="61">
        <v>-150</v>
      </c>
      <c r="Q1536" t="s">
        <v>1552</v>
      </c>
      <c r="R1536" s="61">
        <v>0</v>
      </c>
      <c r="S1536" s="61">
        <v>-150</v>
      </c>
    </row>
    <row r="1537" spans="1:19" x14ac:dyDescent="0.2">
      <c r="A1537" t="s">
        <v>570</v>
      </c>
      <c r="B1537" t="s">
        <v>930</v>
      </c>
      <c r="C1537" t="s">
        <v>1260</v>
      </c>
      <c r="D1537" t="s">
        <v>238</v>
      </c>
      <c r="E1537" t="s">
        <v>1546</v>
      </c>
      <c r="F1537" t="s">
        <v>115</v>
      </c>
      <c r="G1537" s="87">
        <v>43677</v>
      </c>
      <c r="H1537" t="s">
        <v>3024</v>
      </c>
      <c r="I1537" t="s">
        <v>3691</v>
      </c>
      <c r="J1537" t="s">
        <v>3692</v>
      </c>
      <c r="K1537">
        <v>10243</v>
      </c>
      <c r="L1537" t="s">
        <v>3693</v>
      </c>
      <c r="M1537" s="87">
        <v>43685</v>
      </c>
      <c r="N1537" t="s">
        <v>1551</v>
      </c>
      <c r="O1537" t="s">
        <v>1552</v>
      </c>
      <c r="P1537" s="61">
        <v>651.38</v>
      </c>
      <c r="Q1537" t="s">
        <v>1552</v>
      </c>
      <c r="R1537" s="61">
        <v>651.38</v>
      </c>
      <c r="S1537" s="61">
        <v>0</v>
      </c>
    </row>
    <row r="1538" spans="1:19" x14ac:dyDescent="0.2">
      <c r="A1538" t="s">
        <v>570</v>
      </c>
      <c r="B1538" t="s">
        <v>930</v>
      </c>
      <c r="C1538" t="s">
        <v>1260</v>
      </c>
      <c r="D1538" t="s">
        <v>238</v>
      </c>
      <c r="E1538" t="s">
        <v>1546</v>
      </c>
      <c r="F1538" t="s">
        <v>115</v>
      </c>
      <c r="G1538" s="87">
        <v>43677</v>
      </c>
      <c r="H1538" t="s">
        <v>1846</v>
      </c>
      <c r="I1538" t="s">
        <v>3694</v>
      </c>
      <c r="J1538" t="s">
        <v>3694</v>
      </c>
      <c r="K1538">
        <v>10247</v>
      </c>
      <c r="L1538" t="s">
        <v>3695</v>
      </c>
      <c r="M1538" s="87">
        <v>43698</v>
      </c>
      <c r="N1538" t="s">
        <v>1551</v>
      </c>
      <c r="O1538" t="s">
        <v>1552</v>
      </c>
      <c r="P1538" s="61">
        <v>55.67</v>
      </c>
      <c r="Q1538" t="s">
        <v>1552</v>
      </c>
      <c r="R1538" s="61">
        <v>55.67</v>
      </c>
      <c r="S1538" s="61">
        <v>0</v>
      </c>
    </row>
    <row r="1539" spans="1:19" x14ac:dyDescent="0.2">
      <c r="A1539" t="s">
        <v>570</v>
      </c>
      <c r="B1539" t="s">
        <v>930</v>
      </c>
      <c r="C1539" t="s">
        <v>1260</v>
      </c>
      <c r="D1539" t="s">
        <v>238</v>
      </c>
      <c r="E1539" t="s">
        <v>1546</v>
      </c>
      <c r="F1539" t="s">
        <v>116</v>
      </c>
      <c r="G1539" s="87">
        <v>43706</v>
      </c>
      <c r="H1539" t="s">
        <v>3024</v>
      </c>
      <c r="I1539" t="s">
        <v>3696</v>
      </c>
      <c r="J1539" t="s">
        <v>3697</v>
      </c>
      <c r="K1539">
        <v>10257</v>
      </c>
      <c r="L1539" t="s">
        <v>3698</v>
      </c>
      <c r="M1539" s="87">
        <v>43717</v>
      </c>
      <c r="N1539" t="s">
        <v>1551</v>
      </c>
      <c r="O1539" t="s">
        <v>1552</v>
      </c>
      <c r="P1539" s="61">
        <v>646.36</v>
      </c>
      <c r="Q1539" t="s">
        <v>1552</v>
      </c>
      <c r="R1539" s="61">
        <v>646.36</v>
      </c>
      <c r="S1539" s="61">
        <v>0</v>
      </c>
    </row>
    <row r="1540" spans="1:19" x14ac:dyDescent="0.2">
      <c r="A1540" t="s">
        <v>570</v>
      </c>
      <c r="B1540" t="s">
        <v>930</v>
      </c>
      <c r="C1540" t="s">
        <v>1260</v>
      </c>
      <c r="D1540" t="s">
        <v>238</v>
      </c>
      <c r="E1540" t="s">
        <v>1546</v>
      </c>
      <c r="F1540" t="s">
        <v>116</v>
      </c>
      <c r="G1540" s="87">
        <v>43708</v>
      </c>
      <c r="H1540" t="s">
        <v>1846</v>
      </c>
      <c r="I1540" t="s">
        <v>3694</v>
      </c>
      <c r="J1540" t="s">
        <v>3694</v>
      </c>
      <c r="K1540">
        <v>10260</v>
      </c>
      <c r="L1540" t="s">
        <v>3699</v>
      </c>
      <c r="M1540" s="87">
        <v>43718</v>
      </c>
      <c r="N1540" t="s">
        <v>1551</v>
      </c>
      <c r="O1540" t="s">
        <v>1552</v>
      </c>
      <c r="P1540" s="61">
        <v>55.67</v>
      </c>
      <c r="Q1540" t="s">
        <v>1552</v>
      </c>
      <c r="R1540" s="61">
        <v>55.67</v>
      </c>
      <c r="S1540" s="61">
        <v>0</v>
      </c>
    </row>
    <row r="1541" spans="1:19" x14ac:dyDescent="0.2">
      <c r="A1541" t="s">
        <v>570</v>
      </c>
      <c r="B1541" t="s">
        <v>930</v>
      </c>
      <c r="C1541" t="s">
        <v>1260</v>
      </c>
      <c r="D1541" t="s">
        <v>238</v>
      </c>
      <c r="E1541" t="s">
        <v>1546</v>
      </c>
      <c r="F1541" t="s">
        <v>117</v>
      </c>
      <c r="G1541" s="87">
        <v>43738</v>
      </c>
      <c r="H1541" t="s">
        <v>3024</v>
      </c>
      <c r="I1541" t="s">
        <v>3700</v>
      </c>
      <c r="J1541" t="s">
        <v>3697</v>
      </c>
      <c r="K1541">
        <v>10280</v>
      </c>
      <c r="L1541" t="s">
        <v>3288</v>
      </c>
      <c r="M1541" s="87">
        <v>43748</v>
      </c>
      <c r="N1541" t="s">
        <v>1551</v>
      </c>
      <c r="O1541" t="s">
        <v>1552</v>
      </c>
      <c r="P1541" s="61">
        <v>655.37</v>
      </c>
      <c r="Q1541" t="s">
        <v>1552</v>
      </c>
      <c r="R1541" s="61">
        <v>655.37</v>
      </c>
      <c r="S1541" s="61">
        <v>0</v>
      </c>
    </row>
    <row r="1542" spans="1:19" x14ac:dyDescent="0.2">
      <c r="A1542" t="s">
        <v>570</v>
      </c>
      <c r="B1542" t="s">
        <v>930</v>
      </c>
      <c r="C1542" t="s">
        <v>1260</v>
      </c>
      <c r="D1542" t="s">
        <v>238</v>
      </c>
      <c r="E1542" t="s">
        <v>1546</v>
      </c>
      <c r="F1542" t="s">
        <v>117</v>
      </c>
      <c r="G1542" s="87">
        <v>43738</v>
      </c>
      <c r="H1542" t="s">
        <v>1846</v>
      </c>
      <c r="I1542" t="s">
        <v>3694</v>
      </c>
      <c r="J1542" t="s">
        <v>3694</v>
      </c>
      <c r="K1542">
        <v>10282</v>
      </c>
      <c r="L1542" t="s">
        <v>3701</v>
      </c>
      <c r="M1542" s="87">
        <v>43748</v>
      </c>
      <c r="N1542" t="s">
        <v>1551</v>
      </c>
      <c r="O1542" t="s">
        <v>1552</v>
      </c>
      <c r="P1542" s="61">
        <v>53.87</v>
      </c>
      <c r="Q1542" t="s">
        <v>1552</v>
      </c>
      <c r="R1542" s="61">
        <v>53.87</v>
      </c>
      <c r="S1542" s="61">
        <v>0</v>
      </c>
    </row>
    <row r="1543" spans="1:19" x14ac:dyDescent="0.2">
      <c r="A1543" t="s">
        <v>570</v>
      </c>
      <c r="B1543" t="s">
        <v>930</v>
      </c>
      <c r="C1543" t="s">
        <v>1260</v>
      </c>
      <c r="D1543" t="s">
        <v>238</v>
      </c>
      <c r="E1543" t="s">
        <v>1546</v>
      </c>
      <c r="F1543" t="s">
        <v>118</v>
      </c>
      <c r="G1543" s="87">
        <v>43769</v>
      </c>
      <c r="H1543" t="s">
        <v>3024</v>
      </c>
      <c r="I1543" t="s">
        <v>3702</v>
      </c>
      <c r="J1543" t="s">
        <v>3703</v>
      </c>
      <c r="K1543">
        <v>10298</v>
      </c>
      <c r="L1543" t="s">
        <v>3704</v>
      </c>
      <c r="M1543" s="87">
        <v>43780</v>
      </c>
      <c r="N1543" t="s">
        <v>1551</v>
      </c>
      <c r="O1543" t="s">
        <v>1552</v>
      </c>
      <c r="P1543" s="61">
        <v>426.55</v>
      </c>
      <c r="Q1543" t="s">
        <v>1552</v>
      </c>
      <c r="R1543" s="61">
        <v>426.55</v>
      </c>
      <c r="S1543" s="61">
        <v>0</v>
      </c>
    </row>
    <row r="1544" spans="1:19" x14ac:dyDescent="0.2">
      <c r="A1544" t="s">
        <v>570</v>
      </c>
      <c r="B1544" t="s">
        <v>930</v>
      </c>
      <c r="C1544" t="s">
        <v>1260</v>
      </c>
      <c r="D1544" t="s">
        <v>238</v>
      </c>
      <c r="E1544" t="s">
        <v>1546</v>
      </c>
      <c r="F1544" t="s">
        <v>118</v>
      </c>
      <c r="G1544" s="87">
        <v>43769</v>
      </c>
      <c r="H1544" t="s">
        <v>1846</v>
      </c>
      <c r="I1544" t="s">
        <v>3694</v>
      </c>
      <c r="J1544" t="s">
        <v>3694</v>
      </c>
      <c r="K1544">
        <v>10301</v>
      </c>
      <c r="L1544" t="s">
        <v>3705</v>
      </c>
      <c r="M1544" s="87">
        <v>43782</v>
      </c>
      <c r="N1544" t="s">
        <v>1551</v>
      </c>
      <c r="O1544" t="s">
        <v>1552</v>
      </c>
      <c r="P1544" s="61">
        <v>55.67</v>
      </c>
      <c r="Q1544" t="s">
        <v>1552</v>
      </c>
      <c r="R1544" s="61">
        <v>55.67</v>
      </c>
      <c r="S1544" s="61">
        <v>0</v>
      </c>
    </row>
    <row r="1545" spans="1:19" x14ac:dyDescent="0.2">
      <c r="A1545" t="s">
        <v>570</v>
      </c>
      <c r="B1545" t="s">
        <v>930</v>
      </c>
      <c r="C1545" t="s">
        <v>1260</v>
      </c>
      <c r="D1545" t="s">
        <v>238</v>
      </c>
      <c r="E1545" t="s">
        <v>1546</v>
      </c>
      <c r="F1545" t="s">
        <v>119</v>
      </c>
      <c r="G1545" s="87">
        <v>43799</v>
      </c>
      <c r="H1545" t="s">
        <v>1846</v>
      </c>
      <c r="I1545" t="s">
        <v>3694</v>
      </c>
      <c r="J1545" t="s">
        <v>3694</v>
      </c>
      <c r="K1545">
        <v>10319</v>
      </c>
      <c r="L1545" t="s">
        <v>3572</v>
      </c>
      <c r="M1545" s="87">
        <v>43810</v>
      </c>
      <c r="N1545" t="s">
        <v>1551</v>
      </c>
      <c r="O1545" t="s">
        <v>1552</v>
      </c>
      <c r="P1545" s="61">
        <v>53.87</v>
      </c>
      <c r="Q1545" t="s">
        <v>1552</v>
      </c>
      <c r="R1545" s="61">
        <v>53.87</v>
      </c>
      <c r="S1545" s="61">
        <v>0</v>
      </c>
    </row>
    <row r="1546" spans="1:19" x14ac:dyDescent="0.2">
      <c r="A1546" t="s">
        <v>570</v>
      </c>
      <c r="B1546" t="s">
        <v>930</v>
      </c>
      <c r="C1546" t="s">
        <v>1260</v>
      </c>
      <c r="D1546" t="s">
        <v>238</v>
      </c>
      <c r="E1546" t="s">
        <v>1546</v>
      </c>
      <c r="F1546" t="s">
        <v>120</v>
      </c>
      <c r="G1546" s="87">
        <v>43802</v>
      </c>
      <c r="H1546" t="s">
        <v>3024</v>
      </c>
      <c r="I1546" t="s">
        <v>3706</v>
      </c>
      <c r="J1546" t="s">
        <v>3707</v>
      </c>
      <c r="K1546">
        <v>10317</v>
      </c>
      <c r="L1546" t="s">
        <v>3340</v>
      </c>
      <c r="M1546" s="87">
        <v>43808</v>
      </c>
      <c r="N1546" t="s">
        <v>1551</v>
      </c>
      <c r="O1546" t="s">
        <v>1552</v>
      </c>
      <c r="P1546" s="61">
        <v>451.63</v>
      </c>
      <c r="Q1546" t="s">
        <v>1552</v>
      </c>
      <c r="R1546" s="61">
        <v>451.63</v>
      </c>
      <c r="S1546" s="61">
        <v>0</v>
      </c>
    </row>
    <row r="1547" spans="1:19" x14ac:dyDescent="0.2">
      <c r="A1547" t="s">
        <v>570</v>
      </c>
      <c r="B1547" t="s">
        <v>930</v>
      </c>
      <c r="C1547" t="s">
        <v>1260</v>
      </c>
      <c r="D1547" t="s">
        <v>238</v>
      </c>
      <c r="E1547" t="s">
        <v>1546</v>
      </c>
      <c r="F1547" t="s">
        <v>120</v>
      </c>
      <c r="G1547" s="87">
        <v>43830</v>
      </c>
      <c r="H1547" t="s">
        <v>1846</v>
      </c>
      <c r="I1547" t="s">
        <v>3694</v>
      </c>
      <c r="J1547" t="s">
        <v>3694</v>
      </c>
      <c r="K1547">
        <v>10344</v>
      </c>
      <c r="L1547" t="s">
        <v>3708</v>
      </c>
      <c r="M1547" s="87">
        <v>43840</v>
      </c>
      <c r="N1547" t="s">
        <v>1551</v>
      </c>
      <c r="O1547" t="s">
        <v>1552</v>
      </c>
      <c r="P1547" s="61">
        <v>55.67</v>
      </c>
      <c r="Q1547" t="s">
        <v>1552</v>
      </c>
      <c r="R1547" s="61">
        <v>55.67</v>
      </c>
      <c r="S1547" s="61">
        <v>0</v>
      </c>
    </row>
    <row r="1548" spans="1:19" x14ac:dyDescent="0.2">
      <c r="A1548" t="s">
        <v>570</v>
      </c>
      <c r="B1548" t="s">
        <v>930</v>
      </c>
      <c r="C1548" t="s">
        <v>1260</v>
      </c>
      <c r="D1548" t="s">
        <v>238</v>
      </c>
      <c r="E1548" t="s">
        <v>1546</v>
      </c>
      <c r="F1548" t="s">
        <v>121</v>
      </c>
      <c r="G1548" s="87">
        <v>43837</v>
      </c>
      <c r="H1548" t="s">
        <v>3024</v>
      </c>
      <c r="I1548" t="s">
        <v>3709</v>
      </c>
      <c r="J1548" t="s">
        <v>3710</v>
      </c>
      <c r="K1548">
        <v>10331</v>
      </c>
      <c r="L1548" t="s">
        <v>3383</v>
      </c>
      <c r="M1548" s="87">
        <v>43837</v>
      </c>
      <c r="N1548" t="s">
        <v>1551</v>
      </c>
      <c r="O1548" t="s">
        <v>1552</v>
      </c>
      <c r="P1548" s="61">
        <v>397.43</v>
      </c>
      <c r="Q1548" t="s">
        <v>1552</v>
      </c>
      <c r="R1548" s="61">
        <v>397.43</v>
      </c>
      <c r="S1548" s="61">
        <v>0</v>
      </c>
    </row>
    <row r="1549" spans="1:19" x14ac:dyDescent="0.2">
      <c r="A1549" t="s">
        <v>570</v>
      </c>
      <c r="B1549" t="s">
        <v>930</v>
      </c>
      <c r="C1549" t="s">
        <v>1260</v>
      </c>
      <c r="D1549" t="s">
        <v>238</v>
      </c>
      <c r="E1549" t="s">
        <v>1546</v>
      </c>
      <c r="F1549" t="s">
        <v>121</v>
      </c>
      <c r="G1549" s="87">
        <v>43861</v>
      </c>
      <c r="H1549" t="s">
        <v>1846</v>
      </c>
      <c r="I1549" t="s">
        <v>3694</v>
      </c>
      <c r="J1549" t="s">
        <v>3694</v>
      </c>
      <c r="K1549">
        <v>10356</v>
      </c>
      <c r="L1549" t="s">
        <v>3711</v>
      </c>
      <c r="M1549" s="87">
        <v>43873</v>
      </c>
      <c r="N1549" t="s">
        <v>1551</v>
      </c>
      <c r="O1549" t="s">
        <v>1552</v>
      </c>
      <c r="P1549" s="61">
        <v>55.67</v>
      </c>
      <c r="Q1549" t="s">
        <v>1552</v>
      </c>
      <c r="R1549" s="61">
        <v>55.67</v>
      </c>
      <c r="S1549" s="61">
        <v>0</v>
      </c>
    </row>
    <row r="1550" spans="1:19" x14ac:dyDescent="0.2">
      <c r="A1550" t="s">
        <v>570</v>
      </c>
      <c r="B1550" t="s">
        <v>930</v>
      </c>
      <c r="C1550" t="s">
        <v>1260</v>
      </c>
      <c r="D1550" t="s">
        <v>238</v>
      </c>
      <c r="E1550" t="s">
        <v>1546</v>
      </c>
      <c r="F1550" t="s">
        <v>122</v>
      </c>
      <c r="G1550" s="87">
        <v>43866</v>
      </c>
      <c r="H1550" t="s">
        <v>3024</v>
      </c>
      <c r="I1550" t="s">
        <v>3712</v>
      </c>
      <c r="J1550" t="s">
        <v>3703</v>
      </c>
      <c r="K1550">
        <v>10352</v>
      </c>
      <c r="L1550" t="s">
        <v>3410</v>
      </c>
      <c r="M1550" s="87">
        <v>43871</v>
      </c>
      <c r="N1550" t="s">
        <v>1551</v>
      </c>
      <c r="O1550" t="s">
        <v>1552</v>
      </c>
      <c r="P1550" s="61">
        <v>396.04</v>
      </c>
      <c r="Q1550" t="s">
        <v>1552</v>
      </c>
      <c r="R1550" s="61">
        <v>396.04</v>
      </c>
      <c r="S1550" s="61">
        <v>0</v>
      </c>
    </row>
    <row r="1551" spans="1:19" x14ac:dyDescent="0.2">
      <c r="A1551" t="s">
        <v>570</v>
      </c>
      <c r="B1551" t="s">
        <v>930</v>
      </c>
      <c r="C1551" t="s">
        <v>1260</v>
      </c>
      <c r="D1551" t="s">
        <v>238</v>
      </c>
      <c r="E1551" t="s">
        <v>1546</v>
      </c>
      <c r="F1551" t="s">
        <v>123</v>
      </c>
      <c r="G1551" s="87">
        <v>43893</v>
      </c>
      <c r="H1551" t="s">
        <v>3024</v>
      </c>
      <c r="I1551" t="s">
        <v>3713</v>
      </c>
      <c r="J1551" t="s">
        <v>3602</v>
      </c>
      <c r="K1551">
        <v>10365</v>
      </c>
      <c r="L1551" t="s">
        <v>3437</v>
      </c>
      <c r="M1551" s="87">
        <v>43900</v>
      </c>
      <c r="N1551" t="s">
        <v>1551</v>
      </c>
      <c r="O1551" t="s">
        <v>1552</v>
      </c>
      <c r="P1551" s="61">
        <v>409.57</v>
      </c>
      <c r="Q1551" t="s">
        <v>1552</v>
      </c>
      <c r="R1551" s="61">
        <v>409.57</v>
      </c>
      <c r="S1551" s="61">
        <v>0</v>
      </c>
    </row>
    <row r="1552" spans="1:19" x14ac:dyDescent="0.2">
      <c r="A1552" t="s">
        <v>570</v>
      </c>
      <c r="B1552" t="s">
        <v>930</v>
      </c>
      <c r="C1552" t="s">
        <v>1260</v>
      </c>
      <c r="D1552" t="s">
        <v>238</v>
      </c>
      <c r="E1552" t="s">
        <v>1546</v>
      </c>
      <c r="F1552" t="s">
        <v>124</v>
      </c>
      <c r="G1552" s="87">
        <v>43929</v>
      </c>
      <c r="H1552" t="s">
        <v>3024</v>
      </c>
      <c r="I1552" t="s">
        <v>3714</v>
      </c>
      <c r="J1552" t="s">
        <v>3707</v>
      </c>
      <c r="K1552">
        <v>10385</v>
      </c>
      <c r="L1552" t="s">
        <v>3715</v>
      </c>
      <c r="M1552" s="87">
        <v>43935</v>
      </c>
      <c r="N1552" t="s">
        <v>1551</v>
      </c>
      <c r="O1552" t="s">
        <v>1552</v>
      </c>
      <c r="P1552" s="61">
        <v>272.88</v>
      </c>
      <c r="Q1552" t="s">
        <v>1552</v>
      </c>
      <c r="R1552" s="61">
        <v>272.88</v>
      </c>
      <c r="S1552" s="61">
        <v>0</v>
      </c>
    </row>
    <row r="1553" spans="1:19" x14ac:dyDescent="0.2">
      <c r="A1553" t="s">
        <v>570</v>
      </c>
      <c r="B1553" t="s">
        <v>930</v>
      </c>
      <c r="C1553" t="s">
        <v>1260</v>
      </c>
      <c r="D1553" t="s">
        <v>238</v>
      </c>
      <c r="E1553" t="s">
        <v>1546</v>
      </c>
      <c r="F1553" t="s">
        <v>125</v>
      </c>
      <c r="G1553" s="87">
        <v>43979</v>
      </c>
      <c r="H1553" t="s">
        <v>3024</v>
      </c>
      <c r="I1553" t="s">
        <v>3716</v>
      </c>
      <c r="J1553" t="s">
        <v>3707</v>
      </c>
      <c r="K1553">
        <v>10402</v>
      </c>
      <c r="L1553" t="s">
        <v>3717</v>
      </c>
      <c r="M1553" s="87">
        <v>43985</v>
      </c>
      <c r="N1553" t="s">
        <v>1551</v>
      </c>
      <c r="O1553" t="s">
        <v>1552</v>
      </c>
      <c r="P1553" s="61">
        <v>438.84</v>
      </c>
      <c r="Q1553" t="s">
        <v>1552</v>
      </c>
      <c r="R1553" s="61">
        <v>438.84</v>
      </c>
      <c r="S1553" s="61">
        <v>0</v>
      </c>
    </row>
    <row r="1554" spans="1:19" x14ac:dyDescent="0.2">
      <c r="A1554" t="s">
        <v>570</v>
      </c>
      <c r="B1554" t="s">
        <v>930</v>
      </c>
      <c r="C1554" t="s">
        <v>1260</v>
      </c>
      <c r="D1554" t="s">
        <v>238</v>
      </c>
      <c r="E1554" t="s">
        <v>1546</v>
      </c>
      <c r="F1554" t="s">
        <v>16</v>
      </c>
      <c r="G1554" s="87">
        <v>44012</v>
      </c>
      <c r="H1554" t="s">
        <v>2361</v>
      </c>
      <c r="J1554" t="s">
        <v>2362</v>
      </c>
      <c r="K1554">
        <v>10408</v>
      </c>
      <c r="L1554" t="s">
        <v>2363</v>
      </c>
      <c r="M1554" s="87">
        <v>43999</v>
      </c>
      <c r="N1554" t="s">
        <v>1551</v>
      </c>
      <c r="O1554" t="s">
        <v>1552</v>
      </c>
      <c r="P1554" s="61">
        <v>-5132.1400000000003</v>
      </c>
      <c r="Q1554" t="s">
        <v>1552</v>
      </c>
      <c r="R1554" s="61">
        <v>0</v>
      </c>
      <c r="S1554" s="61">
        <v>-5132.1400000000003</v>
      </c>
    </row>
    <row r="1555" spans="1:19" x14ac:dyDescent="0.2">
      <c r="A1555" t="s">
        <v>571</v>
      </c>
      <c r="B1555" t="s">
        <v>931</v>
      </c>
      <c r="C1555" t="s">
        <v>1262</v>
      </c>
      <c r="D1555" t="s">
        <v>238</v>
      </c>
      <c r="E1555" t="s">
        <v>1546</v>
      </c>
      <c r="F1555" t="s">
        <v>120</v>
      </c>
      <c r="G1555" s="87">
        <v>43808</v>
      </c>
      <c r="H1555" t="s">
        <v>3024</v>
      </c>
      <c r="I1555" t="s">
        <v>3360</v>
      </c>
      <c r="J1555" t="s">
        <v>3718</v>
      </c>
      <c r="K1555">
        <v>10318</v>
      </c>
      <c r="L1555" t="s">
        <v>3027</v>
      </c>
      <c r="M1555" s="87">
        <v>43810</v>
      </c>
      <c r="N1555" t="s">
        <v>1551</v>
      </c>
      <c r="O1555" t="s">
        <v>1552</v>
      </c>
      <c r="P1555" s="61">
        <v>250</v>
      </c>
      <c r="Q1555" t="s">
        <v>1552</v>
      </c>
      <c r="R1555" s="61">
        <v>250</v>
      </c>
      <c r="S1555" s="61">
        <v>0</v>
      </c>
    </row>
    <row r="1556" spans="1:19" x14ac:dyDescent="0.2">
      <c r="A1556" t="s">
        <v>571</v>
      </c>
      <c r="B1556" t="s">
        <v>931</v>
      </c>
      <c r="C1556" t="s">
        <v>1262</v>
      </c>
      <c r="D1556" t="s">
        <v>238</v>
      </c>
      <c r="E1556" t="s">
        <v>1546</v>
      </c>
      <c r="F1556" t="s">
        <v>16</v>
      </c>
      <c r="G1556" s="87">
        <v>44012</v>
      </c>
      <c r="H1556" t="s">
        <v>2361</v>
      </c>
      <c r="J1556" t="s">
        <v>2362</v>
      </c>
      <c r="K1556">
        <v>10408</v>
      </c>
      <c r="L1556" t="s">
        <v>2363</v>
      </c>
      <c r="M1556" s="87">
        <v>43999</v>
      </c>
      <c r="N1556" t="s">
        <v>1551</v>
      </c>
      <c r="O1556" t="s">
        <v>1552</v>
      </c>
      <c r="P1556" s="61">
        <v>-250</v>
      </c>
      <c r="Q1556" t="s">
        <v>1552</v>
      </c>
      <c r="R1556" s="61">
        <v>0</v>
      </c>
      <c r="S1556" s="61">
        <v>-250</v>
      </c>
    </row>
    <row r="1557" spans="1:19" x14ac:dyDescent="0.2">
      <c r="A1557" t="s">
        <v>573</v>
      </c>
      <c r="B1557" t="s">
        <v>938</v>
      </c>
      <c r="C1557" t="s">
        <v>1267</v>
      </c>
      <c r="D1557" t="s">
        <v>238</v>
      </c>
      <c r="E1557" t="s">
        <v>1546</v>
      </c>
      <c r="F1557" t="s">
        <v>115</v>
      </c>
      <c r="G1557" s="87">
        <v>43656</v>
      </c>
      <c r="H1557" t="s">
        <v>3024</v>
      </c>
      <c r="I1557" t="s">
        <v>3719</v>
      </c>
      <c r="J1557" t="s">
        <v>3720</v>
      </c>
      <c r="K1557">
        <v>10229</v>
      </c>
      <c r="L1557" t="s">
        <v>3189</v>
      </c>
      <c r="M1557" s="87">
        <v>43657</v>
      </c>
      <c r="N1557" t="s">
        <v>1551</v>
      </c>
      <c r="O1557" t="s">
        <v>1552</v>
      </c>
      <c r="P1557" s="61">
        <v>350</v>
      </c>
      <c r="Q1557" t="s">
        <v>1552</v>
      </c>
      <c r="R1557" s="61">
        <v>350</v>
      </c>
      <c r="S1557" s="61">
        <v>0</v>
      </c>
    </row>
    <row r="1558" spans="1:19" x14ac:dyDescent="0.2">
      <c r="A1558" t="s">
        <v>573</v>
      </c>
      <c r="B1558" t="s">
        <v>938</v>
      </c>
      <c r="C1558" t="s">
        <v>1267</v>
      </c>
      <c r="D1558" t="s">
        <v>238</v>
      </c>
      <c r="E1558" t="s">
        <v>1546</v>
      </c>
      <c r="F1558" t="s">
        <v>115</v>
      </c>
      <c r="G1558" s="87">
        <v>43663</v>
      </c>
      <c r="H1558" t="s">
        <v>3024</v>
      </c>
      <c r="I1558" t="s">
        <v>3721</v>
      </c>
      <c r="J1558" t="s">
        <v>3722</v>
      </c>
      <c r="K1558">
        <v>10232</v>
      </c>
      <c r="L1558" t="s">
        <v>3563</v>
      </c>
      <c r="M1558" s="87">
        <v>43675</v>
      </c>
      <c r="N1558" t="s">
        <v>1635</v>
      </c>
      <c r="O1558" t="s">
        <v>1552</v>
      </c>
      <c r="P1558" s="61">
        <v>2887</v>
      </c>
      <c r="Q1558" t="s">
        <v>1552</v>
      </c>
      <c r="R1558" s="61">
        <v>2887</v>
      </c>
      <c r="S1558" s="61">
        <v>0</v>
      </c>
    </row>
    <row r="1559" spans="1:19" x14ac:dyDescent="0.2">
      <c r="A1559" t="s">
        <v>573</v>
      </c>
      <c r="B1559" t="s">
        <v>938</v>
      </c>
      <c r="C1559" t="s">
        <v>1267</v>
      </c>
      <c r="D1559" t="s">
        <v>238</v>
      </c>
      <c r="E1559" t="s">
        <v>1546</v>
      </c>
      <c r="F1559" t="s">
        <v>116</v>
      </c>
      <c r="G1559" s="87">
        <v>43678</v>
      </c>
      <c r="H1559" t="s">
        <v>3024</v>
      </c>
      <c r="I1559" t="s">
        <v>3723</v>
      </c>
      <c r="J1559" t="s">
        <v>3724</v>
      </c>
      <c r="K1559">
        <v>10232</v>
      </c>
      <c r="L1559" t="s">
        <v>3202</v>
      </c>
      <c r="M1559" s="87">
        <v>43675</v>
      </c>
      <c r="N1559" t="s">
        <v>1635</v>
      </c>
      <c r="O1559" t="s">
        <v>1552</v>
      </c>
      <c r="P1559" s="61">
        <v>550</v>
      </c>
      <c r="Q1559" t="s">
        <v>1552</v>
      </c>
      <c r="R1559" s="61">
        <v>550</v>
      </c>
      <c r="S1559" s="61">
        <v>0</v>
      </c>
    </row>
    <row r="1560" spans="1:19" x14ac:dyDescent="0.2">
      <c r="A1560" t="s">
        <v>573</v>
      </c>
      <c r="B1560" t="s">
        <v>938</v>
      </c>
      <c r="C1560" t="s">
        <v>1267</v>
      </c>
      <c r="D1560" t="s">
        <v>238</v>
      </c>
      <c r="E1560" t="s">
        <v>1546</v>
      </c>
      <c r="F1560" t="s">
        <v>117</v>
      </c>
      <c r="G1560" s="87">
        <v>43710</v>
      </c>
      <c r="H1560" t="s">
        <v>3024</v>
      </c>
      <c r="I1560" t="s">
        <v>3725</v>
      </c>
      <c r="J1560" t="s">
        <v>3726</v>
      </c>
      <c r="K1560">
        <v>10253</v>
      </c>
      <c r="L1560" t="s">
        <v>3727</v>
      </c>
      <c r="M1560" s="87">
        <v>43710</v>
      </c>
      <c r="N1560" t="s">
        <v>1635</v>
      </c>
      <c r="O1560" t="s">
        <v>1552</v>
      </c>
      <c r="P1560" s="61">
        <v>550</v>
      </c>
      <c r="Q1560" t="s">
        <v>1552</v>
      </c>
      <c r="R1560" s="61">
        <v>550</v>
      </c>
      <c r="S1560" s="61">
        <v>0</v>
      </c>
    </row>
    <row r="1561" spans="1:19" x14ac:dyDescent="0.2">
      <c r="A1561" t="s">
        <v>573</v>
      </c>
      <c r="B1561" t="s">
        <v>938</v>
      </c>
      <c r="C1561" t="s">
        <v>1267</v>
      </c>
      <c r="D1561" t="s">
        <v>238</v>
      </c>
      <c r="E1561" t="s">
        <v>1546</v>
      </c>
      <c r="F1561" t="s">
        <v>118</v>
      </c>
      <c r="G1561" s="87">
        <v>43769</v>
      </c>
      <c r="H1561" t="s">
        <v>3024</v>
      </c>
      <c r="I1561" t="s">
        <v>3303</v>
      </c>
      <c r="J1561" t="s">
        <v>3728</v>
      </c>
      <c r="K1561">
        <v>10294</v>
      </c>
      <c r="L1561" t="s">
        <v>3297</v>
      </c>
      <c r="M1561" s="87">
        <v>43773</v>
      </c>
      <c r="N1561" t="s">
        <v>3298</v>
      </c>
      <c r="O1561" t="s">
        <v>1552</v>
      </c>
      <c r="P1561" s="61">
        <v>550</v>
      </c>
      <c r="Q1561" t="s">
        <v>1552</v>
      </c>
      <c r="R1561" s="61">
        <v>550</v>
      </c>
      <c r="S1561" s="61">
        <v>0</v>
      </c>
    </row>
    <row r="1562" spans="1:19" x14ac:dyDescent="0.2">
      <c r="A1562" t="s">
        <v>573</v>
      </c>
      <c r="B1562" t="s">
        <v>938</v>
      </c>
      <c r="C1562" t="s">
        <v>1267</v>
      </c>
      <c r="D1562" t="s">
        <v>238</v>
      </c>
      <c r="E1562" t="s">
        <v>1546</v>
      </c>
      <c r="F1562" t="s">
        <v>119</v>
      </c>
      <c r="G1562" s="87">
        <v>43774</v>
      </c>
      <c r="H1562" t="s">
        <v>3024</v>
      </c>
      <c r="I1562" t="s">
        <v>3729</v>
      </c>
      <c r="J1562" t="s">
        <v>3730</v>
      </c>
      <c r="K1562">
        <v>10298</v>
      </c>
      <c r="L1562" t="s">
        <v>3731</v>
      </c>
      <c r="M1562" s="87">
        <v>43780</v>
      </c>
      <c r="N1562" t="s">
        <v>1551</v>
      </c>
      <c r="O1562" t="s">
        <v>1552</v>
      </c>
      <c r="P1562" s="61">
        <v>825</v>
      </c>
      <c r="Q1562" t="s">
        <v>1552</v>
      </c>
      <c r="R1562" s="61">
        <v>825</v>
      </c>
      <c r="S1562" s="61">
        <v>0</v>
      </c>
    </row>
    <row r="1563" spans="1:19" x14ac:dyDescent="0.2">
      <c r="A1563" t="s">
        <v>573</v>
      </c>
      <c r="B1563" t="s">
        <v>938</v>
      </c>
      <c r="C1563" t="s">
        <v>1267</v>
      </c>
      <c r="D1563" t="s">
        <v>238</v>
      </c>
      <c r="E1563" t="s">
        <v>1546</v>
      </c>
      <c r="F1563" t="s">
        <v>120</v>
      </c>
      <c r="G1563" s="87">
        <v>43801</v>
      </c>
      <c r="H1563" t="s">
        <v>3024</v>
      </c>
      <c r="I1563" t="s">
        <v>3732</v>
      </c>
      <c r="J1563" t="s">
        <v>3733</v>
      </c>
      <c r="K1563">
        <v>10306</v>
      </c>
      <c r="L1563" t="s">
        <v>3345</v>
      </c>
      <c r="M1563" s="87">
        <v>43797</v>
      </c>
      <c r="N1563" t="s">
        <v>1635</v>
      </c>
      <c r="O1563" t="s">
        <v>1552</v>
      </c>
      <c r="P1563" s="61">
        <v>550</v>
      </c>
      <c r="Q1563" t="s">
        <v>1552</v>
      </c>
      <c r="R1563" s="61">
        <v>550</v>
      </c>
      <c r="S1563" s="61">
        <v>0</v>
      </c>
    </row>
    <row r="1564" spans="1:19" x14ac:dyDescent="0.2">
      <c r="A1564" t="s">
        <v>573</v>
      </c>
      <c r="B1564" t="s">
        <v>938</v>
      </c>
      <c r="C1564" t="s">
        <v>1267</v>
      </c>
      <c r="D1564" t="s">
        <v>238</v>
      </c>
      <c r="E1564" t="s">
        <v>1546</v>
      </c>
      <c r="F1564" t="s">
        <v>122</v>
      </c>
      <c r="G1564" s="87">
        <v>43865</v>
      </c>
      <c r="H1564" t="s">
        <v>3024</v>
      </c>
      <c r="I1564" t="s">
        <v>3734</v>
      </c>
      <c r="J1564" t="s">
        <v>3735</v>
      </c>
      <c r="K1564">
        <v>10353</v>
      </c>
      <c r="L1564" t="s">
        <v>3404</v>
      </c>
      <c r="M1564" s="87">
        <v>43871</v>
      </c>
      <c r="N1564" t="s">
        <v>1551</v>
      </c>
      <c r="O1564" t="s">
        <v>1552</v>
      </c>
      <c r="P1564" s="61">
        <v>525</v>
      </c>
      <c r="Q1564" t="s">
        <v>1552</v>
      </c>
      <c r="R1564" s="61">
        <v>525</v>
      </c>
      <c r="S1564" s="61">
        <v>0</v>
      </c>
    </row>
    <row r="1565" spans="1:19" x14ac:dyDescent="0.2">
      <c r="A1565" t="s">
        <v>573</v>
      </c>
      <c r="B1565" t="s">
        <v>938</v>
      </c>
      <c r="C1565" t="s">
        <v>1267</v>
      </c>
      <c r="D1565" t="s">
        <v>238</v>
      </c>
      <c r="E1565" t="s">
        <v>1546</v>
      </c>
      <c r="F1565" t="s">
        <v>122</v>
      </c>
      <c r="G1565" s="87">
        <v>43881</v>
      </c>
      <c r="H1565" t="s">
        <v>3024</v>
      </c>
      <c r="I1565" t="s">
        <v>3736</v>
      </c>
      <c r="J1565" t="s">
        <v>3737</v>
      </c>
      <c r="K1565">
        <v>10359</v>
      </c>
      <c r="L1565" t="s">
        <v>3416</v>
      </c>
      <c r="M1565" s="87">
        <v>43887</v>
      </c>
      <c r="N1565" t="s">
        <v>1635</v>
      </c>
      <c r="O1565" t="s">
        <v>1552</v>
      </c>
      <c r="P1565" s="61">
        <v>550</v>
      </c>
      <c r="Q1565" t="s">
        <v>1552</v>
      </c>
      <c r="R1565" s="61">
        <v>550</v>
      </c>
      <c r="S1565" s="61">
        <v>0</v>
      </c>
    </row>
    <row r="1566" spans="1:19" x14ac:dyDescent="0.2">
      <c r="A1566" t="s">
        <v>573</v>
      </c>
      <c r="B1566" t="s">
        <v>938</v>
      </c>
      <c r="C1566" t="s">
        <v>1267</v>
      </c>
      <c r="D1566" t="s">
        <v>238</v>
      </c>
      <c r="E1566" t="s">
        <v>1546</v>
      </c>
      <c r="F1566" t="s">
        <v>122</v>
      </c>
      <c r="G1566" s="87">
        <v>43881</v>
      </c>
      <c r="H1566" t="s">
        <v>3024</v>
      </c>
      <c r="I1566" t="s">
        <v>3738</v>
      </c>
      <c r="J1566" t="s">
        <v>3739</v>
      </c>
      <c r="K1566">
        <v>10359</v>
      </c>
      <c r="L1566" t="s">
        <v>3416</v>
      </c>
      <c r="M1566" s="87">
        <v>43887</v>
      </c>
      <c r="N1566" t="s">
        <v>1635</v>
      </c>
      <c r="O1566" t="s">
        <v>1552</v>
      </c>
      <c r="P1566" s="61">
        <v>550</v>
      </c>
      <c r="Q1566" t="s">
        <v>1552</v>
      </c>
      <c r="R1566" s="61">
        <v>550</v>
      </c>
      <c r="S1566" s="61">
        <v>0</v>
      </c>
    </row>
    <row r="1567" spans="1:19" x14ac:dyDescent="0.2">
      <c r="A1567" t="s">
        <v>573</v>
      </c>
      <c r="B1567" t="s">
        <v>938</v>
      </c>
      <c r="C1567" t="s">
        <v>1267</v>
      </c>
      <c r="D1567" t="s">
        <v>238</v>
      </c>
      <c r="E1567" t="s">
        <v>1546</v>
      </c>
      <c r="F1567" t="s">
        <v>123</v>
      </c>
      <c r="G1567" s="87">
        <v>43892</v>
      </c>
      <c r="H1567" t="s">
        <v>3024</v>
      </c>
      <c r="I1567" t="s">
        <v>3740</v>
      </c>
      <c r="J1567" t="s">
        <v>3741</v>
      </c>
      <c r="K1567">
        <v>10363</v>
      </c>
      <c r="L1567" t="s">
        <v>3742</v>
      </c>
      <c r="M1567" s="87">
        <v>43891</v>
      </c>
      <c r="N1567" t="s">
        <v>1635</v>
      </c>
      <c r="O1567" t="s">
        <v>1552</v>
      </c>
      <c r="P1567" s="61">
        <v>475</v>
      </c>
      <c r="Q1567" t="s">
        <v>1552</v>
      </c>
      <c r="R1567" s="61">
        <v>475</v>
      </c>
      <c r="S1567" s="61">
        <v>0</v>
      </c>
    </row>
    <row r="1568" spans="1:19" x14ac:dyDescent="0.2">
      <c r="A1568" t="s">
        <v>573</v>
      </c>
      <c r="B1568" t="s">
        <v>938</v>
      </c>
      <c r="C1568" t="s">
        <v>1267</v>
      </c>
      <c r="D1568" t="s">
        <v>238</v>
      </c>
      <c r="E1568" t="s">
        <v>1546</v>
      </c>
      <c r="F1568" t="s">
        <v>123</v>
      </c>
      <c r="G1568" s="87">
        <v>43921</v>
      </c>
      <c r="H1568" t="s">
        <v>1846</v>
      </c>
      <c r="I1568" t="s">
        <v>3743</v>
      </c>
      <c r="J1568" t="s">
        <v>3743</v>
      </c>
      <c r="K1568">
        <v>10387</v>
      </c>
      <c r="L1568" t="s">
        <v>3460</v>
      </c>
      <c r="M1568" s="87">
        <v>43937</v>
      </c>
      <c r="N1568" t="s">
        <v>1551</v>
      </c>
      <c r="O1568" t="s">
        <v>1552</v>
      </c>
      <c r="P1568" s="61">
        <v>150</v>
      </c>
      <c r="Q1568" t="s">
        <v>1552</v>
      </c>
      <c r="R1568" s="61">
        <v>150</v>
      </c>
      <c r="S1568" s="61">
        <v>0</v>
      </c>
    </row>
    <row r="1569" spans="1:19" x14ac:dyDescent="0.2">
      <c r="A1569" t="s">
        <v>573</v>
      </c>
      <c r="B1569" t="s">
        <v>938</v>
      </c>
      <c r="C1569" t="s">
        <v>1267</v>
      </c>
      <c r="D1569" t="s">
        <v>238</v>
      </c>
      <c r="E1569" t="s">
        <v>1546</v>
      </c>
      <c r="F1569" t="s">
        <v>123</v>
      </c>
      <c r="G1569" s="87">
        <v>43921</v>
      </c>
      <c r="H1569" t="s">
        <v>1846</v>
      </c>
      <c r="I1569" t="s">
        <v>3459</v>
      </c>
      <c r="J1569" t="s">
        <v>3459</v>
      </c>
      <c r="K1569">
        <v>10387</v>
      </c>
      <c r="L1569" t="s">
        <v>3460</v>
      </c>
      <c r="M1569" s="87">
        <v>43937</v>
      </c>
      <c r="N1569" t="s">
        <v>1551</v>
      </c>
      <c r="O1569" t="s">
        <v>1552</v>
      </c>
      <c r="P1569" s="61">
        <v>550</v>
      </c>
      <c r="Q1569" t="s">
        <v>1552</v>
      </c>
      <c r="R1569" s="61">
        <v>550</v>
      </c>
      <c r="S1569" s="61">
        <v>0</v>
      </c>
    </row>
    <row r="1570" spans="1:19" x14ac:dyDescent="0.2">
      <c r="A1570" t="s">
        <v>573</v>
      </c>
      <c r="B1570" t="s">
        <v>938</v>
      </c>
      <c r="C1570" t="s">
        <v>1267</v>
      </c>
      <c r="D1570" t="s">
        <v>238</v>
      </c>
      <c r="E1570" t="s">
        <v>1546</v>
      </c>
      <c r="F1570" t="s">
        <v>124</v>
      </c>
      <c r="G1570" s="87">
        <v>43922</v>
      </c>
      <c r="H1570" t="s">
        <v>3024</v>
      </c>
      <c r="I1570" t="s">
        <v>3744</v>
      </c>
      <c r="J1570" t="s">
        <v>3745</v>
      </c>
      <c r="K1570">
        <v>10377</v>
      </c>
      <c r="L1570" t="s">
        <v>3472</v>
      </c>
      <c r="M1570" s="87">
        <v>43921</v>
      </c>
      <c r="N1570" t="s">
        <v>1635</v>
      </c>
      <c r="O1570" t="s">
        <v>1552</v>
      </c>
      <c r="P1570" s="61">
        <v>550</v>
      </c>
      <c r="Q1570" t="s">
        <v>1552</v>
      </c>
      <c r="R1570" s="61">
        <v>550</v>
      </c>
      <c r="S1570" s="61">
        <v>0</v>
      </c>
    </row>
    <row r="1571" spans="1:19" x14ac:dyDescent="0.2">
      <c r="A1571" t="s">
        <v>573</v>
      </c>
      <c r="B1571" t="s">
        <v>938</v>
      </c>
      <c r="C1571" t="s">
        <v>1267</v>
      </c>
      <c r="D1571" t="s">
        <v>238</v>
      </c>
      <c r="E1571" t="s">
        <v>1546</v>
      </c>
      <c r="F1571" t="s">
        <v>125</v>
      </c>
      <c r="G1571" s="87">
        <v>43952</v>
      </c>
      <c r="H1571" t="s">
        <v>3194</v>
      </c>
      <c r="I1571" t="s">
        <v>3501</v>
      </c>
      <c r="J1571" t="s">
        <v>3502</v>
      </c>
      <c r="K1571">
        <v>10390</v>
      </c>
      <c r="L1571" t="s">
        <v>3746</v>
      </c>
      <c r="M1571" s="87">
        <v>43952</v>
      </c>
      <c r="N1571" t="s">
        <v>1551</v>
      </c>
      <c r="O1571" t="s">
        <v>1552</v>
      </c>
      <c r="P1571" s="61">
        <v>-500</v>
      </c>
      <c r="Q1571" t="s">
        <v>1552</v>
      </c>
      <c r="R1571" s="61">
        <v>0</v>
      </c>
      <c r="S1571" s="61">
        <v>-500</v>
      </c>
    </row>
    <row r="1572" spans="1:19" x14ac:dyDescent="0.2">
      <c r="A1572" t="s">
        <v>573</v>
      </c>
      <c r="B1572" t="s">
        <v>938</v>
      </c>
      <c r="C1572" t="s">
        <v>1267</v>
      </c>
      <c r="D1572" t="s">
        <v>238</v>
      </c>
      <c r="E1572" t="s">
        <v>1546</v>
      </c>
      <c r="F1572" t="s">
        <v>125</v>
      </c>
      <c r="G1572" s="87">
        <v>43952</v>
      </c>
      <c r="H1572" t="s">
        <v>3024</v>
      </c>
      <c r="I1572" t="s">
        <v>3747</v>
      </c>
      <c r="J1572" t="s">
        <v>3748</v>
      </c>
      <c r="K1572">
        <v>10390</v>
      </c>
      <c r="L1572" t="s">
        <v>3749</v>
      </c>
      <c r="M1572" s="87">
        <v>43952</v>
      </c>
      <c r="N1572" t="s">
        <v>1551</v>
      </c>
      <c r="O1572" t="s">
        <v>1552</v>
      </c>
      <c r="P1572" s="61">
        <v>550</v>
      </c>
      <c r="Q1572" t="s">
        <v>1552</v>
      </c>
      <c r="R1572" s="61">
        <v>550</v>
      </c>
      <c r="S1572" s="61">
        <v>0</v>
      </c>
    </row>
    <row r="1573" spans="1:19" x14ac:dyDescent="0.2">
      <c r="A1573" t="s">
        <v>573</v>
      </c>
      <c r="B1573" t="s">
        <v>938</v>
      </c>
      <c r="C1573" t="s">
        <v>1267</v>
      </c>
      <c r="D1573" t="s">
        <v>238</v>
      </c>
      <c r="E1573" t="s">
        <v>1546</v>
      </c>
      <c r="F1573" t="s">
        <v>125</v>
      </c>
      <c r="G1573" s="87">
        <v>43952</v>
      </c>
      <c r="H1573" t="s">
        <v>3024</v>
      </c>
      <c r="I1573" t="s">
        <v>3750</v>
      </c>
      <c r="J1573" t="s">
        <v>3748</v>
      </c>
      <c r="K1573">
        <v>10390</v>
      </c>
      <c r="L1573" t="s">
        <v>3493</v>
      </c>
      <c r="M1573" s="87">
        <v>43952</v>
      </c>
      <c r="N1573" t="s">
        <v>1551</v>
      </c>
      <c r="O1573" t="s">
        <v>1552</v>
      </c>
      <c r="P1573" s="61">
        <v>500</v>
      </c>
      <c r="Q1573" t="s">
        <v>1552</v>
      </c>
      <c r="R1573" s="61">
        <v>500</v>
      </c>
      <c r="S1573" s="61">
        <v>0</v>
      </c>
    </row>
    <row r="1574" spans="1:19" x14ac:dyDescent="0.2">
      <c r="A1574" t="s">
        <v>573</v>
      </c>
      <c r="B1574" t="s">
        <v>938</v>
      </c>
      <c r="C1574" t="s">
        <v>1267</v>
      </c>
      <c r="D1574" t="s">
        <v>238</v>
      </c>
      <c r="E1574" t="s">
        <v>1546</v>
      </c>
      <c r="F1574" t="s">
        <v>126</v>
      </c>
      <c r="G1574" s="87">
        <v>43983</v>
      </c>
      <c r="H1574" t="s">
        <v>3024</v>
      </c>
      <c r="I1574" t="s">
        <v>3751</v>
      </c>
      <c r="J1574" t="s">
        <v>3752</v>
      </c>
      <c r="K1574">
        <v>10399</v>
      </c>
      <c r="L1574" t="s">
        <v>3543</v>
      </c>
      <c r="M1574" s="87">
        <v>43983</v>
      </c>
      <c r="N1574" t="s">
        <v>1635</v>
      </c>
      <c r="O1574" t="s">
        <v>1552</v>
      </c>
      <c r="P1574" s="61">
        <v>550</v>
      </c>
      <c r="Q1574" t="s">
        <v>1552</v>
      </c>
      <c r="R1574" s="61">
        <v>550</v>
      </c>
      <c r="S1574" s="61">
        <v>0</v>
      </c>
    </row>
    <row r="1575" spans="1:19" x14ac:dyDescent="0.2">
      <c r="A1575" t="s">
        <v>573</v>
      </c>
      <c r="B1575" t="s">
        <v>938</v>
      </c>
      <c r="C1575" t="s">
        <v>1267</v>
      </c>
      <c r="D1575" t="s">
        <v>238</v>
      </c>
      <c r="E1575" t="s">
        <v>1546</v>
      </c>
      <c r="F1575" t="s">
        <v>16</v>
      </c>
      <c r="G1575" s="87">
        <v>44012</v>
      </c>
      <c r="H1575" t="s">
        <v>2361</v>
      </c>
      <c r="J1575" t="s">
        <v>2362</v>
      </c>
      <c r="K1575">
        <v>10408</v>
      </c>
      <c r="L1575" t="s">
        <v>2363</v>
      </c>
      <c r="M1575" s="87">
        <v>43999</v>
      </c>
      <c r="N1575" t="s">
        <v>1551</v>
      </c>
      <c r="O1575" t="s">
        <v>1552</v>
      </c>
      <c r="P1575" s="61">
        <v>-10712</v>
      </c>
      <c r="Q1575" t="s">
        <v>1552</v>
      </c>
      <c r="R1575" s="61">
        <v>0</v>
      </c>
      <c r="S1575" s="61">
        <v>-10712</v>
      </c>
    </row>
    <row r="1576" spans="1:19" x14ac:dyDescent="0.2">
      <c r="A1576" t="s">
        <v>574</v>
      </c>
      <c r="B1576" t="s">
        <v>939</v>
      </c>
      <c r="C1576" t="s">
        <v>1269</v>
      </c>
      <c r="D1576" t="s">
        <v>238</v>
      </c>
      <c r="E1576" t="s">
        <v>1546</v>
      </c>
      <c r="F1576" t="s">
        <v>120</v>
      </c>
      <c r="G1576" s="87">
        <v>43809</v>
      </c>
      <c r="H1576" t="s">
        <v>3024</v>
      </c>
      <c r="I1576" t="s">
        <v>3753</v>
      </c>
      <c r="J1576" t="s">
        <v>3754</v>
      </c>
      <c r="K1576">
        <v>10318</v>
      </c>
      <c r="L1576" t="s">
        <v>3755</v>
      </c>
      <c r="M1576" s="87">
        <v>43810</v>
      </c>
      <c r="N1576" t="s">
        <v>1551</v>
      </c>
      <c r="O1576" t="s">
        <v>1552</v>
      </c>
      <c r="P1576" s="61">
        <v>1237.0999999999999</v>
      </c>
      <c r="Q1576" t="s">
        <v>1552</v>
      </c>
      <c r="R1576" s="61">
        <v>1237.0999999999999</v>
      </c>
      <c r="S1576" s="61">
        <v>0</v>
      </c>
    </row>
    <row r="1577" spans="1:19" x14ac:dyDescent="0.2">
      <c r="A1577" t="s">
        <v>574</v>
      </c>
      <c r="B1577" t="s">
        <v>939</v>
      </c>
      <c r="C1577" t="s">
        <v>1269</v>
      </c>
      <c r="D1577" t="s">
        <v>238</v>
      </c>
      <c r="E1577" t="s">
        <v>1546</v>
      </c>
      <c r="F1577" t="s">
        <v>120</v>
      </c>
      <c r="G1577" s="87">
        <v>43830</v>
      </c>
      <c r="H1577" t="s">
        <v>1846</v>
      </c>
      <c r="I1577" t="s">
        <v>1847</v>
      </c>
      <c r="J1577" t="s">
        <v>1847</v>
      </c>
      <c r="K1577">
        <v>10346</v>
      </c>
      <c r="L1577" t="s">
        <v>2434</v>
      </c>
      <c r="M1577" s="87">
        <v>43840</v>
      </c>
      <c r="N1577" t="s">
        <v>1551</v>
      </c>
      <c r="O1577" t="s">
        <v>1552</v>
      </c>
      <c r="P1577" s="61">
        <v>40</v>
      </c>
      <c r="Q1577" t="s">
        <v>1552</v>
      </c>
      <c r="R1577" s="61">
        <v>40</v>
      </c>
      <c r="S1577" s="61">
        <v>0</v>
      </c>
    </row>
    <row r="1578" spans="1:19" x14ac:dyDescent="0.2">
      <c r="A1578" t="s">
        <v>574</v>
      </c>
      <c r="B1578" t="s">
        <v>939</v>
      </c>
      <c r="C1578" t="s">
        <v>1269</v>
      </c>
      <c r="D1578" t="s">
        <v>238</v>
      </c>
      <c r="E1578" t="s">
        <v>1546</v>
      </c>
      <c r="F1578" t="s">
        <v>16</v>
      </c>
      <c r="G1578" s="87">
        <v>44012</v>
      </c>
      <c r="H1578" t="s">
        <v>2361</v>
      </c>
      <c r="J1578" t="s">
        <v>2362</v>
      </c>
      <c r="K1578">
        <v>10408</v>
      </c>
      <c r="L1578" t="s">
        <v>2363</v>
      </c>
      <c r="M1578" s="87">
        <v>43999</v>
      </c>
      <c r="N1578" t="s">
        <v>1551</v>
      </c>
      <c r="O1578" t="s">
        <v>1552</v>
      </c>
      <c r="P1578" s="61">
        <v>-1277.0999999999999</v>
      </c>
      <c r="Q1578" t="s">
        <v>1552</v>
      </c>
      <c r="R1578" s="61">
        <v>0</v>
      </c>
      <c r="S1578" s="61">
        <v>-1277.0999999999999</v>
      </c>
    </row>
    <row r="1579" spans="1:19" x14ac:dyDescent="0.2">
      <c r="A1579" t="s">
        <v>715</v>
      </c>
      <c r="B1579" t="s">
        <v>943</v>
      </c>
      <c r="C1579" t="s">
        <v>1272</v>
      </c>
      <c r="D1579" t="s">
        <v>238</v>
      </c>
      <c r="E1579" t="s">
        <v>1546</v>
      </c>
      <c r="F1579" t="s">
        <v>116</v>
      </c>
      <c r="G1579" s="87">
        <v>43708</v>
      </c>
      <c r="H1579" t="s">
        <v>1846</v>
      </c>
      <c r="I1579" t="s">
        <v>3756</v>
      </c>
      <c r="J1579" t="s">
        <v>3756</v>
      </c>
      <c r="K1579">
        <v>10260</v>
      </c>
      <c r="L1579" t="s">
        <v>3699</v>
      </c>
      <c r="M1579" s="87">
        <v>43718</v>
      </c>
      <c r="N1579" t="s">
        <v>1551</v>
      </c>
      <c r="O1579" t="s">
        <v>1552</v>
      </c>
      <c r="P1579" s="61">
        <v>2500</v>
      </c>
      <c r="Q1579" t="s">
        <v>1552</v>
      </c>
      <c r="R1579" s="61">
        <v>2500</v>
      </c>
      <c r="S1579" s="61">
        <v>0</v>
      </c>
    </row>
    <row r="1580" spans="1:19" x14ac:dyDescent="0.2">
      <c r="A1580" t="s">
        <v>715</v>
      </c>
      <c r="B1580" t="s">
        <v>943</v>
      </c>
      <c r="C1580" t="s">
        <v>1272</v>
      </c>
      <c r="D1580" t="s">
        <v>238</v>
      </c>
      <c r="E1580" t="s">
        <v>1546</v>
      </c>
      <c r="F1580" t="s">
        <v>116</v>
      </c>
      <c r="G1580" s="87">
        <v>43708</v>
      </c>
      <c r="H1580" t="s">
        <v>1846</v>
      </c>
      <c r="I1580" t="s">
        <v>1847</v>
      </c>
      <c r="J1580" t="s">
        <v>1847</v>
      </c>
      <c r="K1580">
        <v>10261</v>
      </c>
      <c r="L1580" t="s">
        <v>3566</v>
      </c>
      <c r="M1580" s="87">
        <v>43718</v>
      </c>
      <c r="N1580" t="s">
        <v>1551</v>
      </c>
      <c r="O1580" t="s">
        <v>1552</v>
      </c>
      <c r="P1580" s="61">
        <v>-2500</v>
      </c>
      <c r="Q1580" t="s">
        <v>1552</v>
      </c>
      <c r="R1580" s="61">
        <v>0</v>
      </c>
      <c r="S1580" s="61">
        <v>-2500</v>
      </c>
    </row>
    <row r="1581" spans="1:19" x14ac:dyDescent="0.2">
      <c r="A1581" t="s">
        <v>715</v>
      </c>
      <c r="B1581" t="s">
        <v>943</v>
      </c>
      <c r="C1581" t="s">
        <v>1272</v>
      </c>
      <c r="D1581" t="s">
        <v>238</v>
      </c>
      <c r="E1581" t="s">
        <v>1546</v>
      </c>
      <c r="F1581" t="s">
        <v>116</v>
      </c>
      <c r="G1581" s="87">
        <v>43708</v>
      </c>
      <c r="H1581" t="s">
        <v>1846</v>
      </c>
      <c r="I1581" t="s">
        <v>1847</v>
      </c>
      <c r="J1581" t="s">
        <v>1847</v>
      </c>
      <c r="K1581">
        <v>10262</v>
      </c>
      <c r="L1581" t="s">
        <v>3757</v>
      </c>
      <c r="M1581" s="87">
        <v>43718</v>
      </c>
      <c r="N1581" t="s">
        <v>1551</v>
      </c>
      <c r="O1581" t="s">
        <v>1552</v>
      </c>
      <c r="P1581" s="61">
        <v>2100</v>
      </c>
      <c r="Q1581" t="s">
        <v>1552</v>
      </c>
      <c r="R1581" s="61">
        <v>2100</v>
      </c>
      <c r="S1581" s="61">
        <v>0</v>
      </c>
    </row>
    <row r="1582" spans="1:19" x14ac:dyDescent="0.2">
      <c r="A1582" t="s">
        <v>715</v>
      </c>
      <c r="B1582" t="s">
        <v>943</v>
      </c>
      <c r="C1582" t="s">
        <v>1272</v>
      </c>
      <c r="D1582" t="s">
        <v>238</v>
      </c>
      <c r="E1582" t="s">
        <v>1546</v>
      </c>
      <c r="F1582" t="s">
        <v>119</v>
      </c>
      <c r="G1582" s="87">
        <v>43782</v>
      </c>
      <c r="H1582" t="s">
        <v>3024</v>
      </c>
      <c r="I1582" t="s">
        <v>3758</v>
      </c>
      <c r="J1582" t="s">
        <v>3759</v>
      </c>
      <c r="K1582">
        <v>10300</v>
      </c>
      <c r="L1582" t="s">
        <v>3329</v>
      </c>
      <c r="M1582" s="87">
        <v>43781</v>
      </c>
      <c r="N1582" t="s">
        <v>1551</v>
      </c>
      <c r="O1582" t="s">
        <v>1552</v>
      </c>
      <c r="P1582" s="61">
        <v>1575</v>
      </c>
      <c r="Q1582" t="s">
        <v>1552</v>
      </c>
      <c r="R1582" s="61">
        <v>1575</v>
      </c>
      <c r="S1582" s="61">
        <v>0</v>
      </c>
    </row>
    <row r="1583" spans="1:19" x14ac:dyDescent="0.2">
      <c r="A1583" t="s">
        <v>715</v>
      </c>
      <c r="B1583" t="s">
        <v>943</v>
      </c>
      <c r="C1583" t="s">
        <v>1272</v>
      </c>
      <c r="D1583" t="s">
        <v>238</v>
      </c>
      <c r="E1583" t="s">
        <v>1546</v>
      </c>
      <c r="F1583" t="s">
        <v>119</v>
      </c>
      <c r="G1583" s="87">
        <v>43799</v>
      </c>
      <c r="H1583" t="s">
        <v>1846</v>
      </c>
      <c r="I1583" t="s">
        <v>3560</v>
      </c>
      <c r="J1583" t="s">
        <v>3560</v>
      </c>
      <c r="K1583">
        <v>10319</v>
      </c>
      <c r="L1583" t="s">
        <v>3572</v>
      </c>
      <c r="M1583" s="87">
        <v>43810</v>
      </c>
      <c r="N1583" t="s">
        <v>1551</v>
      </c>
      <c r="O1583" t="s">
        <v>1552</v>
      </c>
      <c r="P1583" s="61">
        <v>2100</v>
      </c>
      <c r="Q1583" t="s">
        <v>1552</v>
      </c>
      <c r="R1583" s="61">
        <v>2100</v>
      </c>
      <c r="S1583" s="61">
        <v>0</v>
      </c>
    </row>
    <row r="1584" spans="1:19" x14ac:dyDescent="0.2">
      <c r="A1584" t="s">
        <v>715</v>
      </c>
      <c r="B1584" t="s">
        <v>943</v>
      </c>
      <c r="C1584" t="s">
        <v>1272</v>
      </c>
      <c r="D1584" t="s">
        <v>238</v>
      </c>
      <c r="E1584" t="s">
        <v>1546</v>
      </c>
      <c r="F1584" t="s">
        <v>119</v>
      </c>
      <c r="G1584" s="87">
        <v>43799</v>
      </c>
      <c r="H1584" t="s">
        <v>1846</v>
      </c>
      <c r="I1584" t="s">
        <v>1847</v>
      </c>
      <c r="J1584" t="s">
        <v>1847</v>
      </c>
      <c r="K1584">
        <v>10322</v>
      </c>
      <c r="L1584" t="s">
        <v>3760</v>
      </c>
      <c r="M1584" s="87">
        <v>43810</v>
      </c>
      <c r="N1584" t="s">
        <v>1551</v>
      </c>
      <c r="O1584" t="s">
        <v>1552</v>
      </c>
      <c r="P1584" s="61">
        <v>-2100</v>
      </c>
      <c r="Q1584" t="s">
        <v>1552</v>
      </c>
      <c r="R1584" s="61">
        <v>0</v>
      </c>
      <c r="S1584" s="61">
        <v>-2100</v>
      </c>
    </row>
    <row r="1585" spans="1:19" x14ac:dyDescent="0.2">
      <c r="A1585" t="s">
        <v>715</v>
      </c>
      <c r="B1585" t="s">
        <v>943</v>
      </c>
      <c r="C1585" t="s">
        <v>1272</v>
      </c>
      <c r="D1585" t="s">
        <v>238</v>
      </c>
      <c r="E1585" t="s">
        <v>1546</v>
      </c>
      <c r="F1585" t="s">
        <v>16</v>
      </c>
      <c r="G1585" s="87">
        <v>44012</v>
      </c>
      <c r="H1585" t="s">
        <v>2361</v>
      </c>
      <c r="J1585" t="s">
        <v>2362</v>
      </c>
      <c r="K1585">
        <v>10408</v>
      </c>
      <c r="L1585" t="s">
        <v>2363</v>
      </c>
      <c r="M1585" s="87">
        <v>43999</v>
      </c>
      <c r="N1585" t="s">
        <v>1551</v>
      </c>
      <c r="O1585" t="s">
        <v>1552</v>
      </c>
      <c r="P1585" s="61">
        <v>-3675</v>
      </c>
      <c r="Q1585" t="s">
        <v>1552</v>
      </c>
      <c r="R1585" s="61">
        <v>0</v>
      </c>
      <c r="S1585" s="61">
        <v>-3675</v>
      </c>
    </row>
    <row r="1586" spans="1:19" x14ac:dyDescent="0.2">
      <c r="A1586" t="s">
        <v>836</v>
      </c>
      <c r="B1586" t="s">
        <v>946</v>
      </c>
      <c r="C1586" t="s">
        <v>837</v>
      </c>
      <c r="D1586" t="s">
        <v>238</v>
      </c>
      <c r="E1586" t="s">
        <v>1546</v>
      </c>
      <c r="F1586" t="s">
        <v>117</v>
      </c>
      <c r="G1586" s="87">
        <v>43738</v>
      </c>
      <c r="H1586" t="s">
        <v>1846</v>
      </c>
      <c r="I1586" t="s">
        <v>3761</v>
      </c>
      <c r="J1586" t="s">
        <v>3761</v>
      </c>
      <c r="K1586">
        <v>10283</v>
      </c>
      <c r="L1586" t="s">
        <v>3762</v>
      </c>
      <c r="M1586" s="87">
        <v>43752</v>
      </c>
      <c r="N1586" t="s">
        <v>1551</v>
      </c>
      <c r="O1586" t="s">
        <v>1552</v>
      </c>
      <c r="P1586" s="61">
        <v>1575</v>
      </c>
      <c r="Q1586" t="s">
        <v>1552</v>
      </c>
      <c r="R1586" s="61">
        <v>1575</v>
      </c>
      <c r="S1586" s="61">
        <v>0</v>
      </c>
    </row>
    <row r="1587" spans="1:19" x14ac:dyDescent="0.2">
      <c r="A1587" t="s">
        <v>836</v>
      </c>
      <c r="B1587" t="s">
        <v>946</v>
      </c>
      <c r="C1587" t="s">
        <v>837</v>
      </c>
      <c r="D1587" t="s">
        <v>238</v>
      </c>
      <c r="E1587" t="s">
        <v>1546</v>
      </c>
      <c r="F1587" t="s">
        <v>118</v>
      </c>
      <c r="G1587" s="87">
        <v>43739</v>
      </c>
      <c r="H1587" t="s">
        <v>1846</v>
      </c>
      <c r="I1587" t="s">
        <v>2429</v>
      </c>
      <c r="J1587" t="s">
        <v>3761</v>
      </c>
      <c r="K1587">
        <v>10283</v>
      </c>
      <c r="L1587" t="s">
        <v>3762</v>
      </c>
      <c r="M1587" s="87">
        <v>43752</v>
      </c>
      <c r="N1587" t="s">
        <v>1551</v>
      </c>
      <c r="O1587" t="s">
        <v>1552</v>
      </c>
      <c r="P1587" s="61">
        <v>-1575</v>
      </c>
      <c r="Q1587" t="s">
        <v>1552</v>
      </c>
      <c r="R1587" s="61">
        <v>0</v>
      </c>
      <c r="S1587" s="61">
        <v>-1575</v>
      </c>
    </row>
    <row r="1588" spans="1:19" x14ac:dyDescent="0.2">
      <c r="A1588" t="s">
        <v>836</v>
      </c>
      <c r="B1588" t="s">
        <v>946</v>
      </c>
      <c r="C1588" t="s">
        <v>837</v>
      </c>
      <c r="D1588" t="s">
        <v>238</v>
      </c>
      <c r="E1588" t="s">
        <v>1546</v>
      </c>
      <c r="F1588" t="s">
        <v>118</v>
      </c>
      <c r="G1588" s="87">
        <v>43769</v>
      </c>
      <c r="H1588" t="s">
        <v>3024</v>
      </c>
      <c r="I1588" t="s">
        <v>3763</v>
      </c>
      <c r="J1588" t="s">
        <v>3764</v>
      </c>
      <c r="K1588">
        <v>10300</v>
      </c>
      <c r="L1588" t="s">
        <v>3329</v>
      </c>
      <c r="M1588" s="87">
        <v>43781</v>
      </c>
      <c r="N1588" t="s">
        <v>1551</v>
      </c>
      <c r="O1588" t="s">
        <v>1552</v>
      </c>
      <c r="P1588" s="61">
        <v>2100</v>
      </c>
      <c r="Q1588" t="s">
        <v>1552</v>
      </c>
      <c r="R1588" s="61">
        <v>2100</v>
      </c>
      <c r="S1588" s="61">
        <v>0</v>
      </c>
    </row>
    <row r="1589" spans="1:19" x14ac:dyDescent="0.2">
      <c r="A1589" t="s">
        <v>836</v>
      </c>
      <c r="B1589" t="s">
        <v>946</v>
      </c>
      <c r="C1589" t="s">
        <v>837</v>
      </c>
      <c r="D1589" t="s">
        <v>238</v>
      </c>
      <c r="E1589" t="s">
        <v>1546</v>
      </c>
      <c r="F1589" t="s">
        <v>118</v>
      </c>
      <c r="G1589" s="87">
        <v>43769</v>
      </c>
      <c r="H1589" t="s">
        <v>1846</v>
      </c>
      <c r="I1589" t="s">
        <v>1847</v>
      </c>
      <c r="J1589" t="s">
        <v>1847</v>
      </c>
      <c r="K1589">
        <v>10302</v>
      </c>
      <c r="L1589" t="s">
        <v>3765</v>
      </c>
      <c r="M1589" s="87">
        <v>43783</v>
      </c>
      <c r="N1589" t="s">
        <v>1551</v>
      </c>
      <c r="O1589" t="s">
        <v>1552</v>
      </c>
      <c r="P1589" s="61">
        <v>-2100</v>
      </c>
      <c r="Q1589" t="s">
        <v>1552</v>
      </c>
      <c r="R1589" s="61">
        <v>0</v>
      </c>
      <c r="S1589" s="61">
        <v>-2100</v>
      </c>
    </row>
    <row r="1590" spans="1:19" x14ac:dyDescent="0.2">
      <c r="A1590" t="s">
        <v>836</v>
      </c>
      <c r="B1590" t="s">
        <v>946</v>
      </c>
      <c r="C1590" t="s">
        <v>837</v>
      </c>
      <c r="D1590" t="s">
        <v>238</v>
      </c>
      <c r="E1590" t="s">
        <v>1546</v>
      </c>
      <c r="F1590" t="s">
        <v>119</v>
      </c>
      <c r="G1590" s="87">
        <v>43799</v>
      </c>
      <c r="H1590" t="s">
        <v>1846</v>
      </c>
      <c r="I1590" t="s">
        <v>1847</v>
      </c>
      <c r="J1590" t="s">
        <v>1847</v>
      </c>
      <c r="K1590">
        <v>10322</v>
      </c>
      <c r="L1590" t="s">
        <v>3760</v>
      </c>
      <c r="M1590" s="87">
        <v>43810</v>
      </c>
      <c r="N1590" t="s">
        <v>1551</v>
      </c>
      <c r="O1590" t="s">
        <v>1552</v>
      </c>
      <c r="P1590" s="61">
        <v>2100</v>
      </c>
      <c r="Q1590" t="s">
        <v>1552</v>
      </c>
      <c r="R1590" s="61">
        <v>2100</v>
      </c>
      <c r="S1590" s="61">
        <v>0</v>
      </c>
    </row>
    <row r="1591" spans="1:19" x14ac:dyDescent="0.2">
      <c r="A1591" t="s">
        <v>836</v>
      </c>
      <c r="B1591" t="s">
        <v>946</v>
      </c>
      <c r="C1591" t="s">
        <v>837</v>
      </c>
      <c r="D1591" t="s">
        <v>238</v>
      </c>
      <c r="E1591" t="s">
        <v>1546</v>
      </c>
      <c r="F1591" t="s">
        <v>122</v>
      </c>
      <c r="G1591" s="87">
        <v>43881</v>
      </c>
      <c r="H1591" t="s">
        <v>3024</v>
      </c>
      <c r="I1591" t="s">
        <v>3736</v>
      </c>
      <c r="J1591" t="s">
        <v>3766</v>
      </c>
      <c r="K1591">
        <v>10359</v>
      </c>
      <c r="L1591" t="s">
        <v>3416</v>
      </c>
      <c r="M1591" s="87">
        <v>43887</v>
      </c>
      <c r="N1591" t="s">
        <v>1635</v>
      </c>
      <c r="O1591" t="s">
        <v>1552</v>
      </c>
      <c r="P1591" s="61">
        <v>1125</v>
      </c>
      <c r="Q1591" t="s">
        <v>1552</v>
      </c>
      <c r="R1591" s="61">
        <v>1125</v>
      </c>
      <c r="S1591" s="61">
        <v>0</v>
      </c>
    </row>
    <row r="1592" spans="1:19" x14ac:dyDescent="0.2">
      <c r="A1592" t="s">
        <v>836</v>
      </c>
      <c r="B1592" t="s">
        <v>946</v>
      </c>
      <c r="C1592" t="s">
        <v>837</v>
      </c>
      <c r="D1592" t="s">
        <v>238</v>
      </c>
      <c r="E1592" t="s">
        <v>1546</v>
      </c>
      <c r="F1592" t="s">
        <v>122</v>
      </c>
      <c r="G1592" s="87">
        <v>43890</v>
      </c>
      <c r="H1592" t="s">
        <v>1846</v>
      </c>
      <c r="I1592" t="s">
        <v>3767</v>
      </c>
      <c r="J1592" t="s">
        <v>3767</v>
      </c>
      <c r="K1592">
        <v>10371</v>
      </c>
      <c r="L1592" t="s">
        <v>3768</v>
      </c>
      <c r="M1592" s="87">
        <v>43902</v>
      </c>
      <c r="N1592" t="s">
        <v>1551</v>
      </c>
      <c r="O1592" t="s">
        <v>1552</v>
      </c>
      <c r="P1592" s="61">
        <v>-1125</v>
      </c>
      <c r="Q1592" t="s">
        <v>1552</v>
      </c>
      <c r="R1592" s="61">
        <v>0</v>
      </c>
      <c r="S1592" s="61">
        <v>-1125</v>
      </c>
    </row>
    <row r="1593" spans="1:19" x14ac:dyDescent="0.2">
      <c r="A1593" t="s">
        <v>836</v>
      </c>
      <c r="B1593" t="s">
        <v>946</v>
      </c>
      <c r="C1593" t="s">
        <v>837</v>
      </c>
      <c r="D1593" t="s">
        <v>238</v>
      </c>
      <c r="E1593" t="s">
        <v>1546</v>
      </c>
      <c r="F1593" t="s">
        <v>122</v>
      </c>
      <c r="G1593" s="87">
        <v>43890</v>
      </c>
      <c r="H1593" t="s">
        <v>1846</v>
      </c>
      <c r="I1593" t="s">
        <v>3769</v>
      </c>
      <c r="J1593" t="s">
        <v>3769</v>
      </c>
      <c r="K1593">
        <v>10368</v>
      </c>
      <c r="L1593" t="s">
        <v>3770</v>
      </c>
      <c r="M1593" s="87">
        <v>43902</v>
      </c>
      <c r="N1593" t="s">
        <v>1551</v>
      </c>
      <c r="O1593" t="s">
        <v>1552</v>
      </c>
      <c r="P1593" s="61">
        <v>4375</v>
      </c>
      <c r="Q1593" t="s">
        <v>1552</v>
      </c>
      <c r="R1593" s="61">
        <v>4375</v>
      </c>
      <c r="S1593" s="61">
        <v>0</v>
      </c>
    </row>
    <row r="1594" spans="1:19" x14ac:dyDescent="0.2">
      <c r="A1594" t="s">
        <v>836</v>
      </c>
      <c r="B1594" t="s">
        <v>946</v>
      </c>
      <c r="C1594" t="s">
        <v>837</v>
      </c>
      <c r="D1594" t="s">
        <v>238</v>
      </c>
      <c r="E1594" t="s">
        <v>1546</v>
      </c>
      <c r="F1594" t="s">
        <v>122</v>
      </c>
      <c r="G1594" s="87">
        <v>43890</v>
      </c>
      <c r="H1594" t="s">
        <v>1846</v>
      </c>
      <c r="I1594" t="s">
        <v>3769</v>
      </c>
      <c r="J1594" t="s">
        <v>3769</v>
      </c>
      <c r="K1594">
        <v>10369</v>
      </c>
      <c r="L1594" t="s">
        <v>3771</v>
      </c>
      <c r="M1594" s="87">
        <v>43902</v>
      </c>
      <c r="N1594" t="s">
        <v>1551</v>
      </c>
      <c r="O1594" t="s">
        <v>1552</v>
      </c>
      <c r="P1594" s="61">
        <v>-4375</v>
      </c>
      <c r="Q1594" t="s">
        <v>1552</v>
      </c>
      <c r="R1594" s="61">
        <v>0</v>
      </c>
      <c r="S1594" s="61">
        <v>-4375</v>
      </c>
    </row>
    <row r="1595" spans="1:19" x14ac:dyDescent="0.2">
      <c r="A1595" t="s">
        <v>836</v>
      </c>
      <c r="B1595" t="s">
        <v>946</v>
      </c>
      <c r="C1595" t="s">
        <v>837</v>
      </c>
      <c r="D1595" t="s">
        <v>238</v>
      </c>
      <c r="E1595" t="s">
        <v>1546</v>
      </c>
      <c r="F1595" t="s">
        <v>16</v>
      </c>
      <c r="G1595" s="87">
        <v>44012</v>
      </c>
      <c r="H1595" t="s">
        <v>2361</v>
      </c>
      <c r="J1595" t="s">
        <v>2362</v>
      </c>
      <c r="K1595">
        <v>10408</v>
      </c>
      <c r="L1595" t="s">
        <v>2363</v>
      </c>
      <c r="M1595" s="87">
        <v>43999</v>
      </c>
      <c r="N1595" t="s">
        <v>1551</v>
      </c>
      <c r="O1595" t="s">
        <v>1552</v>
      </c>
      <c r="P1595" s="61">
        <v>-2100</v>
      </c>
      <c r="Q1595" t="s">
        <v>1552</v>
      </c>
      <c r="R1595" s="61">
        <v>0</v>
      </c>
      <c r="S1595" s="61">
        <v>-2100</v>
      </c>
    </row>
    <row r="1596" spans="1:19" x14ac:dyDescent="0.2">
      <c r="A1596" t="s">
        <v>577</v>
      </c>
      <c r="B1596" t="s">
        <v>947</v>
      </c>
      <c r="C1596" t="s">
        <v>1274</v>
      </c>
      <c r="D1596" t="s">
        <v>238</v>
      </c>
      <c r="E1596" t="s">
        <v>1546</v>
      </c>
      <c r="F1596" t="s">
        <v>115</v>
      </c>
      <c r="G1596" s="87">
        <v>43647</v>
      </c>
      <c r="H1596" t="s">
        <v>3024</v>
      </c>
      <c r="I1596" t="s">
        <v>3772</v>
      </c>
      <c r="J1596" t="s">
        <v>3773</v>
      </c>
      <c r="K1596">
        <v>10203</v>
      </c>
      <c r="L1596" t="s">
        <v>3169</v>
      </c>
      <c r="M1596" s="87">
        <v>43641</v>
      </c>
      <c r="N1596" t="s">
        <v>1635</v>
      </c>
      <c r="O1596" t="s">
        <v>1552</v>
      </c>
      <c r="P1596" s="61">
        <v>1000</v>
      </c>
      <c r="Q1596" t="s">
        <v>1552</v>
      </c>
      <c r="R1596" s="61">
        <v>1000</v>
      </c>
      <c r="S1596" s="61">
        <v>0</v>
      </c>
    </row>
    <row r="1597" spans="1:19" x14ac:dyDescent="0.2">
      <c r="A1597" t="s">
        <v>577</v>
      </c>
      <c r="B1597" t="s">
        <v>947</v>
      </c>
      <c r="C1597" t="s">
        <v>1274</v>
      </c>
      <c r="D1597" t="s">
        <v>238</v>
      </c>
      <c r="E1597" t="s">
        <v>1546</v>
      </c>
      <c r="F1597" t="s">
        <v>115</v>
      </c>
      <c r="G1597" s="87">
        <v>43677</v>
      </c>
      <c r="H1597" t="s">
        <v>1846</v>
      </c>
      <c r="I1597" t="s">
        <v>3774</v>
      </c>
      <c r="J1597" t="s">
        <v>3774</v>
      </c>
      <c r="K1597">
        <v>10247</v>
      </c>
      <c r="L1597" t="s">
        <v>3695</v>
      </c>
      <c r="M1597" s="87">
        <v>43698</v>
      </c>
      <c r="N1597" t="s">
        <v>1551</v>
      </c>
      <c r="O1597" t="s">
        <v>1552</v>
      </c>
      <c r="P1597" s="61">
        <v>156.16</v>
      </c>
      <c r="Q1597" t="s">
        <v>1552</v>
      </c>
      <c r="R1597" s="61">
        <v>156.16</v>
      </c>
      <c r="S1597" s="61">
        <v>0</v>
      </c>
    </row>
    <row r="1598" spans="1:19" x14ac:dyDescent="0.2">
      <c r="A1598" t="s">
        <v>577</v>
      </c>
      <c r="B1598" t="s">
        <v>947</v>
      </c>
      <c r="C1598" t="s">
        <v>1274</v>
      </c>
      <c r="D1598" t="s">
        <v>238</v>
      </c>
      <c r="E1598" t="s">
        <v>1546</v>
      </c>
      <c r="F1598" t="s">
        <v>116</v>
      </c>
      <c r="G1598" s="87">
        <v>43678</v>
      </c>
      <c r="H1598" t="s">
        <v>3024</v>
      </c>
      <c r="I1598" t="s">
        <v>3775</v>
      </c>
      <c r="J1598" t="s">
        <v>3776</v>
      </c>
      <c r="K1598">
        <v>10232</v>
      </c>
      <c r="L1598" t="s">
        <v>3202</v>
      </c>
      <c r="M1598" s="87">
        <v>43675</v>
      </c>
      <c r="N1598" t="s">
        <v>1635</v>
      </c>
      <c r="O1598" t="s">
        <v>1552</v>
      </c>
      <c r="P1598" s="61">
        <v>1000</v>
      </c>
      <c r="Q1598" t="s">
        <v>1552</v>
      </c>
      <c r="R1598" s="61">
        <v>1000</v>
      </c>
      <c r="S1598" s="61">
        <v>0</v>
      </c>
    </row>
    <row r="1599" spans="1:19" x14ac:dyDescent="0.2">
      <c r="A1599" t="s">
        <v>577</v>
      </c>
      <c r="B1599" t="s">
        <v>947</v>
      </c>
      <c r="C1599" t="s">
        <v>1274</v>
      </c>
      <c r="D1599" t="s">
        <v>238</v>
      </c>
      <c r="E1599" t="s">
        <v>1546</v>
      </c>
      <c r="F1599" t="s">
        <v>116</v>
      </c>
      <c r="G1599" s="87">
        <v>43708</v>
      </c>
      <c r="H1599" t="s">
        <v>1846</v>
      </c>
      <c r="I1599" t="s">
        <v>3774</v>
      </c>
      <c r="J1599" t="s">
        <v>3774</v>
      </c>
      <c r="K1599">
        <v>10260</v>
      </c>
      <c r="L1599" t="s">
        <v>3699</v>
      </c>
      <c r="M1599" s="87">
        <v>43718</v>
      </c>
      <c r="N1599" t="s">
        <v>1551</v>
      </c>
      <c r="O1599" t="s">
        <v>1552</v>
      </c>
      <c r="P1599" s="61">
        <v>161.37</v>
      </c>
      <c r="Q1599" t="s">
        <v>1552</v>
      </c>
      <c r="R1599" s="61">
        <v>161.37</v>
      </c>
      <c r="S1599" s="61">
        <v>0</v>
      </c>
    </row>
    <row r="1600" spans="1:19" x14ac:dyDescent="0.2">
      <c r="A1600" t="s">
        <v>577</v>
      </c>
      <c r="B1600" t="s">
        <v>947</v>
      </c>
      <c r="C1600" t="s">
        <v>1274</v>
      </c>
      <c r="D1600" t="s">
        <v>238</v>
      </c>
      <c r="E1600" t="s">
        <v>1546</v>
      </c>
      <c r="F1600" t="s">
        <v>117</v>
      </c>
      <c r="G1600" s="87">
        <v>43710</v>
      </c>
      <c r="H1600" t="s">
        <v>3024</v>
      </c>
      <c r="I1600" t="s">
        <v>3242</v>
      </c>
      <c r="J1600" t="s">
        <v>3777</v>
      </c>
      <c r="K1600">
        <v>10253</v>
      </c>
      <c r="L1600" t="s">
        <v>3226</v>
      </c>
      <c r="M1600" s="87">
        <v>43710</v>
      </c>
      <c r="N1600" t="s">
        <v>1635</v>
      </c>
      <c r="O1600" t="s">
        <v>1552</v>
      </c>
      <c r="P1600" s="61">
        <v>250</v>
      </c>
      <c r="Q1600" t="s">
        <v>1552</v>
      </c>
      <c r="R1600" s="61">
        <v>250</v>
      </c>
      <c r="S1600" s="61">
        <v>0</v>
      </c>
    </row>
    <row r="1601" spans="1:19" x14ac:dyDescent="0.2">
      <c r="A1601" t="s">
        <v>577</v>
      </c>
      <c r="B1601" t="s">
        <v>947</v>
      </c>
      <c r="C1601" t="s">
        <v>1274</v>
      </c>
      <c r="D1601" t="s">
        <v>238</v>
      </c>
      <c r="E1601" t="s">
        <v>1546</v>
      </c>
      <c r="F1601" t="s">
        <v>117</v>
      </c>
      <c r="G1601" s="87">
        <v>43738</v>
      </c>
      <c r="H1601" t="s">
        <v>1846</v>
      </c>
      <c r="I1601" t="s">
        <v>3774</v>
      </c>
      <c r="J1601" t="s">
        <v>3774</v>
      </c>
      <c r="K1601">
        <v>10282</v>
      </c>
      <c r="L1601" t="s">
        <v>3701</v>
      </c>
      <c r="M1601" s="87">
        <v>43748</v>
      </c>
      <c r="N1601" t="s">
        <v>1551</v>
      </c>
      <c r="O1601" t="s">
        <v>1552</v>
      </c>
      <c r="P1601" s="61">
        <v>156.16</v>
      </c>
      <c r="Q1601" t="s">
        <v>1552</v>
      </c>
      <c r="R1601" s="61">
        <v>156.16</v>
      </c>
      <c r="S1601" s="61">
        <v>0</v>
      </c>
    </row>
    <row r="1602" spans="1:19" x14ac:dyDescent="0.2">
      <c r="A1602" t="s">
        <v>577</v>
      </c>
      <c r="B1602" t="s">
        <v>947</v>
      </c>
      <c r="C1602" t="s">
        <v>1274</v>
      </c>
      <c r="D1602" t="s">
        <v>238</v>
      </c>
      <c r="E1602" t="s">
        <v>1546</v>
      </c>
      <c r="F1602" t="s">
        <v>117</v>
      </c>
      <c r="G1602" s="87">
        <v>43738</v>
      </c>
      <c r="H1602" t="s">
        <v>1846</v>
      </c>
      <c r="I1602" t="s">
        <v>1847</v>
      </c>
      <c r="J1602" t="s">
        <v>1847</v>
      </c>
      <c r="K1602">
        <v>10284</v>
      </c>
      <c r="L1602" t="s">
        <v>3778</v>
      </c>
      <c r="M1602" s="87">
        <v>43752</v>
      </c>
      <c r="N1602" t="s">
        <v>1551</v>
      </c>
      <c r="O1602" t="s">
        <v>1552</v>
      </c>
      <c r="P1602" s="61">
        <v>750</v>
      </c>
      <c r="Q1602" t="s">
        <v>1552</v>
      </c>
      <c r="R1602" s="61">
        <v>750</v>
      </c>
      <c r="S1602" s="61">
        <v>0</v>
      </c>
    </row>
    <row r="1603" spans="1:19" x14ac:dyDescent="0.2">
      <c r="A1603" t="s">
        <v>577</v>
      </c>
      <c r="B1603" t="s">
        <v>947</v>
      </c>
      <c r="C1603" t="s">
        <v>1274</v>
      </c>
      <c r="D1603" t="s">
        <v>238</v>
      </c>
      <c r="E1603" t="s">
        <v>1546</v>
      </c>
      <c r="F1603" t="s">
        <v>118</v>
      </c>
      <c r="G1603" s="87">
        <v>43739</v>
      </c>
      <c r="H1603" t="s">
        <v>3024</v>
      </c>
      <c r="I1603" t="s">
        <v>3277</v>
      </c>
      <c r="J1603" t="s">
        <v>3777</v>
      </c>
      <c r="K1603">
        <v>10266</v>
      </c>
      <c r="L1603" t="s">
        <v>3265</v>
      </c>
      <c r="M1603" s="87">
        <v>43732</v>
      </c>
      <c r="N1603" t="s">
        <v>1635</v>
      </c>
      <c r="O1603" t="s">
        <v>1552</v>
      </c>
      <c r="P1603" s="61">
        <v>250</v>
      </c>
      <c r="Q1603" t="s">
        <v>1552</v>
      </c>
      <c r="R1603" s="61">
        <v>250</v>
      </c>
      <c r="S1603" s="61">
        <v>0</v>
      </c>
    </row>
    <row r="1604" spans="1:19" x14ac:dyDescent="0.2">
      <c r="A1604" t="s">
        <v>577</v>
      </c>
      <c r="B1604" t="s">
        <v>947</v>
      </c>
      <c r="C1604" t="s">
        <v>1274</v>
      </c>
      <c r="D1604" t="s">
        <v>238</v>
      </c>
      <c r="E1604" t="s">
        <v>1546</v>
      </c>
      <c r="F1604" t="s">
        <v>118</v>
      </c>
      <c r="G1604" s="87">
        <v>43769</v>
      </c>
      <c r="H1604" t="s">
        <v>1846</v>
      </c>
      <c r="I1604" t="s">
        <v>3774</v>
      </c>
      <c r="J1604" t="s">
        <v>3774</v>
      </c>
      <c r="K1604">
        <v>10301</v>
      </c>
      <c r="L1604" t="s">
        <v>3705</v>
      </c>
      <c r="M1604" s="87">
        <v>43782</v>
      </c>
      <c r="N1604" t="s">
        <v>1551</v>
      </c>
      <c r="O1604" t="s">
        <v>1552</v>
      </c>
      <c r="P1604" s="61">
        <v>161.37</v>
      </c>
      <c r="Q1604" t="s">
        <v>1552</v>
      </c>
      <c r="R1604" s="61">
        <v>161.37</v>
      </c>
      <c r="S1604" s="61">
        <v>0</v>
      </c>
    </row>
    <row r="1605" spans="1:19" x14ac:dyDescent="0.2">
      <c r="A1605" t="s">
        <v>577</v>
      </c>
      <c r="B1605" t="s">
        <v>947</v>
      </c>
      <c r="C1605" t="s">
        <v>1274</v>
      </c>
      <c r="D1605" t="s">
        <v>238</v>
      </c>
      <c r="E1605" t="s">
        <v>1546</v>
      </c>
      <c r="F1605" t="s">
        <v>118</v>
      </c>
      <c r="G1605" s="87">
        <v>43769</v>
      </c>
      <c r="H1605" t="s">
        <v>1846</v>
      </c>
      <c r="I1605" t="s">
        <v>1847</v>
      </c>
      <c r="J1605" t="s">
        <v>1847</v>
      </c>
      <c r="K1605">
        <v>10302</v>
      </c>
      <c r="L1605" t="s">
        <v>3302</v>
      </c>
      <c r="M1605" s="87">
        <v>43783</v>
      </c>
      <c r="N1605" t="s">
        <v>1551</v>
      </c>
      <c r="O1605" t="s">
        <v>1552</v>
      </c>
      <c r="P1605" s="61">
        <v>750</v>
      </c>
      <c r="Q1605" t="s">
        <v>1552</v>
      </c>
      <c r="R1605" s="61">
        <v>750</v>
      </c>
      <c r="S1605" s="61">
        <v>0</v>
      </c>
    </row>
    <row r="1606" spans="1:19" x14ac:dyDescent="0.2">
      <c r="A1606" t="s">
        <v>577</v>
      </c>
      <c r="B1606" t="s">
        <v>947</v>
      </c>
      <c r="C1606" t="s">
        <v>1274</v>
      </c>
      <c r="D1606" t="s">
        <v>238</v>
      </c>
      <c r="E1606" t="s">
        <v>1546</v>
      </c>
      <c r="F1606" t="s">
        <v>119</v>
      </c>
      <c r="G1606" s="87">
        <v>43770</v>
      </c>
      <c r="H1606" t="s">
        <v>3024</v>
      </c>
      <c r="I1606" t="s">
        <v>3779</v>
      </c>
      <c r="J1606" t="s">
        <v>3780</v>
      </c>
      <c r="K1606">
        <v>10292</v>
      </c>
      <c r="L1606" t="s">
        <v>3306</v>
      </c>
      <c r="M1606" s="87">
        <v>43768</v>
      </c>
      <c r="N1606" t="s">
        <v>1551</v>
      </c>
      <c r="O1606" t="s">
        <v>1552</v>
      </c>
      <c r="P1606" s="61">
        <v>1000</v>
      </c>
      <c r="Q1606" t="s">
        <v>1552</v>
      </c>
      <c r="R1606" s="61">
        <v>1000</v>
      </c>
      <c r="S1606" s="61">
        <v>0</v>
      </c>
    </row>
    <row r="1607" spans="1:19" x14ac:dyDescent="0.2">
      <c r="A1607" t="s">
        <v>577</v>
      </c>
      <c r="B1607" t="s">
        <v>947</v>
      </c>
      <c r="C1607" t="s">
        <v>1274</v>
      </c>
      <c r="D1607" t="s">
        <v>238</v>
      </c>
      <c r="E1607" t="s">
        <v>1546</v>
      </c>
      <c r="F1607" t="s">
        <v>119</v>
      </c>
      <c r="G1607" s="87">
        <v>43799</v>
      </c>
      <c r="H1607" t="s">
        <v>1846</v>
      </c>
      <c r="I1607" t="s">
        <v>3774</v>
      </c>
      <c r="J1607" t="s">
        <v>3774</v>
      </c>
      <c r="K1607">
        <v>10319</v>
      </c>
      <c r="L1607" t="s">
        <v>3572</v>
      </c>
      <c r="M1607" s="87">
        <v>43810</v>
      </c>
      <c r="N1607" t="s">
        <v>1551</v>
      </c>
      <c r="O1607" t="s">
        <v>1552</v>
      </c>
      <c r="P1607" s="61">
        <v>156.16</v>
      </c>
      <c r="Q1607" t="s">
        <v>1552</v>
      </c>
      <c r="R1607" s="61">
        <v>156.16</v>
      </c>
      <c r="S1607" s="61">
        <v>0</v>
      </c>
    </row>
    <row r="1608" spans="1:19" x14ac:dyDescent="0.2">
      <c r="A1608" t="s">
        <v>577</v>
      </c>
      <c r="B1608" t="s">
        <v>947</v>
      </c>
      <c r="C1608" t="s">
        <v>1274</v>
      </c>
      <c r="D1608" t="s">
        <v>238</v>
      </c>
      <c r="E1608" t="s">
        <v>1546</v>
      </c>
      <c r="F1608" t="s">
        <v>120</v>
      </c>
      <c r="G1608" s="87">
        <v>43801</v>
      </c>
      <c r="H1608" t="s">
        <v>3024</v>
      </c>
      <c r="I1608" t="s">
        <v>3781</v>
      </c>
      <c r="J1608" t="s">
        <v>3782</v>
      </c>
      <c r="K1608">
        <v>10306</v>
      </c>
      <c r="L1608" t="s">
        <v>3345</v>
      </c>
      <c r="M1608" s="87">
        <v>43797</v>
      </c>
      <c r="N1608" t="s">
        <v>1635</v>
      </c>
      <c r="O1608" t="s">
        <v>1552</v>
      </c>
      <c r="P1608" s="61">
        <v>1000</v>
      </c>
      <c r="Q1608" t="s">
        <v>1552</v>
      </c>
      <c r="R1608" s="61">
        <v>1000</v>
      </c>
      <c r="S1608" s="61">
        <v>0</v>
      </c>
    </row>
    <row r="1609" spans="1:19" x14ac:dyDescent="0.2">
      <c r="A1609" t="s">
        <v>577</v>
      </c>
      <c r="B1609" t="s">
        <v>947</v>
      </c>
      <c r="C1609" t="s">
        <v>1274</v>
      </c>
      <c r="D1609" t="s">
        <v>238</v>
      </c>
      <c r="E1609" t="s">
        <v>1546</v>
      </c>
      <c r="F1609" t="s">
        <v>120</v>
      </c>
      <c r="G1609" s="87">
        <v>43802</v>
      </c>
      <c r="H1609" t="s">
        <v>3024</v>
      </c>
      <c r="I1609" t="s">
        <v>3356</v>
      </c>
      <c r="J1609" t="s">
        <v>3783</v>
      </c>
      <c r="K1609">
        <v>10317</v>
      </c>
      <c r="L1609" t="s">
        <v>3340</v>
      </c>
      <c r="M1609" s="87">
        <v>43808</v>
      </c>
      <c r="N1609" t="s">
        <v>1551</v>
      </c>
      <c r="O1609" t="s">
        <v>1552</v>
      </c>
      <c r="P1609" s="61">
        <v>50</v>
      </c>
      <c r="Q1609" t="s">
        <v>1552</v>
      </c>
      <c r="R1609" s="61">
        <v>50</v>
      </c>
      <c r="S1609" s="61">
        <v>0</v>
      </c>
    </row>
    <row r="1610" spans="1:19" x14ac:dyDescent="0.2">
      <c r="A1610" t="s">
        <v>577</v>
      </c>
      <c r="B1610" t="s">
        <v>947</v>
      </c>
      <c r="C1610" t="s">
        <v>1274</v>
      </c>
      <c r="D1610" t="s">
        <v>238</v>
      </c>
      <c r="E1610" t="s">
        <v>1546</v>
      </c>
      <c r="F1610" t="s">
        <v>120</v>
      </c>
      <c r="G1610" s="87">
        <v>43802</v>
      </c>
      <c r="H1610" t="s">
        <v>3024</v>
      </c>
      <c r="I1610" t="s">
        <v>3356</v>
      </c>
      <c r="J1610" t="s">
        <v>3780</v>
      </c>
      <c r="K1610">
        <v>10317</v>
      </c>
      <c r="L1610" t="s">
        <v>3340</v>
      </c>
      <c r="M1610" s="87">
        <v>43808</v>
      </c>
      <c r="N1610" t="s">
        <v>1551</v>
      </c>
      <c r="O1610" t="s">
        <v>1552</v>
      </c>
      <c r="P1610" s="61">
        <v>50</v>
      </c>
      <c r="Q1610" t="s">
        <v>1552</v>
      </c>
      <c r="R1610" s="61">
        <v>50</v>
      </c>
      <c r="S1610" s="61">
        <v>0</v>
      </c>
    </row>
    <row r="1611" spans="1:19" x14ac:dyDescent="0.2">
      <c r="A1611" t="s">
        <v>577</v>
      </c>
      <c r="B1611" t="s">
        <v>947</v>
      </c>
      <c r="C1611" t="s">
        <v>1274</v>
      </c>
      <c r="D1611" t="s">
        <v>238</v>
      </c>
      <c r="E1611" t="s">
        <v>1546</v>
      </c>
      <c r="F1611" t="s">
        <v>120</v>
      </c>
      <c r="G1611" s="87">
        <v>43830</v>
      </c>
      <c r="H1611" t="s">
        <v>1846</v>
      </c>
      <c r="I1611" t="s">
        <v>3774</v>
      </c>
      <c r="J1611" t="s">
        <v>3774</v>
      </c>
      <c r="K1611">
        <v>10344</v>
      </c>
      <c r="L1611" t="s">
        <v>3708</v>
      </c>
      <c r="M1611" s="87">
        <v>43840</v>
      </c>
      <c r="N1611" t="s">
        <v>1551</v>
      </c>
      <c r="O1611" t="s">
        <v>1552</v>
      </c>
      <c r="P1611" s="61">
        <v>161.37</v>
      </c>
      <c r="Q1611" t="s">
        <v>1552</v>
      </c>
      <c r="R1611" s="61">
        <v>161.37</v>
      </c>
      <c r="S1611" s="61">
        <v>0</v>
      </c>
    </row>
    <row r="1612" spans="1:19" x14ac:dyDescent="0.2">
      <c r="A1612" t="s">
        <v>577</v>
      </c>
      <c r="B1612" t="s">
        <v>947</v>
      </c>
      <c r="C1612" t="s">
        <v>1274</v>
      </c>
      <c r="D1612" t="s">
        <v>238</v>
      </c>
      <c r="E1612" t="s">
        <v>1546</v>
      </c>
      <c r="F1612" t="s">
        <v>121</v>
      </c>
      <c r="G1612" s="87">
        <v>43831</v>
      </c>
      <c r="H1612" t="s">
        <v>3024</v>
      </c>
      <c r="I1612" t="s">
        <v>3784</v>
      </c>
      <c r="J1612" t="s">
        <v>3785</v>
      </c>
      <c r="K1612">
        <v>10324</v>
      </c>
      <c r="L1612" t="s">
        <v>3371</v>
      </c>
      <c r="M1612" s="87">
        <v>43836</v>
      </c>
      <c r="N1612" t="s">
        <v>1635</v>
      </c>
      <c r="O1612" t="s">
        <v>1552</v>
      </c>
      <c r="P1612" s="61">
        <v>1000</v>
      </c>
      <c r="Q1612" t="s">
        <v>1552</v>
      </c>
      <c r="R1612" s="61">
        <v>1000</v>
      </c>
      <c r="S1612" s="61">
        <v>0</v>
      </c>
    </row>
    <row r="1613" spans="1:19" x14ac:dyDescent="0.2">
      <c r="A1613" t="s">
        <v>577</v>
      </c>
      <c r="B1613" t="s">
        <v>947</v>
      </c>
      <c r="C1613" t="s">
        <v>1274</v>
      </c>
      <c r="D1613" t="s">
        <v>238</v>
      </c>
      <c r="E1613" t="s">
        <v>1546</v>
      </c>
      <c r="F1613" t="s">
        <v>121</v>
      </c>
      <c r="G1613" s="87">
        <v>43861</v>
      </c>
      <c r="H1613" t="s">
        <v>1846</v>
      </c>
      <c r="I1613" t="s">
        <v>3774</v>
      </c>
      <c r="J1613" t="s">
        <v>3774</v>
      </c>
      <c r="K1613">
        <v>10356</v>
      </c>
      <c r="L1613" t="s">
        <v>3711</v>
      </c>
      <c r="M1613" s="87">
        <v>43873</v>
      </c>
      <c r="N1613" t="s">
        <v>1551</v>
      </c>
      <c r="O1613" t="s">
        <v>1552</v>
      </c>
      <c r="P1613" s="61">
        <v>161.37</v>
      </c>
      <c r="Q1613" t="s">
        <v>1552</v>
      </c>
      <c r="R1613" s="61">
        <v>161.37</v>
      </c>
      <c r="S1613" s="61">
        <v>0</v>
      </c>
    </row>
    <row r="1614" spans="1:19" x14ac:dyDescent="0.2">
      <c r="A1614" t="s">
        <v>577</v>
      </c>
      <c r="B1614" t="s">
        <v>947</v>
      </c>
      <c r="C1614" t="s">
        <v>1274</v>
      </c>
      <c r="D1614" t="s">
        <v>238</v>
      </c>
      <c r="E1614" t="s">
        <v>1546</v>
      </c>
      <c r="F1614" t="s">
        <v>122</v>
      </c>
      <c r="G1614" s="87">
        <v>43864</v>
      </c>
      <c r="H1614" t="s">
        <v>3024</v>
      </c>
      <c r="I1614" t="s">
        <v>3786</v>
      </c>
      <c r="J1614" t="s">
        <v>3787</v>
      </c>
      <c r="K1614">
        <v>10349</v>
      </c>
      <c r="L1614" t="s">
        <v>3396</v>
      </c>
      <c r="M1614" s="87">
        <v>43863</v>
      </c>
      <c r="N1614" t="s">
        <v>1635</v>
      </c>
      <c r="O1614" t="s">
        <v>1552</v>
      </c>
      <c r="P1614" s="61">
        <v>1000</v>
      </c>
      <c r="Q1614" t="s">
        <v>1552</v>
      </c>
      <c r="R1614" s="61">
        <v>1000</v>
      </c>
      <c r="S1614" s="61">
        <v>0</v>
      </c>
    </row>
    <row r="1615" spans="1:19" x14ac:dyDescent="0.2">
      <c r="A1615" t="s">
        <v>577</v>
      </c>
      <c r="B1615" t="s">
        <v>947</v>
      </c>
      <c r="C1615" t="s">
        <v>1274</v>
      </c>
      <c r="D1615" t="s">
        <v>238</v>
      </c>
      <c r="E1615" t="s">
        <v>1546</v>
      </c>
      <c r="F1615" t="s">
        <v>122</v>
      </c>
      <c r="G1615" s="87">
        <v>43890</v>
      </c>
      <c r="H1615" t="s">
        <v>1846</v>
      </c>
      <c r="I1615" t="s">
        <v>3774</v>
      </c>
      <c r="J1615" t="s">
        <v>3774</v>
      </c>
      <c r="K1615">
        <v>10367</v>
      </c>
      <c r="L1615" t="s">
        <v>3788</v>
      </c>
      <c r="M1615" s="87">
        <v>43902</v>
      </c>
      <c r="N1615" t="s">
        <v>1551</v>
      </c>
      <c r="O1615" t="s">
        <v>1552</v>
      </c>
      <c r="P1615" s="61">
        <v>150.96</v>
      </c>
      <c r="Q1615" t="s">
        <v>1552</v>
      </c>
      <c r="R1615" s="61">
        <v>150.96</v>
      </c>
      <c r="S1615" s="61">
        <v>0</v>
      </c>
    </row>
    <row r="1616" spans="1:19" x14ac:dyDescent="0.2">
      <c r="A1616" t="s">
        <v>577</v>
      </c>
      <c r="B1616" t="s">
        <v>947</v>
      </c>
      <c r="C1616" t="s">
        <v>1274</v>
      </c>
      <c r="D1616" t="s">
        <v>238</v>
      </c>
      <c r="E1616" t="s">
        <v>1546</v>
      </c>
      <c r="F1616" t="s">
        <v>123</v>
      </c>
      <c r="G1616" s="87">
        <v>43892</v>
      </c>
      <c r="H1616" t="s">
        <v>3024</v>
      </c>
      <c r="I1616" t="s">
        <v>3789</v>
      </c>
      <c r="J1616" t="s">
        <v>3790</v>
      </c>
      <c r="K1616">
        <v>10359</v>
      </c>
      <c r="L1616" t="s">
        <v>3416</v>
      </c>
      <c r="M1616" s="87">
        <v>43887</v>
      </c>
      <c r="N1616" t="s">
        <v>1635</v>
      </c>
      <c r="O1616" t="s">
        <v>1552</v>
      </c>
      <c r="P1616" s="61">
        <v>1000</v>
      </c>
      <c r="Q1616" t="s">
        <v>1552</v>
      </c>
      <c r="R1616" s="61">
        <v>1000</v>
      </c>
      <c r="S1616" s="61">
        <v>0</v>
      </c>
    </row>
    <row r="1617" spans="1:19" x14ac:dyDescent="0.2">
      <c r="A1617" t="s">
        <v>577</v>
      </c>
      <c r="B1617" t="s">
        <v>947</v>
      </c>
      <c r="C1617" t="s">
        <v>1274</v>
      </c>
      <c r="D1617" t="s">
        <v>238</v>
      </c>
      <c r="E1617" t="s">
        <v>1546</v>
      </c>
      <c r="F1617" t="s">
        <v>123</v>
      </c>
      <c r="G1617" s="87">
        <v>43921</v>
      </c>
      <c r="H1617" t="s">
        <v>1846</v>
      </c>
      <c r="I1617" t="s">
        <v>3774</v>
      </c>
      <c r="J1617" t="s">
        <v>3774</v>
      </c>
      <c r="K1617">
        <v>10386</v>
      </c>
      <c r="L1617" t="s">
        <v>3791</v>
      </c>
      <c r="M1617" s="87">
        <v>43935</v>
      </c>
      <c r="N1617" t="s">
        <v>1551</v>
      </c>
      <c r="O1617" t="s">
        <v>1552</v>
      </c>
      <c r="P1617" s="61">
        <v>161.37</v>
      </c>
      <c r="Q1617" t="s">
        <v>1552</v>
      </c>
      <c r="R1617" s="61">
        <v>161.37</v>
      </c>
      <c r="S1617" s="61">
        <v>0</v>
      </c>
    </row>
    <row r="1618" spans="1:19" x14ac:dyDescent="0.2">
      <c r="A1618" t="s">
        <v>577</v>
      </c>
      <c r="B1618" t="s">
        <v>947</v>
      </c>
      <c r="C1618" t="s">
        <v>1274</v>
      </c>
      <c r="D1618" t="s">
        <v>238</v>
      </c>
      <c r="E1618" t="s">
        <v>1546</v>
      </c>
      <c r="F1618" t="s">
        <v>124</v>
      </c>
      <c r="G1618" s="87">
        <v>43922</v>
      </c>
      <c r="H1618" t="s">
        <v>3024</v>
      </c>
      <c r="I1618" t="s">
        <v>3792</v>
      </c>
      <c r="J1618" t="s">
        <v>3793</v>
      </c>
      <c r="K1618">
        <v>10375</v>
      </c>
      <c r="L1618" t="s">
        <v>3468</v>
      </c>
      <c r="M1618" s="87">
        <v>43908</v>
      </c>
      <c r="N1618" t="s">
        <v>1635</v>
      </c>
      <c r="O1618" t="s">
        <v>1552</v>
      </c>
      <c r="P1618" s="61">
        <v>1000</v>
      </c>
      <c r="Q1618" t="s">
        <v>1552</v>
      </c>
      <c r="R1618" s="61">
        <v>1000</v>
      </c>
      <c r="S1618" s="61">
        <v>0</v>
      </c>
    </row>
    <row r="1619" spans="1:19" x14ac:dyDescent="0.2">
      <c r="A1619" t="s">
        <v>577</v>
      </c>
      <c r="B1619" t="s">
        <v>947</v>
      </c>
      <c r="C1619" t="s">
        <v>1274</v>
      </c>
      <c r="D1619" t="s">
        <v>238</v>
      </c>
      <c r="E1619" t="s">
        <v>1546</v>
      </c>
      <c r="F1619" t="s">
        <v>124</v>
      </c>
      <c r="G1619" s="87">
        <v>43951</v>
      </c>
      <c r="H1619" t="s">
        <v>1846</v>
      </c>
      <c r="I1619" t="s">
        <v>3774</v>
      </c>
      <c r="J1619" t="s">
        <v>3774</v>
      </c>
      <c r="K1619">
        <v>10393</v>
      </c>
      <c r="L1619" t="s">
        <v>3794</v>
      </c>
      <c r="M1619" s="87">
        <v>43955</v>
      </c>
      <c r="N1619" t="s">
        <v>1635</v>
      </c>
      <c r="O1619" t="s">
        <v>1552</v>
      </c>
      <c r="P1619" s="61">
        <v>156.16</v>
      </c>
      <c r="Q1619" t="s">
        <v>1552</v>
      </c>
      <c r="R1619" s="61">
        <v>156.16</v>
      </c>
      <c r="S1619" s="61">
        <v>0</v>
      </c>
    </row>
    <row r="1620" spans="1:19" x14ac:dyDescent="0.2">
      <c r="A1620" t="s">
        <v>577</v>
      </c>
      <c r="B1620" t="s">
        <v>947</v>
      </c>
      <c r="C1620" t="s">
        <v>1274</v>
      </c>
      <c r="D1620" t="s">
        <v>238</v>
      </c>
      <c r="E1620" t="s">
        <v>1546</v>
      </c>
      <c r="F1620" t="s">
        <v>125</v>
      </c>
      <c r="G1620" s="87">
        <v>43952</v>
      </c>
      <c r="H1620" t="s">
        <v>3024</v>
      </c>
      <c r="I1620" t="s">
        <v>3795</v>
      </c>
      <c r="J1620" t="s">
        <v>3796</v>
      </c>
      <c r="K1620">
        <v>10388</v>
      </c>
      <c r="L1620" t="s">
        <v>3679</v>
      </c>
      <c r="M1620" s="87">
        <v>43944</v>
      </c>
      <c r="N1620" t="s">
        <v>1551</v>
      </c>
      <c r="O1620" t="s">
        <v>1552</v>
      </c>
      <c r="P1620" s="61">
        <v>1000</v>
      </c>
      <c r="Q1620" t="s">
        <v>1552</v>
      </c>
      <c r="R1620" s="61">
        <v>1000</v>
      </c>
      <c r="S1620" s="61">
        <v>0</v>
      </c>
    </row>
    <row r="1621" spans="1:19" x14ac:dyDescent="0.2">
      <c r="A1621" t="s">
        <v>577</v>
      </c>
      <c r="B1621" t="s">
        <v>947</v>
      </c>
      <c r="C1621" t="s">
        <v>1274</v>
      </c>
      <c r="D1621" t="s">
        <v>238</v>
      </c>
      <c r="E1621" t="s">
        <v>1546</v>
      </c>
      <c r="F1621" t="s">
        <v>125</v>
      </c>
      <c r="G1621" s="87">
        <v>43982</v>
      </c>
      <c r="H1621" t="s">
        <v>1846</v>
      </c>
      <c r="I1621" t="s">
        <v>3774</v>
      </c>
      <c r="J1621" t="s">
        <v>3774</v>
      </c>
      <c r="K1621">
        <v>10404</v>
      </c>
      <c r="L1621" t="s">
        <v>3797</v>
      </c>
      <c r="M1621" s="87">
        <v>43991</v>
      </c>
      <c r="N1621" t="s">
        <v>1551</v>
      </c>
      <c r="O1621" t="s">
        <v>1552</v>
      </c>
      <c r="P1621" s="61">
        <v>161.37</v>
      </c>
      <c r="Q1621" t="s">
        <v>1552</v>
      </c>
      <c r="R1621" s="61">
        <v>161.37</v>
      </c>
      <c r="S1621" s="61">
        <v>0</v>
      </c>
    </row>
    <row r="1622" spans="1:19" x14ac:dyDescent="0.2">
      <c r="A1622" t="s">
        <v>577</v>
      </c>
      <c r="B1622" t="s">
        <v>947</v>
      </c>
      <c r="C1622" t="s">
        <v>1274</v>
      </c>
      <c r="D1622" t="s">
        <v>238</v>
      </c>
      <c r="E1622" t="s">
        <v>1546</v>
      </c>
      <c r="F1622" t="s">
        <v>126</v>
      </c>
      <c r="G1622" s="87">
        <v>43983</v>
      </c>
      <c r="H1622" t="s">
        <v>3024</v>
      </c>
      <c r="I1622" t="s">
        <v>3798</v>
      </c>
      <c r="J1622" t="s">
        <v>3799</v>
      </c>
      <c r="K1622">
        <v>10399</v>
      </c>
      <c r="L1622" t="s">
        <v>3531</v>
      </c>
      <c r="M1622" s="87">
        <v>43983</v>
      </c>
      <c r="N1622" t="s">
        <v>1635</v>
      </c>
      <c r="O1622" t="s">
        <v>1552</v>
      </c>
      <c r="P1622" s="61">
        <v>1000</v>
      </c>
      <c r="Q1622" t="s">
        <v>1552</v>
      </c>
      <c r="R1622" s="61">
        <v>1000</v>
      </c>
      <c r="S1622" s="61">
        <v>0</v>
      </c>
    </row>
    <row r="1623" spans="1:19" x14ac:dyDescent="0.2">
      <c r="A1623" t="s">
        <v>577</v>
      </c>
      <c r="B1623" t="s">
        <v>947</v>
      </c>
      <c r="C1623" t="s">
        <v>1274</v>
      </c>
      <c r="D1623" t="s">
        <v>238</v>
      </c>
      <c r="E1623" t="s">
        <v>1546</v>
      </c>
      <c r="F1623" t="s">
        <v>16</v>
      </c>
      <c r="G1623" s="87">
        <v>44012</v>
      </c>
      <c r="H1623" t="s">
        <v>2361</v>
      </c>
      <c r="J1623" t="s">
        <v>2362</v>
      </c>
      <c r="K1623">
        <v>10408</v>
      </c>
      <c r="L1623" t="s">
        <v>2363</v>
      </c>
      <c r="M1623" s="87">
        <v>43999</v>
      </c>
      <c r="N1623" t="s">
        <v>1551</v>
      </c>
      <c r="O1623" t="s">
        <v>1552</v>
      </c>
      <c r="P1623" s="61">
        <v>-13843.82</v>
      </c>
      <c r="Q1623" t="s">
        <v>1552</v>
      </c>
      <c r="R1623" s="61">
        <v>0</v>
      </c>
      <c r="S1623" s="61">
        <v>-13843.82</v>
      </c>
    </row>
    <row r="1624" spans="1:19" x14ac:dyDescent="0.2">
      <c r="A1624" t="s">
        <v>577</v>
      </c>
      <c r="B1624" t="s">
        <v>947</v>
      </c>
      <c r="C1624" t="s">
        <v>1274</v>
      </c>
      <c r="D1624" t="s">
        <v>238</v>
      </c>
      <c r="E1624" t="s">
        <v>1546</v>
      </c>
      <c r="F1624" t="s">
        <v>16</v>
      </c>
      <c r="G1624" s="87">
        <v>44012</v>
      </c>
      <c r="H1624" t="s">
        <v>2361</v>
      </c>
      <c r="I1624" t="s">
        <v>2362</v>
      </c>
      <c r="J1624" t="s">
        <v>2362</v>
      </c>
      <c r="K1624">
        <v>10426</v>
      </c>
      <c r="L1624" t="s">
        <v>3800</v>
      </c>
      <c r="M1624" s="87">
        <v>44020</v>
      </c>
      <c r="N1624" t="s">
        <v>1551</v>
      </c>
      <c r="O1624" t="s">
        <v>1552</v>
      </c>
      <c r="P1624" s="61">
        <v>-156.16</v>
      </c>
      <c r="Q1624" t="s">
        <v>1552</v>
      </c>
      <c r="R1624" s="61">
        <v>0</v>
      </c>
      <c r="S1624" s="61">
        <v>-156.16</v>
      </c>
    </row>
    <row r="1625" spans="1:19" x14ac:dyDescent="0.2">
      <c r="A1625" t="s">
        <v>577</v>
      </c>
      <c r="B1625" t="s">
        <v>947</v>
      </c>
      <c r="C1625" t="s">
        <v>1274</v>
      </c>
      <c r="D1625" t="s">
        <v>238</v>
      </c>
      <c r="E1625" t="s">
        <v>1546</v>
      </c>
      <c r="F1625" t="s">
        <v>16</v>
      </c>
      <c r="G1625" s="87">
        <v>44012</v>
      </c>
      <c r="H1625" t="s">
        <v>2361</v>
      </c>
      <c r="I1625" t="s">
        <v>2362</v>
      </c>
      <c r="J1625" t="s">
        <v>2362</v>
      </c>
      <c r="K1625">
        <v>10426</v>
      </c>
      <c r="L1625" t="s">
        <v>3800</v>
      </c>
      <c r="M1625" s="87">
        <v>44020</v>
      </c>
      <c r="N1625" t="s">
        <v>1551</v>
      </c>
      <c r="O1625" t="s">
        <v>1552</v>
      </c>
      <c r="P1625" s="61">
        <v>-106.21</v>
      </c>
      <c r="Q1625" t="s">
        <v>1552</v>
      </c>
      <c r="R1625" s="61">
        <v>0</v>
      </c>
      <c r="S1625" s="61">
        <v>-106.21</v>
      </c>
    </row>
    <row r="1626" spans="1:19" x14ac:dyDescent="0.2">
      <c r="A1626" t="s">
        <v>577</v>
      </c>
      <c r="B1626" t="s">
        <v>947</v>
      </c>
      <c r="C1626" t="s">
        <v>1274</v>
      </c>
      <c r="D1626" t="s">
        <v>238</v>
      </c>
      <c r="E1626" t="s">
        <v>1546</v>
      </c>
      <c r="F1626" t="s">
        <v>16</v>
      </c>
      <c r="G1626" s="87">
        <v>44012</v>
      </c>
      <c r="H1626" t="s">
        <v>2361</v>
      </c>
      <c r="I1626" t="s">
        <v>2362</v>
      </c>
      <c r="J1626" t="s">
        <v>2362</v>
      </c>
      <c r="K1626">
        <v>10426</v>
      </c>
      <c r="L1626" t="s">
        <v>3801</v>
      </c>
      <c r="M1626" s="87">
        <v>44020</v>
      </c>
      <c r="N1626" t="s">
        <v>1551</v>
      </c>
      <c r="O1626" t="s">
        <v>1552</v>
      </c>
      <c r="P1626" s="61">
        <v>161.37</v>
      </c>
      <c r="Q1626" t="s">
        <v>1552</v>
      </c>
      <c r="R1626" s="61">
        <v>161.37</v>
      </c>
      <c r="S1626" s="61">
        <v>0</v>
      </c>
    </row>
    <row r="1627" spans="1:19" x14ac:dyDescent="0.2">
      <c r="A1627" t="s">
        <v>577</v>
      </c>
      <c r="B1627" t="s">
        <v>947</v>
      </c>
      <c r="C1627" t="s">
        <v>1274</v>
      </c>
      <c r="D1627" t="s">
        <v>238</v>
      </c>
      <c r="E1627" t="s">
        <v>1546</v>
      </c>
      <c r="F1627" t="s">
        <v>16</v>
      </c>
      <c r="G1627" s="87">
        <v>44012</v>
      </c>
      <c r="H1627" t="s">
        <v>2361</v>
      </c>
      <c r="I1627" t="s">
        <v>2362</v>
      </c>
      <c r="J1627" t="s">
        <v>2362</v>
      </c>
      <c r="K1627">
        <v>10425</v>
      </c>
      <c r="L1627" t="s">
        <v>3802</v>
      </c>
      <c r="M1627" s="87">
        <v>44020</v>
      </c>
      <c r="N1627" t="s">
        <v>1551</v>
      </c>
      <c r="O1627" t="s">
        <v>1552</v>
      </c>
      <c r="P1627" s="61">
        <v>-161.37</v>
      </c>
      <c r="Q1627" t="s">
        <v>1552</v>
      </c>
      <c r="R1627" s="61">
        <v>0</v>
      </c>
      <c r="S1627" s="61">
        <v>-161.37</v>
      </c>
    </row>
    <row r="1628" spans="1:19" x14ac:dyDescent="0.2">
      <c r="A1628" t="s">
        <v>577</v>
      </c>
      <c r="B1628" t="s">
        <v>947</v>
      </c>
      <c r="C1628" t="s">
        <v>1274</v>
      </c>
      <c r="D1628" t="s">
        <v>238</v>
      </c>
      <c r="E1628" t="s">
        <v>1546</v>
      </c>
      <c r="F1628" t="s">
        <v>126</v>
      </c>
      <c r="G1628" s="87">
        <v>44012</v>
      </c>
      <c r="H1628" t="s">
        <v>1846</v>
      </c>
      <c r="I1628" t="s">
        <v>3774</v>
      </c>
      <c r="J1628" t="s">
        <v>3774</v>
      </c>
      <c r="K1628">
        <v>10425</v>
      </c>
      <c r="L1628" t="s">
        <v>3802</v>
      </c>
      <c r="M1628" s="87">
        <v>44020</v>
      </c>
      <c r="N1628" t="s">
        <v>1551</v>
      </c>
      <c r="O1628" t="s">
        <v>1552</v>
      </c>
      <c r="P1628" s="61">
        <v>161.37</v>
      </c>
      <c r="Q1628" t="s">
        <v>1552</v>
      </c>
      <c r="R1628" s="61">
        <v>161.37</v>
      </c>
      <c r="S1628" s="61">
        <v>0</v>
      </c>
    </row>
    <row r="1629" spans="1:19" x14ac:dyDescent="0.2">
      <c r="A1629" t="s">
        <v>577</v>
      </c>
      <c r="B1629" t="s">
        <v>947</v>
      </c>
      <c r="C1629" t="s">
        <v>1274</v>
      </c>
      <c r="D1629" t="s">
        <v>238</v>
      </c>
      <c r="E1629" t="s">
        <v>1546</v>
      </c>
      <c r="F1629" t="s">
        <v>126</v>
      </c>
      <c r="G1629" s="87">
        <v>44012</v>
      </c>
      <c r="H1629" t="s">
        <v>1846</v>
      </c>
      <c r="I1629" t="s">
        <v>3774</v>
      </c>
      <c r="J1629" t="s">
        <v>3774</v>
      </c>
      <c r="K1629">
        <v>10426</v>
      </c>
      <c r="L1629" t="s">
        <v>3801</v>
      </c>
      <c r="M1629" s="87">
        <v>44020</v>
      </c>
      <c r="N1629" t="s">
        <v>1551</v>
      </c>
      <c r="O1629" t="s">
        <v>1552</v>
      </c>
      <c r="P1629" s="61">
        <v>-161.37</v>
      </c>
      <c r="Q1629" t="s">
        <v>1552</v>
      </c>
      <c r="R1629" s="61">
        <v>0</v>
      </c>
      <c r="S1629" s="61">
        <v>-161.37</v>
      </c>
    </row>
    <row r="1630" spans="1:19" x14ac:dyDescent="0.2">
      <c r="A1630" t="s">
        <v>577</v>
      </c>
      <c r="B1630" t="s">
        <v>947</v>
      </c>
      <c r="C1630" t="s">
        <v>1274</v>
      </c>
      <c r="D1630" t="s">
        <v>238</v>
      </c>
      <c r="E1630" t="s">
        <v>1546</v>
      </c>
      <c r="F1630" t="s">
        <v>126</v>
      </c>
      <c r="G1630" s="87">
        <v>44012</v>
      </c>
      <c r="H1630" t="s">
        <v>1846</v>
      </c>
      <c r="I1630" t="s">
        <v>3774</v>
      </c>
      <c r="J1630" t="s">
        <v>3774</v>
      </c>
      <c r="K1630">
        <v>10426</v>
      </c>
      <c r="L1630" t="s">
        <v>3800</v>
      </c>
      <c r="M1630" s="87">
        <v>44020</v>
      </c>
      <c r="N1630" t="s">
        <v>1551</v>
      </c>
      <c r="O1630" t="s">
        <v>1552</v>
      </c>
      <c r="P1630" s="61">
        <v>106.21</v>
      </c>
      <c r="Q1630" t="s">
        <v>1552</v>
      </c>
      <c r="R1630" s="61">
        <v>106.21</v>
      </c>
      <c r="S1630" s="61">
        <v>0</v>
      </c>
    </row>
    <row r="1631" spans="1:19" x14ac:dyDescent="0.2">
      <c r="A1631" t="s">
        <v>577</v>
      </c>
      <c r="B1631" t="s">
        <v>947</v>
      </c>
      <c r="C1631" t="s">
        <v>1274</v>
      </c>
      <c r="D1631" t="s">
        <v>238</v>
      </c>
      <c r="E1631" t="s">
        <v>1546</v>
      </c>
      <c r="F1631" t="s">
        <v>126</v>
      </c>
      <c r="G1631" s="87">
        <v>44012</v>
      </c>
      <c r="H1631" t="s">
        <v>1846</v>
      </c>
      <c r="I1631" t="s">
        <v>3774</v>
      </c>
      <c r="J1631" t="s">
        <v>3774</v>
      </c>
      <c r="K1631">
        <v>10426</v>
      </c>
      <c r="L1631" t="s">
        <v>3800</v>
      </c>
      <c r="M1631" s="87">
        <v>44020</v>
      </c>
      <c r="N1631" t="s">
        <v>1551</v>
      </c>
      <c r="O1631" t="s">
        <v>1552</v>
      </c>
      <c r="P1631" s="61">
        <v>156.16</v>
      </c>
      <c r="Q1631" t="s">
        <v>1552</v>
      </c>
      <c r="R1631" s="61">
        <v>156.16</v>
      </c>
      <c r="S1631" s="61">
        <v>0</v>
      </c>
    </row>
    <row r="1632" spans="1:19" x14ac:dyDescent="0.2">
      <c r="A1632" t="s">
        <v>578</v>
      </c>
      <c r="B1632" t="s">
        <v>948</v>
      </c>
      <c r="C1632" t="s">
        <v>1276</v>
      </c>
      <c r="D1632" t="s">
        <v>238</v>
      </c>
      <c r="E1632" t="s">
        <v>1546</v>
      </c>
      <c r="F1632" t="s">
        <v>121</v>
      </c>
      <c r="G1632" s="87">
        <v>43837</v>
      </c>
      <c r="H1632" t="s">
        <v>3024</v>
      </c>
      <c r="I1632" t="s">
        <v>3709</v>
      </c>
      <c r="J1632" t="s">
        <v>3803</v>
      </c>
      <c r="K1632">
        <v>10331</v>
      </c>
      <c r="L1632" t="s">
        <v>3383</v>
      </c>
      <c r="M1632" s="87">
        <v>43837</v>
      </c>
      <c r="N1632" t="s">
        <v>1551</v>
      </c>
      <c r="O1632" t="s">
        <v>1552</v>
      </c>
      <c r="P1632" s="61">
        <v>188.56</v>
      </c>
      <c r="Q1632" t="s">
        <v>1552</v>
      </c>
      <c r="R1632" s="61">
        <v>188.56</v>
      </c>
      <c r="S1632" s="61">
        <v>0</v>
      </c>
    </row>
    <row r="1633" spans="1:19" x14ac:dyDescent="0.2">
      <c r="A1633" t="s">
        <v>578</v>
      </c>
      <c r="B1633" t="s">
        <v>948</v>
      </c>
      <c r="C1633" t="s">
        <v>1276</v>
      </c>
      <c r="D1633" t="s">
        <v>238</v>
      </c>
      <c r="E1633" t="s">
        <v>1546</v>
      </c>
      <c r="F1633" t="s">
        <v>16</v>
      </c>
      <c r="G1633" s="87">
        <v>44012</v>
      </c>
      <c r="H1633" t="s">
        <v>2361</v>
      </c>
      <c r="J1633" t="s">
        <v>2362</v>
      </c>
      <c r="K1633">
        <v>10408</v>
      </c>
      <c r="L1633" t="s">
        <v>2363</v>
      </c>
      <c r="M1633" s="87">
        <v>43999</v>
      </c>
      <c r="N1633" t="s">
        <v>1551</v>
      </c>
      <c r="O1633" t="s">
        <v>1552</v>
      </c>
      <c r="P1633" s="61">
        <v>-188.56</v>
      </c>
      <c r="Q1633" t="s">
        <v>1552</v>
      </c>
      <c r="R1633" s="61">
        <v>0</v>
      </c>
      <c r="S1633" s="61">
        <v>-188.56</v>
      </c>
    </row>
    <row r="1634" spans="1:19" x14ac:dyDescent="0.2">
      <c r="A1634" t="s">
        <v>806</v>
      </c>
      <c r="B1634" t="s">
        <v>954</v>
      </c>
      <c r="C1634" t="s">
        <v>1280</v>
      </c>
      <c r="D1634" t="s">
        <v>238</v>
      </c>
      <c r="E1634" t="s">
        <v>1546</v>
      </c>
      <c r="F1634" t="s">
        <v>117</v>
      </c>
      <c r="G1634" s="87">
        <v>43738</v>
      </c>
      <c r="H1634" t="s">
        <v>1846</v>
      </c>
      <c r="I1634" t="s">
        <v>1847</v>
      </c>
      <c r="J1634" t="s">
        <v>1847</v>
      </c>
      <c r="K1634">
        <v>10284</v>
      </c>
      <c r="L1634" t="s">
        <v>3778</v>
      </c>
      <c r="M1634" s="87">
        <v>43752</v>
      </c>
      <c r="N1634" t="s">
        <v>1551</v>
      </c>
      <c r="O1634" t="s">
        <v>1552</v>
      </c>
      <c r="P1634" s="61">
        <v>-750</v>
      </c>
      <c r="Q1634" t="s">
        <v>1552</v>
      </c>
      <c r="R1634" s="61">
        <v>0</v>
      </c>
      <c r="S1634" s="61">
        <v>-750</v>
      </c>
    </row>
    <row r="1635" spans="1:19" x14ac:dyDescent="0.2">
      <c r="A1635" t="s">
        <v>806</v>
      </c>
      <c r="B1635" t="s">
        <v>954</v>
      </c>
      <c r="C1635" t="s">
        <v>1280</v>
      </c>
      <c r="D1635" t="s">
        <v>238</v>
      </c>
      <c r="E1635" t="s">
        <v>1546</v>
      </c>
      <c r="F1635" t="s">
        <v>117</v>
      </c>
      <c r="G1635" s="87">
        <v>43738</v>
      </c>
      <c r="H1635" t="s">
        <v>1846</v>
      </c>
      <c r="I1635" t="s">
        <v>1847</v>
      </c>
      <c r="J1635" t="s">
        <v>1847</v>
      </c>
      <c r="K1635">
        <v>10283</v>
      </c>
      <c r="L1635" t="s">
        <v>1848</v>
      </c>
      <c r="M1635" s="87">
        <v>43752</v>
      </c>
      <c r="N1635" t="s">
        <v>1551</v>
      </c>
      <c r="O1635" t="s">
        <v>1552</v>
      </c>
      <c r="P1635" s="61">
        <v>750</v>
      </c>
      <c r="Q1635" t="s">
        <v>1552</v>
      </c>
      <c r="R1635" s="61">
        <v>750</v>
      </c>
      <c r="S1635" s="61">
        <v>0</v>
      </c>
    </row>
    <row r="1636" spans="1:19" x14ac:dyDescent="0.2">
      <c r="A1636" t="s">
        <v>806</v>
      </c>
      <c r="B1636" t="s">
        <v>954</v>
      </c>
      <c r="C1636" t="s">
        <v>1280</v>
      </c>
      <c r="D1636" t="s">
        <v>238</v>
      </c>
      <c r="E1636" t="s">
        <v>1546</v>
      </c>
      <c r="F1636" t="s">
        <v>117</v>
      </c>
      <c r="G1636" s="87">
        <v>43738</v>
      </c>
      <c r="H1636" t="s">
        <v>3024</v>
      </c>
      <c r="I1636" t="s">
        <v>3804</v>
      </c>
      <c r="J1636" t="s">
        <v>3805</v>
      </c>
      <c r="K1636">
        <v>10280</v>
      </c>
      <c r="L1636" t="s">
        <v>3288</v>
      </c>
      <c r="M1636" s="87">
        <v>43748</v>
      </c>
      <c r="N1636" t="s">
        <v>1551</v>
      </c>
      <c r="O1636" t="s">
        <v>1552</v>
      </c>
      <c r="P1636" s="61">
        <v>300</v>
      </c>
      <c r="Q1636" t="s">
        <v>1552</v>
      </c>
      <c r="R1636" s="61">
        <v>300</v>
      </c>
      <c r="S1636" s="61">
        <v>0</v>
      </c>
    </row>
    <row r="1637" spans="1:19" x14ac:dyDescent="0.2">
      <c r="A1637" t="s">
        <v>806</v>
      </c>
      <c r="B1637" t="s">
        <v>954</v>
      </c>
      <c r="C1637" t="s">
        <v>1280</v>
      </c>
      <c r="D1637" t="s">
        <v>238</v>
      </c>
      <c r="E1637" t="s">
        <v>1546</v>
      </c>
      <c r="F1637" t="s">
        <v>118</v>
      </c>
      <c r="G1637" s="87">
        <v>43760</v>
      </c>
      <c r="H1637" t="s">
        <v>3024</v>
      </c>
      <c r="I1637" t="s">
        <v>3806</v>
      </c>
      <c r="J1637" t="s">
        <v>3807</v>
      </c>
      <c r="K1637">
        <v>10292</v>
      </c>
      <c r="L1637" t="s">
        <v>3808</v>
      </c>
      <c r="M1637" s="87">
        <v>43768</v>
      </c>
      <c r="N1637" t="s">
        <v>1551</v>
      </c>
      <c r="O1637" t="s">
        <v>1552</v>
      </c>
      <c r="P1637" s="61">
        <v>300</v>
      </c>
      <c r="Q1637" t="s">
        <v>1552</v>
      </c>
      <c r="R1637" s="61">
        <v>300</v>
      </c>
      <c r="S1637" s="61">
        <v>0</v>
      </c>
    </row>
    <row r="1638" spans="1:19" x14ac:dyDescent="0.2">
      <c r="A1638" t="s">
        <v>806</v>
      </c>
      <c r="B1638" t="s">
        <v>954</v>
      </c>
      <c r="C1638" t="s">
        <v>1280</v>
      </c>
      <c r="D1638" t="s">
        <v>238</v>
      </c>
      <c r="E1638" t="s">
        <v>1546</v>
      </c>
      <c r="F1638" t="s">
        <v>119</v>
      </c>
      <c r="G1638" s="87">
        <v>43797</v>
      </c>
      <c r="H1638" t="s">
        <v>3024</v>
      </c>
      <c r="I1638" t="s">
        <v>3809</v>
      </c>
      <c r="J1638" t="s">
        <v>3777</v>
      </c>
      <c r="K1638">
        <v>10306</v>
      </c>
      <c r="L1638" t="s">
        <v>3345</v>
      </c>
      <c r="M1638" s="87">
        <v>43797</v>
      </c>
      <c r="N1638" t="s">
        <v>1635</v>
      </c>
      <c r="O1638" t="s">
        <v>1552</v>
      </c>
      <c r="P1638" s="61">
        <v>300</v>
      </c>
      <c r="Q1638" t="s">
        <v>1552</v>
      </c>
      <c r="R1638" s="61">
        <v>300</v>
      </c>
      <c r="S1638" s="61">
        <v>0</v>
      </c>
    </row>
    <row r="1639" spans="1:19" x14ac:dyDescent="0.2">
      <c r="A1639" t="s">
        <v>806</v>
      </c>
      <c r="B1639" t="s">
        <v>954</v>
      </c>
      <c r="C1639" t="s">
        <v>1280</v>
      </c>
      <c r="D1639" t="s">
        <v>238</v>
      </c>
      <c r="E1639" t="s">
        <v>1546</v>
      </c>
      <c r="F1639" t="s">
        <v>120</v>
      </c>
      <c r="G1639" s="87">
        <v>43816</v>
      </c>
      <c r="H1639" t="s">
        <v>3024</v>
      </c>
      <c r="I1639" t="s">
        <v>3810</v>
      </c>
      <c r="J1639" t="s">
        <v>3811</v>
      </c>
      <c r="K1639">
        <v>10324</v>
      </c>
      <c r="L1639" t="s">
        <v>3661</v>
      </c>
      <c r="M1639" s="87">
        <v>43836</v>
      </c>
      <c r="N1639" t="s">
        <v>1635</v>
      </c>
      <c r="O1639" t="s">
        <v>1552</v>
      </c>
      <c r="P1639" s="61">
        <v>300</v>
      </c>
      <c r="Q1639" t="s">
        <v>1552</v>
      </c>
      <c r="R1639" s="61">
        <v>300</v>
      </c>
      <c r="S1639" s="61">
        <v>0</v>
      </c>
    </row>
    <row r="1640" spans="1:19" x14ac:dyDescent="0.2">
      <c r="A1640" t="s">
        <v>806</v>
      </c>
      <c r="B1640" t="s">
        <v>954</v>
      </c>
      <c r="C1640" t="s">
        <v>1280</v>
      </c>
      <c r="D1640" t="s">
        <v>238</v>
      </c>
      <c r="E1640" t="s">
        <v>1546</v>
      </c>
      <c r="F1640" t="s">
        <v>121</v>
      </c>
      <c r="G1640" s="87">
        <v>43851</v>
      </c>
      <c r="H1640" t="s">
        <v>3024</v>
      </c>
      <c r="I1640" t="s">
        <v>3812</v>
      </c>
      <c r="J1640" t="s">
        <v>3813</v>
      </c>
      <c r="K1640">
        <v>10349</v>
      </c>
      <c r="L1640" t="s">
        <v>3391</v>
      </c>
      <c r="M1640" s="87">
        <v>43863</v>
      </c>
      <c r="N1640" t="s">
        <v>1635</v>
      </c>
      <c r="O1640" t="s">
        <v>1552</v>
      </c>
      <c r="P1640" s="61">
        <v>300</v>
      </c>
      <c r="Q1640" t="s">
        <v>1552</v>
      </c>
      <c r="R1640" s="61">
        <v>300</v>
      </c>
      <c r="S1640" s="61">
        <v>0</v>
      </c>
    </row>
    <row r="1641" spans="1:19" x14ac:dyDescent="0.2">
      <c r="A1641" t="s">
        <v>806</v>
      </c>
      <c r="B1641" t="s">
        <v>954</v>
      </c>
      <c r="C1641" t="s">
        <v>1280</v>
      </c>
      <c r="D1641" t="s">
        <v>238</v>
      </c>
      <c r="E1641" t="s">
        <v>1546</v>
      </c>
      <c r="F1641" t="s">
        <v>122</v>
      </c>
      <c r="G1641" s="87">
        <v>43881</v>
      </c>
      <c r="H1641" t="s">
        <v>3024</v>
      </c>
      <c r="I1641" t="s">
        <v>3814</v>
      </c>
      <c r="J1641" t="s">
        <v>3815</v>
      </c>
      <c r="K1641">
        <v>10359</v>
      </c>
      <c r="L1641" t="s">
        <v>3416</v>
      </c>
      <c r="M1641" s="87">
        <v>43887</v>
      </c>
      <c r="N1641" t="s">
        <v>1635</v>
      </c>
      <c r="O1641" t="s">
        <v>1552</v>
      </c>
      <c r="P1641" s="61">
        <v>300</v>
      </c>
      <c r="Q1641" t="s">
        <v>1552</v>
      </c>
      <c r="R1641" s="61">
        <v>300</v>
      </c>
      <c r="S1641" s="61">
        <v>0</v>
      </c>
    </row>
    <row r="1642" spans="1:19" x14ac:dyDescent="0.2">
      <c r="A1642" t="s">
        <v>806</v>
      </c>
      <c r="B1642" t="s">
        <v>954</v>
      </c>
      <c r="C1642" t="s">
        <v>1280</v>
      </c>
      <c r="D1642" t="s">
        <v>238</v>
      </c>
      <c r="E1642" t="s">
        <v>1546</v>
      </c>
      <c r="F1642" t="s">
        <v>123</v>
      </c>
      <c r="G1642" s="87">
        <v>43907</v>
      </c>
      <c r="H1642" t="s">
        <v>3024</v>
      </c>
      <c r="I1642" t="s">
        <v>3816</v>
      </c>
      <c r="J1642" t="s">
        <v>3811</v>
      </c>
      <c r="K1642">
        <v>10375</v>
      </c>
      <c r="L1642" t="s">
        <v>3463</v>
      </c>
      <c r="M1642" s="87">
        <v>43908</v>
      </c>
      <c r="N1642" t="s">
        <v>1635</v>
      </c>
      <c r="O1642" t="s">
        <v>1552</v>
      </c>
      <c r="P1642" s="61">
        <v>150</v>
      </c>
      <c r="Q1642" t="s">
        <v>1552</v>
      </c>
      <c r="R1642" s="61">
        <v>150</v>
      </c>
      <c r="S1642" s="61">
        <v>0</v>
      </c>
    </row>
    <row r="1643" spans="1:19" x14ac:dyDescent="0.2">
      <c r="A1643" t="s">
        <v>806</v>
      </c>
      <c r="B1643" t="s">
        <v>954</v>
      </c>
      <c r="C1643" t="s">
        <v>1280</v>
      </c>
      <c r="D1643" t="s">
        <v>238</v>
      </c>
      <c r="E1643" t="s">
        <v>1546</v>
      </c>
      <c r="F1643" t="s">
        <v>123</v>
      </c>
      <c r="G1643" s="87">
        <v>43907</v>
      </c>
      <c r="H1643" t="s">
        <v>3024</v>
      </c>
      <c r="I1643" t="s">
        <v>3817</v>
      </c>
      <c r="J1643" t="s">
        <v>3811</v>
      </c>
      <c r="K1643">
        <v>10375</v>
      </c>
      <c r="L1643" t="s">
        <v>3674</v>
      </c>
      <c r="M1643" s="87">
        <v>43908</v>
      </c>
      <c r="N1643" t="s">
        <v>1635</v>
      </c>
      <c r="O1643" t="s">
        <v>1552</v>
      </c>
      <c r="P1643" s="61">
        <v>300</v>
      </c>
      <c r="Q1643" t="s">
        <v>1552</v>
      </c>
      <c r="R1643" s="61">
        <v>300</v>
      </c>
      <c r="S1643" s="61">
        <v>0</v>
      </c>
    </row>
    <row r="1644" spans="1:19" x14ac:dyDescent="0.2">
      <c r="A1644" t="s">
        <v>806</v>
      </c>
      <c r="B1644" t="s">
        <v>954</v>
      </c>
      <c r="C1644" t="s">
        <v>1280</v>
      </c>
      <c r="D1644" t="s">
        <v>238</v>
      </c>
      <c r="E1644" t="s">
        <v>1546</v>
      </c>
      <c r="F1644" t="s">
        <v>124</v>
      </c>
      <c r="G1644" s="87">
        <v>43951</v>
      </c>
      <c r="H1644" t="s">
        <v>1846</v>
      </c>
      <c r="I1644" t="s">
        <v>2985</v>
      </c>
      <c r="J1644" t="s">
        <v>2985</v>
      </c>
      <c r="K1644">
        <v>10396</v>
      </c>
      <c r="L1644" t="s">
        <v>3680</v>
      </c>
      <c r="M1644" s="87">
        <v>43957</v>
      </c>
      <c r="N1644" t="s">
        <v>1551</v>
      </c>
      <c r="O1644" t="s">
        <v>1552</v>
      </c>
      <c r="P1644" s="61">
        <v>300</v>
      </c>
      <c r="Q1644" t="s">
        <v>1552</v>
      </c>
      <c r="R1644" s="61">
        <v>300</v>
      </c>
      <c r="S1644" s="61">
        <v>0</v>
      </c>
    </row>
    <row r="1645" spans="1:19" x14ac:dyDescent="0.2">
      <c r="A1645" t="s">
        <v>806</v>
      </c>
      <c r="B1645" t="s">
        <v>954</v>
      </c>
      <c r="C1645" t="s">
        <v>1280</v>
      </c>
      <c r="D1645" t="s">
        <v>238</v>
      </c>
      <c r="E1645" t="s">
        <v>1546</v>
      </c>
      <c r="F1645" t="s">
        <v>125</v>
      </c>
      <c r="G1645" s="87">
        <v>43971</v>
      </c>
      <c r="H1645" t="s">
        <v>3024</v>
      </c>
      <c r="I1645" t="s">
        <v>3818</v>
      </c>
      <c r="J1645" t="s">
        <v>3819</v>
      </c>
      <c r="K1645">
        <v>10399</v>
      </c>
      <c r="L1645" t="s">
        <v>3527</v>
      </c>
      <c r="M1645" s="87">
        <v>43983</v>
      </c>
      <c r="N1645" t="s">
        <v>1635</v>
      </c>
      <c r="O1645" t="s">
        <v>1552</v>
      </c>
      <c r="P1645" s="61">
        <v>300</v>
      </c>
      <c r="Q1645" t="s">
        <v>1552</v>
      </c>
      <c r="R1645" s="61">
        <v>300</v>
      </c>
      <c r="S1645" s="61">
        <v>0</v>
      </c>
    </row>
    <row r="1646" spans="1:19" x14ac:dyDescent="0.2">
      <c r="A1646" t="s">
        <v>806</v>
      </c>
      <c r="B1646" t="s">
        <v>954</v>
      </c>
      <c r="C1646" t="s">
        <v>1280</v>
      </c>
      <c r="D1646" t="s">
        <v>238</v>
      </c>
      <c r="E1646" t="s">
        <v>1546</v>
      </c>
      <c r="F1646" t="s">
        <v>126</v>
      </c>
      <c r="G1646" s="87">
        <v>44005</v>
      </c>
      <c r="H1646" t="s">
        <v>3024</v>
      </c>
      <c r="I1646" t="s">
        <v>3820</v>
      </c>
      <c r="J1646" t="s">
        <v>3821</v>
      </c>
      <c r="K1646">
        <v>10409</v>
      </c>
      <c r="L1646" t="s">
        <v>3690</v>
      </c>
      <c r="M1646" s="87">
        <v>44006</v>
      </c>
      <c r="N1646" t="s">
        <v>1551</v>
      </c>
      <c r="O1646" t="s">
        <v>1552</v>
      </c>
      <c r="P1646" s="61">
        <v>300</v>
      </c>
      <c r="Q1646" t="s">
        <v>1552</v>
      </c>
      <c r="R1646" s="61">
        <v>300</v>
      </c>
      <c r="S1646" s="61">
        <v>0</v>
      </c>
    </row>
    <row r="1647" spans="1:19" x14ac:dyDescent="0.2">
      <c r="A1647" t="s">
        <v>806</v>
      </c>
      <c r="B1647" t="s">
        <v>954</v>
      </c>
      <c r="C1647" t="s">
        <v>1280</v>
      </c>
      <c r="D1647" t="s">
        <v>238</v>
      </c>
      <c r="E1647" t="s">
        <v>1546</v>
      </c>
      <c r="F1647" t="s">
        <v>16</v>
      </c>
      <c r="G1647" s="87">
        <v>44012</v>
      </c>
      <c r="H1647" t="s">
        <v>2361</v>
      </c>
      <c r="J1647" t="s">
        <v>2362</v>
      </c>
      <c r="K1647">
        <v>10408</v>
      </c>
      <c r="L1647" t="s">
        <v>2363</v>
      </c>
      <c r="M1647" s="87">
        <v>43999</v>
      </c>
      <c r="N1647" t="s">
        <v>1551</v>
      </c>
      <c r="O1647" t="s">
        <v>1552</v>
      </c>
      <c r="P1647" s="61">
        <v>-2850</v>
      </c>
      <c r="Q1647" t="s">
        <v>1552</v>
      </c>
      <c r="R1647" s="61">
        <v>0</v>
      </c>
      <c r="S1647" s="61">
        <v>-2850</v>
      </c>
    </row>
    <row r="1648" spans="1:19" x14ac:dyDescent="0.2">
      <c r="A1648" t="s">
        <v>806</v>
      </c>
      <c r="B1648" t="s">
        <v>954</v>
      </c>
      <c r="C1648" t="s">
        <v>1280</v>
      </c>
      <c r="D1648" t="s">
        <v>238</v>
      </c>
      <c r="E1648" t="s">
        <v>1546</v>
      </c>
      <c r="F1648" t="s">
        <v>16</v>
      </c>
      <c r="G1648" s="87">
        <v>44012</v>
      </c>
      <c r="H1648" t="s">
        <v>3556</v>
      </c>
      <c r="I1648" t="s">
        <v>2362</v>
      </c>
      <c r="J1648" t="s">
        <v>2362</v>
      </c>
      <c r="K1648">
        <v>10409</v>
      </c>
      <c r="L1648" t="s">
        <v>3690</v>
      </c>
      <c r="M1648" s="87">
        <v>44006</v>
      </c>
      <c r="N1648" t="s">
        <v>1551</v>
      </c>
      <c r="O1648" t="s">
        <v>1552</v>
      </c>
      <c r="P1648" s="61">
        <v>-300</v>
      </c>
      <c r="Q1648" t="s">
        <v>1552</v>
      </c>
      <c r="R1648" s="61">
        <v>0</v>
      </c>
      <c r="S1648" s="61">
        <v>-300</v>
      </c>
    </row>
    <row r="1649" spans="1:19" x14ac:dyDescent="0.2">
      <c r="A1649" t="s">
        <v>580</v>
      </c>
      <c r="B1649" t="s">
        <v>957</v>
      </c>
      <c r="C1649" t="s">
        <v>1284</v>
      </c>
      <c r="D1649" t="s">
        <v>238</v>
      </c>
      <c r="E1649" t="s">
        <v>1546</v>
      </c>
      <c r="F1649" t="s">
        <v>115</v>
      </c>
      <c r="G1649" s="87">
        <v>43647</v>
      </c>
      <c r="H1649" t="s">
        <v>3024</v>
      </c>
      <c r="I1649" t="s">
        <v>3822</v>
      </c>
      <c r="J1649" t="s">
        <v>3823</v>
      </c>
      <c r="K1649">
        <v>10216</v>
      </c>
      <c r="L1649" t="s">
        <v>3824</v>
      </c>
      <c r="M1649" s="87">
        <v>43647</v>
      </c>
      <c r="N1649" t="s">
        <v>1635</v>
      </c>
      <c r="O1649" t="s">
        <v>1552</v>
      </c>
      <c r="P1649" s="61">
        <v>12085</v>
      </c>
      <c r="Q1649" t="s">
        <v>1552</v>
      </c>
      <c r="R1649" s="61">
        <v>12085</v>
      </c>
      <c r="S1649" s="61">
        <v>0</v>
      </c>
    </row>
    <row r="1650" spans="1:19" x14ac:dyDescent="0.2">
      <c r="A1650" t="s">
        <v>580</v>
      </c>
      <c r="B1650" t="s">
        <v>957</v>
      </c>
      <c r="C1650" t="s">
        <v>1284</v>
      </c>
      <c r="D1650" t="s">
        <v>238</v>
      </c>
      <c r="E1650" t="s">
        <v>1546</v>
      </c>
      <c r="F1650" t="s">
        <v>116</v>
      </c>
      <c r="G1650" s="87">
        <v>43679</v>
      </c>
      <c r="H1650" t="s">
        <v>3024</v>
      </c>
      <c r="I1650" t="s">
        <v>3825</v>
      </c>
      <c r="J1650" t="s">
        <v>3826</v>
      </c>
      <c r="K1650">
        <v>10243</v>
      </c>
      <c r="L1650" t="s">
        <v>3214</v>
      </c>
      <c r="M1650" s="87">
        <v>43685</v>
      </c>
      <c r="N1650" t="s">
        <v>1551</v>
      </c>
      <c r="O1650" t="s">
        <v>1552</v>
      </c>
      <c r="P1650" s="61">
        <v>15380</v>
      </c>
      <c r="Q1650" t="s">
        <v>1552</v>
      </c>
      <c r="R1650" s="61">
        <v>15380</v>
      </c>
      <c r="S1650" s="61">
        <v>0</v>
      </c>
    </row>
    <row r="1651" spans="1:19" x14ac:dyDescent="0.2">
      <c r="A1651" t="s">
        <v>580</v>
      </c>
      <c r="B1651" t="s">
        <v>957</v>
      </c>
      <c r="C1651" t="s">
        <v>1284</v>
      </c>
      <c r="D1651" t="s">
        <v>238</v>
      </c>
      <c r="E1651" t="s">
        <v>1546</v>
      </c>
      <c r="F1651" t="s">
        <v>117</v>
      </c>
      <c r="G1651" s="87">
        <v>43710</v>
      </c>
      <c r="H1651" t="s">
        <v>3024</v>
      </c>
      <c r="I1651" t="s">
        <v>3827</v>
      </c>
      <c r="J1651" t="s">
        <v>3828</v>
      </c>
      <c r="K1651">
        <v>10257</v>
      </c>
      <c r="L1651" t="s">
        <v>3239</v>
      </c>
      <c r="M1651" s="87">
        <v>43717</v>
      </c>
      <c r="N1651" t="s">
        <v>1551</v>
      </c>
      <c r="O1651" t="s">
        <v>1552</v>
      </c>
      <c r="P1651" s="61">
        <v>12710</v>
      </c>
      <c r="Q1651" t="s">
        <v>1552</v>
      </c>
      <c r="R1651" s="61">
        <v>12710</v>
      </c>
      <c r="S1651" s="61">
        <v>0</v>
      </c>
    </row>
    <row r="1652" spans="1:19" x14ac:dyDescent="0.2">
      <c r="A1652" t="s">
        <v>580</v>
      </c>
      <c r="B1652" t="s">
        <v>957</v>
      </c>
      <c r="C1652" t="s">
        <v>1284</v>
      </c>
      <c r="D1652" t="s">
        <v>238</v>
      </c>
      <c r="E1652" t="s">
        <v>1546</v>
      </c>
      <c r="F1652" t="s">
        <v>117</v>
      </c>
      <c r="G1652" s="87">
        <v>43710</v>
      </c>
      <c r="H1652" t="s">
        <v>3024</v>
      </c>
      <c r="I1652" t="s">
        <v>3829</v>
      </c>
      <c r="J1652" t="s">
        <v>3830</v>
      </c>
      <c r="K1652">
        <v>10257</v>
      </c>
      <c r="L1652" t="s">
        <v>3239</v>
      </c>
      <c r="M1652" s="87">
        <v>43717</v>
      </c>
      <c r="N1652" t="s">
        <v>1551</v>
      </c>
      <c r="O1652" t="s">
        <v>1552</v>
      </c>
      <c r="P1652" s="61">
        <v>12085</v>
      </c>
      <c r="Q1652" t="s">
        <v>1552</v>
      </c>
      <c r="R1652" s="61">
        <v>12085</v>
      </c>
      <c r="S1652" s="61">
        <v>0</v>
      </c>
    </row>
    <row r="1653" spans="1:19" x14ac:dyDescent="0.2">
      <c r="A1653" t="s">
        <v>580</v>
      </c>
      <c r="B1653" t="s">
        <v>957</v>
      </c>
      <c r="C1653" t="s">
        <v>1284</v>
      </c>
      <c r="D1653" t="s">
        <v>238</v>
      </c>
      <c r="E1653" t="s">
        <v>1546</v>
      </c>
      <c r="F1653" t="s">
        <v>117</v>
      </c>
      <c r="G1653" s="87">
        <v>43738</v>
      </c>
      <c r="H1653" t="s">
        <v>1846</v>
      </c>
      <c r="I1653" t="s">
        <v>1847</v>
      </c>
      <c r="J1653" t="s">
        <v>1847</v>
      </c>
      <c r="K1653">
        <v>10283</v>
      </c>
      <c r="L1653" t="s">
        <v>1848</v>
      </c>
      <c r="M1653" s="87">
        <v>43752</v>
      </c>
      <c r="N1653" t="s">
        <v>1551</v>
      </c>
      <c r="O1653" t="s">
        <v>1552</v>
      </c>
      <c r="P1653" s="61">
        <v>-12710</v>
      </c>
      <c r="Q1653" t="s">
        <v>1552</v>
      </c>
      <c r="R1653" s="61">
        <v>0</v>
      </c>
      <c r="S1653" s="61">
        <v>-12710</v>
      </c>
    </row>
    <row r="1654" spans="1:19" x14ac:dyDescent="0.2">
      <c r="A1654" t="s">
        <v>580</v>
      </c>
      <c r="B1654" t="s">
        <v>957</v>
      </c>
      <c r="C1654" t="s">
        <v>1284</v>
      </c>
      <c r="D1654" t="s">
        <v>238</v>
      </c>
      <c r="E1654" t="s">
        <v>1546</v>
      </c>
      <c r="F1654" t="s">
        <v>118</v>
      </c>
      <c r="G1654" s="87">
        <v>43740</v>
      </c>
      <c r="H1654" t="s">
        <v>3024</v>
      </c>
      <c r="I1654" t="s">
        <v>3831</v>
      </c>
      <c r="J1654" t="s">
        <v>3586</v>
      </c>
      <c r="K1654">
        <v>10278</v>
      </c>
      <c r="L1654" t="s">
        <v>3281</v>
      </c>
      <c r="M1654" s="87">
        <v>43741</v>
      </c>
      <c r="N1654" t="s">
        <v>1551</v>
      </c>
      <c r="O1654" t="s">
        <v>1552</v>
      </c>
      <c r="P1654" s="61">
        <v>12085</v>
      </c>
      <c r="Q1654" t="s">
        <v>1552</v>
      </c>
      <c r="R1654" s="61">
        <v>12085</v>
      </c>
      <c r="S1654" s="61">
        <v>0</v>
      </c>
    </row>
    <row r="1655" spans="1:19" x14ac:dyDescent="0.2">
      <c r="A1655" t="s">
        <v>580</v>
      </c>
      <c r="B1655" t="s">
        <v>957</v>
      </c>
      <c r="C1655" t="s">
        <v>1284</v>
      </c>
      <c r="D1655" t="s">
        <v>238</v>
      </c>
      <c r="E1655" t="s">
        <v>1546</v>
      </c>
      <c r="F1655" t="s">
        <v>119</v>
      </c>
      <c r="G1655" s="87">
        <v>43770</v>
      </c>
      <c r="H1655" t="s">
        <v>3024</v>
      </c>
      <c r="I1655" t="s">
        <v>3832</v>
      </c>
      <c r="J1655" t="s">
        <v>3833</v>
      </c>
      <c r="K1655">
        <v>10294</v>
      </c>
      <c r="L1655" t="s">
        <v>3310</v>
      </c>
      <c r="M1655" s="87">
        <v>43773</v>
      </c>
      <c r="N1655" t="s">
        <v>3298</v>
      </c>
      <c r="O1655" t="s">
        <v>1552</v>
      </c>
      <c r="P1655" s="61">
        <v>11188</v>
      </c>
      <c r="Q1655" t="s">
        <v>1552</v>
      </c>
      <c r="R1655" s="61">
        <v>11188</v>
      </c>
      <c r="S1655" s="61">
        <v>0</v>
      </c>
    </row>
    <row r="1656" spans="1:19" x14ac:dyDescent="0.2">
      <c r="A1656" t="s">
        <v>580</v>
      </c>
      <c r="B1656" t="s">
        <v>957</v>
      </c>
      <c r="C1656" t="s">
        <v>1284</v>
      </c>
      <c r="D1656" t="s">
        <v>238</v>
      </c>
      <c r="E1656" t="s">
        <v>1546</v>
      </c>
      <c r="F1656" t="s">
        <v>120</v>
      </c>
      <c r="G1656" s="87">
        <v>43801</v>
      </c>
      <c r="H1656" t="s">
        <v>3024</v>
      </c>
      <c r="I1656" t="s">
        <v>3834</v>
      </c>
      <c r="J1656" t="s">
        <v>3835</v>
      </c>
      <c r="K1656">
        <v>10306</v>
      </c>
      <c r="L1656" t="s">
        <v>3347</v>
      </c>
      <c r="M1656" s="87">
        <v>43797</v>
      </c>
      <c r="N1656" t="s">
        <v>1635</v>
      </c>
      <c r="O1656" t="s">
        <v>1552</v>
      </c>
      <c r="P1656" s="61">
        <v>12085</v>
      </c>
      <c r="Q1656" t="s">
        <v>1552</v>
      </c>
      <c r="R1656" s="61">
        <v>12085</v>
      </c>
      <c r="S1656" s="61">
        <v>0</v>
      </c>
    </row>
    <row r="1657" spans="1:19" x14ac:dyDescent="0.2">
      <c r="A1657" t="s">
        <v>580</v>
      </c>
      <c r="B1657" t="s">
        <v>957</v>
      </c>
      <c r="C1657" t="s">
        <v>1284</v>
      </c>
      <c r="D1657" t="s">
        <v>238</v>
      </c>
      <c r="E1657" t="s">
        <v>1546</v>
      </c>
      <c r="F1657" t="s">
        <v>121</v>
      </c>
      <c r="G1657" s="87">
        <v>43832</v>
      </c>
      <c r="H1657" t="s">
        <v>3024</v>
      </c>
      <c r="I1657" t="s">
        <v>3836</v>
      </c>
      <c r="J1657" t="s">
        <v>3837</v>
      </c>
      <c r="K1657">
        <v>10324</v>
      </c>
      <c r="L1657" t="s">
        <v>3380</v>
      </c>
      <c r="M1657" s="87">
        <v>43836</v>
      </c>
      <c r="N1657" t="s">
        <v>1635</v>
      </c>
      <c r="O1657" t="s">
        <v>1552</v>
      </c>
      <c r="P1657" s="61">
        <v>11188</v>
      </c>
      <c r="Q1657" t="s">
        <v>1552</v>
      </c>
      <c r="R1657" s="61">
        <v>11188</v>
      </c>
      <c r="S1657" s="61">
        <v>0</v>
      </c>
    </row>
    <row r="1658" spans="1:19" x14ac:dyDescent="0.2">
      <c r="A1658" t="s">
        <v>580</v>
      </c>
      <c r="B1658" t="s">
        <v>957</v>
      </c>
      <c r="C1658" t="s">
        <v>1284</v>
      </c>
      <c r="D1658" t="s">
        <v>238</v>
      </c>
      <c r="E1658" t="s">
        <v>1546</v>
      </c>
      <c r="F1658" t="s">
        <v>122</v>
      </c>
      <c r="G1658" s="87">
        <v>43865</v>
      </c>
      <c r="H1658" t="s">
        <v>3024</v>
      </c>
      <c r="I1658" t="s">
        <v>3838</v>
      </c>
      <c r="J1658" t="s">
        <v>3839</v>
      </c>
      <c r="K1658">
        <v>10353</v>
      </c>
      <c r="L1658" t="s">
        <v>3404</v>
      </c>
      <c r="M1658" s="87">
        <v>43871</v>
      </c>
      <c r="N1658" t="s">
        <v>1551</v>
      </c>
      <c r="O1658" t="s">
        <v>1552</v>
      </c>
      <c r="P1658" s="61">
        <v>12085</v>
      </c>
      <c r="Q1658" t="s">
        <v>1552</v>
      </c>
      <c r="R1658" s="61">
        <v>12085</v>
      </c>
      <c r="S1658" s="61">
        <v>0</v>
      </c>
    </row>
    <row r="1659" spans="1:19" x14ac:dyDescent="0.2">
      <c r="A1659" t="s">
        <v>580</v>
      </c>
      <c r="B1659" t="s">
        <v>957</v>
      </c>
      <c r="C1659" t="s">
        <v>1284</v>
      </c>
      <c r="D1659" t="s">
        <v>238</v>
      </c>
      <c r="E1659" t="s">
        <v>1546</v>
      </c>
      <c r="F1659" t="s">
        <v>123</v>
      </c>
      <c r="G1659" s="87">
        <v>43892</v>
      </c>
      <c r="H1659" t="s">
        <v>3024</v>
      </c>
      <c r="I1659" t="s">
        <v>3840</v>
      </c>
      <c r="J1659" t="s">
        <v>3841</v>
      </c>
      <c r="K1659">
        <v>10363</v>
      </c>
      <c r="L1659" t="s">
        <v>3842</v>
      </c>
      <c r="M1659" s="87">
        <v>43891</v>
      </c>
      <c r="N1659" t="s">
        <v>1635</v>
      </c>
      <c r="O1659" t="s">
        <v>1552</v>
      </c>
      <c r="P1659" s="61">
        <v>12085</v>
      </c>
      <c r="Q1659" t="s">
        <v>1552</v>
      </c>
      <c r="R1659" s="61">
        <v>12085</v>
      </c>
      <c r="S1659" s="61">
        <v>0</v>
      </c>
    </row>
    <row r="1660" spans="1:19" x14ac:dyDescent="0.2">
      <c r="A1660" t="s">
        <v>580</v>
      </c>
      <c r="B1660" t="s">
        <v>957</v>
      </c>
      <c r="C1660" t="s">
        <v>1284</v>
      </c>
      <c r="D1660" t="s">
        <v>238</v>
      </c>
      <c r="E1660" t="s">
        <v>1546</v>
      </c>
      <c r="F1660" t="s">
        <v>124</v>
      </c>
      <c r="G1660" s="87">
        <v>43922</v>
      </c>
      <c r="H1660" t="s">
        <v>3024</v>
      </c>
      <c r="I1660" t="s">
        <v>3843</v>
      </c>
      <c r="J1660" t="s">
        <v>3844</v>
      </c>
      <c r="K1660">
        <v>10379</v>
      </c>
      <c r="L1660" t="s">
        <v>3845</v>
      </c>
      <c r="M1660" s="87">
        <v>43921</v>
      </c>
      <c r="N1660" t="s">
        <v>1635</v>
      </c>
      <c r="O1660" t="s">
        <v>1552</v>
      </c>
      <c r="P1660" s="61">
        <v>4952</v>
      </c>
      <c r="Q1660" t="s">
        <v>1552</v>
      </c>
      <c r="R1660" s="61">
        <v>4952</v>
      </c>
      <c r="S1660" s="61">
        <v>0</v>
      </c>
    </row>
    <row r="1661" spans="1:19" x14ac:dyDescent="0.2">
      <c r="A1661" t="s">
        <v>580</v>
      </c>
      <c r="B1661" t="s">
        <v>957</v>
      </c>
      <c r="C1661" t="s">
        <v>1284</v>
      </c>
      <c r="D1661" t="s">
        <v>238</v>
      </c>
      <c r="E1661" t="s">
        <v>1546</v>
      </c>
      <c r="F1661" t="s">
        <v>125</v>
      </c>
      <c r="G1661" s="87">
        <v>43955</v>
      </c>
      <c r="H1661" t="s">
        <v>3024</v>
      </c>
      <c r="I1661" t="s">
        <v>3846</v>
      </c>
      <c r="J1661" t="s">
        <v>3847</v>
      </c>
      <c r="K1661">
        <v>10394</v>
      </c>
      <c r="L1661" t="s">
        <v>3509</v>
      </c>
      <c r="M1661" s="87">
        <v>43957</v>
      </c>
      <c r="N1661" t="s">
        <v>1551</v>
      </c>
      <c r="O1661" t="s">
        <v>1552</v>
      </c>
      <c r="P1661" s="61">
        <v>6844</v>
      </c>
      <c r="Q1661" t="s">
        <v>1552</v>
      </c>
      <c r="R1661" s="61">
        <v>6844</v>
      </c>
      <c r="S1661" s="61">
        <v>0</v>
      </c>
    </row>
    <row r="1662" spans="1:19" x14ac:dyDescent="0.2">
      <c r="A1662" t="s">
        <v>580</v>
      </c>
      <c r="B1662" t="s">
        <v>957</v>
      </c>
      <c r="C1662" t="s">
        <v>1284</v>
      </c>
      <c r="D1662" t="s">
        <v>238</v>
      </c>
      <c r="E1662" t="s">
        <v>1546</v>
      </c>
      <c r="F1662" t="s">
        <v>126</v>
      </c>
      <c r="G1662" s="87">
        <v>43984</v>
      </c>
      <c r="H1662" t="s">
        <v>3024</v>
      </c>
      <c r="I1662" t="s">
        <v>3848</v>
      </c>
      <c r="J1662" t="s">
        <v>3849</v>
      </c>
      <c r="K1662">
        <v>10402</v>
      </c>
      <c r="L1662" t="s">
        <v>3546</v>
      </c>
      <c r="M1662" s="87">
        <v>43985</v>
      </c>
      <c r="N1662" t="s">
        <v>1551</v>
      </c>
      <c r="O1662" t="s">
        <v>1552</v>
      </c>
      <c r="P1662" s="61">
        <v>6844</v>
      </c>
      <c r="Q1662" t="s">
        <v>1552</v>
      </c>
      <c r="R1662" s="61">
        <v>6844</v>
      </c>
      <c r="S1662" s="61">
        <v>0</v>
      </c>
    </row>
    <row r="1663" spans="1:19" x14ac:dyDescent="0.2">
      <c r="A1663" t="s">
        <v>580</v>
      </c>
      <c r="B1663" t="s">
        <v>957</v>
      </c>
      <c r="C1663" t="s">
        <v>1284</v>
      </c>
      <c r="D1663" t="s">
        <v>238</v>
      </c>
      <c r="E1663" t="s">
        <v>1546</v>
      </c>
      <c r="F1663" t="s">
        <v>16</v>
      </c>
      <c r="G1663" s="87">
        <v>44012</v>
      </c>
      <c r="H1663" t="s">
        <v>2361</v>
      </c>
      <c r="J1663" t="s">
        <v>2362</v>
      </c>
      <c r="K1663">
        <v>10408</v>
      </c>
      <c r="L1663" t="s">
        <v>2363</v>
      </c>
      <c r="M1663" s="87">
        <v>43999</v>
      </c>
      <c r="N1663" t="s">
        <v>1551</v>
      </c>
      <c r="O1663" t="s">
        <v>1552</v>
      </c>
      <c r="P1663" s="61">
        <v>-128906</v>
      </c>
      <c r="Q1663" t="s">
        <v>1552</v>
      </c>
      <c r="R1663" s="61">
        <v>0</v>
      </c>
      <c r="S1663" s="61">
        <v>-128906</v>
      </c>
    </row>
    <row r="1664" spans="1:19" x14ac:dyDescent="0.2">
      <c r="A1664" t="s">
        <v>581</v>
      </c>
      <c r="B1664" t="s">
        <v>958</v>
      </c>
      <c r="C1664" t="s">
        <v>1286</v>
      </c>
      <c r="D1664" t="s">
        <v>238</v>
      </c>
      <c r="E1664" t="s">
        <v>1546</v>
      </c>
      <c r="F1664" t="s">
        <v>120</v>
      </c>
      <c r="G1664" s="87">
        <v>43830</v>
      </c>
      <c r="H1664" t="s">
        <v>1846</v>
      </c>
      <c r="I1664" t="s">
        <v>3850</v>
      </c>
      <c r="J1664" t="s">
        <v>3850</v>
      </c>
      <c r="K1664">
        <v>10341</v>
      </c>
      <c r="L1664" t="s">
        <v>3019</v>
      </c>
      <c r="M1664" s="87">
        <v>43838</v>
      </c>
      <c r="N1664" t="s">
        <v>1551</v>
      </c>
      <c r="O1664" t="s">
        <v>1552</v>
      </c>
      <c r="P1664" s="61">
        <v>281.82</v>
      </c>
      <c r="Q1664" t="s">
        <v>1552</v>
      </c>
      <c r="R1664" s="61">
        <v>281.82</v>
      </c>
      <c r="S1664" s="61">
        <v>0</v>
      </c>
    </row>
    <row r="1665" spans="1:19" x14ac:dyDescent="0.2">
      <c r="A1665" t="s">
        <v>581</v>
      </c>
      <c r="B1665" t="s">
        <v>958</v>
      </c>
      <c r="C1665" t="s">
        <v>1286</v>
      </c>
      <c r="D1665" t="s">
        <v>238</v>
      </c>
      <c r="E1665" t="s">
        <v>1546</v>
      </c>
      <c r="F1665" t="s">
        <v>120</v>
      </c>
      <c r="G1665" s="87">
        <v>43830</v>
      </c>
      <c r="H1665" t="s">
        <v>1846</v>
      </c>
      <c r="I1665" t="s">
        <v>3851</v>
      </c>
      <c r="J1665" t="s">
        <v>3851</v>
      </c>
      <c r="K1665">
        <v>10341</v>
      </c>
      <c r="L1665" t="s">
        <v>3019</v>
      </c>
      <c r="M1665" s="87">
        <v>43838</v>
      </c>
      <c r="N1665" t="s">
        <v>1551</v>
      </c>
      <c r="O1665" t="s">
        <v>1552</v>
      </c>
      <c r="P1665" s="61">
        <v>1387.27</v>
      </c>
      <c r="Q1665" t="s">
        <v>1552</v>
      </c>
      <c r="R1665" s="61">
        <v>1387.27</v>
      </c>
      <c r="S1665" s="61">
        <v>0</v>
      </c>
    </row>
    <row r="1666" spans="1:19" x14ac:dyDescent="0.2">
      <c r="A1666" t="s">
        <v>581</v>
      </c>
      <c r="B1666" t="s">
        <v>958</v>
      </c>
      <c r="C1666" t="s">
        <v>1286</v>
      </c>
      <c r="D1666" t="s">
        <v>238</v>
      </c>
      <c r="E1666" t="s">
        <v>1546</v>
      </c>
      <c r="F1666" t="s">
        <v>16</v>
      </c>
      <c r="G1666" s="87">
        <v>44012</v>
      </c>
      <c r="H1666" t="s">
        <v>2361</v>
      </c>
      <c r="J1666" t="s">
        <v>2362</v>
      </c>
      <c r="K1666">
        <v>10408</v>
      </c>
      <c r="L1666" t="s">
        <v>2363</v>
      </c>
      <c r="M1666" s="87">
        <v>43999</v>
      </c>
      <c r="N1666" t="s">
        <v>1551</v>
      </c>
      <c r="O1666" t="s">
        <v>1552</v>
      </c>
      <c r="P1666" s="61">
        <v>-1669.09</v>
      </c>
      <c r="Q1666" t="s">
        <v>1552</v>
      </c>
      <c r="R1666" s="61">
        <v>0</v>
      </c>
      <c r="S1666" s="61">
        <v>-1669.09</v>
      </c>
    </row>
    <row r="1667" spans="1:19" x14ac:dyDescent="0.2">
      <c r="A1667" t="s">
        <v>585</v>
      </c>
      <c r="B1667" t="s">
        <v>962</v>
      </c>
      <c r="C1667" t="s">
        <v>1289</v>
      </c>
      <c r="D1667" t="s">
        <v>238</v>
      </c>
      <c r="E1667" t="s">
        <v>1546</v>
      </c>
      <c r="F1667" t="s">
        <v>116</v>
      </c>
      <c r="G1667" s="87">
        <v>43704</v>
      </c>
      <c r="H1667" t="s">
        <v>3024</v>
      </c>
      <c r="I1667" t="s">
        <v>3852</v>
      </c>
      <c r="J1667" t="s">
        <v>3853</v>
      </c>
      <c r="K1667">
        <v>10253</v>
      </c>
      <c r="L1667" t="s">
        <v>3625</v>
      </c>
      <c r="M1667" s="87">
        <v>43710</v>
      </c>
      <c r="N1667" t="s">
        <v>1635</v>
      </c>
      <c r="O1667" t="s">
        <v>1552</v>
      </c>
      <c r="P1667" s="61">
        <v>4670</v>
      </c>
      <c r="Q1667" t="s">
        <v>1552</v>
      </c>
      <c r="R1667" s="61">
        <v>4670</v>
      </c>
      <c r="S1667" s="61">
        <v>0</v>
      </c>
    </row>
    <row r="1668" spans="1:19" x14ac:dyDescent="0.2">
      <c r="A1668" t="s">
        <v>585</v>
      </c>
      <c r="B1668" t="s">
        <v>962</v>
      </c>
      <c r="C1668" t="s">
        <v>1289</v>
      </c>
      <c r="D1668" t="s">
        <v>238</v>
      </c>
      <c r="E1668" t="s">
        <v>1546</v>
      </c>
      <c r="F1668" t="s">
        <v>119</v>
      </c>
      <c r="G1668" s="87">
        <v>43794</v>
      </c>
      <c r="H1668" t="s">
        <v>3024</v>
      </c>
      <c r="I1668" t="s">
        <v>3854</v>
      </c>
      <c r="J1668" t="s">
        <v>3855</v>
      </c>
      <c r="K1668">
        <v>10306</v>
      </c>
      <c r="L1668" t="s">
        <v>3347</v>
      </c>
      <c r="M1668" s="87">
        <v>43797</v>
      </c>
      <c r="N1668" t="s">
        <v>1635</v>
      </c>
      <c r="O1668" t="s">
        <v>1552</v>
      </c>
      <c r="P1668" s="61">
        <v>4200</v>
      </c>
      <c r="Q1668" t="s">
        <v>1552</v>
      </c>
      <c r="R1668" s="61">
        <v>4200</v>
      </c>
      <c r="S1668" s="61">
        <v>0</v>
      </c>
    </row>
    <row r="1669" spans="1:19" x14ac:dyDescent="0.2">
      <c r="A1669" t="s">
        <v>585</v>
      </c>
      <c r="B1669" t="s">
        <v>962</v>
      </c>
      <c r="C1669" t="s">
        <v>1289</v>
      </c>
      <c r="D1669" t="s">
        <v>238</v>
      </c>
      <c r="E1669" t="s">
        <v>1546</v>
      </c>
      <c r="F1669" t="s">
        <v>16</v>
      </c>
      <c r="G1669" s="87">
        <v>44012</v>
      </c>
      <c r="H1669" t="s">
        <v>2361</v>
      </c>
      <c r="J1669" t="s">
        <v>2362</v>
      </c>
      <c r="K1669">
        <v>10408</v>
      </c>
      <c r="L1669" t="s">
        <v>2363</v>
      </c>
      <c r="M1669" s="87">
        <v>43999</v>
      </c>
      <c r="N1669" t="s">
        <v>1551</v>
      </c>
      <c r="O1669" t="s">
        <v>1552</v>
      </c>
      <c r="P1669" s="61">
        <v>-8870</v>
      </c>
      <c r="Q1669" t="s">
        <v>1552</v>
      </c>
      <c r="R1669" s="61">
        <v>0</v>
      </c>
      <c r="S1669" s="61">
        <v>-8870</v>
      </c>
    </row>
    <row r="1670" spans="1:19" x14ac:dyDescent="0.2">
      <c r="A1670" t="s">
        <v>838</v>
      </c>
      <c r="B1670" t="s">
        <v>969</v>
      </c>
      <c r="C1670" t="s">
        <v>839</v>
      </c>
      <c r="D1670" t="s">
        <v>238</v>
      </c>
      <c r="E1670" t="s">
        <v>1546</v>
      </c>
      <c r="F1670" t="s">
        <v>117</v>
      </c>
      <c r="G1670" s="87">
        <v>43738</v>
      </c>
      <c r="H1670" t="s">
        <v>1846</v>
      </c>
      <c r="I1670" t="s">
        <v>3856</v>
      </c>
      <c r="J1670" t="s">
        <v>3856</v>
      </c>
      <c r="K1670">
        <v>10283</v>
      </c>
      <c r="L1670" t="s">
        <v>3857</v>
      </c>
      <c r="M1670" s="87">
        <v>43752</v>
      </c>
      <c r="N1670" t="s">
        <v>1551</v>
      </c>
      <c r="O1670" t="s">
        <v>1552</v>
      </c>
      <c r="P1670" s="61">
        <v>262.5</v>
      </c>
      <c r="Q1670" t="s">
        <v>1552</v>
      </c>
      <c r="R1670" s="61">
        <v>262.5</v>
      </c>
      <c r="S1670" s="61">
        <v>0</v>
      </c>
    </row>
    <row r="1671" spans="1:19" x14ac:dyDescent="0.2">
      <c r="A1671" t="s">
        <v>838</v>
      </c>
      <c r="B1671" t="s">
        <v>969</v>
      </c>
      <c r="C1671" t="s">
        <v>839</v>
      </c>
      <c r="D1671" t="s">
        <v>238</v>
      </c>
      <c r="E1671" t="s">
        <v>1546</v>
      </c>
      <c r="F1671" t="s">
        <v>118</v>
      </c>
      <c r="G1671" s="87">
        <v>43740</v>
      </c>
      <c r="H1671" t="s">
        <v>3024</v>
      </c>
      <c r="I1671" t="s">
        <v>3858</v>
      </c>
      <c r="J1671" t="s">
        <v>3859</v>
      </c>
      <c r="K1671">
        <v>10278</v>
      </c>
      <c r="L1671" t="s">
        <v>3281</v>
      </c>
      <c r="M1671" s="87">
        <v>43741</v>
      </c>
      <c r="N1671" t="s">
        <v>1551</v>
      </c>
      <c r="O1671" t="s">
        <v>1552</v>
      </c>
      <c r="P1671" s="61">
        <v>1575</v>
      </c>
      <c r="Q1671" t="s">
        <v>1552</v>
      </c>
      <c r="R1671" s="61">
        <v>1575</v>
      </c>
      <c r="S1671" s="61">
        <v>0</v>
      </c>
    </row>
    <row r="1672" spans="1:19" x14ac:dyDescent="0.2">
      <c r="A1672" t="s">
        <v>838</v>
      </c>
      <c r="B1672" t="s">
        <v>969</v>
      </c>
      <c r="C1672" t="s">
        <v>839</v>
      </c>
      <c r="D1672" t="s">
        <v>238</v>
      </c>
      <c r="E1672" t="s">
        <v>1546</v>
      </c>
      <c r="F1672" t="s">
        <v>118</v>
      </c>
      <c r="G1672" s="87">
        <v>43769</v>
      </c>
      <c r="H1672" t="s">
        <v>1846</v>
      </c>
      <c r="I1672" t="s">
        <v>1847</v>
      </c>
      <c r="J1672" t="s">
        <v>1847</v>
      </c>
      <c r="K1672">
        <v>10302</v>
      </c>
      <c r="L1672" t="s">
        <v>3765</v>
      </c>
      <c r="M1672" s="87">
        <v>43783</v>
      </c>
      <c r="N1672" t="s">
        <v>1551</v>
      </c>
      <c r="O1672" t="s">
        <v>1552</v>
      </c>
      <c r="P1672" s="61">
        <v>2100</v>
      </c>
      <c r="Q1672" t="s">
        <v>1552</v>
      </c>
      <c r="R1672" s="61">
        <v>2100</v>
      </c>
      <c r="S1672" s="61">
        <v>0</v>
      </c>
    </row>
    <row r="1673" spans="1:19" x14ac:dyDescent="0.2">
      <c r="A1673" t="s">
        <v>838</v>
      </c>
      <c r="B1673" t="s">
        <v>969</v>
      </c>
      <c r="C1673" t="s">
        <v>839</v>
      </c>
      <c r="D1673" t="s">
        <v>238</v>
      </c>
      <c r="E1673" t="s">
        <v>1546</v>
      </c>
      <c r="F1673" t="s">
        <v>119</v>
      </c>
      <c r="G1673" s="87">
        <v>43797</v>
      </c>
      <c r="H1673" t="s">
        <v>3024</v>
      </c>
      <c r="I1673" t="s">
        <v>3860</v>
      </c>
      <c r="J1673" t="s">
        <v>3861</v>
      </c>
      <c r="K1673">
        <v>10306</v>
      </c>
      <c r="L1673" t="s">
        <v>3345</v>
      </c>
      <c r="M1673" s="87">
        <v>43797</v>
      </c>
      <c r="N1673" t="s">
        <v>1635</v>
      </c>
      <c r="O1673" t="s">
        <v>1552</v>
      </c>
      <c r="P1673" s="61">
        <v>1575</v>
      </c>
      <c r="Q1673" t="s">
        <v>1552</v>
      </c>
      <c r="R1673" s="61">
        <v>1575</v>
      </c>
      <c r="S1673" s="61">
        <v>0</v>
      </c>
    </row>
    <row r="1674" spans="1:19" x14ac:dyDescent="0.2">
      <c r="A1674" t="s">
        <v>838</v>
      </c>
      <c r="B1674" t="s">
        <v>969</v>
      </c>
      <c r="C1674" t="s">
        <v>839</v>
      </c>
      <c r="D1674" t="s">
        <v>238</v>
      </c>
      <c r="E1674" t="s">
        <v>1546</v>
      </c>
      <c r="F1674" t="s">
        <v>122</v>
      </c>
      <c r="G1674" s="87">
        <v>43865</v>
      </c>
      <c r="H1674" t="s">
        <v>3024</v>
      </c>
      <c r="I1674" t="s">
        <v>3734</v>
      </c>
      <c r="J1674" t="s">
        <v>3862</v>
      </c>
      <c r="K1674">
        <v>10353</v>
      </c>
      <c r="L1674" t="s">
        <v>3404</v>
      </c>
      <c r="M1674" s="87">
        <v>43871</v>
      </c>
      <c r="N1674" t="s">
        <v>1551</v>
      </c>
      <c r="O1674" t="s">
        <v>1552</v>
      </c>
      <c r="P1674" s="61">
        <v>1575</v>
      </c>
      <c r="Q1674" t="s">
        <v>1552</v>
      </c>
      <c r="R1674" s="61">
        <v>1575</v>
      </c>
      <c r="S1674" s="61">
        <v>0</v>
      </c>
    </row>
    <row r="1675" spans="1:19" x14ac:dyDescent="0.2">
      <c r="A1675" t="s">
        <v>838</v>
      </c>
      <c r="B1675" t="s">
        <v>969</v>
      </c>
      <c r="C1675" t="s">
        <v>839</v>
      </c>
      <c r="D1675" t="s">
        <v>238</v>
      </c>
      <c r="E1675" t="s">
        <v>1546</v>
      </c>
      <c r="F1675" t="s">
        <v>122</v>
      </c>
      <c r="G1675" s="87">
        <v>43889</v>
      </c>
      <c r="H1675" t="s">
        <v>3024</v>
      </c>
      <c r="I1675" t="s">
        <v>3863</v>
      </c>
      <c r="J1675" t="s">
        <v>3864</v>
      </c>
      <c r="K1675">
        <v>10363</v>
      </c>
      <c r="L1675" t="s">
        <v>3742</v>
      </c>
      <c r="M1675" s="87">
        <v>43891</v>
      </c>
      <c r="N1675" t="s">
        <v>1635</v>
      </c>
      <c r="O1675" t="s">
        <v>1552</v>
      </c>
      <c r="P1675" s="61">
        <v>1575</v>
      </c>
      <c r="Q1675" t="s">
        <v>1552</v>
      </c>
      <c r="R1675" s="61">
        <v>1575</v>
      </c>
      <c r="S1675" s="61">
        <v>0</v>
      </c>
    </row>
    <row r="1676" spans="1:19" x14ac:dyDescent="0.2">
      <c r="A1676" t="s">
        <v>838</v>
      </c>
      <c r="B1676" t="s">
        <v>969</v>
      </c>
      <c r="C1676" t="s">
        <v>839</v>
      </c>
      <c r="D1676" t="s">
        <v>238</v>
      </c>
      <c r="E1676" t="s">
        <v>1546</v>
      </c>
      <c r="F1676" t="s">
        <v>122</v>
      </c>
      <c r="G1676" s="87">
        <v>43890</v>
      </c>
      <c r="H1676" t="s">
        <v>1846</v>
      </c>
      <c r="I1676" t="s">
        <v>3865</v>
      </c>
      <c r="J1676" t="s">
        <v>3865</v>
      </c>
      <c r="K1676">
        <v>10368</v>
      </c>
      <c r="L1676" t="s">
        <v>3770</v>
      </c>
      <c r="M1676" s="87">
        <v>43902</v>
      </c>
      <c r="N1676" t="s">
        <v>1551</v>
      </c>
      <c r="O1676" t="s">
        <v>1552</v>
      </c>
      <c r="P1676" s="61">
        <v>-6870.01</v>
      </c>
      <c r="Q1676" t="s">
        <v>1552</v>
      </c>
      <c r="R1676" s="61">
        <v>0</v>
      </c>
      <c r="S1676" s="61">
        <v>-6870.01</v>
      </c>
    </row>
    <row r="1677" spans="1:19" x14ac:dyDescent="0.2">
      <c r="A1677" t="s">
        <v>838</v>
      </c>
      <c r="B1677" t="s">
        <v>969</v>
      </c>
      <c r="C1677" t="s">
        <v>839</v>
      </c>
      <c r="D1677" t="s">
        <v>238</v>
      </c>
      <c r="E1677" t="s">
        <v>1546</v>
      </c>
      <c r="F1677" t="s">
        <v>122</v>
      </c>
      <c r="G1677" s="87">
        <v>43890</v>
      </c>
      <c r="H1677" t="s">
        <v>1846</v>
      </c>
      <c r="I1677" t="s">
        <v>3865</v>
      </c>
      <c r="J1677" t="s">
        <v>3865</v>
      </c>
      <c r="K1677">
        <v>10369</v>
      </c>
      <c r="L1677" t="s">
        <v>3771</v>
      </c>
      <c r="M1677" s="87">
        <v>43902</v>
      </c>
      <c r="N1677" t="s">
        <v>1551</v>
      </c>
      <c r="O1677" t="s">
        <v>1552</v>
      </c>
      <c r="P1677" s="61">
        <v>40</v>
      </c>
      <c r="Q1677" t="s">
        <v>1552</v>
      </c>
      <c r="R1677" s="61">
        <v>40</v>
      </c>
      <c r="S1677" s="61">
        <v>0</v>
      </c>
    </row>
    <row r="1678" spans="1:19" x14ac:dyDescent="0.2">
      <c r="A1678" t="s">
        <v>838</v>
      </c>
      <c r="B1678" t="s">
        <v>969</v>
      </c>
      <c r="C1678" t="s">
        <v>839</v>
      </c>
      <c r="D1678" t="s">
        <v>238</v>
      </c>
      <c r="E1678" t="s">
        <v>1546</v>
      </c>
      <c r="F1678" t="s">
        <v>122</v>
      </c>
      <c r="G1678" s="87">
        <v>43890</v>
      </c>
      <c r="H1678" t="s">
        <v>1846</v>
      </c>
      <c r="I1678" t="s">
        <v>3865</v>
      </c>
      <c r="J1678" t="s">
        <v>3865</v>
      </c>
      <c r="K1678">
        <v>10369</v>
      </c>
      <c r="L1678" t="s">
        <v>3771</v>
      </c>
      <c r="M1678" s="87">
        <v>43902</v>
      </c>
      <c r="N1678" t="s">
        <v>1551</v>
      </c>
      <c r="O1678" t="s">
        <v>1552</v>
      </c>
      <c r="P1678" s="61">
        <v>6870.01</v>
      </c>
      <c r="Q1678" t="s">
        <v>1552</v>
      </c>
      <c r="R1678" s="61">
        <v>6870.01</v>
      </c>
      <c r="S1678" s="61">
        <v>0</v>
      </c>
    </row>
    <row r="1679" spans="1:19" x14ac:dyDescent="0.2">
      <c r="A1679" t="s">
        <v>838</v>
      </c>
      <c r="B1679" t="s">
        <v>969</v>
      </c>
      <c r="C1679" t="s">
        <v>839</v>
      </c>
      <c r="D1679" t="s">
        <v>238</v>
      </c>
      <c r="E1679" t="s">
        <v>1546</v>
      </c>
      <c r="F1679" t="s">
        <v>122</v>
      </c>
      <c r="G1679" s="87">
        <v>43890</v>
      </c>
      <c r="H1679" t="s">
        <v>1846</v>
      </c>
      <c r="I1679" t="s">
        <v>3865</v>
      </c>
      <c r="J1679" t="s">
        <v>3865</v>
      </c>
      <c r="K1679">
        <v>10368</v>
      </c>
      <c r="L1679" t="s">
        <v>3770</v>
      </c>
      <c r="M1679" s="87">
        <v>43902</v>
      </c>
      <c r="N1679" t="s">
        <v>1551</v>
      </c>
      <c r="O1679" t="s">
        <v>1552</v>
      </c>
      <c r="P1679" s="61">
        <v>-40</v>
      </c>
      <c r="Q1679" t="s">
        <v>1552</v>
      </c>
      <c r="R1679" s="61">
        <v>0</v>
      </c>
      <c r="S1679" s="61">
        <v>-40</v>
      </c>
    </row>
    <row r="1680" spans="1:19" x14ac:dyDescent="0.2">
      <c r="A1680" t="s">
        <v>838</v>
      </c>
      <c r="B1680" t="s">
        <v>969</v>
      </c>
      <c r="C1680" t="s">
        <v>839</v>
      </c>
      <c r="D1680" t="s">
        <v>238</v>
      </c>
      <c r="E1680" t="s">
        <v>1546</v>
      </c>
      <c r="F1680" t="s">
        <v>123</v>
      </c>
      <c r="G1680" s="87">
        <v>43909</v>
      </c>
      <c r="H1680" t="s">
        <v>3024</v>
      </c>
      <c r="I1680" t="s">
        <v>3866</v>
      </c>
      <c r="J1680" t="s">
        <v>3867</v>
      </c>
      <c r="K1680">
        <v>10381</v>
      </c>
      <c r="L1680" t="s">
        <v>3478</v>
      </c>
      <c r="M1680" s="87">
        <v>43921</v>
      </c>
      <c r="N1680" t="s">
        <v>1635</v>
      </c>
      <c r="O1680" t="s">
        <v>1552</v>
      </c>
      <c r="P1680" s="61">
        <v>150</v>
      </c>
      <c r="Q1680" t="s">
        <v>1552</v>
      </c>
      <c r="R1680" s="61">
        <v>150</v>
      </c>
      <c r="S1680" s="61">
        <v>0</v>
      </c>
    </row>
    <row r="1681" spans="1:19" x14ac:dyDescent="0.2">
      <c r="A1681" t="s">
        <v>838</v>
      </c>
      <c r="B1681" t="s">
        <v>969</v>
      </c>
      <c r="C1681" t="s">
        <v>839</v>
      </c>
      <c r="D1681" t="s">
        <v>238</v>
      </c>
      <c r="E1681" t="s">
        <v>1546</v>
      </c>
      <c r="F1681" t="s">
        <v>123</v>
      </c>
      <c r="G1681" s="87">
        <v>43921</v>
      </c>
      <c r="H1681" t="s">
        <v>1846</v>
      </c>
      <c r="I1681" t="s">
        <v>3743</v>
      </c>
      <c r="J1681" t="s">
        <v>3743</v>
      </c>
      <c r="K1681">
        <v>10387</v>
      </c>
      <c r="L1681" t="s">
        <v>3460</v>
      </c>
      <c r="M1681" s="87">
        <v>43937</v>
      </c>
      <c r="N1681" t="s">
        <v>1551</v>
      </c>
      <c r="O1681" t="s">
        <v>1552</v>
      </c>
      <c r="P1681" s="61">
        <v>-150</v>
      </c>
      <c r="Q1681" t="s">
        <v>1552</v>
      </c>
      <c r="R1681" s="61">
        <v>0</v>
      </c>
      <c r="S1681" s="61">
        <v>-150</v>
      </c>
    </row>
    <row r="1682" spans="1:19" x14ac:dyDescent="0.2">
      <c r="A1682" t="s">
        <v>838</v>
      </c>
      <c r="B1682" t="s">
        <v>969</v>
      </c>
      <c r="C1682" t="s">
        <v>839</v>
      </c>
      <c r="D1682" t="s">
        <v>238</v>
      </c>
      <c r="E1682" t="s">
        <v>1546</v>
      </c>
      <c r="F1682" t="s">
        <v>16</v>
      </c>
      <c r="G1682" s="87">
        <v>44012</v>
      </c>
      <c r="H1682" t="s">
        <v>2361</v>
      </c>
      <c r="J1682" t="s">
        <v>2362</v>
      </c>
      <c r="K1682">
        <v>10408</v>
      </c>
      <c r="L1682" t="s">
        <v>2363</v>
      </c>
      <c r="M1682" s="87">
        <v>43999</v>
      </c>
      <c r="N1682" t="s">
        <v>1551</v>
      </c>
      <c r="O1682" t="s">
        <v>1552</v>
      </c>
      <c r="P1682" s="61">
        <v>-8662.5</v>
      </c>
      <c r="Q1682" t="s">
        <v>1552</v>
      </c>
      <c r="R1682" s="61">
        <v>0</v>
      </c>
      <c r="S1682" s="61">
        <v>-8662.5</v>
      </c>
    </row>
    <row r="1683" spans="1:19" x14ac:dyDescent="0.2">
      <c r="A1683" t="s">
        <v>788</v>
      </c>
      <c r="B1683" t="s">
        <v>970</v>
      </c>
      <c r="C1683" t="s">
        <v>1295</v>
      </c>
      <c r="D1683" t="s">
        <v>238</v>
      </c>
      <c r="E1683" t="s">
        <v>1546</v>
      </c>
      <c r="F1683" t="s">
        <v>120</v>
      </c>
      <c r="G1683" s="87">
        <v>43809</v>
      </c>
      <c r="H1683" t="s">
        <v>3024</v>
      </c>
      <c r="I1683" t="s">
        <v>3868</v>
      </c>
      <c r="J1683" t="s">
        <v>3869</v>
      </c>
      <c r="K1683">
        <v>10318</v>
      </c>
      <c r="L1683" t="s">
        <v>3870</v>
      </c>
      <c r="M1683" s="87">
        <v>43810</v>
      </c>
      <c r="N1683" t="s">
        <v>1551</v>
      </c>
      <c r="O1683" t="s">
        <v>1552</v>
      </c>
      <c r="P1683" s="61">
        <v>28.91</v>
      </c>
      <c r="Q1683" t="s">
        <v>1552</v>
      </c>
      <c r="R1683" s="61">
        <v>28.91</v>
      </c>
      <c r="S1683" s="61">
        <v>0</v>
      </c>
    </row>
    <row r="1684" spans="1:19" x14ac:dyDescent="0.2">
      <c r="A1684" t="s">
        <v>788</v>
      </c>
      <c r="B1684" t="s">
        <v>970</v>
      </c>
      <c r="C1684" t="s">
        <v>1295</v>
      </c>
      <c r="D1684" t="s">
        <v>238</v>
      </c>
      <c r="E1684" t="s">
        <v>1546</v>
      </c>
      <c r="F1684" t="s">
        <v>120</v>
      </c>
      <c r="G1684" s="87">
        <v>43809</v>
      </c>
      <c r="H1684" t="s">
        <v>3024</v>
      </c>
      <c r="I1684" t="s">
        <v>3868</v>
      </c>
      <c r="J1684" t="s">
        <v>3871</v>
      </c>
      <c r="K1684">
        <v>10318</v>
      </c>
      <c r="L1684" t="s">
        <v>3870</v>
      </c>
      <c r="M1684" s="87">
        <v>43810</v>
      </c>
      <c r="N1684" t="s">
        <v>1551</v>
      </c>
      <c r="O1684" t="s">
        <v>1552</v>
      </c>
      <c r="P1684" s="61">
        <v>32.54</v>
      </c>
      <c r="Q1684" t="s">
        <v>1552</v>
      </c>
      <c r="R1684" s="61">
        <v>32.54</v>
      </c>
      <c r="S1684" s="61">
        <v>0</v>
      </c>
    </row>
    <row r="1685" spans="1:19" x14ac:dyDescent="0.2">
      <c r="A1685" t="s">
        <v>788</v>
      </c>
      <c r="B1685" t="s">
        <v>970</v>
      </c>
      <c r="C1685" t="s">
        <v>1295</v>
      </c>
      <c r="D1685" t="s">
        <v>238</v>
      </c>
      <c r="E1685" t="s">
        <v>1546</v>
      </c>
      <c r="F1685" t="s">
        <v>120</v>
      </c>
      <c r="G1685" s="87">
        <v>43809</v>
      </c>
      <c r="H1685" t="s">
        <v>3024</v>
      </c>
      <c r="I1685" t="s">
        <v>3868</v>
      </c>
      <c r="J1685" t="s">
        <v>3872</v>
      </c>
      <c r="K1685">
        <v>10318</v>
      </c>
      <c r="L1685" t="s">
        <v>3870</v>
      </c>
      <c r="M1685" s="87">
        <v>43810</v>
      </c>
      <c r="N1685" t="s">
        <v>1551</v>
      </c>
      <c r="O1685" t="s">
        <v>1552</v>
      </c>
      <c r="P1685" s="61">
        <v>72.73</v>
      </c>
      <c r="Q1685" t="s">
        <v>1552</v>
      </c>
      <c r="R1685" s="61">
        <v>72.73</v>
      </c>
      <c r="S1685" s="61">
        <v>0</v>
      </c>
    </row>
    <row r="1686" spans="1:19" x14ac:dyDescent="0.2">
      <c r="A1686" t="s">
        <v>788</v>
      </c>
      <c r="B1686" t="s">
        <v>970</v>
      </c>
      <c r="C1686" t="s">
        <v>1295</v>
      </c>
      <c r="D1686" t="s">
        <v>238</v>
      </c>
      <c r="E1686" t="s">
        <v>1546</v>
      </c>
      <c r="F1686" t="s">
        <v>120</v>
      </c>
      <c r="G1686" s="87">
        <v>43809</v>
      </c>
      <c r="H1686" t="s">
        <v>3024</v>
      </c>
      <c r="I1686" t="s">
        <v>3868</v>
      </c>
      <c r="J1686" t="s">
        <v>3873</v>
      </c>
      <c r="K1686">
        <v>10318</v>
      </c>
      <c r="L1686" t="s">
        <v>3870</v>
      </c>
      <c r="M1686" s="87">
        <v>43810</v>
      </c>
      <c r="N1686" t="s">
        <v>1551</v>
      </c>
      <c r="O1686" t="s">
        <v>1552</v>
      </c>
      <c r="P1686" s="61">
        <v>66</v>
      </c>
      <c r="Q1686" t="s">
        <v>1552</v>
      </c>
      <c r="R1686" s="61">
        <v>66</v>
      </c>
      <c r="S1686" s="61">
        <v>0</v>
      </c>
    </row>
    <row r="1687" spans="1:19" x14ac:dyDescent="0.2">
      <c r="A1687" t="s">
        <v>788</v>
      </c>
      <c r="B1687" t="s">
        <v>970</v>
      </c>
      <c r="C1687" t="s">
        <v>1295</v>
      </c>
      <c r="D1687" t="s">
        <v>238</v>
      </c>
      <c r="E1687" t="s">
        <v>1546</v>
      </c>
      <c r="F1687" t="s">
        <v>120</v>
      </c>
      <c r="G1687" s="87">
        <v>43809</v>
      </c>
      <c r="H1687" t="s">
        <v>3024</v>
      </c>
      <c r="I1687" t="s">
        <v>3874</v>
      </c>
      <c r="J1687" t="s">
        <v>3875</v>
      </c>
      <c r="K1687">
        <v>10318</v>
      </c>
      <c r="L1687" t="s">
        <v>3755</v>
      </c>
      <c r="M1687" s="87">
        <v>43810</v>
      </c>
      <c r="N1687" t="s">
        <v>1551</v>
      </c>
      <c r="O1687" t="s">
        <v>1552</v>
      </c>
      <c r="P1687" s="61">
        <v>350</v>
      </c>
      <c r="Q1687" t="s">
        <v>1552</v>
      </c>
      <c r="R1687" s="61">
        <v>350</v>
      </c>
      <c r="S1687" s="61">
        <v>0</v>
      </c>
    </row>
    <row r="1688" spans="1:19" x14ac:dyDescent="0.2">
      <c r="A1688" t="s">
        <v>788</v>
      </c>
      <c r="B1688" t="s">
        <v>970</v>
      </c>
      <c r="C1688" t="s">
        <v>1295</v>
      </c>
      <c r="D1688" t="s">
        <v>238</v>
      </c>
      <c r="E1688" t="s">
        <v>1546</v>
      </c>
      <c r="F1688" t="s">
        <v>120</v>
      </c>
      <c r="G1688" s="87">
        <v>43811</v>
      </c>
      <c r="H1688" t="s">
        <v>3024</v>
      </c>
      <c r="I1688" t="s">
        <v>3876</v>
      </c>
      <c r="J1688" t="s">
        <v>3877</v>
      </c>
      <c r="K1688">
        <v>10324</v>
      </c>
      <c r="L1688" t="s">
        <v>3363</v>
      </c>
      <c r="M1688" s="87">
        <v>43836</v>
      </c>
      <c r="N1688" t="s">
        <v>1635</v>
      </c>
      <c r="O1688" t="s">
        <v>1552</v>
      </c>
      <c r="P1688" s="61">
        <v>154</v>
      </c>
      <c r="Q1688" t="s">
        <v>1552</v>
      </c>
      <c r="R1688" s="61">
        <v>154</v>
      </c>
      <c r="S1688" s="61">
        <v>0</v>
      </c>
    </row>
    <row r="1689" spans="1:19" x14ac:dyDescent="0.2">
      <c r="A1689" t="s">
        <v>788</v>
      </c>
      <c r="B1689" t="s">
        <v>970</v>
      </c>
      <c r="C1689" t="s">
        <v>1295</v>
      </c>
      <c r="D1689" t="s">
        <v>238</v>
      </c>
      <c r="E1689" t="s">
        <v>1546</v>
      </c>
      <c r="F1689" t="s">
        <v>120</v>
      </c>
      <c r="G1689" s="87">
        <v>43816</v>
      </c>
      <c r="H1689" t="s">
        <v>3024</v>
      </c>
      <c r="I1689" t="s">
        <v>3878</v>
      </c>
      <c r="J1689" t="s">
        <v>3879</v>
      </c>
      <c r="K1689">
        <v>10324</v>
      </c>
      <c r="L1689" t="s">
        <v>3661</v>
      </c>
      <c r="M1689" s="87">
        <v>43836</v>
      </c>
      <c r="N1689" t="s">
        <v>1635</v>
      </c>
      <c r="O1689" t="s">
        <v>1552</v>
      </c>
      <c r="P1689" s="61">
        <v>135.75</v>
      </c>
      <c r="Q1689" t="s">
        <v>1552</v>
      </c>
      <c r="R1689" s="61">
        <v>135.75</v>
      </c>
      <c r="S1689" s="61">
        <v>0</v>
      </c>
    </row>
    <row r="1690" spans="1:19" x14ac:dyDescent="0.2">
      <c r="A1690" t="s">
        <v>788</v>
      </c>
      <c r="B1690" t="s">
        <v>970</v>
      </c>
      <c r="C1690" t="s">
        <v>1295</v>
      </c>
      <c r="D1690" t="s">
        <v>238</v>
      </c>
      <c r="E1690" t="s">
        <v>1546</v>
      </c>
      <c r="F1690" t="s">
        <v>120</v>
      </c>
      <c r="G1690" s="87">
        <v>43830</v>
      </c>
      <c r="H1690" t="s">
        <v>1846</v>
      </c>
      <c r="I1690" t="s">
        <v>3880</v>
      </c>
      <c r="J1690" t="s">
        <v>3880</v>
      </c>
      <c r="K1690">
        <v>10341</v>
      </c>
      <c r="L1690" t="s">
        <v>3019</v>
      </c>
      <c r="M1690" s="87">
        <v>43838</v>
      </c>
      <c r="N1690" t="s">
        <v>1551</v>
      </c>
      <c r="O1690" t="s">
        <v>1552</v>
      </c>
      <c r="P1690" s="61">
        <v>24.39</v>
      </c>
      <c r="Q1690" t="s">
        <v>1552</v>
      </c>
      <c r="R1690" s="61">
        <v>24.39</v>
      </c>
      <c r="S1690" s="61">
        <v>0</v>
      </c>
    </row>
    <row r="1691" spans="1:19" x14ac:dyDescent="0.2">
      <c r="A1691" t="s">
        <v>788</v>
      </c>
      <c r="B1691" t="s">
        <v>970</v>
      </c>
      <c r="C1691" t="s">
        <v>1295</v>
      </c>
      <c r="D1691" t="s">
        <v>238</v>
      </c>
      <c r="E1691" t="s">
        <v>1546</v>
      </c>
      <c r="F1691" t="s">
        <v>120</v>
      </c>
      <c r="G1691" s="87">
        <v>43830</v>
      </c>
      <c r="H1691" t="s">
        <v>1846</v>
      </c>
      <c r="I1691" t="s">
        <v>3881</v>
      </c>
      <c r="J1691" t="s">
        <v>3881</v>
      </c>
      <c r="K1691">
        <v>10341</v>
      </c>
      <c r="L1691" t="s">
        <v>3019</v>
      </c>
      <c r="M1691" s="87">
        <v>43838</v>
      </c>
      <c r="N1691" t="s">
        <v>1551</v>
      </c>
      <c r="O1691" t="s">
        <v>1552</v>
      </c>
      <c r="P1691" s="61">
        <v>172.73</v>
      </c>
      <c r="Q1691" t="s">
        <v>1552</v>
      </c>
      <c r="R1691" s="61">
        <v>172.73</v>
      </c>
      <c r="S1691" s="61">
        <v>0</v>
      </c>
    </row>
    <row r="1692" spans="1:19" x14ac:dyDescent="0.2">
      <c r="A1692" t="s">
        <v>788</v>
      </c>
      <c r="B1692" t="s">
        <v>970</v>
      </c>
      <c r="C1692" t="s">
        <v>1295</v>
      </c>
      <c r="D1692" t="s">
        <v>238</v>
      </c>
      <c r="E1692" t="s">
        <v>1546</v>
      </c>
      <c r="F1692" t="s">
        <v>120</v>
      </c>
      <c r="G1692" s="87">
        <v>43830</v>
      </c>
      <c r="H1692" t="s">
        <v>1846</v>
      </c>
      <c r="I1692" t="s">
        <v>3022</v>
      </c>
      <c r="J1692" t="s">
        <v>3022</v>
      </c>
      <c r="K1692">
        <v>10341</v>
      </c>
      <c r="L1692" t="s">
        <v>3023</v>
      </c>
      <c r="M1692" s="87">
        <v>43838</v>
      </c>
      <c r="N1692" t="s">
        <v>1551</v>
      </c>
      <c r="O1692" t="s">
        <v>1552</v>
      </c>
      <c r="P1692" s="61">
        <v>336.58</v>
      </c>
      <c r="Q1692" t="s">
        <v>1552</v>
      </c>
      <c r="R1692" s="61">
        <v>336.58</v>
      </c>
      <c r="S1692" s="61">
        <v>0</v>
      </c>
    </row>
    <row r="1693" spans="1:19" x14ac:dyDescent="0.2">
      <c r="A1693" t="s">
        <v>788</v>
      </c>
      <c r="B1693" t="s">
        <v>970</v>
      </c>
      <c r="C1693" t="s">
        <v>1295</v>
      </c>
      <c r="D1693" t="s">
        <v>238</v>
      </c>
      <c r="E1693" t="s">
        <v>1546</v>
      </c>
      <c r="F1693" t="s">
        <v>120</v>
      </c>
      <c r="G1693" s="87">
        <v>43830</v>
      </c>
      <c r="H1693" t="s">
        <v>1846</v>
      </c>
      <c r="I1693" t="s">
        <v>3882</v>
      </c>
      <c r="J1693" t="s">
        <v>3882</v>
      </c>
      <c r="K1693">
        <v>10341</v>
      </c>
      <c r="L1693" t="s">
        <v>3019</v>
      </c>
      <c r="M1693" s="87">
        <v>43838</v>
      </c>
      <c r="N1693" t="s">
        <v>1551</v>
      </c>
      <c r="O1693" t="s">
        <v>1552</v>
      </c>
      <c r="P1693" s="61">
        <v>16.32</v>
      </c>
      <c r="Q1693" t="s">
        <v>1552</v>
      </c>
      <c r="R1693" s="61">
        <v>16.32</v>
      </c>
      <c r="S1693" s="61">
        <v>0</v>
      </c>
    </row>
    <row r="1694" spans="1:19" x14ac:dyDescent="0.2">
      <c r="A1694" t="s">
        <v>788</v>
      </c>
      <c r="B1694" t="s">
        <v>970</v>
      </c>
      <c r="C1694" t="s">
        <v>1295</v>
      </c>
      <c r="D1694" t="s">
        <v>238</v>
      </c>
      <c r="E1694" t="s">
        <v>1546</v>
      </c>
      <c r="F1694" t="s">
        <v>120</v>
      </c>
      <c r="G1694" s="87">
        <v>43830</v>
      </c>
      <c r="H1694" t="s">
        <v>1846</v>
      </c>
      <c r="I1694" t="s">
        <v>3883</v>
      </c>
      <c r="J1694" t="s">
        <v>3883</v>
      </c>
      <c r="K1694">
        <v>10341</v>
      </c>
      <c r="L1694" t="s">
        <v>3019</v>
      </c>
      <c r="M1694" s="87">
        <v>43838</v>
      </c>
      <c r="N1694" t="s">
        <v>1551</v>
      </c>
      <c r="O1694" t="s">
        <v>1552</v>
      </c>
      <c r="P1694" s="61">
        <v>33.5</v>
      </c>
      <c r="Q1694" t="s">
        <v>1552</v>
      </c>
      <c r="R1694" s="61">
        <v>33.5</v>
      </c>
      <c r="S1694" s="61">
        <v>0</v>
      </c>
    </row>
    <row r="1695" spans="1:19" x14ac:dyDescent="0.2">
      <c r="A1695" t="s">
        <v>788</v>
      </c>
      <c r="B1695" t="s">
        <v>970</v>
      </c>
      <c r="C1695" t="s">
        <v>1295</v>
      </c>
      <c r="D1695" t="s">
        <v>238</v>
      </c>
      <c r="E1695" t="s">
        <v>1546</v>
      </c>
      <c r="F1695" t="s">
        <v>120</v>
      </c>
      <c r="G1695" s="87">
        <v>43830</v>
      </c>
      <c r="H1695" t="s">
        <v>1846</v>
      </c>
      <c r="I1695" t="s">
        <v>3884</v>
      </c>
      <c r="J1695" t="s">
        <v>3884</v>
      </c>
      <c r="K1695">
        <v>10341</v>
      </c>
      <c r="L1695" t="s">
        <v>3019</v>
      </c>
      <c r="M1695" s="87">
        <v>43838</v>
      </c>
      <c r="N1695" t="s">
        <v>1551</v>
      </c>
      <c r="O1695" t="s">
        <v>1552</v>
      </c>
      <c r="P1695" s="61">
        <v>218.18</v>
      </c>
      <c r="Q1695" t="s">
        <v>1552</v>
      </c>
      <c r="R1695" s="61">
        <v>218.18</v>
      </c>
      <c r="S1695" s="61">
        <v>0</v>
      </c>
    </row>
    <row r="1696" spans="1:19" x14ac:dyDescent="0.2">
      <c r="A1696" t="s">
        <v>788</v>
      </c>
      <c r="B1696" t="s">
        <v>970</v>
      </c>
      <c r="C1696" t="s">
        <v>1295</v>
      </c>
      <c r="D1696" t="s">
        <v>238</v>
      </c>
      <c r="E1696" t="s">
        <v>1546</v>
      </c>
      <c r="F1696" t="s">
        <v>120</v>
      </c>
      <c r="G1696" s="87">
        <v>43830</v>
      </c>
      <c r="H1696" t="s">
        <v>1846</v>
      </c>
      <c r="I1696" t="s">
        <v>3885</v>
      </c>
      <c r="J1696" t="s">
        <v>3885</v>
      </c>
      <c r="K1696">
        <v>10341</v>
      </c>
      <c r="L1696" t="s">
        <v>3019</v>
      </c>
      <c r="M1696" s="87">
        <v>43838</v>
      </c>
      <c r="N1696" t="s">
        <v>1551</v>
      </c>
      <c r="O1696" t="s">
        <v>1552</v>
      </c>
      <c r="P1696" s="61">
        <v>77.27</v>
      </c>
      <c r="Q1696" t="s">
        <v>1552</v>
      </c>
      <c r="R1696" s="61">
        <v>77.27</v>
      </c>
      <c r="S1696" s="61">
        <v>0</v>
      </c>
    </row>
    <row r="1697" spans="1:19" x14ac:dyDescent="0.2">
      <c r="A1697" t="s">
        <v>788</v>
      </c>
      <c r="B1697" t="s">
        <v>970</v>
      </c>
      <c r="C1697" t="s">
        <v>1295</v>
      </c>
      <c r="D1697" t="s">
        <v>238</v>
      </c>
      <c r="E1697" t="s">
        <v>1546</v>
      </c>
      <c r="F1697" t="s">
        <v>120</v>
      </c>
      <c r="G1697" s="87">
        <v>43830</v>
      </c>
      <c r="H1697" t="s">
        <v>1846</v>
      </c>
      <c r="I1697" t="s">
        <v>3886</v>
      </c>
      <c r="J1697" t="s">
        <v>3886</v>
      </c>
      <c r="K1697">
        <v>10341</v>
      </c>
      <c r="L1697" t="s">
        <v>3019</v>
      </c>
      <c r="M1697" s="87">
        <v>43838</v>
      </c>
      <c r="N1697" t="s">
        <v>1551</v>
      </c>
      <c r="O1697" t="s">
        <v>1552</v>
      </c>
      <c r="P1697" s="61">
        <v>8.64</v>
      </c>
      <c r="Q1697" t="s">
        <v>1552</v>
      </c>
      <c r="R1697" s="61">
        <v>8.64</v>
      </c>
      <c r="S1697" s="61">
        <v>0</v>
      </c>
    </row>
    <row r="1698" spans="1:19" x14ac:dyDescent="0.2">
      <c r="A1698" t="s">
        <v>788</v>
      </c>
      <c r="B1698" t="s">
        <v>970</v>
      </c>
      <c r="C1698" t="s">
        <v>1295</v>
      </c>
      <c r="D1698" t="s">
        <v>238</v>
      </c>
      <c r="E1698" t="s">
        <v>1546</v>
      </c>
      <c r="F1698" t="s">
        <v>120</v>
      </c>
      <c r="G1698" s="87">
        <v>43830</v>
      </c>
      <c r="H1698" t="s">
        <v>1846</v>
      </c>
      <c r="I1698" t="s">
        <v>3887</v>
      </c>
      <c r="J1698" t="s">
        <v>3887</v>
      </c>
      <c r="K1698">
        <v>10341</v>
      </c>
      <c r="L1698" t="s">
        <v>3019</v>
      </c>
      <c r="M1698" s="87">
        <v>43838</v>
      </c>
      <c r="N1698" t="s">
        <v>1551</v>
      </c>
      <c r="O1698" t="s">
        <v>1552</v>
      </c>
      <c r="P1698" s="61">
        <v>28.18</v>
      </c>
      <c r="Q1698" t="s">
        <v>1552</v>
      </c>
      <c r="R1698" s="61">
        <v>28.18</v>
      </c>
      <c r="S1698" s="61">
        <v>0</v>
      </c>
    </row>
    <row r="1699" spans="1:19" x14ac:dyDescent="0.2">
      <c r="A1699" t="s">
        <v>788</v>
      </c>
      <c r="B1699" t="s">
        <v>970</v>
      </c>
      <c r="C1699" t="s">
        <v>1295</v>
      </c>
      <c r="D1699" t="s">
        <v>238</v>
      </c>
      <c r="E1699" t="s">
        <v>1546</v>
      </c>
      <c r="F1699" t="s">
        <v>120</v>
      </c>
      <c r="G1699" s="87">
        <v>43830</v>
      </c>
      <c r="H1699" t="s">
        <v>1846</v>
      </c>
      <c r="I1699" t="s">
        <v>3888</v>
      </c>
      <c r="J1699" t="s">
        <v>3888</v>
      </c>
      <c r="K1699">
        <v>10341</v>
      </c>
      <c r="L1699" t="s">
        <v>3019</v>
      </c>
      <c r="M1699" s="87">
        <v>43838</v>
      </c>
      <c r="N1699" t="s">
        <v>1551</v>
      </c>
      <c r="O1699" t="s">
        <v>1552</v>
      </c>
      <c r="P1699" s="61">
        <v>100.88</v>
      </c>
      <c r="Q1699" t="s">
        <v>1552</v>
      </c>
      <c r="R1699" s="61">
        <v>100.88</v>
      </c>
      <c r="S1699" s="61">
        <v>0</v>
      </c>
    </row>
    <row r="1700" spans="1:19" x14ac:dyDescent="0.2">
      <c r="A1700" t="s">
        <v>788</v>
      </c>
      <c r="B1700" t="s">
        <v>970</v>
      </c>
      <c r="C1700" t="s">
        <v>1295</v>
      </c>
      <c r="D1700" t="s">
        <v>238</v>
      </c>
      <c r="E1700" t="s">
        <v>1546</v>
      </c>
      <c r="F1700" t="s">
        <v>120</v>
      </c>
      <c r="G1700" s="87">
        <v>43830</v>
      </c>
      <c r="H1700" t="s">
        <v>1846</v>
      </c>
      <c r="I1700" t="s">
        <v>3889</v>
      </c>
      <c r="J1700" t="s">
        <v>3889</v>
      </c>
      <c r="K1700">
        <v>10341</v>
      </c>
      <c r="L1700" t="s">
        <v>3019</v>
      </c>
      <c r="M1700" s="87">
        <v>43838</v>
      </c>
      <c r="N1700" t="s">
        <v>1551</v>
      </c>
      <c r="O1700" t="s">
        <v>1552</v>
      </c>
      <c r="P1700" s="61">
        <v>52.73</v>
      </c>
      <c r="Q1700" t="s">
        <v>1552</v>
      </c>
      <c r="R1700" s="61">
        <v>52.73</v>
      </c>
      <c r="S1700" s="61">
        <v>0</v>
      </c>
    </row>
    <row r="1701" spans="1:19" x14ac:dyDescent="0.2">
      <c r="A1701" t="s">
        <v>788</v>
      </c>
      <c r="B1701" t="s">
        <v>970</v>
      </c>
      <c r="C1701" t="s">
        <v>1295</v>
      </c>
      <c r="D1701" t="s">
        <v>238</v>
      </c>
      <c r="E1701" t="s">
        <v>1546</v>
      </c>
      <c r="F1701" t="s">
        <v>120</v>
      </c>
      <c r="G1701" s="87">
        <v>43830</v>
      </c>
      <c r="H1701" t="s">
        <v>1846</v>
      </c>
      <c r="I1701" t="s">
        <v>3889</v>
      </c>
      <c r="J1701" t="s">
        <v>3889</v>
      </c>
      <c r="K1701">
        <v>10341</v>
      </c>
      <c r="L1701" t="s">
        <v>3019</v>
      </c>
      <c r="M1701" s="87">
        <v>43838</v>
      </c>
      <c r="N1701" t="s">
        <v>1551</v>
      </c>
      <c r="O1701" t="s">
        <v>1552</v>
      </c>
      <c r="P1701" s="61">
        <v>247.84</v>
      </c>
      <c r="Q1701" t="s">
        <v>1552</v>
      </c>
      <c r="R1701" s="61">
        <v>247.84</v>
      </c>
      <c r="S1701" s="61">
        <v>0</v>
      </c>
    </row>
    <row r="1702" spans="1:19" x14ac:dyDescent="0.2">
      <c r="A1702" t="s">
        <v>788</v>
      </c>
      <c r="B1702" t="s">
        <v>970</v>
      </c>
      <c r="C1702" t="s">
        <v>1295</v>
      </c>
      <c r="D1702" t="s">
        <v>238</v>
      </c>
      <c r="E1702" t="s">
        <v>1546</v>
      </c>
      <c r="F1702" t="s">
        <v>120</v>
      </c>
      <c r="G1702" s="87">
        <v>43830</v>
      </c>
      <c r="H1702" t="s">
        <v>1846</v>
      </c>
      <c r="I1702" t="s">
        <v>3890</v>
      </c>
      <c r="J1702" t="s">
        <v>3890</v>
      </c>
      <c r="K1702">
        <v>10341</v>
      </c>
      <c r="L1702" t="s">
        <v>3019</v>
      </c>
      <c r="M1702" s="87">
        <v>43838</v>
      </c>
      <c r="N1702" t="s">
        <v>1551</v>
      </c>
      <c r="O1702" t="s">
        <v>1552</v>
      </c>
      <c r="P1702" s="61">
        <v>117.7</v>
      </c>
      <c r="Q1702" t="s">
        <v>1552</v>
      </c>
      <c r="R1702" s="61">
        <v>117.7</v>
      </c>
      <c r="S1702" s="61">
        <v>0</v>
      </c>
    </row>
    <row r="1703" spans="1:19" x14ac:dyDescent="0.2">
      <c r="A1703" t="s">
        <v>788</v>
      </c>
      <c r="B1703" t="s">
        <v>970</v>
      </c>
      <c r="C1703" t="s">
        <v>1295</v>
      </c>
      <c r="D1703" t="s">
        <v>238</v>
      </c>
      <c r="E1703" t="s">
        <v>1546</v>
      </c>
      <c r="F1703" t="s">
        <v>120</v>
      </c>
      <c r="G1703" s="87">
        <v>43830</v>
      </c>
      <c r="H1703" t="s">
        <v>1846</v>
      </c>
      <c r="I1703" t="s">
        <v>3891</v>
      </c>
      <c r="J1703" t="s">
        <v>3891</v>
      </c>
      <c r="K1703">
        <v>10341</v>
      </c>
      <c r="L1703" t="s">
        <v>3019</v>
      </c>
      <c r="M1703" s="87">
        <v>43838</v>
      </c>
      <c r="N1703" t="s">
        <v>1551</v>
      </c>
      <c r="O1703" t="s">
        <v>1552</v>
      </c>
      <c r="P1703" s="61">
        <v>42.63</v>
      </c>
      <c r="Q1703" t="s">
        <v>1552</v>
      </c>
      <c r="R1703" s="61">
        <v>42.63</v>
      </c>
      <c r="S1703" s="61">
        <v>0</v>
      </c>
    </row>
    <row r="1704" spans="1:19" x14ac:dyDescent="0.2">
      <c r="A1704" t="s">
        <v>788</v>
      </c>
      <c r="B1704" t="s">
        <v>970</v>
      </c>
      <c r="C1704" t="s">
        <v>1295</v>
      </c>
      <c r="D1704" t="s">
        <v>238</v>
      </c>
      <c r="E1704" t="s">
        <v>1546</v>
      </c>
      <c r="F1704" t="s">
        <v>120</v>
      </c>
      <c r="G1704" s="87">
        <v>43830</v>
      </c>
      <c r="H1704" t="s">
        <v>1846</v>
      </c>
      <c r="I1704" t="s">
        <v>3892</v>
      </c>
      <c r="J1704" t="s">
        <v>3892</v>
      </c>
      <c r="K1704">
        <v>10341</v>
      </c>
      <c r="L1704" t="s">
        <v>3019</v>
      </c>
      <c r="M1704" s="87">
        <v>43838</v>
      </c>
      <c r="N1704" t="s">
        <v>1551</v>
      </c>
      <c r="O1704" t="s">
        <v>1552</v>
      </c>
      <c r="P1704" s="61">
        <v>74.91</v>
      </c>
      <c r="Q1704" t="s">
        <v>1552</v>
      </c>
      <c r="R1704" s="61">
        <v>74.91</v>
      </c>
      <c r="S1704" s="61">
        <v>0</v>
      </c>
    </row>
    <row r="1705" spans="1:19" x14ac:dyDescent="0.2">
      <c r="A1705" t="s">
        <v>788</v>
      </c>
      <c r="B1705" t="s">
        <v>970</v>
      </c>
      <c r="C1705" t="s">
        <v>1295</v>
      </c>
      <c r="D1705" t="s">
        <v>238</v>
      </c>
      <c r="E1705" t="s">
        <v>1546</v>
      </c>
      <c r="F1705" t="s">
        <v>120</v>
      </c>
      <c r="G1705" s="87">
        <v>43830</v>
      </c>
      <c r="H1705" t="s">
        <v>1846</v>
      </c>
      <c r="I1705" t="s">
        <v>3893</v>
      </c>
      <c r="J1705" t="s">
        <v>3893</v>
      </c>
      <c r="K1705">
        <v>10341</v>
      </c>
      <c r="L1705" t="s">
        <v>3019</v>
      </c>
      <c r="M1705" s="87">
        <v>43838</v>
      </c>
      <c r="N1705" t="s">
        <v>1551</v>
      </c>
      <c r="O1705" t="s">
        <v>1552</v>
      </c>
      <c r="P1705" s="61">
        <v>63.59</v>
      </c>
      <c r="Q1705" t="s">
        <v>1552</v>
      </c>
      <c r="R1705" s="61">
        <v>63.59</v>
      </c>
      <c r="S1705" s="61">
        <v>0</v>
      </c>
    </row>
    <row r="1706" spans="1:19" x14ac:dyDescent="0.2">
      <c r="A1706" t="s">
        <v>788</v>
      </c>
      <c r="B1706" t="s">
        <v>970</v>
      </c>
      <c r="C1706" t="s">
        <v>1295</v>
      </c>
      <c r="D1706" t="s">
        <v>238</v>
      </c>
      <c r="E1706" t="s">
        <v>1546</v>
      </c>
      <c r="F1706" t="s">
        <v>120</v>
      </c>
      <c r="G1706" s="87">
        <v>43830</v>
      </c>
      <c r="H1706" t="s">
        <v>1846</v>
      </c>
      <c r="I1706" t="s">
        <v>3893</v>
      </c>
      <c r="J1706" t="s">
        <v>3893</v>
      </c>
      <c r="K1706">
        <v>10341</v>
      </c>
      <c r="L1706" t="s">
        <v>3019</v>
      </c>
      <c r="M1706" s="87">
        <v>43838</v>
      </c>
      <c r="N1706" t="s">
        <v>1551</v>
      </c>
      <c r="O1706" t="s">
        <v>1552</v>
      </c>
      <c r="P1706" s="61">
        <v>50.06</v>
      </c>
      <c r="Q1706" t="s">
        <v>1552</v>
      </c>
      <c r="R1706" s="61">
        <v>50.06</v>
      </c>
      <c r="S1706" s="61">
        <v>0</v>
      </c>
    </row>
    <row r="1707" spans="1:19" x14ac:dyDescent="0.2">
      <c r="A1707" t="s">
        <v>788</v>
      </c>
      <c r="B1707" t="s">
        <v>970</v>
      </c>
      <c r="C1707" t="s">
        <v>1295</v>
      </c>
      <c r="D1707" t="s">
        <v>238</v>
      </c>
      <c r="E1707" t="s">
        <v>1546</v>
      </c>
      <c r="F1707" t="s">
        <v>120</v>
      </c>
      <c r="G1707" s="87">
        <v>43830</v>
      </c>
      <c r="H1707" t="s">
        <v>1846</v>
      </c>
      <c r="I1707" t="s">
        <v>3893</v>
      </c>
      <c r="J1707" t="s">
        <v>3893</v>
      </c>
      <c r="K1707">
        <v>10341</v>
      </c>
      <c r="L1707" t="s">
        <v>3019</v>
      </c>
      <c r="M1707" s="87">
        <v>43838</v>
      </c>
      <c r="N1707" t="s">
        <v>1551</v>
      </c>
      <c r="O1707" t="s">
        <v>1552</v>
      </c>
      <c r="P1707" s="61">
        <v>150.16999999999999</v>
      </c>
      <c r="Q1707" t="s">
        <v>1552</v>
      </c>
      <c r="R1707" s="61">
        <v>150.16999999999999</v>
      </c>
      <c r="S1707" s="61">
        <v>0</v>
      </c>
    </row>
    <row r="1708" spans="1:19" x14ac:dyDescent="0.2">
      <c r="A1708" t="s">
        <v>788</v>
      </c>
      <c r="B1708" t="s">
        <v>970</v>
      </c>
      <c r="C1708" t="s">
        <v>1295</v>
      </c>
      <c r="D1708" t="s">
        <v>238</v>
      </c>
      <c r="E1708" t="s">
        <v>1546</v>
      </c>
      <c r="F1708" t="s">
        <v>120</v>
      </c>
      <c r="G1708" s="87">
        <v>43830</v>
      </c>
      <c r="H1708" t="s">
        <v>1846</v>
      </c>
      <c r="I1708" t="s">
        <v>3894</v>
      </c>
      <c r="J1708" t="s">
        <v>3894</v>
      </c>
      <c r="K1708">
        <v>10341</v>
      </c>
      <c r="L1708" t="s">
        <v>3019</v>
      </c>
      <c r="M1708" s="87">
        <v>43838</v>
      </c>
      <c r="N1708" t="s">
        <v>1551</v>
      </c>
      <c r="O1708" t="s">
        <v>1552</v>
      </c>
      <c r="P1708" s="61">
        <v>5.82</v>
      </c>
      <c r="Q1708" t="s">
        <v>1552</v>
      </c>
      <c r="R1708" s="61">
        <v>5.82</v>
      </c>
      <c r="S1708" s="61">
        <v>0</v>
      </c>
    </row>
    <row r="1709" spans="1:19" x14ac:dyDescent="0.2">
      <c r="A1709" t="s">
        <v>788</v>
      </c>
      <c r="B1709" t="s">
        <v>970</v>
      </c>
      <c r="C1709" t="s">
        <v>1295</v>
      </c>
      <c r="D1709" t="s">
        <v>238</v>
      </c>
      <c r="E1709" t="s">
        <v>1546</v>
      </c>
      <c r="F1709" t="s">
        <v>120</v>
      </c>
      <c r="G1709" s="87">
        <v>43830</v>
      </c>
      <c r="H1709" t="s">
        <v>1846</v>
      </c>
      <c r="I1709" t="s">
        <v>3895</v>
      </c>
      <c r="J1709" t="s">
        <v>3895</v>
      </c>
      <c r="K1709">
        <v>10341</v>
      </c>
      <c r="L1709" t="s">
        <v>3019</v>
      </c>
      <c r="M1709" s="87">
        <v>43838</v>
      </c>
      <c r="N1709" t="s">
        <v>1551</v>
      </c>
      <c r="O1709" t="s">
        <v>1552</v>
      </c>
      <c r="P1709" s="61">
        <v>35</v>
      </c>
      <c r="Q1709" t="s">
        <v>1552</v>
      </c>
      <c r="R1709" s="61">
        <v>35</v>
      </c>
      <c r="S1709" s="61">
        <v>0</v>
      </c>
    </row>
    <row r="1710" spans="1:19" x14ac:dyDescent="0.2">
      <c r="A1710" t="s">
        <v>788</v>
      </c>
      <c r="B1710" t="s">
        <v>970</v>
      </c>
      <c r="C1710" t="s">
        <v>1295</v>
      </c>
      <c r="D1710" t="s">
        <v>238</v>
      </c>
      <c r="E1710" t="s">
        <v>1546</v>
      </c>
      <c r="F1710" t="s">
        <v>120</v>
      </c>
      <c r="G1710" s="87">
        <v>43830</v>
      </c>
      <c r="H1710" t="s">
        <v>1846</v>
      </c>
      <c r="I1710" t="s">
        <v>3896</v>
      </c>
      <c r="J1710" t="s">
        <v>3896</v>
      </c>
      <c r="K1710">
        <v>10341</v>
      </c>
      <c r="L1710" t="s">
        <v>3019</v>
      </c>
      <c r="M1710" s="87">
        <v>43838</v>
      </c>
      <c r="N1710" t="s">
        <v>1551</v>
      </c>
      <c r="O1710" t="s">
        <v>1552</v>
      </c>
      <c r="P1710" s="61">
        <v>61.8</v>
      </c>
      <c r="Q1710" t="s">
        <v>1552</v>
      </c>
      <c r="R1710" s="61">
        <v>61.8</v>
      </c>
      <c r="S1710" s="61">
        <v>0</v>
      </c>
    </row>
    <row r="1711" spans="1:19" x14ac:dyDescent="0.2">
      <c r="A1711" t="s">
        <v>788</v>
      </c>
      <c r="B1711" t="s">
        <v>970</v>
      </c>
      <c r="C1711" t="s">
        <v>1295</v>
      </c>
      <c r="D1711" t="s">
        <v>238</v>
      </c>
      <c r="E1711" t="s">
        <v>1546</v>
      </c>
      <c r="F1711" t="s">
        <v>120</v>
      </c>
      <c r="G1711" s="87">
        <v>43830</v>
      </c>
      <c r="H1711" t="s">
        <v>1846</v>
      </c>
      <c r="I1711" t="s">
        <v>3897</v>
      </c>
      <c r="J1711" t="s">
        <v>3897</v>
      </c>
      <c r="K1711">
        <v>10341</v>
      </c>
      <c r="L1711" t="s">
        <v>3019</v>
      </c>
      <c r="M1711" s="87">
        <v>43838</v>
      </c>
      <c r="N1711" t="s">
        <v>1551</v>
      </c>
      <c r="O1711" t="s">
        <v>1552</v>
      </c>
      <c r="P1711" s="61">
        <v>8.5399999999999991</v>
      </c>
      <c r="Q1711" t="s">
        <v>1552</v>
      </c>
      <c r="R1711" s="61">
        <v>8.5399999999999991</v>
      </c>
      <c r="S1711" s="61">
        <v>0</v>
      </c>
    </row>
    <row r="1712" spans="1:19" x14ac:dyDescent="0.2">
      <c r="A1712" t="s">
        <v>788</v>
      </c>
      <c r="B1712" t="s">
        <v>970</v>
      </c>
      <c r="C1712" t="s">
        <v>1295</v>
      </c>
      <c r="D1712" t="s">
        <v>238</v>
      </c>
      <c r="E1712" t="s">
        <v>1546</v>
      </c>
      <c r="F1712" t="s">
        <v>120</v>
      </c>
      <c r="G1712" s="87">
        <v>43830</v>
      </c>
      <c r="H1712" t="s">
        <v>3024</v>
      </c>
      <c r="I1712" t="s">
        <v>3898</v>
      </c>
      <c r="J1712" t="s">
        <v>3899</v>
      </c>
      <c r="K1712">
        <v>10331</v>
      </c>
      <c r="L1712" t="s">
        <v>3383</v>
      </c>
      <c r="M1712" s="87">
        <v>43837</v>
      </c>
      <c r="N1712" t="s">
        <v>1551</v>
      </c>
      <c r="O1712" t="s">
        <v>1552</v>
      </c>
      <c r="P1712" s="61">
        <v>702</v>
      </c>
      <c r="Q1712" t="s">
        <v>1552</v>
      </c>
      <c r="R1712" s="61">
        <v>702</v>
      </c>
      <c r="S1712" s="61">
        <v>0</v>
      </c>
    </row>
    <row r="1713" spans="1:19" x14ac:dyDescent="0.2">
      <c r="A1713" t="s">
        <v>788</v>
      </c>
      <c r="B1713" t="s">
        <v>970</v>
      </c>
      <c r="C1713" t="s">
        <v>1295</v>
      </c>
      <c r="D1713" t="s">
        <v>238</v>
      </c>
      <c r="E1713" t="s">
        <v>1546</v>
      </c>
      <c r="F1713" t="s">
        <v>120</v>
      </c>
      <c r="G1713" s="87">
        <v>43830</v>
      </c>
      <c r="H1713" t="s">
        <v>1846</v>
      </c>
      <c r="I1713" t="s">
        <v>3900</v>
      </c>
      <c r="J1713" t="s">
        <v>3900</v>
      </c>
      <c r="K1713">
        <v>10341</v>
      </c>
      <c r="L1713" t="s">
        <v>3019</v>
      </c>
      <c r="M1713" s="87">
        <v>43838</v>
      </c>
      <c r="N1713" t="s">
        <v>1551</v>
      </c>
      <c r="O1713" t="s">
        <v>1552</v>
      </c>
      <c r="P1713" s="61">
        <v>13.54</v>
      </c>
      <c r="Q1713" t="s">
        <v>1552</v>
      </c>
      <c r="R1713" s="61">
        <v>13.54</v>
      </c>
      <c r="S1713" s="61">
        <v>0</v>
      </c>
    </row>
    <row r="1714" spans="1:19" x14ac:dyDescent="0.2">
      <c r="A1714" t="s">
        <v>788</v>
      </c>
      <c r="B1714" t="s">
        <v>970</v>
      </c>
      <c r="C1714" t="s">
        <v>1295</v>
      </c>
      <c r="D1714" t="s">
        <v>238</v>
      </c>
      <c r="E1714" t="s">
        <v>1546</v>
      </c>
      <c r="F1714" t="s">
        <v>16</v>
      </c>
      <c r="G1714" s="87">
        <v>44012</v>
      </c>
      <c r="H1714" t="s">
        <v>2361</v>
      </c>
      <c r="J1714" t="s">
        <v>2362</v>
      </c>
      <c r="K1714">
        <v>10408</v>
      </c>
      <c r="L1714" t="s">
        <v>2363</v>
      </c>
      <c r="M1714" s="87">
        <v>43999</v>
      </c>
      <c r="N1714" t="s">
        <v>1551</v>
      </c>
      <c r="O1714" t="s">
        <v>1552</v>
      </c>
      <c r="P1714" s="61">
        <v>-3482.93</v>
      </c>
      <c r="Q1714" t="s">
        <v>1552</v>
      </c>
      <c r="R1714" s="61">
        <v>0</v>
      </c>
      <c r="S1714" s="61">
        <v>-3482.93</v>
      </c>
    </row>
    <row r="1715" spans="1:19" x14ac:dyDescent="0.2">
      <c r="A1715" t="s">
        <v>790</v>
      </c>
      <c r="B1715" t="s">
        <v>974</v>
      </c>
      <c r="C1715" t="s">
        <v>1299</v>
      </c>
      <c r="D1715" t="s">
        <v>238</v>
      </c>
      <c r="E1715" t="s">
        <v>1546</v>
      </c>
      <c r="F1715" t="s">
        <v>120</v>
      </c>
      <c r="G1715" s="87">
        <v>43830</v>
      </c>
      <c r="H1715" t="s">
        <v>1846</v>
      </c>
      <c r="I1715" t="s">
        <v>1847</v>
      </c>
      <c r="J1715" t="s">
        <v>1847</v>
      </c>
      <c r="K1715">
        <v>10346</v>
      </c>
      <c r="L1715" t="s">
        <v>2434</v>
      </c>
      <c r="M1715" s="87">
        <v>43840</v>
      </c>
      <c r="N1715" t="s">
        <v>1551</v>
      </c>
      <c r="O1715" t="s">
        <v>1552</v>
      </c>
      <c r="P1715" s="61">
        <v>6870.01</v>
      </c>
      <c r="Q1715" t="s">
        <v>1552</v>
      </c>
      <c r="R1715" s="61">
        <v>6870.01</v>
      </c>
      <c r="S1715" s="61">
        <v>0</v>
      </c>
    </row>
    <row r="1716" spans="1:19" x14ac:dyDescent="0.2">
      <c r="A1716" t="s">
        <v>790</v>
      </c>
      <c r="B1716" t="s">
        <v>974</v>
      </c>
      <c r="C1716" t="s">
        <v>1299</v>
      </c>
      <c r="D1716" t="s">
        <v>238</v>
      </c>
      <c r="E1716" t="s">
        <v>1546</v>
      </c>
      <c r="F1716" t="s">
        <v>16</v>
      </c>
      <c r="G1716" s="87">
        <v>44012</v>
      </c>
      <c r="H1716" t="s">
        <v>2361</v>
      </c>
      <c r="J1716" t="s">
        <v>2362</v>
      </c>
      <c r="K1716">
        <v>10408</v>
      </c>
      <c r="L1716" t="s">
        <v>2363</v>
      </c>
      <c r="M1716" s="87">
        <v>43999</v>
      </c>
      <c r="N1716" t="s">
        <v>1551</v>
      </c>
      <c r="O1716" t="s">
        <v>1552</v>
      </c>
      <c r="P1716" s="61">
        <v>-6870.01</v>
      </c>
      <c r="Q1716" t="s">
        <v>1552</v>
      </c>
      <c r="R1716" s="61">
        <v>0</v>
      </c>
      <c r="S1716" s="61">
        <v>-6870.01</v>
      </c>
    </row>
    <row r="1717" spans="1:19" x14ac:dyDescent="0.2">
      <c r="A1717" t="s">
        <v>791</v>
      </c>
      <c r="B1717" t="s">
        <v>977</v>
      </c>
      <c r="C1717" t="s">
        <v>1302</v>
      </c>
      <c r="D1717" t="s">
        <v>238</v>
      </c>
      <c r="E1717" t="s">
        <v>1546</v>
      </c>
      <c r="F1717" t="s">
        <v>120</v>
      </c>
      <c r="G1717" s="87">
        <v>43808</v>
      </c>
      <c r="H1717" t="s">
        <v>3024</v>
      </c>
      <c r="I1717" t="s">
        <v>3901</v>
      </c>
      <c r="J1717" t="s">
        <v>3902</v>
      </c>
      <c r="K1717">
        <v>10318</v>
      </c>
      <c r="L1717" t="s">
        <v>3027</v>
      </c>
      <c r="M1717" s="87">
        <v>43810</v>
      </c>
      <c r="N1717" t="s">
        <v>1551</v>
      </c>
      <c r="O1717" t="s">
        <v>1552</v>
      </c>
      <c r="P1717" s="61">
        <v>1000</v>
      </c>
      <c r="Q1717" t="s">
        <v>1552</v>
      </c>
      <c r="R1717" s="61">
        <v>1000</v>
      </c>
      <c r="S1717" s="61">
        <v>0</v>
      </c>
    </row>
    <row r="1718" spans="1:19" x14ac:dyDescent="0.2">
      <c r="A1718" t="s">
        <v>791</v>
      </c>
      <c r="B1718" t="s">
        <v>977</v>
      </c>
      <c r="C1718" t="s">
        <v>1302</v>
      </c>
      <c r="D1718" t="s">
        <v>238</v>
      </c>
      <c r="E1718" t="s">
        <v>1546</v>
      </c>
      <c r="F1718" t="s">
        <v>120</v>
      </c>
      <c r="G1718" s="87">
        <v>43811</v>
      </c>
      <c r="H1718" t="s">
        <v>3024</v>
      </c>
      <c r="I1718" t="s">
        <v>3903</v>
      </c>
      <c r="J1718" t="s">
        <v>3904</v>
      </c>
      <c r="K1718">
        <v>10324</v>
      </c>
      <c r="L1718" t="s">
        <v>3363</v>
      </c>
      <c r="M1718" s="87">
        <v>43836</v>
      </c>
      <c r="N1718" t="s">
        <v>1635</v>
      </c>
      <c r="O1718" t="s">
        <v>1552</v>
      </c>
      <c r="P1718" s="61">
        <v>3000</v>
      </c>
      <c r="Q1718" t="s">
        <v>1552</v>
      </c>
      <c r="R1718" s="61">
        <v>3000</v>
      </c>
      <c r="S1718" s="61">
        <v>0</v>
      </c>
    </row>
    <row r="1719" spans="1:19" x14ac:dyDescent="0.2">
      <c r="A1719" t="s">
        <v>791</v>
      </c>
      <c r="B1719" t="s">
        <v>977</v>
      </c>
      <c r="C1719" t="s">
        <v>1302</v>
      </c>
      <c r="D1719" t="s">
        <v>238</v>
      </c>
      <c r="E1719" t="s">
        <v>1546</v>
      </c>
      <c r="F1719" t="s">
        <v>16</v>
      </c>
      <c r="G1719" s="87">
        <v>44012</v>
      </c>
      <c r="H1719" t="s">
        <v>2361</v>
      </c>
      <c r="J1719" t="s">
        <v>2362</v>
      </c>
      <c r="K1719">
        <v>10408</v>
      </c>
      <c r="L1719" t="s">
        <v>2363</v>
      </c>
      <c r="M1719" s="87">
        <v>43999</v>
      </c>
      <c r="N1719" t="s">
        <v>1551</v>
      </c>
      <c r="O1719" t="s">
        <v>1552</v>
      </c>
      <c r="P1719" s="61">
        <v>-4000</v>
      </c>
      <c r="Q1719" t="s">
        <v>1552</v>
      </c>
      <c r="R1719" s="61">
        <v>0</v>
      </c>
      <c r="S1719" s="61">
        <v>-4000</v>
      </c>
    </row>
    <row r="1720" spans="1:19" x14ac:dyDescent="0.2">
      <c r="A1720" t="s">
        <v>794</v>
      </c>
      <c r="B1720" t="s">
        <v>980</v>
      </c>
      <c r="C1720" t="s">
        <v>1308</v>
      </c>
      <c r="D1720" t="s">
        <v>238</v>
      </c>
      <c r="E1720" t="s">
        <v>1546</v>
      </c>
      <c r="F1720" t="s">
        <v>120</v>
      </c>
      <c r="G1720" s="87">
        <v>43811</v>
      </c>
      <c r="H1720" t="s">
        <v>3024</v>
      </c>
      <c r="I1720" t="s">
        <v>3905</v>
      </c>
      <c r="J1720" t="s">
        <v>3906</v>
      </c>
      <c r="K1720">
        <v>10324</v>
      </c>
      <c r="L1720" t="s">
        <v>3363</v>
      </c>
      <c r="M1720" s="87">
        <v>43836</v>
      </c>
      <c r="N1720" t="s">
        <v>1635</v>
      </c>
      <c r="O1720" t="s">
        <v>1552</v>
      </c>
      <c r="P1720" s="61">
        <v>60.08</v>
      </c>
      <c r="Q1720" t="s">
        <v>1552</v>
      </c>
      <c r="R1720" s="61">
        <v>60.08</v>
      </c>
      <c r="S1720" s="61">
        <v>0</v>
      </c>
    </row>
    <row r="1721" spans="1:19" x14ac:dyDescent="0.2">
      <c r="A1721" t="s">
        <v>794</v>
      </c>
      <c r="B1721" t="s">
        <v>980</v>
      </c>
      <c r="C1721" t="s">
        <v>1308</v>
      </c>
      <c r="D1721" t="s">
        <v>238</v>
      </c>
      <c r="E1721" t="s">
        <v>1546</v>
      </c>
      <c r="F1721" t="s">
        <v>120</v>
      </c>
      <c r="G1721" s="87">
        <v>43830</v>
      </c>
      <c r="H1721" t="s">
        <v>1846</v>
      </c>
      <c r="I1721" t="s">
        <v>3907</v>
      </c>
      <c r="J1721" t="s">
        <v>3907</v>
      </c>
      <c r="K1721">
        <v>10341</v>
      </c>
      <c r="L1721" t="s">
        <v>3019</v>
      </c>
      <c r="M1721" s="87">
        <v>43838</v>
      </c>
      <c r="N1721" t="s">
        <v>1551</v>
      </c>
      <c r="O1721" t="s">
        <v>1552</v>
      </c>
      <c r="P1721" s="61">
        <v>1000</v>
      </c>
      <c r="Q1721" t="s">
        <v>1552</v>
      </c>
      <c r="R1721" s="61">
        <v>1000</v>
      </c>
      <c r="S1721" s="61">
        <v>0</v>
      </c>
    </row>
    <row r="1722" spans="1:19" x14ac:dyDescent="0.2">
      <c r="A1722" t="s">
        <v>794</v>
      </c>
      <c r="B1722" t="s">
        <v>980</v>
      </c>
      <c r="C1722" t="s">
        <v>1308</v>
      </c>
      <c r="D1722" t="s">
        <v>238</v>
      </c>
      <c r="E1722" t="s">
        <v>1546</v>
      </c>
      <c r="F1722" t="s">
        <v>16</v>
      </c>
      <c r="G1722" s="87">
        <v>44012</v>
      </c>
      <c r="H1722" t="s">
        <v>2361</v>
      </c>
      <c r="J1722" t="s">
        <v>2362</v>
      </c>
      <c r="K1722">
        <v>10408</v>
      </c>
      <c r="L1722" t="s">
        <v>2363</v>
      </c>
      <c r="M1722" s="87">
        <v>43999</v>
      </c>
      <c r="N1722" t="s">
        <v>1551</v>
      </c>
      <c r="O1722" t="s">
        <v>1552</v>
      </c>
      <c r="P1722" s="61">
        <v>-1060.08</v>
      </c>
      <c r="Q1722" t="s">
        <v>1552</v>
      </c>
      <c r="R1722" s="61">
        <v>0</v>
      </c>
      <c r="S1722" s="61">
        <v>-1060.08</v>
      </c>
    </row>
    <row r="1723" spans="1:19" x14ac:dyDescent="0.2">
      <c r="A1723" t="s">
        <v>795</v>
      </c>
      <c r="B1723" t="s">
        <v>981</v>
      </c>
      <c r="C1723" t="s">
        <v>1310</v>
      </c>
      <c r="D1723" t="s">
        <v>238</v>
      </c>
      <c r="E1723" t="s">
        <v>1546</v>
      </c>
      <c r="F1723" t="s">
        <v>120</v>
      </c>
      <c r="G1723" s="87">
        <v>43819</v>
      </c>
      <c r="H1723" t="s">
        <v>3024</v>
      </c>
      <c r="I1723" t="s">
        <v>3908</v>
      </c>
      <c r="J1723" t="s">
        <v>3909</v>
      </c>
      <c r="K1723">
        <v>10324</v>
      </c>
      <c r="L1723" t="s">
        <v>3369</v>
      </c>
      <c r="M1723" s="87">
        <v>43836</v>
      </c>
      <c r="N1723" t="s">
        <v>1635</v>
      </c>
      <c r="O1723" t="s">
        <v>1552</v>
      </c>
      <c r="P1723" s="61">
        <v>25803</v>
      </c>
      <c r="Q1723" t="s">
        <v>1552</v>
      </c>
      <c r="R1723" s="61">
        <v>25803</v>
      </c>
      <c r="S1723" s="61">
        <v>0</v>
      </c>
    </row>
    <row r="1724" spans="1:19" x14ac:dyDescent="0.2">
      <c r="A1724" t="s">
        <v>795</v>
      </c>
      <c r="B1724" t="s">
        <v>981</v>
      </c>
      <c r="C1724" t="s">
        <v>1310</v>
      </c>
      <c r="D1724" t="s">
        <v>238</v>
      </c>
      <c r="E1724" t="s">
        <v>1546</v>
      </c>
      <c r="F1724" t="s">
        <v>16</v>
      </c>
      <c r="G1724" s="87">
        <v>44012</v>
      </c>
      <c r="H1724" t="s">
        <v>2361</v>
      </c>
      <c r="J1724" t="s">
        <v>2362</v>
      </c>
      <c r="K1724">
        <v>10408</v>
      </c>
      <c r="L1724" t="s">
        <v>2363</v>
      </c>
      <c r="M1724" s="87">
        <v>43999</v>
      </c>
      <c r="N1724" t="s">
        <v>1551</v>
      </c>
      <c r="O1724" t="s">
        <v>1552</v>
      </c>
      <c r="P1724" s="61">
        <v>-25803</v>
      </c>
      <c r="Q1724" t="s">
        <v>1552</v>
      </c>
      <c r="R1724" s="61">
        <v>0</v>
      </c>
      <c r="S1724" s="61">
        <v>-25803</v>
      </c>
    </row>
    <row r="1725" spans="1:19" x14ac:dyDescent="0.2">
      <c r="A1725" t="s">
        <v>840</v>
      </c>
      <c r="B1725" t="s">
        <v>982</v>
      </c>
      <c r="C1725" t="s">
        <v>841</v>
      </c>
      <c r="D1725" t="s">
        <v>238</v>
      </c>
      <c r="E1725" t="s">
        <v>1546</v>
      </c>
      <c r="F1725" t="s">
        <v>117</v>
      </c>
      <c r="G1725" s="87">
        <v>43738</v>
      </c>
      <c r="H1725" t="s">
        <v>1846</v>
      </c>
      <c r="I1725" t="s">
        <v>1847</v>
      </c>
      <c r="J1725" t="s">
        <v>1847</v>
      </c>
      <c r="K1725">
        <v>10283</v>
      </c>
      <c r="L1725" t="s">
        <v>1848</v>
      </c>
      <c r="M1725" s="87">
        <v>43752</v>
      </c>
      <c r="N1725" t="s">
        <v>1551</v>
      </c>
      <c r="O1725" t="s">
        <v>1552</v>
      </c>
      <c r="P1725" s="61">
        <v>12710</v>
      </c>
      <c r="Q1725" t="s">
        <v>1552</v>
      </c>
      <c r="R1725" s="61">
        <v>12710</v>
      </c>
      <c r="S1725" s="61">
        <v>0</v>
      </c>
    </row>
    <row r="1726" spans="1:19" x14ac:dyDescent="0.2">
      <c r="A1726" t="s">
        <v>840</v>
      </c>
      <c r="B1726" t="s">
        <v>982</v>
      </c>
      <c r="C1726" t="s">
        <v>841</v>
      </c>
      <c r="D1726" t="s">
        <v>238</v>
      </c>
      <c r="E1726" t="s">
        <v>1546</v>
      </c>
      <c r="F1726" t="s">
        <v>118</v>
      </c>
      <c r="G1726" s="87">
        <v>43740</v>
      </c>
      <c r="H1726" t="s">
        <v>3024</v>
      </c>
      <c r="I1726" t="s">
        <v>3910</v>
      </c>
      <c r="J1726" t="s">
        <v>3911</v>
      </c>
      <c r="K1726">
        <v>10278</v>
      </c>
      <c r="L1726" t="s">
        <v>3281</v>
      </c>
      <c r="M1726" s="87">
        <v>43741</v>
      </c>
      <c r="N1726" t="s">
        <v>1551</v>
      </c>
      <c r="O1726" t="s">
        <v>1552</v>
      </c>
      <c r="P1726" s="61">
        <v>3810</v>
      </c>
      <c r="Q1726" t="s">
        <v>1552</v>
      </c>
      <c r="R1726" s="61">
        <v>3810</v>
      </c>
      <c r="S1726" s="61">
        <v>0</v>
      </c>
    </row>
    <row r="1727" spans="1:19" x14ac:dyDescent="0.2">
      <c r="A1727" t="s">
        <v>840</v>
      </c>
      <c r="B1727" t="s">
        <v>982</v>
      </c>
      <c r="C1727" t="s">
        <v>841</v>
      </c>
      <c r="D1727" t="s">
        <v>238</v>
      </c>
      <c r="E1727" t="s">
        <v>1546</v>
      </c>
      <c r="F1727" t="s">
        <v>16</v>
      </c>
      <c r="G1727" s="87">
        <v>44012</v>
      </c>
      <c r="H1727" t="s">
        <v>2361</v>
      </c>
      <c r="J1727" t="s">
        <v>2362</v>
      </c>
      <c r="K1727">
        <v>10408</v>
      </c>
      <c r="L1727" t="s">
        <v>2363</v>
      </c>
      <c r="M1727" s="87">
        <v>43999</v>
      </c>
      <c r="N1727" t="s">
        <v>1551</v>
      </c>
      <c r="O1727" t="s">
        <v>1552</v>
      </c>
      <c r="P1727" s="61">
        <v>-16520</v>
      </c>
      <c r="Q1727" t="s">
        <v>1552</v>
      </c>
      <c r="R1727" s="61">
        <v>0</v>
      </c>
      <c r="S1727" s="61">
        <v>-16520</v>
      </c>
    </row>
    <row r="1728" spans="1:19" x14ac:dyDescent="0.2">
      <c r="A1728" t="s">
        <v>797</v>
      </c>
      <c r="B1728" t="s">
        <v>984</v>
      </c>
      <c r="C1728" t="s">
        <v>1314</v>
      </c>
      <c r="D1728" t="s">
        <v>238</v>
      </c>
      <c r="E1728" t="s">
        <v>1546</v>
      </c>
      <c r="F1728" t="s">
        <v>120</v>
      </c>
      <c r="G1728" s="87">
        <v>43830</v>
      </c>
      <c r="H1728" t="s">
        <v>1846</v>
      </c>
      <c r="I1728" t="s">
        <v>3912</v>
      </c>
      <c r="J1728" t="s">
        <v>3912</v>
      </c>
      <c r="K1728">
        <v>10347</v>
      </c>
      <c r="L1728" t="s">
        <v>3913</v>
      </c>
      <c r="M1728" s="87">
        <v>43840</v>
      </c>
      <c r="N1728" t="s">
        <v>1551</v>
      </c>
      <c r="O1728" t="s">
        <v>1552</v>
      </c>
      <c r="P1728" s="61">
        <v>5200</v>
      </c>
      <c r="Q1728" t="s">
        <v>1552</v>
      </c>
      <c r="R1728" s="61">
        <v>5200</v>
      </c>
      <c r="S1728" s="61">
        <v>0</v>
      </c>
    </row>
    <row r="1729" spans="1:19" x14ac:dyDescent="0.2">
      <c r="A1729" t="s">
        <v>797</v>
      </c>
      <c r="B1729" t="s">
        <v>984</v>
      </c>
      <c r="C1729" t="s">
        <v>1314</v>
      </c>
      <c r="D1729" t="s">
        <v>238</v>
      </c>
      <c r="E1729" t="s">
        <v>1546</v>
      </c>
      <c r="F1729" t="s">
        <v>120</v>
      </c>
      <c r="G1729" s="87">
        <v>43830</v>
      </c>
      <c r="H1729" t="s">
        <v>1846</v>
      </c>
      <c r="I1729" t="s">
        <v>3914</v>
      </c>
      <c r="J1729" t="s">
        <v>3914</v>
      </c>
      <c r="K1729">
        <v>10341</v>
      </c>
      <c r="L1729" t="s">
        <v>3019</v>
      </c>
      <c r="M1729" s="87">
        <v>43838</v>
      </c>
      <c r="N1729" t="s">
        <v>1551</v>
      </c>
      <c r="O1729" t="s">
        <v>1552</v>
      </c>
      <c r="P1729" s="61">
        <v>421</v>
      </c>
      <c r="Q1729" t="s">
        <v>1552</v>
      </c>
      <c r="R1729" s="61">
        <v>421</v>
      </c>
      <c r="S1729" s="61">
        <v>0</v>
      </c>
    </row>
    <row r="1730" spans="1:19" x14ac:dyDescent="0.2">
      <c r="A1730" t="s">
        <v>797</v>
      </c>
      <c r="B1730" t="s">
        <v>984</v>
      </c>
      <c r="C1730" t="s">
        <v>1314</v>
      </c>
      <c r="D1730" t="s">
        <v>238</v>
      </c>
      <c r="E1730" t="s">
        <v>1546</v>
      </c>
      <c r="F1730" t="s">
        <v>120</v>
      </c>
      <c r="G1730" s="87">
        <v>43830</v>
      </c>
      <c r="H1730" t="s">
        <v>1846</v>
      </c>
      <c r="I1730" t="s">
        <v>3915</v>
      </c>
      <c r="J1730" t="s">
        <v>3915</v>
      </c>
      <c r="K1730">
        <v>10341</v>
      </c>
      <c r="L1730" t="s">
        <v>3019</v>
      </c>
      <c r="M1730" s="87">
        <v>43838</v>
      </c>
      <c r="N1730" t="s">
        <v>1551</v>
      </c>
      <c r="O1730" t="s">
        <v>1552</v>
      </c>
      <c r="P1730" s="61">
        <v>3081.18</v>
      </c>
      <c r="Q1730" t="s">
        <v>1552</v>
      </c>
      <c r="R1730" s="61">
        <v>3081.18</v>
      </c>
      <c r="S1730" s="61">
        <v>0</v>
      </c>
    </row>
    <row r="1731" spans="1:19" x14ac:dyDescent="0.2">
      <c r="A1731" t="s">
        <v>797</v>
      </c>
      <c r="B1731" t="s">
        <v>984</v>
      </c>
      <c r="C1731" t="s">
        <v>1314</v>
      </c>
      <c r="D1731" t="s">
        <v>238</v>
      </c>
      <c r="E1731" t="s">
        <v>1546</v>
      </c>
      <c r="F1731" t="s">
        <v>120</v>
      </c>
      <c r="G1731" s="87">
        <v>43830</v>
      </c>
      <c r="H1731" t="s">
        <v>1846</v>
      </c>
      <c r="I1731" t="s">
        <v>3916</v>
      </c>
      <c r="J1731" t="s">
        <v>3916</v>
      </c>
      <c r="K1731">
        <v>10344</v>
      </c>
      <c r="L1731" t="s">
        <v>3917</v>
      </c>
      <c r="M1731" s="87">
        <v>43840</v>
      </c>
      <c r="N1731" t="s">
        <v>1551</v>
      </c>
      <c r="O1731" t="s">
        <v>1552</v>
      </c>
      <c r="P1731" s="61">
        <v>-1902.18</v>
      </c>
      <c r="Q1731" t="s">
        <v>1552</v>
      </c>
      <c r="R1731" s="61">
        <v>0</v>
      </c>
      <c r="S1731" s="61">
        <v>-1902.18</v>
      </c>
    </row>
    <row r="1732" spans="1:19" x14ac:dyDescent="0.2">
      <c r="A1732" t="s">
        <v>797</v>
      </c>
      <c r="B1732" t="s">
        <v>984</v>
      </c>
      <c r="C1732" t="s">
        <v>1314</v>
      </c>
      <c r="D1732" t="s">
        <v>238</v>
      </c>
      <c r="E1732" t="s">
        <v>1546</v>
      </c>
      <c r="F1732" t="s">
        <v>121</v>
      </c>
      <c r="G1732" s="87">
        <v>43831</v>
      </c>
      <c r="H1732" t="s">
        <v>1846</v>
      </c>
      <c r="I1732" t="s">
        <v>2429</v>
      </c>
      <c r="J1732" t="s">
        <v>3912</v>
      </c>
      <c r="K1732">
        <v>10347</v>
      </c>
      <c r="L1732" t="s">
        <v>3913</v>
      </c>
      <c r="M1732" s="87">
        <v>43840</v>
      </c>
      <c r="N1732" t="s">
        <v>1551</v>
      </c>
      <c r="O1732" t="s">
        <v>1552</v>
      </c>
      <c r="P1732" s="61">
        <v>-5200</v>
      </c>
      <c r="Q1732" t="s">
        <v>1552</v>
      </c>
      <c r="R1732" s="61">
        <v>0</v>
      </c>
      <c r="S1732" s="61">
        <v>-5200</v>
      </c>
    </row>
    <row r="1733" spans="1:19" x14ac:dyDescent="0.2">
      <c r="A1733" t="s">
        <v>797</v>
      </c>
      <c r="B1733" t="s">
        <v>984</v>
      </c>
      <c r="C1733" t="s">
        <v>1314</v>
      </c>
      <c r="D1733" t="s">
        <v>238</v>
      </c>
      <c r="E1733" t="s">
        <v>1546</v>
      </c>
      <c r="F1733" t="s">
        <v>121</v>
      </c>
      <c r="G1733" s="87">
        <v>43847</v>
      </c>
      <c r="H1733" t="s">
        <v>3024</v>
      </c>
      <c r="I1733" t="s">
        <v>3918</v>
      </c>
      <c r="J1733" t="s">
        <v>3919</v>
      </c>
      <c r="K1733">
        <v>10349</v>
      </c>
      <c r="L1733" t="s">
        <v>3389</v>
      </c>
      <c r="M1733" s="87">
        <v>43863</v>
      </c>
      <c r="N1733" t="s">
        <v>1635</v>
      </c>
      <c r="O1733" t="s">
        <v>1552</v>
      </c>
      <c r="P1733" s="61">
        <v>5200</v>
      </c>
      <c r="Q1733" t="s">
        <v>1552</v>
      </c>
      <c r="R1733" s="61">
        <v>5200</v>
      </c>
      <c r="S1733" s="61">
        <v>0</v>
      </c>
    </row>
    <row r="1734" spans="1:19" x14ac:dyDescent="0.2">
      <c r="A1734" t="s">
        <v>797</v>
      </c>
      <c r="B1734" t="s">
        <v>984</v>
      </c>
      <c r="C1734" t="s">
        <v>1314</v>
      </c>
      <c r="D1734" t="s">
        <v>238</v>
      </c>
      <c r="E1734" t="s">
        <v>1546</v>
      </c>
      <c r="F1734" t="s">
        <v>16</v>
      </c>
      <c r="G1734" s="87">
        <v>44012</v>
      </c>
      <c r="H1734" t="s">
        <v>2361</v>
      </c>
      <c r="J1734" t="s">
        <v>2362</v>
      </c>
      <c r="K1734">
        <v>10408</v>
      </c>
      <c r="L1734" t="s">
        <v>2363</v>
      </c>
      <c r="M1734" s="87">
        <v>43999</v>
      </c>
      <c r="N1734" t="s">
        <v>1551</v>
      </c>
      <c r="O1734" t="s">
        <v>1552</v>
      </c>
      <c r="P1734" s="61">
        <v>-6800</v>
      </c>
      <c r="Q1734" t="s">
        <v>1552</v>
      </c>
      <c r="R1734" s="61">
        <v>0</v>
      </c>
      <c r="S1734" s="61">
        <v>-6800</v>
      </c>
    </row>
    <row r="1735" spans="1:19" x14ac:dyDescent="0.2">
      <c r="A1735" t="s">
        <v>586</v>
      </c>
      <c r="B1735" t="s">
        <v>986</v>
      </c>
      <c r="C1735" t="s">
        <v>1317</v>
      </c>
      <c r="D1735" t="s">
        <v>238</v>
      </c>
      <c r="E1735" t="s">
        <v>1546</v>
      </c>
      <c r="F1735" t="s">
        <v>116</v>
      </c>
      <c r="G1735" s="87">
        <v>43707</v>
      </c>
      <c r="H1735" t="s">
        <v>1547</v>
      </c>
      <c r="I1735" t="s">
        <v>3920</v>
      </c>
      <c r="J1735" t="s">
        <v>3921</v>
      </c>
      <c r="K1735">
        <v>10251</v>
      </c>
      <c r="L1735" t="s">
        <v>3922</v>
      </c>
      <c r="M1735" s="87">
        <v>43710</v>
      </c>
      <c r="N1735" t="s">
        <v>1635</v>
      </c>
      <c r="O1735" t="s">
        <v>1552</v>
      </c>
      <c r="P1735" s="61">
        <v>-32.46</v>
      </c>
      <c r="Q1735" t="s">
        <v>1552</v>
      </c>
      <c r="R1735" s="61">
        <v>0</v>
      </c>
      <c r="S1735" s="61">
        <v>-32.46</v>
      </c>
    </row>
    <row r="1736" spans="1:19" x14ac:dyDescent="0.2">
      <c r="A1736" t="s">
        <v>586</v>
      </c>
      <c r="B1736" t="s">
        <v>986</v>
      </c>
      <c r="C1736" t="s">
        <v>1317</v>
      </c>
      <c r="D1736" t="s">
        <v>238</v>
      </c>
      <c r="E1736" t="s">
        <v>1546</v>
      </c>
      <c r="F1736" t="s">
        <v>120</v>
      </c>
      <c r="G1736" s="87">
        <v>43810</v>
      </c>
      <c r="H1736" t="s">
        <v>1846</v>
      </c>
      <c r="I1736" t="s">
        <v>1847</v>
      </c>
      <c r="J1736" t="s">
        <v>1847</v>
      </c>
      <c r="K1736">
        <v>10321</v>
      </c>
      <c r="L1736" t="s">
        <v>2665</v>
      </c>
      <c r="M1736" s="87">
        <v>43810</v>
      </c>
      <c r="N1736" t="s">
        <v>1551</v>
      </c>
      <c r="O1736" t="s">
        <v>1552</v>
      </c>
      <c r="P1736" s="61">
        <v>-0.01</v>
      </c>
      <c r="Q1736" t="s">
        <v>1552</v>
      </c>
      <c r="R1736" s="61">
        <v>0</v>
      </c>
      <c r="S1736" s="61">
        <v>-0.01</v>
      </c>
    </row>
    <row r="1737" spans="1:19" x14ac:dyDescent="0.2">
      <c r="A1737" t="s">
        <v>586</v>
      </c>
      <c r="B1737" t="s">
        <v>986</v>
      </c>
      <c r="C1737" t="s">
        <v>1317</v>
      </c>
      <c r="D1737" t="s">
        <v>238</v>
      </c>
      <c r="E1737" t="s">
        <v>1546</v>
      </c>
      <c r="F1737" t="s">
        <v>120</v>
      </c>
      <c r="G1737" s="87">
        <v>43810</v>
      </c>
      <c r="H1737" t="s">
        <v>1846</v>
      </c>
      <c r="I1737" t="s">
        <v>1847</v>
      </c>
      <c r="J1737" t="s">
        <v>1847</v>
      </c>
      <c r="K1737">
        <v>10321</v>
      </c>
      <c r="L1737" t="s">
        <v>2665</v>
      </c>
      <c r="M1737" s="87">
        <v>43810</v>
      </c>
      <c r="N1737" t="s">
        <v>1551</v>
      </c>
      <c r="O1737" t="s">
        <v>1552</v>
      </c>
      <c r="P1737" s="61">
        <v>-42.5</v>
      </c>
      <c r="Q1737" t="s">
        <v>1552</v>
      </c>
      <c r="R1737" s="61">
        <v>0</v>
      </c>
      <c r="S1737" s="61">
        <v>-42.5</v>
      </c>
    </row>
    <row r="1738" spans="1:19" x14ac:dyDescent="0.2">
      <c r="A1738" t="s">
        <v>586</v>
      </c>
      <c r="B1738" t="s">
        <v>986</v>
      </c>
      <c r="C1738" t="s">
        <v>1317</v>
      </c>
      <c r="D1738" t="s">
        <v>238</v>
      </c>
      <c r="E1738" t="s">
        <v>1546</v>
      </c>
      <c r="F1738" t="s">
        <v>124</v>
      </c>
      <c r="G1738" s="87">
        <v>43951</v>
      </c>
      <c r="H1738" t="s">
        <v>1846</v>
      </c>
      <c r="I1738" t="s">
        <v>3923</v>
      </c>
      <c r="J1738" t="s">
        <v>3923</v>
      </c>
      <c r="K1738">
        <v>10394</v>
      </c>
      <c r="L1738" t="s">
        <v>3924</v>
      </c>
      <c r="M1738" s="87">
        <v>43957</v>
      </c>
      <c r="N1738" t="s">
        <v>1551</v>
      </c>
      <c r="O1738" t="s">
        <v>1552</v>
      </c>
      <c r="P1738" s="61">
        <v>-32616</v>
      </c>
      <c r="Q1738" t="s">
        <v>1552</v>
      </c>
      <c r="R1738" s="61">
        <v>0</v>
      </c>
      <c r="S1738" s="61">
        <v>-32616</v>
      </c>
    </row>
    <row r="1739" spans="1:19" x14ac:dyDescent="0.2">
      <c r="A1739" t="s">
        <v>586</v>
      </c>
      <c r="B1739" t="s">
        <v>986</v>
      </c>
      <c r="C1739" t="s">
        <v>1317</v>
      </c>
      <c r="D1739" t="s">
        <v>238</v>
      </c>
      <c r="E1739" t="s">
        <v>1546</v>
      </c>
      <c r="F1739" t="s">
        <v>125</v>
      </c>
      <c r="G1739" s="87">
        <v>43982</v>
      </c>
      <c r="H1739" t="s">
        <v>1547</v>
      </c>
      <c r="I1739" t="s">
        <v>3925</v>
      </c>
      <c r="J1739" t="s">
        <v>3926</v>
      </c>
      <c r="K1739">
        <v>10399</v>
      </c>
      <c r="L1739" t="s">
        <v>3927</v>
      </c>
      <c r="M1739" s="87">
        <v>43983</v>
      </c>
      <c r="N1739" t="s">
        <v>1635</v>
      </c>
      <c r="O1739" t="s">
        <v>1552</v>
      </c>
      <c r="P1739" s="61">
        <v>-815.9</v>
      </c>
      <c r="Q1739" t="s">
        <v>1552</v>
      </c>
      <c r="R1739" s="61">
        <v>0</v>
      </c>
      <c r="S1739" s="61">
        <v>-815.9</v>
      </c>
    </row>
    <row r="1740" spans="1:19" x14ac:dyDescent="0.2">
      <c r="A1740" t="s">
        <v>586</v>
      </c>
      <c r="B1740" t="s">
        <v>986</v>
      </c>
      <c r="C1740" t="s">
        <v>1317</v>
      </c>
      <c r="D1740" t="s">
        <v>238</v>
      </c>
      <c r="E1740" t="s">
        <v>1546</v>
      </c>
      <c r="F1740" t="s">
        <v>126</v>
      </c>
      <c r="G1740" s="87">
        <v>43986</v>
      </c>
      <c r="H1740" t="s">
        <v>2974</v>
      </c>
      <c r="I1740" t="s">
        <v>3928</v>
      </c>
      <c r="J1740" t="s">
        <v>3929</v>
      </c>
      <c r="K1740">
        <v>10403</v>
      </c>
      <c r="L1740" t="s">
        <v>3930</v>
      </c>
      <c r="M1740" s="87">
        <v>43991</v>
      </c>
      <c r="N1740" t="s">
        <v>1551</v>
      </c>
      <c r="O1740" t="s">
        <v>1552</v>
      </c>
      <c r="P1740" s="61">
        <v>-18000</v>
      </c>
      <c r="Q1740" t="s">
        <v>1552</v>
      </c>
      <c r="R1740" s="61">
        <v>0</v>
      </c>
      <c r="S1740" s="61">
        <v>-18000</v>
      </c>
    </row>
    <row r="1741" spans="1:19" x14ac:dyDescent="0.2">
      <c r="A1741" t="s">
        <v>586</v>
      </c>
      <c r="B1741" t="s">
        <v>986</v>
      </c>
      <c r="C1741" t="s">
        <v>1317</v>
      </c>
      <c r="D1741" t="s">
        <v>238</v>
      </c>
      <c r="E1741" t="s">
        <v>1546</v>
      </c>
      <c r="F1741" t="s">
        <v>16</v>
      </c>
      <c r="G1741" s="87">
        <v>44012</v>
      </c>
      <c r="H1741" t="s">
        <v>2361</v>
      </c>
      <c r="J1741" t="s">
        <v>2362</v>
      </c>
      <c r="K1741">
        <v>10408</v>
      </c>
      <c r="L1741" t="s">
        <v>2363</v>
      </c>
      <c r="M1741" s="87">
        <v>43999</v>
      </c>
      <c r="N1741" t="s">
        <v>1551</v>
      </c>
      <c r="O1741" t="s">
        <v>1552</v>
      </c>
      <c r="P1741" s="61">
        <v>51506.87</v>
      </c>
      <c r="Q1741" t="s">
        <v>1552</v>
      </c>
      <c r="R1741" s="61">
        <v>51506.87</v>
      </c>
      <c r="S1741" s="61">
        <v>0</v>
      </c>
    </row>
    <row r="1742" spans="1:19" x14ac:dyDescent="0.2">
      <c r="A1742" t="s">
        <v>586</v>
      </c>
      <c r="B1742" t="s">
        <v>986</v>
      </c>
      <c r="C1742" t="s">
        <v>1317</v>
      </c>
      <c r="D1742" t="s">
        <v>238</v>
      </c>
      <c r="E1742" t="s">
        <v>1546</v>
      </c>
      <c r="F1742" t="s">
        <v>16</v>
      </c>
      <c r="G1742" s="87">
        <v>44012</v>
      </c>
      <c r="H1742" t="s">
        <v>2361</v>
      </c>
      <c r="I1742" t="s">
        <v>2362</v>
      </c>
      <c r="J1742" t="s">
        <v>2362</v>
      </c>
      <c r="K1742">
        <v>10421</v>
      </c>
      <c r="L1742" t="s">
        <v>3931</v>
      </c>
      <c r="M1742" s="87">
        <v>44020</v>
      </c>
      <c r="N1742" t="s">
        <v>1551</v>
      </c>
      <c r="O1742" t="s">
        <v>1552</v>
      </c>
      <c r="P1742" s="61">
        <v>2971.89</v>
      </c>
      <c r="Q1742" t="s">
        <v>1552</v>
      </c>
      <c r="R1742" s="61">
        <v>2971.89</v>
      </c>
      <c r="S1742" s="61">
        <v>0</v>
      </c>
    </row>
    <row r="1743" spans="1:19" x14ac:dyDescent="0.2">
      <c r="A1743" t="s">
        <v>586</v>
      </c>
      <c r="B1743" t="s">
        <v>986</v>
      </c>
      <c r="C1743" t="s">
        <v>1317</v>
      </c>
      <c r="D1743" t="s">
        <v>238</v>
      </c>
      <c r="E1743" t="s">
        <v>1546</v>
      </c>
      <c r="F1743" t="s">
        <v>16</v>
      </c>
      <c r="G1743" s="87">
        <v>44012</v>
      </c>
      <c r="H1743" t="s">
        <v>2361</v>
      </c>
      <c r="I1743" t="s">
        <v>2362</v>
      </c>
      <c r="J1743" t="s">
        <v>2362</v>
      </c>
      <c r="K1743">
        <v>10421</v>
      </c>
      <c r="L1743" t="s">
        <v>3931</v>
      </c>
      <c r="M1743" s="87">
        <v>44020</v>
      </c>
      <c r="N1743" t="s">
        <v>1551</v>
      </c>
      <c r="O1743" t="s">
        <v>1552</v>
      </c>
      <c r="P1743" s="61">
        <v>24000</v>
      </c>
      <c r="Q1743" t="s">
        <v>1552</v>
      </c>
      <c r="R1743" s="61">
        <v>24000</v>
      </c>
      <c r="S1743" s="61">
        <v>0</v>
      </c>
    </row>
    <row r="1744" spans="1:19" x14ac:dyDescent="0.2">
      <c r="A1744" t="s">
        <v>586</v>
      </c>
      <c r="B1744" t="s">
        <v>986</v>
      </c>
      <c r="C1744" t="s">
        <v>1317</v>
      </c>
      <c r="D1744" t="s">
        <v>238</v>
      </c>
      <c r="E1744" t="s">
        <v>1546</v>
      </c>
      <c r="F1744" t="s">
        <v>16</v>
      </c>
      <c r="G1744" s="87">
        <v>44012</v>
      </c>
      <c r="H1744" t="s">
        <v>2361</v>
      </c>
      <c r="I1744" t="s">
        <v>2362</v>
      </c>
      <c r="J1744" t="s">
        <v>2362</v>
      </c>
      <c r="K1744">
        <v>10422</v>
      </c>
      <c r="L1744" t="s">
        <v>3932</v>
      </c>
      <c r="M1744" s="87">
        <v>44020</v>
      </c>
      <c r="N1744" t="s">
        <v>1551</v>
      </c>
      <c r="O1744" t="s">
        <v>1552</v>
      </c>
      <c r="P1744" s="61">
        <v>24000</v>
      </c>
      <c r="Q1744" t="s">
        <v>1552</v>
      </c>
      <c r="R1744" s="61">
        <v>24000</v>
      </c>
      <c r="S1744" s="61">
        <v>0</v>
      </c>
    </row>
    <row r="1745" spans="1:19" x14ac:dyDescent="0.2">
      <c r="A1745" t="s">
        <v>586</v>
      </c>
      <c r="B1745" t="s">
        <v>986</v>
      </c>
      <c r="C1745" t="s">
        <v>1317</v>
      </c>
      <c r="D1745" t="s">
        <v>238</v>
      </c>
      <c r="E1745" t="s">
        <v>1546</v>
      </c>
      <c r="F1745" t="s">
        <v>16</v>
      </c>
      <c r="G1745" s="87">
        <v>44012</v>
      </c>
      <c r="H1745" t="s">
        <v>2361</v>
      </c>
      <c r="I1745" t="s">
        <v>2362</v>
      </c>
      <c r="J1745" t="s">
        <v>2362</v>
      </c>
      <c r="K1745">
        <v>10420</v>
      </c>
      <c r="L1745" t="s">
        <v>3933</v>
      </c>
      <c r="M1745" s="87">
        <v>44020</v>
      </c>
      <c r="N1745" t="s">
        <v>1551</v>
      </c>
      <c r="O1745" t="s">
        <v>1552</v>
      </c>
      <c r="P1745" s="61">
        <v>-2971.89</v>
      </c>
      <c r="Q1745" t="s">
        <v>1552</v>
      </c>
      <c r="R1745" s="61">
        <v>0</v>
      </c>
      <c r="S1745" s="61">
        <v>-2971.89</v>
      </c>
    </row>
    <row r="1746" spans="1:19" x14ac:dyDescent="0.2">
      <c r="A1746" t="s">
        <v>586</v>
      </c>
      <c r="B1746" t="s">
        <v>986</v>
      </c>
      <c r="C1746" t="s">
        <v>1317</v>
      </c>
      <c r="D1746" t="s">
        <v>238</v>
      </c>
      <c r="E1746" t="s">
        <v>1546</v>
      </c>
      <c r="F1746" t="s">
        <v>16</v>
      </c>
      <c r="G1746" s="87">
        <v>44012</v>
      </c>
      <c r="H1746" t="s">
        <v>2361</v>
      </c>
      <c r="I1746" t="s">
        <v>2362</v>
      </c>
      <c r="J1746" t="s">
        <v>2362</v>
      </c>
      <c r="K1746">
        <v>10420</v>
      </c>
      <c r="L1746" t="s">
        <v>3933</v>
      </c>
      <c r="M1746" s="87">
        <v>44020</v>
      </c>
      <c r="N1746" t="s">
        <v>1551</v>
      </c>
      <c r="O1746" t="s">
        <v>1552</v>
      </c>
      <c r="P1746" s="61">
        <v>-24000</v>
      </c>
      <c r="Q1746" t="s">
        <v>1552</v>
      </c>
      <c r="R1746" s="61">
        <v>0</v>
      </c>
      <c r="S1746" s="61">
        <v>-24000</v>
      </c>
    </row>
    <row r="1747" spans="1:19" x14ac:dyDescent="0.2">
      <c r="A1747" t="s">
        <v>586</v>
      </c>
      <c r="B1747" t="s">
        <v>986</v>
      </c>
      <c r="C1747" t="s">
        <v>1317</v>
      </c>
      <c r="D1747" t="s">
        <v>238</v>
      </c>
      <c r="E1747" t="s">
        <v>1546</v>
      </c>
      <c r="F1747" t="s">
        <v>16</v>
      </c>
      <c r="G1747" s="87">
        <v>44012</v>
      </c>
      <c r="H1747" t="s">
        <v>2361</v>
      </c>
      <c r="I1747" t="s">
        <v>2362</v>
      </c>
      <c r="J1747" t="s">
        <v>2362</v>
      </c>
      <c r="K1747">
        <v>10422</v>
      </c>
      <c r="L1747" t="s">
        <v>3932</v>
      </c>
      <c r="M1747" s="87">
        <v>44020</v>
      </c>
      <c r="N1747" t="s">
        <v>1551</v>
      </c>
      <c r="O1747" t="s">
        <v>1552</v>
      </c>
      <c r="P1747" s="61">
        <v>2971.89</v>
      </c>
      <c r="Q1747" t="s">
        <v>1552</v>
      </c>
      <c r="R1747" s="61">
        <v>2971.89</v>
      </c>
      <c r="S1747" s="61">
        <v>0</v>
      </c>
    </row>
    <row r="1748" spans="1:19" x14ac:dyDescent="0.2">
      <c r="A1748" t="s">
        <v>586</v>
      </c>
      <c r="B1748" t="s">
        <v>986</v>
      </c>
      <c r="C1748" t="s">
        <v>1317</v>
      </c>
      <c r="D1748" t="s">
        <v>238</v>
      </c>
      <c r="E1748" t="s">
        <v>1546</v>
      </c>
      <c r="F1748" t="s">
        <v>126</v>
      </c>
      <c r="G1748" s="87">
        <v>44012</v>
      </c>
      <c r="H1748" t="s">
        <v>1846</v>
      </c>
      <c r="I1748" t="s">
        <v>3934</v>
      </c>
      <c r="J1748" t="s">
        <v>3934</v>
      </c>
      <c r="K1748">
        <v>10422</v>
      </c>
      <c r="L1748" t="s">
        <v>3932</v>
      </c>
      <c r="M1748" s="87">
        <v>44020</v>
      </c>
      <c r="N1748" t="s">
        <v>1551</v>
      </c>
      <c r="O1748" t="s">
        <v>1552</v>
      </c>
      <c r="P1748" s="61">
        <v>-2971.89</v>
      </c>
      <c r="Q1748" t="s">
        <v>1552</v>
      </c>
      <c r="R1748" s="61">
        <v>0</v>
      </c>
      <c r="S1748" s="61">
        <v>-2971.89</v>
      </c>
    </row>
    <row r="1749" spans="1:19" x14ac:dyDescent="0.2">
      <c r="A1749" t="s">
        <v>586</v>
      </c>
      <c r="B1749" t="s">
        <v>986</v>
      </c>
      <c r="C1749" t="s">
        <v>1317</v>
      </c>
      <c r="D1749" t="s">
        <v>238</v>
      </c>
      <c r="E1749" t="s">
        <v>1546</v>
      </c>
      <c r="F1749" t="s">
        <v>126</v>
      </c>
      <c r="G1749" s="87">
        <v>44012</v>
      </c>
      <c r="H1749" t="s">
        <v>1846</v>
      </c>
      <c r="I1749" t="s">
        <v>3934</v>
      </c>
      <c r="J1749" t="s">
        <v>3934</v>
      </c>
      <c r="K1749">
        <v>10420</v>
      </c>
      <c r="L1749" t="s">
        <v>3933</v>
      </c>
      <c r="M1749" s="87">
        <v>44020</v>
      </c>
      <c r="N1749" t="s">
        <v>1551</v>
      </c>
      <c r="O1749" t="s">
        <v>1552</v>
      </c>
      <c r="P1749" s="61">
        <v>2971.89</v>
      </c>
      <c r="Q1749" t="s">
        <v>1552</v>
      </c>
      <c r="R1749" s="61">
        <v>2971.89</v>
      </c>
      <c r="S1749" s="61">
        <v>0</v>
      </c>
    </row>
    <row r="1750" spans="1:19" x14ac:dyDescent="0.2">
      <c r="A1750" t="s">
        <v>586</v>
      </c>
      <c r="B1750" t="s">
        <v>986</v>
      </c>
      <c r="C1750" t="s">
        <v>1317</v>
      </c>
      <c r="D1750" t="s">
        <v>238</v>
      </c>
      <c r="E1750" t="s">
        <v>1546</v>
      </c>
      <c r="F1750" t="s">
        <v>126</v>
      </c>
      <c r="G1750" s="87">
        <v>44012</v>
      </c>
      <c r="H1750" t="s">
        <v>1846</v>
      </c>
      <c r="I1750" t="s">
        <v>3934</v>
      </c>
      <c r="J1750" t="s">
        <v>3934</v>
      </c>
      <c r="K1750">
        <v>10421</v>
      </c>
      <c r="L1750" t="s">
        <v>3931</v>
      </c>
      <c r="M1750" s="87">
        <v>44020</v>
      </c>
      <c r="N1750" t="s">
        <v>1551</v>
      </c>
      <c r="O1750" t="s">
        <v>1552</v>
      </c>
      <c r="P1750" s="61">
        <v>-2971.89</v>
      </c>
      <c r="Q1750" t="s">
        <v>1552</v>
      </c>
      <c r="R1750" s="61">
        <v>0</v>
      </c>
      <c r="S1750" s="61">
        <v>-2971.89</v>
      </c>
    </row>
    <row r="1751" spans="1:19" x14ac:dyDescent="0.2">
      <c r="A1751" t="s">
        <v>586</v>
      </c>
      <c r="B1751" t="s">
        <v>986</v>
      </c>
      <c r="C1751" t="s">
        <v>1317</v>
      </c>
      <c r="D1751" t="s">
        <v>238</v>
      </c>
      <c r="E1751" t="s">
        <v>1546</v>
      </c>
      <c r="F1751" t="s">
        <v>126</v>
      </c>
      <c r="G1751" s="87">
        <v>44012</v>
      </c>
      <c r="H1751" t="s">
        <v>1846</v>
      </c>
      <c r="I1751" t="s">
        <v>3935</v>
      </c>
      <c r="J1751" t="s">
        <v>3935</v>
      </c>
      <c r="K1751">
        <v>10421</v>
      </c>
      <c r="L1751" t="s">
        <v>3931</v>
      </c>
      <c r="M1751" s="87">
        <v>44020</v>
      </c>
      <c r="N1751" t="s">
        <v>1551</v>
      </c>
      <c r="O1751" t="s">
        <v>1552</v>
      </c>
      <c r="P1751" s="61">
        <v>-24000</v>
      </c>
      <c r="Q1751" t="s">
        <v>1552</v>
      </c>
      <c r="R1751" s="61">
        <v>0</v>
      </c>
      <c r="S1751" s="61">
        <v>-24000</v>
      </c>
    </row>
    <row r="1752" spans="1:19" x14ac:dyDescent="0.2">
      <c r="A1752" t="s">
        <v>586</v>
      </c>
      <c r="B1752" t="s">
        <v>986</v>
      </c>
      <c r="C1752" t="s">
        <v>1317</v>
      </c>
      <c r="D1752" t="s">
        <v>238</v>
      </c>
      <c r="E1752" t="s">
        <v>1546</v>
      </c>
      <c r="F1752" t="s">
        <v>126</v>
      </c>
      <c r="G1752" s="87">
        <v>44012</v>
      </c>
      <c r="H1752" t="s">
        <v>1846</v>
      </c>
      <c r="I1752" t="s">
        <v>3935</v>
      </c>
      <c r="J1752" t="s">
        <v>3935</v>
      </c>
      <c r="K1752">
        <v>10420</v>
      </c>
      <c r="L1752" t="s">
        <v>3933</v>
      </c>
      <c r="M1752" s="87">
        <v>44020</v>
      </c>
      <c r="N1752" t="s">
        <v>1551</v>
      </c>
      <c r="O1752" t="s">
        <v>1552</v>
      </c>
      <c r="P1752" s="61">
        <v>24000</v>
      </c>
      <c r="Q1752" t="s">
        <v>1552</v>
      </c>
      <c r="R1752" s="61">
        <v>24000</v>
      </c>
      <c r="S1752" s="61">
        <v>0</v>
      </c>
    </row>
    <row r="1753" spans="1:19" x14ac:dyDescent="0.2">
      <c r="A1753" t="s">
        <v>586</v>
      </c>
      <c r="B1753" t="s">
        <v>986</v>
      </c>
      <c r="C1753" t="s">
        <v>1317</v>
      </c>
      <c r="D1753" t="s">
        <v>238</v>
      </c>
      <c r="E1753" t="s">
        <v>1546</v>
      </c>
      <c r="F1753" t="s">
        <v>126</v>
      </c>
      <c r="G1753" s="87">
        <v>44012</v>
      </c>
      <c r="H1753" t="s">
        <v>1846</v>
      </c>
      <c r="I1753" t="s">
        <v>3935</v>
      </c>
      <c r="J1753" t="s">
        <v>3935</v>
      </c>
      <c r="K1753">
        <v>10422</v>
      </c>
      <c r="L1753" t="s">
        <v>3932</v>
      </c>
      <c r="M1753" s="87">
        <v>44020</v>
      </c>
      <c r="N1753" t="s">
        <v>1551</v>
      </c>
      <c r="O1753" t="s">
        <v>1552</v>
      </c>
      <c r="P1753" s="61">
        <v>-24000</v>
      </c>
      <c r="Q1753" t="s">
        <v>1552</v>
      </c>
      <c r="R1753" s="61">
        <v>0</v>
      </c>
      <c r="S1753" s="61">
        <v>-24000</v>
      </c>
    </row>
    <row r="1754" spans="1:19" x14ac:dyDescent="0.2">
      <c r="A1754" t="s">
        <v>588</v>
      </c>
      <c r="B1754" t="s">
        <v>988</v>
      </c>
      <c r="C1754" t="s">
        <v>1323</v>
      </c>
      <c r="D1754" t="s">
        <v>238</v>
      </c>
      <c r="E1754" t="s">
        <v>1546</v>
      </c>
      <c r="F1754" t="s">
        <v>115</v>
      </c>
      <c r="G1754" s="87">
        <v>43677</v>
      </c>
      <c r="H1754" t="s">
        <v>1846</v>
      </c>
      <c r="I1754" t="s">
        <v>3936</v>
      </c>
      <c r="J1754" t="s">
        <v>3936</v>
      </c>
      <c r="K1754">
        <v>10243</v>
      </c>
      <c r="L1754" t="s">
        <v>3937</v>
      </c>
      <c r="M1754" s="87">
        <v>43685</v>
      </c>
      <c r="N1754" t="s">
        <v>1551</v>
      </c>
      <c r="O1754" t="s">
        <v>1552</v>
      </c>
      <c r="P1754" s="61">
        <v>19369.36</v>
      </c>
      <c r="Q1754" t="s">
        <v>1552</v>
      </c>
      <c r="R1754" s="61">
        <v>19369.36</v>
      </c>
      <c r="S1754" s="61">
        <v>0</v>
      </c>
    </row>
    <row r="1755" spans="1:19" x14ac:dyDescent="0.2">
      <c r="A1755" t="s">
        <v>588</v>
      </c>
      <c r="B1755" t="s">
        <v>988</v>
      </c>
      <c r="C1755" t="s">
        <v>1323</v>
      </c>
      <c r="D1755" t="s">
        <v>238</v>
      </c>
      <c r="E1755" t="s">
        <v>1546</v>
      </c>
      <c r="F1755" t="s">
        <v>116</v>
      </c>
      <c r="G1755" s="87">
        <v>43708</v>
      </c>
      <c r="H1755" t="s">
        <v>1846</v>
      </c>
      <c r="I1755" t="s">
        <v>3938</v>
      </c>
      <c r="J1755" t="s">
        <v>3938</v>
      </c>
      <c r="K1755">
        <v>10256</v>
      </c>
      <c r="L1755" t="s">
        <v>3939</v>
      </c>
      <c r="M1755" s="87">
        <v>43711</v>
      </c>
      <c r="N1755" t="s">
        <v>1551</v>
      </c>
      <c r="O1755" t="s">
        <v>1552</v>
      </c>
      <c r="P1755" s="61">
        <v>12799.38</v>
      </c>
      <c r="Q1755" t="s">
        <v>1552</v>
      </c>
      <c r="R1755" s="61">
        <v>12799.38</v>
      </c>
      <c r="S1755" s="61">
        <v>0</v>
      </c>
    </row>
    <row r="1756" spans="1:19" x14ac:dyDescent="0.2">
      <c r="A1756" t="s">
        <v>588</v>
      </c>
      <c r="B1756" t="s">
        <v>988</v>
      </c>
      <c r="C1756" t="s">
        <v>1323</v>
      </c>
      <c r="D1756" t="s">
        <v>238</v>
      </c>
      <c r="E1756" t="s">
        <v>1546</v>
      </c>
      <c r="F1756" t="s">
        <v>117</v>
      </c>
      <c r="G1756" s="87">
        <v>43738</v>
      </c>
      <c r="H1756" t="s">
        <v>1846</v>
      </c>
      <c r="I1756" t="s">
        <v>3940</v>
      </c>
      <c r="J1756" t="s">
        <v>3940</v>
      </c>
      <c r="K1756">
        <v>10277</v>
      </c>
      <c r="L1756" t="s">
        <v>3941</v>
      </c>
      <c r="M1756" s="87">
        <v>43739</v>
      </c>
      <c r="N1756" t="s">
        <v>1551</v>
      </c>
      <c r="O1756" t="s">
        <v>1552</v>
      </c>
      <c r="P1756" s="61">
        <v>7871.52</v>
      </c>
      <c r="Q1756" t="s">
        <v>1552</v>
      </c>
      <c r="R1756" s="61">
        <v>7871.52</v>
      </c>
      <c r="S1756" s="61">
        <v>0</v>
      </c>
    </row>
    <row r="1757" spans="1:19" x14ac:dyDescent="0.2">
      <c r="A1757" t="s">
        <v>588</v>
      </c>
      <c r="B1757" t="s">
        <v>988</v>
      </c>
      <c r="C1757" t="s">
        <v>1323</v>
      </c>
      <c r="D1757" t="s">
        <v>238</v>
      </c>
      <c r="E1757" t="s">
        <v>1546</v>
      </c>
      <c r="F1757" t="s">
        <v>118</v>
      </c>
      <c r="G1757" s="87">
        <v>43768</v>
      </c>
      <c r="H1757" t="s">
        <v>1846</v>
      </c>
      <c r="I1757" t="s">
        <v>3942</v>
      </c>
      <c r="J1757" t="s">
        <v>3942</v>
      </c>
      <c r="K1757">
        <v>10292</v>
      </c>
      <c r="L1757" t="s">
        <v>3943</v>
      </c>
      <c r="M1757" s="87">
        <v>43768</v>
      </c>
      <c r="N1757" t="s">
        <v>1551</v>
      </c>
      <c r="O1757" t="s">
        <v>1552</v>
      </c>
      <c r="P1757" s="61">
        <v>8773.2099999999991</v>
      </c>
      <c r="Q1757" t="s">
        <v>1552</v>
      </c>
      <c r="R1757" s="61">
        <v>8773.2099999999991</v>
      </c>
      <c r="S1757" s="61">
        <v>0</v>
      </c>
    </row>
    <row r="1758" spans="1:19" x14ac:dyDescent="0.2">
      <c r="A1758" t="s">
        <v>588</v>
      </c>
      <c r="B1758" t="s">
        <v>988</v>
      </c>
      <c r="C1758" t="s">
        <v>1323</v>
      </c>
      <c r="D1758" t="s">
        <v>238</v>
      </c>
      <c r="E1758" t="s">
        <v>1546</v>
      </c>
      <c r="F1758" t="s">
        <v>119</v>
      </c>
      <c r="G1758" s="87">
        <v>43799</v>
      </c>
      <c r="H1758" t="s">
        <v>1846</v>
      </c>
      <c r="I1758" t="s">
        <v>3944</v>
      </c>
      <c r="J1758" t="s">
        <v>3944</v>
      </c>
      <c r="K1758">
        <v>10314</v>
      </c>
      <c r="L1758" t="s">
        <v>3945</v>
      </c>
      <c r="M1758" s="87">
        <v>43801</v>
      </c>
      <c r="N1758" t="s">
        <v>1551</v>
      </c>
      <c r="O1758" t="s">
        <v>1552</v>
      </c>
      <c r="P1758" s="61">
        <v>13146.18</v>
      </c>
      <c r="Q1758" t="s">
        <v>1552</v>
      </c>
      <c r="R1758" s="61">
        <v>13146.18</v>
      </c>
      <c r="S1758" s="61">
        <v>0</v>
      </c>
    </row>
    <row r="1759" spans="1:19" x14ac:dyDescent="0.2">
      <c r="A1759" t="s">
        <v>588</v>
      </c>
      <c r="B1759" t="s">
        <v>988</v>
      </c>
      <c r="C1759" t="s">
        <v>1323</v>
      </c>
      <c r="D1759" t="s">
        <v>238</v>
      </c>
      <c r="E1759" t="s">
        <v>1546</v>
      </c>
      <c r="F1759" t="s">
        <v>120</v>
      </c>
      <c r="G1759" s="87">
        <v>43830</v>
      </c>
      <c r="H1759" t="s">
        <v>1846</v>
      </c>
      <c r="I1759" t="s">
        <v>3946</v>
      </c>
      <c r="J1759" t="s">
        <v>3946</v>
      </c>
      <c r="K1759">
        <v>10330</v>
      </c>
      <c r="L1759" t="s">
        <v>3947</v>
      </c>
      <c r="M1759" s="87">
        <v>43836</v>
      </c>
      <c r="N1759" t="s">
        <v>1551</v>
      </c>
      <c r="O1759" t="s">
        <v>1552</v>
      </c>
      <c r="P1759" s="61">
        <v>16617.68</v>
      </c>
      <c r="Q1759" t="s">
        <v>1552</v>
      </c>
      <c r="R1759" s="61">
        <v>16617.68</v>
      </c>
      <c r="S1759" s="61">
        <v>0</v>
      </c>
    </row>
    <row r="1760" spans="1:19" x14ac:dyDescent="0.2">
      <c r="A1760" t="s">
        <v>588</v>
      </c>
      <c r="B1760" t="s">
        <v>988</v>
      </c>
      <c r="C1760" t="s">
        <v>1323</v>
      </c>
      <c r="D1760" t="s">
        <v>238</v>
      </c>
      <c r="E1760" t="s">
        <v>1546</v>
      </c>
      <c r="F1760" t="s">
        <v>121</v>
      </c>
      <c r="G1760" s="87">
        <v>43861</v>
      </c>
      <c r="H1760" t="s">
        <v>1846</v>
      </c>
      <c r="I1760" t="s">
        <v>3948</v>
      </c>
      <c r="J1760" t="s">
        <v>3948</v>
      </c>
      <c r="K1760">
        <v>10350</v>
      </c>
      <c r="L1760" t="s">
        <v>3949</v>
      </c>
      <c r="M1760" s="87">
        <v>43864</v>
      </c>
      <c r="N1760" t="s">
        <v>1551</v>
      </c>
      <c r="O1760" t="s">
        <v>1552</v>
      </c>
      <c r="P1760" s="61">
        <v>15669.48</v>
      </c>
      <c r="Q1760" t="s">
        <v>1552</v>
      </c>
      <c r="R1760" s="61">
        <v>15669.48</v>
      </c>
      <c r="S1760" s="61">
        <v>0</v>
      </c>
    </row>
    <row r="1761" spans="1:19" x14ac:dyDescent="0.2">
      <c r="A1761" t="s">
        <v>588</v>
      </c>
      <c r="B1761" t="s">
        <v>988</v>
      </c>
      <c r="C1761" t="s">
        <v>1323</v>
      </c>
      <c r="D1761" t="s">
        <v>238</v>
      </c>
      <c r="E1761" t="s">
        <v>1546</v>
      </c>
      <c r="F1761" t="s">
        <v>122</v>
      </c>
      <c r="G1761" s="87">
        <v>43890</v>
      </c>
      <c r="H1761" t="s">
        <v>1846</v>
      </c>
      <c r="I1761" t="s">
        <v>3950</v>
      </c>
      <c r="J1761" t="s">
        <v>3950</v>
      </c>
      <c r="K1761">
        <v>10364</v>
      </c>
      <c r="L1761" t="s">
        <v>3951</v>
      </c>
      <c r="M1761" s="87">
        <v>43892</v>
      </c>
      <c r="N1761" t="s">
        <v>1551</v>
      </c>
      <c r="O1761" t="s">
        <v>1552</v>
      </c>
      <c r="P1761" s="61">
        <v>9631.94</v>
      </c>
      <c r="Q1761" t="s">
        <v>1552</v>
      </c>
      <c r="R1761" s="61">
        <v>9631.94</v>
      </c>
      <c r="S1761" s="61">
        <v>0</v>
      </c>
    </row>
    <row r="1762" spans="1:19" x14ac:dyDescent="0.2">
      <c r="A1762" t="s">
        <v>588</v>
      </c>
      <c r="B1762" t="s">
        <v>988</v>
      </c>
      <c r="C1762" t="s">
        <v>1323</v>
      </c>
      <c r="D1762" t="s">
        <v>238</v>
      </c>
      <c r="E1762" t="s">
        <v>1546</v>
      </c>
      <c r="F1762" t="s">
        <v>123</v>
      </c>
      <c r="G1762" s="87">
        <v>43921</v>
      </c>
      <c r="H1762" t="s">
        <v>1846</v>
      </c>
      <c r="I1762" t="s">
        <v>3952</v>
      </c>
      <c r="J1762" t="s">
        <v>3952</v>
      </c>
      <c r="K1762">
        <v>10383</v>
      </c>
      <c r="L1762" t="s">
        <v>3953</v>
      </c>
      <c r="M1762" s="87">
        <v>43922</v>
      </c>
      <c r="N1762" t="s">
        <v>1551</v>
      </c>
      <c r="O1762" t="s">
        <v>1552</v>
      </c>
      <c r="P1762" s="61">
        <v>9631.94</v>
      </c>
      <c r="Q1762" t="s">
        <v>1552</v>
      </c>
      <c r="R1762" s="61">
        <v>9631.94</v>
      </c>
      <c r="S1762" s="61">
        <v>0</v>
      </c>
    </row>
    <row r="1763" spans="1:19" x14ac:dyDescent="0.2">
      <c r="A1763" t="s">
        <v>588</v>
      </c>
      <c r="B1763" t="s">
        <v>988</v>
      </c>
      <c r="C1763" t="s">
        <v>1323</v>
      </c>
      <c r="D1763" t="s">
        <v>238</v>
      </c>
      <c r="E1763" t="s">
        <v>1546</v>
      </c>
      <c r="F1763" t="s">
        <v>124</v>
      </c>
      <c r="G1763" s="87">
        <v>43951</v>
      </c>
      <c r="H1763" t="s">
        <v>1846</v>
      </c>
      <c r="I1763" t="s">
        <v>3954</v>
      </c>
      <c r="J1763" t="s">
        <v>3954</v>
      </c>
      <c r="K1763">
        <v>10390</v>
      </c>
      <c r="L1763" t="s">
        <v>3955</v>
      </c>
      <c r="M1763" s="87">
        <v>43952</v>
      </c>
      <c r="N1763" t="s">
        <v>1551</v>
      </c>
      <c r="O1763" t="s">
        <v>1552</v>
      </c>
      <c r="P1763" s="61">
        <v>9631.93</v>
      </c>
      <c r="Q1763" t="s">
        <v>1552</v>
      </c>
      <c r="R1763" s="61">
        <v>9631.93</v>
      </c>
      <c r="S1763" s="61">
        <v>0</v>
      </c>
    </row>
    <row r="1764" spans="1:19" x14ac:dyDescent="0.2">
      <c r="A1764" t="s">
        <v>588</v>
      </c>
      <c r="B1764" t="s">
        <v>988</v>
      </c>
      <c r="C1764" t="s">
        <v>1323</v>
      </c>
      <c r="D1764" t="s">
        <v>238</v>
      </c>
      <c r="E1764" t="s">
        <v>1546</v>
      </c>
      <c r="F1764" t="s">
        <v>125</v>
      </c>
      <c r="G1764" s="87">
        <v>43982</v>
      </c>
      <c r="H1764" t="s">
        <v>1846</v>
      </c>
      <c r="I1764" t="s">
        <v>3956</v>
      </c>
      <c r="J1764" t="s">
        <v>3956</v>
      </c>
      <c r="K1764">
        <v>10401</v>
      </c>
      <c r="L1764" t="s">
        <v>3957</v>
      </c>
      <c r="M1764" s="87">
        <v>43983</v>
      </c>
      <c r="N1764" t="s">
        <v>1551</v>
      </c>
      <c r="O1764" t="s">
        <v>1552</v>
      </c>
      <c r="P1764" s="61">
        <v>9150.34</v>
      </c>
      <c r="Q1764" t="s">
        <v>1552</v>
      </c>
      <c r="R1764" s="61">
        <v>9150.34</v>
      </c>
      <c r="S1764" s="61">
        <v>0</v>
      </c>
    </row>
    <row r="1765" spans="1:19" x14ac:dyDescent="0.2">
      <c r="A1765" t="s">
        <v>588</v>
      </c>
      <c r="B1765" t="s">
        <v>988</v>
      </c>
      <c r="C1765" t="s">
        <v>1323</v>
      </c>
      <c r="D1765" t="s">
        <v>238</v>
      </c>
      <c r="E1765" t="s">
        <v>1546</v>
      </c>
      <c r="F1765" t="s">
        <v>16</v>
      </c>
      <c r="G1765" s="87">
        <v>44012</v>
      </c>
      <c r="H1765" t="s">
        <v>2361</v>
      </c>
      <c r="J1765" t="s">
        <v>2362</v>
      </c>
      <c r="K1765">
        <v>10408</v>
      </c>
      <c r="L1765" t="s">
        <v>2363</v>
      </c>
      <c r="M1765" s="87">
        <v>43999</v>
      </c>
      <c r="N1765" t="s">
        <v>1551</v>
      </c>
      <c r="O1765" t="s">
        <v>1552</v>
      </c>
      <c r="P1765" s="61">
        <v>-132292.96</v>
      </c>
      <c r="Q1765" t="s">
        <v>1552</v>
      </c>
      <c r="R1765" s="61">
        <v>0</v>
      </c>
      <c r="S1765" s="61">
        <v>-132292.96</v>
      </c>
    </row>
    <row r="1766" spans="1:19" x14ac:dyDescent="0.2">
      <c r="A1766" t="s">
        <v>588</v>
      </c>
      <c r="B1766" t="s">
        <v>988</v>
      </c>
      <c r="C1766" t="s">
        <v>1323</v>
      </c>
      <c r="D1766" t="s">
        <v>238</v>
      </c>
      <c r="E1766" t="s">
        <v>1546</v>
      </c>
      <c r="F1766" t="s">
        <v>16</v>
      </c>
      <c r="G1766" s="87">
        <v>44012</v>
      </c>
      <c r="H1766" t="s">
        <v>2361</v>
      </c>
      <c r="I1766" t="s">
        <v>2362</v>
      </c>
      <c r="J1766" t="s">
        <v>2362</v>
      </c>
      <c r="K1766">
        <v>10417</v>
      </c>
      <c r="L1766" t="s">
        <v>3958</v>
      </c>
      <c r="M1766" s="87">
        <v>44018</v>
      </c>
      <c r="N1766" t="s">
        <v>1551</v>
      </c>
      <c r="O1766" t="s">
        <v>1552</v>
      </c>
      <c r="P1766" s="61">
        <v>-13484.71</v>
      </c>
      <c r="Q1766" t="s">
        <v>1552</v>
      </c>
      <c r="R1766" s="61">
        <v>0</v>
      </c>
      <c r="S1766" s="61">
        <v>-13484.71</v>
      </c>
    </row>
    <row r="1767" spans="1:19" x14ac:dyDescent="0.2">
      <c r="A1767" t="s">
        <v>588</v>
      </c>
      <c r="B1767" t="s">
        <v>988</v>
      </c>
      <c r="C1767" t="s">
        <v>1323</v>
      </c>
      <c r="D1767" t="s">
        <v>238</v>
      </c>
      <c r="E1767" t="s">
        <v>1546</v>
      </c>
      <c r="F1767" t="s">
        <v>126</v>
      </c>
      <c r="G1767" s="87">
        <v>44012</v>
      </c>
      <c r="H1767" t="s">
        <v>1846</v>
      </c>
      <c r="I1767" t="s">
        <v>3959</v>
      </c>
      <c r="J1767" t="s">
        <v>3959</v>
      </c>
      <c r="K1767">
        <v>10417</v>
      </c>
      <c r="L1767" t="s">
        <v>3958</v>
      </c>
      <c r="M1767" s="87">
        <v>44018</v>
      </c>
      <c r="N1767" t="s">
        <v>1551</v>
      </c>
      <c r="O1767" t="s">
        <v>1552</v>
      </c>
      <c r="P1767" s="61">
        <v>13484.71</v>
      </c>
      <c r="Q1767" t="s">
        <v>1552</v>
      </c>
      <c r="R1767" s="61">
        <v>13484.71</v>
      </c>
      <c r="S1767" s="61">
        <v>0</v>
      </c>
    </row>
    <row r="1768" spans="1:19" x14ac:dyDescent="0.2">
      <c r="A1768" t="s">
        <v>829</v>
      </c>
      <c r="B1768" t="s">
        <v>989</v>
      </c>
      <c r="C1768" t="s">
        <v>1326</v>
      </c>
      <c r="D1768" t="s">
        <v>238</v>
      </c>
      <c r="E1768" t="s">
        <v>1546</v>
      </c>
      <c r="F1768" t="s">
        <v>122</v>
      </c>
      <c r="G1768" s="87">
        <v>43890</v>
      </c>
      <c r="H1768" t="s">
        <v>1846</v>
      </c>
      <c r="I1768" t="s">
        <v>3950</v>
      </c>
      <c r="J1768" t="s">
        <v>3950</v>
      </c>
      <c r="K1768">
        <v>10364</v>
      </c>
      <c r="L1768" t="s">
        <v>3951</v>
      </c>
      <c r="M1768" s="87">
        <v>43892</v>
      </c>
      <c r="N1768" t="s">
        <v>1551</v>
      </c>
      <c r="O1768" t="s">
        <v>1552</v>
      </c>
      <c r="P1768" s="61">
        <v>4230.76</v>
      </c>
      <c r="Q1768" t="s">
        <v>1552</v>
      </c>
      <c r="R1768" s="61">
        <v>4230.76</v>
      </c>
      <c r="S1768" s="61">
        <v>0</v>
      </c>
    </row>
    <row r="1769" spans="1:19" x14ac:dyDescent="0.2">
      <c r="A1769" t="s">
        <v>829</v>
      </c>
      <c r="B1769" t="s">
        <v>989</v>
      </c>
      <c r="C1769" t="s">
        <v>1326</v>
      </c>
      <c r="D1769" t="s">
        <v>238</v>
      </c>
      <c r="E1769" t="s">
        <v>1546</v>
      </c>
      <c r="F1769" t="s">
        <v>123</v>
      </c>
      <c r="G1769" s="87">
        <v>43921</v>
      </c>
      <c r="H1769" t="s">
        <v>1846</v>
      </c>
      <c r="I1769" t="s">
        <v>3952</v>
      </c>
      <c r="J1769" t="s">
        <v>3952</v>
      </c>
      <c r="K1769">
        <v>10383</v>
      </c>
      <c r="L1769" t="s">
        <v>3953</v>
      </c>
      <c r="M1769" s="87">
        <v>43922</v>
      </c>
      <c r="N1769" t="s">
        <v>1551</v>
      </c>
      <c r="O1769" t="s">
        <v>1552</v>
      </c>
      <c r="P1769" s="61">
        <v>4230.7700000000004</v>
      </c>
      <c r="Q1769" t="s">
        <v>1552</v>
      </c>
      <c r="R1769" s="61">
        <v>4230.7700000000004</v>
      </c>
      <c r="S1769" s="61">
        <v>0</v>
      </c>
    </row>
    <row r="1770" spans="1:19" x14ac:dyDescent="0.2">
      <c r="A1770" t="s">
        <v>829</v>
      </c>
      <c r="B1770" t="s">
        <v>989</v>
      </c>
      <c r="C1770" t="s">
        <v>1326</v>
      </c>
      <c r="D1770" t="s">
        <v>238</v>
      </c>
      <c r="E1770" t="s">
        <v>1546</v>
      </c>
      <c r="F1770" t="s">
        <v>124</v>
      </c>
      <c r="G1770" s="87">
        <v>43951</v>
      </c>
      <c r="H1770" t="s">
        <v>1846</v>
      </c>
      <c r="I1770" t="s">
        <v>3954</v>
      </c>
      <c r="J1770" t="s">
        <v>3954</v>
      </c>
      <c r="K1770">
        <v>10390</v>
      </c>
      <c r="L1770" t="s">
        <v>3955</v>
      </c>
      <c r="M1770" s="87">
        <v>43952</v>
      </c>
      <c r="N1770" t="s">
        <v>1551</v>
      </c>
      <c r="O1770" t="s">
        <v>1552</v>
      </c>
      <c r="P1770" s="61">
        <v>4230.7700000000004</v>
      </c>
      <c r="Q1770" t="s">
        <v>1552</v>
      </c>
      <c r="R1770" s="61">
        <v>4230.7700000000004</v>
      </c>
      <c r="S1770" s="61">
        <v>0</v>
      </c>
    </row>
    <row r="1771" spans="1:19" x14ac:dyDescent="0.2">
      <c r="A1771" t="s">
        <v>829</v>
      </c>
      <c r="B1771" t="s">
        <v>989</v>
      </c>
      <c r="C1771" t="s">
        <v>1326</v>
      </c>
      <c r="D1771" t="s">
        <v>238</v>
      </c>
      <c r="E1771" t="s">
        <v>1546</v>
      </c>
      <c r="F1771" t="s">
        <v>16</v>
      </c>
      <c r="G1771" s="87">
        <v>44012</v>
      </c>
      <c r="H1771" t="s">
        <v>2361</v>
      </c>
      <c r="J1771" t="s">
        <v>2362</v>
      </c>
      <c r="K1771">
        <v>10408</v>
      </c>
      <c r="L1771" t="s">
        <v>2363</v>
      </c>
      <c r="M1771" s="87">
        <v>43999</v>
      </c>
      <c r="N1771" t="s">
        <v>1551</v>
      </c>
      <c r="O1771" t="s">
        <v>1552</v>
      </c>
      <c r="P1771" s="61">
        <v>-12692.3</v>
      </c>
      <c r="Q1771" t="s">
        <v>1552</v>
      </c>
      <c r="R1771" s="61">
        <v>0</v>
      </c>
      <c r="S1771" s="61">
        <v>-12692.3</v>
      </c>
    </row>
    <row r="1772" spans="1:19" x14ac:dyDescent="0.2">
      <c r="A1772" t="s">
        <v>589</v>
      </c>
      <c r="B1772" t="s">
        <v>990</v>
      </c>
      <c r="C1772" t="s">
        <v>1328</v>
      </c>
      <c r="D1772" t="s">
        <v>238</v>
      </c>
      <c r="E1772" t="s">
        <v>1546</v>
      </c>
      <c r="F1772" t="s">
        <v>115</v>
      </c>
      <c r="G1772" s="87">
        <v>43677</v>
      </c>
      <c r="H1772" t="s">
        <v>1846</v>
      </c>
      <c r="I1772" t="s">
        <v>3936</v>
      </c>
      <c r="J1772" t="s">
        <v>3936</v>
      </c>
      <c r="K1772">
        <v>10243</v>
      </c>
      <c r="L1772" t="s">
        <v>3937</v>
      </c>
      <c r="M1772" s="87">
        <v>43685</v>
      </c>
      <c r="N1772" t="s">
        <v>1551</v>
      </c>
      <c r="O1772" t="s">
        <v>1552</v>
      </c>
      <c r="P1772" s="61">
        <v>17360.849999999999</v>
      </c>
      <c r="Q1772" t="s">
        <v>1552</v>
      </c>
      <c r="R1772" s="61">
        <v>17360.849999999999</v>
      </c>
      <c r="S1772" s="61">
        <v>0</v>
      </c>
    </row>
    <row r="1773" spans="1:19" x14ac:dyDescent="0.2">
      <c r="A1773" t="s">
        <v>589</v>
      </c>
      <c r="B1773" t="s">
        <v>990</v>
      </c>
      <c r="C1773" t="s">
        <v>1328</v>
      </c>
      <c r="D1773" t="s">
        <v>238</v>
      </c>
      <c r="E1773" t="s">
        <v>1546</v>
      </c>
      <c r="F1773" t="s">
        <v>116</v>
      </c>
      <c r="G1773" s="87">
        <v>43708</v>
      </c>
      <c r="H1773" t="s">
        <v>1846</v>
      </c>
      <c r="I1773" t="s">
        <v>3938</v>
      </c>
      <c r="J1773" t="s">
        <v>3938</v>
      </c>
      <c r="K1773">
        <v>10256</v>
      </c>
      <c r="L1773" t="s">
        <v>3939</v>
      </c>
      <c r="M1773" s="87">
        <v>43711</v>
      </c>
      <c r="N1773" t="s">
        <v>1551</v>
      </c>
      <c r="O1773" t="s">
        <v>1552</v>
      </c>
      <c r="P1773" s="61">
        <v>12692.32</v>
      </c>
      <c r="Q1773" t="s">
        <v>1552</v>
      </c>
      <c r="R1773" s="61">
        <v>12692.32</v>
      </c>
      <c r="S1773" s="61">
        <v>0</v>
      </c>
    </row>
    <row r="1774" spans="1:19" x14ac:dyDescent="0.2">
      <c r="A1774" t="s">
        <v>589</v>
      </c>
      <c r="B1774" t="s">
        <v>990</v>
      </c>
      <c r="C1774" t="s">
        <v>1328</v>
      </c>
      <c r="D1774" t="s">
        <v>238</v>
      </c>
      <c r="E1774" t="s">
        <v>1546</v>
      </c>
      <c r="F1774" t="s">
        <v>117</v>
      </c>
      <c r="G1774" s="87">
        <v>43738</v>
      </c>
      <c r="H1774" t="s">
        <v>1846</v>
      </c>
      <c r="I1774" t="s">
        <v>3940</v>
      </c>
      <c r="J1774" t="s">
        <v>3940</v>
      </c>
      <c r="K1774">
        <v>10277</v>
      </c>
      <c r="L1774" t="s">
        <v>3941</v>
      </c>
      <c r="M1774" s="87">
        <v>43739</v>
      </c>
      <c r="N1774" t="s">
        <v>1551</v>
      </c>
      <c r="O1774" t="s">
        <v>1552</v>
      </c>
      <c r="P1774" s="61">
        <v>12521.52</v>
      </c>
      <c r="Q1774" t="s">
        <v>1552</v>
      </c>
      <c r="R1774" s="61">
        <v>12521.52</v>
      </c>
      <c r="S1774" s="61">
        <v>0</v>
      </c>
    </row>
    <row r="1775" spans="1:19" x14ac:dyDescent="0.2">
      <c r="A1775" t="s">
        <v>589</v>
      </c>
      <c r="B1775" t="s">
        <v>990</v>
      </c>
      <c r="C1775" t="s">
        <v>1328</v>
      </c>
      <c r="D1775" t="s">
        <v>238</v>
      </c>
      <c r="E1775" t="s">
        <v>1546</v>
      </c>
      <c r="F1775" t="s">
        <v>118</v>
      </c>
      <c r="G1775" s="87">
        <v>43768</v>
      </c>
      <c r="H1775" t="s">
        <v>1846</v>
      </c>
      <c r="I1775" t="s">
        <v>3942</v>
      </c>
      <c r="J1775" t="s">
        <v>3942</v>
      </c>
      <c r="K1775">
        <v>10292</v>
      </c>
      <c r="L1775" t="s">
        <v>3943</v>
      </c>
      <c r="M1775" s="87">
        <v>43768</v>
      </c>
      <c r="N1775" t="s">
        <v>1551</v>
      </c>
      <c r="O1775" t="s">
        <v>1552</v>
      </c>
      <c r="P1775" s="61">
        <v>10289.73</v>
      </c>
      <c r="Q1775" t="s">
        <v>1552</v>
      </c>
      <c r="R1775" s="61">
        <v>10289.73</v>
      </c>
      <c r="S1775" s="61">
        <v>0</v>
      </c>
    </row>
    <row r="1776" spans="1:19" x14ac:dyDescent="0.2">
      <c r="A1776" t="s">
        <v>589</v>
      </c>
      <c r="B1776" t="s">
        <v>990</v>
      </c>
      <c r="C1776" t="s">
        <v>1328</v>
      </c>
      <c r="D1776" t="s">
        <v>238</v>
      </c>
      <c r="E1776" t="s">
        <v>1546</v>
      </c>
      <c r="F1776" t="s">
        <v>119</v>
      </c>
      <c r="G1776" s="87">
        <v>43799</v>
      </c>
      <c r="H1776" t="s">
        <v>1846</v>
      </c>
      <c r="I1776" t="s">
        <v>3944</v>
      </c>
      <c r="J1776" t="s">
        <v>3944</v>
      </c>
      <c r="K1776">
        <v>10314</v>
      </c>
      <c r="L1776" t="s">
        <v>3945</v>
      </c>
      <c r="M1776" s="87">
        <v>43801</v>
      </c>
      <c r="N1776" t="s">
        <v>1551</v>
      </c>
      <c r="O1776" t="s">
        <v>1552</v>
      </c>
      <c r="P1776" s="61">
        <v>12692.32</v>
      </c>
      <c r="Q1776" t="s">
        <v>1552</v>
      </c>
      <c r="R1776" s="61">
        <v>12692.32</v>
      </c>
      <c r="S1776" s="61">
        <v>0</v>
      </c>
    </row>
    <row r="1777" spans="1:19" x14ac:dyDescent="0.2">
      <c r="A1777" t="s">
        <v>589</v>
      </c>
      <c r="B1777" t="s">
        <v>990</v>
      </c>
      <c r="C1777" t="s">
        <v>1328</v>
      </c>
      <c r="D1777" t="s">
        <v>238</v>
      </c>
      <c r="E1777" t="s">
        <v>1546</v>
      </c>
      <c r="F1777" t="s">
        <v>120</v>
      </c>
      <c r="G1777" s="87">
        <v>43830</v>
      </c>
      <c r="H1777" t="s">
        <v>1846</v>
      </c>
      <c r="I1777" t="s">
        <v>3960</v>
      </c>
      <c r="J1777" t="s">
        <v>3960</v>
      </c>
      <c r="K1777">
        <v>10338</v>
      </c>
      <c r="L1777" t="s">
        <v>3961</v>
      </c>
      <c r="M1777" s="87">
        <v>43837</v>
      </c>
      <c r="N1777" t="s">
        <v>1551</v>
      </c>
      <c r="O1777" t="s">
        <v>1552</v>
      </c>
      <c r="P1777" s="61">
        <v>-1902.86</v>
      </c>
      <c r="Q1777" t="s">
        <v>1552</v>
      </c>
      <c r="R1777" s="61">
        <v>0</v>
      </c>
      <c r="S1777" s="61">
        <v>-1902.86</v>
      </c>
    </row>
    <row r="1778" spans="1:19" x14ac:dyDescent="0.2">
      <c r="A1778" t="s">
        <v>589</v>
      </c>
      <c r="B1778" t="s">
        <v>990</v>
      </c>
      <c r="C1778" t="s">
        <v>1328</v>
      </c>
      <c r="D1778" t="s">
        <v>238</v>
      </c>
      <c r="E1778" t="s">
        <v>1546</v>
      </c>
      <c r="F1778" t="s">
        <v>120</v>
      </c>
      <c r="G1778" s="87">
        <v>43830</v>
      </c>
      <c r="H1778" t="s">
        <v>1846</v>
      </c>
      <c r="I1778" t="s">
        <v>3960</v>
      </c>
      <c r="J1778" t="s">
        <v>3960</v>
      </c>
      <c r="K1778">
        <v>10339</v>
      </c>
      <c r="L1778" t="s">
        <v>3962</v>
      </c>
      <c r="M1778" s="87">
        <v>43837</v>
      </c>
      <c r="N1778" t="s">
        <v>1551</v>
      </c>
      <c r="O1778" t="s">
        <v>1552</v>
      </c>
      <c r="P1778" s="61">
        <v>0.01</v>
      </c>
      <c r="Q1778" t="s">
        <v>1552</v>
      </c>
      <c r="R1778" s="61">
        <v>0.01</v>
      </c>
      <c r="S1778" s="61">
        <v>0</v>
      </c>
    </row>
    <row r="1779" spans="1:19" x14ac:dyDescent="0.2">
      <c r="A1779" t="s">
        <v>589</v>
      </c>
      <c r="B1779" t="s">
        <v>990</v>
      </c>
      <c r="C1779" t="s">
        <v>1328</v>
      </c>
      <c r="D1779" t="s">
        <v>238</v>
      </c>
      <c r="E1779" t="s">
        <v>1546</v>
      </c>
      <c r="F1779" t="s">
        <v>120</v>
      </c>
      <c r="G1779" s="87">
        <v>43830</v>
      </c>
      <c r="H1779" t="s">
        <v>1846</v>
      </c>
      <c r="I1779" t="s">
        <v>3946</v>
      </c>
      <c r="J1779" t="s">
        <v>3946</v>
      </c>
      <c r="K1779">
        <v>10330</v>
      </c>
      <c r="L1779" t="s">
        <v>3947</v>
      </c>
      <c r="M1779" s="87">
        <v>43836</v>
      </c>
      <c r="N1779" t="s">
        <v>1551</v>
      </c>
      <c r="O1779" t="s">
        <v>1552</v>
      </c>
      <c r="P1779" s="61">
        <v>15116.53</v>
      </c>
      <c r="Q1779" t="s">
        <v>1552</v>
      </c>
      <c r="R1779" s="61">
        <v>15116.53</v>
      </c>
      <c r="S1779" s="61">
        <v>0</v>
      </c>
    </row>
    <row r="1780" spans="1:19" x14ac:dyDescent="0.2">
      <c r="A1780" t="s">
        <v>589</v>
      </c>
      <c r="B1780" t="s">
        <v>990</v>
      </c>
      <c r="C1780" t="s">
        <v>1328</v>
      </c>
      <c r="D1780" t="s">
        <v>238</v>
      </c>
      <c r="E1780" t="s">
        <v>1546</v>
      </c>
      <c r="F1780" t="s">
        <v>121</v>
      </c>
      <c r="G1780" s="87">
        <v>43861</v>
      </c>
      <c r="H1780" t="s">
        <v>1846</v>
      </c>
      <c r="I1780" t="s">
        <v>3948</v>
      </c>
      <c r="J1780" t="s">
        <v>3948</v>
      </c>
      <c r="K1780">
        <v>10350</v>
      </c>
      <c r="L1780" t="s">
        <v>3949</v>
      </c>
      <c r="M1780" s="87">
        <v>43864</v>
      </c>
      <c r="N1780" t="s">
        <v>1551</v>
      </c>
      <c r="O1780" t="s">
        <v>1552</v>
      </c>
      <c r="P1780" s="61">
        <v>9418.2800000000007</v>
      </c>
      <c r="Q1780" t="s">
        <v>1552</v>
      </c>
      <c r="R1780" s="61">
        <v>9418.2800000000007</v>
      </c>
      <c r="S1780" s="61">
        <v>0</v>
      </c>
    </row>
    <row r="1781" spans="1:19" x14ac:dyDescent="0.2">
      <c r="A1781" t="s">
        <v>589</v>
      </c>
      <c r="B1781" t="s">
        <v>990</v>
      </c>
      <c r="C1781" t="s">
        <v>1328</v>
      </c>
      <c r="D1781" t="s">
        <v>238</v>
      </c>
      <c r="E1781" t="s">
        <v>1546</v>
      </c>
      <c r="F1781" t="s">
        <v>122</v>
      </c>
      <c r="G1781" s="87">
        <v>43890</v>
      </c>
      <c r="H1781" t="s">
        <v>1846</v>
      </c>
      <c r="I1781" t="s">
        <v>3950</v>
      </c>
      <c r="J1781" t="s">
        <v>3950</v>
      </c>
      <c r="K1781">
        <v>10364</v>
      </c>
      <c r="L1781" t="s">
        <v>3951</v>
      </c>
      <c r="M1781" s="87">
        <v>43892</v>
      </c>
      <c r="N1781" t="s">
        <v>1551</v>
      </c>
      <c r="O1781" t="s">
        <v>1552</v>
      </c>
      <c r="P1781" s="61">
        <v>13674.61</v>
      </c>
      <c r="Q1781" t="s">
        <v>1552</v>
      </c>
      <c r="R1781" s="61">
        <v>13674.61</v>
      </c>
      <c r="S1781" s="61">
        <v>0</v>
      </c>
    </row>
    <row r="1782" spans="1:19" x14ac:dyDescent="0.2">
      <c r="A1782" t="s">
        <v>589</v>
      </c>
      <c r="B1782" t="s">
        <v>990</v>
      </c>
      <c r="C1782" t="s">
        <v>1328</v>
      </c>
      <c r="D1782" t="s">
        <v>238</v>
      </c>
      <c r="E1782" t="s">
        <v>1546</v>
      </c>
      <c r="F1782" t="s">
        <v>123</v>
      </c>
      <c r="G1782" s="87">
        <v>43921</v>
      </c>
      <c r="H1782" t="s">
        <v>1846</v>
      </c>
      <c r="I1782" t="s">
        <v>3952</v>
      </c>
      <c r="J1782" t="s">
        <v>3952</v>
      </c>
      <c r="K1782">
        <v>10383</v>
      </c>
      <c r="L1782" t="s">
        <v>3953</v>
      </c>
      <c r="M1782" s="87">
        <v>43922</v>
      </c>
      <c r="N1782" t="s">
        <v>1551</v>
      </c>
      <c r="O1782" t="s">
        <v>1552</v>
      </c>
      <c r="P1782" s="61">
        <v>16247.23</v>
      </c>
      <c r="Q1782" t="s">
        <v>1552</v>
      </c>
      <c r="R1782" s="61">
        <v>16247.23</v>
      </c>
      <c r="S1782" s="61">
        <v>0</v>
      </c>
    </row>
    <row r="1783" spans="1:19" x14ac:dyDescent="0.2">
      <c r="A1783" t="s">
        <v>589</v>
      </c>
      <c r="B1783" t="s">
        <v>990</v>
      </c>
      <c r="C1783" t="s">
        <v>1328</v>
      </c>
      <c r="D1783" t="s">
        <v>238</v>
      </c>
      <c r="E1783" t="s">
        <v>1546</v>
      </c>
      <c r="F1783" t="s">
        <v>124</v>
      </c>
      <c r="G1783" s="87">
        <v>43951</v>
      </c>
      <c r="H1783" t="s">
        <v>1846</v>
      </c>
      <c r="I1783" t="s">
        <v>3954</v>
      </c>
      <c r="J1783" t="s">
        <v>3954</v>
      </c>
      <c r="K1783">
        <v>10390</v>
      </c>
      <c r="L1783" t="s">
        <v>3955</v>
      </c>
      <c r="M1783" s="87">
        <v>43952</v>
      </c>
      <c r="N1783" t="s">
        <v>1551</v>
      </c>
      <c r="O1783" t="s">
        <v>1552</v>
      </c>
      <c r="P1783" s="61">
        <v>10684.63</v>
      </c>
      <c r="Q1783" t="s">
        <v>1552</v>
      </c>
      <c r="R1783" s="61">
        <v>10684.63</v>
      </c>
      <c r="S1783" s="61">
        <v>0</v>
      </c>
    </row>
    <row r="1784" spans="1:19" x14ac:dyDescent="0.2">
      <c r="A1784" t="s">
        <v>589</v>
      </c>
      <c r="B1784" t="s">
        <v>990</v>
      </c>
      <c r="C1784" t="s">
        <v>1328</v>
      </c>
      <c r="D1784" t="s">
        <v>238</v>
      </c>
      <c r="E1784" t="s">
        <v>1546</v>
      </c>
      <c r="F1784" t="s">
        <v>125</v>
      </c>
      <c r="G1784" s="87">
        <v>43982</v>
      </c>
      <c r="H1784" t="s">
        <v>1846</v>
      </c>
      <c r="I1784" t="s">
        <v>3956</v>
      </c>
      <c r="J1784" t="s">
        <v>3956</v>
      </c>
      <c r="K1784">
        <v>10401</v>
      </c>
      <c r="L1784" t="s">
        <v>3957</v>
      </c>
      <c r="M1784" s="87">
        <v>43983</v>
      </c>
      <c r="N1784" t="s">
        <v>1551</v>
      </c>
      <c r="O1784" t="s">
        <v>1552</v>
      </c>
      <c r="P1784" s="61">
        <v>8149.98</v>
      </c>
      <c r="Q1784" t="s">
        <v>1552</v>
      </c>
      <c r="R1784" s="61">
        <v>8149.98</v>
      </c>
      <c r="S1784" s="61">
        <v>0</v>
      </c>
    </row>
    <row r="1785" spans="1:19" x14ac:dyDescent="0.2">
      <c r="A1785" t="s">
        <v>589</v>
      </c>
      <c r="B1785" t="s">
        <v>990</v>
      </c>
      <c r="C1785" t="s">
        <v>1328</v>
      </c>
      <c r="D1785" t="s">
        <v>238</v>
      </c>
      <c r="E1785" t="s">
        <v>1546</v>
      </c>
      <c r="F1785" t="s">
        <v>16</v>
      </c>
      <c r="G1785" s="87">
        <v>44012</v>
      </c>
      <c r="H1785" t="s">
        <v>2361</v>
      </c>
      <c r="J1785" t="s">
        <v>2362</v>
      </c>
      <c r="K1785">
        <v>10408</v>
      </c>
      <c r="L1785" t="s">
        <v>2363</v>
      </c>
      <c r="M1785" s="87">
        <v>43999</v>
      </c>
      <c r="N1785" t="s">
        <v>1551</v>
      </c>
      <c r="O1785" t="s">
        <v>1552</v>
      </c>
      <c r="P1785" s="61">
        <v>-136945.15</v>
      </c>
      <c r="Q1785" t="s">
        <v>1552</v>
      </c>
      <c r="R1785" s="61">
        <v>0</v>
      </c>
      <c r="S1785" s="61">
        <v>-136945.15</v>
      </c>
    </row>
    <row r="1786" spans="1:19" x14ac:dyDescent="0.2">
      <c r="A1786" t="s">
        <v>589</v>
      </c>
      <c r="B1786" t="s">
        <v>990</v>
      </c>
      <c r="C1786" t="s">
        <v>1328</v>
      </c>
      <c r="D1786" t="s">
        <v>238</v>
      </c>
      <c r="E1786" t="s">
        <v>1546</v>
      </c>
      <c r="F1786" t="s">
        <v>16</v>
      </c>
      <c r="G1786" s="87">
        <v>44012</v>
      </c>
      <c r="H1786" t="s">
        <v>2361</v>
      </c>
      <c r="I1786" t="s">
        <v>2362</v>
      </c>
      <c r="J1786" t="s">
        <v>2362</v>
      </c>
      <c r="K1786">
        <v>10417</v>
      </c>
      <c r="L1786" t="s">
        <v>3958</v>
      </c>
      <c r="M1786" s="87">
        <v>44018</v>
      </c>
      <c r="N1786" t="s">
        <v>1551</v>
      </c>
      <c r="O1786" t="s">
        <v>1552</v>
      </c>
      <c r="P1786" s="61">
        <v>-12476.93</v>
      </c>
      <c r="Q1786" t="s">
        <v>1552</v>
      </c>
      <c r="R1786" s="61">
        <v>0</v>
      </c>
      <c r="S1786" s="61">
        <v>-12476.93</v>
      </c>
    </row>
    <row r="1787" spans="1:19" x14ac:dyDescent="0.2">
      <c r="A1787" t="s">
        <v>589</v>
      </c>
      <c r="B1787" t="s">
        <v>990</v>
      </c>
      <c r="C1787" t="s">
        <v>1328</v>
      </c>
      <c r="D1787" t="s">
        <v>238</v>
      </c>
      <c r="E1787" t="s">
        <v>1546</v>
      </c>
      <c r="F1787" t="s">
        <v>126</v>
      </c>
      <c r="G1787" s="87">
        <v>44012</v>
      </c>
      <c r="H1787" t="s">
        <v>1846</v>
      </c>
      <c r="I1787" t="s">
        <v>3959</v>
      </c>
      <c r="J1787" t="s">
        <v>3959</v>
      </c>
      <c r="K1787">
        <v>10417</v>
      </c>
      <c r="L1787" t="s">
        <v>3958</v>
      </c>
      <c r="M1787" s="87">
        <v>44018</v>
      </c>
      <c r="N1787" t="s">
        <v>1551</v>
      </c>
      <c r="O1787" t="s">
        <v>1552</v>
      </c>
      <c r="P1787" s="61">
        <v>12476.93</v>
      </c>
      <c r="Q1787" t="s">
        <v>1552</v>
      </c>
      <c r="R1787" s="61">
        <v>12476.93</v>
      </c>
      <c r="S1787" s="61">
        <v>0</v>
      </c>
    </row>
    <row r="1788" spans="1:19" x14ac:dyDescent="0.2">
      <c r="A1788" t="s">
        <v>590</v>
      </c>
      <c r="B1788" t="s">
        <v>991</v>
      </c>
      <c r="C1788" t="s">
        <v>1330</v>
      </c>
      <c r="D1788" t="s">
        <v>238</v>
      </c>
      <c r="E1788" t="s">
        <v>1546</v>
      </c>
      <c r="F1788" t="s">
        <v>115</v>
      </c>
      <c r="G1788" s="87">
        <v>43677</v>
      </c>
      <c r="H1788" t="s">
        <v>1846</v>
      </c>
      <c r="I1788" t="s">
        <v>3936</v>
      </c>
      <c r="J1788" t="s">
        <v>3936</v>
      </c>
      <c r="K1788">
        <v>10243</v>
      </c>
      <c r="L1788" t="s">
        <v>3937</v>
      </c>
      <c r="M1788" s="87">
        <v>43685</v>
      </c>
      <c r="N1788" t="s">
        <v>1551</v>
      </c>
      <c r="O1788" t="s">
        <v>1552</v>
      </c>
      <c r="P1788" s="61">
        <v>7484.99</v>
      </c>
      <c r="Q1788" t="s">
        <v>1552</v>
      </c>
      <c r="R1788" s="61">
        <v>7484.99</v>
      </c>
      <c r="S1788" s="61">
        <v>0</v>
      </c>
    </row>
    <row r="1789" spans="1:19" x14ac:dyDescent="0.2">
      <c r="A1789" t="s">
        <v>590</v>
      </c>
      <c r="B1789" t="s">
        <v>991</v>
      </c>
      <c r="C1789" t="s">
        <v>1330</v>
      </c>
      <c r="D1789" t="s">
        <v>238</v>
      </c>
      <c r="E1789" t="s">
        <v>1546</v>
      </c>
      <c r="F1789" t="s">
        <v>116</v>
      </c>
      <c r="G1789" s="87">
        <v>43708</v>
      </c>
      <c r="H1789" t="s">
        <v>1846</v>
      </c>
      <c r="I1789" t="s">
        <v>3938</v>
      </c>
      <c r="J1789" t="s">
        <v>3938</v>
      </c>
      <c r="K1789">
        <v>10256</v>
      </c>
      <c r="L1789" t="s">
        <v>3939</v>
      </c>
      <c r="M1789" s="87">
        <v>43711</v>
      </c>
      <c r="N1789" t="s">
        <v>1551</v>
      </c>
      <c r="O1789" t="s">
        <v>1552</v>
      </c>
      <c r="P1789" s="61">
        <v>5015.5</v>
      </c>
      <c r="Q1789" t="s">
        <v>1552</v>
      </c>
      <c r="R1789" s="61">
        <v>5015.5</v>
      </c>
      <c r="S1789" s="61">
        <v>0</v>
      </c>
    </row>
    <row r="1790" spans="1:19" x14ac:dyDescent="0.2">
      <c r="A1790" t="s">
        <v>590</v>
      </c>
      <c r="B1790" t="s">
        <v>991</v>
      </c>
      <c r="C1790" t="s">
        <v>1330</v>
      </c>
      <c r="D1790" t="s">
        <v>238</v>
      </c>
      <c r="E1790" t="s">
        <v>1546</v>
      </c>
      <c r="F1790" t="s">
        <v>117</v>
      </c>
      <c r="G1790" s="87">
        <v>43738</v>
      </c>
      <c r="H1790" t="s">
        <v>1846</v>
      </c>
      <c r="I1790" t="s">
        <v>3940</v>
      </c>
      <c r="J1790" t="s">
        <v>3940</v>
      </c>
      <c r="K1790">
        <v>10277</v>
      </c>
      <c r="L1790" t="s">
        <v>3941</v>
      </c>
      <c r="M1790" s="87">
        <v>43739</v>
      </c>
      <c r="N1790" t="s">
        <v>1551</v>
      </c>
      <c r="O1790" t="s">
        <v>1552</v>
      </c>
      <c r="P1790" s="61">
        <v>5572.78</v>
      </c>
      <c r="Q1790" t="s">
        <v>1552</v>
      </c>
      <c r="R1790" s="61">
        <v>5572.78</v>
      </c>
      <c r="S1790" s="61">
        <v>0</v>
      </c>
    </row>
    <row r="1791" spans="1:19" x14ac:dyDescent="0.2">
      <c r="A1791" t="s">
        <v>590</v>
      </c>
      <c r="B1791" t="s">
        <v>991</v>
      </c>
      <c r="C1791" t="s">
        <v>1330</v>
      </c>
      <c r="D1791" t="s">
        <v>238</v>
      </c>
      <c r="E1791" t="s">
        <v>1546</v>
      </c>
      <c r="F1791" t="s">
        <v>118</v>
      </c>
      <c r="G1791" s="87">
        <v>43768</v>
      </c>
      <c r="H1791" t="s">
        <v>1846</v>
      </c>
      <c r="I1791" t="s">
        <v>3942</v>
      </c>
      <c r="J1791" t="s">
        <v>3942</v>
      </c>
      <c r="K1791">
        <v>10292</v>
      </c>
      <c r="L1791" t="s">
        <v>3943</v>
      </c>
      <c r="M1791" s="87">
        <v>43768</v>
      </c>
      <c r="N1791" t="s">
        <v>1551</v>
      </c>
      <c r="O1791" t="s">
        <v>1552</v>
      </c>
      <c r="P1791" s="61">
        <v>5572.78</v>
      </c>
      <c r="Q1791" t="s">
        <v>1552</v>
      </c>
      <c r="R1791" s="61">
        <v>5572.78</v>
      </c>
      <c r="S1791" s="61">
        <v>0</v>
      </c>
    </row>
    <row r="1792" spans="1:19" x14ac:dyDescent="0.2">
      <c r="A1792" t="s">
        <v>590</v>
      </c>
      <c r="B1792" t="s">
        <v>991</v>
      </c>
      <c r="C1792" t="s">
        <v>1330</v>
      </c>
      <c r="D1792" t="s">
        <v>238</v>
      </c>
      <c r="E1792" t="s">
        <v>1546</v>
      </c>
      <c r="F1792" t="s">
        <v>119</v>
      </c>
      <c r="G1792" s="87">
        <v>43799</v>
      </c>
      <c r="H1792" t="s">
        <v>1846</v>
      </c>
      <c r="I1792" t="s">
        <v>3944</v>
      </c>
      <c r="J1792" t="s">
        <v>3944</v>
      </c>
      <c r="K1792">
        <v>10314</v>
      </c>
      <c r="L1792" t="s">
        <v>3945</v>
      </c>
      <c r="M1792" s="87">
        <v>43801</v>
      </c>
      <c r="N1792" t="s">
        <v>1551</v>
      </c>
      <c r="O1792" t="s">
        <v>1552</v>
      </c>
      <c r="P1792" s="61">
        <v>5572.78</v>
      </c>
      <c r="Q1792" t="s">
        <v>1552</v>
      </c>
      <c r="R1792" s="61">
        <v>5572.78</v>
      </c>
      <c r="S1792" s="61">
        <v>0</v>
      </c>
    </row>
    <row r="1793" spans="1:19" x14ac:dyDescent="0.2">
      <c r="A1793" t="s">
        <v>590</v>
      </c>
      <c r="B1793" t="s">
        <v>991</v>
      </c>
      <c r="C1793" t="s">
        <v>1330</v>
      </c>
      <c r="D1793" t="s">
        <v>238</v>
      </c>
      <c r="E1793" t="s">
        <v>1546</v>
      </c>
      <c r="F1793" t="s">
        <v>120</v>
      </c>
      <c r="G1793" s="87">
        <v>43830</v>
      </c>
      <c r="H1793" t="s">
        <v>1846</v>
      </c>
      <c r="I1793" t="s">
        <v>3946</v>
      </c>
      <c r="J1793" t="s">
        <v>3946</v>
      </c>
      <c r="K1793">
        <v>10330</v>
      </c>
      <c r="L1793" t="s">
        <v>3947</v>
      </c>
      <c r="M1793" s="87">
        <v>43836</v>
      </c>
      <c r="N1793" t="s">
        <v>1551</v>
      </c>
      <c r="O1793" t="s">
        <v>1552</v>
      </c>
      <c r="P1793" s="61">
        <v>6965.98</v>
      </c>
      <c r="Q1793" t="s">
        <v>1552</v>
      </c>
      <c r="R1793" s="61">
        <v>6965.98</v>
      </c>
      <c r="S1793" s="61">
        <v>0</v>
      </c>
    </row>
    <row r="1794" spans="1:19" x14ac:dyDescent="0.2">
      <c r="A1794" t="s">
        <v>590</v>
      </c>
      <c r="B1794" t="s">
        <v>991</v>
      </c>
      <c r="C1794" t="s">
        <v>1330</v>
      </c>
      <c r="D1794" t="s">
        <v>238</v>
      </c>
      <c r="E1794" t="s">
        <v>1546</v>
      </c>
      <c r="F1794" t="s">
        <v>121</v>
      </c>
      <c r="G1794" s="87">
        <v>43861</v>
      </c>
      <c r="H1794" t="s">
        <v>1846</v>
      </c>
      <c r="I1794" t="s">
        <v>3948</v>
      </c>
      <c r="J1794" t="s">
        <v>3948</v>
      </c>
      <c r="K1794">
        <v>10350</v>
      </c>
      <c r="L1794" t="s">
        <v>3949</v>
      </c>
      <c r="M1794" s="87">
        <v>43864</v>
      </c>
      <c r="N1794" t="s">
        <v>1551</v>
      </c>
      <c r="O1794" t="s">
        <v>1552</v>
      </c>
      <c r="P1794" s="61">
        <v>5015.5</v>
      </c>
      <c r="Q1794" t="s">
        <v>1552</v>
      </c>
      <c r="R1794" s="61">
        <v>5015.5</v>
      </c>
      <c r="S1794" s="61">
        <v>0</v>
      </c>
    </row>
    <row r="1795" spans="1:19" x14ac:dyDescent="0.2">
      <c r="A1795" t="s">
        <v>590</v>
      </c>
      <c r="B1795" t="s">
        <v>991</v>
      </c>
      <c r="C1795" t="s">
        <v>1330</v>
      </c>
      <c r="D1795" t="s">
        <v>238</v>
      </c>
      <c r="E1795" t="s">
        <v>1546</v>
      </c>
      <c r="F1795" t="s">
        <v>122</v>
      </c>
      <c r="G1795" s="87">
        <v>43890</v>
      </c>
      <c r="H1795" t="s">
        <v>1846</v>
      </c>
      <c r="I1795" t="s">
        <v>3950</v>
      </c>
      <c r="J1795" t="s">
        <v>3950</v>
      </c>
      <c r="K1795">
        <v>10364</v>
      </c>
      <c r="L1795" t="s">
        <v>3951</v>
      </c>
      <c r="M1795" s="87">
        <v>43892</v>
      </c>
      <c r="N1795" t="s">
        <v>1551</v>
      </c>
      <c r="O1795" t="s">
        <v>1552</v>
      </c>
      <c r="P1795" s="61">
        <v>5572.78</v>
      </c>
      <c r="Q1795" t="s">
        <v>1552</v>
      </c>
      <c r="R1795" s="61">
        <v>5572.78</v>
      </c>
      <c r="S1795" s="61">
        <v>0</v>
      </c>
    </row>
    <row r="1796" spans="1:19" x14ac:dyDescent="0.2">
      <c r="A1796" t="s">
        <v>590</v>
      </c>
      <c r="B1796" t="s">
        <v>991</v>
      </c>
      <c r="C1796" t="s">
        <v>1330</v>
      </c>
      <c r="D1796" t="s">
        <v>238</v>
      </c>
      <c r="E1796" t="s">
        <v>1546</v>
      </c>
      <c r="F1796" t="s">
        <v>123</v>
      </c>
      <c r="G1796" s="87">
        <v>43921</v>
      </c>
      <c r="H1796" t="s">
        <v>1846</v>
      </c>
      <c r="I1796" t="s">
        <v>3952</v>
      </c>
      <c r="J1796" t="s">
        <v>3952</v>
      </c>
      <c r="K1796">
        <v>10383</v>
      </c>
      <c r="L1796" t="s">
        <v>3953</v>
      </c>
      <c r="M1796" s="87">
        <v>43922</v>
      </c>
      <c r="N1796" t="s">
        <v>1551</v>
      </c>
      <c r="O1796" t="s">
        <v>1552</v>
      </c>
      <c r="P1796" s="61">
        <v>5572.78</v>
      </c>
      <c r="Q1796" t="s">
        <v>1552</v>
      </c>
      <c r="R1796" s="61">
        <v>5572.78</v>
      </c>
      <c r="S1796" s="61">
        <v>0</v>
      </c>
    </row>
    <row r="1797" spans="1:19" x14ac:dyDescent="0.2">
      <c r="A1797" t="s">
        <v>590</v>
      </c>
      <c r="B1797" t="s">
        <v>991</v>
      </c>
      <c r="C1797" t="s">
        <v>1330</v>
      </c>
      <c r="D1797" t="s">
        <v>238</v>
      </c>
      <c r="E1797" t="s">
        <v>1546</v>
      </c>
      <c r="F1797" t="s">
        <v>124</v>
      </c>
      <c r="G1797" s="87">
        <v>43951</v>
      </c>
      <c r="H1797" t="s">
        <v>1846</v>
      </c>
      <c r="I1797" t="s">
        <v>3954</v>
      </c>
      <c r="J1797" t="s">
        <v>3954</v>
      </c>
      <c r="K1797">
        <v>10390</v>
      </c>
      <c r="L1797" t="s">
        <v>3955</v>
      </c>
      <c r="M1797" s="87">
        <v>43952</v>
      </c>
      <c r="N1797" t="s">
        <v>1551</v>
      </c>
      <c r="O1797" t="s">
        <v>1552</v>
      </c>
      <c r="P1797" s="61">
        <v>5572.78</v>
      </c>
      <c r="Q1797" t="s">
        <v>1552</v>
      </c>
      <c r="R1797" s="61">
        <v>5572.78</v>
      </c>
      <c r="S1797" s="61">
        <v>0</v>
      </c>
    </row>
    <row r="1798" spans="1:19" x14ac:dyDescent="0.2">
      <c r="A1798" t="s">
        <v>590</v>
      </c>
      <c r="B1798" t="s">
        <v>991</v>
      </c>
      <c r="C1798" t="s">
        <v>1330</v>
      </c>
      <c r="D1798" t="s">
        <v>238</v>
      </c>
      <c r="E1798" t="s">
        <v>1546</v>
      </c>
      <c r="F1798" t="s">
        <v>125</v>
      </c>
      <c r="G1798" s="87">
        <v>43982</v>
      </c>
      <c r="H1798" t="s">
        <v>1846</v>
      </c>
      <c r="I1798" t="s">
        <v>3956</v>
      </c>
      <c r="J1798" t="s">
        <v>3956</v>
      </c>
      <c r="K1798">
        <v>10401</v>
      </c>
      <c r="L1798" t="s">
        <v>3957</v>
      </c>
      <c r="M1798" s="87">
        <v>43983</v>
      </c>
      <c r="N1798" t="s">
        <v>1551</v>
      </c>
      <c r="O1798" t="s">
        <v>1552</v>
      </c>
      <c r="P1798" s="61">
        <v>5572.78</v>
      </c>
      <c r="Q1798" t="s">
        <v>1552</v>
      </c>
      <c r="R1798" s="61">
        <v>5572.78</v>
      </c>
      <c r="S1798" s="61">
        <v>0</v>
      </c>
    </row>
    <row r="1799" spans="1:19" x14ac:dyDescent="0.2">
      <c r="A1799" t="s">
        <v>590</v>
      </c>
      <c r="B1799" t="s">
        <v>991</v>
      </c>
      <c r="C1799" t="s">
        <v>1330</v>
      </c>
      <c r="D1799" t="s">
        <v>238</v>
      </c>
      <c r="E1799" t="s">
        <v>1546</v>
      </c>
      <c r="F1799" t="s">
        <v>16</v>
      </c>
      <c r="G1799" s="87">
        <v>44012</v>
      </c>
      <c r="H1799" t="s">
        <v>2361</v>
      </c>
      <c r="J1799" t="s">
        <v>2362</v>
      </c>
      <c r="K1799">
        <v>10408</v>
      </c>
      <c r="L1799" t="s">
        <v>2363</v>
      </c>
      <c r="M1799" s="87">
        <v>43999</v>
      </c>
      <c r="N1799" t="s">
        <v>1551</v>
      </c>
      <c r="O1799" t="s">
        <v>1552</v>
      </c>
      <c r="P1799" s="61">
        <v>-63491.43</v>
      </c>
      <c r="Q1799" t="s">
        <v>1552</v>
      </c>
      <c r="R1799" s="61">
        <v>0</v>
      </c>
      <c r="S1799" s="61">
        <v>-63491.43</v>
      </c>
    </row>
    <row r="1800" spans="1:19" x14ac:dyDescent="0.2">
      <c r="A1800" t="s">
        <v>590</v>
      </c>
      <c r="B1800" t="s">
        <v>991</v>
      </c>
      <c r="C1800" t="s">
        <v>1330</v>
      </c>
      <c r="D1800" t="s">
        <v>238</v>
      </c>
      <c r="E1800" t="s">
        <v>1546</v>
      </c>
      <c r="F1800" t="s">
        <v>16</v>
      </c>
      <c r="G1800" s="87">
        <v>44012</v>
      </c>
      <c r="H1800" t="s">
        <v>2361</v>
      </c>
      <c r="I1800" t="s">
        <v>2362</v>
      </c>
      <c r="J1800" t="s">
        <v>2362</v>
      </c>
      <c r="K1800">
        <v>10417</v>
      </c>
      <c r="L1800" t="s">
        <v>3958</v>
      </c>
      <c r="M1800" s="87">
        <v>44018</v>
      </c>
      <c r="N1800" t="s">
        <v>1551</v>
      </c>
      <c r="O1800" t="s">
        <v>1552</v>
      </c>
      <c r="P1800" s="61">
        <v>-8359.17</v>
      </c>
      <c r="Q1800" t="s">
        <v>1552</v>
      </c>
      <c r="R1800" s="61">
        <v>0</v>
      </c>
      <c r="S1800" s="61">
        <v>-8359.17</v>
      </c>
    </row>
    <row r="1801" spans="1:19" x14ac:dyDescent="0.2">
      <c r="A1801" t="s">
        <v>590</v>
      </c>
      <c r="B1801" t="s">
        <v>991</v>
      </c>
      <c r="C1801" t="s">
        <v>1330</v>
      </c>
      <c r="D1801" t="s">
        <v>238</v>
      </c>
      <c r="E1801" t="s">
        <v>1546</v>
      </c>
      <c r="F1801" t="s">
        <v>126</v>
      </c>
      <c r="G1801" s="87">
        <v>44012</v>
      </c>
      <c r="H1801" t="s">
        <v>1846</v>
      </c>
      <c r="I1801" t="s">
        <v>3959</v>
      </c>
      <c r="J1801" t="s">
        <v>3959</v>
      </c>
      <c r="K1801">
        <v>10417</v>
      </c>
      <c r="L1801" t="s">
        <v>3958</v>
      </c>
      <c r="M1801" s="87">
        <v>44018</v>
      </c>
      <c r="N1801" t="s">
        <v>1551</v>
      </c>
      <c r="O1801" t="s">
        <v>1552</v>
      </c>
      <c r="P1801" s="61">
        <v>8359.17</v>
      </c>
      <c r="Q1801" t="s">
        <v>1552</v>
      </c>
      <c r="R1801" s="61">
        <v>8359.17</v>
      </c>
      <c r="S1801" s="61">
        <v>0</v>
      </c>
    </row>
    <row r="1802" spans="1:19" x14ac:dyDescent="0.2">
      <c r="A1802" t="s">
        <v>830</v>
      </c>
      <c r="B1802" t="s">
        <v>992</v>
      </c>
      <c r="C1802" t="s">
        <v>1332</v>
      </c>
      <c r="D1802" t="s">
        <v>238</v>
      </c>
      <c r="E1802" t="s">
        <v>1546</v>
      </c>
      <c r="F1802" t="s">
        <v>115</v>
      </c>
      <c r="G1802" s="87">
        <v>43677</v>
      </c>
      <c r="H1802" t="s">
        <v>1846</v>
      </c>
      <c r="I1802" t="s">
        <v>3936</v>
      </c>
      <c r="J1802" t="s">
        <v>3936</v>
      </c>
      <c r="K1802">
        <v>10243</v>
      </c>
      <c r="L1802" t="s">
        <v>3937</v>
      </c>
      <c r="M1802" s="87">
        <v>43685</v>
      </c>
      <c r="N1802" t="s">
        <v>1551</v>
      </c>
      <c r="O1802" t="s">
        <v>1552</v>
      </c>
      <c r="P1802" s="61">
        <v>16277.28</v>
      </c>
      <c r="Q1802" t="s">
        <v>1552</v>
      </c>
      <c r="R1802" s="61">
        <v>16277.28</v>
      </c>
      <c r="S1802" s="61">
        <v>0</v>
      </c>
    </row>
    <row r="1803" spans="1:19" x14ac:dyDescent="0.2">
      <c r="A1803" t="s">
        <v>830</v>
      </c>
      <c r="B1803" t="s">
        <v>992</v>
      </c>
      <c r="C1803" t="s">
        <v>1332</v>
      </c>
      <c r="D1803" t="s">
        <v>238</v>
      </c>
      <c r="E1803" t="s">
        <v>1546</v>
      </c>
      <c r="F1803" t="s">
        <v>116</v>
      </c>
      <c r="G1803" s="87">
        <v>43708</v>
      </c>
      <c r="H1803" t="s">
        <v>1846</v>
      </c>
      <c r="I1803" t="s">
        <v>3938</v>
      </c>
      <c r="J1803" t="s">
        <v>3938</v>
      </c>
      <c r="K1803">
        <v>10256</v>
      </c>
      <c r="L1803" t="s">
        <v>3939</v>
      </c>
      <c r="M1803" s="87">
        <v>43711</v>
      </c>
      <c r="N1803" t="s">
        <v>1551</v>
      </c>
      <c r="O1803" t="s">
        <v>1552</v>
      </c>
      <c r="P1803" s="61">
        <v>10412.719999999999</v>
      </c>
      <c r="Q1803" t="s">
        <v>1552</v>
      </c>
      <c r="R1803" s="61">
        <v>10412.719999999999</v>
      </c>
      <c r="S1803" s="61">
        <v>0</v>
      </c>
    </row>
    <row r="1804" spans="1:19" x14ac:dyDescent="0.2">
      <c r="A1804" t="s">
        <v>830</v>
      </c>
      <c r="B1804" t="s">
        <v>992</v>
      </c>
      <c r="C1804" t="s">
        <v>1332</v>
      </c>
      <c r="D1804" t="s">
        <v>238</v>
      </c>
      <c r="E1804" t="s">
        <v>1546</v>
      </c>
      <c r="F1804" t="s">
        <v>117</v>
      </c>
      <c r="G1804" s="87">
        <v>43738</v>
      </c>
      <c r="H1804" t="s">
        <v>1846</v>
      </c>
      <c r="I1804" t="s">
        <v>3940</v>
      </c>
      <c r="J1804" t="s">
        <v>3940</v>
      </c>
      <c r="K1804">
        <v>10277</v>
      </c>
      <c r="L1804" t="s">
        <v>3941</v>
      </c>
      <c r="M1804" s="87">
        <v>43739</v>
      </c>
      <c r="N1804" t="s">
        <v>1551</v>
      </c>
      <c r="O1804" t="s">
        <v>1552</v>
      </c>
      <c r="P1804" s="61">
        <v>10631.59</v>
      </c>
      <c r="Q1804" t="s">
        <v>1552</v>
      </c>
      <c r="R1804" s="61">
        <v>10631.59</v>
      </c>
      <c r="S1804" s="61">
        <v>0</v>
      </c>
    </row>
    <row r="1805" spans="1:19" x14ac:dyDescent="0.2">
      <c r="A1805" t="s">
        <v>830</v>
      </c>
      <c r="B1805" t="s">
        <v>992</v>
      </c>
      <c r="C1805" t="s">
        <v>1332</v>
      </c>
      <c r="D1805" t="s">
        <v>238</v>
      </c>
      <c r="E1805" t="s">
        <v>1546</v>
      </c>
      <c r="F1805" t="s">
        <v>118</v>
      </c>
      <c r="G1805" s="87">
        <v>43768</v>
      </c>
      <c r="H1805" t="s">
        <v>1846</v>
      </c>
      <c r="I1805" t="s">
        <v>3942</v>
      </c>
      <c r="J1805" t="s">
        <v>3942</v>
      </c>
      <c r="K1805">
        <v>10292</v>
      </c>
      <c r="L1805" t="s">
        <v>3943</v>
      </c>
      <c r="M1805" s="87">
        <v>43768</v>
      </c>
      <c r="N1805" t="s">
        <v>1551</v>
      </c>
      <c r="O1805" t="s">
        <v>1552</v>
      </c>
      <c r="P1805" s="61">
        <v>10922.72</v>
      </c>
      <c r="Q1805" t="s">
        <v>1552</v>
      </c>
      <c r="R1805" s="61">
        <v>10922.72</v>
      </c>
      <c r="S1805" s="61">
        <v>0</v>
      </c>
    </row>
    <row r="1806" spans="1:19" x14ac:dyDescent="0.2">
      <c r="A1806" t="s">
        <v>830</v>
      </c>
      <c r="B1806" t="s">
        <v>992</v>
      </c>
      <c r="C1806" t="s">
        <v>1332</v>
      </c>
      <c r="D1806" t="s">
        <v>238</v>
      </c>
      <c r="E1806" t="s">
        <v>1546</v>
      </c>
      <c r="F1806" t="s">
        <v>119</v>
      </c>
      <c r="G1806" s="87">
        <v>43799</v>
      </c>
      <c r="H1806" t="s">
        <v>1846</v>
      </c>
      <c r="I1806" t="s">
        <v>3944</v>
      </c>
      <c r="J1806" t="s">
        <v>3944</v>
      </c>
      <c r="K1806">
        <v>10314</v>
      </c>
      <c r="L1806" t="s">
        <v>3945</v>
      </c>
      <c r="M1806" s="87">
        <v>43801</v>
      </c>
      <c r="N1806" t="s">
        <v>1551</v>
      </c>
      <c r="O1806" t="s">
        <v>1552</v>
      </c>
      <c r="P1806" s="61">
        <v>10631.59</v>
      </c>
      <c r="Q1806" t="s">
        <v>1552</v>
      </c>
      <c r="R1806" s="61">
        <v>10631.59</v>
      </c>
      <c r="S1806" s="61">
        <v>0</v>
      </c>
    </row>
    <row r="1807" spans="1:19" x14ac:dyDescent="0.2">
      <c r="A1807" t="s">
        <v>830</v>
      </c>
      <c r="B1807" t="s">
        <v>992</v>
      </c>
      <c r="C1807" t="s">
        <v>1332</v>
      </c>
      <c r="D1807" t="s">
        <v>238</v>
      </c>
      <c r="E1807" t="s">
        <v>1546</v>
      </c>
      <c r="F1807" t="s">
        <v>120</v>
      </c>
      <c r="G1807" s="87">
        <v>43830</v>
      </c>
      <c r="H1807" t="s">
        <v>1846</v>
      </c>
      <c r="I1807" t="s">
        <v>3946</v>
      </c>
      <c r="J1807" t="s">
        <v>3946</v>
      </c>
      <c r="K1807">
        <v>10330</v>
      </c>
      <c r="L1807" t="s">
        <v>3947</v>
      </c>
      <c r="M1807" s="87">
        <v>43836</v>
      </c>
      <c r="N1807" t="s">
        <v>1551</v>
      </c>
      <c r="O1807" t="s">
        <v>1552</v>
      </c>
      <c r="P1807" s="61">
        <v>12488.88</v>
      </c>
      <c r="Q1807" t="s">
        <v>1552</v>
      </c>
      <c r="R1807" s="61">
        <v>12488.88</v>
      </c>
      <c r="S1807" s="61">
        <v>0</v>
      </c>
    </row>
    <row r="1808" spans="1:19" x14ac:dyDescent="0.2">
      <c r="A1808" t="s">
        <v>830</v>
      </c>
      <c r="B1808" t="s">
        <v>992</v>
      </c>
      <c r="C1808" t="s">
        <v>1332</v>
      </c>
      <c r="D1808" t="s">
        <v>238</v>
      </c>
      <c r="E1808" t="s">
        <v>1546</v>
      </c>
      <c r="F1808" t="s">
        <v>121</v>
      </c>
      <c r="G1808" s="87">
        <v>43861</v>
      </c>
      <c r="H1808" t="s">
        <v>1846</v>
      </c>
      <c r="I1808" t="s">
        <v>3948</v>
      </c>
      <c r="J1808" t="s">
        <v>3948</v>
      </c>
      <c r="K1808">
        <v>10350</v>
      </c>
      <c r="L1808" t="s">
        <v>3949</v>
      </c>
      <c r="M1808" s="87">
        <v>43864</v>
      </c>
      <c r="N1808" t="s">
        <v>1551</v>
      </c>
      <c r="O1808" t="s">
        <v>1552</v>
      </c>
      <c r="P1808" s="61">
        <v>9539.31</v>
      </c>
      <c r="Q1808" t="s">
        <v>1552</v>
      </c>
      <c r="R1808" s="61">
        <v>9539.31</v>
      </c>
      <c r="S1808" s="61">
        <v>0</v>
      </c>
    </row>
    <row r="1809" spans="1:19" x14ac:dyDescent="0.2">
      <c r="A1809" t="s">
        <v>830</v>
      </c>
      <c r="B1809" t="s">
        <v>992</v>
      </c>
      <c r="C1809" t="s">
        <v>1332</v>
      </c>
      <c r="D1809" t="s">
        <v>238</v>
      </c>
      <c r="E1809" t="s">
        <v>1546</v>
      </c>
      <c r="F1809" t="s">
        <v>122</v>
      </c>
      <c r="G1809" s="87">
        <v>43890</v>
      </c>
      <c r="H1809" t="s">
        <v>1846</v>
      </c>
      <c r="I1809" t="s">
        <v>3950</v>
      </c>
      <c r="J1809" t="s">
        <v>3950</v>
      </c>
      <c r="K1809">
        <v>10364</v>
      </c>
      <c r="L1809" t="s">
        <v>3951</v>
      </c>
      <c r="M1809" s="87">
        <v>43892</v>
      </c>
      <c r="N1809" t="s">
        <v>1551</v>
      </c>
      <c r="O1809" t="s">
        <v>1552</v>
      </c>
      <c r="P1809" s="61">
        <v>10412.709999999999</v>
      </c>
      <c r="Q1809" t="s">
        <v>1552</v>
      </c>
      <c r="R1809" s="61">
        <v>10412.709999999999</v>
      </c>
      <c r="S1809" s="61">
        <v>0</v>
      </c>
    </row>
    <row r="1810" spans="1:19" x14ac:dyDescent="0.2">
      <c r="A1810" t="s">
        <v>830</v>
      </c>
      <c r="B1810" t="s">
        <v>992</v>
      </c>
      <c r="C1810" t="s">
        <v>1332</v>
      </c>
      <c r="D1810" t="s">
        <v>238</v>
      </c>
      <c r="E1810" t="s">
        <v>1546</v>
      </c>
      <c r="F1810" t="s">
        <v>123</v>
      </c>
      <c r="G1810" s="87">
        <v>43921</v>
      </c>
      <c r="H1810" t="s">
        <v>1846</v>
      </c>
      <c r="I1810" t="s">
        <v>3952</v>
      </c>
      <c r="J1810" t="s">
        <v>3952</v>
      </c>
      <c r="K1810">
        <v>10383</v>
      </c>
      <c r="L1810" t="s">
        <v>3953</v>
      </c>
      <c r="M1810" s="87">
        <v>43922</v>
      </c>
      <c r="N1810" t="s">
        <v>1551</v>
      </c>
      <c r="O1810" t="s">
        <v>1552</v>
      </c>
      <c r="P1810" s="61">
        <v>9320.44</v>
      </c>
      <c r="Q1810" t="s">
        <v>1552</v>
      </c>
      <c r="R1810" s="61">
        <v>9320.44</v>
      </c>
      <c r="S1810" s="61">
        <v>0</v>
      </c>
    </row>
    <row r="1811" spans="1:19" x14ac:dyDescent="0.2">
      <c r="A1811" t="s">
        <v>830</v>
      </c>
      <c r="B1811" t="s">
        <v>992</v>
      </c>
      <c r="C1811" t="s">
        <v>1332</v>
      </c>
      <c r="D1811" t="s">
        <v>238</v>
      </c>
      <c r="E1811" t="s">
        <v>1546</v>
      </c>
      <c r="F1811" t="s">
        <v>124</v>
      </c>
      <c r="G1811" s="87">
        <v>43951</v>
      </c>
      <c r="H1811" t="s">
        <v>1846</v>
      </c>
      <c r="I1811" t="s">
        <v>3954</v>
      </c>
      <c r="J1811" t="s">
        <v>3954</v>
      </c>
      <c r="K1811">
        <v>10390</v>
      </c>
      <c r="L1811" t="s">
        <v>3955</v>
      </c>
      <c r="M1811" s="87">
        <v>43952</v>
      </c>
      <c r="N1811" t="s">
        <v>1551</v>
      </c>
      <c r="O1811" t="s">
        <v>1552</v>
      </c>
      <c r="P1811" s="61">
        <v>10922.74</v>
      </c>
      <c r="Q1811" t="s">
        <v>1552</v>
      </c>
      <c r="R1811" s="61">
        <v>10922.74</v>
      </c>
      <c r="S1811" s="61">
        <v>0</v>
      </c>
    </row>
    <row r="1812" spans="1:19" x14ac:dyDescent="0.2">
      <c r="A1812" t="s">
        <v>830</v>
      </c>
      <c r="B1812" t="s">
        <v>992</v>
      </c>
      <c r="C1812" t="s">
        <v>1332</v>
      </c>
      <c r="D1812" t="s">
        <v>238</v>
      </c>
      <c r="E1812" t="s">
        <v>1546</v>
      </c>
      <c r="F1812" t="s">
        <v>125</v>
      </c>
      <c r="G1812" s="87">
        <v>43982</v>
      </c>
      <c r="H1812" t="s">
        <v>1846</v>
      </c>
      <c r="I1812" t="s">
        <v>3956</v>
      </c>
      <c r="J1812" t="s">
        <v>3956</v>
      </c>
      <c r="K1812">
        <v>10401</v>
      </c>
      <c r="L1812" t="s">
        <v>3957</v>
      </c>
      <c r="M1812" s="87">
        <v>43983</v>
      </c>
      <c r="N1812" t="s">
        <v>1551</v>
      </c>
      <c r="O1812" t="s">
        <v>1552</v>
      </c>
      <c r="P1812" s="61">
        <v>10417.07</v>
      </c>
      <c r="Q1812" t="s">
        <v>1552</v>
      </c>
      <c r="R1812" s="61">
        <v>10417.07</v>
      </c>
      <c r="S1812" s="61">
        <v>0</v>
      </c>
    </row>
    <row r="1813" spans="1:19" x14ac:dyDescent="0.2">
      <c r="A1813" t="s">
        <v>830</v>
      </c>
      <c r="B1813" t="s">
        <v>992</v>
      </c>
      <c r="C1813" t="s">
        <v>1332</v>
      </c>
      <c r="D1813" t="s">
        <v>238</v>
      </c>
      <c r="E1813" t="s">
        <v>1546</v>
      </c>
      <c r="F1813" t="s">
        <v>16</v>
      </c>
      <c r="G1813" s="87">
        <v>44012</v>
      </c>
      <c r="H1813" t="s">
        <v>2361</v>
      </c>
      <c r="J1813" t="s">
        <v>2362</v>
      </c>
      <c r="K1813">
        <v>10408</v>
      </c>
      <c r="L1813" t="s">
        <v>2363</v>
      </c>
      <c r="M1813" s="87">
        <v>43999</v>
      </c>
      <c r="N1813" t="s">
        <v>1551</v>
      </c>
      <c r="O1813" t="s">
        <v>1552</v>
      </c>
      <c r="P1813" s="61">
        <v>-121977.05</v>
      </c>
      <c r="Q1813" t="s">
        <v>1552</v>
      </c>
      <c r="R1813" s="61">
        <v>0</v>
      </c>
      <c r="S1813" s="61">
        <v>-121977.05</v>
      </c>
    </row>
    <row r="1814" spans="1:19" x14ac:dyDescent="0.2">
      <c r="A1814" t="s">
        <v>830</v>
      </c>
      <c r="B1814" t="s">
        <v>992</v>
      </c>
      <c r="C1814" t="s">
        <v>1332</v>
      </c>
      <c r="D1814" t="s">
        <v>238</v>
      </c>
      <c r="E1814" t="s">
        <v>1546</v>
      </c>
      <c r="F1814" t="s">
        <v>16</v>
      </c>
      <c r="G1814" s="87">
        <v>44012</v>
      </c>
      <c r="H1814" t="s">
        <v>2361</v>
      </c>
      <c r="I1814" t="s">
        <v>2362</v>
      </c>
      <c r="J1814" t="s">
        <v>2362</v>
      </c>
      <c r="K1814">
        <v>10417</v>
      </c>
      <c r="L1814" t="s">
        <v>3958</v>
      </c>
      <c r="M1814" s="87">
        <v>44018</v>
      </c>
      <c r="N1814" t="s">
        <v>1551</v>
      </c>
      <c r="O1814" t="s">
        <v>1552</v>
      </c>
      <c r="P1814" s="61">
        <v>-16092.93</v>
      </c>
      <c r="Q1814" t="s">
        <v>1552</v>
      </c>
      <c r="R1814" s="61">
        <v>0</v>
      </c>
      <c r="S1814" s="61">
        <v>-16092.93</v>
      </c>
    </row>
    <row r="1815" spans="1:19" x14ac:dyDescent="0.2">
      <c r="A1815" t="s">
        <v>830</v>
      </c>
      <c r="B1815" t="s">
        <v>992</v>
      </c>
      <c r="C1815" t="s">
        <v>1332</v>
      </c>
      <c r="D1815" t="s">
        <v>238</v>
      </c>
      <c r="E1815" t="s">
        <v>1546</v>
      </c>
      <c r="F1815" t="s">
        <v>126</v>
      </c>
      <c r="G1815" s="87">
        <v>44012</v>
      </c>
      <c r="H1815" t="s">
        <v>1846</v>
      </c>
      <c r="I1815" t="s">
        <v>3959</v>
      </c>
      <c r="J1815" t="s">
        <v>3959</v>
      </c>
      <c r="K1815">
        <v>10417</v>
      </c>
      <c r="L1815" t="s">
        <v>3958</v>
      </c>
      <c r="M1815" s="87">
        <v>44018</v>
      </c>
      <c r="N1815" t="s">
        <v>1551</v>
      </c>
      <c r="O1815" t="s">
        <v>1552</v>
      </c>
      <c r="P1815" s="61">
        <v>16092.93</v>
      </c>
      <c r="Q1815" t="s">
        <v>1552</v>
      </c>
      <c r="R1815" s="61">
        <v>16092.93</v>
      </c>
      <c r="S1815" s="61">
        <v>0</v>
      </c>
    </row>
    <row r="1816" spans="1:19" x14ac:dyDescent="0.2">
      <c r="A1816" t="s">
        <v>591</v>
      </c>
      <c r="B1816" t="s">
        <v>993</v>
      </c>
      <c r="C1816" t="s">
        <v>1334</v>
      </c>
      <c r="D1816" t="s">
        <v>238</v>
      </c>
      <c r="E1816" t="s">
        <v>1546</v>
      </c>
      <c r="F1816" t="s">
        <v>115</v>
      </c>
      <c r="G1816" s="87">
        <v>43677</v>
      </c>
      <c r="H1816" t="s">
        <v>1846</v>
      </c>
      <c r="I1816" t="s">
        <v>3963</v>
      </c>
      <c r="J1816" t="s">
        <v>3963</v>
      </c>
      <c r="K1816">
        <v>10245</v>
      </c>
      <c r="L1816" t="s">
        <v>3964</v>
      </c>
      <c r="M1816" s="87">
        <v>43697</v>
      </c>
      <c r="N1816" t="s">
        <v>1551</v>
      </c>
      <c r="O1816" t="s">
        <v>1552</v>
      </c>
      <c r="P1816" s="61">
        <v>5303.61</v>
      </c>
      <c r="Q1816" t="s">
        <v>1552</v>
      </c>
      <c r="R1816" s="61">
        <v>5303.61</v>
      </c>
      <c r="S1816" s="61">
        <v>0</v>
      </c>
    </row>
    <row r="1817" spans="1:19" x14ac:dyDescent="0.2">
      <c r="A1817" t="s">
        <v>591</v>
      </c>
      <c r="B1817" t="s">
        <v>993</v>
      </c>
      <c r="C1817" t="s">
        <v>1334</v>
      </c>
      <c r="D1817" t="s">
        <v>238</v>
      </c>
      <c r="E1817" t="s">
        <v>1546</v>
      </c>
      <c r="F1817" t="s">
        <v>116</v>
      </c>
      <c r="G1817" s="87">
        <v>43708</v>
      </c>
      <c r="H1817" t="s">
        <v>1846</v>
      </c>
      <c r="I1817" t="s">
        <v>3965</v>
      </c>
      <c r="J1817" t="s">
        <v>3965</v>
      </c>
      <c r="K1817">
        <v>10257</v>
      </c>
      <c r="L1817" t="s">
        <v>3966</v>
      </c>
      <c r="M1817" s="87">
        <v>43717</v>
      </c>
      <c r="N1817" t="s">
        <v>1551</v>
      </c>
      <c r="O1817" t="s">
        <v>1552</v>
      </c>
      <c r="P1817" s="61">
        <v>3346.38</v>
      </c>
      <c r="Q1817" t="s">
        <v>1552</v>
      </c>
      <c r="R1817" s="61">
        <v>3346.38</v>
      </c>
      <c r="S1817" s="61">
        <v>0</v>
      </c>
    </row>
    <row r="1818" spans="1:19" x14ac:dyDescent="0.2">
      <c r="A1818" t="s">
        <v>591</v>
      </c>
      <c r="B1818" t="s">
        <v>993</v>
      </c>
      <c r="C1818" t="s">
        <v>1334</v>
      </c>
      <c r="D1818" t="s">
        <v>238</v>
      </c>
      <c r="E1818" t="s">
        <v>1546</v>
      </c>
      <c r="F1818" t="s">
        <v>117</v>
      </c>
      <c r="G1818" s="87">
        <v>43738</v>
      </c>
      <c r="H1818" t="s">
        <v>1846</v>
      </c>
      <c r="I1818" t="s">
        <v>3967</v>
      </c>
      <c r="J1818" t="s">
        <v>3967</v>
      </c>
      <c r="K1818">
        <v>10278</v>
      </c>
      <c r="L1818" t="s">
        <v>3968</v>
      </c>
      <c r="M1818" s="87">
        <v>43741</v>
      </c>
      <c r="N1818" t="s">
        <v>1551</v>
      </c>
      <c r="O1818" t="s">
        <v>1552</v>
      </c>
      <c r="P1818" s="61">
        <v>3243.22</v>
      </c>
      <c r="Q1818" t="s">
        <v>1552</v>
      </c>
      <c r="R1818" s="61">
        <v>3243.22</v>
      </c>
      <c r="S1818" s="61">
        <v>0</v>
      </c>
    </row>
    <row r="1819" spans="1:19" x14ac:dyDescent="0.2">
      <c r="A1819" t="s">
        <v>591</v>
      </c>
      <c r="B1819" t="s">
        <v>993</v>
      </c>
      <c r="C1819" t="s">
        <v>1334</v>
      </c>
      <c r="D1819" t="s">
        <v>238</v>
      </c>
      <c r="E1819" t="s">
        <v>1546</v>
      </c>
      <c r="F1819" t="s">
        <v>118</v>
      </c>
      <c r="G1819" s="87">
        <v>43768</v>
      </c>
      <c r="H1819" t="s">
        <v>1846</v>
      </c>
      <c r="I1819" t="s">
        <v>3967</v>
      </c>
      <c r="J1819" t="s">
        <v>3967</v>
      </c>
      <c r="K1819">
        <v>10293</v>
      </c>
      <c r="L1819" t="s">
        <v>3969</v>
      </c>
      <c r="M1819" s="87">
        <v>43768</v>
      </c>
      <c r="N1819" t="s">
        <v>1551</v>
      </c>
      <c r="O1819" t="s">
        <v>1552</v>
      </c>
      <c r="P1819" s="61">
        <v>3212.02</v>
      </c>
      <c r="Q1819" t="s">
        <v>1552</v>
      </c>
      <c r="R1819" s="61">
        <v>3212.02</v>
      </c>
      <c r="S1819" s="61">
        <v>0</v>
      </c>
    </row>
    <row r="1820" spans="1:19" x14ac:dyDescent="0.2">
      <c r="A1820" t="s">
        <v>591</v>
      </c>
      <c r="B1820" t="s">
        <v>993</v>
      </c>
      <c r="C1820" t="s">
        <v>1334</v>
      </c>
      <c r="D1820" t="s">
        <v>238</v>
      </c>
      <c r="E1820" t="s">
        <v>1546</v>
      </c>
      <c r="F1820" t="s">
        <v>119</v>
      </c>
      <c r="G1820" s="87">
        <v>43799</v>
      </c>
      <c r="H1820" t="s">
        <v>1846</v>
      </c>
      <c r="I1820" t="s">
        <v>3970</v>
      </c>
      <c r="J1820" t="s">
        <v>3970</v>
      </c>
      <c r="K1820">
        <v>10317</v>
      </c>
      <c r="L1820" t="s">
        <v>3971</v>
      </c>
      <c r="M1820" s="87">
        <v>43808</v>
      </c>
      <c r="N1820" t="s">
        <v>1551</v>
      </c>
      <c r="O1820" t="s">
        <v>1552</v>
      </c>
      <c r="P1820" s="61">
        <v>3256.38</v>
      </c>
      <c r="Q1820" t="s">
        <v>1552</v>
      </c>
      <c r="R1820" s="61">
        <v>3256.38</v>
      </c>
      <c r="S1820" s="61">
        <v>0</v>
      </c>
    </row>
    <row r="1821" spans="1:19" x14ac:dyDescent="0.2">
      <c r="A1821" t="s">
        <v>591</v>
      </c>
      <c r="B1821" t="s">
        <v>993</v>
      </c>
      <c r="C1821" t="s">
        <v>1334</v>
      </c>
      <c r="D1821" t="s">
        <v>238</v>
      </c>
      <c r="E1821" t="s">
        <v>1546</v>
      </c>
      <c r="F1821" t="s">
        <v>120</v>
      </c>
      <c r="G1821" s="87">
        <v>43830</v>
      </c>
      <c r="H1821" t="s">
        <v>1846</v>
      </c>
      <c r="I1821" t="s">
        <v>3972</v>
      </c>
      <c r="J1821" t="s">
        <v>3972</v>
      </c>
      <c r="K1821">
        <v>10331</v>
      </c>
      <c r="L1821" t="s">
        <v>3973</v>
      </c>
      <c r="M1821" s="87">
        <v>43837</v>
      </c>
      <c r="N1821" t="s">
        <v>1551</v>
      </c>
      <c r="O1821" t="s">
        <v>1552</v>
      </c>
      <c r="P1821" s="61">
        <v>4800.3</v>
      </c>
      <c r="Q1821" t="s">
        <v>1552</v>
      </c>
      <c r="R1821" s="61">
        <v>4800.3</v>
      </c>
      <c r="S1821" s="61">
        <v>0</v>
      </c>
    </row>
    <row r="1822" spans="1:19" x14ac:dyDescent="0.2">
      <c r="A1822" t="s">
        <v>591</v>
      </c>
      <c r="B1822" t="s">
        <v>993</v>
      </c>
      <c r="C1822" t="s">
        <v>1334</v>
      </c>
      <c r="D1822" t="s">
        <v>238</v>
      </c>
      <c r="E1822" t="s">
        <v>1546</v>
      </c>
      <c r="F1822" t="s">
        <v>121</v>
      </c>
      <c r="G1822" s="87">
        <v>43861</v>
      </c>
      <c r="H1822" t="s">
        <v>1846</v>
      </c>
      <c r="I1822" t="s">
        <v>3974</v>
      </c>
      <c r="J1822" t="s">
        <v>3974</v>
      </c>
      <c r="K1822">
        <v>10351</v>
      </c>
      <c r="L1822" t="s">
        <v>3975</v>
      </c>
      <c r="M1822" s="87">
        <v>43864</v>
      </c>
      <c r="N1822" t="s">
        <v>1551</v>
      </c>
      <c r="O1822" t="s">
        <v>1552</v>
      </c>
      <c r="P1822" s="61">
        <v>3062.09</v>
      </c>
      <c r="Q1822" t="s">
        <v>1552</v>
      </c>
      <c r="R1822" s="61">
        <v>3062.09</v>
      </c>
      <c r="S1822" s="61">
        <v>0</v>
      </c>
    </row>
    <row r="1823" spans="1:19" x14ac:dyDescent="0.2">
      <c r="A1823" t="s">
        <v>591</v>
      </c>
      <c r="B1823" t="s">
        <v>993</v>
      </c>
      <c r="C1823" t="s">
        <v>1334</v>
      </c>
      <c r="D1823" t="s">
        <v>238</v>
      </c>
      <c r="E1823" t="s">
        <v>1546</v>
      </c>
      <c r="F1823" t="s">
        <v>122</v>
      </c>
      <c r="G1823" s="87">
        <v>43890</v>
      </c>
      <c r="H1823" t="s">
        <v>1846</v>
      </c>
      <c r="I1823" t="s">
        <v>3976</v>
      </c>
      <c r="J1823" t="s">
        <v>3976</v>
      </c>
      <c r="K1823">
        <v>10365</v>
      </c>
      <c r="L1823" t="s">
        <v>3977</v>
      </c>
      <c r="M1823" s="87">
        <v>43900</v>
      </c>
      <c r="N1823" t="s">
        <v>1551</v>
      </c>
      <c r="O1823" t="s">
        <v>1552</v>
      </c>
      <c r="P1823" s="61">
        <v>3820.05</v>
      </c>
      <c r="Q1823" t="s">
        <v>1552</v>
      </c>
      <c r="R1823" s="61">
        <v>3820.05</v>
      </c>
      <c r="S1823" s="61">
        <v>0</v>
      </c>
    </row>
    <row r="1824" spans="1:19" x14ac:dyDescent="0.2">
      <c r="A1824" t="s">
        <v>591</v>
      </c>
      <c r="B1824" t="s">
        <v>993</v>
      </c>
      <c r="C1824" t="s">
        <v>1334</v>
      </c>
      <c r="D1824" t="s">
        <v>238</v>
      </c>
      <c r="E1824" t="s">
        <v>1546</v>
      </c>
      <c r="F1824" t="s">
        <v>123</v>
      </c>
      <c r="G1824" s="87">
        <v>43921</v>
      </c>
      <c r="H1824" t="s">
        <v>1846</v>
      </c>
      <c r="I1824" t="s">
        <v>3978</v>
      </c>
      <c r="J1824" t="s">
        <v>3978</v>
      </c>
      <c r="K1824">
        <v>10384</v>
      </c>
      <c r="L1824" t="s">
        <v>3979</v>
      </c>
      <c r="M1824" s="87">
        <v>43924</v>
      </c>
      <c r="N1824" t="s">
        <v>1551</v>
      </c>
      <c r="O1824" t="s">
        <v>1552</v>
      </c>
      <c r="P1824" s="61">
        <v>3496.24</v>
      </c>
      <c r="Q1824" t="s">
        <v>1552</v>
      </c>
      <c r="R1824" s="61">
        <v>3496.24</v>
      </c>
      <c r="S1824" s="61">
        <v>0</v>
      </c>
    </row>
    <row r="1825" spans="1:19" x14ac:dyDescent="0.2">
      <c r="A1825" t="s">
        <v>591</v>
      </c>
      <c r="B1825" t="s">
        <v>993</v>
      </c>
      <c r="C1825" t="s">
        <v>1334</v>
      </c>
      <c r="D1825" t="s">
        <v>238</v>
      </c>
      <c r="E1825" t="s">
        <v>1546</v>
      </c>
      <c r="F1825" t="s">
        <v>124</v>
      </c>
      <c r="G1825" s="87">
        <v>43951</v>
      </c>
      <c r="H1825" t="s">
        <v>1846</v>
      </c>
      <c r="I1825" t="s">
        <v>3980</v>
      </c>
      <c r="J1825" t="s">
        <v>3980</v>
      </c>
      <c r="K1825">
        <v>10391</v>
      </c>
      <c r="L1825" t="s">
        <v>3981</v>
      </c>
      <c r="M1825" s="87">
        <v>43952</v>
      </c>
      <c r="N1825" t="s">
        <v>1551</v>
      </c>
      <c r="O1825" t="s">
        <v>1552</v>
      </c>
      <c r="P1825" s="61">
        <v>3091.89</v>
      </c>
      <c r="Q1825" t="s">
        <v>1552</v>
      </c>
      <c r="R1825" s="61">
        <v>3091.89</v>
      </c>
      <c r="S1825" s="61">
        <v>0</v>
      </c>
    </row>
    <row r="1826" spans="1:19" x14ac:dyDescent="0.2">
      <c r="A1826" t="s">
        <v>591</v>
      </c>
      <c r="B1826" t="s">
        <v>993</v>
      </c>
      <c r="C1826" t="s">
        <v>1334</v>
      </c>
      <c r="D1826" t="s">
        <v>238</v>
      </c>
      <c r="E1826" t="s">
        <v>1546</v>
      </c>
      <c r="F1826" t="s">
        <v>125</v>
      </c>
      <c r="G1826" s="87">
        <v>43982</v>
      </c>
      <c r="H1826" t="s">
        <v>1846</v>
      </c>
      <c r="I1826" t="s">
        <v>3982</v>
      </c>
      <c r="J1826" t="s">
        <v>3982</v>
      </c>
      <c r="K1826">
        <v>10402</v>
      </c>
      <c r="L1826" t="s">
        <v>3983</v>
      </c>
      <c r="M1826" s="87">
        <v>43985</v>
      </c>
      <c r="N1826" t="s">
        <v>1551</v>
      </c>
      <c r="O1826" t="s">
        <v>1552</v>
      </c>
      <c r="P1826" s="61">
        <v>3189.76</v>
      </c>
      <c r="Q1826" t="s">
        <v>1552</v>
      </c>
      <c r="R1826" s="61">
        <v>3189.76</v>
      </c>
      <c r="S1826" s="61">
        <v>0</v>
      </c>
    </row>
    <row r="1827" spans="1:19" x14ac:dyDescent="0.2">
      <c r="A1827" t="s">
        <v>591</v>
      </c>
      <c r="B1827" t="s">
        <v>993</v>
      </c>
      <c r="C1827" t="s">
        <v>1334</v>
      </c>
      <c r="D1827" t="s">
        <v>238</v>
      </c>
      <c r="E1827" t="s">
        <v>1546</v>
      </c>
      <c r="F1827" t="s">
        <v>16</v>
      </c>
      <c r="G1827" s="87">
        <v>44012</v>
      </c>
      <c r="H1827" t="s">
        <v>2361</v>
      </c>
      <c r="J1827" t="s">
        <v>2362</v>
      </c>
      <c r="K1827">
        <v>10408</v>
      </c>
      <c r="L1827" t="s">
        <v>2363</v>
      </c>
      <c r="M1827" s="87">
        <v>43999</v>
      </c>
      <c r="N1827" t="s">
        <v>1551</v>
      </c>
      <c r="O1827" t="s">
        <v>1552</v>
      </c>
      <c r="P1827" s="61">
        <v>-39821.94</v>
      </c>
      <c r="Q1827" t="s">
        <v>1552</v>
      </c>
      <c r="R1827" s="61">
        <v>0</v>
      </c>
      <c r="S1827" s="61">
        <v>-39821.94</v>
      </c>
    </row>
    <row r="1828" spans="1:19" x14ac:dyDescent="0.2">
      <c r="A1828" t="s">
        <v>591</v>
      </c>
      <c r="B1828" t="s">
        <v>993</v>
      </c>
      <c r="C1828" t="s">
        <v>1334</v>
      </c>
      <c r="D1828" t="s">
        <v>238</v>
      </c>
      <c r="E1828" t="s">
        <v>1546</v>
      </c>
      <c r="F1828" t="s">
        <v>126</v>
      </c>
      <c r="G1828" s="87">
        <v>44012</v>
      </c>
      <c r="H1828" t="s">
        <v>1846</v>
      </c>
      <c r="I1828" t="s">
        <v>3984</v>
      </c>
      <c r="J1828" t="s">
        <v>3984</v>
      </c>
      <c r="K1828">
        <v>10418</v>
      </c>
      <c r="L1828" t="s">
        <v>3985</v>
      </c>
      <c r="M1828" s="87">
        <v>44020</v>
      </c>
      <c r="N1828" t="s">
        <v>1551</v>
      </c>
      <c r="O1828" t="s">
        <v>1552</v>
      </c>
      <c r="P1828" s="61">
        <v>3943.03</v>
      </c>
      <c r="Q1828" t="s">
        <v>1552</v>
      </c>
      <c r="R1828" s="61">
        <v>3943.03</v>
      </c>
      <c r="S1828" s="61">
        <v>0</v>
      </c>
    </row>
    <row r="1829" spans="1:19" x14ac:dyDescent="0.2">
      <c r="A1829" t="s">
        <v>591</v>
      </c>
      <c r="B1829" t="s">
        <v>993</v>
      </c>
      <c r="C1829" t="s">
        <v>1334</v>
      </c>
      <c r="D1829" t="s">
        <v>238</v>
      </c>
      <c r="E1829" t="s">
        <v>1546</v>
      </c>
      <c r="F1829" t="s">
        <v>16</v>
      </c>
      <c r="G1829" s="87">
        <v>44012</v>
      </c>
      <c r="H1829" t="s">
        <v>2361</v>
      </c>
      <c r="I1829" t="s">
        <v>2362</v>
      </c>
      <c r="J1829" t="s">
        <v>2362</v>
      </c>
      <c r="K1829">
        <v>10418</v>
      </c>
      <c r="L1829" t="s">
        <v>3985</v>
      </c>
      <c r="M1829" s="87">
        <v>44020</v>
      </c>
      <c r="N1829" t="s">
        <v>1551</v>
      </c>
      <c r="O1829" t="s">
        <v>1552</v>
      </c>
      <c r="P1829" s="61">
        <v>-3943.03</v>
      </c>
      <c r="Q1829" t="s">
        <v>1552</v>
      </c>
      <c r="R1829" s="61">
        <v>0</v>
      </c>
      <c r="S1829" s="61">
        <v>-3943.03</v>
      </c>
    </row>
    <row r="1830" spans="1:19" x14ac:dyDescent="0.2">
      <c r="A1830" t="s">
        <v>595</v>
      </c>
      <c r="B1830" t="s">
        <v>997</v>
      </c>
      <c r="C1830" t="s">
        <v>1340</v>
      </c>
      <c r="D1830" t="s">
        <v>238</v>
      </c>
      <c r="E1830" t="s">
        <v>1546</v>
      </c>
      <c r="F1830" t="s">
        <v>115</v>
      </c>
      <c r="G1830" s="87">
        <v>43677</v>
      </c>
      <c r="H1830" t="s">
        <v>1846</v>
      </c>
      <c r="I1830" t="s">
        <v>3986</v>
      </c>
      <c r="J1830" t="s">
        <v>3986</v>
      </c>
      <c r="K1830">
        <v>10245</v>
      </c>
      <c r="L1830" t="s">
        <v>3987</v>
      </c>
      <c r="M1830" s="87">
        <v>43697</v>
      </c>
      <c r="N1830" t="s">
        <v>1551</v>
      </c>
      <c r="O1830" t="s">
        <v>1552</v>
      </c>
      <c r="P1830" s="61">
        <v>-573.41</v>
      </c>
      <c r="Q1830" t="s">
        <v>1552</v>
      </c>
      <c r="R1830" s="61">
        <v>0</v>
      </c>
      <c r="S1830" s="61">
        <v>-573.41</v>
      </c>
    </row>
    <row r="1831" spans="1:19" x14ac:dyDescent="0.2">
      <c r="A1831" t="s">
        <v>595</v>
      </c>
      <c r="B1831" t="s">
        <v>997</v>
      </c>
      <c r="C1831" t="s">
        <v>1340</v>
      </c>
      <c r="D1831" t="s">
        <v>238</v>
      </c>
      <c r="E1831" t="s">
        <v>1546</v>
      </c>
      <c r="F1831" t="s">
        <v>115</v>
      </c>
      <c r="G1831" s="87">
        <v>43677</v>
      </c>
      <c r="H1831" t="s">
        <v>3024</v>
      </c>
      <c r="I1831" t="s">
        <v>3988</v>
      </c>
      <c r="J1831" t="s">
        <v>3989</v>
      </c>
      <c r="K1831">
        <v>10244</v>
      </c>
      <c r="L1831" t="s">
        <v>3990</v>
      </c>
      <c r="M1831" s="87">
        <v>43685</v>
      </c>
      <c r="N1831" t="s">
        <v>1551</v>
      </c>
      <c r="O1831" t="s">
        <v>1552</v>
      </c>
      <c r="P1831" s="61">
        <v>3725.91</v>
      </c>
      <c r="Q1831" t="s">
        <v>1552</v>
      </c>
      <c r="R1831" s="61">
        <v>3725.91</v>
      </c>
      <c r="S1831" s="61">
        <v>0</v>
      </c>
    </row>
    <row r="1832" spans="1:19" x14ac:dyDescent="0.2">
      <c r="A1832" t="s">
        <v>595</v>
      </c>
      <c r="B1832" t="s">
        <v>997</v>
      </c>
      <c r="C1832" t="s">
        <v>1340</v>
      </c>
      <c r="D1832" t="s">
        <v>238</v>
      </c>
      <c r="E1832" t="s">
        <v>1546</v>
      </c>
      <c r="F1832" t="s">
        <v>116</v>
      </c>
      <c r="G1832" s="87">
        <v>43707</v>
      </c>
      <c r="H1832" t="s">
        <v>3024</v>
      </c>
      <c r="I1832" t="s">
        <v>3991</v>
      </c>
      <c r="J1832" t="s">
        <v>3992</v>
      </c>
      <c r="K1832">
        <v>10258</v>
      </c>
      <c r="L1832" t="s">
        <v>3993</v>
      </c>
      <c r="M1832" s="87">
        <v>43717</v>
      </c>
      <c r="N1832" t="s">
        <v>1551</v>
      </c>
      <c r="O1832" t="s">
        <v>1552</v>
      </c>
      <c r="P1832" s="61">
        <v>2294.62</v>
      </c>
      <c r="Q1832" t="s">
        <v>1552</v>
      </c>
      <c r="R1832" s="61">
        <v>2294.62</v>
      </c>
      <c r="S1832" s="61">
        <v>0</v>
      </c>
    </row>
    <row r="1833" spans="1:19" x14ac:dyDescent="0.2">
      <c r="A1833" t="s">
        <v>595</v>
      </c>
      <c r="B1833" t="s">
        <v>997</v>
      </c>
      <c r="C1833" t="s">
        <v>1340</v>
      </c>
      <c r="D1833" t="s">
        <v>238</v>
      </c>
      <c r="E1833" t="s">
        <v>1546</v>
      </c>
      <c r="F1833" t="s">
        <v>116</v>
      </c>
      <c r="G1833" s="87">
        <v>43708</v>
      </c>
      <c r="H1833" t="s">
        <v>1846</v>
      </c>
      <c r="I1833" t="s">
        <v>3986</v>
      </c>
      <c r="J1833" t="s">
        <v>3986</v>
      </c>
      <c r="K1833">
        <v>10257</v>
      </c>
      <c r="L1833" t="s">
        <v>3994</v>
      </c>
      <c r="M1833" s="87">
        <v>43717</v>
      </c>
      <c r="N1833" t="s">
        <v>1551</v>
      </c>
      <c r="O1833" t="s">
        <v>1552</v>
      </c>
      <c r="P1833" s="61">
        <v>-434.49</v>
      </c>
      <c r="Q1833" t="s">
        <v>1552</v>
      </c>
      <c r="R1833" s="61">
        <v>0</v>
      </c>
      <c r="S1833" s="61">
        <v>-434.49</v>
      </c>
    </row>
    <row r="1834" spans="1:19" x14ac:dyDescent="0.2">
      <c r="A1834" t="s">
        <v>595</v>
      </c>
      <c r="B1834" t="s">
        <v>997</v>
      </c>
      <c r="C1834" t="s">
        <v>1340</v>
      </c>
      <c r="D1834" t="s">
        <v>238</v>
      </c>
      <c r="E1834" t="s">
        <v>1546</v>
      </c>
      <c r="F1834" t="s">
        <v>117</v>
      </c>
      <c r="G1834" s="87">
        <v>43738</v>
      </c>
      <c r="H1834" t="s">
        <v>1846</v>
      </c>
      <c r="I1834" t="s">
        <v>3986</v>
      </c>
      <c r="J1834" t="s">
        <v>3986</v>
      </c>
      <c r="K1834">
        <v>10278</v>
      </c>
      <c r="L1834" t="s">
        <v>3995</v>
      </c>
      <c r="M1834" s="87">
        <v>43741</v>
      </c>
      <c r="N1834" t="s">
        <v>1551</v>
      </c>
      <c r="O1834" t="s">
        <v>1552</v>
      </c>
      <c r="P1834" s="61">
        <v>-516.05999999999995</v>
      </c>
      <c r="Q1834" t="s">
        <v>1552</v>
      </c>
      <c r="R1834" s="61">
        <v>0</v>
      </c>
      <c r="S1834" s="61">
        <v>-516.05999999999995</v>
      </c>
    </row>
    <row r="1835" spans="1:19" x14ac:dyDescent="0.2">
      <c r="A1835" t="s">
        <v>595</v>
      </c>
      <c r="B1835" t="s">
        <v>997</v>
      </c>
      <c r="C1835" t="s">
        <v>1340</v>
      </c>
      <c r="D1835" t="s">
        <v>238</v>
      </c>
      <c r="E1835" t="s">
        <v>1546</v>
      </c>
      <c r="F1835" t="s">
        <v>117</v>
      </c>
      <c r="G1835" s="87">
        <v>43738</v>
      </c>
      <c r="H1835" t="s">
        <v>3024</v>
      </c>
      <c r="I1835" t="s">
        <v>3996</v>
      </c>
      <c r="J1835" t="s">
        <v>3997</v>
      </c>
      <c r="K1835">
        <v>10278</v>
      </c>
      <c r="L1835" t="s">
        <v>3998</v>
      </c>
      <c r="M1835" s="87">
        <v>43741</v>
      </c>
      <c r="N1835" t="s">
        <v>1551</v>
      </c>
      <c r="O1835" t="s">
        <v>1552</v>
      </c>
      <c r="P1835" s="61">
        <v>2520.14</v>
      </c>
      <c r="Q1835" t="s">
        <v>1552</v>
      </c>
      <c r="R1835" s="61">
        <v>2520.14</v>
      </c>
      <c r="S1835" s="61">
        <v>0</v>
      </c>
    </row>
    <row r="1836" spans="1:19" x14ac:dyDescent="0.2">
      <c r="A1836" t="s">
        <v>595</v>
      </c>
      <c r="B1836" t="s">
        <v>997</v>
      </c>
      <c r="C1836" t="s">
        <v>1340</v>
      </c>
      <c r="D1836" t="s">
        <v>238</v>
      </c>
      <c r="E1836" t="s">
        <v>1546</v>
      </c>
      <c r="F1836" t="s">
        <v>118</v>
      </c>
      <c r="G1836" s="87">
        <v>43769</v>
      </c>
      <c r="H1836" t="s">
        <v>1846</v>
      </c>
      <c r="I1836" t="s">
        <v>3986</v>
      </c>
      <c r="J1836" t="s">
        <v>3986</v>
      </c>
      <c r="K1836">
        <v>10298</v>
      </c>
      <c r="L1836" t="s">
        <v>3999</v>
      </c>
      <c r="M1836" s="87">
        <v>43780</v>
      </c>
      <c r="N1836" t="s">
        <v>1551</v>
      </c>
      <c r="O1836" t="s">
        <v>1552</v>
      </c>
      <c r="P1836" s="61">
        <v>-474.64</v>
      </c>
      <c r="Q1836" t="s">
        <v>1552</v>
      </c>
      <c r="R1836" s="61">
        <v>0</v>
      </c>
      <c r="S1836" s="61">
        <v>-474.64</v>
      </c>
    </row>
    <row r="1837" spans="1:19" x14ac:dyDescent="0.2">
      <c r="A1837" t="s">
        <v>595</v>
      </c>
      <c r="B1837" t="s">
        <v>997</v>
      </c>
      <c r="C1837" t="s">
        <v>1340</v>
      </c>
      <c r="D1837" t="s">
        <v>238</v>
      </c>
      <c r="E1837" t="s">
        <v>1546</v>
      </c>
      <c r="F1837" t="s">
        <v>118</v>
      </c>
      <c r="G1837" s="87">
        <v>43769</v>
      </c>
      <c r="H1837" t="s">
        <v>1846</v>
      </c>
      <c r="I1837" t="s">
        <v>1847</v>
      </c>
      <c r="J1837" t="s">
        <v>1847</v>
      </c>
      <c r="K1837">
        <v>10303</v>
      </c>
      <c r="L1837" t="s">
        <v>4000</v>
      </c>
      <c r="M1837" s="87">
        <v>43783</v>
      </c>
      <c r="N1837" t="s">
        <v>1551</v>
      </c>
      <c r="O1837" t="s">
        <v>1552</v>
      </c>
      <c r="P1837" s="61">
        <v>2347.69</v>
      </c>
      <c r="Q1837" t="s">
        <v>1552</v>
      </c>
      <c r="R1837" s="61">
        <v>2347.69</v>
      </c>
      <c r="S1837" s="61">
        <v>0</v>
      </c>
    </row>
    <row r="1838" spans="1:19" x14ac:dyDescent="0.2">
      <c r="A1838" t="s">
        <v>595</v>
      </c>
      <c r="B1838" t="s">
        <v>997</v>
      </c>
      <c r="C1838" t="s">
        <v>1340</v>
      </c>
      <c r="D1838" t="s">
        <v>238</v>
      </c>
      <c r="E1838" t="s">
        <v>1546</v>
      </c>
      <c r="F1838" t="s">
        <v>119</v>
      </c>
      <c r="G1838" s="87">
        <v>43770</v>
      </c>
      <c r="H1838" t="s">
        <v>1846</v>
      </c>
      <c r="I1838" t="s">
        <v>2429</v>
      </c>
      <c r="J1838" t="s">
        <v>1847</v>
      </c>
      <c r="K1838">
        <v>10303</v>
      </c>
      <c r="L1838" t="s">
        <v>4000</v>
      </c>
      <c r="M1838" s="87">
        <v>43783</v>
      </c>
      <c r="N1838" t="s">
        <v>1551</v>
      </c>
      <c r="O1838" t="s">
        <v>1552</v>
      </c>
      <c r="P1838" s="61">
        <v>-2347.69</v>
      </c>
      <c r="Q1838" t="s">
        <v>1552</v>
      </c>
      <c r="R1838" s="61">
        <v>0</v>
      </c>
      <c r="S1838" s="61">
        <v>-2347.69</v>
      </c>
    </row>
    <row r="1839" spans="1:19" x14ac:dyDescent="0.2">
      <c r="A1839" t="s">
        <v>595</v>
      </c>
      <c r="B1839" t="s">
        <v>997</v>
      </c>
      <c r="C1839" t="s">
        <v>1340</v>
      </c>
      <c r="D1839" t="s">
        <v>238</v>
      </c>
      <c r="E1839" t="s">
        <v>1546</v>
      </c>
      <c r="F1839" t="s">
        <v>119</v>
      </c>
      <c r="G1839" s="87">
        <v>43782</v>
      </c>
      <c r="H1839" t="s">
        <v>3024</v>
      </c>
      <c r="I1839" t="s">
        <v>4001</v>
      </c>
      <c r="J1839" t="s">
        <v>4002</v>
      </c>
      <c r="K1839">
        <v>10301</v>
      </c>
      <c r="L1839" t="s">
        <v>4003</v>
      </c>
      <c r="M1839" s="87">
        <v>43782</v>
      </c>
      <c r="N1839" t="s">
        <v>1551</v>
      </c>
      <c r="O1839" t="s">
        <v>1552</v>
      </c>
      <c r="P1839" s="61">
        <v>2347.69</v>
      </c>
      <c r="Q1839" t="s">
        <v>1552</v>
      </c>
      <c r="R1839" s="61">
        <v>2347.69</v>
      </c>
      <c r="S1839" s="61">
        <v>0</v>
      </c>
    </row>
    <row r="1840" spans="1:19" x14ac:dyDescent="0.2">
      <c r="A1840" t="s">
        <v>595</v>
      </c>
      <c r="B1840" t="s">
        <v>997</v>
      </c>
      <c r="C1840" t="s">
        <v>1340</v>
      </c>
      <c r="D1840" t="s">
        <v>238</v>
      </c>
      <c r="E1840" t="s">
        <v>1546</v>
      </c>
      <c r="F1840" t="s">
        <v>119</v>
      </c>
      <c r="G1840" s="87">
        <v>43797</v>
      </c>
      <c r="H1840" t="s">
        <v>3024</v>
      </c>
      <c r="I1840" t="s">
        <v>4004</v>
      </c>
      <c r="J1840" t="s">
        <v>4005</v>
      </c>
      <c r="K1840">
        <v>10306</v>
      </c>
      <c r="L1840" t="s">
        <v>4006</v>
      </c>
      <c r="M1840" s="87">
        <v>43797</v>
      </c>
      <c r="N1840" t="s">
        <v>1635</v>
      </c>
      <c r="O1840" t="s">
        <v>1552</v>
      </c>
      <c r="P1840" s="61">
        <v>2417.38</v>
      </c>
      <c r="Q1840" t="s">
        <v>1552</v>
      </c>
      <c r="R1840" s="61">
        <v>2417.38</v>
      </c>
      <c r="S1840" s="61">
        <v>0</v>
      </c>
    </row>
    <row r="1841" spans="1:19" x14ac:dyDescent="0.2">
      <c r="A1841" t="s">
        <v>595</v>
      </c>
      <c r="B1841" t="s">
        <v>997</v>
      </c>
      <c r="C1841" t="s">
        <v>1340</v>
      </c>
      <c r="D1841" t="s">
        <v>238</v>
      </c>
      <c r="E1841" t="s">
        <v>1546</v>
      </c>
      <c r="F1841" t="s">
        <v>119</v>
      </c>
      <c r="G1841" s="87">
        <v>43799</v>
      </c>
      <c r="H1841" t="s">
        <v>1846</v>
      </c>
      <c r="I1841" t="s">
        <v>3986</v>
      </c>
      <c r="J1841" t="s">
        <v>3986</v>
      </c>
      <c r="K1841">
        <v>10315</v>
      </c>
      <c r="L1841" t="s">
        <v>4007</v>
      </c>
      <c r="M1841" s="87">
        <v>43808</v>
      </c>
      <c r="N1841" t="s">
        <v>1551</v>
      </c>
      <c r="O1841" t="s">
        <v>1552</v>
      </c>
      <c r="P1841" s="61">
        <v>-544.77</v>
      </c>
      <c r="Q1841" t="s">
        <v>1552</v>
      </c>
      <c r="R1841" s="61">
        <v>0</v>
      </c>
      <c r="S1841" s="61">
        <v>-544.77</v>
      </c>
    </row>
    <row r="1842" spans="1:19" x14ac:dyDescent="0.2">
      <c r="A1842" t="s">
        <v>595</v>
      </c>
      <c r="B1842" t="s">
        <v>997</v>
      </c>
      <c r="C1842" t="s">
        <v>1340</v>
      </c>
      <c r="D1842" t="s">
        <v>238</v>
      </c>
      <c r="E1842" t="s">
        <v>1546</v>
      </c>
      <c r="F1842" t="s">
        <v>120</v>
      </c>
      <c r="G1842" s="87">
        <v>43830</v>
      </c>
      <c r="H1842" t="s">
        <v>1846</v>
      </c>
      <c r="I1842" t="s">
        <v>3986</v>
      </c>
      <c r="J1842" t="s">
        <v>3986</v>
      </c>
      <c r="K1842">
        <v>10331</v>
      </c>
      <c r="L1842" t="s">
        <v>4008</v>
      </c>
      <c r="M1842" s="87">
        <v>43837</v>
      </c>
      <c r="N1842" t="s">
        <v>1551</v>
      </c>
      <c r="O1842" t="s">
        <v>1552</v>
      </c>
      <c r="P1842" s="61">
        <v>-561.21</v>
      </c>
      <c r="Q1842" t="s">
        <v>1552</v>
      </c>
      <c r="R1842" s="61">
        <v>0</v>
      </c>
      <c r="S1842" s="61">
        <v>-561.21</v>
      </c>
    </row>
    <row r="1843" spans="1:19" x14ac:dyDescent="0.2">
      <c r="A1843" t="s">
        <v>595</v>
      </c>
      <c r="B1843" t="s">
        <v>997</v>
      </c>
      <c r="C1843" t="s">
        <v>1340</v>
      </c>
      <c r="D1843" t="s">
        <v>238</v>
      </c>
      <c r="E1843" t="s">
        <v>1546</v>
      </c>
      <c r="F1843" t="s">
        <v>121</v>
      </c>
      <c r="G1843" s="87">
        <v>43837</v>
      </c>
      <c r="H1843" t="s">
        <v>3024</v>
      </c>
      <c r="I1843" t="s">
        <v>4009</v>
      </c>
      <c r="J1843" t="s">
        <v>4010</v>
      </c>
      <c r="K1843">
        <v>10331</v>
      </c>
      <c r="L1843" t="s">
        <v>4011</v>
      </c>
      <c r="M1843" s="87">
        <v>43837</v>
      </c>
      <c r="N1843" t="s">
        <v>1551</v>
      </c>
      <c r="O1843" t="s">
        <v>1552</v>
      </c>
      <c r="P1843" s="61">
        <v>4011.48</v>
      </c>
      <c r="Q1843" t="s">
        <v>1552</v>
      </c>
      <c r="R1843" s="61">
        <v>4011.48</v>
      </c>
      <c r="S1843" s="61">
        <v>0</v>
      </c>
    </row>
    <row r="1844" spans="1:19" x14ac:dyDescent="0.2">
      <c r="A1844" t="s">
        <v>595</v>
      </c>
      <c r="B1844" t="s">
        <v>997</v>
      </c>
      <c r="C1844" t="s">
        <v>1340</v>
      </c>
      <c r="D1844" t="s">
        <v>238</v>
      </c>
      <c r="E1844" t="s">
        <v>1546</v>
      </c>
      <c r="F1844" t="s">
        <v>121</v>
      </c>
      <c r="G1844" s="87">
        <v>43861</v>
      </c>
      <c r="H1844" t="s">
        <v>1846</v>
      </c>
      <c r="I1844" t="s">
        <v>3986</v>
      </c>
      <c r="J1844" t="s">
        <v>3986</v>
      </c>
      <c r="K1844">
        <v>10352</v>
      </c>
      <c r="L1844" t="s">
        <v>4012</v>
      </c>
      <c r="M1844" s="87">
        <v>43871</v>
      </c>
      <c r="N1844" t="s">
        <v>1551</v>
      </c>
      <c r="O1844" t="s">
        <v>1552</v>
      </c>
      <c r="P1844" s="61">
        <v>-538.91</v>
      </c>
      <c r="Q1844" t="s">
        <v>1552</v>
      </c>
      <c r="R1844" s="61">
        <v>0</v>
      </c>
      <c r="S1844" s="61">
        <v>-538.91</v>
      </c>
    </row>
    <row r="1845" spans="1:19" x14ac:dyDescent="0.2">
      <c r="A1845" t="s">
        <v>595</v>
      </c>
      <c r="B1845" t="s">
        <v>997</v>
      </c>
      <c r="C1845" t="s">
        <v>1340</v>
      </c>
      <c r="D1845" t="s">
        <v>238</v>
      </c>
      <c r="E1845" t="s">
        <v>1546</v>
      </c>
      <c r="F1845" t="s">
        <v>122</v>
      </c>
      <c r="G1845" s="87">
        <v>43867</v>
      </c>
      <c r="H1845" t="s">
        <v>3024</v>
      </c>
      <c r="I1845" t="s">
        <v>4013</v>
      </c>
      <c r="J1845" t="s">
        <v>4014</v>
      </c>
      <c r="K1845">
        <v>10352</v>
      </c>
      <c r="L1845" t="s">
        <v>4015</v>
      </c>
      <c r="M1845" s="87">
        <v>43871</v>
      </c>
      <c r="N1845" t="s">
        <v>1551</v>
      </c>
      <c r="O1845" t="s">
        <v>1552</v>
      </c>
      <c r="P1845" s="61">
        <v>2393.13</v>
      </c>
      <c r="Q1845" t="s">
        <v>1552</v>
      </c>
      <c r="R1845" s="61">
        <v>2393.13</v>
      </c>
      <c r="S1845" s="61">
        <v>0</v>
      </c>
    </row>
    <row r="1846" spans="1:19" x14ac:dyDescent="0.2">
      <c r="A1846" t="s">
        <v>595</v>
      </c>
      <c r="B1846" t="s">
        <v>997</v>
      </c>
      <c r="C1846" t="s">
        <v>1340</v>
      </c>
      <c r="D1846" t="s">
        <v>238</v>
      </c>
      <c r="E1846" t="s">
        <v>1546</v>
      </c>
      <c r="F1846" t="s">
        <v>122</v>
      </c>
      <c r="G1846" s="87">
        <v>43888</v>
      </c>
      <c r="H1846" t="s">
        <v>3024</v>
      </c>
      <c r="I1846" t="s">
        <v>4016</v>
      </c>
      <c r="J1846" t="s">
        <v>4017</v>
      </c>
      <c r="K1846">
        <v>10363</v>
      </c>
      <c r="L1846" t="s">
        <v>4018</v>
      </c>
      <c r="M1846" s="87">
        <v>43891</v>
      </c>
      <c r="N1846" t="s">
        <v>1635</v>
      </c>
      <c r="O1846" t="s">
        <v>1552</v>
      </c>
      <c r="P1846" s="61">
        <v>2450.1999999999998</v>
      </c>
      <c r="Q1846" t="s">
        <v>1552</v>
      </c>
      <c r="R1846" s="61">
        <v>2450.1999999999998</v>
      </c>
      <c r="S1846" s="61">
        <v>0</v>
      </c>
    </row>
    <row r="1847" spans="1:19" x14ac:dyDescent="0.2">
      <c r="A1847" t="s">
        <v>595</v>
      </c>
      <c r="B1847" t="s">
        <v>997</v>
      </c>
      <c r="C1847" t="s">
        <v>1340</v>
      </c>
      <c r="D1847" t="s">
        <v>238</v>
      </c>
      <c r="E1847" t="s">
        <v>1546</v>
      </c>
      <c r="F1847" t="s">
        <v>122</v>
      </c>
      <c r="G1847" s="87">
        <v>43890</v>
      </c>
      <c r="H1847" t="s">
        <v>1846</v>
      </c>
      <c r="I1847" t="s">
        <v>3986</v>
      </c>
      <c r="J1847" t="s">
        <v>3986</v>
      </c>
      <c r="K1847">
        <v>10365</v>
      </c>
      <c r="L1847" t="s">
        <v>4019</v>
      </c>
      <c r="M1847" s="87">
        <v>43900</v>
      </c>
      <c r="N1847" t="s">
        <v>1551</v>
      </c>
      <c r="O1847" t="s">
        <v>1552</v>
      </c>
      <c r="P1847" s="61">
        <v>-556.13</v>
      </c>
      <c r="Q1847" t="s">
        <v>1552</v>
      </c>
      <c r="R1847" s="61">
        <v>0</v>
      </c>
      <c r="S1847" s="61">
        <v>-556.13</v>
      </c>
    </row>
    <row r="1848" spans="1:19" x14ac:dyDescent="0.2">
      <c r="A1848" t="s">
        <v>595</v>
      </c>
      <c r="B1848" t="s">
        <v>997</v>
      </c>
      <c r="C1848" t="s">
        <v>1340</v>
      </c>
      <c r="D1848" t="s">
        <v>238</v>
      </c>
      <c r="E1848" t="s">
        <v>1546</v>
      </c>
      <c r="F1848" t="s">
        <v>123</v>
      </c>
      <c r="G1848" s="87">
        <v>43921</v>
      </c>
      <c r="H1848" t="s">
        <v>1846</v>
      </c>
      <c r="I1848" t="s">
        <v>3986</v>
      </c>
      <c r="J1848" t="s">
        <v>3986</v>
      </c>
      <c r="K1848">
        <v>10384</v>
      </c>
      <c r="L1848" t="s">
        <v>4020</v>
      </c>
      <c r="M1848" s="87">
        <v>43924</v>
      </c>
      <c r="N1848" t="s">
        <v>1551</v>
      </c>
      <c r="O1848" t="s">
        <v>1552</v>
      </c>
      <c r="P1848" s="61">
        <v>-480.71</v>
      </c>
      <c r="Q1848" t="s">
        <v>1552</v>
      </c>
      <c r="R1848" s="61">
        <v>0</v>
      </c>
      <c r="S1848" s="61">
        <v>-480.71</v>
      </c>
    </row>
    <row r="1849" spans="1:19" x14ac:dyDescent="0.2">
      <c r="A1849" t="s">
        <v>595</v>
      </c>
      <c r="B1849" t="s">
        <v>997</v>
      </c>
      <c r="C1849" t="s">
        <v>1340</v>
      </c>
      <c r="D1849" t="s">
        <v>238</v>
      </c>
      <c r="E1849" t="s">
        <v>1546</v>
      </c>
      <c r="F1849" t="s">
        <v>123</v>
      </c>
      <c r="G1849" s="87">
        <v>43921</v>
      </c>
      <c r="H1849" t="s">
        <v>3024</v>
      </c>
      <c r="I1849" t="s">
        <v>4021</v>
      </c>
      <c r="J1849" t="s">
        <v>4022</v>
      </c>
      <c r="K1849">
        <v>10383</v>
      </c>
      <c r="L1849" t="s">
        <v>4023</v>
      </c>
      <c r="M1849" s="87">
        <v>43922</v>
      </c>
      <c r="N1849" t="s">
        <v>1551</v>
      </c>
      <c r="O1849" t="s">
        <v>1552</v>
      </c>
      <c r="P1849" s="61">
        <v>2637.26</v>
      </c>
      <c r="Q1849" t="s">
        <v>1552</v>
      </c>
      <c r="R1849" s="61">
        <v>2637.26</v>
      </c>
      <c r="S1849" s="61">
        <v>0</v>
      </c>
    </row>
    <row r="1850" spans="1:19" x14ac:dyDescent="0.2">
      <c r="A1850" t="s">
        <v>595</v>
      </c>
      <c r="B1850" t="s">
        <v>997</v>
      </c>
      <c r="C1850" t="s">
        <v>1340</v>
      </c>
      <c r="D1850" t="s">
        <v>238</v>
      </c>
      <c r="E1850" t="s">
        <v>1546</v>
      </c>
      <c r="F1850" t="s">
        <v>16</v>
      </c>
      <c r="G1850" s="87">
        <v>44012</v>
      </c>
      <c r="H1850" t="s">
        <v>2361</v>
      </c>
      <c r="J1850" t="s">
        <v>2362</v>
      </c>
      <c r="K1850">
        <v>10408</v>
      </c>
      <c r="L1850" t="s">
        <v>2363</v>
      </c>
      <c r="M1850" s="87">
        <v>43999</v>
      </c>
      <c r="N1850" t="s">
        <v>1551</v>
      </c>
      <c r="O1850" t="s">
        <v>1552</v>
      </c>
      <c r="P1850" s="61">
        <v>-20117.48</v>
      </c>
      <c r="Q1850" t="s">
        <v>1552</v>
      </c>
      <c r="R1850" s="61">
        <v>0</v>
      </c>
      <c r="S1850" s="61">
        <v>-20117.48</v>
      </c>
    </row>
    <row r="1851" spans="1:19" x14ac:dyDescent="0.2">
      <c r="A1851" t="s">
        <v>516</v>
      </c>
      <c r="B1851" t="s">
        <v>998</v>
      </c>
      <c r="C1851" t="s">
        <v>1342</v>
      </c>
      <c r="D1851" t="s">
        <v>238</v>
      </c>
      <c r="E1851" t="s">
        <v>1546</v>
      </c>
      <c r="F1851" t="s">
        <v>115</v>
      </c>
      <c r="G1851" s="87">
        <v>43677</v>
      </c>
      <c r="H1851" t="s">
        <v>1846</v>
      </c>
      <c r="I1851" t="s">
        <v>3936</v>
      </c>
      <c r="J1851" t="s">
        <v>3936</v>
      </c>
      <c r="K1851">
        <v>10243</v>
      </c>
      <c r="L1851" t="s">
        <v>3937</v>
      </c>
      <c r="M1851" s="87">
        <v>43685</v>
      </c>
      <c r="N1851" t="s">
        <v>1551</v>
      </c>
      <c r="O1851" t="s">
        <v>1552</v>
      </c>
      <c r="P1851" s="61">
        <v>5942.85</v>
      </c>
      <c r="Q1851" t="s">
        <v>1552</v>
      </c>
      <c r="R1851" s="61">
        <v>5942.85</v>
      </c>
      <c r="S1851" s="61">
        <v>0</v>
      </c>
    </row>
    <row r="1852" spans="1:19" x14ac:dyDescent="0.2">
      <c r="A1852" t="s">
        <v>516</v>
      </c>
      <c r="B1852" t="s">
        <v>998</v>
      </c>
      <c r="C1852" t="s">
        <v>1342</v>
      </c>
      <c r="D1852" t="s">
        <v>238</v>
      </c>
      <c r="E1852" t="s">
        <v>1546</v>
      </c>
      <c r="F1852" t="s">
        <v>117</v>
      </c>
      <c r="G1852" s="87">
        <v>43738</v>
      </c>
      <c r="H1852" t="s">
        <v>1846</v>
      </c>
      <c r="I1852" t="s">
        <v>3940</v>
      </c>
      <c r="J1852" t="s">
        <v>3940</v>
      </c>
      <c r="K1852">
        <v>10277</v>
      </c>
      <c r="L1852" t="s">
        <v>3941</v>
      </c>
      <c r="M1852" s="87">
        <v>43739</v>
      </c>
      <c r="N1852" t="s">
        <v>1551</v>
      </c>
      <c r="O1852" t="s">
        <v>1552</v>
      </c>
      <c r="P1852" s="61">
        <v>4332</v>
      </c>
      <c r="Q1852" t="s">
        <v>1552</v>
      </c>
      <c r="R1852" s="61">
        <v>4332</v>
      </c>
      <c r="S1852" s="61">
        <v>0</v>
      </c>
    </row>
    <row r="1853" spans="1:19" x14ac:dyDescent="0.2">
      <c r="A1853" t="s">
        <v>516</v>
      </c>
      <c r="B1853" t="s">
        <v>998</v>
      </c>
      <c r="C1853" t="s">
        <v>1342</v>
      </c>
      <c r="D1853" t="s">
        <v>238</v>
      </c>
      <c r="E1853" t="s">
        <v>1546</v>
      </c>
      <c r="F1853" t="s">
        <v>118</v>
      </c>
      <c r="G1853" s="87">
        <v>43768</v>
      </c>
      <c r="H1853" t="s">
        <v>1846</v>
      </c>
      <c r="I1853" t="s">
        <v>3942</v>
      </c>
      <c r="J1853" t="s">
        <v>3942</v>
      </c>
      <c r="K1853">
        <v>10292</v>
      </c>
      <c r="L1853" t="s">
        <v>3943</v>
      </c>
      <c r="M1853" s="87">
        <v>43768</v>
      </c>
      <c r="N1853" t="s">
        <v>1551</v>
      </c>
      <c r="O1853" t="s">
        <v>1552</v>
      </c>
      <c r="P1853" s="61">
        <v>1557</v>
      </c>
      <c r="Q1853" t="s">
        <v>1552</v>
      </c>
      <c r="R1853" s="61">
        <v>1557</v>
      </c>
      <c r="S1853" s="61">
        <v>0</v>
      </c>
    </row>
    <row r="1854" spans="1:19" x14ac:dyDescent="0.2">
      <c r="A1854" t="s">
        <v>516</v>
      </c>
      <c r="B1854" t="s">
        <v>998</v>
      </c>
      <c r="C1854" t="s">
        <v>1342</v>
      </c>
      <c r="D1854" t="s">
        <v>238</v>
      </c>
      <c r="E1854" t="s">
        <v>1546</v>
      </c>
      <c r="F1854" t="s">
        <v>119</v>
      </c>
      <c r="G1854" s="87">
        <v>43799</v>
      </c>
      <c r="H1854" t="s">
        <v>1846</v>
      </c>
      <c r="I1854" t="s">
        <v>3944</v>
      </c>
      <c r="J1854" t="s">
        <v>3944</v>
      </c>
      <c r="K1854">
        <v>10314</v>
      </c>
      <c r="L1854" t="s">
        <v>3945</v>
      </c>
      <c r="M1854" s="87">
        <v>43801</v>
      </c>
      <c r="N1854" t="s">
        <v>1551</v>
      </c>
      <c r="O1854" t="s">
        <v>1552</v>
      </c>
      <c r="P1854" s="61">
        <v>2264.65</v>
      </c>
      <c r="Q1854" t="s">
        <v>1552</v>
      </c>
      <c r="R1854" s="61">
        <v>2264.65</v>
      </c>
      <c r="S1854" s="61">
        <v>0</v>
      </c>
    </row>
    <row r="1855" spans="1:19" x14ac:dyDescent="0.2">
      <c r="A1855" t="s">
        <v>516</v>
      </c>
      <c r="B1855" t="s">
        <v>998</v>
      </c>
      <c r="C1855" t="s">
        <v>1342</v>
      </c>
      <c r="D1855" t="s">
        <v>238</v>
      </c>
      <c r="E1855" t="s">
        <v>1546</v>
      </c>
      <c r="F1855" t="s">
        <v>120</v>
      </c>
      <c r="G1855" s="87">
        <v>43830</v>
      </c>
      <c r="H1855" t="s">
        <v>1846</v>
      </c>
      <c r="I1855" t="s">
        <v>3946</v>
      </c>
      <c r="J1855" t="s">
        <v>3946</v>
      </c>
      <c r="K1855">
        <v>10330</v>
      </c>
      <c r="L1855" t="s">
        <v>3947</v>
      </c>
      <c r="M1855" s="87">
        <v>43836</v>
      </c>
      <c r="N1855" t="s">
        <v>1551</v>
      </c>
      <c r="O1855" t="s">
        <v>1552</v>
      </c>
      <c r="P1855" s="61">
        <v>11083.9</v>
      </c>
      <c r="Q1855" t="s">
        <v>1552</v>
      </c>
      <c r="R1855" s="61">
        <v>11083.9</v>
      </c>
      <c r="S1855" s="61">
        <v>0</v>
      </c>
    </row>
    <row r="1856" spans="1:19" x14ac:dyDescent="0.2">
      <c r="A1856" t="s">
        <v>516</v>
      </c>
      <c r="B1856" t="s">
        <v>998</v>
      </c>
      <c r="C1856" t="s">
        <v>1342</v>
      </c>
      <c r="D1856" t="s">
        <v>238</v>
      </c>
      <c r="E1856" t="s">
        <v>1546</v>
      </c>
      <c r="F1856" t="s">
        <v>122</v>
      </c>
      <c r="G1856" s="87">
        <v>43890</v>
      </c>
      <c r="H1856" t="s">
        <v>1846</v>
      </c>
      <c r="I1856" t="s">
        <v>3950</v>
      </c>
      <c r="J1856" t="s">
        <v>3950</v>
      </c>
      <c r="K1856">
        <v>10364</v>
      </c>
      <c r="L1856" t="s">
        <v>3951</v>
      </c>
      <c r="M1856" s="87">
        <v>43892</v>
      </c>
      <c r="N1856" t="s">
        <v>1551</v>
      </c>
      <c r="O1856" t="s">
        <v>1552</v>
      </c>
      <c r="P1856" s="61">
        <v>1058</v>
      </c>
      <c r="Q1856" t="s">
        <v>1552</v>
      </c>
      <c r="R1856" s="61">
        <v>1058</v>
      </c>
      <c r="S1856" s="61">
        <v>0</v>
      </c>
    </row>
    <row r="1857" spans="1:19" x14ac:dyDescent="0.2">
      <c r="A1857" t="s">
        <v>516</v>
      </c>
      <c r="B1857" t="s">
        <v>998</v>
      </c>
      <c r="C1857" t="s">
        <v>1342</v>
      </c>
      <c r="D1857" t="s">
        <v>238</v>
      </c>
      <c r="E1857" t="s">
        <v>1546</v>
      </c>
      <c r="F1857" t="s">
        <v>123</v>
      </c>
      <c r="G1857" s="87">
        <v>43921</v>
      </c>
      <c r="H1857" t="s">
        <v>1846</v>
      </c>
      <c r="I1857" t="s">
        <v>3952</v>
      </c>
      <c r="J1857" t="s">
        <v>3952</v>
      </c>
      <c r="K1857">
        <v>10383</v>
      </c>
      <c r="L1857" t="s">
        <v>3953</v>
      </c>
      <c r="M1857" s="87">
        <v>43922</v>
      </c>
      <c r="N1857" t="s">
        <v>1551</v>
      </c>
      <c r="O1857" t="s">
        <v>1552</v>
      </c>
      <c r="P1857" s="61">
        <v>1587.1</v>
      </c>
      <c r="Q1857" t="s">
        <v>1552</v>
      </c>
      <c r="R1857" s="61">
        <v>1587.1</v>
      </c>
      <c r="S1857" s="61">
        <v>0</v>
      </c>
    </row>
    <row r="1858" spans="1:19" x14ac:dyDescent="0.2">
      <c r="A1858" t="s">
        <v>516</v>
      </c>
      <c r="B1858" t="s">
        <v>998</v>
      </c>
      <c r="C1858" t="s">
        <v>1342</v>
      </c>
      <c r="D1858" t="s">
        <v>238</v>
      </c>
      <c r="E1858" t="s">
        <v>1546</v>
      </c>
      <c r="F1858" t="s">
        <v>124</v>
      </c>
      <c r="G1858" s="87">
        <v>43951</v>
      </c>
      <c r="H1858" t="s">
        <v>1846</v>
      </c>
      <c r="I1858" t="s">
        <v>3954</v>
      </c>
      <c r="J1858" t="s">
        <v>3954</v>
      </c>
      <c r="K1858">
        <v>10390</v>
      </c>
      <c r="L1858" t="s">
        <v>3955</v>
      </c>
      <c r="M1858" s="87">
        <v>43952</v>
      </c>
      <c r="N1858" t="s">
        <v>1551</v>
      </c>
      <c r="O1858" t="s">
        <v>1552</v>
      </c>
      <c r="P1858" s="61">
        <v>763</v>
      </c>
      <c r="Q1858" t="s">
        <v>1552</v>
      </c>
      <c r="R1858" s="61">
        <v>763</v>
      </c>
      <c r="S1858" s="61">
        <v>0</v>
      </c>
    </row>
    <row r="1859" spans="1:19" x14ac:dyDescent="0.2">
      <c r="A1859" t="s">
        <v>516</v>
      </c>
      <c r="B1859" t="s">
        <v>998</v>
      </c>
      <c r="C1859" t="s">
        <v>1342</v>
      </c>
      <c r="D1859" t="s">
        <v>238</v>
      </c>
      <c r="E1859" t="s">
        <v>1546</v>
      </c>
      <c r="F1859" t="s">
        <v>16</v>
      </c>
      <c r="G1859" s="87">
        <v>44012</v>
      </c>
      <c r="H1859" t="s">
        <v>2361</v>
      </c>
      <c r="J1859" t="s">
        <v>2362</v>
      </c>
      <c r="K1859">
        <v>10408</v>
      </c>
      <c r="L1859" t="s">
        <v>2363</v>
      </c>
      <c r="M1859" s="87">
        <v>43999</v>
      </c>
      <c r="N1859" t="s">
        <v>1551</v>
      </c>
      <c r="O1859" t="s">
        <v>1552</v>
      </c>
      <c r="P1859" s="61">
        <v>-28588.5</v>
      </c>
      <c r="Q1859" t="s">
        <v>1552</v>
      </c>
      <c r="R1859" s="61">
        <v>0</v>
      </c>
      <c r="S1859" s="61">
        <v>-28588.5</v>
      </c>
    </row>
    <row r="1860" spans="1:19" x14ac:dyDescent="0.2">
      <c r="A1860" t="s">
        <v>596</v>
      </c>
      <c r="B1860" t="s">
        <v>999</v>
      </c>
      <c r="C1860" t="s">
        <v>1344</v>
      </c>
      <c r="D1860" t="s">
        <v>238</v>
      </c>
      <c r="E1860" t="s">
        <v>1546</v>
      </c>
      <c r="F1860" t="s">
        <v>115</v>
      </c>
      <c r="G1860" s="87">
        <v>43677</v>
      </c>
      <c r="H1860" t="s">
        <v>1846</v>
      </c>
      <c r="I1860" t="s">
        <v>3936</v>
      </c>
      <c r="J1860" t="s">
        <v>3936</v>
      </c>
      <c r="K1860">
        <v>10243</v>
      </c>
      <c r="L1860" t="s">
        <v>3937</v>
      </c>
      <c r="M1860" s="87">
        <v>43685</v>
      </c>
      <c r="N1860" t="s">
        <v>1551</v>
      </c>
      <c r="O1860" t="s">
        <v>1552</v>
      </c>
      <c r="P1860" s="61">
        <v>6515.31</v>
      </c>
      <c r="Q1860" t="s">
        <v>1552</v>
      </c>
      <c r="R1860" s="61">
        <v>6515.31</v>
      </c>
      <c r="S1860" s="61">
        <v>0</v>
      </c>
    </row>
    <row r="1861" spans="1:19" x14ac:dyDescent="0.2">
      <c r="A1861" t="s">
        <v>596</v>
      </c>
      <c r="B1861" t="s">
        <v>999</v>
      </c>
      <c r="C1861" t="s">
        <v>1344</v>
      </c>
      <c r="D1861" t="s">
        <v>238</v>
      </c>
      <c r="E1861" t="s">
        <v>1546</v>
      </c>
      <c r="F1861" t="s">
        <v>116</v>
      </c>
      <c r="G1861" s="87">
        <v>43708</v>
      </c>
      <c r="H1861" t="s">
        <v>1846</v>
      </c>
      <c r="I1861" t="s">
        <v>3938</v>
      </c>
      <c r="J1861" t="s">
        <v>3938</v>
      </c>
      <c r="K1861">
        <v>10256</v>
      </c>
      <c r="L1861" t="s">
        <v>3939</v>
      </c>
      <c r="M1861" s="87">
        <v>43711</v>
      </c>
      <c r="N1861" t="s">
        <v>1551</v>
      </c>
      <c r="O1861" t="s">
        <v>1552</v>
      </c>
      <c r="P1861" s="61">
        <v>4021.73</v>
      </c>
      <c r="Q1861" t="s">
        <v>1552</v>
      </c>
      <c r="R1861" s="61">
        <v>4021.73</v>
      </c>
      <c r="S1861" s="61">
        <v>0</v>
      </c>
    </row>
    <row r="1862" spans="1:19" x14ac:dyDescent="0.2">
      <c r="A1862" t="s">
        <v>596</v>
      </c>
      <c r="B1862" t="s">
        <v>999</v>
      </c>
      <c r="C1862" t="s">
        <v>1344</v>
      </c>
      <c r="D1862" t="s">
        <v>238</v>
      </c>
      <c r="E1862" t="s">
        <v>1546</v>
      </c>
      <c r="F1862" t="s">
        <v>117</v>
      </c>
      <c r="G1862" s="87">
        <v>43738</v>
      </c>
      <c r="H1862" t="s">
        <v>1846</v>
      </c>
      <c r="I1862" t="s">
        <v>3940</v>
      </c>
      <c r="J1862" t="s">
        <v>3940</v>
      </c>
      <c r="K1862">
        <v>10277</v>
      </c>
      <c r="L1862" t="s">
        <v>3941</v>
      </c>
      <c r="M1862" s="87">
        <v>43739</v>
      </c>
      <c r="N1862" t="s">
        <v>1551</v>
      </c>
      <c r="O1862" t="s">
        <v>1552</v>
      </c>
      <c r="P1862" s="61">
        <v>4417.03</v>
      </c>
      <c r="Q1862" t="s">
        <v>1552</v>
      </c>
      <c r="R1862" s="61">
        <v>4417.03</v>
      </c>
      <c r="S1862" s="61">
        <v>0</v>
      </c>
    </row>
    <row r="1863" spans="1:19" x14ac:dyDescent="0.2">
      <c r="A1863" t="s">
        <v>596</v>
      </c>
      <c r="B1863" t="s">
        <v>999</v>
      </c>
      <c r="C1863" t="s">
        <v>1344</v>
      </c>
      <c r="D1863" t="s">
        <v>238</v>
      </c>
      <c r="E1863" t="s">
        <v>1546</v>
      </c>
      <c r="F1863" t="s">
        <v>118</v>
      </c>
      <c r="G1863" s="87">
        <v>43768</v>
      </c>
      <c r="H1863" t="s">
        <v>1846</v>
      </c>
      <c r="I1863" t="s">
        <v>3942</v>
      </c>
      <c r="J1863" t="s">
        <v>3942</v>
      </c>
      <c r="K1863">
        <v>10292</v>
      </c>
      <c r="L1863" t="s">
        <v>3943</v>
      </c>
      <c r="M1863" s="87">
        <v>43768</v>
      </c>
      <c r="N1863" t="s">
        <v>1551</v>
      </c>
      <c r="O1863" t="s">
        <v>1552</v>
      </c>
      <c r="P1863" s="61">
        <v>4114.83</v>
      </c>
      <c r="Q1863" t="s">
        <v>1552</v>
      </c>
      <c r="R1863" s="61">
        <v>4114.83</v>
      </c>
      <c r="S1863" s="61">
        <v>0</v>
      </c>
    </row>
    <row r="1864" spans="1:19" x14ac:dyDescent="0.2">
      <c r="A1864" t="s">
        <v>596</v>
      </c>
      <c r="B1864" t="s">
        <v>999</v>
      </c>
      <c r="C1864" t="s">
        <v>1344</v>
      </c>
      <c r="D1864" t="s">
        <v>238</v>
      </c>
      <c r="E1864" t="s">
        <v>1546</v>
      </c>
      <c r="F1864" t="s">
        <v>119</v>
      </c>
      <c r="G1864" s="87">
        <v>43799</v>
      </c>
      <c r="H1864" t="s">
        <v>1846</v>
      </c>
      <c r="I1864" t="s">
        <v>3944</v>
      </c>
      <c r="J1864" t="s">
        <v>3944</v>
      </c>
      <c r="K1864">
        <v>10314</v>
      </c>
      <c r="L1864" t="s">
        <v>3945</v>
      </c>
      <c r="M1864" s="87">
        <v>43801</v>
      </c>
      <c r="N1864" t="s">
        <v>1551</v>
      </c>
      <c r="O1864" t="s">
        <v>1552</v>
      </c>
      <c r="P1864" s="61">
        <v>4236.87</v>
      </c>
      <c r="Q1864" t="s">
        <v>1552</v>
      </c>
      <c r="R1864" s="61">
        <v>4236.87</v>
      </c>
      <c r="S1864" s="61">
        <v>0</v>
      </c>
    </row>
    <row r="1865" spans="1:19" x14ac:dyDescent="0.2">
      <c r="A1865" t="s">
        <v>596</v>
      </c>
      <c r="B1865" t="s">
        <v>999</v>
      </c>
      <c r="C1865" t="s">
        <v>1344</v>
      </c>
      <c r="D1865" t="s">
        <v>238</v>
      </c>
      <c r="E1865" t="s">
        <v>1546</v>
      </c>
      <c r="F1865" t="s">
        <v>120</v>
      </c>
      <c r="G1865" s="87">
        <v>43830</v>
      </c>
      <c r="H1865" t="s">
        <v>1846</v>
      </c>
      <c r="I1865" t="s">
        <v>3946</v>
      </c>
      <c r="J1865" t="s">
        <v>3946</v>
      </c>
      <c r="K1865">
        <v>10330</v>
      </c>
      <c r="L1865" t="s">
        <v>3947</v>
      </c>
      <c r="M1865" s="87">
        <v>43836</v>
      </c>
      <c r="N1865" t="s">
        <v>1551</v>
      </c>
      <c r="O1865" t="s">
        <v>1552</v>
      </c>
      <c r="P1865" s="61">
        <v>7030.86</v>
      </c>
      <c r="Q1865" t="s">
        <v>1552</v>
      </c>
      <c r="R1865" s="61">
        <v>7030.86</v>
      </c>
      <c r="S1865" s="61">
        <v>0</v>
      </c>
    </row>
    <row r="1866" spans="1:19" x14ac:dyDescent="0.2">
      <c r="A1866" t="s">
        <v>596</v>
      </c>
      <c r="B1866" t="s">
        <v>999</v>
      </c>
      <c r="C1866" t="s">
        <v>1344</v>
      </c>
      <c r="D1866" t="s">
        <v>238</v>
      </c>
      <c r="E1866" t="s">
        <v>1546</v>
      </c>
      <c r="F1866" t="s">
        <v>121</v>
      </c>
      <c r="G1866" s="87">
        <v>43861</v>
      </c>
      <c r="H1866" t="s">
        <v>1846</v>
      </c>
      <c r="I1866" t="s">
        <v>3948</v>
      </c>
      <c r="J1866" t="s">
        <v>3948</v>
      </c>
      <c r="K1866">
        <v>10350</v>
      </c>
      <c r="L1866" t="s">
        <v>3949</v>
      </c>
      <c r="M1866" s="87">
        <v>43864</v>
      </c>
      <c r="N1866" t="s">
        <v>1551</v>
      </c>
      <c r="O1866" t="s">
        <v>1552</v>
      </c>
      <c r="P1866" s="61">
        <v>3697.23</v>
      </c>
      <c r="Q1866" t="s">
        <v>1552</v>
      </c>
      <c r="R1866" s="61">
        <v>3697.23</v>
      </c>
      <c r="S1866" s="61">
        <v>0</v>
      </c>
    </row>
    <row r="1867" spans="1:19" x14ac:dyDescent="0.2">
      <c r="A1867" t="s">
        <v>596</v>
      </c>
      <c r="B1867" t="s">
        <v>999</v>
      </c>
      <c r="C1867" t="s">
        <v>1344</v>
      </c>
      <c r="D1867" t="s">
        <v>238</v>
      </c>
      <c r="E1867" t="s">
        <v>1546</v>
      </c>
      <c r="F1867" t="s">
        <v>122</v>
      </c>
      <c r="G1867" s="87">
        <v>43890</v>
      </c>
      <c r="H1867" t="s">
        <v>1846</v>
      </c>
      <c r="I1867" t="s">
        <v>3950</v>
      </c>
      <c r="J1867" t="s">
        <v>3950</v>
      </c>
      <c r="K1867">
        <v>10364</v>
      </c>
      <c r="L1867" t="s">
        <v>3951</v>
      </c>
      <c r="M1867" s="87">
        <v>43892</v>
      </c>
      <c r="N1867" t="s">
        <v>1551</v>
      </c>
      <c r="O1867" t="s">
        <v>1552</v>
      </c>
      <c r="P1867" s="61">
        <v>4294.4399999999996</v>
      </c>
      <c r="Q1867" t="s">
        <v>1552</v>
      </c>
      <c r="R1867" s="61">
        <v>4294.4399999999996</v>
      </c>
      <c r="S1867" s="61">
        <v>0</v>
      </c>
    </row>
    <row r="1868" spans="1:19" x14ac:dyDescent="0.2">
      <c r="A1868" t="s">
        <v>596</v>
      </c>
      <c r="B1868" t="s">
        <v>999</v>
      </c>
      <c r="C1868" t="s">
        <v>1344</v>
      </c>
      <c r="D1868" t="s">
        <v>238</v>
      </c>
      <c r="E1868" t="s">
        <v>1546</v>
      </c>
      <c r="F1868" t="s">
        <v>123</v>
      </c>
      <c r="G1868" s="87">
        <v>43921</v>
      </c>
      <c r="H1868" t="s">
        <v>1846</v>
      </c>
      <c r="I1868" t="s">
        <v>3952</v>
      </c>
      <c r="J1868" t="s">
        <v>3952</v>
      </c>
      <c r="K1868">
        <v>10383</v>
      </c>
      <c r="L1868" t="s">
        <v>3953</v>
      </c>
      <c r="M1868" s="87">
        <v>43922</v>
      </c>
      <c r="N1868" t="s">
        <v>1551</v>
      </c>
      <c r="O1868" t="s">
        <v>1552</v>
      </c>
      <c r="P1868" s="61">
        <v>4522.1899999999996</v>
      </c>
      <c r="Q1868" t="s">
        <v>1552</v>
      </c>
      <c r="R1868" s="61">
        <v>4522.1899999999996</v>
      </c>
      <c r="S1868" s="61">
        <v>0</v>
      </c>
    </row>
    <row r="1869" spans="1:19" x14ac:dyDescent="0.2">
      <c r="A1869" t="s">
        <v>596</v>
      </c>
      <c r="B1869" t="s">
        <v>999</v>
      </c>
      <c r="C1869" t="s">
        <v>1344</v>
      </c>
      <c r="D1869" t="s">
        <v>238</v>
      </c>
      <c r="E1869" t="s">
        <v>1546</v>
      </c>
      <c r="F1869" t="s">
        <v>124</v>
      </c>
      <c r="G1869" s="87">
        <v>43951</v>
      </c>
      <c r="H1869" t="s">
        <v>1846</v>
      </c>
      <c r="I1869" t="s">
        <v>3954</v>
      </c>
      <c r="J1869" t="s">
        <v>3954</v>
      </c>
      <c r="K1869">
        <v>10390</v>
      </c>
      <c r="L1869" t="s">
        <v>3955</v>
      </c>
      <c r="M1869" s="87">
        <v>43952</v>
      </c>
      <c r="N1869" t="s">
        <v>1551</v>
      </c>
      <c r="O1869" t="s">
        <v>1552</v>
      </c>
      <c r="P1869" s="61">
        <v>4011.74</v>
      </c>
      <c r="Q1869" t="s">
        <v>1552</v>
      </c>
      <c r="R1869" s="61">
        <v>4011.74</v>
      </c>
      <c r="S1869" s="61">
        <v>0</v>
      </c>
    </row>
    <row r="1870" spans="1:19" x14ac:dyDescent="0.2">
      <c r="A1870" t="s">
        <v>596</v>
      </c>
      <c r="B1870" t="s">
        <v>999</v>
      </c>
      <c r="C1870" t="s">
        <v>1344</v>
      </c>
      <c r="D1870" t="s">
        <v>238</v>
      </c>
      <c r="E1870" t="s">
        <v>1546</v>
      </c>
      <c r="F1870" t="s">
        <v>125</v>
      </c>
      <c r="G1870" s="87">
        <v>43982</v>
      </c>
      <c r="H1870" t="s">
        <v>1846</v>
      </c>
      <c r="I1870" t="s">
        <v>3956</v>
      </c>
      <c r="J1870" t="s">
        <v>3956</v>
      </c>
      <c r="K1870">
        <v>10401</v>
      </c>
      <c r="L1870" t="s">
        <v>3957</v>
      </c>
      <c r="M1870" s="87">
        <v>43983</v>
      </c>
      <c r="N1870" t="s">
        <v>1551</v>
      </c>
      <c r="O1870" t="s">
        <v>1552</v>
      </c>
      <c r="P1870" s="61">
        <v>3256.35</v>
      </c>
      <c r="Q1870" t="s">
        <v>1552</v>
      </c>
      <c r="R1870" s="61">
        <v>3256.35</v>
      </c>
      <c r="S1870" s="61">
        <v>0</v>
      </c>
    </row>
    <row r="1871" spans="1:19" x14ac:dyDescent="0.2">
      <c r="A1871" t="s">
        <v>596</v>
      </c>
      <c r="B1871" t="s">
        <v>999</v>
      </c>
      <c r="C1871" t="s">
        <v>1344</v>
      </c>
      <c r="D1871" t="s">
        <v>238</v>
      </c>
      <c r="E1871" t="s">
        <v>1546</v>
      </c>
      <c r="F1871" t="s">
        <v>16</v>
      </c>
      <c r="G1871" s="87">
        <v>44012</v>
      </c>
      <c r="H1871" t="s">
        <v>2361</v>
      </c>
      <c r="J1871" t="s">
        <v>2362</v>
      </c>
      <c r="K1871">
        <v>10408</v>
      </c>
      <c r="L1871" t="s">
        <v>2363</v>
      </c>
      <c r="M1871" s="87">
        <v>43999</v>
      </c>
      <c r="N1871" t="s">
        <v>1551</v>
      </c>
      <c r="O1871" t="s">
        <v>1552</v>
      </c>
      <c r="P1871" s="61">
        <v>-50118.58</v>
      </c>
      <c r="Q1871" t="s">
        <v>1552</v>
      </c>
      <c r="R1871" s="61">
        <v>0</v>
      </c>
      <c r="S1871" s="61">
        <v>-50118.58</v>
      </c>
    </row>
    <row r="1872" spans="1:19" x14ac:dyDescent="0.2">
      <c r="A1872" t="s">
        <v>596</v>
      </c>
      <c r="B1872" t="s">
        <v>999</v>
      </c>
      <c r="C1872" t="s">
        <v>1344</v>
      </c>
      <c r="D1872" t="s">
        <v>238</v>
      </c>
      <c r="E1872" t="s">
        <v>1546</v>
      </c>
      <c r="F1872" t="s">
        <v>16</v>
      </c>
      <c r="G1872" s="87">
        <v>44012</v>
      </c>
      <c r="H1872" t="s">
        <v>2361</v>
      </c>
      <c r="I1872" t="s">
        <v>2362</v>
      </c>
      <c r="J1872" t="s">
        <v>2362</v>
      </c>
      <c r="K1872">
        <v>10417</v>
      </c>
      <c r="L1872" t="s">
        <v>3958</v>
      </c>
      <c r="M1872" s="87">
        <v>44018</v>
      </c>
      <c r="N1872" t="s">
        <v>1551</v>
      </c>
      <c r="O1872" t="s">
        <v>1552</v>
      </c>
      <c r="P1872" s="61">
        <v>-6629.05</v>
      </c>
      <c r="Q1872" t="s">
        <v>1552</v>
      </c>
      <c r="R1872" s="61">
        <v>0</v>
      </c>
      <c r="S1872" s="61">
        <v>-6629.05</v>
      </c>
    </row>
    <row r="1873" spans="1:19" x14ac:dyDescent="0.2">
      <c r="A1873" t="s">
        <v>596</v>
      </c>
      <c r="B1873" t="s">
        <v>999</v>
      </c>
      <c r="C1873" t="s">
        <v>1344</v>
      </c>
      <c r="D1873" t="s">
        <v>238</v>
      </c>
      <c r="E1873" t="s">
        <v>1546</v>
      </c>
      <c r="F1873" t="s">
        <v>126</v>
      </c>
      <c r="G1873" s="87">
        <v>44012</v>
      </c>
      <c r="H1873" t="s">
        <v>1846</v>
      </c>
      <c r="I1873" t="s">
        <v>3959</v>
      </c>
      <c r="J1873" t="s">
        <v>3959</v>
      </c>
      <c r="K1873">
        <v>10417</v>
      </c>
      <c r="L1873" t="s">
        <v>3958</v>
      </c>
      <c r="M1873" s="87">
        <v>44018</v>
      </c>
      <c r="N1873" t="s">
        <v>1551</v>
      </c>
      <c r="O1873" t="s">
        <v>1552</v>
      </c>
      <c r="P1873" s="61">
        <v>6629.05</v>
      </c>
      <c r="Q1873" t="s">
        <v>1552</v>
      </c>
      <c r="R1873" s="61">
        <v>6629.05</v>
      </c>
      <c r="S1873" s="61">
        <v>0</v>
      </c>
    </row>
    <row r="1874" spans="1:19" x14ac:dyDescent="0.2">
      <c r="A1874" t="s">
        <v>597</v>
      </c>
      <c r="B1874" t="s">
        <v>1000</v>
      </c>
      <c r="C1874" t="s">
        <v>1346</v>
      </c>
      <c r="D1874" t="s">
        <v>238</v>
      </c>
      <c r="E1874" t="s">
        <v>1546</v>
      </c>
      <c r="F1874" t="s">
        <v>117</v>
      </c>
      <c r="G1874" s="87">
        <v>43738</v>
      </c>
      <c r="H1874" t="s">
        <v>3024</v>
      </c>
      <c r="I1874" t="s">
        <v>4024</v>
      </c>
      <c r="J1874" t="s">
        <v>4025</v>
      </c>
      <c r="K1874">
        <v>10278</v>
      </c>
      <c r="L1874" t="s">
        <v>3998</v>
      </c>
      <c r="M1874" s="87">
        <v>43741</v>
      </c>
      <c r="N1874" t="s">
        <v>1551</v>
      </c>
      <c r="O1874" t="s">
        <v>1552</v>
      </c>
      <c r="P1874" s="61">
        <v>567</v>
      </c>
      <c r="Q1874" t="s">
        <v>1552</v>
      </c>
      <c r="R1874" s="61">
        <v>567</v>
      </c>
      <c r="S1874" s="61">
        <v>0</v>
      </c>
    </row>
    <row r="1875" spans="1:19" x14ac:dyDescent="0.2">
      <c r="A1875" t="s">
        <v>597</v>
      </c>
      <c r="B1875" t="s">
        <v>1000</v>
      </c>
      <c r="C1875" t="s">
        <v>1346</v>
      </c>
      <c r="D1875" t="s">
        <v>238</v>
      </c>
      <c r="E1875" t="s">
        <v>1546</v>
      </c>
      <c r="F1875" t="s">
        <v>117</v>
      </c>
      <c r="G1875" s="87">
        <v>43738</v>
      </c>
      <c r="H1875" t="s">
        <v>3024</v>
      </c>
      <c r="I1875" t="s">
        <v>4024</v>
      </c>
      <c r="J1875" t="s">
        <v>4026</v>
      </c>
      <c r="K1875">
        <v>10278</v>
      </c>
      <c r="L1875" t="s">
        <v>3998</v>
      </c>
      <c r="M1875" s="87">
        <v>43741</v>
      </c>
      <c r="N1875" t="s">
        <v>1551</v>
      </c>
      <c r="O1875" t="s">
        <v>1552</v>
      </c>
      <c r="P1875" s="61">
        <v>13.4</v>
      </c>
      <c r="Q1875" t="s">
        <v>1552</v>
      </c>
      <c r="R1875" s="61">
        <v>13.4</v>
      </c>
      <c r="S1875" s="61">
        <v>0</v>
      </c>
    </row>
    <row r="1876" spans="1:19" x14ac:dyDescent="0.2">
      <c r="A1876" t="s">
        <v>597</v>
      </c>
      <c r="B1876" t="s">
        <v>1000</v>
      </c>
      <c r="C1876" t="s">
        <v>1346</v>
      </c>
      <c r="D1876" t="s">
        <v>238</v>
      </c>
      <c r="E1876" t="s">
        <v>1546</v>
      </c>
      <c r="F1876" t="s">
        <v>119</v>
      </c>
      <c r="G1876" s="87">
        <v>43782</v>
      </c>
      <c r="H1876" t="s">
        <v>3024</v>
      </c>
      <c r="I1876" t="s">
        <v>4027</v>
      </c>
      <c r="J1876" t="s">
        <v>4025</v>
      </c>
      <c r="K1876">
        <v>10301</v>
      </c>
      <c r="L1876" t="s">
        <v>4028</v>
      </c>
      <c r="M1876" s="87">
        <v>43782</v>
      </c>
      <c r="N1876" t="s">
        <v>1551</v>
      </c>
      <c r="O1876" t="s">
        <v>1552</v>
      </c>
      <c r="P1876" s="61">
        <v>567</v>
      </c>
      <c r="Q1876" t="s">
        <v>1552</v>
      </c>
      <c r="R1876" s="61">
        <v>567</v>
      </c>
      <c r="S1876" s="61">
        <v>0</v>
      </c>
    </row>
    <row r="1877" spans="1:19" x14ac:dyDescent="0.2">
      <c r="A1877" t="s">
        <v>597</v>
      </c>
      <c r="B1877" t="s">
        <v>1000</v>
      </c>
      <c r="C1877" t="s">
        <v>1346</v>
      </c>
      <c r="D1877" t="s">
        <v>238</v>
      </c>
      <c r="E1877" t="s">
        <v>1546</v>
      </c>
      <c r="F1877" t="s">
        <v>119</v>
      </c>
      <c r="G1877" s="87">
        <v>43782</v>
      </c>
      <c r="H1877" t="s">
        <v>3024</v>
      </c>
      <c r="I1877" t="s">
        <v>4027</v>
      </c>
      <c r="J1877" t="s">
        <v>4026</v>
      </c>
      <c r="K1877">
        <v>10301</v>
      </c>
      <c r="L1877" t="s">
        <v>4028</v>
      </c>
      <c r="M1877" s="87">
        <v>43782</v>
      </c>
      <c r="N1877" t="s">
        <v>1551</v>
      </c>
      <c r="O1877" t="s">
        <v>1552</v>
      </c>
      <c r="P1877" s="61">
        <v>13.4</v>
      </c>
      <c r="Q1877" t="s">
        <v>1552</v>
      </c>
      <c r="R1877" s="61">
        <v>13.4</v>
      </c>
      <c r="S1877" s="61">
        <v>0</v>
      </c>
    </row>
    <row r="1878" spans="1:19" x14ac:dyDescent="0.2">
      <c r="A1878" t="s">
        <v>597</v>
      </c>
      <c r="B1878" t="s">
        <v>1000</v>
      </c>
      <c r="C1878" t="s">
        <v>1346</v>
      </c>
      <c r="D1878" t="s">
        <v>238</v>
      </c>
      <c r="E1878" t="s">
        <v>1546</v>
      </c>
      <c r="F1878" t="s">
        <v>119</v>
      </c>
      <c r="G1878" s="87">
        <v>43799</v>
      </c>
      <c r="H1878" t="s">
        <v>1846</v>
      </c>
      <c r="I1878" t="s">
        <v>1847</v>
      </c>
      <c r="J1878" t="s">
        <v>1847</v>
      </c>
      <c r="K1878">
        <v>10313</v>
      </c>
      <c r="L1878" t="s">
        <v>4029</v>
      </c>
      <c r="M1878" s="87">
        <v>43801</v>
      </c>
      <c r="N1878" t="s">
        <v>1551</v>
      </c>
      <c r="O1878" t="s">
        <v>1552</v>
      </c>
      <c r="P1878" s="61">
        <v>496.2</v>
      </c>
      <c r="Q1878" t="s">
        <v>1552</v>
      </c>
      <c r="R1878" s="61">
        <v>496.2</v>
      </c>
      <c r="S1878" s="61">
        <v>0</v>
      </c>
    </row>
    <row r="1879" spans="1:19" x14ac:dyDescent="0.2">
      <c r="A1879" t="s">
        <v>597</v>
      </c>
      <c r="B1879" t="s">
        <v>1000</v>
      </c>
      <c r="C1879" t="s">
        <v>1346</v>
      </c>
      <c r="D1879" t="s">
        <v>238</v>
      </c>
      <c r="E1879" t="s">
        <v>1546</v>
      </c>
      <c r="F1879" t="s">
        <v>120</v>
      </c>
      <c r="G1879" s="87">
        <v>43800</v>
      </c>
      <c r="H1879" t="s">
        <v>1846</v>
      </c>
      <c r="I1879" t="s">
        <v>2429</v>
      </c>
      <c r="J1879" t="s">
        <v>1847</v>
      </c>
      <c r="K1879">
        <v>10313</v>
      </c>
      <c r="L1879" t="s">
        <v>4029</v>
      </c>
      <c r="M1879" s="87">
        <v>43801</v>
      </c>
      <c r="N1879" t="s">
        <v>1551</v>
      </c>
      <c r="O1879" t="s">
        <v>1552</v>
      </c>
      <c r="P1879" s="61">
        <v>-496.2</v>
      </c>
      <c r="Q1879" t="s">
        <v>1552</v>
      </c>
      <c r="R1879" s="61">
        <v>0</v>
      </c>
      <c r="S1879" s="61">
        <v>-496.2</v>
      </c>
    </row>
    <row r="1880" spans="1:19" x14ac:dyDescent="0.2">
      <c r="A1880" t="s">
        <v>597</v>
      </c>
      <c r="B1880" t="s">
        <v>1000</v>
      </c>
      <c r="C1880" t="s">
        <v>1346</v>
      </c>
      <c r="D1880" t="s">
        <v>238</v>
      </c>
      <c r="E1880" t="s">
        <v>1546</v>
      </c>
      <c r="F1880" t="s">
        <v>120</v>
      </c>
      <c r="G1880" s="87">
        <v>43830</v>
      </c>
      <c r="H1880" t="s">
        <v>1846</v>
      </c>
      <c r="I1880" t="s">
        <v>4030</v>
      </c>
      <c r="J1880" t="s">
        <v>4030</v>
      </c>
      <c r="K1880">
        <v>10340</v>
      </c>
      <c r="L1880" t="s">
        <v>4031</v>
      </c>
      <c r="M1880" s="87">
        <v>43837</v>
      </c>
      <c r="N1880" t="s">
        <v>1551</v>
      </c>
      <c r="O1880" t="s">
        <v>1552</v>
      </c>
      <c r="P1880" s="61">
        <v>544.70000000000005</v>
      </c>
      <c r="Q1880" t="s">
        <v>1552</v>
      </c>
      <c r="R1880" s="61">
        <v>544.70000000000005</v>
      </c>
      <c r="S1880" s="61">
        <v>0</v>
      </c>
    </row>
    <row r="1881" spans="1:19" x14ac:dyDescent="0.2">
      <c r="A1881" t="s">
        <v>597</v>
      </c>
      <c r="B1881" t="s">
        <v>1000</v>
      </c>
      <c r="C1881" t="s">
        <v>1346</v>
      </c>
      <c r="D1881" t="s">
        <v>238</v>
      </c>
      <c r="E1881" t="s">
        <v>1546</v>
      </c>
      <c r="F1881" t="s">
        <v>120</v>
      </c>
      <c r="G1881" s="87">
        <v>43830</v>
      </c>
      <c r="H1881" t="s">
        <v>1846</v>
      </c>
      <c r="I1881" t="s">
        <v>4030</v>
      </c>
      <c r="J1881" t="s">
        <v>4030</v>
      </c>
      <c r="K1881">
        <v>10340</v>
      </c>
      <c r="L1881" t="s">
        <v>4031</v>
      </c>
      <c r="M1881" s="87">
        <v>43837</v>
      </c>
      <c r="N1881" t="s">
        <v>1551</v>
      </c>
      <c r="O1881" t="s">
        <v>1552</v>
      </c>
      <c r="P1881" s="61">
        <v>1136.18</v>
      </c>
      <c r="Q1881" t="s">
        <v>1552</v>
      </c>
      <c r="R1881" s="61">
        <v>1136.18</v>
      </c>
      <c r="S1881" s="61">
        <v>0</v>
      </c>
    </row>
    <row r="1882" spans="1:19" x14ac:dyDescent="0.2">
      <c r="A1882" t="s">
        <v>597</v>
      </c>
      <c r="B1882" t="s">
        <v>1000</v>
      </c>
      <c r="C1882" t="s">
        <v>1346</v>
      </c>
      <c r="D1882" t="s">
        <v>238</v>
      </c>
      <c r="E1882" t="s">
        <v>1546</v>
      </c>
      <c r="F1882" t="s">
        <v>121</v>
      </c>
      <c r="G1882" s="87">
        <v>43837</v>
      </c>
      <c r="H1882" t="s">
        <v>3024</v>
      </c>
      <c r="I1882" t="s">
        <v>4032</v>
      </c>
      <c r="J1882" t="s">
        <v>4033</v>
      </c>
      <c r="K1882">
        <v>10331</v>
      </c>
      <c r="L1882" t="s">
        <v>4011</v>
      </c>
      <c r="M1882" s="87">
        <v>43837</v>
      </c>
      <c r="N1882" t="s">
        <v>1551</v>
      </c>
      <c r="O1882" t="s">
        <v>1552</v>
      </c>
      <c r="P1882" s="61">
        <v>579.17999999999995</v>
      </c>
      <c r="Q1882" t="s">
        <v>1552</v>
      </c>
      <c r="R1882" s="61">
        <v>579.17999999999995</v>
      </c>
      <c r="S1882" s="61">
        <v>0</v>
      </c>
    </row>
    <row r="1883" spans="1:19" x14ac:dyDescent="0.2">
      <c r="A1883" t="s">
        <v>597</v>
      </c>
      <c r="B1883" t="s">
        <v>1000</v>
      </c>
      <c r="C1883" t="s">
        <v>1346</v>
      </c>
      <c r="D1883" t="s">
        <v>238</v>
      </c>
      <c r="E1883" t="s">
        <v>1546</v>
      </c>
      <c r="F1883" t="s">
        <v>122</v>
      </c>
      <c r="G1883" s="87">
        <v>43867</v>
      </c>
      <c r="H1883" t="s">
        <v>3024</v>
      </c>
      <c r="I1883" t="s">
        <v>4034</v>
      </c>
      <c r="J1883" t="s">
        <v>4025</v>
      </c>
      <c r="K1883">
        <v>10352</v>
      </c>
      <c r="L1883" t="s">
        <v>4035</v>
      </c>
      <c r="M1883" s="87">
        <v>43871</v>
      </c>
      <c r="N1883" t="s">
        <v>1551</v>
      </c>
      <c r="O1883" t="s">
        <v>1552</v>
      </c>
      <c r="P1883" s="61">
        <v>567</v>
      </c>
      <c r="Q1883" t="s">
        <v>1552</v>
      </c>
      <c r="R1883" s="61">
        <v>567</v>
      </c>
      <c r="S1883" s="61">
        <v>0</v>
      </c>
    </row>
    <row r="1884" spans="1:19" x14ac:dyDescent="0.2">
      <c r="A1884" t="s">
        <v>597</v>
      </c>
      <c r="B1884" t="s">
        <v>1000</v>
      </c>
      <c r="C1884" t="s">
        <v>1346</v>
      </c>
      <c r="D1884" t="s">
        <v>238</v>
      </c>
      <c r="E1884" t="s">
        <v>1546</v>
      </c>
      <c r="F1884" t="s">
        <v>122</v>
      </c>
      <c r="G1884" s="87">
        <v>43867</v>
      </c>
      <c r="H1884" t="s">
        <v>3024</v>
      </c>
      <c r="I1884" t="s">
        <v>4034</v>
      </c>
      <c r="J1884" t="s">
        <v>4026</v>
      </c>
      <c r="K1884">
        <v>10352</v>
      </c>
      <c r="L1884" t="s">
        <v>4035</v>
      </c>
      <c r="M1884" s="87">
        <v>43871</v>
      </c>
      <c r="N1884" t="s">
        <v>1551</v>
      </c>
      <c r="O1884" t="s">
        <v>1552</v>
      </c>
      <c r="P1884" s="61">
        <v>13.4</v>
      </c>
      <c r="Q1884" t="s">
        <v>1552</v>
      </c>
      <c r="R1884" s="61">
        <v>13.4</v>
      </c>
      <c r="S1884" s="61">
        <v>0</v>
      </c>
    </row>
    <row r="1885" spans="1:19" x14ac:dyDescent="0.2">
      <c r="A1885" t="s">
        <v>597</v>
      </c>
      <c r="B1885" t="s">
        <v>1000</v>
      </c>
      <c r="C1885" t="s">
        <v>1346</v>
      </c>
      <c r="D1885" t="s">
        <v>238</v>
      </c>
      <c r="E1885" t="s">
        <v>1546</v>
      </c>
      <c r="F1885" t="s">
        <v>122</v>
      </c>
      <c r="G1885" s="87">
        <v>43888</v>
      </c>
      <c r="H1885" t="s">
        <v>3024</v>
      </c>
      <c r="I1885" t="s">
        <v>4036</v>
      </c>
      <c r="J1885" t="s">
        <v>4037</v>
      </c>
      <c r="K1885">
        <v>10363</v>
      </c>
      <c r="L1885" t="s">
        <v>4038</v>
      </c>
      <c r="M1885" s="87">
        <v>43891</v>
      </c>
      <c r="N1885" t="s">
        <v>1635</v>
      </c>
      <c r="O1885" t="s">
        <v>1552</v>
      </c>
      <c r="P1885" s="61">
        <v>579.17999999999995</v>
      </c>
      <c r="Q1885" t="s">
        <v>1552</v>
      </c>
      <c r="R1885" s="61">
        <v>579.17999999999995</v>
      </c>
      <c r="S1885" s="61">
        <v>0</v>
      </c>
    </row>
    <row r="1886" spans="1:19" x14ac:dyDescent="0.2">
      <c r="A1886" t="s">
        <v>597</v>
      </c>
      <c r="B1886" t="s">
        <v>1000</v>
      </c>
      <c r="C1886" t="s">
        <v>1346</v>
      </c>
      <c r="D1886" t="s">
        <v>238</v>
      </c>
      <c r="E1886" t="s">
        <v>1546</v>
      </c>
      <c r="F1886" t="s">
        <v>123</v>
      </c>
      <c r="G1886" s="87">
        <v>43921</v>
      </c>
      <c r="H1886" t="s">
        <v>3024</v>
      </c>
      <c r="I1886" t="s">
        <v>4039</v>
      </c>
      <c r="J1886" t="s">
        <v>4025</v>
      </c>
      <c r="K1886">
        <v>10383</v>
      </c>
      <c r="L1886" t="s">
        <v>4023</v>
      </c>
      <c r="M1886" s="87">
        <v>43922</v>
      </c>
      <c r="N1886" t="s">
        <v>1551</v>
      </c>
      <c r="O1886" t="s">
        <v>1552</v>
      </c>
      <c r="P1886" s="61">
        <v>567</v>
      </c>
      <c r="Q1886" t="s">
        <v>1552</v>
      </c>
      <c r="R1886" s="61">
        <v>567</v>
      </c>
      <c r="S1886" s="61">
        <v>0</v>
      </c>
    </row>
    <row r="1887" spans="1:19" x14ac:dyDescent="0.2">
      <c r="A1887" t="s">
        <v>597</v>
      </c>
      <c r="B1887" t="s">
        <v>1000</v>
      </c>
      <c r="C1887" t="s">
        <v>1346</v>
      </c>
      <c r="D1887" t="s">
        <v>238</v>
      </c>
      <c r="E1887" t="s">
        <v>1546</v>
      </c>
      <c r="F1887" t="s">
        <v>123</v>
      </c>
      <c r="G1887" s="87">
        <v>43921</v>
      </c>
      <c r="H1887" t="s">
        <v>3024</v>
      </c>
      <c r="I1887" t="s">
        <v>4039</v>
      </c>
      <c r="J1887" t="s">
        <v>4026</v>
      </c>
      <c r="K1887">
        <v>10383</v>
      </c>
      <c r="L1887" t="s">
        <v>4023</v>
      </c>
      <c r="M1887" s="87">
        <v>43922</v>
      </c>
      <c r="N1887" t="s">
        <v>1551</v>
      </c>
      <c r="O1887" t="s">
        <v>1552</v>
      </c>
      <c r="P1887" s="61">
        <v>13.4</v>
      </c>
      <c r="Q1887" t="s">
        <v>1552</v>
      </c>
      <c r="R1887" s="61">
        <v>13.4</v>
      </c>
      <c r="S1887" s="61">
        <v>0</v>
      </c>
    </row>
    <row r="1888" spans="1:19" x14ac:dyDescent="0.2">
      <c r="A1888" t="s">
        <v>597</v>
      </c>
      <c r="B1888" t="s">
        <v>1000</v>
      </c>
      <c r="C1888" t="s">
        <v>1346</v>
      </c>
      <c r="D1888" t="s">
        <v>238</v>
      </c>
      <c r="E1888" t="s">
        <v>1546</v>
      </c>
      <c r="F1888" t="s">
        <v>124</v>
      </c>
      <c r="G1888" s="87">
        <v>43951</v>
      </c>
      <c r="H1888" t="s">
        <v>3024</v>
      </c>
      <c r="I1888" t="s">
        <v>4040</v>
      </c>
      <c r="J1888" t="s">
        <v>4025</v>
      </c>
      <c r="K1888">
        <v>10394</v>
      </c>
      <c r="L1888" t="s">
        <v>4041</v>
      </c>
      <c r="M1888" s="87">
        <v>43957</v>
      </c>
      <c r="N1888" t="s">
        <v>1551</v>
      </c>
      <c r="O1888" t="s">
        <v>1552</v>
      </c>
      <c r="P1888" s="61">
        <v>567</v>
      </c>
      <c r="Q1888" t="s">
        <v>1552</v>
      </c>
      <c r="R1888" s="61">
        <v>567</v>
      </c>
      <c r="S1888" s="61">
        <v>0</v>
      </c>
    </row>
    <row r="1889" spans="1:19" x14ac:dyDescent="0.2">
      <c r="A1889" t="s">
        <v>597</v>
      </c>
      <c r="B1889" t="s">
        <v>1000</v>
      </c>
      <c r="C1889" t="s">
        <v>1346</v>
      </c>
      <c r="D1889" t="s">
        <v>238</v>
      </c>
      <c r="E1889" t="s">
        <v>1546</v>
      </c>
      <c r="F1889" t="s">
        <v>124</v>
      </c>
      <c r="G1889" s="87">
        <v>43951</v>
      </c>
      <c r="H1889" t="s">
        <v>3024</v>
      </c>
      <c r="I1889" t="s">
        <v>4040</v>
      </c>
      <c r="J1889" t="s">
        <v>4026</v>
      </c>
      <c r="K1889">
        <v>10394</v>
      </c>
      <c r="L1889" t="s">
        <v>4041</v>
      </c>
      <c r="M1889" s="87">
        <v>43957</v>
      </c>
      <c r="N1889" t="s">
        <v>1551</v>
      </c>
      <c r="O1889" t="s">
        <v>1552</v>
      </c>
      <c r="P1889" s="61">
        <v>13.4</v>
      </c>
      <c r="Q1889" t="s">
        <v>1552</v>
      </c>
      <c r="R1889" s="61">
        <v>13.4</v>
      </c>
      <c r="S1889" s="61">
        <v>0</v>
      </c>
    </row>
    <row r="1890" spans="1:19" x14ac:dyDescent="0.2">
      <c r="A1890" t="s">
        <v>597</v>
      </c>
      <c r="B1890" t="s">
        <v>1000</v>
      </c>
      <c r="C1890" t="s">
        <v>1346</v>
      </c>
      <c r="D1890" t="s">
        <v>238</v>
      </c>
      <c r="E1890" t="s">
        <v>1546</v>
      </c>
      <c r="F1890" t="s">
        <v>125</v>
      </c>
      <c r="G1890" s="87">
        <v>43980</v>
      </c>
      <c r="H1890" t="s">
        <v>3024</v>
      </c>
      <c r="I1890" t="s">
        <v>4042</v>
      </c>
      <c r="J1890" t="s">
        <v>4025</v>
      </c>
      <c r="K1890">
        <v>10403</v>
      </c>
      <c r="L1890" t="s">
        <v>4043</v>
      </c>
      <c r="M1890" s="87">
        <v>43991</v>
      </c>
      <c r="N1890" t="s">
        <v>1551</v>
      </c>
      <c r="O1890" t="s">
        <v>1552</v>
      </c>
      <c r="P1890" s="61">
        <v>567</v>
      </c>
      <c r="Q1890" t="s">
        <v>1552</v>
      </c>
      <c r="R1890" s="61">
        <v>567</v>
      </c>
      <c r="S1890" s="61">
        <v>0</v>
      </c>
    </row>
    <row r="1891" spans="1:19" x14ac:dyDescent="0.2">
      <c r="A1891" t="s">
        <v>597</v>
      </c>
      <c r="B1891" t="s">
        <v>1000</v>
      </c>
      <c r="C1891" t="s">
        <v>1346</v>
      </c>
      <c r="D1891" t="s">
        <v>238</v>
      </c>
      <c r="E1891" t="s">
        <v>1546</v>
      </c>
      <c r="F1891" t="s">
        <v>125</v>
      </c>
      <c r="G1891" s="87">
        <v>43980</v>
      </c>
      <c r="H1891" t="s">
        <v>3024</v>
      </c>
      <c r="I1891" t="s">
        <v>4042</v>
      </c>
      <c r="J1891" t="s">
        <v>4026</v>
      </c>
      <c r="K1891">
        <v>10403</v>
      </c>
      <c r="L1891" t="s">
        <v>4043</v>
      </c>
      <c r="M1891" s="87">
        <v>43991</v>
      </c>
      <c r="N1891" t="s">
        <v>1551</v>
      </c>
      <c r="O1891" t="s">
        <v>1552</v>
      </c>
      <c r="P1891" s="61">
        <v>13.4</v>
      </c>
      <c r="Q1891" t="s">
        <v>1552</v>
      </c>
      <c r="R1891" s="61">
        <v>13.4</v>
      </c>
      <c r="S1891" s="61">
        <v>0</v>
      </c>
    </row>
    <row r="1892" spans="1:19" x14ac:dyDescent="0.2">
      <c r="A1892" t="s">
        <v>597</v>
      </c>
      <c r="B1892" t="s">
        <v>1000</v>
      </c>
      <c r="C1892" t="s">
        <v>1346</v>
      </c>
      <c r="D1892" t="s">
        <v>238</v>
      </c>
      <c r="E1892" t="s">
        <v>1546</v>
      </c>
      <c r="F1892" t="s">
        <v>16</v>
      </c>
      <c r="G1892" s="87">
        <v>44012</v>
      </c>
      <c r="H1892" t="s">
        <v>2361</v>
      </c>
      <c r="J1892" t="s">
        <v>2362</v>
      </c>
      <c r="K1892">
        <v>10408</v>
      </c>
      <c r="L1892" t="s">
        <v>2363</v>
      </c>
      <c r="M1892" s="87">
        <v>43999</v>
      </c>
      <c r="N1892" t="s">
        <v>1551</v>
      </c>
      <c r="O1892" t="s">
        <v>1552</v>
      </c>
      <c r="P1892" s="61">
        <v>-6321.64</v>
      </c>
      <c r="Q1892" t="s">
        <v>1552</v>
      </c>
      <c r="R1892" s="61">
        <v>0</v>
      </c>
      <c r="S1892" s="61">
        <v>-6321.64</v>
      </c>
    </row>
    <row r="1893" spans="1:19" x14ac:dyDescent="0.2">
      <c r="A1893" t="s">
        <v>601</v>
      </c>
      <c r="B1893" t="s">
        <v>1006</v>
      </c>
      <c r="C1893" t="s">
        <v>1348</v>
      </c>
      <c r="D1893" t="s">
        <v>238</v>
      </c>
      <c r="E1893" t="s">
        <v>1546</v>
      </c>
      <c r="F1893" t="s">
        <v>115</v>
      </c>
      <c r="G1893" s="87">
        <v>43677</v>
      </c>
      <c r="H1893" t="s">
        <v>1547</v>
      </c>
      <c r="I1893" t="s">
        <v>4044</v>
      </c>
      <c r="J1893" t="s">
        <v>4045</v>
      </c>
      <c r="K1893">
        <v>10241</v>
      </c>
      <c r="L1893" t="s">
        <v>4046</v>
      </c>
      <c r="M1893" s="87">
        <v>43677</v>
      </c>
      <c r="N1893" t="s">
        <v>1635</v>
      </c>
      <c r="O1893" t="s">
        <v>1552</v>
      </c>
      <c r="P1893" s="61">
        <v>-22.5</v>
      </c>
      <c r="Q1893" t="s">
        <v>1552</v>
      </c>
      <c r="R1893" s="61">
        <v>0</v>
      </c>
      <c r="S1893" s="61">
        <v>-22.5</v>
      </c>
    </row>
    <row r="1894" spans="1:19" x14ac:dyDescent="0.2">
      <c r="A1894" t="s">
        <v>601</v>
      </c>
      <c r="B1894" t="s">
        <v>1006</v>
      </c>
      <c r="C1894" t="s">
        <v>1348</v>
      </c>
      <c r="D1894" t="s">
        <v>238</v>
      </c>
      <c r="E1894" t="s">
        <v>1546</v>
      </c>
      <c r="F1894" t="s">
        <v>117</v>
      </c>
      <c r="G1894" s="87">
        <v>43738</v>
      </c>
      <c r="H1894" t="s">
        <v>3024</v>
      </c>
      <c r="I1894" t="s">
        <v>4047</v>
      </c>
      <c r="J1894" t="s">
        <v>4048</v>
      </c>
      <c r="K1894">
        <v>10278</v>
      </c>
      <c r="L1894" t="s">
        <v>4049</v>
      </c>
      <c r="M1894" s="87">
        <v>43741</v>
      </c>
      <c r="N1894" t="s">
        <v>1551</v>
      </c>
      <c r="O1894" t="s">
        <v>1552</v>
      </c>
      <c r="P1894" s="61">
        <v>25</v>
      </c>
      <c r="Q1894" t="s">
        <v>1552</v>
      </c>
      <c r="R1894" s="61">
        <v>25</v>
      </c>
      <c r="S1894" s="61">
        <v>0</v>
      </c>
    </row>
    <row r="1895" spans="1:19" x14ac:dyDescent="0.2">
      <c r="A1895" t="s">
        <v>601</v>
      </c>
      <c r="B1895" t="s">
        <v>1006</v>
      </c>
      <c r="C1895" t="s">
        <v>1348</v>
      </c>
      <c r="D1895" t="s">
        <v>238</v>
      </c>
      <c r="E1895" t="s">
        <v>1546</v>
      </c>
      <c r="F1895" t="s">
        <v>119</v>
      </c>
      <c r="G1895" s="87">
        <v>43782</v>
      </c>
      <c r="H1895" t="s">
        <v>3024</v>
      </c>
      <c r="I1895" t="s">
        <v>4050</v>
      </c>
      <c r="J1895" t="s">
        <v>4051</v>
      </c>
      <c r="K1895">
        <v>10301</v>
      </c>
      <c r="L1895" t="s">
        <v>4052</v>
      </c>
      <c r="M1895" s="87">
        <v>43782</v>
      </c>
      <c r="N1895" t="s">
        <v>1551</v>
      </c>
      <c r="O1895" t="s">
        <v>1552</v>
      </c>
      <c r="P1895" s="61">
        <v>25</v>
      </c>
      <c r="Q1895" t="s">
        <v>1552</v>
      </c>
      <c r="R1895" s="61">
        <v>25</v>
      </c>
      <c r="S1895" s="61">
        <v>0</v>
      </c>
    </row>
    <row r="1896" spans="1:19" x14ac:dyDescent="0.2">
      <c r="A1896" t="s">
        <v>601</v>
      </c>
      <c r="B1896" t="s">
        <v>1006</v>
      </c>
      <c r="C1896" t="s">
        <v>1348</v>
      </c>
      <c r="D1896" t="s">
        <v>238</v>
      </c>
      <c r="E1896" t="s">
        <v>1546</v>
      </c>
      <c r="F1896" t="s">
        <v>119</v>
      </c>
      <c r="G1896" s="87">
        <v>43799</v>
      </c>
      <c r="H1896" t="s">
        <v>1839</v>
      </c>
      <c r="I1896" t="s">
        <v>4053</v>
      </c>
      <c r="J1896" t="s">
        <v>4054</v>
      </c>
      <c r="K1896">
        <v>10309</v>
      </c>
      <c r="L1896" t="s">
        <v>4055</v>
      </c>
      <c r="M1896" s="87">
        <v>43801</v>
      </c>
      <c r="N1896" t="s">
        <v>1635</v>
      </c>
      <c r="O1896" t="s">
        <v>1552</v>
      </c>
      <c r="P1896" s="61">
        <v>216</v>
      </c>
      <c r="Q1896" t="s">
        <v>1552</v>
      </c>
      <c r="R1896" s="61">
        <v>216</v>
      </c>
      <c r="S1896" s="61">
        <v>0</v>
      </c>
    </row>
    <row r="1897" spans="1:19" x14ac:dyDescent="0.2">
      <c r="A1897" t="s">
        <v>601</v>
      </c>
      <c r="B1897" t="s">
        <v>1006</v>
      </c>
      <c r="C1897" t="s">
        <v>1348</v>
      </c>
      <c r="D1897" t="s">
        <v>238</v>
      </c>
      <c r="E1897" t="s">
        <v>1546</v>
      </c>
      <c r="F1897" t="s">
        <v>119</v>
      </c>
      <c r="G1897" s="87">
        <v>43799</v>
      </c>
      <c r="H1897" t="s">
        <v>1547</v>
      </c>
      <c r="I1897" t="s">
        <v>4056</v>
      </c>
      <c r="J1897" t="s">
        <v>4057</v>
      </c>
      <c r="K1897">
        <v>10309</v>
      </c>
      <c r="L1897" t="s">
        <v>4058</v>
      </c>
      <c r="M1897" s="87">
        <v>43801</v>
      </c>
      <c r="N1897" t="s">
        <v>1635</v>
      </c>
      <c r="O1897" t="s">
        <v>1552</v>
      </c>
      <c r="P1897" s="61">
        <v>-216</v>
      </c>
      <c r="Q1897" t="s">
        <v>1552</v>
      </c>
      <c r="R1897" s="61">
        <v>0</v>
      </c>
      <c r="S1897" s="61">
        <v>-216</v>
      </c>
    </row>
    <row r="1898" spans="1:19" x14ac:dyDescent="0.2">
      <c r="A1898" t="s">
        <v>601</v>
      </c>
      <c r="B1898" t="s">
        <v>1006</v>
      </c>
      <c r="C1898" t="s">
        <v>1348</v>
      </c>
      <c r="D1898" t="s">
        <v>238</v>
      </c>
      <c r="E1898" t="s">
        <v>1546</v>
      </c>
      <c r="F1898" t="s">
        <v>120</v>
      </c>
      <c r="G1898" s="87">
        <v>43808</v>
      </c>
      <c r="H1898" t="s">
        <v>1547</v>
      </c>
      <c r="I1898" t="s">
        <v>4059</v>
      </c>
      <c r="J1898" t="s">
        <v>4060</v>
      </c>
      <c r="K1898">
        <v>10318</v>
      </c>
      <c r="L1898" t="s">
        <v>4061</v>
      </c>
      <c r="M1898" s="87">
        <v>43810</v>
      </c>
      <c r="N1898" t="s">
        <v>1551</v>
      </c>
      <c r="O1898" t="s">
        <v>1552</v>
      </c>
      <c r="P1898" s="61">
        <v>-216</v>
      </c>
      <c r="Q1898" t="s">
        <v>1552</v>
      </c>
      <c r="R1898" s="61">
        <v>0</v>
      </c>
      <c r="S1898" s="61">
        <v>-216</v>
      </c>
    </row>
    <row r="1899" spans="1:19" x14ac:dyDescent="0.2">
      <c r="A1899" t="s">
        <v>601</v>
      </c>
      <c r="B1899" t="s">
        <v>1006</v>
      </c>
      <c r="C1899" t="s">
        <v>1348</v>
      </c>
      <c r="D1899" t="s">
        <v>238</v>
      </c>
      <c r="E1899" t="s">
        <v>1546</v>
      </c>
      <c r="F1899" t="s">
        <v>120</v>
      </c>
      <c r="G1899" s="87">
        <v>43830</v>
      </c>
      <c r="H1899" t="s">
        <v>2974</v>
      </c>
      <c r="I1899" t="s">
        <v>4062</v>
      </c>
      <c r="J1899" t="s">
        <v>4063</v>
      </c>
      <c r="K1899">
        <v>10332</v>
      </c>
      <c r="L1899" t="s">
        <v>4064</v>
      </c>
      <c r="M1899" s="87">
        <v>43837</v>
      </c>
      <c r="N1899" t="s">
        <v>1551</v>
      </c>
      <c r="O1899" t="s">
        <v>1552</v>
      </c>
      <c r="P1899" s="61">
        <v>103.82</v>
      </c>
      <c r="Q1899" t="s">
        <v>1552</v>
      </c>
      <c r="R1899" s="61">
        <v>103.82</v>
      </c>
      <c r="S1899" s="61">
        <v>0</v>
      </c>
    </row>
    <row r="1900" spans="1:19" x14ac:dyDescent="0.2">
      <c r="A1900" t="s">
        <v>601</v>
      </c>
      <c r="B1900" t="s">
        <v>1006</v>
      </c>
      <c r="C1900" t="s">
        <v>1348</v>
      </c>
      <c r="D1900" t="s">
        <v>238</v>
      </c>
      <c r="E1900" t="s">
        <v>1546</v>
      </c>
      <c r="F1900" t="s">
        <v>120</v>
      </c>
      <c r="G1900" s="87">
        <v>43830</v>
      </c>
      <c r="H1900" t="s">
        <v>2974</v>
      </c>
      <c r="I1900" t="s">
        <v>4062</v>
      </c>
      <c r="J1900" t="s">
        <v>4063</v>
      </c>
      <c r="K1900">
        <v>10325</v>
      </c>
      <c r="L1900" t="s">
        <v>4065</v>
      </c>
      <c r="M1900" s="87">
        <v>43836</v>
      </c>
      <c r="N1900" t="s">
        <v>1551</v>
      </c>
      <c r="O1900" t="s">
        <v>1552</v>
      </c>
      <c r="P1900" s="61">
        <v>-103.82</v>
      </c>
      <c r="Q1900" t="s">
        <v>1552</v>
      </c>
      <c r="R1900" s="61">
        <v>0</v>
      </c>
      <c r="S1900" s="61">
        <v>-103.82</v>
      </c>
    </row>
    <row r="1901" spans="1:19" x14ac:dyDescent="0.2">
      <c r="A1901" t="s">
        <v>601</v>
      </c>
      <c r="B1901" t="s">
        <v>1006</v>
      </c>
      <c r="C1901" t="s">
        <v>1348</v>
      </c>
      <c r="D1901" t="s">
        <v>238</v>
      </c>
      <c r="E1901" t="s">
        <v>1546</v>
      </c>
      <c r="F1901" t="s">
        <v>120</v>
      </c>
      <c r="G1901" s="87">
        <v>43830</v>
      </c>
      <c r="H1901" t="s">
        <v>2974</v>
      </c>
      <c r="I1901" t="s">
        <v>4066</v>
      </c>
      <c r="J1901" t="s">
        <v>4063</v>
      </c>
      <c r="K1901">
        <v>10325</v>
      </c>
      <c r="L1901" t="s">
        <v>4067</v>
      </c>
      <c r="M1901" s="87">
        <v>43836</v>
      </c>
      <c r="N1901" t="s">
        <v>1551</v>
      </c>
      <c r="O1901" t="s">
        <v>1552</v>
      </c>
      <c r="P1901" s="61">
        <v>-237.6</v>
      </c>
      <c r="Q1901" t="s">
        <v>1552</v>
      </c>
      <c r="R1901" s="61">
        <v>0</v>
      </c>
      <c r="S1901" s="61">
        <v>-237.6</v>
      </c>
    </row>
    <row r="1902" spans="1:19" x14ac:dyDescent="0.2">
      <c r="A1902" t="s">
        <v>601</v>
      </c>
      <c r="B1902" t="s">
        <v>1006</v>
      </c>
      <c r="C1902" t="s">
        <v>1348</v>
      </c>
      <c r="D1902" t="s">
        <v>238</v>
      </c>
      <c r="E1902" t="s">
        <v>1546</v>
      </c>
      <c r="F1902" t="s">
        <v>120</v>
      </c>
      <c r="G1902" s="87">
        <v>43830</v>
      </c>
      <c r="H1902" t="s">
        <v>2974</v>
      </c>
      <c r="I1902" t="s">
        <v>4066</v>
      </c>
      <c r="J1902" t="s">
        <v>4063</v>
      </c>
      <c r="K1902">
        <v>10325</v>
      </c>
      <c r="L1902" t="s">
        <v>4068</v>
      </c>
      <c r="M1902" s="87">
        <v>43836</v>
      </c>
      <c r="N1902" t="s">
        <v>1551</v>
      </c>
      <c r="O1902" t="s">
        <v>1552</v>
      </c>
      <c r="P1902" s="61">
        <v>237.6</v>
      </c>
      <c r="Q1902" t="s">
        <v>1552</v>
      </c>
      <c r="R1902" s="61">
        <v>237.6</v>
      </c>
      <c r="S1902" s="61">
        <v>0</v>
      </c>
    </row>
    <row r="1903" spans="1:19" x14ac:dyDescent="0.2">
      <c r="A1903" t="s">
        <v>601</v>
      </c>
      <c r="B1903" t="s">
        <v>1006</v>
      </c>
      <c r="C1903" t="s">
        <v>1348</v>
      </c>
      <c r="D1903" t="s">
        <v>238</v>
      </c>
      <c r="E1903" t="s">
        <v>1546</v>
      </c>
      <c r="F1903" t="s">
        <v>120</v>
      </c>
      <c r="G1903" s="87">
        <v>43830</v>
      </c>
      <c r="H1903" t="s">
        <v>1839</v>
      </c>
      <c r="I1903" t="s">
        <v>4069</v>
      </c>
      <c r="J1903" t="s">
        <v>4070</v>
      </c>
      <c r="K1903">
        <v>10324</v>
      </c>
      <c r="L1903" t="s">
        <v>4071</v>
      </c>
      <c r="M1903" s="87">
        <v>43836</v>
      </c>
      <c r="N1903" t="s">
        <v>1635</v>
      </c>
      <c r="O1903" t="s">
        <v>1552</v>
      </c>
      <c r="P1903" s="61">
        <v>216</v>
      </c>
      <c r="Q1903" t="s">
        <v>1552</v>
      </c>
      <c r="R1903" s="61">
        <v>216</v>
      </c>
      <c r="S1903" s="61">
        <v>0</v>
      </c>
    </row>
    <row r="1904" spans="1:19" x14ac:dyDescent="0.2">
      <c r="A1904" t="s">
        <v>601</v>
      </c>
      <c r="B1904" t="s">
        <v>1006</v>
      </c>
      <c r="C1904" t="s">
        <v>1348</v>
      </c>
      <c r="D1904" t="s">
        <v>238</v>
      </c>
      <c r="E1904" t="s">
        <v>1546</v>
      </c>
      <c r="F1904" t="s">
        <v>120</v>
      </c>
      <c r="G1904" s="87">
        <v>43830</v>
      </c>
      <c r="H1904" t="s">
        <v>1839</v>
      </c>
      <c r="I1904" t="s">
        <v>4072</v>
      </c>
      <c r="J1904" t="s">
        <v>4073</v>
      </c>
      <c r="K1904">
        <v>10324</v>
      </c>
      <c r="L1904" t="s">
        <v>4074</v>
      </c>
      <c r="M1904" s="87">
        <v>43836</v>
      </c>
      <c r="N1904" t="s">
        <v>1635</v>
      </c>
      <c r="O1904" t="s">
        <v>1552</v>
      </c>
      <c r="P1904" s="61">
        <v>94.38</v>
      </c>
      <c r="Q1904" t="s">
        <v>1552</v>
      </c>
      <c r="R1904" s="61">
        <v>94.38</v>
      </c>
      <c r="S1904" s="61">
        <v>0</v>
      </c>
    </row>
    <row r="1905" spans="1:19" x14ac:dyDescent="0.2">
      <c r="A1905" t="s">
        <v>601</v>
      </c>
      <c r="B1905" t="s">
        <v>1006</v>
      </c>
      <c r="C1905" t="s">
        <v>1348</v>
      </c>
      <c r="D1905" t="s">
        <v>238</v>
      </c>
      <c r="E1905" t="s">
        <v>1546</v>
      </c>
      <c r="F1905" t="s">
        <v>120</v>
      </c>
      <c r="G1905" s="87">
        <v>43830</v>
      </c>
      <c r="H1905" t="s">
        <v>1839</v>
      </c>
      <c r="I1905" t="s">
        <v>4075</v>
      </c>
      <c r="J1905" t="s">
        <v>4076</v>
      </c>
      <c r="K1905">
        <v>10331</v>
      </c>
      <c r="L1905" t="s">
        <v>4077</v>
      </c>
      <c r="M1905" s="87">
        <v>43837</v>
      </c>
      <c r="N1905" t="s">
        <v>1551</v>
      </c>
      <c r="O1905" t="s">
        <v>1552</v>
      </c>
      <c r="P1905" s="61">
        <v>216</v>
      </c>
      <c r="Q1905" t="s">
        <v>1552</v>
      </c>
      <c r="R1905" s="61">
        <v>216</v>
      </c>
      <c r="S1905" s="61">
        <v>0</v>
      </c>
    </row>
    <row r="1906" spans="1:19" x14ac:dyDescent="0.2">
      <c r="A1906" t="s">
        <v>601</v>
      </c>
      <c r="B1906" t="s">
        <v>1006</v>
      </c>
      <c r="C1906" t="s">
        <v>1348</v>
      </c>
      <c r="D1906" t="s">
        <v>238</v>
      </c>
      <c r="E1906" t="s">
        <v>1546</v>
      </c>
      <c r="F1906" t="s">
        <v>120</v>
      </c>
      <c r="G1906" s="87">
        <v>43830</v>
      </c>
      <c r="H1906" t="s">
        <v>1839</v>
      </c>
      <c r="I1906" t="s">
        <v>4078</v>
      </c>
      <c r="J1906" t="s">
        <v>4079</v>
      </c>
      <c r="K1906">
        <v>10331</v>
      </c>
      <c r="L1906" t="s">
        <v>4077</v>
      </c>
      <c r="M1906" s="87">
        <v>43837</v>
      </c>
      <c r="N1906" t="s">
        <v>1551</v>
      </c>
      <c r="O1906" t="s">
        <v>1552</v>
      </c>
      <c r="P1906" s="61">
        <v>94.38</v>
      </c>
      <c r="Q1906" t="s">
        <v>1552</v>
      </c>
      <c r="R1906" s="61">
        <v>94.38</v>
      </c>
      <c r="S1906" s="61">
        <v>0</v>
      </c>
    </row>
    <row r="1907" spans="1:19" x14ac:dyDescent="0.2">
      <c r="A1907" t="s">
        <v>601</v>
      </c>
      <c r="B1907" t="s">
        <v>1006</v>
      </c>
      <c r="C1907" t="s">
        <v>1348</v>
      </c>
      <c r="D1907" t="s">
        <v>238</v>
      </c>
      <c r="E1907" t="s">
        <v>1546</v>
      </c>
      <c r="F1907" t="s">
        <v>120</v>
      </c>
      <c r="G1907" s="87">
        <v>43830</v>
      </c>
      <c r="H1907" t="s">
        <v>1547</v>
      </c>
      <c r="I1907" t="s">
        <v>4080</v>
      </c>
      <c r="J1907" t="s">
        <v>4081</v>
      </c>
      <c r="K1907">
        <v>10324</v>
      </c>
      <c r="L1907" t="s">
        <v>4082</v>
      </c>
      <c r="M1907" s="87">
        <v>43836</v>
      </c>
      <c r="N1907" t="s">
        <v>1635</v>
      </c>
      <c r="O1907" t="s">
        <v>1552</v>
      </c>
      <c r="P1907" s="61">
        <v>-216</v>
      </c>
      <c r="Q1907" t="s">
        <v>1552</v>
      </c>
      <c r="R1907" s="61">
        <v>0</v>
      </c>
      <c r="S1907" s="61">
        <v>-216</v>
      </c>
    </row>
    <row r="1908" spans="1:19" x14ac:dyDescent="0.2">
      <c r="A1908" t="s">
        <v>601</v>
      </c>
      <c r="B1908" t="s">
        <v>1006</v>
      </c>
      <c r="C1908" t="s">
        <v>1348</v>
      </c>
      <c r="D1908" t="s">
        <v>238</v>
      </c>
      <c r="E1908" t="s">
        <v>1546</v>
      </c>
      <c r="F1908" t="s">
        <v>120</v>
      </c>
      <c r="G1908" s="87">
        <v>43830</v>
      </c>
      <c r="H1908" t="s">
        <v>1547</v>
      </c>
      <c r="I1908" t="s">
        <v>4083</v>
      </c>
      <c r="J1908" t="s">
        <v>4084</v>
      </c>
      <c r="K1908">
        <v>10324</v>
      </c>
      <c r="L1908" t="s">
        <v>4082</v>
      </c>
      <c r="M1908" s="87">
        <v>43836</v>
      </c>
      <c r="N1908" t="s">
        <v>1635</v>
      </c>
      <c r="O1908" t="s">
        <v>1552</v>
      </c>
      <c r="P1908" s="61">
        <v>-94.38</v>
      </c>
      <c r="Q1908" t="s">
        <v>1552</v>
      </c>
      <c r="R1908" s="61">
        <v>0</v>
      </c>
      <c r="S1908" s="61">
        <v>-94.38</v>
      </c>
    </row>
    <row r="1909" spans="1:19" x14ac:dyDescent="0.2">
      <c r="A1909" t="s">
        <v>601</v>
      </c>
      <c r="B1909" t="s">
        <v>1006</v>
      </c>
      <c r="C1909" t="s">
        <v>1348</v>
      </c>
      <c r="D1909" t="s">
        <v>238</v>
      </c>
      <c r="E1909" t="s">
        <v>1546</v>
      </c>
      <c r="F1909" t="s">
        <v>120</v>
      </c>
      <c r="G1909" s="87">
        <v>43830</v>
      </c>
      <c r="H1909" t="s">
        <v>1547</v>
      </c>
      <c r="I1909" t="s">
        <v>4085</v>
      </c>
      <c r="J1909" t="s">
        <v>4086</v>
      </c>
      <c r="K1909">
        <v>10324</v>
      </c>
      <c r="L1909" t="s">
        <v>4087</v>
      </c>
      <c r="M1909" s="87">
        <v>43836</v>
      </c>
      <c r="N1909" t="s">
        <v>1635</v>
      </c>
      <c r="O1909" t="s">
        <v>1552</v>
      </c>
      <c r="P1909" s="61">
        <v>-94.38</v>
      </c>
      <c r="Q1909" t="s">
        <v>1552</v>
      </c>
      <c r="R1909" s="61">
        <v>0</v>
      </c>
      <c r="S1909" s="61">
        <v>-94.38</v>
      </c>
    </row>
    <row r="1910" spans="1:19" x14ac:dyDescent="0.2">
      <c r="A1910" t="s">
        <v>601</v>
      </c>
      <c r="B1910" t="s">
        <v>1006</v>
      </c>
      <c r="C1910" t="s">
        <v>1348</v>
      </c>
      <c r="D1910" t="s">
        <v>238</v>
      </c>
      <c r="E1910" t="s">
        <v>1546</v>
      </c>
      <c r="F1910" t="s">
        <v>121</v>
      </c>
      <c r="G1910" s="87">
        <v>43837</v>
      </c>
      <c r="H1910" t="s">
        <v>2974</v>
      </c>
      <c r="I1910" t="s">
        <v>4088</v>
      </c>
      <c r="J1910" t="s">
        <v>4089</v>
      </c>
      <c r="K1910">
        <v>10335</v>
      </c>
      <c r="L1910" t="s">
        <v>4090</v>
      </c>
      <c r="M1910" s="87">
        <v>43837</v>
      </c>
      <c r="N1910" t="s">
        <v>1635</v>
      </c>
      <c r="O1910" t="s">
        <v>1552</v>
      </c>
      <c r="P1910" s="61">
        <v>-103.82</v>
      </c>
      <c r="Q1910" t="s">
        <v>1552</v>
      </c>
      <c r="R1910" s="61">
        <v>0</v>
      </c>
      <c r="S1910" s="61">
        <v>-103.82</v>
      </c>
    </row>
    <row r="1911" spans="1:19" x14ac:dyDescent="0.2">
      <c r="A1911" t="s">
        <v>601</v>
      </c>
      <c r="B1911" t="s">
        <v>1006</v>
      </c>
      <c r="C1911" t="s">
        <v>1348</v>
      </c>
      <c r="D1911" t="s">
        <v>238</v>
      </c>
      <c r="E1911" t="s">
        <v>1546</v>
      </c>
      <c r="F1911" t="s">
        <v>121</v>
      </c>
      <c r="G1911" s="87">
        <v>43861</v>
      </c>
      <c r="H1911" t="s">
        <v>2974</v>
      </c>
      <c r="I1911" t="s">
        <v>4088</v>
      </c>
      <c r="J1911" t="s">
        <v>4089</v>
      </c>
      <c r="K1911">
        <v>10351</v>
      </c>
      <c r="L1911" t="s">
        <v>4091</v>
      </c>
      <c r="M1911" s="87">
        <v>43864</v>
      </c>
      <c r="N1911" t="s">
        <v>1551</v>
      </c>
      <c r="O1911" t="s">
        <v>1552</v>
      </c>
      <c r="P1911" s="61">
        <v>103.82</v>
      </c>
      <c r="Q1911" t="s">
        <v>1552</v>
      </c>
      <c r="R1911" s="61">
        <v>103.82</v>
      </c>
      <c r="S1911" s="61">
        <v>0</v>
      </c>
    </row>
    <row r="1912" spans="1:19" x14ac:dyDescent="0.2">
      <c r="A1912" t="s">
        <v>601</v>
      </c>
      <c r="B1912" t="s">
        <v>1006</v>
      </c>
      <c r="C1912" t="s">
        <v>1348</v>
      </c>
      <c r="D1912" t="s">
        <v>238</v>
      </c>
      <c r="E1912" t="s">
        <v>1546</v>
      </c>
      <c r="F1912" t="s">
        <v>121</v>
      </c>
      <c r="G1912" s="87">
        <v>43861</v>
      </c>
      <c r="H1912" t="s">
        <v>2974</v>
      </c>
      <c r="I1912" t="s">
        <v>4092</v>
      </c>
      <c r="J1912" t="s">
        <v>4093</v>
      </c>
      <c r="K1912">
        <v>10348</v>
      </c>
      <c r="L1912" t="s">
        <v>4094</v>
      </c>
      <c r="M1912" s="87">
        <v>43863</v>
      </c>
      <c r="N1912" t="s">
        <v>1635</v>
      </c>
      <c r="O1912" t="s">
        <v>1552</v>
      </c>
      <c r="P1912" s="61">
        <v>-11.2</v>
      </c>
      <c r="Q1912" t="s">
        <v>1552</v>
      </c>
      <c r="R1912" s="61">
        <v>0</v>
      </c>
      <c r="S1912" s="61">
        <v>-11.2</v>
      </c>
    </row>
    <row r="1913" spans="1:19" x14ac:dyDescent="0.2">
      <c r="A1913" t="s">
        <v>601</v>
      </c>
      <c r="B1913" t="s">
        <v>1006</v>
      </c>
      <c r="C1913" t="s">
        <v>1348</v>
      </c>
      <c r="D1913" t="s">
        <v>238</v>
      </c>
      <c r="E1913" t="s">
        <v>1546</v>
      </c>
      <c r="F1913" t="s">
        <v>123</v>
      </c>
      <c r="G1913" s="87">
        <v>43921</v>
      </c>
      <c r="H1913" t="s">
        <v>2974</v>
      </c>
      <c r="I1913" t="s">
        <v>4095</v>
      </c>
      <c r="J1913" t="s">
        <v>4096</v>
      </c>
      <c r="K1913">
        <v>10382</v>
      </c>
      <c r="L1913" t="s">
        <v>2995</v>
      </c>
      <c r="M1913" s="87">
        <v>43921</v>
      </c>
      <c r="N1913" t="s">
        <v>1635</v>
      </c>
      <c r="O1913" t="s">
        <v>1552</v>
      </c>
      <c r="P1913" s="61">
        <v>118.8</v>
      </c>
      <c r="Q1913" t="s">
        <v>1552</v>
      </c>
      <c r="R1913" s="61">
        <v>118.8</v>
      </c>
      <c r="S1913" s="61">
        <v>0</v>
      </c>
    </row>
    <row r="1914" spans="1:19" x14ac:dyDescent="0.2">
      <c r="A1914" t="s">
        <v>601</v>
      </c>
      <c r="B1914" t="s">
        <v>1006</v>
      </c>
      <c r="C1914" t="s">
        <v>1348</v>
      </c>
      <c r="D1914" t="s">
        <v>238</v>
      </c>
      <c r="E1914" t="s">
        <v>1546</v>
      </c>
      <c r="F1914" t="s">
        <v>124</v>
      </c>
      <c r="G1914" s="87">
        <v>43951</v>
      </c>
      <c r="H1914" t="s">
        <v>2974</v>
      </c>
      <c r="I1914" t="s">
        <v>4097</v>
      </c>
      <c r="J1914" t="s">
        <v>4051</v>
      </c>
      <c r="K1914">
        <v>10390</v>
      </c>
      <c r="L1914" t="s">
        <v>4098</v>
      </c>
      <c r="M1914" s="87">
        <v>43952</v>
      </c>
      <c r="N1914" t="s">
        <v>1551</v>
      </c>
      <c r="O1914" t="s">
        <v>1552</v>
      </c>
      <c r="P1914" s="61">
        <v>39.6</v>
      </c>
      <c r="Q1914" t="s">
        <v>1552</v>
      </c>
      <c r="R1914" s="61">
        <v>39.6</v>
      </c>
      <c r="S1914" s="61">
        <v>0</v>
      </c>
    </row>
    <row r="1915" spans="1:19" x14ac:dyDescent="0.2">
      <c r="A1915" t="s">
        <v>601</v>
      </c>
      <c r="B1915" t="s">
        <v>1006</v>
      </c>
      <c r="C1915" t="s">
        <v>1348</v>
      </c>
      <c r="D1915" t="s">
        <v>238</v>
      </c>
      <c r="E1915" t="s">
        <v>1546</v>
      </c>
      <c r="F1915" t="s">
        <v>126</v>
      </c>
      <c r="G1915" s="87">
        <v>43999</v>
      </c>
      <c r="H1915" t="s">
        <v>1631</v>
      </c>
      <c r="J1915" t="s">
        <v>4099</v>
      </c>
      <c r="K1915">
        <v>10409</v>
      </c>
      <c r="L1915" t="s">
        <v>4100</v>
      </c>
      <c r="M1915" s="87">
        <v>44006</v>
      </c>
      <c r="N1915" t="s">
        <v>1551</v>
      </c>
      <c r="O1915" t="s">
        <v>1552</v>
      </c>
      <c r="P1915" s="61">
        <v>363</v>
      </c>
      <c r="Q1915" t="s">
        <v>1552</v>
      </c>
      <c r="R1915" s="61">
        <v>363</v>
      </c>
      <c r="S1915" s="61">
        <v>0</v>
      </c>
    </row>
    <row r="1916" spans="1:19" x14ac:dyDescent="0.2">
      <c r="A1916" t="s">
        <v>601</v>
      </c>
      <c r="B1916" t="s">
        <v>1006</v>
      </c>
      <c r="C1916" t="s">
        <v>1348</v>
      </c>
      <c r="D1916" t="s">
        <v>238</v>
      </c>
      <c r="E1916" t="s">
        <v>1546</v>
      </c>
      <c r="F1916" t="s">
        <v>126</v>
      </c>
      <c r="G1916" s="87">
        <v>43999</v>
      </c>
      <c r="H1916" t="s">
        <v>1631</v>
      </c>
      <c r="J1916" t="s">
        <v>4101</v>
      </c>
      <c r="K1916">
        <v>10409</v>
      </c>
      <c r="L1916" t="s">
        <v>4100</v>
      </c>
      <c r="M1916" s="87">
        <v>44006</v>
      </c>
      <c r="N1916" t="s">
        <v>1551</v>
      </c>
      <c r="O1916" t="s">
        <v>1552</v>
      </c>
      <c r="P1916" s="61">
        <v>97.5</v>
      </c>
      <c r="Q1916" t="s">
        <v>1552</v>
      </c>
      <c r="R1916" s="61">
        <v>97.5</v>
      </c>
      <c r="S1916" s="61">
        <v>0</v>
      </c>
    </row>
    <row r="1917" spans="1:19" x14ac:dyDescent="0.2">
      <c r="A1917" t="s">
        <v>601</v>
      </c>
      <c r="B1917" t="s">
        <v>1006</v>
      </c>
      <c r="C1917" t="s">
        <v>1348</v>
      </c>
      <c r="D1917" t="s">
        <v>238</v>
      </c>
      <c r="E1917" t="s">
        <v>1546</v>
      </c>
      <c r="F1917" t="s">
        <v>126</v>
      </c>
      <c r="G1917" s="87">
        <v>44004</v>
      </c>
      <c r="H1917" t="s">
        <v>1631</v>
      </c>
      <c r="I1917" t="s">
        <v>4102</v>
      </c>
      <c r="J1917" t="s">
        <v>4103</v>
      </c>
      <c r="K1917">
        <v>10409</v>
      </c>
      <c r="L1917" t="s">
        <v>4104</v>
      </c>
      <c r="M1917" s="87">
        <v>44006</v>
      </c>
      <c r="N1917" t="s">
        <v>1551</v>
      </c>
      <c r="O1917" t="s">
        <v>1552</v>
      </c>
      <c r="P1917" s="61">
        <v>880</v>
      </c>
      <c r="Q1917" t="s">
        <v>1552</v>
      </c>
      <c r="R1917" s="61">
        <v>880</v>
      </c>
      <c r="S1917" s="61">
        <v>0</v>
      </c>
    </row>
    <row r="1918" spans="1:19" x14ac:dyDescent="0.2">
      <c r="A1918" t="s">
        <v>601</v>
      </c>
      <c r="B1918" t="s">
        <v>1006</v>
      </c>
      <c r="C1918" t="s">
        <v>1348</v>
      </c>
      <c r="D1918" t="s">
        <v>238</v>
      </c>
      <c r="E1918" t="s">
        <v>1546</v>
      </c>
      <c r="F1918" t="s">
        <v>126</v>
      </c>
      <c r="G1918" s="87">
        <v>44004</v>
      </c>
      <c r="H1918" t="s">
        <v>1631</v>
      </c>
      <c r="I1918" t="s">
        <v>4102</v>
      </c>
      <c r="J1918" t="s">
        <v>4105</v>
      </c>
      <c r="K1918">
        <v>10409</v>
      </c>
      <c r="L1918" t="s">
        <v>4104</v>
      </c>
      <c r="M1918" s="87">
        <v>44006</v>
      </c>
      <c r="N1918" t="s">
        <v>1551</v>
      </c>
      <c r="O1918" t="s">
        <v>1552</v>
      </c>
      <c r="P1918" s="61">
        <v>880</v>
      </c>
      <c r="Q1918" t="s">
        <v>1552</v>
      </c>
      <c r="R1918" s="61">
        <v>880</v>
      </c>
      <c r="S1918" s="61">
        <v>0</v>
      </c>
    </row>
    <row r="1919" spans="1:19" x14ac:dyDescent="0.2">
      <c r="A1919" t="s">
        <v>601</v>
      </c>
      <c r="B1919" t="s">
        <v>1006</v>
      </c>
      <c r="C1919" t="s">
        <v>1348</v>
      </c>
      <c r="D1919" t="s">
        <v>238</v>
      </c>
      <c r="E1919" t="s">
        <v>1546</v>
      </c>
      <c r="F1919" t="s">
        <v>126</v>
      </c>
      <c r="G1919" s="87">
        <v>44004</v>
      </c>
      <c r="H1919" t="s">
        <v>1631</v>
      </c>
      <c r="I1919" t="s">
        <v>4102</v>
      </c>
      <c r="J1919" t="s">
        <v>4106</v>
      </c>
      <c r="K1919">
        <v>10409</v>
      </c>
      <c r="L1919" t="s">
        <v>4104</v>
      </c>
      <c r="M1919" s="87">
        <v>44006</v>
      </c>
      <c r="N1919" t="s">
        <v>1551</v>
      </c>
      <c r="O1919" t="s">
        <v>1552</v>
      </c>
      <c r="P1919" s="61">
        <v>880</v>
      </c>
      <c r="Q1919" t="s">
        <v>1552</v>
      </c>
      <c r="R1919" s="61">
        <v>880</v>
      </c>
      <c r="S1919" s="61">
        <v>0</v>
      </c>
    </row>
    <row r="1920" spans="1:19" x14ac:dyDescent="0.2">
      <c r="A1920" t="s">
        <v>601</v>
      </c>
      <c r="B1920" t="s">
        <v>1006</v>
      </c>
      <c r="C1920" t="s">
        <v>1348</v>
      </c>
      <c r="D1920" t="s">
        <v>238</v>
      </c>
      <c r="E1920" t="s">
        <v>1546</v>
      </c>
      <c r="F1920" t="s">
        <v>126</v>
      </c>
      <c r="G1920" s="87">
        <v>44004</v>
      </c>
      <c r="H1920" t="s">
        <v>1631</v>
      </c>
      <c r="I1920" t="s">
        <v>4102</v>
      </c>
      <c r="J1920" t="s">
        <v>4107</v>
      </c>
      <c r="K1920">
        <v>10409</v>
      </c>
      <c r="L1920" t="s">
        <v>4104</v>
      </c>
      <c r="M1920" s="87">
        <v>44006</v>
      </c>
      <c r="N1920" t="s">
        <v>1551</v>
      </c>
      <c r="O1920" t="s">
        <v>1552</v>
      </c>
      <c r="P1920" s="61">
        <v>880</v>
      </c>
      <c r="Q1920" t="s">
        <v>1552</v>
      </c>
      <c r="R1920" s="61">
        <v>880</v>
      </c>
      <c r="S1920" s="61">
        <v>0</v>
      </c>
    </row>
    <row r="1921" spans="1:19" x14ac:dyDescent="0.2">
      <c r="A1921" t="s">
        <v>601</v>
      </c>
      <c r="B1921" t="s">
        <v>1006</v>
      </c>
      <c r="C1921" t="s">
        <v>1348</v>
      </c>
      <c r="D1921" t="s">
        <v>238</v>
      </c>
      <c r="E1921" t="s">
        <v>1546</v>
      </c>
      <c r="F1921" t="s">
        <v>16</v>
      </c>
      <c r="G1921" s="87">
        <v>44012</v>
      </c>
      <c r="H1921" t="s">
        <v>2361</v>
      </c>
      <c r="J1921" t="s">
        <v>2362</v>
      </c>
      <c r="K1921">
        <v>10408</v>
      </c>
      <c r="L1921" t="s">
        <v>2363</v>
      </c>
      <c r="M1921" s="87">
        <v>43999</v>
      </c>
      <c r="N1921" t="s">
        <v>1551</v>
      </c>
      <c r="O1921" t="s">
        <v>1552</v>
      </c>
      <c r="P1921" s="61">
        <v>-174.7</v>
      </c>
      <c r="Q1921" t="s">
        <v>1552</v>
      </c>
      <c r="R1921" s="61">
        <v>0</v>
      </c>
      <c r="S1921" s="61">
        <v>-174.7</v>
      </c>
    </row>
    <row r="1922" spans="1:19" x14ac:dyDescent="0.2">
      <c r="A1922" t="s">
        <v>601</v>
      </c>
      <c r="B1922" t="s">
        <v>1006</v>
      </c>
      <c r="C1922" t="s">
        <v>1348</v>
      </c>
      <c r="D1922" t="s">
        <v>238</v>
      </c>
      <c r="E1922" t="s">
        <v>1546</v>
      </c>
      <c r="F1922" t="s">
        <v>16</v>
      </c>
      <c r="G1922" s="87">
        <v>44012</v>
      </c>
      <c r="H1922" t="s">
        <v>2897</v>
      </c>
      <c r="I1922" t="s">
        <v>2362</v>
      </c>
      <c r="J1922" t="s">
        <v>2362</v>
      </c>
      <c r="K1922">
        <v>10409</v>
      </c>
      <c r="L1922" t="s">
        <v>4104</v>
      </c>
      <c r="M1922" s="87">
        <v>44006</v>
      </c>
      <c r="N1922" t="s">
        <v>1551</v>
      </c>
      <c r="O1922" t="s">
        <v>1552</v>
      </c>
      <c r="P1922" s="61">
        <v>-880</v>
      </c>
      <c r="Q1922" t="s">
        <v>1552</v>
      </c>
      <c r="R1922" s="61">
        <v>0</v>
      </c>
      <c r="S1922" s="61">
        <v>-880</v>
      </c>
    </row>
    <row r="1923" spans="1:19" x14ac:dyDescent="0.2">
      <c r="A1923" t="s">
        <v>601</v>
      </c>
      <c r="B1923" t="s">
        <v>1006</v>
      </c>
      <c r="C1923" t="s">
        <v>1348</v>
      </c>
      <c r="D1923" t="s">
        <v>238</v>
      </c>
      <c r="E1923" t="s">
        <v>1546</v>
      </c>
      <c r="F1923" t="s">
        <v>16</v>
      </c>
      <c r="G1923" s="87">
        <v>44012</v>
      </c>
      <c r="H1923" t="s">
        <v>2897</v>
      </c>
      <c r="I1923" t="s">
        <v>2362</v>
      </c>
      <c r="J1923" t="s">
        <v>2362</v>
      </c>
      <c r="K1923">
        <v>10409</v>
      </c>
      <c r="L1923" t="s">
        <v>4104</v>
      </c>
      <c r="M1923" s="87">
        <v>44006</v>
      </c>
      <c r="N1923" t="s">
        <v>1551</v>
      </c>
      <c r="O1923" t="s">
        <v>1552</v>
      </c>
      <c r="P1923" s="61">
        <v>-880</v>
      </c>
      <c r="Q1923" t="s">
        <v>1552</v>
      </c>
      <c r="R1923" s="61">
        <v>0</v>
      </c>
      <c r="S1923" s="61">
        <v>-880</v>
      </c>
    </row>
    <row r="1924" spans="1:19" x14ac:dyDescent="0.2">
      <c r="A1924" t="s">
        <v>601</v>
      </c>
      <c r="B1924" t="s">
        <v>1006</v>
      </c>
      <c r="C1924" t="s">
        <v>1348</v>
      </c>
      <c r="D1924" t="s">
        <v>238</v>
      </c>
      <c r="E1924" t="s">
        <v>1546</v>
      </c>
      <c r="F1924" t="s">
        <v>16</v>
      </c>
      <c r="G1924" s="87">
        <v>44012</v>
      </c>
      <c r="H1924" t="s">
        <v>2897</v>
      </c>
      <c r="I1924" t="s">
        <v>2362</v>
      </c>
      <c r="J1924" t="s">
        <v>2362</v>
      </c>
      <c r="K1924">
        <v>10409</v>
      </c>
      <c r="L1924" t="s">
        <v>4104</v>
      </c>
      <c r="M1924" s="87">
        <v>44006</v>
      </c>
      <c r="N1924" t="s">
        <v>1551</v>
      </c>
      <c r="O1924" t="s">
        <v>1552</v>
      </c>
      <c r="P1924" s="61">
        <v>-880</v>
      </c>
      <c r="Q1924" t="s">
        <v>1552</v>
      </c>
      <c r="R1924" s="61">
        <v>0</v>
      </c>
      <c r="S1924" s="61">
        <v>-880</v>
      </c>
    </row>
    <row r="1925" spans="1:19" x14ac:dyDescent="0.2">
      <c r="A1925" t="s">
        <v>601</v>
      </c>
      <c r="B1925" t="s">
        <v>1006</v>
      </c>
      <c r="C1925" t="s">
        <v>1348</v>
      </c>
      <c r="D1925" t="s">
        <v>238</v>
      </c>
      <c r="E1925" t="s">
        <v>1546</v>
      </c>
      <c r="F1925" t="s">
        <v>16</v>
      </c>
      <c r="G1925" s="87">
        <v>44012</v>
      </c>
      <c r="H1925" t="s">
        <v>2897</v>
      </c>
      <c r="I1925" t="s">
        <v>2362</v>
      </c>
      <c r="J1925" t="s">
        <v>2362</v>
      </c>
      <c r="K1925">
        <v>10409</v>
      </c>
      <c r="L1925" t="s">
        <v>4104</v>
      </c>
      <c r="M1925" s="87">
        <v>44006</v>
      </c>
      <c r="N1925" t="s">
        <v>1551</v>
      </c>
      <c r="O1925" t="s">
        <v>1552</v>
      </c>
      <c r="P1925" s="61">
        <v>-880</v>
      </c>
      <c r="Q1925" t="s">
        <v>1552</v>
      </c>
      <c r="R1925" s="61">
        <v>0</v>
      </c>
      <c r="S1925" s="61">
        <v>-880</v>
      </c>
    </row>
    <row r="1926" spans="1:19" x14ac:dyDescent="0.2">
      <c r="A1926" t="s">
        <v>601</v>
      </c>
      <c r="B1926" t="s">
        <v>1006</v>
      </c>
      <c r="C1926" t="s">
        <v>1348</v>
      </c>
      <c r="D1926" t="s">
        <v>238</v>
      </c>
      <c r="E1926" t="s">
        <v>1546</v>
      </c>
      <c r="F1926" t="s">
        <v>16</v>
      </c>
      <c r="G1926" s="87">
        <v>44012</v>
      </c>
      <c r="H1926" t="s">
        <v>2897</v>
      </c>
      <c r="I1926" t="s">
        <v>2362</v>
      </c>
      <c r="J1926" t="s">
        <v>2362</v>
      </c>
      <c r="K1926">
        <v>10409</v>
      </c>
      <c r="L1926" t="s">
        <v>4100</v>
      </c>
      <c r="M1926" s="87">
        <v>44006</v>
      </c>
      <c r="N1926" t="s">
        <v>1551</v>
      </c>
      <c r="O1926" t="s">
        <v>1552</v>
      </c>
      <c r="P1926" s="61">
        <v>-97.5</v>
      </c>
      <c r="Q1926" t="s">
        <v>1552</v>
      </c>
      <c r="R1926" s="61">
        <v>0</v>
      </c>
      <c r="S1926" s="61">
        <v>-97.5</v>
      </c>
    </row>
    <row r="1927" spans="1:19" x14ac:dyDescent="0.2">
      <c r="A1927" t="s">
        <v>601</v>
      </c>
      <c r="B1927" t="s">
        <v>1006</v>
      </c>
      <c r="C1927" t="s">
        <v>1348</v>
      </c>
      <c r="D1927" t="s">
        <v>238</v>
      </c>
      <c r="E1927" t="s">
        <v>1546</v>
      </c>
      <c r="F1927" t="s">
        <v>16</v>
      </c>
      <c r="G1927" s="87">
        <v>44012</v>
      </c>
      <c r="H1927" t="s">
        <v>2897</v>
      </c>
      <c r="I1927" t="s">
        <v>2362</v>
      </c>
      <c r="J1927" t="s">
        <v>2362</v>
      </c>
      <c r="K1927">
        <v>10409</v>
      </c>
      <c r="L1927" t="s">
        <v>4100</v>
      </c>
      <c r="M1927" s="87">
        <v>44006</v>
      </c>
      <c r="N1927" t="s">
        <v>1551</v>
      </c>
      <c r="O1927" t="s">
        <v>1552</v>
      </c>
      <c r="P1927" s="61">
        <v>-363</v>
      </c>
      <c r="Q1927" t="s">
        <v>1552</v>
      </c>
      <c r="R1927" s="61">
        <v>0</v>
      </c>
      <c r="S1927" s="61">
        <v>-363</v>
      </c>
    </row>
    <row r="1928" spans="1:19" x14ac:dyDescent="0.2">
      <c r="A1928" t="s">
        <v>602</v>
      </c>
      <c r="B1928" t="s">
        <v>1007</v>
      </c>
      <c r="C1928" t="s">
        <v>1351</v>
      </c>
      <c r="D1928" t="s">
        <v>238</v>
      </c>
      <c r="E1928" t="s">
        <v>1546</v>
      </c>
      <c r="F1928" t="s">
        <v>115</v>
      </c>
      <c r="G1928" s="87">
        <v>43649</v>
      </c>
      <c r="H1928" t="s">
        <v>2974</v>
      </c>
      <c r="I1928" t="s">
        <v>4108</v>
      </c>
      <c r="J1928" t="s">
        <v>4109</v>
      </c>
      <c r="K1928">
        <v>10220</v>
      </c>
      <c r="L1928" t="s">
        <v>4110</v>
      </c>
      <c r="M1928" s="87">
        <v>43650</v>
      </c>
      <c r="N1928" t="s">
        <v>1551</v>
      </c>
      <c r="O1928" t="s">
        <v>1552</v>
      </c>
      <c r="P1928" s="61">
        <v>43.4</v>
      </c>
      <c r="Q1928" t="s">
        <v>1552</v>
      </c>
      <c r="R1928" s="61">
        <v>43.4</v>
      </c>
      <c r="S1928" s="61">
        <v>0</v>
      </c>
    </row>
    <row r="1929" spans="1:19" x14ac:dyDescent="0.2">
      <c r="A1929" t="s">
        <v>602</v>
      </c>
      <c r="B1929" t="s">
        <v>1007</v>
      </c>
      <c r="C1929" t="s">
        <v>1351</v>
      </c>
      <c r="D1929" t="s">
        <v>238</v>
      </c>
      <c r="E1929" t="s">
        <v>1546</v>
      </c>
      <c r="F1929" t="s">
        <v>115</v>
      </c>
      <c r="G1929" s="87">
        <v>43677</v>
      </c>
      <c r="H1929" t="s">
        <v>2974</v>
      </c>
      <c r="I1929" t="s">
        <v>4111</v>
      </c>
      <c r="J1929" t="s">
        <v>4112</v>
      </c>
      <c r="K1929">
        <v>10242</v>
      </c>
      <c r="L1929" t="s">
        <v>4113</v>
      </c>
      <c r="M1929" s="87">
        <v>43678</v>
      </c>
      <c r="N1929" t="s">
        <v>1635</v>
      </c>
      <c r="O1929" t="s">
        <v>1552</v>
      </c>
      <c r="P1929" s="61">
        <v>6.7</v>
      </c>
      <c r="Q1929" t="s">
        <v>1552</v>
      </c>
      <c r="R1929" s="61">
        <v>6.7</v>
      </c>
      <c r="S1929" s="61">
        <v>0</v>
      </c>
    </row>
    <row r="1930" spans="1:19" x14ac:dyDescent="0.2">
      <c r="A1930" t="s">
        <v>602</v>
      </c>
      <c r="B1930" t="s">
        <v>1007</v>
      </c>
      <c r="C1930" t="s">
        <v>1351</v>
      </c>
      <c r="D1930" t="s">
        <v>238</v>
      </c>
      <c r="E1930" t="s">
        <v>1546</v>
      </c>
      <c r="F1930" t="s">
        <v>116</v>
      </c>
      <c r="G1930" s="87">
        <v>43678</v>
      </c>
      <c r="H1930" t="s">
        <v>2974</v>
      </c>
      <c r="I1930" t="s">
        <v>4114</v>
      </c>
      <c r="J1930" t="s">
        <v>4115</v>
      </c>
      <c r="K1930">
        <v>10243</v>
      </c>
      <c r="L1930" t="s">
        <v>4116</v>
      </c>
      <c r="M1930" s="87">
        <v>43685</v>
      </c>
      <c r="N1930" t="s">
        <v>1551</v>
      </c>
      <c r="O1930" t="s">
        <v>1552</v>
      </c>
      <c r="P1930" s="61">
        <v>148.13</v>
      </c>
      <c r="Q1930" t="s">
        <v>1552</v>
      </c>
      <c r="R1930" s="61">
        <v>148.13</v>
      </c>
      <c r="S1930" s="61">
        <v>0</v>
      </c>
    </row>
    <row r="1931" spans="1:19" x14ac:dyDescent="0.2">
      <c r="A1931" t="s">
        <v>602</v>
      </c>
      <c r="B1931" t="s">
        <v>1007</v>
      </c>
      <c r="C1931" t="s">
        <v>1351</v>
      </c>
      <c r="D1931" t="s">
        <v>238</v>
      </c>
      <c r="E1931" t="s">
        <v>1546</v>
      </c>
      <c r="F1931" t="s">
        <v>116</v>
      </c>
      <c r="G1931" s="87">
        <v>43682</v>
      </c>
      <c r="H1931" t="s">
        <v>2974</v>
      </c>
      <c r="I1931" t="s">
        <v>4117</v>
      </c>
      <c r="J1931" t="s">
        <v>4109</v>
      </c>
      <c r="K1931">
        <v>10243</v>
      </c>
      <c r="L1931" t="s">
        <v>4118</v>
      </c>
      <c r="M1931" s="87">
        <v>43685</v>
      </c>
      <c r="N1931" t="s">
        <v>1551</v>
      </c>
      <c r="O1931" t="s">
        <v>1552</v>
      </c>
      <c r="P1931" s="61">
        <v>46.55</v>
      </c>
      <c r="Q1931" t="s">
        <v>1552</v>
      </c>
      <c r="R1931" s="61">
        <v>46.55</v>
      </c>
      <c r="S1931" s="61">
        <v>0</v>
      </c>
    </row>
    <row r="1932" spans="1:19" x14ac:dyDescent="0.2">
      <c r="A1932" t="s">
        <v>602</v>
      </c>
      <c r="B1932" t="s">
        <v>1007</v>
      </c>
      <c r="C1932" t="s">
        <v>1351</v>
      </c>
      <c r="D1932" t="s">
        <v>238</v>
      </c>
      <c r="E1932" t="s">
        <v>1546</v>
      </c>
      <c r="F1932" t="s">
        <v>116</v>
      </c>
      <c r="G1932" s="87">
        <v>43707</v>
      </c>
      <c r="H1932" t="s">
        <v>2974</v>
      </c>
      <c r="I1932" t="s">
        <v>4119</v>
      </c>
      <c r="J1932" t="s">
        <v>4112</v>
      </c>
      <c r="K1932">
        <v>10250</v>
      </c>
      <c r="L1932" t="s">
        <v>4120</v>
      </c>
      <c r="M1932" s="87">
        <v>43710</v>
      </c>
      <c r="N1932" t="s">
        <v>1635</v>
      </c>
      <c r="O1932" t="s">
        <v>1552</v>
      </c>
      <c r="P1932" s="61">
        <v>3.6</v>
      </c>
      <c r="Q1932" t="s">
        <v>1552</v>
      </c>
      <c r="R1932" s="61">
        <v>3.6</v>
      </c>
      <c r="S1932" s="61">
        <v>0</v>
      </c>
    </row>
    <row r="1933" spans="1:19" x14ac:dyDescent="0.2">
      <c r="A1933" t="s">
        <v>602</v>
      </c>
      <c r="B1933" t="s">
        <v>1007</v>
      </c>
      <c r="C1933" t="s">
        <v>1351</v>
      </c>
      <c r="D1933" t="s">
        <v>238</v>
      </c>
      <c r="E1933" t="s">
        <v>1546</v>
      </c>
      <c r="F1933" t="s">
        <v>116</v>
      </c>
      <c r="G1933" s="87">
        <v>43707</v>
      </c>
      <c r="H1933" t="s">
        <v>2974</v>
      </c>
      <c r="I1933" t="s">
        <v>4121</v>
      </c>
      <c r="J1933" t="s">
        <v>4115</v>
      </c>
      <c r="K1933">
        <v>10250</v>
      </c>
      <c r="L1933" t="s">
        <v>4120</v>
      </c>
      <c r="M1933" s="87">
        <v>43710</v>
      </c>
      <c r="N1933" t="s">
        <v>1635</v>
      </c>
      <c r="O1933" t="s">
        <v>1552</v>
      </c>
      <c r="P1933" s="61">
        <v>188.87</v>
      </c>
      <c r="Q1933" t="s">
        <v>1552</v>
      </c>
      <c r="R1933" s="61">
        <v>188.87</v>
      </c>
      <c r="S1933" s="61">
        <v>0</v>
      </c>
    </row>
    <row r="1934" spans="1:19" x14ac:dyDescent="0.2">
      <c r="A1934" t="s">
        <v>602</v>
      </c>
      <c r="B1934" t="s">
        <v>1007</v>
      </c>
      <c r="C1934" t="s">
        <v>1351</v>
      </c>
      <c r="D1934" t="s">
        <v>238</v>
      </c>
      <c r="E1934" t="s">
        <v>1546</v>
      </c>
      <c r="F1934" t="s">
        <v>117</v>
      </c>
      <c r="G1934" s="87">
        <v>43712</v>
      </c>
      <c r="H1934" t="s">
        <v>2974</v>
      </c>
      <c r="I1934" t="s">
        <v>4122</v>
      </c>
      <c r="J1934" t="s">
        <v>4123</v>
      </c>
      <c r="K1934">
        <v>10257</v>
      </c>
      <c r="L1934" t="s">
        <v>4124</v>
      </c>
      <c r="M1934" s="87">
        <v>43717</v>
      </c>
      <c r="N1934" t="s">
        <v>1551</v>
      </c>
      <c r="O1934" t="s">
        <v>1552</v>
      </c>
      <c r="P1934" s="61">
        <v>55.65</v>
      </c>
      <c r="Q1934" t="s">
        <v>1552</v>
      </c>
      <c r="R1934" s="61">
        <v>55.65</v>
      </c>
      <c r="S1934" s="61">
        <v>0</v>
      </c>
    </row>
    <row r="1935" spans="1:19" x14ac:dyDescent="0.2">
      <c r="A1935" t="s">
        <v>602</v>
      </c>
      <c r="B1935" t="s">
        <v>1007</v>
      </c>
      <c r="C1935" t="s">
        <v>1351</v>
      </c>
      <c r="D1935" t="s">
        <v>238</v>
      </c>
      <c r="E1935" t="s">
        <v>1546</v>
      </c>
      <c r="F1935" t="s">
        <v>117</v>
      </c>
      <c r="G1935" s="87">
        <v>43738</v>
      </c>
      <c r="H1935" t="s">
        <v>2974</v>
      </c>
      <c r="I1935" t="s">
        <v>4125</v>
      </c>
      <c r="J1935" t="s">
        <v>4126</v>
      </c>
      <c r="K1935">
        <v>10273</v>
      </c>
      <c r="L1935" t="s">
        <v>4127</v>
      </c>
      <c r="M1935" s="87">
        <v>43739</v>
      </c>
      <c r="N1935" t="s">
        <v>1635</v>
      </c>
      <c r="O1935" t="s">
        <v>1552</v>
      </c>
      <c r="P1935" s="61">
        <v>4.2</v>
      </c>
      <c r="Q1935" t="s">
        <v>1552</v>
      </c>
      <c r="R1935" s="61">
        <v>4.2</v>
      </c>
      <c r="S1935" s="61">
        <v>0</v>
      </c>
    </row>
    <row r="1936" spans="1:19" x14ac:dyDescent="0.2">
      <c r="A1936" t="s">
        <v>602</v>
      </c>
      <c r="B1936" t="s">
        <v>1007</v>
      </c>
      <c r="C1936" t="s">
        <v>1351</v>
      </c>
      <c r="D1936" t="s">
        <v>238</v>
      </c>
      <c r="E1936" t="s">
        <v>1546</v>
      </c>
      <c r="F1936" t="s">
        <v>118</v>
      </c>
      <c r="G1936" s="87">
        <v>43739</v>
      </c>
      <c r="H1936" t="s">
        <v>2974</v>
      </c>
      <c r="I1936" t="s">
        <v>4128</v>
      </c>
      <c r="J1936" t="s">
        <v>4115</v>
      </c>
      <c r="K1936">
        <v>10278</v>
      </c>
      <c r="L1936" t="s">
        <v>4129</v>
      </c>
      <c r="M1936" s="87">
        <v>43741</v>
      </c>
      <c r="N1936" t="s">
        <v>1551</v>
      </c>
      <c r="O1936" t="s">
        <v>1552</v>
      </c>
      <c r="P1936" s="61">
        <v>503.33</v>
      </c>
      <c r="Q1936" t="s">
        <v>1552</v>
      </c>
      <c r="R1936" s="61">
        <v>503.33</v>
      </c>
      <c r="S1936" s="61">
        <v>0</v>
      </c>
    </row>
    <row r="1937" spans="1:19" x14ac:dyDescent="0.2">
      <c r="A1937" t="s">
        <v>602</v>
      </c>
      <c r="B1937" t="s">
        <v>1007</v>
      </c>
      <c r="C1937" t="s">
        <v>1351</v>
      </c>
      <c r="D1937" t="s">
        <v>238</v>
      </c>
      <c r="E1937" t="s">
        <v>1546</v>
      </c>
      <c r="F1937" t="s">
        <v>118</v>
      </c>
      <c r="G1937" s="87">
        <v>43741</v>
      </c>
      <c r="H1937" t="s">
        <v>2974</v>
      </c>
      <c r="I1937" t="s">
        <v>4130</v>
      </c>
      <c r="J1937" t="s">
        <v>4109</v>
      </c>
      <c r="K1937">
        <v>10279</v>
      </c>
      <c r="L1937" t="s">
        <v>4131</v>
      </c>
      <c r="M1937" s="87">
        <v>43748</v>
      </c>
      <c r="N1937" t="s">
        <v>1551</v>
      </c>
      <c r="O1937" t="s">
        <v>1552</v>
      </c>
      <c r="P1937" s="61">
        <v>87.5</v>
      </c>
      <c r="Q1937" t="s">
        <v>1552</v>
      </c>
      <c r="R1937" s="61">
        <v>87.5</v>
      </c>
      <c r="S1937" s="61">
        <v>0</v>
      </c>
    </row>
    <row r="1938" spans="1:19" x14ac:dyDescent="0.2">
      <c r="A1938" t="s">
        <v>602</v>
      </c>
      <c r="B1938" t="s">
        <v>1007</v>
      </c>
      <c r="C1938" t="s">
        <v>1351</v>
      </c>
      <c r="D1938" t="s">
        <v>238</v>
      </c>
      <c r="E1938" t="s">
        <v>1546</v>
      </c>
      <c r="F1938" t="s">
        <v>118</v>
      </c>
      <c r="G1938" s="87">
        <v>43769</v>
      </c>
      <c r="H1938" t="s">
        <v>2974</v>
      </c>
      <c r="I1938" t="s">
        <v>4132</v>
      </c>
      <c r="J1938" t="s">
        <v>4123</v>
      </c>
      <c r="K1938">
        <v>10297</v>
      </c>
      <c r="L1938" t="s">
        <v>4133</v>
      </c>
      <c r="M1938" s="87">
        <v>43773</v>
      </c>
      <c r="N1938" t="s">
        <v>3298</v>
      </c>
      <c r="O1938" t="s">
        <v>1552</v>
      </c>
      <c r="P1938" s="61">
        <v>6.7</v>
      </c>
      <c r="Q1938" t="s">
        <v>1552</v>
      </c>
      <c r="R1938" s="61">
        <v>6.7</v>
      </c>
      <c r="S1938" s="61">
        <v>0</v>
      </c>
    </row>
    <row r="1939" spans="1:19" x14ac:dyDescent="0.2">
      <c r="A1939" t="s">
        <v>602</v>
      </c>
      <c r="B1939" t="s">
        <v>1007</v>
      </c>
      <c r="C1939" t="s">
        <v>1351</v>
      </c>
      <c r="D1939" t="s">
        <v>238</v>
      </c>
      <c r="E1939" t="s">
        <v>1546</v>
      </c>
      <c r="F1939" t="s">
        <v>118</v>
      </c>
      <c r="G1939" s="87">
        <v>43769</v>
      </c>
      <c r="H1939" t="s">
        <v>1846</v>
      </c>
      <c r="I1939" t="s">
        <v>4134</v>
      </c>
      <c r="J1939" t="s">
        <v>4134</v>
      </c>
      <c r="K1939">
        <v>10299</v>
      </c>
      <c r="L1939" t="s">
        <v>4135</v>
      </c>
      <c r="M1939" s="87">
        <v>43781</v>
      </c>
      <c r="N1939" t="s">
        <v>1551</v>
      </c>
      <c r="O1939" t="s">
        <v>1552</v>
      </c>
      <c r="P1939" s="61">
        <v>167.52</v>
      </c>
      <c r="Q1939" t="s">
        <v>1552</v>
      </c>
      <c r="R1939" s="61">
        <v>167.52</v>
      </c>
      <c r="S1939" s="61">
        <v>0</v>
      </c>
    </row>
    <row r="1940" spans="1:19" x14ac:dyDescent="0.2">
      <c r="A1940" t="s">
        <v>602</v>
      </c>
      <c r="B1940" t="s">
        <v>1007</v>
      </c>
      <c r="C1940" t="s">
        <v>1351</v>
      </c>
      <c r="D1940" t="s">
        <v>238</v>
      </c>
      <c r="E1940" t="s">
        <v>1546</v>
      </c>
      <c r="F1940" t="s">
        <v>119</v>
      </c>
      <c r="G1940" s="87">
        <v>43770</v>
      </c>
      <c r="H1940" t="s">
        <v>2974</v>
      </c>
      <c r="I1940" t="s">
        <v>4136</v>
      </c>
      <c r="J1940" t="s">
        <v>4115</v>
      </c>
      <c r="K1940">
        <v>10301</v>
      </c>
      <c r="L1940" t="s">
        <v>4137</v>
      </c>
      <c r="M1940" s="87">
        <v>43782</v>
      </c>
      <c r="N1940" t="s">
        <v>1551</v>
      </c>
      <c r="O1940" t="s">
        <v>1552</v>
      </c>
      <c r="P1940" s="61">
        <v>169.8</v>
      </c>
      <c r="Q1940" t="s">
        <v>1552</v>
      </c>
      <c r="R1940" s="61">
        <v>169.8</v>
      </c>
      <c r="S1940" s="61">
        <v>0</v>
      </c>
    </row>
    <row r="1941" spans="1:19" x14ac:dyDescent="0.2">
      <c r="A1941" t="s">
        <v>602</v>
      </c>
      <c r="B1941" t="s">
        <v>1007</v>
      </c>
      <c r="C1941" t="s">
        <v>1351</v>
      </c>
      <c r="D1941" t="s">
        <v>238</v>
      </c>
      <c r="E1941" t="s">
        <v>1546</v>
      </c>
      <c r="F1941" t="s">
        <v>119</v>
      </c>
      <c r="G1941" s="87">
        <v>43773</v>
      </c>
      <c r="H1941" t="s">
        <v>2974</v>
      </c>
      <c r="I1941" t="s">
        <v>4138</v>
      </c>
      <c r="J1941" t="s">
        <v>4139</v>
      </c>
      <c r="K1941">
        <v>10301</v>
      </c>
      <c r="L1941" t="s">
        <v>4140</v>
      </c>
      <c r="M1941" s="87">
        <v>43782</v>
      </c>
      <c r="N1941" t="s">
        <v>1551</v>
      </c>
      <c r="O1941" t="s">
        <v>1552</v>
      </c>
      <c r="P1941" s="61">
        <v>39.9</v>
      </c>
      <c r="Q1941" t="s">
        <v>1552</v>
      </c>
      <c r="R1941" s="61">
        <v>39.9</v>
      </c>
      <c r="S1941" s="61">
        <v>0</v>
      </c>
    </row>
    <row r="1942" spans="1:19" x14ac:dyDescent="0.2">
      <c r="A1942" t="s">
        <v>602</v>
      </c>
      <c r="B1942" t="s">
        <v>1007</v>
      </c>
      <c r="C1942" t="s">
        <v>1351</v>
      </c>
      <c r="D1942" t="s">
        <v>238</v>
      </c>
      <c r="E1942" t="s">
        <v>1546</v>
      </c>
      <c r="F1942" t="s">
        <v>119</v>
      </c>
      <c r="G1942" s="87">
        <v>43798</v>
      </c>
      <c r="H1942" t="s">
        <v>2974</v>
      </c>
      <c r="I1942" t="s">
        <v>4141</v>
      </c>
      <c r="J1942" t="s">
        <v>4112</v>
      </c>
      <c r="K1942">
        <v>10309</v>
      </c>
      <c r="L1942" t="s">
        <v>4142</v>
      </c>
      <c r="M1942" s="87">
        <v>43801</v>
      </c>
      <c r="N1942" t="s">
        <v>1635</v>
      </c>
      <c r="O1942" t="s">
        <v>1552</v>
      </c>
      <c r="P1942" s="61">
        <v>2.4</v>
      </c>
      <c r="Q1942" t="s">
        <v>1552</v>
      </c>
      <c r="R1942" s="61">
        <v>2.4</v>
      </c>
      <c r="S1942" s="61">
        <v>0</v>
      </c>
    </row>
    <row r="1943" spans="1:19" x14ac:dyDescent="0.2">
      <c r="A1943" t="s">
        <v>602</v>
      </c>
      <c r="B1943" t="s">
        <v>1007</v>
      </c>
      <c r="C1943" t="s">
        <v>1351</v>
      </c>
      <c r="D1943" t="s">
        <v>238</v>
      </c>
      <c r="E1943" t="s">
        <v>1546</v>
      </c>
      <c r="F1943" t="s">
        <v>119</v>
      </c>
      <c r="G1943" s="87">
        <v>43798</v>
      </c>
      <c r="H1943" t="s">
        <v>2974</v>
      </c>
      <c r="I1943" t="s">
        <v>4143</v>
      </c>
      <c r="J1943" t="s">
        <v>4115</v>
      </c>
      <c r="K1943">
        <v>10309</v>
      </c>
      <c r="L1943" t="s">
        <v>4142</v>
      </c>
      <c r="M1943" s="87">
        <v>43801</v>
      </c>
      <c r="N1943" t="s">
        <v>1635</v>
      </c>
      <c r="O1943" t="s">
        <v>1552</v>
      </c>
      <c r="P1943" s="61">
        <v>99.11</v>
      </c>
      <c r="Q1943" t="s">
        <v>1552</v>
      </c>
      <c r="R1943" s="61">
        <v>99.11</v>
      </c>
      <c r="S1943" s="61">
        <v>0</v>
      </c>
    </row>
    <row r="1944" spans="1:19" x14ac:dyDescent="0.2">
      <c r="A1944" t="s">
        <v>602</v>
      </c>
      <c r="B1944" t="s">
        <v>1007</v>
      </c>
      <c r="C1944" t="s">
        <v>1351</v>
      </c>
      <c r="D1944" t="s">
        <v>238</v>
      </c>
      <c r="E1944" t="s">
        <v>1546</v>
      </c>
      <c r="F1944" t="s">
        <v>120</v>
      </c>
      <c r="G1944" s="87">
        <v>43803</v>
      </c>
      <c r="H1944" t="s">
        <v>2974</v>
      </c>
      <c r="I1944" t="s">
        <v>4144</v>
      </c>
      <c r="J1944" t="s">
        <v>4145</v>
      </c>
      <c r="K1944">
        <v>10315</v>
      </c>
      <c r="L1944" t="s">
        <v>4146</v>
      </c>
      <c r="M1944" s="87">
        <v>43808</v>
      </c>
      <c r="N1944" t="s">
        <v>1551</v>
      </c>
      <c r="O1944" t="s">
        <v>1552</v>
      </c>
      <c r="P1944" s="61">
        <v>36.049999999999997</v>
      </c>
      <c r="Q1944" t="s">
        <v>1552</v>
      </c>
      <c r="R1944" s="61">
        <v>36.049999999999997</v>
      </c>
      <c r="S1944" s="61">
        <v>0</v>
      </c>
    </row>
    <row r="1945" spans="1:19" x14ac:dyDescent="0.2">
      <c r="A1945" t="s">
        <v>602</v>
      </c>
      <c r="B1945" t="s">
        <v>1007</v>
      </c>
      <c r="C1945" t="s">
        <v>1351</v>
      </c>
      <c r="D1945" t="s">
        <v>238</v>
      </c>
      <c r="E1945" t="s">
        <v>1546</v>
      </c>
      <c r="F1945" t="s">
        <v>120</v>
      </c>
      <c r="G1945" s="87">
        <v>43830</v>
      </c>
      <c r="H1945" t="s">
        <v>2974</v>
      </c>
      <c r="I1945" t="s">
        <v>4147</v>
      </c>
      <c r="J1945" t="s">
        <v>4112</v>
      </c>
      <c r="K1945">
        <v>10324</v>
      </c>
      <c r="L1945" t="s">
        <v>4148</v>
      </c>
      <c r="M1945" s="87">
        <v>43836</v>
      </c>
      <c r="N1945" t="s">
        <v>1635</v>
      </c>
      <c r="O1945" t="s">
        <v>1552</v>
      </c>
      <c r="P1945" s="61">
        <v>9.3000000000000007</v>
      </c>
      <c r="Q1945" t="s">
        <v>1552</v>
      </c>
      <c r="R1945" s="61">
        <v>9.3000000000000007</v>
      </c>
      <c r="S1945" s="61">
        <v>0</v>
      </c>
    </row>
    <row r="1946" spans="1:19" x14ac:dyDescent="0.2">
      <c r="A1946" t="s">
        <v>602</v>
      </c>
      <c r="B1946" t="s">
        <v>1007</v>
      </c>
      <c r="C1946" t="s">
        <v>1351</v>
      </c>
      <c r="D1946" t="s">
        <v>238</v>
      </c>
      <c r="E1946" t="s">
        <v>1546</v>
      </c>
      <c r="F1946" t="s">
        <v>121</v>
      </c>
      <c r="G1946" s="87">
        <v>43832</v>
      </c>
      <c r="H1946" t="s">
        <v>2974</v>
      </c>
      <c r="I1946" t="s">
        <v>4149</v>
      </c>
      <c r="J1946" t="s">
        <v>4115</v>
      </c>
      <c r="K1946">
        <v>10333</v>
      </c>
      <c r="L1946" t="s">
        <v>4150</v>
      </c>
      <c r="M1946" s="87">
        <v>43837</v>
      </c>
      <c r="N1946" t="s">
        <v>1551</v>
      </c>
      <c r="O1946" t="s">
        <v>1552</v>
      </c>
      <c r="P1946" s="61">
        <v>59.1</v>
      </c>
      <c r="Q1946" t="s">
        <v>1552</v>
      </c>
      <c r="R1946" s="61">
        <v>59.1</v>
      </c>
      <c r="S1946" s="61">
        <v>0</v>
      </c>
    </row>
    <row r="1947" spans="1:19" x14ac:dyDescent="0.2">
      <c r="A1947" t="s">
        <v>602</v>
      </c>
      <c r="B1947" t="s">
        <v>1007</v>
      </c>
      <c r="C1947" t="s">
        <v>1351</v>
      </c>
      <c r="D1947" t="s">
        <v>238</v>
      </c>
      <c r="E1947" t="s">
        <v>1546</v>
      </c>
      <c r="F1947" t="s">
        <v>121</v>
      </c>
      <c r="G1947" s="87">
        <v>43833</v>
      </c>
      <c r="H1947" t="s">
        <v>2974</v>
      </c>
      <c r="I1947" t="s">
        <v>4151</v>
      </c>
      <c r="J1947" t="s">
        <v>4109</v>
      </c>
      <c r="K1947">
        <v>10334</v>
      </c>
      <c r="L1947" t="s">
        <v>4152</v>
      </c>
      <c r="M1947" s="87">
        <v>43837</v>
      </c>
      <c r="N1947" t="s">
        <v>1551</v>
      </c>
      <c r="O1947" t="s">
        <v>1552</v>
      </c>
      <c r="P1947" s="61">
        <v>35.35</v>
      </c>
      <c r="Q1947" t="s">
        <v>1552</v>
      </c>
      <c r="R1947" s="61">
        <v>35.35</v>
      </c>
      <c r="S1947" s="61">
        <v>0</v>
      </c>
    </row>
    <row r="1948" spans="1:19" x14ac:dyDescent="0.2">
      <c r="A1948" t="s">
        <v>602</v>
      </c>
      <c r="B1948" t="s">
        <v>1007</v>
      </c>
      <c r="C1948" t="s">
        <v>1351</v>
      </c>
      <c r="D1948" t="s">
        <v>238</v>
      </c>
      <c r="E1948" t="s">
        <v>1546</v>
      </c>
      <c r="F1948" t="s">
        <v>121</v>
      </c>
      <c r="G1948" s="87">
        <v>43861</v>
      </c>
      <c r="H1948" t="s">
        <v>2974</v>
      </c>
      <c r="I1948" t="s">
        <v>4153</v>
      </c>
      <c r="J1948" t="s">
        <v>4112</v>
      </c>
      <c r="K1948">
        <v>10348</v>
      </c>
      <c r="L1948" t="s">
        <v>4154</v>
      </c>
      <c r="M1948" s="87">
        <v>43863</v>
      </c>
      <c r="N1948" t="s">
        <v>1635</v>
      </c>
      <c r="O1948" t="s">
        <v>1552</v>
      </c>
      <c r="P1948" s="61">
        <v>1.8</v>
      </c>
      <c r="Q1948" t="s">
        <v>1552</v>
      </c>
      <c r="R1948" s="61">
        <v>1.8</v>
      </c>
      <c r="S1948" s="61">
        <v>0</v>
      </c>
    </row>
    <row r="1949" spans="1:19" x14ac:dyDescent="0.2">
      <c r="A1949" t="s">
        <v>602</v>
      </c>
      <c r="B1949" t="s">
        <v>1007</v>
      </c>
      <c r="C1949" t="s">
        <v>1351</v>
      </c>
      <c r="D1949" t="s">
        <v>238</v>
      </c>
      <c r="E1949" t="s">
        <v>1546</v>
      </c>
      <c r="F1949" t="s">
        <v>121</v>
      </c>
      <c r="G1949" s="87">
        <v>43861</v>
      </c>
      <c r="H1949" t="s">
        <v>2974</v>
      </c>
      <c r="I1949" t="s">
        <v>4155</v>
      </c>
      <c r="J1949" t="s">
        <v>4115</v>
      </c>
      <c r="K1949">
        <v>10348</v>
      </c>
      <c r="L1949" t="s">
        <v>4154</v>
      </c>
      <c r="M1949" s="87">
        <v>43863</v>
      </c>
      <c r="N1949" t="s">
        <v>1635</v>
      </c>
      <c r="O1949" t="s">
        <v>1552</v>
      </c>
      <c r="P1949" s="61">
        <v>22</v>
      </c>
      <c r="Q1949" t="s">
        <v>1552</v>
      </c>
      <c r="R1949" s="61">
        <v>22</v>
      </c>
      <c r="S1949" s="61">
        <v>0</v>
      </c>
    </row>
    <row r="1950" spans="1:19" x14ac:dyDescent="0.2">
      <c r="A1950" t="s">
        <v>602</v>
      </c>
      <c r="B1950" t="s">
        <v>1007</v>
      </c>
      <c r="C1950" t="s">
        <v>1351</v>
      </c>
      <c r="D1950" t="s">
        <v>238</v>
      </c>
      <c r="E1950" t="s">
        <v>1546</v>
      </c>
      <c r="F1950" t="s">
        <v>122</v>
      </c>
      <c r="G1950" s="87">
        <v>43866</v>
      </c>
      <c r="H1950" t="s">
        <v>2974</v>
      </c>
      <c r="I1950" t="s">
        <v>4156</v>
      </c>
      <c r="J1950" t="s">
        <v>4157</v>
      </c>
      <c r="K1950">
        <v>10352</v>
      </c>
      <c r="L1950" t="s">
        <v>4158</v>
      </c>
      <c r="M1950" s="87">
        <v>43871</v>
      </c>
      <c r="N1950" t="s">
        <v>1551</v>
      </c>
      <c r="O1950" t="s">
        <v>1552</v>
      </c>
      <c r="P1950" s="61">
        <v>35.35</v>
      </c>
      <c r="Q1950" t="s">
        <v>1552</v>
      </c>
      <c r="R1950" s="61">
        <v>35.35</v>
      </c>
      <c r="S1950" s="61">
        <v>0</v>
      </c>
    </row>
    <row r="1951" spans="1:19" x14ac:dyDescent="0.2">
      <c r="A1951" t="s">
        <v>602</v>
      </c>
      <c r="B1951" t="s">
        <v>1007</v>
      </c>
      <c r="C1951" t="s">
        <v>1351</v>
      </c>
      <c r="D1951" t="s">
        <v>238</v>
      </c>
      <c r="E1951" t="s">
        <v>1546</v>
      </c>
      <c r="F1951" t="s">
        <v>122</v>
      </c>
      <c r="G1951" s="87">
        <v>43889</v>
      </c>
      <c r="H1951" t="s">
        <v>2974</v>
      </c>
      <c r="I1951" t="s">
        <v>4159</v>
      </c>
      <c r="J1951" t="s">
        <v>4160</v>
      </c>
      <c r="K1951">
        <v>10363</v>
      </c>
      <c r="L1951" t="s">
        <v>4161</v>
      </c>
      <c r="M1951" s="87">
        <v>43891</v>
      </c>
      <c r="N1951" t="s">
        <v>1635</v>
      </c>
      <c r="O1951" t="s">
        <v>1552</v>
      </c>
      <c r="P1951" s="61">
        <v>9</v>
      </c>
      <c r="Q1951" t="s">
        <v>1552</v>
      </c>
      <c r="R1951" s="61">
        <v>9</v>
      </c>
      <c r="S1951" s="61">
        <v>0</v>
      </c>
    </row>
    <row r="1952" spans="1:19" x14ac:dyDescent="0.2">
      <c r="A1952" t="s">
        <v>602</v>
      </c>
      <c r="B1952" t="s">
        <v>1007</v>
      </c>
      <c r="C1952" t="s">
        <v>1351</v>
      </c>
      <c r="D1952" t="s">
        <v>238</v>
      </c>
      <c r="E1952" t="s">
        <v>1546</v>
      </c>
      <c r="F1952" t="s">
        <v>122</v>
      </c>
      <c r="G1952" s="87">
        <v>43889</v>
      </c>
      <c r="H1952" t="s">
        <v>2974</v>
      </c>
      <c r="I1952" t="s">
        <v>4162</v>
      </c>
      <c r="J1952" t="s">
        <v>4115</v>
      </c>
      <c r="K1952">
        <v>10363</v>
      </c>
      <c r="L1952" t="s">
        <v>4161</v>
      </c>
      <c r="M1952" s="87">
        <v>43891</v>
      </c>
      <c r="N1952" t="s">
        <v>1635</v>
      </c>
      <c r="O1952" t="s">
        <v>1552</v>
      </c>
      <c r="P1952" s="61">
        <v>29.25</v>
      </c>
      <c r="Q1952" t="s">
        <v>1552</v>
      </c>
      <c r="R1952" s="61">
        <v>29.25</v>
      </c>
      <c r="S1952" s="61">
        <v>0</v>
      </c>
    </row>
    <row r="1953" spans="1:19" x14ac:dyDescent="0.2">
      <c r="A1953" t="s">
        <v>602</v>
      </c>
      <c r="B1953" t="s">
        <v>1007</v>
      </c>
      <c r="C1953" t="s">
        <v>1351</v>
      </c>
      <c r="D1953" t="s">
        <v>238</v>
      </c>
      <c r="E1953" t="s">
        <v>1546</v>
      </c>
      <c r="F1953" t="s">
        <v>123</v>
      </c>
      <c r="G1953" s="87">
        <v>43894</v>
      </c>
      <c r="H1953" t="s">
        <v>2974</v>
      </c>
      <c r="I1953" t="s">
        <v>4163</v>
      </c>
      <c r="J1953" t="s">
        <v>4109</v>
      </c>
      <c r="K1953">
        <v>10365</v>
      </c>
      <c r="L1953" t="s">
        <v>4164</v>
      </c>
      <c r="M1953" s="87">
        <v>43900</v>
      </c>
      <c r="N1953" t="s">
        <v>1551</v>
      </c>
      <c r="O1953" t="s">
        <v>1552</v>
      </c>
      <c r="P1953" s="61">
        <v>36.4</v>
      </c>
      <c r="Q1953" t="s">
        <v>1552</v>
      </c>
      <c r="R1953" s="61">
        <v>36.4</v>
      </c>
      <c r="S1953" s="61">
        <v>0</v>
      </c>
    </row>
    <row r="1954" spans="1:19" x14ac:dyDescent="0.2">
      <c r="A1954" t="s">
        <v>602</v>
      </c>
      <c r="B1954" t="s">
        <v>1007</v>
      </c>
      <c r="C1954" t="s">
        <v>1351</v>
      </c>
      <c r="D1954" t="s">
        <v>238</v>
      </c>
      <c r="E1954" t="s">
        <v>1546</v>
      </c>
      <c r="F1954" t="s">
        <v>123</v>
      </c>
      <c r="G1954" s="87">
        <v>43921</v>
      </c>
      <c r="H1954" t="s">
        <v>2974</v>
      </c>
      <c r="I1954" t="s">
        <v>4165</v>
      </c>
      <c r="J1954" t="s">
        <v>4112</v>
      </c>
      <c r="K1954">
        <v>10382</v>
      </c>
      <c r="L1954" t="s">
        <v>2995</v>
      </c>
      <c r="M1954" s="87">
        <v>43921</v>
      </c>
      <c r="N1954" t="s">
        <v>1635</v>
      </c>
      <c r="O1954" t="s">
        <v>1552</v>
      </c>
      <c r="P1954" s="61">
        <v>2.4</v>
      </c>
      <c r="Q1954" t="s">
        <v>1552</v>
      </c>
      <c r="R1954" s="61">
        <v>2.4</v>
      </c>
      <c r="S1954" s="61">
        <v>0</v>
      </c>
    </row>
    <row r="1955" spans="1:19" x14ac:dyDescent="0.2">
      <c r="A1955" t="s">
        <v>602</v>
      </c>
      <c r="B1955" t="s">
        <v>1007</v>
      </c>
      <c r="C1955" t="s">
        <v>1351</v>
      </c>
      <c r="D1955" t="s">
        <v>238</v>
      </c>
      <c r="E1955" t="s">
        <v>1546</v>
      </c>
      <c r="F1955" t="s">
        <v>124</v>
      </c>
      <c r="G1955" s="87">
        <v>43922</v>
      </c>
      <c r="H1955" t="s">
        <v>2974</v>
      </c>
      <c r="I1955" t="s">
        <v>4166</v>
      </c>
      <c r="J1955" t="s">
        <v>4115</v>
      </c>
      <c r="K1955">
        <v>10384</v>
      </c>
      <c r="L1955" t="s">
        <v>4167</v>
      </c>
      <c r="M1955" s="87">
        <v>43924</v>
      </c>
      <c r="N1955" t="s">
        <v>1551</v>
      </c>
      <c r="O1955" t="s">
        <v>1552</v>
      </c>
      <c r="P1955" s="61">
        <v>22</v>
      </c>
      <c r="Q1955" t="s">
        <v>1552</v>
      </c>
      <c r="R1955" s="61">
        <v>22</v>
      </c>
      <c r="S1955" s="61">
        <v>0</v>
      </c>
    </row>
    <row r="1956" spans="1:19" x14ac:dyDescent="0.2">
      <c r="A1956" t="s">
        <v>602</v>
      </c>
      <c r="B1956" t="s">
        <v>1007</v>
      </c>
      <c r="C1956" t="s">
        <v>1351</v>
      </c>
      <c r="D1956" t="s">
        <v>238</v>
      </c>
      <c r="E1956" t="s">
        <v>1546</v>
      </c>
      <c r="F1956" t="s">
        <v>124</v>
      </c>
      <c r="G1956" s="87">
        <v>43924</v>
      </c>
      <c r="H1956" t="s">
        <v>2974</v>
      </c>
      <c r="I1956" t="s">
        <v>4168</v>
      </c>
      <c r="J1956" t="s">
        <v>4169</v>
      </c>
      <c r="K1956">
        <v>10385</v>
      </c>
      <c r="L1956" t="s">
        <v>4170</v>
      </c>
      <c r="M1956" s="87">
        <v>43935</v>
      </c>
      <c r="N1956" t="s">
        <v>1551</v>
      </c>
      <c r="O1956" t="s">
        <v>1552</v>
      </c>
      <c r="P1956" s="61">
        <v>35</v>
      </c>
      <c r="Q1956" t="s">
        <v>1552</v>
      </c>
      <c r="R1956" s="61">
        <v>35</v>
      </c>
      <c r="S1956" s="61">
        <v>0</v>
      </c>
    </row>
    <row r="1957" spans="1:19" x14ac:dyDescent="0.2">
      <c r="A1957" t="s">
        <v>602</v>
      </c>
      <c r="B1957" t="s">
        <v>1007</v>
      </c>
      <c r="C1957" t="s">
        <v>1351</v>
      </c>
      <c r="D1957" t="s">
        <v>238</v>
      </c>
      <c r="E1957" t="s">
        <v>1546</v>
      </c>
      <c r="F1957" t="s">
        <v>124</v>
      </c>
      <c r="G1957" s="87">
        <v>43930</v>
      </c>
      <c r="H1957" t="s">
        <v>3024</v>
      </c>
      <c r="I1957" t="s">
        <v>4171</v>
      </c>
      <c r="J1957" t="s">
        <v>4172</v>
      </c>
      <c r="K1957">
        <v>10388</v>
      </c>
      <c r="L1957" t="s">
        <v>3489</v>
      </c>
      <c r="M1957" s="87">
        <v>43944</v>
      </c>
      <c r="N1957" t="s">
        <v>1551</v>
      </c>
      <c r="O1957" t="s">
        <v>1552</v>
      </c>
      <c r="P1957" s="61">
        <v>85</v>
      </c>
      <c r="Q1957" t="s">
        <v>1552</v>
      </c>
      <c r="R1957" s="61">
        <v>85</v>
      </c>
      <c r="S1957" s="61">
        <v>0</v>
      </c>
    </row>
    <row r="1958" spans="1:19" x14ac:dyDescent="0.2">
      <c r="A1958" t="s">
        <v>602</v>
      </c>
      <c r="B1958" t="s">
        <v>1007</v>
      </c>
      <c r="C1958" t="s">
        <v>1351</v>
      </c>
      <c r="D1958" t="s">
        <v>238</v>
      </c>
      <c r="E1958" t="s">
        <v>1546</v>
      </c>
      <c r="F1958" t="s">
        <v>124</v>
      </c>
      <c r="G1958" s="87">
        <v>43951</v>
      </c>
      <c r="H1958" t="s">
        <v>2974</v>
      </c>
      <c r="I1958" t="s">
        <v>4173</v>
      </c>
      <c r="J1958" t="s">
        <v>4112</v>
      </c>
      <c r="K1958">
        <v>10393</v>
      </c>
      <c r="L1958" t="s">
        <v>4174</v>
      </c>
      <c r="M1958" s="87">
        <v>43955</v>
      </c>
      <c r="N1958" t="s">
        <v>1635</v>
      </c>
      <c r="O1958" t="s">
        <v>1552</v>
      </c>
      <c r="P1958" s="61">
        <v>5.5</v>
      </c>
      <c r="Q1958" t="s">
        <v>1552</v>
      </c>
      <c r="R1958" s="61">
        <v>5.5</v>
      </c>
      <c r="S1958" s="61">
        <v>0</v>
      </c>
    </row>
    <row r="1959" spans="1:19" x14ac:dyDescent="0.2">
      <c r="A1959" t="s">
        <v>602</v>
      </c>
      <c r="B1959" t="s">
        <v>1007</v>
      </c>
      <c r="C1959" t="s">
        <v>1351</v>
      </c>
      <c r="D1959" t="s">
        <v>238</v>
      </c>
      <c r="E1959" t="s">
        <v>1546</v>
      </c>
      <c r="F1959" t="s">
        <v>124</v>
      </c>
      <c r="G1959" s="87">
        <v>43951</v>
      </c>
      <c r="H1959" t="s">
        <v>2974</v>
      </c>
      <c r="I1959" t="s">
        <v>4175</v>
      </c>
      <c r="J1959" t="s">
        <v>4115</v>
      </c>
      <c r="K1959">
        <v>10393</v>
      </c>
      <c r="L1959" t="s">
        <v>4174</v>
      </c>
      <c r="M1959" s="87">
        <v>43955</v>
      </c>
      <c r="N1959" t="s">
        <v>1635</v>
      </c>
      <c r="O1959" t="s">
        <v>1552</v>
      </c>
      <c r="P1959" s="61">
        <v>22</v>
      </c>
      <c r="Q1959" t="s">
        <v>1552</v>
      </c>
      <c r="R1959" s="61">
        <v>22</v>
      </c>
      <c r="S1959" s="61">
        <v>0</v>
      </c>
    </row>
    <row r="1960" spans="1:19" x14ac:dyDescent="0.2">
      <c r="A1960" t="s">
        <v>602</v>
      </c>
      <c r="B1960" t="s">
        <v>1007</v>
      </c>
      <c r="C1960" t="s">
        <v>1351</v>
      </c>
      <c r="D1960" t="s">
        <v>238</v>
      </c>
      <c r="E1960" t="s">
        <v>1546</v>
      </c>
      <c r="F1960" t="s">
        <v>125</v>
      </c>
      <c r="G1960" s="87">
        <v>43956</v>
      </c>
      <c r="H1960" t="s">
        <v>2974</v>
      </c>
      <c r="I1960" t="s">
        <v>4176</v>
      </c>
      <c r="J1960" t="s">
        <v>4169</v>
      </c>
      <c r="K1960">
        <v>10394</v>
      </c>
      <c r="L1960" t="s">
        <v>4177</v>
      </c>
      <c r="M1960" s="87">
        <v>43957</v>
      </c>
      <c r="N1960" t="s">
        <v>1551</v>
      </c>
      <c r="O1960" t="s">
        <v>1552</v>
      </c>
      <c r="P1960" s="61">
        <v>36.049999999999997</v>
      </c>
      <c r="Q1960" t="s">
        <v>1552</v>
      </c>
      <c r="R1960" s="61">
        <v>36.049999999999997</v>
      </c>
      <c r="S1960" s="61">
        <v>0</v>
      </c>
    </row>
    <row r="1961" spans="1:19" x14ac:dyDescent="0.2">
      <c r="A1961" t="s">
        <v>602</v>
      </c>
      <c r="B1961" t="s">
        <v>1007</v>
      </c>
      <c r="C1961" t="s">
        <v>1351</v>
      </c>
      <c r="D1961" t="s">
        <v>238</v>
      </c>
      <c r="E1961" t="s">
        <v>1546</v>
      </c>
      <c r="F1961" t="s">
        <v>125</v>
      </c>
      <c r="G1961" s="87">
        <v>43980</v>
      </c>
      <c r="H1961" t="s">
        <v>2974</v>
      </c>
      <c r="I1961" t="s">
        <v>4178</v>
      </c>
      <c r="J1961" t="s">
        <v>4112</v>
      </c>
      <c r="K1961">
        <v>10399</v>
      </c>
      <c r="L1961" t="s">
        <v>4179</v>
      </c>
      <c r="M1961" s="87">
        <v>43983</v>
      </c>
      <c r="N1961" t="s">
        <v>1635</v>
      </c>
      <c r="O1961" t="s">
        <v>1552</v>
      </c>
      <c r="P1961" s="61">
        <v>3.6</v>
      </c>
      <c r="Q1961" t="s">
        <v>1552</v>
      </c>
      <c r="R1961" s="61">
        <v>3.6</v>
      </c>
      <c r="S1961" s="61">
        <v>0</v>
      </c>
    </row>
    <row r="1962" spans="1:19" x14ac:dyDescent="0.2">
      <c r="A1962" t="s">
        <v>602</v>
      </c>
      <c r="B1962" t="s">
        <v>1007</v>
      </c>
      <c r="C1962" t="s">
        <v>1351</v>
      </c>
      <c r="D1962" t="s">
        <v>238</v>
      </c>
      <c r="E1962" t="s">
        <v>1546</v>
      </c>
      <c r="F1962" t="s">
        <v>125</v>
      </c>
      <c r="G1962" s="87">
        <v>43980</v>
      </c>
      <c r="H1962" t="s">
        <v>2974</v>
      </c>
      <c r="I1962" t="s">
        <v>4180</v>
      </c>
      <c r="J1962" t="s">
        <v>4115</v>
      </c>
      <c r="K1962">
        <v>10399</v>
      </c>
      <c r="L1962" t="s">
        <v>4179</v>
      </c>
      <c r="M1962" s="87">
        <v>43983</v>
      </c>
      <c r="N1962" t="s">
        <v>1635</v>
      </c>
      <c r="O1962" t="s">
        <v>1552</v>
      </c>
      <c r="P1962" s="61">
        <v>36.5</v>
      </c>
      <c r="Q1962" t="s">
        <v>1552</v>
      </c>
      <c r="R1962" s="61">
        <v>36.5</v>
      </c>
      <c r="S1962" s="61">
        <v>0</v>
      </c>
    </row>
    <row r="1963" spans="1:19" x14ac:dyDescent="0.2">
      <c r="A1963" t="s">
        <v>602</v>
      </c>
      <c r="B1963" t="s">
        <v>1007</v>
      </c>
      <c r="C1963" t="s">
        <v>1351</v>
      </c>
      <c r="D1963" t="s">
        <v>238</v>
      </c>
      <c r="E1963" t="s">
        <v>1546</v>
      </c>
      <c r="F1963" t="s">
        <v>126</v>
      </c>
      <c r="G1963" s="87">
        <v>43985</v>
      </c>
      <c r="H1963" t="s">
        <v>2974</v>
      </c>
      <c r="I1963" t="s">
        <v>4181</v>
      </c>
      <c r="J1963" t="s">
        <v>4109</v>
      </c>
      <c r="K1963">
        <v>10403</v>
      </c>
      <c r="L1963" t="s">
        <v>4182</v>
      </c>
      <c r="M1963" s="87">
        <v>43991</v>
      </c>
      <c r="N1963" t="s">
        <v>1551</v>
      </c>
      <c r="O1963" t="s">
        <v>1552</v>
      </c>
      <c r="P1963" s="61">
        <v>36.75</v>
      </c>
      <c r="Q1963" t="s">
        <v>1552</v>
      </c>
      <c r="R1963" s="61">
        <v>36.75</v>
      </c>
      <c r="S1963" s="61">
        <v>0</v>
      </c>
    </row>
    <row r="1964" spans="1:19" x14ac:dyDescent="0.2">
      <c r="A1964" t="s">
        <v>602</v>
      </c>
      <c r="B1964" t="s">
        <v>1007</v>
      </c>
      <c r="C1964" t="s">
        <v>1351</v>
      </c>
      <c r="D1964" t="s">
        <v>238</v>
      </c>
      <c r="E1964" t="s">
        <v>1546</v>
      </c>
      <c r="F1964" t="s">
        <v>16</v>
      </c>
      <c r="G1964" s="87">
        <v>44012</v>
      </c>
      <c r="H1964" t="s">
        <v>2361</v>
      </c>
      <c r="J1964" t="s">
        <v>2362</v>
      </c>
      <c r="K1964">
        <v>10408</v>
      </c>
      <c r="L1964" t="s">
        <v>2363</v>
      </c>
      <c r="M1964" s="87">
        <v>43999</v>
      </c>
      <c r="N1964" t="s">
        <v>1551</v>
      </c>
      <c r="O1964" t="s">
        <v>1552</v>
      </c>
      <c r="P1964" s="61">
        <v>-2131.7600000000002</v>
      </c>
      <c r="Q1964" t="s">
        <v>1552</v>
      </c>
      <c r="R1964" s="61">
        <v>0</v>
      </c>
      <c r="S1964" s="61">
        <v>-2131.7600000000002</v>
      </c>
    </row>
    <row r="1965" spans="1:19" x14ac:dyDescent="0.2">
      <c r="A1965" t="s">
        <v>602</v>
      </c>
      <c r="B1965" t="s">
        <v>1007</v>
      </c>
      <c r="C1965" t="s">
        <v>1351</v>
      </c>
      <c r="D1965" t="s">
        <v>238</v>
      </c>
      <c r="E1965" t="s">
        <v>1546</v>
      </c>
      <c r="F1965" t="s">
        <v>126</v>
      </c>
      <c r="G1965" s="87">
        <v>44012</v>
      </c>
      <c r="H1965" t="s">
        <v>2974</v>
      </c>
      <c r="I1965" t="s">
        <v>4183</v>
      </c>
      <c r="J1965" t="s">
        <v>4112</v>
      </c>
      <c r="K1965">
        <v>10413</v>
      </c>
      <c r="L1965" t="s">
        <v>4184</v>
      </c>
      <c r="M1965" s="87">
        <v>44012</v>
      </c>
      <c r="N1965" t="s">
        <v>1635</v>
      </c>
      <c r="O1965" t="s">
        <v>1552</v>
      </c>
      <c r="P1965" s="61">
        <v>1.2</v>
      </c>
      <c r="Q1965" t="s">
        <v>1552</v>
      </c>
      <c r="R1965" s="61">
        <v>1.2</v>
      </c>
      <c r="S1965" s="61">
        <v>0</v>
      </c>
    </row>
    <row r="1966" spans="1:19" x14ac:dyDescent="0.2">
      <c r="A1966" t="s">
        <v>602</v>
      </c>
      <c r="B1966" t="s">
        <v>1007</v>
      </c>
      <c r="C1966" t="s">
        <v>1351</v>
      </c>
      <c r="D1966" t="s">
        <v>238</v>
      </c>
      <c r="E1966" t="s">
        <v>1546</v>
      </c>
      <c r="F1966" t="s">
        <v>16</v>
      </c>
      <c r="G1966" s="87">
        <v>44012</v>
      </c>
      <c r="H1966" t="s">
        <v>3017</v>
      </c>
      <c r="I1966" t="s">
        <v>2362</v>
      </c>
      <c r="J1966" t="s">
        <v>2362</v>
      </c>
      <c r="K1966">
        <v>10413</v>
      </c>
      <c r="L1966" t="s">
        <v>4184</v>
      </c>
      <c r="M1966" s="87">
        <v>44012</v>
      </c>
      <c r="N1966" t="s">
        <v>1635</v>
      </c>
      <c r="O1966" t="s">
        <v>1552</v>
      </c>
      <c r="P1966" s="61">
        <v>-1.2</v>
      </c>
      <c r="Q1966" t="s">
        <v>1552</v>
      </c>
      <c r="R1966" s="61">
        <v>0</v>
      </c>
      <c r="S1966" s="61">
        <v>-1.2</v>
      </c>
    </row>
    <row r="1967" spans="1:19" x14ac:dyDescent="0.2">
      <c r="A1967" t="s">
        <v>606</v>
      </c>
      <c r="B1967" t="s">
        <v>1012</v>
      </c>
      <c r="C1967" t="s">
        <v>1359</v>
      </c>
      <c r="D1967" t="s">
        <v>238</v>
      </c>
      <c r="E1967" t="s">
        <v>1546</v>
      </c>
      <c r="F1967" t="s">
        <v>115</v>
      </c>
      <c r="G1967" s="87">
        <v>43677</v>
      </c>
      <c r="H1967" t="s">
        <v>1846</v>
      </c>
      <c r="I1967" t="s">
        <v>4185</v>
      </c>
      <c r="J1967" t="s">
        <v>4185</v>
      </c>
      <c r="K1967">
        <v>10247</v>
      </c>
      <c r="L1967" t="s">
        <v>3695</v>
      </c>
      <c r="M1967" s="87">
        <v>43698</v>
      </c>
      <c r="N1967" t="s">
        <v>1551</v>
      </c>
      <c r="O1967" t="s">
        <v>1552</v>
      </c>
      <c r="P1967" s="61">
        <v>40.68</v>
      </c>
      <c r="Q1967" t="s">
        <v>1552</v>
      </c>
      <c r="R1967" s="61">
        <v>40.68</v>
      </c>
      <c r="S1967" s="61">
        <v>0</v>
      </c>
    </row>
    <row r="1968" spans="1:19" x14ac:dyDescent="0.2">
      <c r="A1968" t="s">
        <v>606</v>
      </c>
      <c r="B1968" t="s">
        <v>1012</v>
      </c>
      <c r="C1968" t="s">
        <v>1359</v>
      </c>
      <c r="D1968" t="s">
        <v>238</v>
      </c>
      <c r="E1968" t="s">
        <v>1546</v>
      </c>
      <c r="F1968" t="s">
        <v>116</v>
      </c>
      <c r="G1968" s="87">
        <v>43708</v>
      </c>
      <c r="H1968" t="s">
        <v>1846</v>
      </c>
      <c r="I1968" t="s">
        <v>4185</v>
      </c>
      <c r="J1968" t="s">
        <v>4185</v>
      </c>
      <c r="K1968">
        <v>10260</v>
      </c>
      <c r="L1968" t="s">
        <v>3699</v>
      </c>
      <c r="M1968" s="87">
        <v>43718</v>
      </c>
      <c r="N1968" t="s">
        <v>1551</v>
      </c>
      <c r="O1968" t="s">
        <v>1552</v>
      </c>
      <c r="P1968" s="61">
        <v>42.04</v>
      </c>
      <c r="Q1968" t="s">
        <v>1552</v>
      </c>
      <c r="R1968" s="61">
        <v>42.04</v>
      </c>
      <c r="S1968" s="61">
        <v>0</v>
      </c>
    </row>
    <row r="1969" spans="1:19" x14ac:dyDescent="0.2">
      <c r="A1969" t="s">
        <v>606</v>
      </c>
      <c r="B1969" t="s">
        <v>1012</v>
      </c>
      <c r="C1969" t="s">
        <v>1359</v>
      </c>
      <c r="D1969" t="s">
        <v>238</v>
      </c>
      <c r="E1969" t="s">
        <v>1546</v>
      </c>
      <c r="F1969" t="s">
        <v>117</v>
      </c>
      <c r="G1969" s="87">
        <v>43738</v>
      </c>
      <c r="H1969" t="s">
        <v>1846</v>
      </c>
      <c r="I1969" t="s">
        <v>4185</v>
      </c>
      <c r="J1969" t="s">
        <v>4185</v>
      </c>
      <c r="K1969">
        <v>10282</v>
      </c>
      <c r="L1969" t="s">
        <v>3701</v>
      </c>
      <c r="M1969" s="87">
        <v>43748</v>
      </c>
      <c r="N1969" t="s">
        <v>1551</v>
      </c>
      <c r="O1969" t="s">
        <v>1552</v>
      </c>
      <c r="P1969" s="61">
        <v>40.68</v>
      </c>
      <c r="Q1969" t="s">
        <v>1552</v>
      </c>
      <c r="R1969" s="61">
        <v>40.68</v>
      </c>
      <c r="S1969" s="61">
        <v>0</v>
      </c>
    </row>
    <row r="1970" spans="1:19" x14ac:dyDescent="0.2">
      <c r="A1970" t="s">
        <v>606</v>
      </c>
      <c r="B1970" t="s">
        <v>1012</v>
      </c>
      <c r="C1970" t="s">
        <v>1359</v>
      </c>
      <c r="D1970" t="s">
        <v>238</v>
      </c>
      <c r="E1970" t="s">
        <v>1546</v>
      </c>
      <c r="F1970" t="s">
        <v>118</v>
      </c>
      <c r="G1970" s="87">
        <v>43769</v>
      </c>
      <c r="H1970" t="s">
        <v>1846</v>
      </c>
      <c r="I1970" t="s">
        <v>4185</v>
      </c>
      <c r="J1970" t="s">
        <v>4185</v>
      </c>
      <c r="K1970">
        <v>10301</v>
      </c>
      <c r="L1970" t="s">
        <v>3705</v>
      </c>
      <c r="M1970" s="87">
        <v>43782</v>
      </c>
      <c r="N1970" t="s">
        <v>1551</v>
      </c>
      <c r="O1970" t="s">
        <v>1552</v>
      </c>
      <c r="P1970" s="61">
        <v>42.04</v>
      </c>
      <c r="Q1970" t="s">
        <v>1552</v>
      </c>
      <c r="R1970" s="61">
        <v>42.04</v>
      </c>
      <c r="S1970" s="61">
        <v>0</v>
      </c>
    </row>
    <row r="1971" spans="1:19" x14ac:dyDescent="0.2">
      <c r="A1971" t="s">
        <v>606</v>
      </c>
      <c r="B1971" t="s">
        <v>1012</v>
      </c>
      <c r="C1971" t="s">
        <v>1359</v>
      </c>
      <c r="D1971" t="s">
        <v>238</v>
      </c>
      <c r="E1971" t="s">
        <v>1546</v>
      </c>
      <c r="F1971" t="s">
        <v>119</v>
      </c>
      <c r="G1971" s="87">
        <v>43799</v>
      </c>
      <c r="H1971" t="s">
        <v>1846</v>
      </c>
      <c r="I1971" t="s">
        <v>4185</v>
      </c>
      <c r="J1971" t="s">
        <v>4185</v>
      </c>
      <c r="K1971">
        <v>10319</v>
      </c>
      <c r="L1971" t="s">
        <v>3572</v>
      </c>
      <c r="M1971" s="87">
        <v>43810</v>
      </c>
      <c r="N1971" t="s">
        <v>1551</v>
      </c>
      <c r="O1971" t="s">
        <v>1552</v>
      </c>
      <c r="P1971" s="61">
        <v>40.68</v>
      </c>
      <c r="Q1971" t="s">
        <v>1552</v>
      </c>
      <c r="R1971" s="61">
        <v>40.68</v>
      </c>
      <c r="S1971" s="61">
        <v>0</v>
      </c>
    </row>
    <row r="1972" spans="1:19" x14ac:dyDescent="0.2">
      <c r="A1972" t="s">
        <v>606</v>
      </c>
      <c r="B1972" t="s">
        <v>1012</v>
      </c>
      <c r="C1972" t="s">
        <v>1359</v>
      </c>
      <c r="D1972" t="s">
        <v>238</v>
      </c>
      <c r="E1972" t="s">
        <v>1546</v>
      </c>
      <c r="F1972" t="s">
        <v>120</v>
      </c>
      <c r="G1972" s="87">
        <v>43830</v>
      </c>
      <c r="H1972" t="s">
        <v>1846</v>
      </c>
      <c r="I1972" t="s">
        <v>4185</v>
      </c>
      <c r="J1972" t="s">
        <v>4185</v>
      </c>
      <c r="K1972">
        <v>10344</v>
      </c>
      <c r="L1972" t="s">
        <v>3708</v>
      </c>
      <c r="M1972" s="87">
        <v>43840</v>
      </c>
      <c r="N1972" t="s">
        <v>1551</v>
      </c>
      <c r="O1972" t="s">
        <v>1552</v>
      </c>
      <c r="P1972" s="61">
        <v>42.04</v>
      </c>
      <c r="Q1972" t="s">
        <v>1552</v>
      </c>
      <c r="R1972" s="61">
        <v>42.04</v>
      </c>
      <c r="S1972" s="61">
        <v>0</v>
      </c>
    </row>
    <row r="1973" spans="1:19" x14ac:dyDescent="0.2">
      <c r="A1973" t="s">
        <v>606</v>
      </c>
      <c r="B1973" t="s">
        <v>1012</v>
      </c>
      <c r="C1973" t="s">
        <v>1359</v>
      </c>
      <c r="D1973" t="s">
        <v>238</v>
      </c>
      <c r="E1973" t="s">
        <v>1546</v>
      </c>
      <c r="F1973" t="s">
        <v>121</v>
      </c>
      <c r="G1973" s="87">
        <v>43861</v>
      </c>
      <c r="H1973" t="s">
        <v>1846</v>
      </c>
      <c r="I1973" t="s">
        <v>4185</v>
      </c>
      <c r="J1973" t="s">
        <v>4185</v>
      </c>
      <c r="K1973">
        <v>10356</v>
      </c>
      <c r="L1973" t="s">
        <v>3711</v>
      </c>
      <c r="M1973" s="87">
        <v>43873</v>
      </c>
      <c r="N1973" t="s">
        <v>1551</v>
      </c>
      <c r="O1973" t="s">
        <v>1552</v>
      </c>
      <c r="P1973" s="61">
        <v>42.04</v>
      </c>
      <c r="Q1973" t="s">
        <v>1552</v>
      </c>
      <c r="R1973" s="61">
        <v>42.04</v>
      </c>
      <c r="S1973" s="61">
        <v>0</v>
      </c>
    </row>
    <row r="1974" spans="1:19" x14ac:dyDescent="0.2">
      <c r="A1974" t="s">
        <v>606</v>
      </c>
      <c r="B1974" t="s">
        <v>1012</v>
      </c>
      <c r="C1974" t="s">
        <v>1359</v>
      </c>
      <c r="D1974" t="s">
        <v>238</v>
      </c>
      <c r="E1974" t="s">
        <v>1546</v>
      </c>
      <c r="F1974" t="s">
        <v>122</v>
      </c>
      <c r="G1974" s="87">
        <v>43890</v>
      </c>
      <c r="H1974" t="s">
        <v>1846</v>
      </c>
      <c r="I1974" t="s">
        <v>4185</v>
      </c>
      <c r="J1974" t="s">
        <v>4185</v>
      </c>
      <c r="K1974">
        <v>10367</v>
      </c>
      <c r="L1974" t="s">
        <v>3788</v>
      </c>
      <c r="M1974" s="87">
        <v>43902</v>
      </c>
      <c r="N1974" t="s">
        <v>1551</v>
      </c>
      <c r="O1974" t="s">
        <v>1552</v>
      </c>
      <c r="P1974" s="61">
        <v>39.33</v>
      </c>
      <c r="Q1974" t="s">
        <v>1552</v>
      </c>
      <c r="R1974" s="61">
        <v>39.33</v>
      </c>
      <c r="S1974" s="61">
        <v>0</v>
      </c>
    </row>
    <row r="1975" spans="1:19" x14ac:dyDescent="0.2">
      <c r="A1975" t="s">
        <v>606</v>
      </c>
      <c r="B1975" t="s">
        <v>1012</v>
      </c>
      <c r="C1975" t="s">
        <v>1359</v>
      </c>
      <c r="D1975" t="s">
        <v>238</v>
      </c>
      <c r="E1975" t="s">
        <v>1546</v>
      </c>
      <c r="F1975" t="s">
        <v>123</v>
      </c>
      <c r="G1975" s="87">
        <v>43921</v>
      </c>
      <c r="H1975" t="s">
        <v>1846</v>
      </c>
      <c r="I1975" t="s">
        <v>4185</v>
      </c>
      <c r="J1975" t="s">
        <v>4185</v>
      </c>
      <c r="K1975">
        <v>10386</v>
      </c>
      <c r="L1975" t="s">
        <v>3791</v>
      </c>
      <c r="M1975" s="87">
        <v>43935</v>
      </c>
      <c r="N1975" t="s">
        <v>1551</v>
      </c>
      <c r="O1975" t="s">
        <v>1552</v>
      </c>
      <c r="P1975" s="61">
        <v>42.04</v>
      </c>
      <c r="Q1975" t="s">
        <v>1552</v>
      </c>
      <c r="R1975" s="61">
        <v>42.04</v>
      </c>
      <c r="S1975" s="61">
        <v>0</v>
      </c>
    </row>
    <row r="1976" spans="1:19" x14ac:dyDescent="0.2">
      <c r="A1976" t="s">
        <v>606</v>
      </c>
      <c r="B1976" t="s">
        <v>1012</v>
      </c>
      <c r="C1976" t="s">
        <v>1359</v>
      </c>
      <c r="D1976" t="s">
        <v>238</v>
      </c>
      <c r="E1976" t="s">
        <v>1546</v>
      </c>
      <c r="F1976" t="s">
        <v>123</v>
      </c>
      <c r="G1976" s="87">
        <v>43921</v>
      </c>
      <c r="H1976" t="s">
        <v>1846</v>
      </c>
      <c r="I1976" t="s">
        <v>3694</v>
      </c>
      <c r="J1976" t="s">
        <v>3694</v>
      </c>
      <c r="K1976">
        <v>10386</v>
      </c>
      <c r="L1976" t="s">
        <v>3791</v>
      </c>
      <c r="M1976" s="87">
        <v>43935</v>
      </c>
      <c r="N1976" t="s">
        <v>1551</v>
      </c>
      <c r="O1976" t="s">
        <v>1552</v>
      </c>
      <c r="P1976" s="61">
        <v>55.52</v>
      </c>
      <c r="Q1976" t="s">
        <v>1552</v>
      </c>
      <c r="R1976" s="61">
        <v>55.52</v>
      </c>
      <c r="S1976" s="61">
        <v>0</v>
      </c>
    </row>
    <row r="1977" spans="1:19" x14ac:dyDescent="0.2">
      <c r="A1977" t="s">
        <v>606</v>
      </c>
      <c r="B1977" t="s">
        <v>1012</v>
      </c>
      <c r="C1977" t="s">
        <v>1359</v>
      </c>
      <c r="D1977" t="s">
        <v>238</v>
      </c>
      <c r="E1977" t="s">
        <v>1546</v>
      </c>
      <c r="F1977" t="s">
        <v>124</v>
      </c>
      <c r="G1977" s="87">
        <v>43951</v>
      </c>
      <c r="H1977" t="s">
        <v>1846</v>
      </c>
      <c r="I1977" t="s">
        <v>4185</v>
      </c>
      <c r="J1977" t="s">
        <v>4185</v>
      </c>
      <c r="K1977">
        <v>10393</v>
      </c>
      <c r="L1977" t="s">
        <v>3794</v>
      </c>
      <c r="M1977" s="87">
        <v>43955</v>
      </c>
      <c r="N1977" t="s">
        <v>1635</v>
      </c>
      <c r="O1977" t="s">
        <v>1552</v>
      </c>
      <c r="P1977" s="61">
        <v>40.68</v>
      </c>
      <c r="Q1977" t="s">
        <v>1552</v>
      </c>
      <c r="R1977" s="61">
        <v>40.68</v>
      </c>
      <c r="S1977" s="61">
        <v>0</v>
      </c>
    </row>
    <row r="1978" spans="1:19" x14ac:dyDescent="0.2">
      <c r="A1978" t="s">
        <v>606</v>
      </c>
      <c r="B1978" t="s">
        <v>1012</v>
      </c>
      <c r="C1978" t="s">
        <v>1359</v>
      </c>
      <c r="D1978" t="s">
        <v>238</v>
      </c>
      <c r="E1978" t="s">
        <v>1546</v>
      </c>
      <c r="F1978" t="s">
        <v>124</v>
      </c>
      <c r="G1978" s="87">
        <v>43951</v>
      </c>
      <c r="H1978" t="s">
        <v>1846</v>
      </c>
      <c r="I1978" t="s">
        <v>3694</v>
      </c>
      <c r="J1978" t="s">
        <v>3694</v>
      </c>
      <c r="K1978">
        <v>10393</v>
      </c>
      <c r="L1978" t="s">
        <v>3794</v>
      </c>
      <c r="M1978" s="87">
        <v>43955</v>
      </c>
      <c r="N1978" t="s">
        <v>1635</v>
      </c>
      <c r="O1978" t="s">
        <v>1552</v>
      </c>
      <c r="P1978" s="61">
        <v>55.52</v>
      </c>
      <c r="Q1978" t="s">
        <v>1552</v>
      </c>
      <c r="R1978" s="61">
        <v>55.52</v>
      </c>
      <c r="S1978" s="61">
        <v>0</v>
      </c>
    </row>
    <row r="1979" spans="1:19" x14ac:dyDescent="0.2">
      <c r="A1979" t="s">
        <v>606</v>
      </c>
      <c r="B1979" t="s">
        <v>1012</v>
      </c>
      <c r="C1979" t="s">
        <v>1359</v>
      </c>
      <c r="D1979" t="s">
        <v>238</v>
      </c>
      <c r="E1979" t="s">
        <v>1546</v>
      </c>
      <c r="F1979" t="s">
        <v>125</v>
      </c>
      <c r="G1979" s="87">
        <v>43982</v>
      </c>
      <c r="H1979" t="s">
        <v>1846</v>
      </c>
      <c r="I1979" t="s">
        <v>4185</v>
      </c>
      <c r="J1979" t="s">
        <v>4185</v>
      </c>
      <c r="K1979">
        <v>10404</v>
      </c>
      <c r="L1979" t="s">
        <v>3797</v>
      </c>
      <c r="M1979" s="87">
        <v>43991</v>
      </c>
      <c r="N1979" t="s">
        <v>1551</v>
      </c>
      <c r="O1979" t="s">
        <v>1552</v>
      </c>
      <c r="P1979" s="61">
        <v>42.04</v>
      </c>
      <c r="Q1979" t="s">
        <v>1552</v>
      </c>
      <c r="R1979" s="61">
        <v>42.04</v>
      </c>
      <c r="S1979" s="61">
        <v>0</v>
      </c>
    </row>
    <row r="1980" spans="1:19" x14ac:dyDescent="0.2">
      <c r="A1980" t="s">
        <v>606</v>
      </c>
      <c r="B1980" t="s">
        <v>1012</v>
      </c>
      <c r="C1980" t="s">
        <v>1359</v>
      </c>
      <c r="D1980" t="s">
        <v>238</v>
      </c>
      <c r="E1980" t="s">
        <v>1546</v>
      </c>
      <c r="F1980" t="s">
        <v>125</v>
      </c>
      <c r="G1980" s="87">
        <v>43982</v>
      </c>
      <c r="H1980" t="s">
        <v>1846</v>
      </c>
      <c r="I1980" t="s">
        <v>3694</v>
      </c>
      <c r="J1980" t="s">
        <v>3694</v>
      </c>
      <c r="K1980">
        <v>10404</v>
      </c>
      <c r="L1980" t="s">
        <v>3797</v>
      </c>
      <c r="M1980" s="87">
        <v>43991</v>
      </c>
      <c r="N1980" t="s">
        <v>1551</v>
      </c>
      <c r="O1980" t="s">
        <v>1552</v>
      </c>
      <c r="P1980" s="61">
        <v>57.37</v>
      </c>
      <c r="Q1980" t="s">
        <v>1552</v>
      </c>
      <c r="R1980" s="61">
        <v>57.37</v>
      </c>
      <c r="S1980" s="61">
        <v>0</v>
      </c>
    </row>
    <row r="1981" spans="1:19" x14ac:dyDescent="0.2">
      <c r="A1981" t="s">
        <v>606</v>
      </c>
      <c r="B1981" t="s">
        <v>1012</v>
      </c>
      <c r="C1981" t="s">
        <v>1359</v>
      </c>
      <c r="D1981" t="s">
        <v>238</v>
      </c>
      <c r="E1981" t="s">
        <v>1546</v>
      </c>
      <c r="F1981" t="s">
        <v>16</v>
      </c>
      <c r="G1981" s="87">
        <v>44012</v>
      </c>
      <c r="H1981" t="s">
        <v>2361</v>
      </c>
      <c r="J1981" t="s">
        <v>2362</v>
      </c>
      <c r="K1981">
        <v>10408</v>
      </c>
      <c r="L1981" t="s">
        <v>2363</v>
      </c>
      <c r="M1981" s="87">
        <v>43999</v>
      </c>
      <c r="N1981" t="s">
        <v>1551</v>
      </c>
      <c r="O1981" t="s">
        <v>1552</v>
      </c>
      <c r="P1981" s="61">
        <v>-622.70000000000005</v>
      </c>
      <c r="Q1981" t="s">
        <v>1552</v>
      </c>
      <c r="R1981" s="61">
        <v>0</v>
      </c>
      <c r="S1981" s="61">
        <v>-622.70000000000005</v>
      </c>
    </row>
    <row r="1982" spans="1:19" x14ac:dyDescent="0.2">
      <c r="A1982" t="s">
        <v>606</v>
      </c>
      <c r="B1982" t="s">
        <v>1012</v>
      </c>
      <c r="C1982" t="s">
        <v>1359</v>
      </c>
      <c r="D1982" t="s">
        <v>238</v>
      </c>
      <c r="E1982" t="s">
        <v>1546</v>
      </c>
      <c r="F1982" t="s">
        <v>126</v>
      </c>
      <c r="G1982" s="87">
        <v>44012</v>
      </c>
      <c r="H1982" t="s">
        <v>1846</v>
      </c>
      <c r="I1982" t="s">
        <v>4185</v>
      </c>
      <c r="J1982" t="s">
        <v>4185</v>
      </c>
      <c r="K1982">
        <v>10425</v>
      </c>
      <c r="L1982" t="s">
        <v>3802</v>
      </c>
      <c r="M1982" s="87">
        <v>44020</v>
      </c>
      <c r="N1982" t="s">
        <v>1551</v>
      </c>
      <c r="O1982" t="s">
        <v>1552</v>
      </c>
      <c r="P1982" s="61">
        <v>42.04</v>
      </c>
      <c r="Q1982" t="s">
        <v>1552</v>
      </c>
      <c r="R1982" s="61">
        <v>42.04</v>
      </c>
      <c r="S1982" s="61">
        <v>0</v>
      </c>
    </row>
    <row r="1983" spans="1:19" x14ac:dyDescent="0.2">
      <c r="A1983" t="s">
        <v>606</v>
      </c>
      <c r="B1983" t="s">
        <v>1012</v>
      </c>
      <c r="C1983" t="s">
        <v>1359</v>
      </c>
      <c r="D1983" t="s">
        <v>238</v>
      </c>
      <c r="E1983" t="s">
        <v>1546</v>
      </c>
      <c r="F1983" t="s">
        <v>126</v>
      </c>
      <c r="G1983" s="87">
        <v>44012</v>
      </c>
      <c r="H1983" t="s">
        <v>1846</v>
      </c>
      <c r="I1983" t="s">
        <v>4185</v>
      </c>
      <c r="J1983" t="s">
        <v>4185</v>
      </c>
      <c r="K1983">
        <v>10426</v>
      </c>
      <c r="L1983" t="s">
        <v>3801</v>
      </c>
      <c r="M1983" s="87">
        <v>44020</v>
      </c>
      <c r="N1983" t="s">
        <v>1551</v>
      </c>
      <c r="O1983" t="s">
        <v>1552</v>
      </c>
      <c r="P1983" s="61">
        <v>-42.04</v>
      </c>
      <c r="Q1983" t="s">
        <v>1552</v>
      </c>
      <c r="R1983" s="61">
        <v>0</v>
      </c>
      <c r="S1983" s="61">
        <v>-42.04</v>
      </c>
    </row>
    <row r="1984" spans="1:19" x14ac:dyDescent="0.2">
      <c r="A1984" t="s">
        <v>606</v>
      </c>
      <c r="B1984" t="s">
        <v>1012</v>
      </c>
      <c r="C1984" t="s">
        <v>1359</v>
      </c>
      <c r="D1984" t="s">
        <v>238</v>
      </c>
      <c r="E1984" t="s">
        <v>1546</v>
      </c>
      <c r="F1984" t="s">
        <v>126</v>
      </c>
      <c r="G1984" s="87">
        <v>44012</v>
      </c>
      <c r="H1984" t="s">
        <v>1846</v>
      </c>
      <c r="I1984" t="s">
        <v>4185</v>
      </c>
      <c r="J1984" t="s">
        <v>4185</v>
      </c>
      <c r="K1984">
        <v>10426</v>
      </c>
      <c r="L1984" t="s">
        <v>3800</v>
      </c>
      <c r="M1984" s="87">
        <v>44020</v>
      </c>
      <c r="N1984" t="s">
        <v>1551</v>
      </c>
      <c r="O1984" t="s">
        <v>1552</v>
      </c>
      <c r="P1984" s="61">
        <v>40.68</v>
      </c>
      <c r="Q1984" t="s">
        <v>1552</v>
      </c>
      <c r="R1984" s="61">
        <v>40.68</v>
      </c>
      <c r="S1984" s="61">
        <v>0</v>
      </c>
    </row>
    <row r="1985" spans="1:19" x14ac:dyDescent="0.2">
      <c r="A1985" t="s">
        <v>606</v>
      </c>
      <c r="B1985" t="s">
        <v>1012</v>
      </c>
      <c r="C1985" t="s">
        <v>1359</v>
      </c>
      <c r="D1985" t="s">
        <v>238</v>
      </c>
      <c r="E1985" t="s">
        <v>1546</v>
      </c>
      <c r="F1985" t="s">
        <v>16</v>
      </c>
      <c r="G1985" s="87">
        <v>44012</v>
      </c>
      <c r="H1985" t="s">
        <v>2361</v>
      </c>
      <c r="I1985" t="s">
        <v>2362</v>
      </c>
      <c r="J1985" t="s">
        <v>2362</v>
      </c>
      <c r="K1985">
        <v>10426</v>
      </c>
      <c r="L1985" t="s">
        <v>3800</v>
      </c>
      <c r="M1985" s="87">
        <v>44020</v>
      </c>
      <c r="N1985" t="s">
        <v>1551</v>
      </c>
      <c r="O1985" t="s">
        <v>1552</v>
      </c>
      <c r="P1985" s="61">
        <v>-40.68</v>
      </c>
      <c r="Q1985" t="s">
        <v>1552</v>
      </c>
      <c r="R1985" s="61">
        <v>0</v>
      </c>
      <c r="S1985" s="61">
        <v>-40.68</v>
      </c>
    </row>
    <row r="1986" spans="1:19" x14ac:dyDescent="0.2">
      <c r="A1986" t="s">
        <v>606</v>
      </c>
      <c r="B1986" t="s">
        <v>1012</v>
      </c>
      <c r="C1986" t="s">
        <v>1359</v>
      </c>
      <c r="D1986" t="s">
        <v>238</v>
      </c>
      <c r="E1986" t="s">
        <v>1546</v>
      </c>
      <c r="F1986" t="s">
        <v>16</v>
      </c>
      <c r="G1986" s="87">
        <v>44012</v>
      </c>
      <c r="H1986" t="s">
        <v>2361</v>
      </c>
      <c r="I1986" t="s">
        <v>2362</v>
      </c>
      <c r="J1986" t="s">
        <v>2362</v>
      </c>
      <c r="K1986">
        <v>10426</v>
      </c>
      <c r="L1986" t="s">
        <v>3801</v>
      </c>
      <c r="M1986" s="87">
        <v>44020</v>
      </c>
      <c r="N1986" t="s">
        <v>1551</v>
      </c>
      <c r="O1986" t="s">
        <v>1552</v>
      </c>
      <c r="P1986" s="61">
        <v>42.04</v>
      </c>
      <c r="Q1986" t="s">
        <v>1552</v>
      </c>
      <c r="R1986" s="61">
        <v>42.04</v>
      </c>
      <c r="S1986" s="61">
        <v>0</v>
      </c>
    </row>
    <row r="1987" spans="1:19" x14ac:dyDescent="0.2">
      <c r="A1987" t="s">
        <v>606</v>
      </c>
      <c r="B1987" t="s">
        <v>1012</v>
      </c>
      <c r="C1987" t="s">
        <v>1359</v>
      </c>
      <c r="D1987" t="s">
        <v>238</v>
      </c>
      <c r="E1987" t="s">
        <v>1546</v>
      </c>
      <c r="F1987" t="s">
        <v>16</v>
      </c>
      <c r="G1987" s="87">
        <v>44012</v>
      </c>
      <c r="H1987" t="s">
        <v>2361</v>
      </c>
      <c r="I1987" t="s">
        <v>2362</v>
      </c>
      <c r="J1987" t="s">
        <v>2362</v>
      </c>
      <c r="K1987">
        <v>10426</v>
      </c>
      <c r="L1987" t="s">
        <v>3800</v>
      </c>
      <c r="M1987" s="87">
        <v>44020</v>
      </c>
      <c r="N1987" t="s">
        <v>1551</v>
      </c>
      <c r="O1987" t="s">
        <v>1552</v>
      </c>
      <c r="P1987" s="61">
        <v>-55.52</v>
      </c>
      <c r="Q1987" t="s">
        <v>1552</v>
      </c>
      <c r="R1987" s="61">
        <v>0</v>
      </c>
      <c r="S1987" s="61">
        <v>-55.52</v>
      </c>
    </row>
    <row r="1988" spans="1:19" x14ac:dyDescent="0.2">
      <c r="A1988" t="s">
        <v>606</v>
      </c>
      <c r="B1988" t="s">
        <v>1012</v>
      </c>
      <c r="C1988" t="s">
        <v>1359</v>
      </c>
      <c r="D1988" t="s">
        <v>238</v>
      </c>
      <c r="E1988" t="s">
        <v>1546</v>
      </c>
      <c r="F1988" t="s">
        <v>16</v>
      </c>
      <c r="G1988" s="87">
        <v>44012</v>
      </c>
      <c r="H1988" t="s">
        <v>2361</v>
      </c>
      <c r="I1988" t="s">
        <v>2362</v>
      </c>
      <c r="J1988" t="s">
        <v>2362</v>
      </c>
      <c r="K1988">
        <v>10426</v>
      </c>
      <c r="L1988" t="s">
        <v>3801</v>
      </c>
      <c r="M1988" s="87">
        <v>44020</v>
      </c>
      <c r="N1988" t="s">
        <v>1551</v>
      </c>
      <c r="O1988" t="s">
        <v>1552</v>
      </c>
      <c r="P1988" s="61">
        <v>57.37</v>
      </c>
      <c r="Q1988" t="s">
        <v>1552</v>
      </c>
      <c r="R1988" s="61">
        <v>57.37</v>
      </c>
      <c r="S1988" s="61">
        <v>0</v>
      </c>
    </row>
    <row r="1989" spans="1:19" x14ac:dyDescent="0.2">
      <c r="A1989" t="s">
        <v>606</v>
      </c>
      <c r="B1989" t="s">
        <v>1012</v>
      </c>
      <c r="C1989" t="s">
        <v>1359</v>
      </c>
      <c r="D1989" t="s">
        <v>238</v>
      </c>
      <c r="E1989" t="s">
        <v>1546</v>
      </c>
      <c r="F1989" t="s">
        <v>16</v>
      </c>
      <c r="G1989" s="87">
        <v>44012</v>
      </c>
      <c r="H1989" t="s">
        <v>2361</v>
      </c>
      <c r="I1989" t="s">
        <v>2362</v>
      </c>
      <c r="J1989" t="s">
        <v>2362</v>
      </c>
      <c r="K1989">
        <v>10425</v>
      </c>
      <c r="L1989" t="s">
        <v>3802</v>
      </c>
      <c r="M1989" s="87">
        <v>44020</v>
      </c>
      <c r="N1989" t="s">
        <v>1551</v>
      </c>
      <c r="O1989" t="s">
        <v>1552</v>
      </c>
      <c r="P1989" s="61">
        <v>-42.04</v>
      </c>
      <c r="Q1989" t="s">
        <v>1552</v>
      </c>
      <c r="R1989" s="61">
        <v>0</v>
      </c>
      <c r="S1989" s="61">
        <v>-42.04</v>
      </c>
    </row>
    <row r="1990" spans="1:19" x14ac:dyDescent="0.2">
      <c r="A1990" t="s">
        <v>606</v>
      </c>
      <c r="B1990" t="s">
        <v>1012</v>
      </c>
      <c r="C1990" t="s">
        <v>1359</v>
      </c>
      <c r="D1990" t="s">
        <v>238</v>
      </c>
      <c r="E1990" t="s">
        <v>1546</v>
      </c>
      <c r="F1990" t="s">
        <v>16</v>
      </c>
      <c r="G1990" s="87">
        <v>44012</v>
      </c>
      <c r="H1990" t="s">
        <v>2361</v>
      </c>
      <c r="I1990" t="s">
        <v>2362</v>
      </c>
      <c r="J1990" t="s">
        <v>2362</v>
      </c>
      <c r="K1990">
        <v>10425</v>
      </c>
      <c r="L1990" t="s">
        <v>3802</v>
      </c>
      <c r="M1990" s="87">
        <v>44020</v>
      </c>
      <c r="N1990" t="s">
        <v>1551</v>
      </c>
      <c r="O1990" t="s">
        <v>1552</v>
      </c>
      <c r="P1990" s="61">
        <v>-57.37</v>
      </c>
      <c r="Q1990" t="s">
        <v>1552</v>
      </c>
      <c r="R1990" s="61">
        <v>0</v>
      </c>
      <c r="S1990" s="61">
        <v>-57.37</v>
      </c>
    </row>
    <row r="1991" spans="1:19" x14ac:dyDescent="0.2">
      <c r="A1991" t="s">
        <v>606</v>
      </c>
      <c r="B1991" t="s">
        <v>1012</v>
      </c>
      <c r="C1991" t="s">
        <v>1359</v>
      </c>
      <c r="D1991" t="s">
        <v>238</v>
      </c>
      <c r="E1991" t="s">
        <v>1546</v>
      </c>
      <c r="F1991" t="s">
        <v>126</v>
      </c>
      <c r="G1991" s="87">
        <v>44012</v>
      </c>
      <c r="H1991" t="s">
        <v>1846</v>
      </c>
      <c r="I1991" t="s">
        <v>3694</v>
      </c>
      <c r="J1991" t="s">
        <v>3694</v>
      </c>
      <c r="K1991">
        <v>10425</v>
      </c>
      <c r="L1991" t="s">
        <v>3802</v>
      </c>
      <c r="M1991" s="87">
        <v>44020</v>
      </c>
      <c r="N1991" t="s">
        <v>1551</v>
      </c>
      <c r="O1991" t="s">
        <v>1552</v>
      </c>
      <c r="P1991" s="61">
        <v>57.37</v>
      </c>
      <c r="Q1991" t="s">
        <v>1552</v>
      </c>
      <c r="R1991" s="61">
        <v>57.37</v>
      </c>
      <c r="S1991" s="61">
        <v>0</v>
      </c>
    </row>
    <row r="1992" spans="1:19" x14ac:dyDescent="0.2">
      <c r="A1992" t="s">
        <v>606</v>
      </c>
      <c r="B1992" t="s">
        <v>1012</v>
      </c>
      <c r="C1992" t="s">
        <v>1359</v>
      </c>
      <c r="D1992" t="s">
        <v>238</v>
      </c>
      <c r="E1992" t="s">
        <v>1546</v>
      </c>
      <c r="F1992" t="s">
        <v>126</v>
      </c>
      <c r="G1992" s="87">
        <v>44012</v>
      </c>
      <c r="H1992" t="s">
        <v>1846</v>
      </c>
      <c r="I1992" t="s">
        <v>3694</v>
      </c>
      <c r="J1992" t="s">
        <v>3694</v>
      </c>
      <c r="K1992">
        <v>10426</v>
      </c>
      <c r="L1992" t="s">
        <v>3801</v>
      </c>
      <c r="M1992" s="87">
        <v>44020</v>
      </c>
      <c r="N1992" t="s">
        <v>1551</v>
      </c>
      <c r="O1992" t="s">
        <v>1552</v>
      </c>
      <c r="P1992" s="61">
        <v>-57.37</v>
      </c>
      <c r="Q1992" t="s">
        <v>1552</v>
      </c>
      <c r="R1992" s="61">
        <v>0</v>
      </c>
      <c r="S1992" s="61">
        <v>-57.37</v>
      </c>
    </row>
    <row r="1993" spans="1:19" x14ac:dyDescent="0.2">
      <c r="A1993" t="s">
        <v>606</v>
      </c>
      <c r="B1993" t="s">
        <v>1012</v>
      </c>
      <c r="C1993" t="s">
        <v>1359</v>
      </c>
      <c r="D1993" t="s">
        <v>238</v>
      </c>
      <c r="E1993" t="s">
        <v>1546</v>
      </c>
      <c r="F1993" t="s">
        <v>126</v>
      </c>
      <c r="G1993" s="87">
        <v>44012</v>
      </c>
      <c r="H1993" t="s">
        <v>1846</v>
      </c>
      <c r="I1993" t="s">
        <v>3694</v>
      </c>
      <c r="J1993" t="s">
        <v>3694</v>
      </c>
      <c r="K1993">
        <v>10426</v>
      </c>
      <c r="L1993" t="s">
        <v>3800</v>
      </c>
      <c r="M1993" s="87">
        <v>44020</v>
      </c>
      <c r="N1993" t="s">
        <v>1551</v>
      </c>
      <c r="O1993" t="s">
        <v>1552</v>
      </c>
      <c r="P1993" s="61">
        <v>55.52</v>
      </c>
      <c r="Q1993" t="s">
        <v>1552</v>
      </c>
      <c r="R1993" s="61">
        <v>55.52</v>
      </c>
      <c r="S1993" s="61">
        <v>0</v>
      </c>
    </row>
    <row r="1994" spans="1:19" x14ac:dyDescent="0.2">
      <c r="A1994" t="s">
        <v>607</v>
      </c>
      <c r="B1994" t="s">
        <v>1013</v>
      </c>
      <c r="C1994" t="s">
        <v>1361</v>
      </c>
      <c r="D1994" t="s">
        <v>238</v>
      </c>
      <c r="E1994" t="s">
        <v>1546</v>
      </c>
      <c r="F1994" t="s">
        <v>116</v>
      </c>
      <c r="G1994" s="87">
        <v>43679</v>
      </c>
      <c r="H1994" t="s">
        <v>3024</v>
      </c>
      <c r="I1994" t="s">
        <v>4186</v>
      </c>
      <c r="J1994" t="s">
        <v>4187</v>
      </c>
      <c r="K1994">
        <v>10243</v>
      </c>
      <c r="L1994" t="s">
        <v>3214</v>
      </c>
      <c r="M1994" s="87">
        <v>43685</v>
      </c>
      <c r="N1994" t="s">
        <v>1551</v>
      </c>
      <c r="O1994" t="s">
        <v>1552</v>
      </c>
      <c r="P1994" s="61">
        <v>360</v>
      </c>
      <c r="Q1994" t="s">
        <v>1552</v>
      </c>
      <c r="R1994" s="61">
        <v>360</v>
      </c>
      <c r="S1994" s="61">
        <v>0</v>
      </c>
    </row>
    <row r="1995" spans="1:19" x14ac:dyDescent="0.2">
      <c r="A1995" t="s">
        <v>607</v>
      </c>
      <c r="B1995" t="s">
        <v>1013</v>
      </c>
      <c r="C1995" t="s">
        <v>1361</v>
      </c>
      <c r="D1995" t="s">
        <v>238</v>
      </c>
      <c r="E1995" t="s">
        <v>1546</v>
      </c>
      <c r="F1995" t="s">
        <v>119</v>
      </c>
      <c r="G1995" s="87">
        <v>43795</v>
      </c>
      <c r="H1995" t="s">
        <v>3024</v>
      </c>
      <c r="I1995" t="s">
        <v>4188</v>
      </c>
      <c r="J1995" t="s">
        <v>4189</v>
      </c>
      <c r="K1995">
        <v>10306</v>
      </c>
      <c r="L1995" t="s">
        <v>3345</v>
      </c>
      <c r="M1995" s="87">
        <v>43797</v>
      </c>
      <c r="N1995" t="s">
        <v>1635</v>
      </c>
      <c r="O1995" t="s">
        <v>1552</v>
      </c>
      <c r="P1995" s="61">
        <v>242.73</v>
      </c>
      <c r="Q1995" t="s">
        <v>1552</v>
      </c>
      <c r="R1995" s="61">
        <v>242.73</v>
      </c>
      <c r="S1995" s="61">
        <v>0</v>
      </c>
    </row>
    <row r="1996" spans="1:19" x14ac:dyDescent="0.2">
      <c r="A1996" t="s">
        <v>607</v>
      </c>
      <c r="B1996" t="s">
        <v>1013</v>
      </c>
      <c r="C1996" t="s">
        <v>1361</v>
      </c>
      <c r="D1996" t="s">
        <v>238</v>
      </c>
      <c r="E1996" t="s">
        <v>1546</v>
      </c>
      <c r="F1996" t="s">
        <v>16</v>
      </c>
      <c r="G1996" s="87">
        <v>44012</v>
      </c>
      <c r="H1996" t="s">
        <v>2361</v>
      </c>
      <c r="J1996" t="s">
        <v>2362</v>
      </c>
      <c r="K1996">
        <v>10408</v>
      </c>
      <c r="L1996" t="s">
        <v>2363</v>
      </c>
      <c r="M1996" s="87">
        <v>43999</v>
      </c>
      <c r="N1996" t="s">
        <v>1551</v>
      </c>
      <c r="O1996" t="s">
        <v>1552</v>
      </c>
      <c r="P1996" s="61">
        <v>-602.73</v>
      </c>
      <c r="Q1996" t="s">
        <v>1552</v>
      </c>
      <c r="R1996" s="61">
        <v>0</v>
      </c>
      <c r="S1996" s="61">
        <v>-602.73</v>
      </c>
    </row>
    <row r="1997" spans="1:19" x14ac:dyDescent="0.2">
      <c r="A1997" t="s">
        <v>725</v>
      </c>
      <c r="B1997" t="s">
        <v>1016</v>
      </c>
      <c r="C1997" t="s">
        <v>1367</v>
      </c>
      <c r="D1997" t="s">
        <v>238</v>
      </c>
      <c r="E1997" t="s">
        <v>1546</v>
      </c>
      <c r="F1997" t="s">
        <v>120</v>
      </c>
      <c r="G1997" s="87">
        <v>43830</v>
      </c>
      <c r="H1997" t="s">
        <v>1846</v>
      </c>
      <c r="I1997" t="s">
        <v>4190</v>
      </c>
      <c r="J1997" t="s">
        <v>4190</v>
      </c>
      <c r="K1997">
        <v>10341</v>
      </c>
      <c r="L1997" t="s">
        <v>4191</v>
      </c>
      <c r="M1997" s="87">
        <v>43838</v>
      </c>
      <c r="N1997" t="s">
        <v>1551</v>
      </c>
      <c r="O1997" t="s">
        <v>1552</v>
      </c>
      <c r="P1997" s="61">
        <v>72.680000000000007</v>
      </c>
      <c r="Q1997" t="s">
        <v>1552</v>
      </c>
      <c r="R1997" s="61">
        <v>72.680000000000007</v>
      </c>
      <c r="S1997" s="61">
        <v>0</v>
      </c>
    </row>
    <row r="1998" spans="1:19" x14ac:dyDescent="0.2">
      <c r="A1998" t="s">
        <v>725</v>
      </c>
      <c r="B1998" t="s">
        <v>1016</v>
      </c>
      <c r="C1998" t="s">
        <v>1367</v>
      </c>
      <c r="D1998" t="s">
        <v>238</v>
      </c>
      <c r="E1998" t="s">
        <v>1546</v>
      </c>
      <c r="F1998" t="s">
        <v>121</v>
      </c>
      <c r="G1998" s="87">
        <v>43861</v>
      </c>
      <c r="H1998" t="s">
        <v>3024</v>
      </c>
      <c r="I1998" t="s">
        <v>4192</v>
      </c>
      <c r="J1998" t="s">
        <v>4193</v>
      </c>
      <c r="K1998">
        <v>10353</v>
      </c>
      <c r="L1998" t="s">
        <v>3404</v>
      </c>
      <c r="M1998" s="87">
        <v>43871</v>
      </c>
      <c r="N1998" t="s">
        <v>1551</v>
      </c>
      <c r="O1998" t="s">
        <v>1552</v>
      </c>
      <c r="P1998" s="61">
        <v>172.5</v>
      </c>
      <c r="Q1998" t="s">
        <v>1552</v>
      </c>
      <c r="R1998" s="61">
        <v>172.5</v>
      </c>
      <c r="S1998" s="61">
        <v>0</v>
      </c>
    </row>
    <row r="1999" spans="1:19" x14ac:dyDescent="0.2">
      <c r="A1999" t="s">
        <v>725</v>
      </c>
      <c r="B1999" t="s">
        <v>1016</v>
      </c>
      <c r="C1999" t="s">
        <v>1367</v>
      </c>
      <c r="D1999" t="s">
        <v>238</v>
      </c>
      <c r="E1999" t="s">
        <v>1546</v>
      </c>
      <c r="F1999" t="s">
        <v>125</v>
      </c>
      <c r="G1999" s="87">
        <v>43958</v>
      </c>
      <c r="H1999" t="s">
        <v>3024</v>
      </c>
      <c r="I1999" t="s">
        <v>4194</v>
      </c>
      <c r="J1999" t="s">
        <v>4195</v>
      </c>
      <c r="K1999">
        <v>10397</v>
      </c>
      <c r="L1999" t="s">
        <v>4196</v>
      </c>
      <c r="M1999" s="87">
        <v>43962</v>
      </c>
      <c r="N1999" t="s">
        <v>1551</v>
      </c>
      <c r="O1999" t="s">
        <v>1552</v>
      </c>
      <c r="P1999" s="61">
        <v>39.76</v>
      </c>
      <c r="Q1999" t="s">
        <v>1552</v>
      </c>
      <c r="R1999" s="61">
        <v>39.76</v>
      </c>
      <c r="S1999" s="61">
        <v>0</v>
      </c>
    </row>
    <row r="2000" spans="1:19" x14ac:dyDescent="0.2">
      <c r="A2000" t="s">
        <v>725</v>
      </c>
      <c r="B2000" t="s">
        <v>1016</v>
      </c>
      <c r="C2000" t="s">
        <v>1367</v>
      </c>
      <c r="D2000" t="s">
        <v>238</v>
      </c>
      <c r="E2000" t="s">
        <v>1546</v>
      </c>
      <c r="F2000" t="s">
        <v>125</v>
      </c>
      <c r="G2000" s="87">
        <v>43971</v>
      </c>
      <c r="H2000" t="s">
        <v>3024</v>
      </c>
      <c r="I2000" t="s">
        <v>4197</v>
      </c>
      <c r="J2000" t="s">
        <v>4198</v>
      </c>
      <c r="K2000">
        <v>10399</v>
      </c>
      <c r="L2000" t="s">
        <v>4199</v>
      </c>
      <c r="M2000" s="87">
        <v>43983</v>
      </c>
      <c r="N2000" t="s">
        <v>1635</v>
      </c>
      <c r="O2000" t="s">
        <v>1552</v>
      </c>
      <c r="P2000" s="61">
        <v>250</v>
      </c>
      <c r="Q2000" t="s">
        <v>1552</v>
      </c>
      <c r="R2000" s="61">
        <v>250</v>
      </c>
      <c r="S2000" s="61">
        <v>0</v>
      </c>
    </row>
    <row r="2001" spans="1:19" x14ac:dyDescent="0.2">
      <c r="A2001" t="s">
        <v>725</v>
      </c>
      <c r="B2001" t="s">
        <v>1016</v>
      </c>
      <c r="C2001" t="s">
        <v>1367</v>
      </c>
      <c r="D2001" t="s">
        <v>238</v>
      </c>
      <c r="E2001" t="s">
        <v>1546</v>
      </c>
      <c r="F2001" t="s">
        <v>16</v>
      </c>
      <c r="G2001" s="87">
        <v>44012</v>
      </c>
      <c r="H2001" t="s">
        <v>2361</v>
      </c>
      <c r="J2001" t="s">
        <v>2362</v>
      </c>
      <c r="K2001">
        <v>10408</v>
      </c>
      <c r="L2001" t="s">
        <v>2363</v>
      </c>
      <c r="M2001" s="87">
        <v>43999</v>
      </c>
      <c r="N2001" t="s">
        <v>1551</v>
      </c>
      <c r="O2001" t="s">
        <v>1552</v>
      </c>
      <c r="P2001" s="61">
        <v>-534.94000000000005</v>
      </c>
      <c r="Q2001" t="s">
        <v>1552</v>
      </c>
      <c r="R2001" s="61">
        <v>0</v>
      </c>
      <c r="S2001" s="61">
        <v>-534.94000000000005</v>
      </c>
    </row>
    <row r="2002" spans="1:19" x14ac:dyDescent="0.2">
      <c r="A2002" t="s">
        <v>610</v>
      </c>
      <c r="B2002" t="s">
        <v>1017</v>
      </c>
      <c r="C2002" t="s">
        <v>1369</v>
      </c>
      <c r="D2002" t="s">
        <v>238</v>
      </c>
      <c r="E2002" t="s">
        <v>1546</v>
      </c>
      <c r="F2002" t="s">
        <v>120</v>
      </c>
      <c r="G2002" s="87">
        <v>43818</v>
      </c>
      <c r="H2002" t="s">
        <v>3024</v>
      </c>
      <c r="I2002" t="s">
        <v>4200</v>
      </c>
      <c r="J2002" t="s">
        <v>4201</v>
      </c>
      <c r="K2002">
        <v>10324</v>
      </c>
      <c r="L2002" t="s">
        <v>4202</v>
      </c>
      <c r="M2002" s="87">
        <v>43836</v>
      </c>
      <c r="N2002" t="s">
        <v>1635</v>
      </c>
      <c r="O2002" t="s">
        <v>1552</v>
      </c>
      <c r="P2002" s="61">
        <v>133</v>
      </c>
      <c r="Q2002" t="s">
        <v>1552</v>
      </c>
      <c r="R2002" s="61">
        <v>133</v>
      </c>
      <c r="S2002" s="61">
        <v>0</v>
      </c>
    </row>
    <row r="2003" spans="1:19" x14ac:dyDescent="0.2">
      <c r="A2003" t="s">
        <v>610</v>
      </c>
      <c r="B2003" t="s">
        <v>1017</v>
      </c>
      <c r="C2003" t="s">
        <v>1369</v>
      </c>
      <c r="D2003" t="s">
        <v>238</v>
      </c>
      <c r="E2003" t="s">
        <v>1546</v>
      </c>
      <c r="F2003" t="s">
        <v>16</v>
      </c>
      <c r="G2003" s="87">
        <v>44012</v>
      </c>
      <c r="H2003" t="s">
        <v>2361</v>
      </c>
      <c r="J2003" t="s">
        <v>2362</v>
      </c>
      <c r="K2003">
        <v>10408</v>
      </c>
      <c r="L2003" t="s">
        <v>2363</v>
      </c>
      <c r="M2003" s="87">
        <v>43999</v>
      </c>
      <c r="N2003" t="s">
        <v>1551</v>
      </c>
      <c r="O2003" t="s">
        <v>1552</v>
      </c>
      <c r="P2003" s="61">
        <v>-133</v>
      </c>
      <c r="Q2003" t="s">
        <v>1552</v>
      </c>
      <c r="R2003" s="61">
        <v>0</v>
      </c>
      <c r="S2003" s="61">
        <v>-133</v>
      </c>
    </row>
    <row r="2004" spans="1:19" x14ac:dyDescent="0.2">
      <c r="A2004" t="s">
        <v>610</v>
      </c>
      <c r="B2004" t="s">
        <v>1017</v>
      </c>
      <c r="C2004" t="s">
        <v>1369</v>
      </c>
      <c r="D2004" t="s">
        <v>238</v>
      </c>
      <c r="E2004" t="s">
        <v>1546</v>
      </c>
      <c r="F2004" t="s">
        <v>16</v>
      </c>
      <c r="G2004" s="87">
        <v>44012</v>
      </c>
      <c r="H2004" t="s">
        <v>2361</v>
      </c>
      <c r="I2004" t="s">
        <v>2362</v>
      </c>
      <c r="J2004" t="s">
        <v>2362</v>
      </c>
      <c r="K2004">
        <v>10418</v>
      </c>
      <c r="L2004" t="s">
        <v>4203</v>
      </c>
      <c r="M2004" s="87">
        <v>44020</v>
      </c>
      <c r="N2004" t="s">
        <v>1551</v>
      </c>
      <c r="O2004" t="s">
        <v>1552</v>
      </c>
      <c r="P2004" s="61">
        <v>-287.5</v>
      </c>
      <c r="Q2004" t="s">
        <v>1552</v>
      </c>
      <c r="R2004" s="61">
        <v>0</v>
      </c>
      <c r="S2004" s="61">
        <v>-287.5</v>
      </c>
    </row>
    <row r="2005" spans="1:19" x14ac:dyDescent="0.2">
      <c r="A2005" t="s">
        <v>610</v>
      </c>
      <c r="B2005" t="s">
        <v>1017</v>
      </c>
      <c r="C2005" t="s">
        <v>1369</v>
      </c>
      <c r="D2005" t="s">
        <v>238</v>
      </c>
      <c r="E2005" t="s">
        <v>1546</v>
      </c>
      <c r="F2005" t="s">
        <v>126</v>
      </c>
      <c r="G2005" s="87">
        <v>44012</v>
      </c>
      <c r="H2005" t="s">
        <v>1846</v>
      </c>
      <c r="I2005" t="s">
        <v>4204</v>
      </c>
      <c r="J2005" t="s">
        <v>4204</v>
      </c>
      <c r="K2005">
        <v>10418</v>
      </c>
      <c r="L2005" t="s">
        <v>4203</v>
      </c>
      <c r="M2005" s="87">
        <v>44020</v>
      </c>
      <c r="N2005" t="s">
        <v>1551</v>
      </c>
      <c r="O2005" t="s">
        <v>1552</v>
      </c>
      <c r="P2005" s="61">
        <v>287.5</v>
      </c>
      <c r="Q2005" t="s">
        <v>1552</v>
      </c>
      <c r="R2005" s="61">
        <v>287.5</v>
      </c>
      <c r="S2005" s="61">
        <v>0</v>
      </c>
    </row>
    <row r="2006" spans="1:19" x14ac:dyDescent="0.2">
      <c r="A2006" t="s">
        <v>613</v>
      </c>
      <c r="B2006" t="s">
        <v>1021</v>
      </c>
      <c r="C2006" t="s">
        <v>1373</v>
      </c>
      <c r="D2006" t="s">
        <v>238</v>
      </c>
      <c r="E2006" t="s">
        <v>1546</v>
      </c>
      <c r="F2006" t="s">
        <v>115</v>
      </c>
      <c r="G2006" s="87">
        <v>43663</v>
      </c>
      <c r="H2006" t="s">
        <v>3024</v>
      </c>
      <c r="I2006" t="s">
        <v>4205</v>
      </c>
      <c r="J2006" t="s">
        <v>4206</v>
      </c>
      <c r="K2006">
        <v>10232</v>
      </c>
      <c r="L2006" t="s">
        <v>3563</v>
      </c>
      <c r="M2006" s="87">
        <v>43675</v>
      </c>
      <c r="N2006" t="s">
        <v>1635</v>
      </c>
      <c r="O2006" t="s">
        <v>1552</v>
      </c>
      <c r="P2006" s="61">
        <v>9.09</v>
      </c>
      <c r="Q2006" t="s">
        <v>1552</v>
      </c>
      <c r="R2006" s="61">
        <v>9.09</v>
      </c>
      <c r="S2006" s="61">
        <v>0</v>
      </c>
    </row>
    <row r="2007" spans="1:19" x14ac:dyDescent="0.2">
      <c r="A2007" t="s">
        <v>613</v>
      </c>
      <c r="B2007" t="s">
        <v>1021</v>
      </c>
      <c r="C2007" t="s">
        <v>1373</v>
      </c>
      <c r="D2007" t="s">
        <v>238</v>
      </c>
      <c r="E2007" t="s">
        <v>1546</v>
      </c>
      <c r="F2007" t="s">
        <v>115</v>
      </c>
      <c r="G2007" s="87">
        <v>43677</v>
      </c>
      <c r="H2007" t="s">
        <v>3024</v>
      </c>
      <c r="I2007" t="s">
        <v>3691</v>
      </c>
      <c r="J2007" t="s">
        <v>4207</v>
      </c>
      <c r="K2007">
        <v>10243</v>
      </c>
      <c r="L2007" t="s">
        <v>3693</v>
      </c>
      <c r="M2007" s="87">
        <v>43685</v>
      </c>
      <c r="N2007" t="s">
        <v>1551</v>
      </c>
      <c r="O2007" t="s">
        <v>1552</v>
      </c>
      <c r="P2007" s="61">
        <v>21.83</v>
      </c>
      <c r="Q2007" t="s">
        <v>1552</v>
      </c>
      <c r="R2007" s="61">
        <v>21.83</v>
      </c>
      <c r="S2007" s="61">
        <v>0</v>
      </c>
    </row>
    <row r="2008" spans="1:19" x14ac:dyDescent="0.2">
      <c r="A2008" t="s">
        <v>613</v>
      </c>
      <c r="B2008" t="s">
        <v>1021</v>
      </c>
      <c r="C2008" t="s">
        <v>1373</v>
      </c>
      <c r="D2008" t="s">
        <v>238</v>
      </c>
      <c r="E2008" t="s">
        <v>1546</v>
      </c>
      <c r="F2008" t="s">
        <v>16</v>
      </c>
      <c r="G2008" s="87">
        <v>44012</v>
      </c>
      <c r="H2008" t="s">
        <v>2361</v>
      </c>
      <c r="J2008" t="s">
        <v>2362</v>
      </c>
      <c r="K2008">
        <v>10408</v>
      </c>
      <c r="L2008" t="s">
        <v>2363</v>
      </c>
      <c r="M2008" s="87">
        <v>43999</v>
      </c>
      <c r="N2008" t="s">
        <v>1551</v>
      </c>
      <c r="O2008" t="s">
        <v>1552</v>
      </c>
      <c r="P2008" s="61">
        <v>-30.92</v>
      </c>
      <c r="Q2008" t="s">
        <v>1552</v>
      </c>
      <c r="R2008" s="61">
        <v>0</v>
      </c>
      <c r="S2008" s="61">
        <v>-30.92</v>
      </c>
    </row>
    <row r="2009" spans="1:19" x14ac:dyDescent="0.2">
      <c r="A2009" t="s">
        <v>614</v>
      </c>
      <c r="B2009" t="s">
        <v>1022</v>
      </c>
      <c r="C2009" t="s">
        <v>1375</v>
      </c>
      <c r="D2009" t="s">
        <v>238</v>
      </c>
      <c r="E2009" t="s">
        <v>1546</v>
      </c>
      <c r="F2009" t="s">
        <v>115</v>
      </c>
      <c r="G2009" s="87">
        <v>43663</v>
      </c>
      <c r="H2009" t="s">
        <v>3024</v>
      </c>
      <c r="I2009" t="s">
        <v>4208</v>
      </c>
      <c r="J2009" t="s">
        <v>4209</v>
      </c>
      <c r="K2009">
        <v>10235</v>
      </c>
      <c r="L2009" t="s">
        <v>3192</v>
      </c>
      <c r="M2009" s="87">
        <v>43675</v>
      </c>
      <c r="N2009" t="s">
        <v>1635</v>
      </c>
      <c r="O2009" t="s">
        <v>1552</v>
      </c>
      <c r="P2009" s="61">
        <v>101</v>
      </c>
      <c r="Q2009" t="s">
        <v>1552</v>
      </c>
      <c r="R2009" s="61">
        <v>101</v>
      </c>
      <c r="S2009" s="61">
        <v>0</v>
      </c>
    </row>
    <row r="2010" spans="1:19" x14ac:dyDescent="0.2">
      <c r="A2010" t="s">
        <v>614</v>
      </c>
      <c r="B2010" t="s">
        <v>1022</v>
      </c>
      <c r="C2010" t="s">
        <v>1375</v>
      </c>
      <c r="D2010" t="s">
        <v>238</v>
      </c>
      <c r="E2010" t="s">
        <v>1546</v>
      </c>
      <c r="F2010" t="s">
        <v>115</v>
      </c>
      <c r="G2010" s="87">
        <v>43663</v>
      </c>
      <c r="H2010" t="s">
        <v>3024</v>
      </c>
      <c r="I2010" t="s">
        <v>4205</v>
      </c>
      <c r="J2010" t="s">
        <v>4210</v>
      </c>
      <c r="K2010">
        <v>10232</v>
      </c>
      <c r="L2010" t="s">
        <v>3563</v>
      </c>
      <c r="M2010" s="87">
        <v>43675</v>
      </c>
      <c r="N2010" t="s">
        <v>1635</v>
      </c>
      <c r="O2010" t="s">
        <v>1552</v>
      </c>
      <c r="P2010" s="61">
        <v>1.82</v>
      </c>
      <c r="Q2010" t="s">
        <v>1552</v>
      </c>
      <c r="R2010" s="61">
        <v>1.82</v>
      </c>
      <c r="S2010" s="61">
        <v>0</v>
      </c>
    </row>
    <row r="2011" spans="1:19" x14ac:dyDescent="0.2">
      <c r="A2011" t="s">
        <v>614</v>
      </c>
      <c r="B2011" t="s">
        <v>1022</v>
      </c>
      <c r="C2011" t="s">
        <v>1375</v>
      </c>
      <c r="D2011" t="s">
        <v>238</v>
      </c>
      <c r="E2011" t="s">
        <v>1546</v>
      </c>
      <c r="F2011" t="s">
        <v>116</v>
      </c>
      <c r="G2011" s="87">
        <v>43705</v>
      </c>
      <c r="H2011" t="s">
        <v>3024</v>
      </c>
      <c r="I2011" t="s">
        <v>4211</v>
      </c>
      <c r="J2011" t="s">
        <v>4212</v>
      </c>
      <c r="K2011">
        <v>10251</v>
      </c>
      <c r="L2011" t="s">
        <v>3233</v>
      </c>
      <c r="M2011" s="87">
        <v>43710</v>
      </c>
      <c r="N2011" t="s">
        <v>1635</v>
      </c>
      <c r="O2011" t="s">
        <v>1552</v>
      </c>
      <c r="P2011" s="61">
        <v>75.540000000000006</v>
      </c>
      <c r="Q2011" t="s">
        <v>1552</v>
      </c>
      <c r="R2011" s="61">
        <v>75.540000000000006</v>
      </c>
      <c r="S2011" s="61">
        <v>0</v>
      </c>
    </row>
    <row r="2012" spans="1:19" x14ac:dyDescent="0.2">
      <c r="A2012" t="s">
        <v>614</v>
      </c>
      <c r="B2012" t="s">
        <v>1022</v>
      </c>
      <c r="C2012" t="s">
        <v>1375</v>
      </c>
      <c r="D2012" t="s">
        <v>238</v>
      </c>
      <c r="E2012" t="s">
        <v>1546</v>
      </c>
      <c r="F2012" t="s">
        <v>117</v>
      </c>
      <c r="G2012" s="87">
        <v>43720</v>
      </c>
      <c r="H2012" t="s">
        <v>3024</v>
      </c>
      <c r="I2012" t="s">
        <v>4213</v>
      </c>
      <c r="J2012" t="s">
        <v>4212</v>
      </c>
      <c r="K2012">
        <v>10270</v>
      </c>
      <c r="L2012" t="s">
        <v>3255</v>
      </c>
      <c r="M2012" s="87">
        <v>43732</v>
      </c>
      <c r="N2012" t="s">
        <v>1635</v>
      </c>
      <c r="O2012" t="s">
        <v>1552</v>
      </c>
      <c r="P2012" s="61">
        <v>83.4</v>
      </c>
      <c r="Q2012" t="s">
        <v>1552</v>
      </c>
      <c r="R2012" s="61">
        <v>83.4</v>
      </c>
      <c r="S2012" s="61">
        <v>0</v>
      </c>
    </row>
    <row r="2013" spans="1:19" x14ac:dyDescent="0.2">
      <c r="A2013" t="s">
        <v>614</v>
      </c>
      <c r="B2013" t="s">
        <v>1022</v>
      </c>
      <c r="C2013" t="s">
        <v>1375</v>
      </c>
      <c r="D2013" t="s">
        <v>238</v>
      </c>
      <c r="E2013" t="s">
        <v>1546</v>
      </c>
      <c r="F2013" t="s">
        <v>118</v>
      </c>
      <c r="G2013" s="87">
        <v>43766</v>
      </c>
      <c r="H2013" t="s">
        <v>3024</v>
      </c>
      <c r="I2013" t="s">
        <v>4214</v>
      </c>
      <c r="J2013" t="s">
        <v>4215</v>
      </c>
      <c r="K2013">
        <v>10292</v>
      </c>
      <c r="L2013" t="s">
        <v>3636</v>
      </c>
      <c r="M2013" s="87">
        <v>43768</v>
      </c>
      <c r="N2013" t="s">
        <v>1551</v>
      </c>
      <c r="O2013" t="s">
        <v>1552</v>
      </c>
      <c r="P2013" s="61">
        <v>80.459999999999994</v>
      </c>
      <c r="Q2013" t="s">
        <v>1552</v>
      </c>
      <c r="R2013" s="61">
        <v>80.459999999999994</v>
      </c>
      <c r="S2013" s="61">
        <v>0</v>
      </c>
    </row>
    <row r="2014" spans="1:19" x14ac:dyDescent="0.2">
      <c r="A2014" t="s">
        <v>614</v>
      </c>
      <c r="B2014" t="s">
        <v>1022</v>
      </c>
      <c r="C2014" t="s">
        <v>1375</v>
      </c>
      <c r="D2014" t="s">
        <v>238</v>
      </c>
      <c r="E2014" t="s">
        <v>1546</v>
      </c>
      <c r="F2014" t="s">
        <v>120</v>
      </c>
      <c r="G2014" s="87">
        <v>43819</v>
      </c>
      <c r="H2014" t="s">
        <v>3024</v>
      </c>
      <c r="I2014" t="s">
        <v>4216</v>
      </c>
      <c r="J2014" t="s">
        <v>4217</v>
      </c>
      <c r="K2014">
        <v>10324</v>
      </c>
      <c r="L2014" t="s">
        <v>4218</v>
      </c>
      <c r="M2014" s="87">
        <v>43836</v>
      </c>
      <c r="N2014" t="s">
        <v>1635</v>
      </c>
      <c r="O2014" t="s">
        <v>1552</v>
      </c>
      <c r="P2014" s="61">
        <v>139.01</v>
      </c>
      <c r="Q2014" t="s">
        <v>1552</v>
      </c>
      <c r="R2014" s="61">
        <v>139.01</v>
      </c>
      <c r="S2014" s="61">
        <v>0</v>
      </c>
    </row>
    <row r="2015" spans="1:19" x14ac:dyDescent="0.2">
      <c r="A2015" t="s">
        <v>614</v>
      </c>
      <c r="B2015" t="s">
        <v>1022</v>
      </c>
      <c r="C2015" t="s">
        <v>1375</v>
      </c>
      <c r="D2015" t="s">
        <v>238</v>
      </c>
      <c r="E2015" t="s">
        <v>1546</v>
      </c>
      <c r="F2015" t="s">
        <v>120</v>
      </c>
      <c r="G2015" s="87">
        <v>43819</v>
      </c>
      <c r="H2015" t="s">
        <v>3024</v>
      </c>
      <c r="I2015" t="s">
        <v>4219</v>
      </c>
      <c r="J2015" t="s">
        <v>4212</v>
      </c>
      <c r="K2015">
        <v>10324</v>
      </c>
      <c r="L2015" t="s">
        <v>4218</v>
      </c>
      <c r="M2015" s="87">
        <v>43836</v>
      </c>
      <c r="N2015" t="s">
        <v>1635</v>
      </c>
      <c r="O2015" t="s">
        <v>1552</v>
      </c>
      <c r="P2015" s="61">
        <v>24.72</v>
      </c>
      <c r="Q2015" t="s">
        <v>1552</v>
      </c>
      <c r="R2015" s="61">
        <v>24.72</v>
      </c>
      <c r="S2015" s="61">
        <v>0</v>
      </c>
    </row>
    <row r="2016" spans="1:19" x14ac:dyDescent="0.2">
      <c r="A2016" t="s">
        <v>614</v>
      </c>
      <c r="B2016" t="s">
        <v>1022</v>
      </c>
      <c r="C2016" t="s">
        <v>1375</v>
      </c>
      <c r="D2016" t="s">
        <v>238</v>
      </c>
      <c r="E2016" t="s">
        <v>1546</v>
      </c>
      <c r="F2016" t="s">
        <v>122</v>
      </c>
      <c r="G2016" s="87">
        <v>43873</v>
      </c>
      <c r="H2016" t="s">
        <v>3024</v>
      </c>
      <c r="I2016" t="s">
        <v>4220</v>
      </c>
      <c r="J2016" t="s">
        <v>4221</v>
      </c>
      <c r="K2016">
        <v>10360</v>
      </c>
      <c r="L2016" t="s">
        <v>4222</v>
      </c>
      <c r="M2016" s="87">
        <v>43887</v>
      </c>
      <c r="N2016" t="s">
        <v>1635</v>
      </c>
      <c r="O2016" t="s">
        <v>1552</v>
      </c>
      <c r="P2016" s="61">
        <v>104</v>
      </c>
      <c r="Q2016" t="s">
        <v>1552</v>
      </c>
      <c r="R2016" s="61">
        <v>104</v>
      </c>
      <c r="S2016" s="61">
        <v>0</v>
      </c>
    </row>
    <row r="2017" spans="1:19" x14ac:dyDescent="0.2">
      <c r="A2017" t="s">
        <v>614</v>
      </c>
      <c r="B2017" t="s">
        <v>1022</v>
      </c>
      <c r="C2017" t="s">
        <v>1375</v>
      </c>
      <c r="D2017" t="s">
        <v>238</v>
      </c>
      <c r="E2017" t="s">
        <v>1546</v>
      </c>
      <c r="F2017" t="s">
        <v>122</v>
      </c>
      <c r="G2017" s="87">
        <v>43889</v>
      </c>
      <c r="H2017" t="s">
        <v>3024</v>
      </c>
      <c r="I2017" t="s">
        <v>4223</v>
      </c>
      <c r="J2017" t="s">
        <v>4224</v>
      </c>
      <c r="K2017">
        <v>10365</v>
      </c>
      <c r="L2017" t="s">
        <v>3437</v>
      </c>
      <c r="M2017" s="87">
        <v>43900</v>
      </c>
      <c r="N2017" t="s">
        <v>1551</v>
      </c>
      <c r="O2017" t="s">
        <v>1552</v>
      </c>
      <c r="P2017" s="61">
        <v>1024</v>
      </c>
      <c r="Q2017" t="s">
        <v>1552</v>
      </c>
      <c r="R2017" s="61">
        <v>1024</v>
      </c>
      <c r="S2017" s="61">
        <v>0</v>
      </c>
    </row>
    <row r="2018" spans="1:19" x14ac:dyDescent="0.2">
      <c r="A2018" t="s">
        <v>614</v>
      </c>
      <c r="B2018" t="s">
        <v>1022</v>
      </c>
      <c r="C2018" t="s">
        <v>1375</v>
      </c>
      <c r="D2018" t="s">
        <v>238</v>
      </c>
      <c r="E2018" t="s">
        <v>1546</v>
      </c>
      <c r="F2018" t="s">
        <v>125</v>
      </c>
      <c r="G2018" s="87">
        <v>43955</v>
      </c>
      <c r="H2018" t="s">
        <v>3024</v>
      </c>
      <c r="I2018" t="s">
        <v>4225</v>
      </c>
      <c r="J2018" t="s">
        <v>4226</v>
      </c>
      <c r="K2018">
        <v>10394</v>
      </c>
      <c r="L2018" t="s">
        <v>4227</v>
      </c>
      <c r="M2018" s="87">
        <v>43957</v>
      </c>
      <c r="N2018" t="s">
        <v>1551</v>
      </c>
      <c r="O2018" t="s">
        <v>1552</v>
      </c>
      <c r="P2018" s="61">
        <v>129.72999999999999</v>
      </c>
      <c r="Q2018" t="s">
        <v>1552</v>
      </c>
      <c r="R2018" s="61">
        <v>129.72999999999999</v>
      </c>
      <c r="S2018" s="61">
        <v>0</v>
      </c>
    </row>
    <row r="2019" spans="1:19" x14ac:dyDescent="0.2">
      <c r="A2019" t="s">
        <v>614</v>
      </c>
      <c r="B2019" t="s">
        <v>1022</v>
      </c>
      <c r="C2019" t="s">
        <v>1375</v>
      </c>
      <c r="D2019" t="s">
        <v>238</v>
      </c>
      <c r="E2019" t="s">
        <v>1546</v>
      </c>
      <c r="F2019" t="s">
        <v>16</v>
      </c>
      <c r="G2019" s="87">
        <v>44012</v>
      </c>
      <c r="H2019" t="s">
        <v>2361</v>
      </c>
      <c r="J2019" t="s">
        <v>2362</v>
      </c>
      <c r="K2019">
        <v>10408</v>
      </c>
      <c r="L2019" t="s">
        <v>2363</v>
      </c>
      <c r="M2019" s="87">
        <v>43999</v>
      </c>
      <c r="N2019" t="s">
        <v>1551</v>
      </c>
      <c r="O2019" t="s">
        <v>1552</v>
      </c>
      <c r="P2019" s="61">
        <v>-1763.68</v>
      </c>
      <c r="Q2019" t="s">
        <v>1552</v>
      </c>
      <c r="R2019" s="61">
        <v>0</v>
      </c>
      <c r="S2019" s="61">
        <v>-1763.68</v>
      </c>
    </row>
    <row r="2020" spans="1:19" x14ac:dyDescent="0.2">
      <c r="A2020" t="s">
        <v>615</v>
      </c>
      <c r="B2020" t="s">
        <v>1023</v>
      </c>
      <c r="C2020" t="s">
        <v>1377</v>
      </c>
      <c r="D2020" t="s">
        <v>238</v>
      </c>
      <c r="E2020" t="s">
        <v>1546</v>
      </c>
      <c r="F2020" t="s">
        <v>115</v>
      </c>
      <c r="G2020" s="87">
        <v>43677</v>
      </c>
      <c r="H2020" t="s">
        <v>3024</v>
      </c>
      <c r="I2020" t="s">
        <v>4228</v>
      </c>
      <c r="J2020" t="s">
        <v>4229</v>
      </c>
      <c r="K2020">
        <v>10243</v>
      </c>
      <c r="L2020" t="s">
        <v>3214</v>
      </c>
      <c r="M2020" s="87">
        <v>43685</v>
      </c>
      <c r="N2020" t="s">
        <v>1551</v>
      </c>
      <c r="O2020" t="s">
        <v>1552</v>
      </c>
      <c r="P2020" s="61">
        <v>74.540000000000006</v>
      </c>
      <c r="Q2020" t="s">
        <v>1552</v>
      </c>
      <c r="R2020" s="61">
        <v>74.540000000000006</v>
      </c>
      <c r="S2020" s="61">
        <v>0</v>
      </c>
    </row>
    <row r="2021" spans="1:19" x14ac:dyDescent="0.2">
      <c r="A2021" t="s">
        <v>615</v>
      </c>
      <c r="B2021" t="s">
        <v>1023</v>
      </c>
      <c r="C2021" t="s">
        <v>1377</v>
      </c>
      <c r="D2021" t="s">
        <v>238</v>
      </c>
      <c r="E2021" t="s">
        <v>1546</v>
      </c>
      <c r="F2021" t="s">
        <v>116</v>
      </c>
      <c r="G2021" s="87">
        <v>43704</v>
      </c>
      <c r="H2021" t="s">
        <v>3024</v>
      </c>
      <c r="I2021" t="s">
        <v>4230</v>
      </c>
      <c r="J2021" t="s">
        <v>4229</v>
      </c>
      <c r="K2021">
        <v>10253</v>
      </c>
      <c r="L2021" t="s">
        <v>3625</v>
      </c>
      <c r="M2021" s="87">
        <v>43710</v>
      </c>
      <c r="N2021" t="s">
        <v>1635</v>
      </c>
      <c r="O2021" t="s">
        <v>1552</v>
      </c>
      <c r="P2021" s="61">
        <v>74.540000000000006</v>
      </c>
      <c r="Q2021" t="s">
        <v>1552</v>
      </c>
      <c r="R2021" s="61">
        <v>74.540000000000006</v>
      </c>
      <c r="S2021" s="61">
        <v>0</v>
      </c>
    </row>
    <row r="2022" spans="1:19" x14ac:dyDescent="0.2">
      <c r="A2022" t="s">
        <v>615</v>
      </c>
      <c r="B2022" t="s">
        <v>1023</v>
      </c>
      <c r="C2022" t="s">
        <v>1377</v>
      </c>
      <c r="D2022" t="s">
        <v>238</v>
      </c>
      <c r="E2022" t="s">
        <v>1546</v>
      </c>
      <c r="F2022" t="s">
        <v>116</v>
      </c>
      <c r="G2022" s="87">
        <v>43708</v>
      </c>
      <c r="H2022" t="s">
        <v>1846</v>
      </c>
      <c r="I2022" t="s">
        <v>4231</v>
      </c>
      <c r="J2022" t="s">
        <v>4231</v>
      </c>
      <c r="K2022">
        <v>10257</v>
      </c>
      <c r="L2022" t="s">
        <v>4232</v>
      </c>
      <c r="M2022" s="87">
        <v>43717</v>
      </c>
      <c r="N2022" t="s">
        <v>1551</v>
      </c>
      <c r="O2022" t="s">
        <v>1552</v>
      </c>
      <c r="P2022" s="61">
        <v>27.25</v>
      </c>
      <c r="Q2022" t="s">
        <v>1552</v>
      </c>
      <c r="R2022" s="61">
        <v>27.25</v>
      </c>
      <c r="S2022" s="61">
        <v>0</v>
      </c>
    </row>
    <row r="2023" spans="1:19" x14ac:dyDescent="0.2">
      <c r="A2023" t="s">
        <v>615</v>
      </c>
      <c r="B2023" t="s">
        <v>1023</v>
      </c>
      <c r="C2023" t="s">
        <v>1377</v>
      </c>
      <c r="D2023" t="s">
        <v>238</v>
      </c>
      <c r="E2023" t="s">
        <v>1546</v>
      </c>
      <c r="F2023" t="s">
        <v>117</v>
      </c>
      <c r="G2023" s="87">
        <v>43738</v>
      </c>
      <c r="H2023" t="s">
        <v>3024</v>
      </c>
      <c r="I2023" t="s">
        <v>4233</v>
      </c>
      <c r="J2023" t="s">
        <v>4229</v>
      </c>
      <c r="K2023">
        <v>10278</v>
      </c>
      <c r="L2023" t="s">
        <v>3281</v>
      </c>
      <c r="M2023" s="87">
        <v>43741</v>
      </c>
      <c r="N2023" t="s">
        <v>1551</v>
      </c>
      <c r="O2023" t="s">
        <v>1552</v>
      </c>
      <c r="P2023" s="61">
        <v>93.18</v>
      </c>
      <c r="Q2023" t="s">
        <v>1552</v>
      </c>
      <c r="R2023" s="61">
        <v>93.18</v>
      </c>
      <c r="S2023" s="61">
        <v>0</v>
      </c>
    </row>
    <row r="2024" spans="1:19" x14ac:dyDescent="0.2">
      <c r="A2024" t="s">
        <v>615</v>
      </c>
      <c r="B2024" t="s">
        <v>1023</v>
      </c>
      <c r="C2024" t="s">
        <v>1377</v>
      </c>
      <c r="D2024" t="s">
        <v>238</v>
      </c>
      <c r="E2024" t="s">
        <v>1546</v>
      </c>
      <c r="F2024" t="s">
        <v>118</v>
      </c>
      <c r="G2024" s="87">
        <v>43769</v>
      </c>
      <c r="H2024" t="s">
        <v>3024</v>
      </c>
      <c r="I2024" t="s">
        <v>4234</v>
      </c>
      <c r="J2024" t="s">
        <v>4235</v>
      </c>
      <c r="K2024">
        <v>10294</v>
      </c>
      <c r="L2024" t="s">
        <v>3297</v>
      </c>
      <c r="M2024" s="87">
        <v>43773</v>
      </c>
      <c r="N2024" t="s">
        <v>3298</v>
      </c>
      <c r="O2024" t="s">
        <v>1552</v>
      </c>
      <c r="P2024" s="61">
        <v>74.540000000000006</v>
      </c>
      <c r="Q2024" t="s">
        <v>1552</v>
      </c>
      <c r="R2024" s="61">
        <v>74.540000000000006</v>
      </c>
      <c r="S2024" s="61">
        <v>0</v>
      </c>
    </row>
    <row r="2025" spans="1:19" x14ac:dyDescent="0.2">
      <c r="A2025" t="s">
        <v>615</v>
      </c>
      <c r="B2025" t="s">
        <v>1023</v>
      </c>
      <c r="C2025" t="s">
        <v>1377</v>
      </c>
      <c r="D2025" t="s">
        <v>238</v>
      </c>
      <c r="E2025" t="s">
        <v>1546</v>
      </c>
      <c r="F2025" t="s">
        <v>119</v>
      </c>
      <c r="G2025" s="87">
        <v>43791</v>
      </c>
      <c r="H2025" t="s">
        <v>3024</v>
      </c>
      <c r="I2025" t="s">
        <v>4236</v>
      </c>
      <c r="J2025" t="s">
        <v>4229</v>
      </c>
      <c r="K2025">
        <v>10307</v>
      </c>
      <c r="L2025" t="s">
        <v>3333</v>
      </c>
      <c r="M2025" s="87">
        <v>43797</v>
      </c>
      <c r="N2025" t="s">
        <v>1635</v>
      </c>
      <c r="O2025" t="s">
        <v>1552</v>
      </c>
      <c r="P2025" s="61">
        <v>74.540000000000006</v>
      </c>
      <c r="Q2025" t="s">
        <v>1552</v>
      </c>
      <c r="R2025" s="61">
        <v>74.540000000000006</v>
      </c>
      <c r="S2025" s="61">
        <v>0</v>
      </c>
    </row>
    <row r="2026" spans="1:19" x14ac:dyDescent="0.2">
      <c r="A2026" t="s">
        <v>615</v>
      </c>
      <c r="B2026" t="s">
        <v>1023</v>
      </c>
      <c r="C2026" t="s">
        <v>1377</v>
      </c>
      <c r="D2026" t="s">
        <v>238</v>
      </c>
      <c r="E2026" t="s">
        <v>1546</v>
      </c>
      <c r="F2026" t="s">
        <v>120</v>
      </c>
      <c r="G2026" s="87">
        <v>43830</v>
      </c>
      <c r="H2026" t="s">
        <v>3024</v>
      </c>
      <c r="I2026" t="s">
        <v>4237</v>
      </c>
      <c r="J2026" t="s">
        <v>4229</v>
      </c>
      <c r="K2026">
        <v>10331</v>
      </c>
      <c r="L2026" t="s">
        <v>3383</v>
      </c>
      <c r="M2026" s="87">
        <v>43837</v>
      </c>
      <c r="N2026" t="s">
        <v>1551</v>
      </c>
      <c r="O2026" t="s">
        <v>1552</v>
      </c>
      <c r="P2026" s="61">
        <v>82.18</v>
      </c>
      <c r="Q2026" t="s">
        <v>1552</v>
      </c>
      <c r="R2026" s="61">
        <v>82.18</v>
      </c>
      <c r="S2026" s="61">
        <v>0</v>
      </c>
    </row>
    <row r="2027" spans="1:19" x14ac:dyDescent="0.2">
      <c r="A2027" t="s">
        <v>615</v>
      </c>
      <c r="B2027" t="s">
        <v>1023</v>
      </c>
      <c r="C2027" t="s">
        <v>1377</v>
      </c>
      <c r="D2027" t="s">
        <v>238</v>
      </c>
      <c r="E2027" t="s">
        <v>1546</v>
      </c>
      <c r="F2027" t="s">
        <v>121</v>
      </c>
      <c r="G2027" s="87">
        <v>43861</v>
      </c>
      <c r="H2027" t="s">
        <v>3024</v>
      </c>
      <c r="I2027" t="s">
        <v>4238</v>
      </c>
      <c r="J2027" t="s">
        <v>4229</v>
      </c>
      <c r="K2027">
        <v>10353</v>
      </c>
      <c r="L2027" t="s">
        <v>3404</v>
      </c>
      <c r="M2027" s="87">
        <v>43871</v>
      </c>
      <c r="N2027" t="s">
        <v>1551</v>
      </c>
      <c r="O2027" t="s">
        <v>1552</v>
      </c>
      <c r="P2027" s="61">
        <v>55.91</v>
      </c>
      <c r="Q2027" t="s">
        <v>1552</v>
      </c>
      <c r="R2027" s="61">
        <v>55.91</v>
      </c>
      <c r="S2027" s="61">
        <v>0</v>
      </c>
    </row>
    <row r="2028" spans="1:19" x14ac:dyDescent="0.2">
      <c r="A2028" t="s">
        <v>615</v>
      </c>
      <c r="B2028" t="s">
        <v>1023</v>
      </c>
      <c r="C2028" t="s">
        <v>1377</v>
      </c>
      <c r="D2028" t="s">
        <v>238</v>
      </c>
      <c r="E2028" t="s">
        <v>1546</v>
      </c>
      <c r="F2028" t="s">
        <v>122</v>
      </c>
      <c r="G2028" s="87">
        <v>43886</v>
      </c>
      <c r="H2028" t="s">
        <v>3024</v>
      </c>
      <c r="I2028" t="s">
        <v>4239</v>
      </c>
      <c r="J2028" t="s">
        <v>4229</v>
      </c>
      <c r="K2028">
        <v>10358</v>
      </c>
      <c r="L2028" t="s">
        <v>3429</v>
      </c>
      <c r="M2028" s="87">
        <v>43887</v>
      </c>
      <c r="N2028" t="s">
        <v>1635</v>
      </c>
      <c r="O2028" t="s">
        <v>1552</v>
      </c>
      <c r="P2028" s="61">
        <v>75.45</v>
      </c>
      <c r="Q2028" t="s">
        <v>1552</v>
      </c>
      <c r="R2028" s="61">
        <v>75.45</v>
      </c>
      <c r="S2028" s="61">
        <v>0</v>
      </c>
    </row>
    <row r="2029" spans="1:19" x14ac:dyDescent="0.2">
      <c r="A2029" t="s">
        <v>615</v>
      </c>
      <c r="B2029" t="s">
        <v>1023</v>
      </c>
      <c r="C2029" t="s">
        <v>1377</v>
      </c>
      <c r="D2029" t="s">
        <v>238</v>
      </c>
      <c r="E2029" t="s">
        <v>1546</v>
      </c>
      <c r="F2029" t="s">
        <v>123</v>
      </c>
      <c r="G2029" s="87">
        <v>43920</v>
      </c>
      <c r="H2029" t="s">
        <v>3024</v>
      </c>
      <c r="I2029" t="s">
        <v>4240</v>
      </c>
      <c r="J2029" t="s">
        <v>4241</v>
      </c>
      <c r="K2029">
        <v>10377</v>
      </c>
      <c r="L2029" t="s">
        <v>4242</v>
      </c>
      <c r="M2029" s="87">
        <v>43921</v>
      </c>
      <c r="N2029" t="s">
        <v>1635</v>
      </c>
      <c r="O2029" t="s">
        <v>1552</v>
      </c>
      <c r="P2029" s="61">
        <v>9.0399999999999991</v>
      </c>
      <c r="Q2029" t="s">
        <v>1552</v>
      </c>
      <c r="R2029" s="61">
        <v>9.0399999999999991</v>
      </c>
      <c r="S2029" s="61">
        <v>0</v>
      </c>
    </row>
    <row r="2030" spans="1:19" x14ac:dyDescent="0.2">
      <c r="A2030" t="s">
        <v>615</v>
      </c>
      <c r="B2030" t="s">
        <v>1023</v>
      </c>
      <c r="C2030" t="s">
        <v>1377</v>
      </c>
      <c r="D2030" t="s">
        <v>238</v>
      </c>
      <c r="E2030" t="s">
        <v>1546</v>
      </c>
      <c r="F2030" t="s">
        <v>123</v>
      </c>
      <c r="G2030" s="87">
        <v>43921</v>
      </c>
      <c r="H2030" t="s">
        <v>3024</v>
      </c>
      <c r="I2030" t="s">
        <v>4243</v>
      </c>
      <c r="J2030" t="s">
        <v>4229</v>
      </c>
      <c r="K2030">
        <v>10384</v>
      </c>
      <c r="L2030" t="s">
        <v>4244</v>
      </c>
      <c r="M2030" s="87">
        <v>43924</v>
      </c>
      <c r="N2030" t="s">
        <v>1551</v>
      </c>
      <c r="O2030" t="s">
        <v>1552</v>
      </c>
      <c r="P2030" s="61">
        <v>95.45</v>
      </c>
      <c r="Q2030" t="s">
        <v>1552</v>
      </c>
      <c r="R2030" s="61">
        <v>95.45</v>
      </c>
      <c r="S2030" s="61">
        <v>0</v>
      </c>
    </row>
    <row r="2031" spans="1:19" x14ac:dyDescent="0.2">
      <c r="A2031" t="s">
        <v>615</v>
      </c>
      <c r="B2031" t="s">
        <v>1023</v>
      </c>
      <c r="C2031" t="s">
        <v>1377</v>
      </c>
      <c r="D2031" t="s">
        <v>238</v>
      </c>
      <c r="E2031" t="s">
        <v>1546</v>
      </c>
      <c r="F2031" t="s">
        <v>124</v>
      </c>
      <c r="G2031" s="87">
        <v>43951</v>
      </c>
      <c r="H2031" t="s">
        <v>3024</v>
      </c>
      <c r="I2031" t="s">
        <v>4245</v>
      </c>
      <c r="J2031" t="s">
        <v>4246</v>
      </c>
      <c r="K2031">
        <v>10390</v>
      </c>
      <c r="L2031" t="s">
        <v>3493</v>
      </c>
      <c r="M2031" s="87">
        <v>43952</v>
      </c>
      <c r="N2031" t="s">
        <v>1551</v>
      </c>
      <c r="O2031" t="s">
        <v>1552</v>
      </c>
      <c r="P2031" s="61">
        <v>7.73</v>
      </c>
      <c r="Q2031" t="s">
        <v>1552</v>
      </c>
      <c r="R2031" s="61">
        <v>7.73</v>
      </c>
      <c r="S2031" s="61">
        <v>0</v>
      </c>
    </row>
    <row r="2032" spans="1:19" x14ac:dyDescent="0.2">
      <c r="A2032" t="s">
        <v>615</v>
      </c>
      <c r="B2032" t="s">
        <v>1023</v>
      </c>
      <c r="C2032" t="s">
        <v>1377</v>
      </c>
      <c r="D2032" t="s">
        <v>238</v>
      </c>
      <c r="E2032" t="s">
        <v>1546</v>
      </c>
      <c r="F2032" t="s">
        <v>125</v>
      </c>
      <c r="G2032" s="87">
        <v>43982</v>
      </c>
      <c r="H2032" t="s">
        <v>1846</v>
      </c>
      <c r="I2032" t="s">
        <v>4231</v>
      </c>
      <c r="J2032" t="s">
        <v>4231</v>
      </c>
      <c r="K2032">
        <v>10403</v>
      </c>
      <c r="L2032" t="s">
        <v>4247</v>
      </c>
      <c r="M2032" s="87">
        <v>43991</v>
      </c>
      <c r="N2032" t="s">
        <v>1551</v>
      </c>
      <c r="O2032" t="s">
        <v>1552</v>
      </c>
      <c r="P2032" s="61">
        <v>65.45</v>
      </c>
      <c r="Q2032" t="s">
        <v>1552</v>
      </c>
      <c r="R2032" s="61">
        <v>65.45</v>
      </c>
      <c r="S2032" s="61">
        <v>0</v>
      </c>
    </row>
    <row r="2033" spans="1:19" x14ac:dyDescent="0.2">
      <c r="A2033" t="s">
        <v>615</v>
      </c>
      <c r="B2033" t="s">
        <v>1023</v>
      </c>
      <c r="C2033" t="s">
        <v>1377</v>
      </c>
      <c r="D2033" t="s">
        <v>238</v>
      </c>
      <c r="E2033" t="s">
        <v>1546</v>
      </c>
      <c r="F2033" t="s">
        <v>16</v>
      </c>
      <c r="G2033" s="87">
        <v>44012</v>
      </c>
      <c r="H2033" t="s">
        <v>2361</v>
      </c>
      <c r="J2033" t="s">
        <v>2362</v>
      </c>
      <c r="K2033">
        <v>10408</v>
      </c>
      <c r="L2033" t="s">
        <v>2363</v>
      </c>
      <c r="M2033" s="87">
        <v>43999</v>
      </c>
      <c r="N2033" t="s">
        <v>1551</v>
      </c>
      <c r="O2033" t="s">
        <v>1552</v>
      </c>
      <c r="P2033" s="61">
        <v>-809.8</v>
      </c>
      <c r="Q2033" t="s">
        <v>1552</v>
      </c>
      <c r="R2033" s="61">
        <v>0</v>
      </c>
      <c r="S2033" s="61">
        <v>-809.8</v>
      </c>
    </row>
    <row r="2034" spans="1:19" x14ac:dyDescent="0.2">
      <c r="A2034" t="s">
        <v>615</v>
      </c>
      <c r="B2034" t="s">
        <v>1023</v>
      </c>
      <c r="C2034" t="s">
        <v>1377</v>
      </c>
      <c r="D2034" t="s">
        <v>238</v>
      </c>
      <c r="E2034" t="s">
        <v>1546</v>
      </c>
      <c r="F2034" t="s">
        <v>16</v>
      </c>
      <c r="G2034" s="87">
        <v>44012</v>
      </c>
      <c r="H2034" t="s">
        <v>2361</v>
      </c>
      <c r="I2034" t="s">
        <v>2362</v>
      </c>
      <c r="J2034" t="s">
        <v>2362</v>
      </c>
      <c r="K2034">
        <v>10418</v>
      </c>
      <c r="L2034" t="s">
        <v>4203</v>
      </c>
      <c r="M2034" s="87">
        <v>44020</v>
      </c>
      <c r="N2034" t="s">
        <v>1551</v>
      </c>
      <c r="O2034" t="s">
        <v>1552</v>
      </c>
      <c r="P2034" s="61">
        <v>-73.64</v>
      </c>
      <c r="Q2034" t="s">
        <v>1552</v>
      </c>
      <c r="R2034" s="61">
        <v>0</v>
      </c>
      <c r="S2034" s="61">
        <v>-73.64</v>
      </c>
    </row>
    <row r="2035" spans="1:19" x14ac:dyDescent="0.2">
      <c r="A2035" t="s">
        <v>615</v>
      </c>
      <c r="B2035" t="s">
        <v>1023</v>
      </c>
      <c r="C2035" t="s">
        <v>1377</v>
      </c>
      <c r="D2035" t="s">
        <v>238</v>
      </c>
      <c r="E2035" t="s">
        <v>1546</v>
      </c>
      <c r="F2035" t="s">
        <v>126</v>
      </c>
      <c r="G2035" s="87">
        <v>44012</v>
      </c>
      <c r="H2035" t="s">
        <v>1846</v>
      </c>
      <c r="I2035" t="s">
        <v>4231</v>
      </c>
      <c r="J2035" t="s">
        <v>4231</v>
      </c>
      <c r="K2035">
        <v>10418</v>
      </c>
      <c r="L2035" t="s">
        <v>4203</v>
      </c>
      <c r="M2035" s="87">
        <v>44020</v>
      </c>
      <c r="N2035" t="s">
        <v>1551</v>
      </c>
      <c r="O2035" t="s">
        <v>1552</v>
      </c>
      <c r="P2035" s="61">
        <v>73.64</v>
      </c>
      <c r="Q2035" t="s">
        <v>1552</v>
      </c>
      <c r="R2035" s="61">
        <v>73.64</v>
      </c>
      <c r="S2035" s="61">
        <v>0</v>
      </c>
    </row>
    <row r="2036" spans="1:19" x14ac:dyDescent="0.2">
      <c r="A2036" t="s">
        <v>616</v>
      </c>
      <c r="B2036" t="s">
        <v>1024</v>
      </c>
      <c r="C2036" t="s">
        <v>1379</v>
      </c>
      <c r="D2036" t="s">
        <v>238</v>
      </c>
      <c r="E2036" t="s">
        <v>1546</v>
      </c>
      <c r="F2036" t="s">
        <v>115</v>
      </c>
      <c r="G2036" s="87">
        <v>43656</v>
      </c>
      <c r="H2036" t="s">
        <v>3024</v>
      </c>
      <c r="I2036" t="s">
        <v>4248</v>
      </c>
      <c r="J2036" t="s">
        <v>3897</v>
      </c>
      <c r="K2036">
        <v>10229</v>
      </c>
      <c r="L2036" t="s">
        <v>3189</v>
      </c>
      <c r="M2036" s="87">
        <v>43657</v>
      </c>
      <c r="N2036" t="s">
        <v>1551</v>
      </c>
      <c r="O2036" t="s">
        <v>1552</v>
      </c>
      <c r="P2036" s="61">
        <v>28.05</v>
      </c>
      <c r="Q2036" t="s">
        <v>1552</v>
      </c>
      <c r="R2036" s="61">
        <v>28.05</v>
      </c>
      <c r="S2036" s="61">
        <v>0</v>
      </c>
    </row>
    <row r="2037" spans="1:19" x14ac:dyDescent="0.2">
      <c r="A2037" t="s">
        <v>616</v>
      </c>
      <c r="B2037" t="s">
        <v>1024</v>
      </c>
      <c r="C2037" t="s">
        <v>1379</v>
      </c>
      <c r="D2037" t="s">
        <v>238</v>
      </c>
      <c r="E2037" t="s">
        <v>1546</v>
      </c>
      <c r="F2037" t="s">
        <v>116</v>
      </c>
      <c r="G2037" s="87">
        <v>43705</v>
      </c>
      <c r="H2037" t="s">
        <v>3024</v>
      </c>
      <c r="I2037" t="s">
        <v>4249</v>
      </c>
      <c r="J2037" t="s">
        <v>4250</v>
      </c>
      <c r="K2037">
        <v>10251</v>
      </c>
      <c r="L2037" t="s">
        <v>3233</v>
      </c>
      <c r="M2037" s="87">
        <v>43710</v>
      </c>
      <c r="N2037" t="s">
        <v>1635</v>
      </c>
      <c r="O2037" t="s">
        <v>1552</v>
      </c>
      <c r="P2037" s="61">
        <v>69.739999999999995</v>
      </c>
      <c r="Q2037" t="s">
        <v>1552</v>
      </c>
      <c r="R2037" s="61">
        <v>69.739999999999995</v>
      </c>
      <c r="S2037" s="61">
        <v>0</v>
      </c>
    </row>
    <row r="2038" spans="1:19" x14ac:dyDescent="0.2">
      <c r="A2038" t="s">
        <v>616</v>
      </c>
      <c r="B2038" t="s">
        <v>1024</v>
      </c>
      <c r="C2038" t="s">
        <v>1379</v>
      </c>
      <c r="D2038" t="s">
        <v>238</v>
      </c>
      <c r="E2038" t="s">
        <v>1546</v>
      </c>
      <c r="F2038" t="s">
        <v>117</v>
      </c>
      <c r="G2038" s="87">
        <v>43738</v>
      </c>
      <c r="H2038" t="s">
        <v>3024</v>
      </c>
      <c r="I2038" t="s">
        <v>3582</v>
      </c>
      <c r="J2038" t="s">
        <v>4251</v>
      </c>
      <c r="K2038">
        <v>10280</v>
      </c>
      <c r="L2038" t="s">
        <v>3584</v>
      </c>
      <c r="M2038" s="87">
        <v>43748</v>
      </c>
      <c r="N2038" t="s">
        <v>1551</v>
      </c>
      <c r="O2038" t="s">
        <v>1552</v>
      </c>
      <c r="P2038" s="61">
        <v>22.45</v>
      </c>
      <c r="Q2038" t="s">
        <v>1552</v>
      </c>
      <c r="R2038" s="61">
        <v>22.45</v>
      </c>
      <c r="S2038" s="61">
        <v>0</v>
      </c>
    </row>
    <row r="2039" spans="1:19" x14ac:dyDescent="0.2">
      <c r="A2039" t="s">
        <v>616</v>
      </c>
      <c r="B2039" t="s">
        <v>1024</v>
      </c>
      <c r="C2039" t="s">
        <v>1379</v>
      </c>
      <c r="D2039" t="s">
        <v>238</v>
      </c>
      <c r="E2039" t="s">
        <v>1546</v>
      </c>
      <c r="F2039" t="s">
        <v>119</v>
      </c>
      <c r="G2039" s="87">
        <v>43791</v>
      </c>
      <c r="H2039" t="s">
        <v>3024</v>
      </c>
      <c r="I2039" t="s">
        <v>4252</v>
      </c>
      <c r="J2039" t="s">
        <v>4253</v>
      </c>
      <c r="K2039">
        <v>10307</v>
      </c>
      <c r="L2039" t="s">
        <v>3333</v>
      </c>
      <c r="M2039" s="87">
        <v>43797</v>
      </c>
      <c r="N2039" t="s">
        <v>1635</v>
      </c>
      <c r="O2039" t="s">
        <v>1552</v>
      </c>
      <c r="P2039" s="61">
        <v>41</v>
      </c>
      <c r="Q2039" t="s">
        <v>1552</v>
      </c>
      <c r="R2039" s="61">
        <v>41</v>
      </c>
      <c r="S2039" s="61">
        <v>0</v>
      </c>
    </row>
    <row r="2040" spans="1:19" x14ac:dyDescent="0.2">
      <c r="A2040" t="s">
        <v>616</v>
      </c>
      <c r="B2040" t="s">
        <v>1024</v>
      </c>
      <c r="C2040" t="s">
        <v>1379</v>
      </c>
      <c r="D2040" t="s">
        <v>238</v>
      </c>
      <c r="E2040" t="s">
        <v>1546</v>
      </c>
      <c r="F2040" t="s">
        <v>120</v>
      </c>
      <c r="G2040" s="87">
        <v>43830</v>
      </c>
      <c r="H2040" t="s">
        <v>3024</v>
      </c>
      <c r="I2040" t="s">
        <v>4254</v>
      </c>
      <c r="J2040" t="s">
        <v>4255</v>
      </c>
      <c r="K2040">
        <v>10331</v>
      </c>
      <c r="L2040" t="s">
        <v>3383</v>
      </c>
      <c r="M2040" s="87">
        <v>43837</v>
      </c>
      <c r="N2040" t="s">
        <v>1551</v>
      </c>
      <c r="O2040" t="s">
        <v>1552</v>
      </c>
      <c r="P2040" s="61">
        <v>5.45</v>
      </c>
      <c r="Q2040" t="s">
        <v>1552</v>
      </c>
      <c r="R2040" s="61">
        <v>5.45</v>
      </c>
      <c r="S2040" s="61">
        <v>0</v>
      </c>
    </row>
    <row r="2041" spans="1:19" x14ac:dyDescent="0.2">
      <c r="A2041" t="s">
        <v>616</v>
      </c>
      <c r="B2041" t="s">
        <v>1024</v>
      </c>
      <c r="C2041" t="s">
        <v>1379</v>
      </c>
      <c r="D2041" t="s">
        <v>238</v>
      </c>
      <c r="E2041" t="s">
        <v>1546</v>
      </c>
      <c r="F2041" t="s">
        <v>120</v>
      </c>
      <c r="G2041" s="87">
        <v>43830</v>
      </c>
      <c r="H2041" t="s">
        <v>3024</v>
      </c>
      <c r="I2041" t="s">
        <v>4256</v>
      </c>
      <c r="J2041" t="s">
        <v>4257</v>
      </c>
      <c r="K2041">
        <v>10342</v>
      </c>
      <c r="L2041" t="s">
        <v>4258</v>
      </c>
      <c r="M2041" s="87">
        <v>43840</v>
      </c>
      <c r="N2041" t="s">
        <v>1551</v>
      </c>
      <c r="O2041" t="s">
        <v>1552</v>
      </c>
      <c r="P2041" s="61">
        <v>38.090000000000003</v>
      </c>
      <c r="Q2041" t="s">
        <v>1552</v>
      </c>
      <c r="R2041" s="61">
        <v>38.090000000000003</v>
      </c>
      <c r="S2041" s="61">
        <v>0</v>
      </c>
    </row>
    <row r="2042" spans="1:19" x14ac:dyDescent="0.2">
      <c r="A2042" t="s">
        <v>616</v>
      </c>
      <c r="B2042" t="s">
        <v>1024</v>
      </c>
      <c r="C2042" t="s">
        <v>1379</v>
      </c>
      <c r="D2042" t="s">
        <v>238</v>
      </c>
      <c r="E2042" t="s">
        <v>1546</v>
      </c>
      <c r="F2042" t="s">
        <v>122</v>
      </c>
      <c r="G2042" s="87">
        <v>43889</v>
      </c>
      <c r="H2042" t="s">
        <v>3024</v>
      </c>
      <c r="I2042" t="s">
        <v>4259</v>
      </c>
      <c r="J2042" t="s">
        <v>4260</v>
      </c>
      <c r="K2042">
        <v>10363</v>
      </c>
      <c r="L2042" t="s">
        <v>4261</v>
      </c>
      <c r="M2042" s="87">
        <v>43891</v>
      </c>
      <c r="N2042" t="s">
        <v>1635</v>
      </c>
      <c r="O2042" t="s">
        <v>1552</v>
      </c>
      <c r="P2042" s="61">
        <v>65.239999999999995</v>
      </c>
      <c r="Q2042" t="s">
        <v>1552</v>
      </c>
      <c r="R2042" s="61">
        <v>65.239999999999995</v>
      </c>
      <c r="S2042" s="61">
        <v>0</v>
      </c>
    </row>
    <row r="2043" spans="1:19" x14ac:dyDescent="0.2">
      <c r="A2043" t="s">
        <v>616</v>
      </c>
      <c r="B2043" t="s">
        <v>1024</v>
      </c>
      <c r="C2043" t="s">
        <v>1379</v>
      </c>
      <c r="D2043" t="s">
        <v>238</v>
      </c>
      <c r="E2043" t="s">
        <v>1546</v>
      </c>
      <c r="F2043" t="s">
        <v>123</v>
      </c>
      <c r="G2043" s="87">
        <v>43920</v>
      </c>
      <c r="H2043" t="s">
        <v>3024</v>
      </c>
      <c r="I2043" t="s">
        <v>4240</v>
      </c>
      <c r="J2043" t="s">
        <v>4262</v>
      </c>
      <c r="K2043">
        <v>10377</v>
      </c>
      <c r="L2043" t="s">
        <v>4242</v>
      </c>
      <c r="M2043" s="87">
        <v>43921</v>
      </c>
      <c r="N2043" t="s">
        <v>1635</v>
      </c>
      <c r="O2043" t="s">
        <v>1552</v>
      </c>
      <c r="P2043" s="61">
        <v>9.09</v>
      </c>
      <c r="Q2043" t="s">
        <v>1552</v>
      </c>
      <c r="R2043" s="61">
        <v>9.09</v>
      </c>
      <c r="S2043" s="61">
        <v>0</v>
      </c>
    </row>
    <row r="2044" spans="1:19" x14ac:dyDescent="0.2">
      <c r="A2044" t="s">
        <v>616</v>
      </c>
      <c r="B2044" t="s">
        <v>1024</v>
      </c>
      <c r="C2044" t="s">
        <v>1379</v>
      </c>
      <c r="D2044" t="s">
        <v>238</v>
      </c>
      <c r="E2044" t="s">
        <v>1546</v>
      </c>
      <c r="F2044" t="s">
        <v>123</v>
      </c>
      <c r="G2044" s="87">
        <v>43920</v>
      </c>
      <c r="H2044" t="s">
        <v>3024</v>
      </c>
      <c r="I2044" t="s">
        <v>4240</v>
      </c>
      <c r="J2044" t="s">
        <v>4263</v>
      </c>
      <c r="K2044">
        <v>10377</v>
      </c>
      <c r="L2044" t="s">
        <v>4242</v>
      </c>
      <c r="M2044" s="87">
        <v>43921</v>
      </c>
      <c r="N2044" t="s">
        <v>1635</v>
      </c>
      <c r="O2044" t="s">
        <v>1552</v>
      </c>
      <c r="P2044" s="61">
        <v>4.2699999999999996</v>
      </c>
      <c r="Q2044" t="s">
        <v>1552</v>
      </c>
      <c r="R2044" s="61">
        <v>4.2699999999999996</v>
      </c>
      <c r="S2044" s="61">
        <v>0</v>
      </c>
    </row>
    <row r="2045" spans="1:19" x14ac:dyDescent="0.2">
      <c r="A2045" t="s">
        <v>616</v>
      </c>
      <c r="B2045" t="s">
        <v>1024</v>
      </c>
      <c r="C2045" t="s">
        <v>1379</v>
      </c>
      <c r="D2045" t="s">
        <v>238</v>
      </c>
      <c r="E2045" t="s">
        <v>1546</v>
      </c>
      <c r="F2045" t="s">
        <v>16</v>
      </c>
      <c r="G2045" s="87">
        <v>44012</v>
      </c>
      <c r="H2045" t="s">
        <v>2361</v>
      </c>
      <c r="J2045" t="s">
        <v>2362</v>
      </c>
      <c r="K2045">
        <v>10408</v>
      </c>
      <c r="L2045" t="s">
        <v>2363</v>
      </c>
      <c r="M2045" s="87">
        <v>43999</v>
      </c>
      <c r="N2045" t="s">
        <v>1551</v>
      </c>
      <c r="O2045" t="s">
        <v>1552</v>
      </c>
      <c r="P2045" s="61">
        <v>-283.38</v>
      </c>
      <c r="Q2045" t="s">
        <v>1552</v>
      </c>
      <c r="R2045" s="61">
        <v>0</v>
      </c>
      <c r="S2045" s="61">
        <v>-283.38</v>
      </c>
    </row>
    <row r="2046" spans="1:19" x14ac:dyDescent="0.2">
      <c r="A2046" t="s">
        <v>616</v>
      </c>
      <c r="B2046" t="s">
        <v>1024</v>
      </c>
      <c r="C2046" t="s">
        <v>1379</v>
      </c>
      <c r="D2046" t="s">
        <v>238</v>
      </c>
      <c r="E2046" t="s">
        <v>1546</v>
      </c>
      <c r="F2046" t="s">
        <v>16</v>
      </c>
      <c r="G2046" s="87">
        <v>44012</v>
      </c>
      <c r="H2046" t="s">
        <v>3556</v>
      </c>
      <c r="I2046" t="s">
        <v>2362</v>
      </c>
      <c r="J2046" t="s">
        <v>2362</v>
      </c>
      <c r="K2046">
        <v>10418</v>
      </c>
      <c r="L2046" t="s">
        <v>4264</v>
      </c>
      <c r="M2046" s="87">
        <v>44020</v>
      </c>
      <c r="N2046" t="s">
        <v>1551</v>
      </c>
      <c r="O2046" t="s">
        <v>1552</v>
      </c>
      <c r="P2046" s="61">
        <v>-27.64</v>
      </c>
      <c r="Q2046" t="s">
        <v>1552</v>
      </c>
      <c r="R2046" s="61">
        <v>0</v>
      </c>
      <c r="S2046" s="61">
        <v>-27.64</v>
      </c>
    </row>
    <row r="2047" spans="1:19" x14ac:dyDescent="0.2">
      <c r="A2047" t="s">
        <v>616</v>
      </c>
      <c r="B2047" t="s">
        <v>1024</v>
      </c>
      <c r="C2047" t="s">
        <v>1379</v>
      </c>
      <c r="D2047" t="s">
        <v>238</v>
      </c>
      <c r="E2047" t="s">
        <v>1546</v>
      </c>
      <c r="F2047" t="s">
        <v>126</v>
      </c>
      <c r="G2047" s="87">
        <v>44012</v>
      </c>
      <c r="H2047" t="s">
        <v>3024</v>
      </c>
      <c r="I2047" t="s">
        <v>4265</v>
      </c>
      <c r="J2047" t="s">
        <v>4266</v>
      </c>
      <c r="K2047">
        <v>10418</v>
      </c>
      <c r="L2047" t="s">
        <v>4264</v>
      </c>
      <c r="M2047" s="87">
        <v>44020</v>
      </c>
      <c r="N2047" t="s">
        <v>1551</v>
      </c>
      <c r="O2047" t="s">
        <v>1552</v>
      </c>
      <c r="P2047" s="61">
        <v>27.64</v>
      </c>
      <c r="Q2047" t="s">
        <v>1552</v>
      </c>
      <c r="R2047" s="61">
        <v>27.64</v>
      </c>
      <c r="S2047" s="61">
        <v>0</v>
      </c>
    </row>
    <row r="2048" spans="1:19" x14ac:dyDescent="0.2">
      <c r="A2048" t="s">
        <v>617</v>
      </c>
      <c r="B2048" t="s">
        <v>1025</v>
      </c>
      <c r="C2048" t="s">
        <v>1381</v>
      </c>
      <c r="D2048" t="s">
        <v>238</v>
      </c>
      <c r="E2048" t="s">
        <v>1546</v>
      </c>
      <c r="F2048" t="s">
        <v>123</v>
      </c>
      <c r="G2048" s="87">
        <v>43920</v>
      </c>
      <c r="H2048" t="s">
        <v>3024</v>
      </c>
      <c r="I2048" t="s">
        <v>4267</v>
      </c>
      <c r="J2048" t="s">
        <v>4268</v>
      </c>
      <c r="K2048">
        <v>10377</v>
      </c>
      <c r="L2048" t="s">
        <v>4242</v>
      </c>
      <c r="M2048" s="87">
        <v>43921</v>
      </c>
      <c r="N2048" t="s">
        <v>1635</v>
      </c>
      <c r="O2048" t="s">
        <v>1552</v>
      </c>
      <c r="P2048" s="61">
        <v>4.1100000000000003</v>
      </c>
      <c r="Q2048" t="s">
        <v>1552</v>
      </c>
      <c r="R2048" s="61">
        <v>4.1100000000000003</v>
      </c>
      <c r="S2048" s="61">
        <v>0</v>
      </c>
    </row>
    <row r="2049" spans="1:19" x14ac:dyDescent="0.2">
      <c r="A2049" t="s">
        <v>617</v>
      </c>
      <c r="B2049" t="s">
        <v>1025</v>
      </c>
      <c r="C2049" t="s">
        <v>1381</v>
      </c>
      <c r="D2049" t="s">
        <v>238</v>
      </c>
      <c r="E2049" t="s">
        <v>1546</v>
      </c>
      <c r="F2049" t="s">
        <v>125</v>
      </c>
      <c r="G2049" s="87">
        <v>43980</v>
      </c>
      <c r="H2049" t="s">
        <v>3024</v>
      </c>
      <c r="I2049" t="s">
        <v>4269</v>
      </c>
      <c r="J2049" t="s">
        <v>4270</v>
      </c>
      <c r="K2049">
        <v>10406</v>
      </c>
      <c r="L2049" t="s">
        <v>3605</v>
      </c>
      <c r="M2049" s="87">
        <v>43993</v>
      </c>
      <c r="N2049" t="s">
        <v>1551</v>
      </c>
      <c r="O2049" t="s">
        <v>1552</v>
      </c>
      <c r="P2049" s="61">
        <v>870</v>
      </c>
      <c r="Q2049" t="s">
        <v>1552</v>
      </c>
      <c r="R2049" s="61">
        <v>870</v>
      </c>
      <c r="S2049" s="61">
        <v>0</v>
      </c>
    </row>
    <row r="2050" spans="1:19" x14ac:dyDescent="0.2">
      <c r="A2050" t="s">
        <v>617</v>
      </c>
      <c r="B2050" t="s">
        <v>1025</v>
      </c>
      <c r="C2050" t="s">
        <v>1381</v>
      </c>
      <c r="D2050" t="s">
        <v>238</v>
      </c>
      <c r="E2050" t="s">
        <v>1546</v>
      </c>
      <c r="F2050" t="s">
        <v>16</v>
      </c>
      <c r="G2050" s="87">
        <v>44012</v>
      </c>
      <c r="H2050" t="s">
        <v>2361</v>
      </c>
      <c r="J2050" t="s">
        <v>2362</v>
      </c>
      <c r="K2050">
        <v>10408</v>
      </c>
      <c r="L2050" t="s">
        <v>2363</v>
      </c>
      <c r="M2050" s="87">
        <v>43999</v>
      </c>
      <c r="N2050" t="s">
        <v>1551</v>
      </c>
      <c r="O2050" t="s">
        <v>1552</v>
      </c>
      <c r="P2050" s="61">
        <v>-874.11</v>
      </c>
      <c r="Q2050" t="s">
        <v>1552</v>
      </c>
      <c r="R2050" s="61">
        <v>0</v>
      </c>
      <c r="S2050" s="61">
        <v>-874.11</v>
      </c>
    </row>
    <row r="2051" spans="1:19" x14ac:dyDescent="0.2">
      <c r="A2051" t="s">
        <v>618</v>
      </c>
      <c r="B2051" t="s">
        <v>1026</v>
      </c>
      <c r="C2051" t="s">
        <v>1384</v>
      </c>
      <c r="D2051" t="s">
        <v>238</v>
      </c>
      <c r="E2051" t="s">
        <v>1546</v>
      </c>
      <c r="F2051" t="s">
        <v>115</v>
      </c>
      <c r="G2051" s="87">
        <v>43648</v>
      </c>
      <c r="H2051" t="s">
        <v>3024</v>
      </c>
      <c r="I2051" t="s">
        <v>4271</v>
      </c>
      <c r="J2051" t="s">
        <v>4272</v>
      </c>
      <c r="K2051">
        <v>10219</v>
      </c>
      <c r="L2051" t="s">
        <v>3611</v>
      </c>
      <c r="M2051" s="87">
        <v>43648</v>
      </c>
      <c r="N2051" t="s">
        <v>1551</v>
      </c>
      <c r="O2051" t="s">
        <v>1552</v>
      </c>
      <c r="P2051" s="61">
        <v>610</v>
      </c>
      <c r="Q2051" t="s">
        <v>1552</v>
      </c>
      <c r="R2051" s="61">
        <v>610</v>
      </c>
      <c r="S2051" s="61">
        <v>0</v>
      </c>
    </row>
    <row r="2052" spans="1:19" x14ac:dyDescent="0.2">
      <c r="A2052" t="s">
        <v>618</v>
      </c>
      <c r="B2052" t="s">
        <v>1026</v>
      </c>
      <c r="C2052" t="s">
        <v>1384</v>
      </c>
      <c r="D2052" t="s">
        <v>238</v>
      </c>
      <c r="E2052" t="s">
        <v>1546</v>
      </c>
      <c r="F2052" t="s">
        <v>116</v>
      </c>
      <c r="G2052" s="87">
        <v>43679</v>
      </c>
      <c r="H2052" t="s">
        <v>3024</v>
      </c>
      <c r="I2052" t="s">
        <v>4273</v>
      </c>
      <c r="J2052" t="s">
        <v>4272</v>
      </c>
      <c r="K2052">
        <v>10243</v>
      </c>
      <c r="L2052" t="s">
        <v>3214</v>
      </c>
      <c r="M2052" s="87">
        <v>43685</v>
      </c>
      <c r="N2052" t="s">
        <v>1551</v>
      </c>
      <c r="O2052" t="s">
        <v>1552</v>
      </c>
      <c r="P2052" s="61">
        <v>610</v>
      </c>
      <c r="Q2052" t="s">
        <v>1552</v>
      </c>
      <c r="R2052" s="61">
        <v>610</v>
      </c>
      <c r="S2052" s="61">
        <v>0</v>
      </c>
    </row>
    <row r="2053" spans="1:19" x14ac:dyDescent="0.2">
      <c r="A2053" t="s">
        <v>618</v>
      </c>
      <c r="B2053" t="s">
        <v>1026</v>
      </c>
      <c r="C2053" t="s">
        <v>1384</v>
      </c>
      <c r="D2053" t="s">
        <v>238</v>
      </c>
      <c r="E2053" t="s">
        <v>1546</v>
      </c>
      <c r="F2053" t="s">
        <v>116</v>
      </c>
      <c r="G2053" s="87">
        <v>43708</v>
      </c>
      <c r="H2053" t="s">
        <v>1846</v>
      </c>
      <c r="I2053" t="s">
        <v>4274</v>
      </c>
      <c r="J2053" t="s">
        <v>4274</v>
      </c>
      <c r="K2053">
        <v>10260</v>
      </c>
      <c r="L2053" t="s">
        <v>3699</v>
      </c>
      <c r="M2053" s="87">
        <v>43718</v>
      </c>
      <c r="N2053" t="s">
        <v>1551</v>
      </c>
      <c r="O2053" t="s">
        <v>1552</v>
      </c>
      <c r="P2053" s="61">
        <v>371.92</v>
      </c>
      <c r="Q2053" t="s">
        <v>1552</v>
      </c>
      <c r="R2053" s="61">
        <v>371.92</v>
      </c>
      <c r="S2053" s="61">
        <v>0</v>
      </c>
    </row>
    <row r="2054" spans="1:19" x14ac:dyDescent="0.2">
      <c r="A2054" t="s">
        <v>618</v>
      </c>
      <c r="B2054" t="s">
        <v>1026</v>
      </c>
      <c r="C2054" t="s">
        <v>1384</v>
      </c>
      <c r="D2054" t="s">
        <v>238</v>
      </c>
      <c r="E2054" t="s">
        <v>1546</v>
      </c>
      <c r="F2054" t="s">
        <v>116</v>
      </c>
      <c r="G2054" s="87">
        <v>43708</v>
      </c>
      <c r="H2054" t="s">
        <v>1846</v>
      </c>
      <c r="I2054" t="s">
        <v>4274</v>
      </c>
      <c r="J2054" t="s">
        <v>4274</v>
      </c>
      <c r="K2054">
        <v>10260</v>
      </c>
      <c r="L2054" t="s">
        <v>3699</v>
      </c>
      <c r="M2054" s="87">
        <v>43718</v>
      </c>
      <c r="N2054" t="s">
        <v>1551</v>
      </c>
      <c r="O2054" t="s">
        <v>1552</v>
      </c>
      <c r="P2054" s="61">
        <v>42.02</v>
      </c>
      <c r="Q2054" t="s">
        <v>1552</v>
      </c>
      <c r="R2054" s="61">
        <v>42.02</v>
      </c>
      <c r="S2054" s="61">
        <v>0</v>
      </c>
    </row>
    <row r="2055" spans="1:19" x14ac:dyDescent="0.2">
      <c r="A2055" t="s">
        <v>618</v>
      </c>
      <c r="B2055" t="s">
        <v>1026</v>
      </c>
      <c r="C2055" t="s">
        <v>1384</v>
      </c>
      <c r="D2055" t="s">
        <v>238</v>
      </c>
      <c r="E2055" t="s">
        <v>1546</v>
      </c>
      <c r="F2055" t="s">
        <v>117</v>
      </c>
      <c r="G2055" s="87">
        <v>43710</v>
      </c>
      <c r="H2055" t="s">
        <v>3024</v>
      </c>
      <c r="I2055" t="s">
        <v>4275</v>
      </c>
      <c r="J2055" t="s">
        <v>4272</v>
      </c>
      <c r="K2055">
        <v>10257</v>
      </c>
      <c r="L2055" t="s">
        <v>3698</v>
      </c>
      <c r="M2055" s="87">
        <v>43717</v>
      </c>
      <c r="N2055" t="s">
        <v>1551</v>
      </c>
      <c r="O2055" t="s">
        <v>1552</v>
      </c>
      <c r="P2055" s="61">
        <v>610</v>
      </c>
      <c r="Q2055" t="s">
        <v>1552</v>
      </c>
      <c r="R2055" s="61">
        <v>610</v>
      </c>
      <c r="S2055" s="61">
        <v>0</v>
      </c>
    </row>
    <row r="2056" spans="1:19" x14ac:dyDescent="0.2">
      <c r="A2056" t="s">
        <v>618</v>
      </c>
      <c r="B2056" t="s">
        <v>1026</v>
      </c>
      <c r="C2056" t="s">
        <v>1384</v>
      </c>
      <c r="D2056" t="s">
        <v>238</v>
      </c>
      <c r="E2056" t="s">
        <v>1546</v>
      </c>
      <c r="F2056" t="s">
        <v>117</v>
      </c>
      <c r="G2056" s="87">
        <v>43738</v>
      </c>
      <c r="H2056" t="s">
        <v>1846</v>
      </c>
      <c r="I2056" t="s">
        <v>4274</v>
      </c>
      <c r="J2056" t="s">
        <v>4274</v>
      </c>
      <c r="K2056">
        <v>10282</v>
      </c>
      <c r="L2056" t="s">
        <v>3701</v>
      </c>
      <c r="M2056" s="87">
        <v>43748</v>
      </c>
      <c r="N2056" t="s">
        <v>1551</v>
      </c>
      <c r="O2056" t="s">
        <v>1552</v>
      </c>
      <c r="P2056" s="61">
        <v>359.92</v>
      </c>
      <c r="Q2056" t="s">
        <v>1552</v>
      </c>
      <c r="R2056" s="61">
        <v>359.92</v>
      </c>
      <c r="S2056" s="61">
        <v>0</v>
      </c>
    </row>
    <row r="2057" spans="1:19" x14ac:dyDescent="0.2">
      <c r="A2057" t="s">
        <v>618</v>
      </c>
      <c r="B2057" t="s">
        <v>1026</v>
      </c>
      <c r="C2057" t="s">
        <v>1384</v>
      </c>
      <c r="D2057" t="s">
        <v>238</v>
      </c>
      <c r="E2057" t="s">
        <v>1546</v>
      </c>
      <c r="F2057" t="s">
        <v>117</v>
      </c>
      <c r="G2057" s="87">
        <v>43738</v>
      </c>
      <c r="H2057" t="s">
        <v>1846</v>
      </c>
      <c r="I2057" t="s">
        <v>4274</v>
      </c>
      <c r="J2057" t="s">
        <v>4274</v>
      </c>
      <c r="K2057">
        <v>10282</v>
      </c>
      <c r="L2057" t="s">
        <v>3701</v>
      </c>
      <c r="M2057" s="87">
        <v>43748</v>
      </c>
      <c r="N2057" t="s">
        <v>1551</v>
      </c>
      <c r="O2057" t="s">
        <v>1552</v>
      </c>
      <c r="P2057" s="61">
        <v>40.67</v>
      </c>
      <c r="Q2057" t="s">
        <v>1552</v>
      </c>
      <c r="R2057" s="61">
        <v>40.67</v>
      </c>
      <c r="S2057" s="61">
        <v>0</v>
      </c>
    </row>
    <row r="2058" spans="1:19" x14ac:dyDescent="0.2">
      <c r="A2058" t="s">
        <v>618</v>
      </c>
      <c r="B2058" t="s">
        <v>1026</v>
      </c>
      <c r="C2058" t="s">
        <v>1384</v>
      </c>
      <c r="D2058" t="s">
        <v>238</v>
      </c>
      <c r="E2058" t="s">
        <v>1546</v>
      </c>
      <c r="F2058" t="s">
        <v>118</v>
      </c>
      <c r="G2058" s="87">
        <v>43740</v>
      </c>
      <c r="H2058" t="s">
        <v>3024</v>
      </c>
      <c r="I2058" t="s">
        <v>4276</v>
      </c>
      <c r="J2058" t="s">
        <v>4272</v>
      </c>
      <c r="K2058">
        <v>10278</v>
      </c>
      <c r="L2058" t="s">
        <v>3281</v>
      </c>
      <c r="M2058" s="87">
        <v>43741</v>
      </c>
      <c r="N2058" t="s">
        <v>1551</v>
      </c>
      <c r="O2058" t="s">
        <v>1552</v>
      </c>
      <c r="P2058" s="61">
        <v>610</v>
      </c>
      <c r="Q2058" t="s">
        <v>1552</v>
      </c>
      <c r="R2058" s="61">
        <v>610</v>
      </c>
      <c r="S2058" s="61">
        <v>0</v>
      </c>
    </row>
    <row r="2059" spans="1:19" x14ac:dyDescent="0.2">
      <c r="A2059" t="s">
        <v>618</v>
      </c>
      <c r="B2059" t="s">
        <v>1026</v>
      </c>
      <c r="C2059" t="s">
        <v>1384</v>
      </c>
      <c r="D2059" t="s">
        <v>238</v>
      </c>
      <c r="E2059" t="s">
        <v>1546</v>
      </c>
      <c r="F2059" t="s">
        <v>118</v>
      </c>
      <c r="G2059" s="87">
        <v>43769</v>
      </c>
      <c r="H2059" t="s">
        <v>1846</v>
      </c>
      <c r="I2059" t="s">
        <v>4274</v>
      </c>
      <c r="J2059" t="s">
        <v>4274</v>
      </c>
      <c r="K2059">
        <v>10301</v>
      </c>
      <c r="L2059" t="s">
        <v>3705</v>
      </c>
      <c r="M2059" s="87">
        <v>43782</v>
      </c>
      <c r="N2059" t="s">
        <v>1551</v>
      </c>
      <c r="O2059" t="s">
        <v>1552</v>
      </c>
      <c r="P2059" s="61">
        <v>447.73</v>
      </c>
      <c r="Q2059" t="s">
        <v>1552</v>
      </c>
      <c r="R2059" s="61">
        <v>447.73</v>
      </c>
      <c r="S2059" s="61">
        <v>0</v>
      </c>
    </row>
    <row r="2060" spans="1:19" x14ac:dyDescent="0.2">
      <c r="A2060" t="s">
        <v>618</v>
      </c>
      <c r="B2060" t="s">
        <v>1026</v>
      </c>
      <c r="C2060" t="s">
        <v>1384</v>
      </c>
      <c r="D2060" t="s">
        <v>238</v>
      </c>
      <c r="E2060" t="s">
        <v>1546</v>
      </c>
      <c r="F2060" t="s">
        <v>119</v>
      </c>
      <c r="G2060" s="87">
        <v>43774</v>
      </c>
      <c r="H2060" t="s">
        <v>3024</v>
      </c>
      <c r="I2060" t="s">
        <v>4277</v>
      </c>
      <c r="J2060" t="s">
        <v>4272</v>
      </c>
      <c r="K2060">
        <v>10298</v>
      </c>
      <c r="L2060" t="s">
        <v>3731</v>
      </c>
      <c r="M2060" s="87">
        <v>43780</v>
      </c>
      <c r="N2060" t="s">
        <v>1551</v>
      </c>
      <c r="O2060" t="s">
        <v>1552</v>
      </c>
      <c r="P2060" s="61">
        <v>610</v>
      </c>
      <c r="Q2060" t="s">
        <v>1552</v>
      </c>
      <c r="R2060" s="61">
        <v>610</v>
      </c>
      <c r="S2060" s="61">
        <v>0</v>
      </c>
    </row>
    <row r="2061" spans="1:19" x14ac:dyDescent="0.2">
      <c r="A2061" t="s">
        <v>618</v>
      </c>
      <c r="B2061" t="s">
        <v>1026</v>
      </c>
      <c r="C2061" t="s">
        <v>1384</v>
      </c>
      <c r="D2061" t="s">
        <v>238</v>
      </c>
      <c r="E2061" t="s">
        <v>1546</v>
      </c>
      <c r="F2061" t="s">
        <v>119</v>
      </c>
      <c r="G2061" s="87">
        <v>43799</v>
      </c>
      <c r="H2061" t="s">
        <v>1846</v>
      </c>
      <c r="I2061" t="s">
        <v>4274</v>
      </c>
      <c r="J2061" t="s">
        <v>4274</v>
      </c>
      <c r="K2061">
        <v>10319</v>
      </c>
      <c r="L2061" t="s">
        <v>3572</v>
      </c>
      <c r="M2061" s="87">
        <v>43810</v>
      </c>
      <c r="N2061" t="s">
        <v>1551</v>
      </c>
      <c r="O2061" t="s">
        <v>1552</v>
      </c>
      <c r="P2061" s="61">
        <v>408.68</v>
      </c>
      <c r="Q2061" t="s">
        <v>1552</v>
      </c>
      <c r="R2061" s="61">
        <v>408.68</v>
      </c>
      <c r="S2061" s="61">
        <v>0</v>
      </c>
    </row>
    <row r="2062" spans="1:19" x14ac:dyDescent="0.2">
      <c r="A2062" t="s">
        <v>618</v>
      </c>
      <c r="B2062" t="s">
        <v>1026</v>
      </c>
      <c r="C2062" t="s">
        <v>1384</v>
      </c>
      <c r="D2062" t="s">
        <v>238</v>
      </c>
      <c r="E2062" t="s">
        <v>1546</v>
      </c>
      <c r="F2062" t="s">
        <v>120</v>
      </c>
      <c r="G2062" s="87">
        <v>43802</v>
      </c>
      <c r="H2062" t="s">
        <v>3024</v>
      </c>
      <c r="I2062" t="s">
        <v>4278</v>
      </c>
      <c r="J2062" t="s">
        <v>4272</v>
      </c>
      <c r="K2062">
        <v>10317</v>
      </c>
      <c r="L2062" t="s">
        <v>3340</v>
      </c>
      <c r="M2062" s="87">
        <v>43808</v>
      </c>
      <c r="N2062" t="s">
        <v>1551</v>
      </c>
      <c r="O2062" t="s">
        <v>1552</v>
      </c>
      <c r="P2062" s="61">
        <v>610</v>
      </c>
      <c r="Q2062" t="s">
        <v>1552</v>
      </c>
      <c r="R2062" s="61">
        <v>610</v>
      </c>
      <c r="S2062" s="61">
        <v>0</v>
      </c>
    </row>
    <row r="2063" spans="1:19" x14ac:dyDescent="0.2">
      <c r="A2063" t="s">
        <v>618</v>
      </c>
      <c r="B2063" t="s">
        <v>1026</v>
      </c>
      <c r="C2063" t="s">
        <v>1384</v>
      </c>
      <c r="D2063" t="s">
        <v>238</v>
      </c>
      <c r="E2063" t="s">
        <v>1546</v>
      </c>
      <c r="F2063" t="s">
        <v>120</v>
      </c>
      <c r="G2063" s="87">
        <v>43830</v>
      </c>
      <c r="H2063" t="s">
        <v>1846</v>
      </c>
      <c r="I2063" t="s">
        <v>4274</v>
      </c>
      <c r="J2063" t="s">
        <v>4274</v>
      </c>
      <c r="K2063">
        <v>10344</v>
      </c>
      <c r="L2063" t="s">
        <v>3708</v>
      </c>
      <c r="M2063" s="87">
        <v>43840</v>
      </c>
      <c r="N2063" t="s">
        <v>1551</v>
      </c>
      <c r="O2063" t="s">
        <v>1552</v>
      </c>
      <c r="P2063" s="61">
        <v>422.3</v>
      </c>
      <c r="Q2063" t="s">
        <v>1552</v>
      </c>
      <c r="R2063" s="61">
        <v>422.3</v>
      </c>
      <c r="S2063" s="61">
        <v>0</v>
      </c>
    </row>
    <row r="2064" spans="1:19" x14ac:dyDescent="0.2">
      <c r="A2064" t="s">
        <v>618</v>
      </c>
      <c r="B2064" t="s">
        <v>1026</v>
      </c>
      <c r="C2064" t="s">
        <v>1384</v>
      </c>
      <c r="D2064" t="s">
        <v>238</v>
      </c>
      <c r="E2064" t="s">
        <v>1546</v>
      </c>
      <c r="F2064" t="s">
        <v>121</v>
      </c>
      <c r="G2064" s="87">
        <v>43837</v>
      </c>
      <c r="H2064" t="s">
        <v>3024</v>
      </c>
      <c r="I2064" t="s">
        <v>4279</v>
      </c>
      <c r="J2064" t="s">
        <v>4272</v>
      </c>
      <c r="K2064">
        <v>10342</v>
      </c>
      <c r="L2064" t="s">
        <v>3663</v>
      </c>
      <c r="M2064" s="87">
        <v>43840</v>
      </c>
      <c r="N2064" t="s">
        <v>1551</v>
      </c>
      <c r="O2064" t="s">
        <v>1552</v>
      </c>
      <c r="P2064" s="61">
        <v>610</v>
      </c>
      <c r="Q2064" t="s">
        <v>1552</v>
      </c>
      <c r="R2064" s="61">
        <v>610</v>
      </c>
      <c r="S2064" s="61">
        <v>0</v>
      </c>
    </row>
    <row r="2065" spans="1:19" x14ac:dyDescent="0.2">
      <c r="A2065" t="s">
        <v>618</v>
      </c>
      <c r="B2065" t="s">
        <v>1026</v>
      </c>
      <c r="C2065" t="s">
        <v>1384</v>
      </c>
      <c r="D2065" t="s">
        <v>238</v>
      </c>
      <c r="E2065" t="s">
        <v>1546</v>
      </c>
      <c r="F2065" t="s">
        <v>121</v>
      </c>
      <c r="G2065" s="87">
        <v>43861</v>
      </c>
      <c r="H2065" t="s">
        <v>1846</v>
      </c>
      <c r="I2065" t="s">
        <v>4274</v>
      </c>
      <c r="J2065" t="s">
        <v>4274</v>
      </c>
      <c r="K2065">
        <v>10356</v>
      </c>
      <c r="L2065" t="s">
        <v>3711</v>
      </c>
      <c r="M2065" s="87">
        <v>43873</v>
      </c>
      <c r="N2065" t="s">
        <v>1551</v>
      </c>
      <c r="O2065" t="s">
        <v>1552</v>
      </c>
      <c r="P2065" s="61">
        <v>422.3</v>
      </c>
      <c r="Q2065" t="s">
        <v>1552</v>
      </c>
      <c r="R2065" s="61">
        <v>422.3</v>
      </c>
      <c r="S2065" s="61">
        <v>0</v>
      </c>
    </row>
    <row r="2066" spans="1:19" x14ac:dyDescent="0.2">
      <c r="A2066" t="s">
        <v>618</v>
      </c>
      <c r="B2066" t="s">
        <v>1026</v>
      </c>
      <c r="C2066" t="s">
        <v>1384</v>
      </c>
      <c r="D2066" t="s">
        <v>238</v>
      </c>
      <c r="E2066" t="s">
        <v>1546</v>
      </c>
      <c r="F2066" t="s">
        <v>122</v>
      </c>
      <c r="G2066" s="87">
        <v>43865</v>
      </c>
      <c r="H2066" t="s">
        <v>3024</v>
      </c>
      <c r="I2066" t="s">
        <v>4280</v>
      </c>
      <c r="J2066" t="s">
        <v>4272</v>
      </c>
      <c r="K2066">
        <v>10353</v>
      </c>
      <c r="L2066" t="s">
        <v>3404</v>
      </c>
      <c r="M2066" s="87">
        <v>43871</v>
      </c>
      <c r="N2066" t="s">
        <v>1551</v>
      </c>
      <c r="O2066" t="s">
        <v>1552</v>
      </c>
      <c r="P2066" s="61">
        <v>610</v>
      </c>
      <c r="Q2066" t="s">
        <v>1552</v>
      </c>
      <c r="R2066" s="61">
        <v>610</v>
      </c>
      <c r="S2066" s="61">
        <v>0</v>
      </c>
    </row>
    <row r="2067" spans="1:19" x14ac:dyDescent="0.2">
      <c r="A2067" t="s">
        <v>618</v>
      </c>
      <c r="B2067" t="s">
        <v>1026</v>
      </c>
      <c r="C2067" t="s">
        <v>1384</v>
      </c>
      <c r="D2067" t="s">
        <v>238</v>
      </c>
      <c r="E2067" t="s">
        <v>1546</v>
      </c>
      <c r="F2067" t="s">
        <v>122</v>
      </c>
      <c r="G2067" s="87">
        <v>43890</v>
      </c>
      <c r="H2067" t="s">
        <v>1846</v>
      </c>
      <c r="I2067" t="s">
        <v>4274</v>
      </c>
      <c r="J2067" t="s">
        <v>4274</v>
      </c>
      <c r="K2067">
        <v>10367</v>
      </c>
      <c r="L2067" t="s">
        <v>3788</v>
      </c>
      <c r="M2067" s="87">
        <v>43902</v>
      </c>
      <c r="N2067" t="s">
        <v>1551</v>
      </c>
      <c r="O2067" t="s">
        <v>1552</v>
      </c>
      <c r="P2067" s="61">
        <v>395.06</v>
      </c>
      <c r="Q2067" t="s">
        <v>1552</v>
      </c>
      <c r="R2067" s="61">
        <v>395.06</v>
      </c>
      <c r="S2067" s="61">
        <v>0</v>
      </c>
    </row>
    <row r="2068" spans="1:19" x14ac:dyDescent="0.2">
      <c r="A2068" t="s">
        <v>618</v>
      </c>
      <c r="B2068" t="s">
        <v>1026</v>
      </c>
      <c r="C2068" t="s">
        <v>1384</v>
      </c>
      <c r="D2068" t="s">
        <v>238</v>
      </c>
      <c r="E2068" t="s">
        <v>1546</v>
      </c>
      <c r="F2068" t="s">
        <v>123</v>
      </c>
      <c r="G2068" s="87">
        <v>43893</v>
      </c>
      <c r="H2068" t="s">
        <v>3024</v>
      </c>
      <c r="I2068" t="s">
        <v>4281</v>
      </c>
      <c r="J2068" t="s">
        <v>4272</v>
      </c>
      <c r="K2068">
        <v>10365</v>
      </c>
      <c r="L2068" t="s">
        <v>3437</v>
      </c>
      <c r="M2068" s="87">
        <v>43900</v>
      </c>
      <c r="N2068" t="s">
        <v>1551</v>
      </c>
      <c r="O2068" t="s">
        <v>1552</v>
      </c>
      <c r="P2068" s="61">
        <v>610</v>
      </c>
      <c r="Q2068" t="s">
        <v>1552</v>
      </c>
      <c r="R2068" s="61">
        <v>610</v>
      </c>
      <c r="S2068" s="61">
        <v>0</v>
      </c>
    </row>
    <row r="2069" spans="1:19" x14ac:dyDescent="0.2">
      <c r="A2069" t="s">
        <v>618</v>
      </c>
      <c r="B2069" t="s">
        <v>1026</v>
      </c>
      <c r="C2069" t="s">
        <v>1384</v>
      </c>
      <c r="D2069" t="s">
        <v>238</v>
      </c>
      <c r="E2069" t="s">
        <v>1546</v>
      </c>
      <c r="F2069" t="s">
        <v>124</v>
      </c>
      <c r="G2069" s="87">
        <v>43922</v>
      </c>
      <c r="H2069" t="s">
        <v>3024</v>
      </c>
      <c r="I2069" t="s">
        <v>4282</v>
      </c>
      <c r="J2069" t="s">
        <v>4272</v>
      </c>
      <c r="K2069">
        <v>10384</v>
      </c>
      <c r="L2069" t="s">
        <v>4244</v>
      </c>
      <c r="M2069" s="87">
        <v>43924</v>
      </c>
      <c r="N2069" t="s">
        <v>1551</v>
      </c>
      <c r="O2069" t="s">
        <v>1552</v>
      </c>
      <c r="P2069" s="61">
        <v>457.5</v>
      </c>
      <c r="Q2069" t="s">
        <v>1552</v>
      </c>
      <c r="R2069" s="61">
        <v>457.5</v>
      </c>
      <c r="S2069" s="61">
        <v>0</v>
      </c>
    </row>
    <row r="2070" spans="1:19" x14ac:dyDescent="0.2">
      <c r="A2070" t="s">
        <v>618</v>
      </c>
      <c r="B2070" t="s">
        <v>1026</v>
      </c>
      <c r="C2070" t="s">
        <v>1384</v>
      </c>
      <c r="D2070" t="s">
        <v>238</v>
      </c>
      <c r="E2070" t="s">
        <v>1546</v>
      </c>
      <c r="F2070" t="s">
        <v>125</v>
      </c>
      <c r="G2070" s="87">
        <v>43955</v>
      </c>
      <c r="H2070" t="s">
        <v>3024</v>
      </c>
      <c r="I2070" t="s">
        <v>4283</v>
      </c>
      <c r="J2070" t="s">
        <v>4272</v>
      </c>
      <c r="K2070">
        <v>10394</v>
      </c>
      <c r="L2070" t="s">
        <v>4227</v>
      </c>
      <c r="M2070" s="87">
        <v>43957</v>
      </c>
      <c r="N2070" t="s">
        <v>1551</v>
      </c>
      <c r="O2070" t="s">
        <v>1552</v>
      </c>
      <c r="P2070" s="61">
        <v>457.5</v>
      </c>
      <c r="Q2070" t="s">
        <v>1552</v>
      </c>
      <c r="R2070" s="61">
        <v>457.5</v>
      </c>
      <c r="S2070" s="61">
        <v>0</v>
      </c>
    </row>
    <row r="2071" spans="1:19" x14ac:dyDescent="0.2">
      <c r="A2071" t="s">
        <v>618</v>
      </c>
      <c r="B2071" t="s">
        <v>1026</v>
      </c>
      <c r="C2071" t="s">
        <v>1384</v>
      </c>
      <c r="D2071" t="s">
        <v>238</v>
      </c>
      <c r="E2071" t="s">
        <v>1546</v>
      </c>
      <c r="F2071" t="s">
        <v>126</v>
      </c>
      <c r="G2071" s="87">
        <v>43984</v>
      </c>
      <c r="H2071" t="s">
        <v>3024</v>
      </c>
      <c r="I2071" t="s">
        <v>4284</v>
      </c>
      <c r="J2071" t="s">
        <v>4285</v>
      </c>
      <c r="K2071">
        <v>10402</v>
      </c>
      <c r="L2071" t="s">
        <v>3546</v>
      </c>
      <c r="M2071" s="87">
        <v>43985</v>
      </c>
      <c r="N2071" t="s">
        <v>1551</v>
      </c>
      <c r="O2071" t="s">
        <v>1552</v>
      </c>
      <c r="P2071" s="61">
        <v>457.5</v>
      </c>
      <c r="Q2071" t="s">
        <v>1552</v>
      </c>
      <c r="R2071" s="61">
        <v>457.5</v>
      </c>
      <c r="S2071" s="61">
        <v>0</v>
      </c>
    </row>
    <row r="2072" spans="1:19" x14ac:dyDescent="0.2">
      <c r="A2072" t="s">
        <v>618</v>
      </c>
      <c r="B2072" t="s">
        <v>1026</v>
      </c>
      <c r="C2072" t="s">
        <v>1384</v>
      </c>
      <c r="D2072" t="s">
        <v>238</v>
      </c>
      <c r="E2072" t="s">
        <v>1546</v>
      </c>
      <c r="F2072" t="s">
        <v>16</v>
      </c>
      <c r="G2072" s="87">
        <v>44012</v>
      </c>
      <c r="H2072" t="s">
        <v>2361</v>
      </c>
      <c r="J2072" t="s">
        <v>2362</v>
      </c>
      <c r="K2072">
        <v>10408</v>
      </c>
      <c r="L2072" t="s">
        <v>2363</v>
      </c>
      <c r="M2072" s="87">
        <v>43999</v>
      </c>
      <c r="N2072" t="s">
        <v>1551</v>
      </c>
      <c r="O2072" t="s">
        <v>1552</v>
      </c>
      <c r="P2072" s="61">
        <v>-9773.1</v>
      </c>
      <c r="Q2072" t="s">
        <v>1552</v>
      </c>
      <c r="R2072" s="61">
        <v>0</v>
      </c>
      <c r="S2072" s="61">
        <v>-9773.1</v>
      </c>
    </row>
    <row r="2073" spans="1:19" x14ac:dyDescent="0.2">
      <c r="A2073" t="s">
        <v>619</v>
      </c>
      <c r="B2073" t="s">
        <v>1027</v>
      </c>
      <c r="C2073" t="s">
        <v>1386</v>
      </c>
      <c r="D2073" t="s">
        <v>238</v>
      </c>
      <c r="E2073" t="s">
        <v>1546</v>
      </c>
      <c r="F2073" t="s">
        <v>115</v>
      </c>
      <c r="G2073" s="87">
        <v>43651</v>
      </c>
      <c r="H2073" t="s">
        <v>3024</v>
      </c>
      <c r="I2073" t="s">
        <v>4286</v>
      </c>
      <c r="J2073" t="s">
        <v>4287</v>
      </c>
      <c r="K2073">
        <v>10222</v>
      </c>
      <c r="L2073" t="s">
        <v>3561</v>
      </c>
      <c r="M2073" s="87">
        <v>43654</v>
      </c>
      <c r="N2073" t="s">
        <v>1551</v>
      </c>
      <c r="O2073" t="s">
        <v>1552</v>
      </c>
      <c r="P2073" s="61">
        <v>10.45</v>
      </c>
      <c r="Q2073" t="s">
        <v>1552</v>
      </c>
      <c r="R2073" s="61">
        <v>10.45</v>
      </c>
      <c r="S2073" s="61">
        <v>0</v>
      </c>
    </row>
    <row r="2074" spans="1:19" x14ac:dyDescent="0.2">
      <c r="A2074" t="s">
        <v>619</v>
      </c>
      <c r="B2074" t="s">
        <v>1027</v>
      </c>
      <c r="C2074" t="s">
        <v>1386</v>
      </c>
      <c r="D2074" t="s">
        <v>238</v>
      </c>
      <c r="E2074" t="s">
        <v>1546</v>
      </c>
      <c r="F2074" t="s">
        <v>115</v>
      </c>
      <c r="G2074" s="87">
        <v>43663</v>
      </c>
      <c r="H2074" t="s">
        <v>3024</v>
      </c>
      <c r="I2074" t="s">
        <v>4288</v>
      </c>
      <c r="J2074" t="s">
        <v>4289</v>
      </c>
      <c r="K2074">
        <v>10232</v>
      </c>
      <c r="L2074" t="s">
        <v>3563</v>
      </c>
      <c r="M2074" s="87">
        <v>43675</v>
      </c>
      <c r="N2074" t="s">
        <v>1635</v>
      </c>
      <c r="O2074" t="s">
        <v>1552</v>
      </c>
      <c r="P2074" s="61">
        <v>99.95</v>
      </c>
      <c r="Q2074" t="s">
        <v>1552</v>
      </c>
      <c r="R2074" s="61">
        <v>99.95</v>
      </c>
      <c r="S2074" s="61">
        <v>0</v>
      </c>
    </row>
    <row r="2075" spans="1:19" x14ac:dyDescent="0.2">
      <c r="A2075" t="s">
        <v>619</v>
      </c>
      <c r="B2075" t="s">
        <v>1027</v>
      </c>
      <c r="C2075" t="s">
        <v>1386</v>
      </c>
      <c r="D2075" t="s">
        <v>238</v>
      </c>
      <c r="E2075" t="s">
        <v>1546</v>
      </c>
      <c r="F2075" t="s">
        <v>116</v>
      </c>
      <c r="G2075" s="87">
        <v>43679</v>
      </c>
      <c r="H2075" t="s">
        <v>3024</v>
      </c>
      <c r="I2075" t="s">
        <v>4290</v>
      </c>
      <c r="J2075" t="s">
        <v>4287</v>
      </c>
      <c r="K2075">
        <v>10243</v>
      </c>
      <c r="L2075" t="s">
        <v>3214</v>
      </c>
      <c r="M2075" s="87">
        <v>43685</v>
      </c>
      <c r="N2075" t="s">
        <v>1551</v>
      </c>
      <c r="O2075" t="s">
        <v>1552</v>
      </c>
      <c r="P2075" s="61">
        <v>10.45</v>
      </c>
      <c r="Q2075" t="s">
        <v>1552</v>
      </c>
      <c r="R2075" s="61">
        <v>10.45</v>
      </c>
      <c r="S2075" s="61">
        <v>0</v>
      </c>
    </row>
    <row r="2076" spans="1:19" x14ac:dyDescent="0.2">
      <c r="A2076" t="s">
        <v>619</v>
      </c>
      <c r="B2076" t="s">
        <v>1027</v>
      </c>
      <c r="C2076" t="s">
        <v>1386</v>
      </c>
      <c r="D2076" t="s">
        <v>238</v>
      </c>
      <c r="E2076" t="s">
        <v>1546</v>
      </c>
      <c r="F2076" t="s">
        <v>117</v>
      </c>
      <c r="G2076" s="87">
        <v>43710</v>
      </c>
      <c r="H2076" t="s">
        <v>3024</v>
      </c>
      <c r="I2076" t="s">
        <v>4291</v>
      </c>
      <c r="J2076" t="s">
        <v>4289</v>
      </c>
      <c r="K2076">
        <v>10257</v>
      </c>
      <c r="L2076" t="s">
        <v>3239</v>
      </c>
      <c r="M2076" s="87">
        <v>43717</v>
      </c>
      <c r="N2076" t="s">
        <v>1551</v>
      </c>
      <c r="O2076" t="s">
        <v>1552</v>
      </c>
      <c r="P2076" s="61">
        <v>10.45</v>
      </c>
      <c r="Q2076" t="s">
        <v>1552</v>
      </c>
      <c r="R2076" s="61">
        <v>10.45</v>
      </c>
      <c r="S2076" s="61">
        <v>0</v>
      </c>
    </row>
    <row r="2077" spans="1:19" x14ac:dyDescent="0.2">
      <c r="A2077" t="s">
        <v>619</v>
      </c>
      <c r="B2077" t="s">
        <v>1027</v>
      </c>
      <c r="C2077" t="s">
        <v>1386</v>
      </c>
      <c r="D2077" t="s">
        <v>238</v>
      </c>
      <c r="E2077" t="s">
        <v>1546</v>
      </c>
      <c r="F2077" t="s">
        <v>117</v>
      </c>
      <c r="G2077" s="87">
        <v>43726</v>
      </c>
      <c r="H2077" t="s">
        <v>3024</v>
      </c>
      <c r="I2077" t="s">
        <v>4292</v>
      </c>
      <c r="J2077" t="s">
        <v>4293</v>
      </c>
      <c r="K2077">
        <v>10265</v>
      </c>
      <c r="L2077" t="s">
        <v>4294</v>
      </c>
      <c r="M2077" s="87">
        <v>43732</v>
      </c>
      <c r="N2077" t="s">
        <v>1635</v>
      </c>
      <c r="O2077" t="s">
        <v>1552</v>
      </c>
      <c r="P2077" s="61">
        <v>99.95</v>
      </c>
      <c r="Q2077" t="s">
        <v>1552</v>
      </c>
      <c r="R2077" s="61">
        <v>99.95</v>
      </c>
      <c r="S2077" s="61">
        <v>0</v>
      </c>
    </row>
    <row r="2078" spans="1:19" x14ac:dyDescent="0.2">
      <c r="A2078" t="s">
        <v>619</v>
      </c>
      <c r="B2078" t="s">
        <v>1027</v>
      </c>
      <c r="C2078" t="s">
        <v>1386</v>
      </c>
      <c r="D2078" t="s">
        <v>238</v>
      </c>
      <c r="E2078" t="s">
        <v>1546</v>
      </c>
      <c r="F2078" t="s">
        <v>118</v>
      </c>
      <c r="G2078" s="87">
        <v>43742</v>
      </c>
      <c r="H2078" t="s">
        <v>3024</v>
      </c>
      <c r="I2078" t="s">
        <v>4295</v>
      </c>
      <c r="J2078" t="s">
        <v>4287</v>
      </c>
      <c r="K2078">
        <v>10280</v>
      </c>
      <c r="L2078" t="s">
        <v>3288</v>
      </c>
      <c r="M2078" s="87">
        <v>43748</v>
      </c>
      <c r="N2078" t="s">
        <v>1551</v>
      </c>
      <c r="O2078" t="s">
        <v>1552</v>
      </c>
      <c r="P2078" s="61">
        <v>10.45</v>
      </c>
      <c r="Q2078" t="s">
        <v>1552</v>
      </c>
      <c r="R2078" s="61">
        <v>10.45</v>
      </c>
      <c r="S2078" s="61">
        <v>0</v>
      </c>
    </row>
    <row r="2079" spans="1:19" x14ac:dyDescent="0.2">
      <c r="A2079" t="s">
        <v>619</v>
      </c>
      <c r="B2079" t="s">
        <v>1027</v>
      </c>
      <c r="C2079" t="s">
        <v>1386</v>
      </c>
      <c r="D2079" t="s">
        <v>238</v>
      </c>
      <c r="E2079" t="s">
        <v>1546</v>
      </c>
      <c r="F2079" t="s">
        <v>118</v>
      </c>
      <c r="G2079" s="87">
        <v>43760</v>
      </c>
      <c r="H2079" t="s">
        <v>3024</v>
      </c>
      <c r="I2079" t="s">
        <v>4296</v>
      </c>
      <c r="J2079" t="s">
        <v>4287</v>
      </c>
      <c r="K2079">
        <v>10292</v>
      </c>
      <c r="L2079" t="s">
        <v>3808</v>
      </c>
      <c r="M2079" s="87">
        <v>43768</v>
      </c>
      <c r="N2079" t="s">
        <v>1551</v>
      </c>
      <c r="O2079" t="s">
        <v>1552</v>
      </c>
      <c r="P2079" s="61">
        <v>99.95</v>
      </c>
      <c r="Q2079" t="s">
        <v>1552</v>
      </c>
      <c r="R2079" s="61">
        <v>99.95</v>
      </c>
      <c r="S2079" s="61">
        <v>0</v>
      </c>
    </row>
    <row r="2080" spans="1:19" x14ac:dyDescent="0.2">
      <c r="A2080" t="s">
        <v>619</v>
      </c>
      <c r="B2080" t="s">
        <v>1027</v>
      </c>
      <c r="C2080" t="s">
        <v>1386</v>
      </c>
      <c r="D2080" t="s">
        <v>238</v>
      </c>
      <c r="E2080" t="s">
        <v>1546</v>
      </c>
      <c r="F2080" t="s">
        <v>118</v>
      </c>
      <c r="G2080" s="87">
        <v>43769</v>
      </c>
      <c r="H2080" t="s">
        <v>1846</v>
      </c>
      <c r="I2080" t="s">
        <v>4297</v>
      </c>
      <c r="J2080" t="s">
        <v>4297</v>
      </c>
      <c r="K2080">
        <v>10299</v>
      </c>
      <c r="L2080" t="s">
        <v>4135</v>
      </c>
      <c r="M2080" s="87">
        <v>43781</v>
      </c>
      <c r="N2080" t="s">
        <v>1551</v>
      </c>
      <c r="O2080" t="s">
        <v>1552</v>
      </c>
      <c r="P2080" s="61">
        <v>133.56</v>
      </c>
      <c r="Q2080" t="s">
        <v>1552</v>
      </c>
      <c r="R2080" s="61">
        <v>133.56</v>
      </c>
      <c r="S2080" s="61">
        <v>0</v>
      </c>
    </row>
    <row r="2081" spans="1:19" x14ac:dyDescent="0.2">
      <c r="A2081" t="s">
        <v>619</v>
      </c>
      <c r="B2081" t="s">
        <v>1027</v>
      </c>
      <c r="C2081" t="s">
        <v>1386</v>
      </c>
      <c r="D2081" t="s">
        <v>238</v>
      </c>
      <c r="E2081" t="s">
        <v>1546</v>
      </c>
      <c r="F2081" t="s">
        <v>119</v>
      </c>
      <c r="G2081" s="87">
        <v>43770</v>
      </c>
      <c r="H2081" t="s">
        <v>3024</v>
      </c>
      <c r="I2081" t="s">
        <v>4298</v>
      </c>
      <c r="J2081" t="s">
        <v>4287</v>
      </c>
      <c r="K2081">
        <v>10294</v>
      </c>
      <c r="L2081" t="s">
        <v>3310</v>
      </c>
      <c r="M2081" s="87">
        <v>43773</v>
      </c>
      <c r="N2081" t="s">
        <v>3298</v>
      </c>
      <c r="O2081" t="s">
        <v>1552</v>
      </c>
      <c r="P2081" s="61">
        <v>10.45</v>
      </c>
      <c r="Q2081" t="s">
        <v>1552</v>
      </c>
      <c r="R2081" s="61">
        <v>10.45</v>
      </c>
      <c r="S2081" s="61">
        <v>0</v>
      </c>
    </row>
    <row r="2082" spans="1:19" x14ac:dyDescent="0.2">
      <c r="A2082" t="s">
        <v>619</v>
      </c>
      <c r="B2082" t="s">
        <v>1027</v>
      </c>
      <c r="C2082" t="s">
        <v>1386</v>
      </c>
      <c r="D2082" t="s">
        <v>238</v>
      </c>
      <c r="E2082" t="s">
        <v>1546</v>
      </c>
      <c r="F2082" t="s">
        <v>119</v>
      </c>
      <c r="G2082" s="87">
        <v>43783</v>
      </c>
      <c r="H2082" t="s">
        <v>3024</v>
      </c>
      <c r="I2082" t="s">
        <v>4299</v>
      </c>
      <c r="J2082" t="s">
        <v>4300</v>
      </c>
      <c r="K2082">
        <v>10302</v>
      </c>
      <c r="L2082" t="s">
        <v>3331</v>
      </c>
      <c r="M2082" s="87">
        <v>43783</v>
      </c>
      <c r="N2082" t="s">
        <v>1551</v>
      </c>
      <c r="O2082" t="s">
        <v>1552</v>
      </c>
      <c r="P2082" s="61">
        <v>100</v>
      </c>
      <c r="Q2082" t="s">
        <v>1552</v>
      </c>
      <c r="R2082" s="61">
        <v>100</v>
      </c>
      <c r="S2082" s="61">
        <v>0</v>
      </c>
    </row>
    <row r="2083" spans="1:19" x14ac:dyDescent="0.2">
      <c r="A2083" t="s">
        <v>619</v>
      </c>
      <c r="B2083" t="s">
        <v>1027</v>
      </c>
      <c r="C2083" t="s">
        <v>1386</v>
      </c>
      <c r="D2083" t="s">
        <v>238</v>
      </c>
      <c r="E2083" t="s">
        <v>1546</v>
      </c>
      <c r="F2083" t="s">
        <v>119</v>
      </c>
      <c r="G2083" s="87">
        <v>43791</v>
      </c>
      <c r="H2083" t="s">
        <v>3024</v>
      </c>
      <c r="I2083" t="s">
        <v>4301</v>
      </c>
      <c r="J2083" t="s">
        <v>4287</v>
      </c>
      <c r="K2083">
        <v>10307</v>
      </c>
      <c r="L2083" t="s">
        <v>3333</v>
      </c>
      <c r="M2083" s="87">
        <v>43797</v>
      </c>
      <c r="N2083" t="s">
        <v>1635</v>
      </c>
      <c r="O2083" t="s">
        <v>1552</v>
      </c>
      <c r="P2083" s="61">
        <v>99.95</v>
      </c>
      <c r="Q2083" t="s">
        <v>1552</v>
      </c>
      <c r="R2083" s="61">
        <v>99.95</v>
      </c>
      <c r="S2083" s="61">
        <v>0</v>
      </c>
    </row>
    <row r="2084" spans="1:19" x14ac:dyDescent="0.2">
      <c r="A2084" t="s">
        <v>619</v>
      </c>
      <c r="B2084" t="s">
        <v>1027</v>
      </c>
      <c r="C2084" t="s">
        <v>1386</v>
      </c>
      <c r="D2084" t="s">
        <v>238</v>
      </c>
      <c r="E2084" t="s">
        <v>1546</v>
      </c>
      <c r="F2084" t="s">
        <v>120</v>
      </c>
      <c r="G2084" s="87">
        <v>43802</v>
      </c>
      <c r="H2084" t="s">
        <v>3024</v>
      </c>
      <c r="I2084" t="s">
        <v>4302</v>
      </c>
      <c r="J2084" t="s">
        <v>4303</v>
      </c>
      <c r="K2084">
        <v>10317</v>
      </c>
      <c r="L2084" t="s">
        <v>3340</v>
      </c>
      <c r="M2084" s="87">
        <v>43808</v>
      </c>
      <c r="N2084" t="s">
        <v>1551</v>
      </c>
      <c r="O2084" t="s">
        <v>1552</v>
      </c>
      <c r="P2084" s="61">
        <v>10.45</v>
      </c>
      <c r="Q2084" t="s">
        <v>1552</v>
      </c>
      <c r="R2084" s="61">
        <v>10.45</v>
      </c>
      <c r="S2084" s="61">
        <v>0</v>
      </c>
    </row>
    <row r="2085" spans="1:19" x14ac:dyDescent="0.2">
      <c r="A2085" t="s">
        <v>619</v>
      </c>
      <c r="B2085" t="s">
        <v>1027</v>
      </c>
      <c r="C2085" t="s">
        <v>1386</v>
      </c>
      <c r="D2085" t="s">
        <v>238</v>
      </c>
      <c r="E2085" t="s">
        <v>1546</v>
      </c>
      <c r="F2085" t="s">
        <v>120</v>
      </c>
      <c r="G2085" s="87">
        <v>43816</v>
      </c>
      <c r="H2085" t="s">
        <v>3024</v>
      </c>
      <c r="I2085" t="s">
        <v>4304</v>
      </c>
      <c r="J2085" t="s">
        <v>4305</v>
      </c>
      <c r="K2085">
        <v>10324</v>
      </c>
      <c r="L2085" t="s">
        <v>4306</v>
      </c>
      <c r="M2085" s="87">
        <v>43836</v>
      </c>
      <c r="N2085" t="s">
        <v>1635</v>
      </c>
      <c r="O2085" t="s">
        <v>1552</v>
      </c>
      <c r="P2085" s="61">
        <v>100</v>
      </c>
      <c r="Q2085" t="s">
        <v>1552</v>
      </c>
      <c r="R2085" s="61">
        <v>100</v>
      </c>
      <c r="S2085" s="61">
        <v>0</v>
      </c>
    </row>
    <row r="2086" spans="1:19" x14ac:dyDescent="0.2">
      <c r="A2086" t="s">
        <v>619</v>
      </c>
      <c r="B2086" t="s">
        <v>1027</v>
      </c>
      <c r="C2086" t="s">
        <v>1386</v>
      </c>
      <c r="D2086" t="s">
        <v>238</v>
      </c>
      <c r="E2086" t="s">
        <v>1546</v>
      </c>
      <c r="F2086" t="s">
        <v>120</v>
      </c>
      <c r="G2086" s="87">
        <v>43816</v>
      </c>
      <c r="H2086" t="s">
        <v>3024</v>
      </c>
      <c r="I2086" t="s">
        <v>4307</v>
      </c>
      <c r="J2086" t="s">
        <v>4308</v>
      </c>
      <c r="K2086">
        <v>10324</v>
      </c>
      <c r="L2086" t="s">
        <v>4306</v>
      </c>
      <c r="M2086" s="87">
        <v>43836</v>
      </c>
      <c r="N2086" t="s">
        <v>1635</v>
      </c>
      <c r="O2086" t="s">
        <v>1552</v>
      </c>
      <c r="P2086" s="61">
        <v>100</v>
      </c>
      <c r="Q2086" t="s">
        <v>1552</v>
      </c>
      <c r="R2086" s="61">
        <v>100</v>
      </c>
      <c r="S2086" s="61">
        <v>0</v>
      </c>
    </row>
    <row r="2087" spans="1:19" x14ac:dyDescent="0.2">
      <c r="A2087" t="s">
        <v>619</v>
      </c>
      <c r="B2087" t="s">
        <v>1027</v>
      </c>
      <c r="C2087" t="s">
        <v>1386</v>
      </c>
      <c r="D2087" t="s">
        <v>238</v>
      </c>
      <c r="E2087" t="s">
        <v>1546</v>
      </c>
      <c r="F2087" t="s">
        <v>120</v>
      </c>
      <c r="G2087" s="87">
        <v>43819</v>
      </c>
      <c r="H2087" t="s">
        <v>3024</v>
      </c>
      <c r="I2087" t="s">
        <v>4309</v>
      </c>
      <c r="J2087" t="s">
        <v>4287</v>
      </c>
      <c r="K2087">
        <v>10324</v>
      </c>
      <c r="L2087" t="s">
        <v>3369</v>
      </c>
      <c r="M2087" s="87">
        <v>43836</v>
      </c>
      <c r="N2087" t="s">
        <v>1635</v>
      </c>
      <c r="O2087" t="s">
        <v>1552</v>
      </c>
      <c r="P2087" s="61">
        <v>99.95</v>
      </c>
      <c r="Q2087" t="s">
        <v>1552</v>
      </c>
      <c r="R2087" s="61">
        <v>99.95</v>
      </c>
      <c r="S2087" s="61">
        <v>0</v>
      </c>
    </row>
    <row r="2088" spans="1:19" x14ac:dyDescent="0.2">
      <c r="A2088" t="s">
        <v>619</v>
      </c>
      <c r="B2088" t="s">
        <v>1027</v>
      </c>
      <c r="C2088" t="s">
        <v>1386</v>
      </c>
      <c r="D2088" t="s">
        <v>238</v>
      </c>
      <c r="E2088" t="s">
        <v>1546</v>
      </c>
      <c r="F2088" t="s">
        <v>121</v>
      </c>
      <c r="G2088" s="87">
        <v>43837</v>
      </c>
      <c r="H2088" t="s">
        <v>3024</v>
      </c>
      <c r="I2088" t="s">
        <v>4310</v>
      </c>
      <c r="J2088" t="s">
        <v>4311</v>
      </c>
      <c r="K2088">
        <v>10331</v>
      </c>
      <c r="L2088" t="s">
        <v>3383</v>
      </c>
      <c r="M2088" s="87">
        <v>43837</v>
      </c>
      <c r="N2088" t="s">
        <v>1551</v>
      </c>
      <c r="O2088" t="s">
        <v>1552</v>
      </c>
      <c r="P2088" s="61">
        <v>100</v>
      </c>
      <c r="Q2088" t="s">
        <v>1552</v>
      </c>
      <c r="R2088" s="61">
        <v>100</v>
      </c>
      <c r="S2088" s="61">
        <v>0</v>
      </c>
    </row>
    <row r="2089" spans="1:19" x14ac:dyDescent="0.2">
      <c r="A2089" t="s">
        <v>619</v>
      </c>
      <c r="B2089" t="s">
        <v>1027</v>
      </c>
      <c r="C2089" t="s">
        <v>1386</v>
      </c>
      <c r="D2089" t="s">
        <v>238</v>
      </c>
      <c r="E2089" t="s">
        <v>1546</v>
      </c>
      <c r="F2089" t="s">
        <v>121</v>
      </c>
      <c r="G2089" s="87">
        <v>43847</v>
      </c>
      <c r="H2089" t="s">
        <v>3024</v>
      </c>
      <c r="I2089" t="s">
        <v>4312</v>
      </c>
      <c r="J2089" t="s">
        <v>4287</v>
      </c>
      <c r="K2089">
        <v>10349</v>
      </c>
      <c r="L2089" t="s">
        <v>3389</v>
      </c>
      <c r="M2089" s="87">
        <v>43863</v>
      </c>
      <c r="N2089" t="s">
        <v>1635</v>
      </c>
      <c r="O2089" t="s">
        <v>1552</v>
      </c>
      <c r="P2089" s="61">
        <v>10.45</v>
      </c>
      <c r="Q2089" t="s">
        <v>1552</v>
      </c>
      <c r="R2089" s="61">
        <v>10.45</v>
      </c>
      <c r="S2089" s="61">
        <v>0</v>
      </c>
    </row>
    <row r="2090" spans="1:19" x14ac:dyDescent="0.2">
      <c r="A2090" t="s">
        <v>619</v>
      </c>
      <c r="B2090" t="s">
        <v>1027</v>
      </c>
      <c r="C2090" t="s">
        <v>1386</v>
      </c>
      <c r="D2090" t="s">
        <v>238</v>
      </c>
      <c r="E2090" t="s">
        <v>1546</v>
      </c>
      <c r="F2090" t="s">
        <v>121</v>
      </c>
      <c r="G2090" s="87">
        <v>43851</v>
      </c>
      <c r="H2090" t="s">
        <v>3024</v>
      </c>
      <c r="I2090" t="s">
        <v>4313</v>
      </c>
      <c r="J2090" t="s">
        <v>4287</v>
      </c>
      <c r="K2090">
        <v>10349</v>
      </c>
      <c r="L2090" t="s">
        <v>3391</v>
      </c>
      <c r="M2090" s="87">
        <v>43863</v>
      </c>
      <c r="N2090" t="s">
        <v>1635</v>
      </c>
      <c r="O2090" t="s">
        <v>1552</v>
      </c>
      <c r="P2090" s="61">
        <v>99.95</v>
      </c>
      <c r="Q2090" t="s">
        <v>1552</v>
      </c>
      <c r="R2090" s="61">
        <v>99.95</v>
      </c>
      <c r="S2090" s="61">
        <v>0</v>
      </c>
    </row>
    <row r="2091" spans="1:19" x14ac:dyDescent="0.2">
      <c r="A2091" t="s">
        <v>619</v>
      </c>
      <c r="B2091" t="s">
        <v>1027</v>
      </c>
      <c r="C2091" t="s">
        <v>1386</v>
      </c>
      <c r="D2091" t="s">
        <v>238</v>
      </c>
      <c r="E2091" t="s">
        <v>1546</v>
      </c>
      <c r="F2091" t="s">
        <v>122</v>
      </c>
      <c r="G2091" s="87">
        <v>43865</v>
      </c>
      <c r="H2091" t="s">
        <v>3024</v>
      </c>
      <c r="I2091" t="s">
        <v>4314</v>
      </c>
      <c r="J2091" t="s">
        <v>4287</v>
      </c>
      <c r="K2091">
        <v>10353</v>
      </c>
      <c r="L2091" t="s">
        <v>3404</v>
      </c>
      <c r="M2091" s="87">
        <v>43871</v>
      </c>
      <c r="N2091" t="s">
        <v>1551</v>
      </c>
      <c r="O2091" t="s">
        <v>1552</v>
      </c>
      <c r="P2091" s="61">
        <v>10.45</v>
      </c>
      <c r="Q2091" t="s">
        <v>1552</v>
      </c>
      <c r="R2091" s="61">
        <v>10.45</v>
      </c>
      <c r="S2091" s="61">
        <v>0</v>
      </c>
    </row>
    <row r="2092" spans="1:19" x14ac:dyDescent="0.2">
      <c r="A2092" t="s">
        <v>619</v>
      </c>
      <c r="B2092" t="s">
        <v>1027</v>
      </c>
      <c r="C2092" t="s">
        <v>1386</v>
      </c>
      <c r="D2092" t="s">
        <v>238</v>
      </c>
      <c r="E2092" t="s">
        <v>1546</v>
      </c>
      <c r="F2092" t="s">
        <v>122</v>
      </c>
      <c r="G2092" s="87">
        <v>43865</v>
      </c>
      <c r="H2092" t="s">
        <v>3024</v>
      </c>
      <c r="I2092" t="s">
        <v>4315</v>
      </c>
      <c r="J2092" t="s">
        <v>4316</v>
      </c>
      <c r="K2092">
        <v>10353</v>
      </c>
      <c r="L2092" t="s">
        <v>3404</v>
      </c>
      <c r="M2092" s="87">
        <v>43871</v>
      </c>
      <c r="N2092" t="s">
        <v>1551</v>
      </c>
      <c r="O2092" t="s">
        <v>1552</v>
      </c>
      <c r="P2092" s="61">
        <v>100</v>
      </c>
      <c r="Q2092" t="s">
        <v>1552</v>
      </c>
      <c r="R2092" s="61">
        <v>100</v>
      </c>
      <c r="S2092" s="61">
        <v>0</v>
      </c>
    </row>
    <row r="2093" spans="1:19" x14ac:dyDescent="0.2">
      <c r="A2093" t="s">
        <v>619</v>
      </c>
      <c r="B2093" t="s">
        <v>1027</v>
      </c>
      <c r="C2093" t="s">
        <v>1386</v>
      </c>
      <c r="D2093" t="s">
        <v>238</v>
      </c>
      <c r="E2093" t="s">
        <v>1546</v>
      </c>
      <c r="F2093" t="s">
        <v>122</v>
      </c>
      <c r="G2093" s="87">
        <v>43871</v>
      </c>
      <c r="H2093" t="s">
        <v>3024</v>
      </c>
      <c r="I2093" t="s">
        <v>4317</v>
      </c>
      <c r="J2093" t="s">
        <v>4318</v>
      </c>
      <c r="K2093">
        <v>10353</v>
      </c>
      <c r="L2093" t="s">
        <v>4319</v>
      </c>
      <c r="M2093" s="87">
        <v>43871</v>
      </c>
      <c r="N2093" t="s">
        <v>1551</v>
      </c>
      <c r="O2093" t="s">
        <v>1552</v>
      </c>
      <c r="P2093" s="61">
        <v>120</v>
      </c>
      <c r="Q2093" t="s">
        <v>1552</v>
      </c>
      <c r="R2093" s="61">
        <v>120</v>
      </c>
      <c r="S2093" s="61">
        <v>0</v>
      </c>
    </row>
    <row r="2094" spans="1:19" x14ac:dyDescent="0.2">
      <c r="A2094" t="s">
        <v>619</v>
      </c>
      <c r="B2094" t="s">
        <v>1027</v>
      </c>
      <c r="C2094" t="s">
        <v>1386</v>
      </c>
      <c r="D2094" t="s">
        <v>238</v>
      </c>
      <c r="E2094" t="s">
        <v>1546</v>
      </c>
      <c r="F2094" t="s">
        <v>122</v>
      </c>
      <c r="G2094" s="87">
        <v>43881</v>
      </c>
      <c r="H2094" t="s">
        <v>3024</v>
      </c>
      <c r="I2094" t="s">
        <v>4320</v>
      </c>
      <c r="J2094" t="s">
        <v>4287</v>
      </c>
      <c r="K2094">
        <v>10359</v>
      </c>
      <c r="L2094" t="s">
        <v>3416</v>
      </c>
      <c r="M2094" s="87">
        <v>43887</v>
      </c>
      <c r="N2094" t="s">
        <v>1635</v>
      </c>
      <c r="O2094" t="s">
        <v>1552</v>
      </c>
      <c r="P2094" s="61">
        <v>11.36</v>
      </c>
      <c r="Q2094" t="s">
        <v>1552</v>
      </c>
      <c r="R2094" s="61">
        <v>11.36</v>
      </c>
      <c r="S2094" s="61">
        <v>0</v>
      </c>
    </row>
    <row r="2095" spans="1:19" x14ac:dyDescent="0.2">
      <c r="A2095" t="s">
        <v>619</v>
      </c>
      <c r="B2095" t="s">
        <v>1027</v>
      </c>
      <c r="C2095" t="s">
        <v>1386</v>
      </c>
      <c r="D2095" t="s">
        <v>238</v>
      </c>
      <c r="E2095" t="s">
        <v>1546</v>
      </c>
      <c r="F2095" t="s">
        <v>122</v>
      </c>
      <c r="G2095" s="87">
        <v>43881</v>
      </c>
      <c r="H2095" t="s">
        <v>3024</v>
      </c>
      <c r="I2095" t="s">
        <v>4321</v>
      </c>
      <c r="J2095" t="s">
        <v>4322</v>
      </c>
      <c r="K2095">
        <v>10359</v>
      </c>
      <c r="L2095" t="s">
        <v>3416</v>
      </c>
      <c r="M2095" s="87">
        <v>43887</v>
      </c>
      <c r="N2095" t="s">
        <v>1635</v>
      </c>
      <c r="O2095" t="s">
        <v>1552</v>
      </c>
      <c r="P2095" s="61">
        <v>120</v>
      </c>
      <c r="Q2095" t="s">
        <v>1552</v>
      </c>
      <c r="R2095" s="61">
        <v>120</v>
      </c>
      <c r="S2095" s="61">
        <v>0</v>
      </c>
    </row>
    <row r="2096" spans="1:19" x14ac:dyDescent="0.2">
      <c r="A2096" t="s">
        <v>619</v>
      </c>
      <c r="B2096" t="s">
        <v>1027</v>
      </c>
      <c r="C2096" t="s">
        <v>1386</v>
      </c>
      <c r="D2096" t="s">
        <v>238</v>
      </c>
      <c r="E2096" t="s">
        <v>1546</v>
      </c>
      <c r="F2096" t="s">
        <v>122</v>
      </c>
      <c r="G2096" s="87">
        <v>43889</v>
      </c>
      <c r="H2096" t="s">
        <v>2974</v>
      </c>
      <c r="I2096" t="s">
        <v>4323</v>
      </c>
      <c r="J2096" t="s">
        <v>4324</v>
      </c>
      <c r="K2096">
        <v>10363</v>
      </c>
      <c r="L2096" t="s">
        <v>4325</v>
      </c>
      <c r="M2096" s="87">
        <v>43891</v>
      </c>
      <c r="N2096" t="s">
        <v>1635</v>
      </c>
      <c r="O2096" t="s">
        <v>1552</v>
      </c>
      <c r="P2096" s="61">
        <v>-10</v>
      </c>
      <c r="Q2096" t="s">
        <v>1552</v>
      </c>
      <c r="R2096" s="61">
        <v>0</v>
      </c>
      <c r="S2096" s="61">
        <v>-10</v>
      </c>
    </row>
    <row r="2097" spans="1:19" x14ac:dyDescent="0.2">
      <c r="A2097" t="s">
        <v>619</v>
      </c>
      <c r="B2097" t="s">
        <v>1027</v>
      </c>
      <c r="C2097" t="s">
        <v>1386</v>
      </c>
      <c r="D2097" t="s">
        <v>238</v>
      </c>
      <c r="E2097" t="s">
        <v>1546</v>
      </c>
      <c r="F2097" t="s">
        <v>123</v>
      </c>
      <c r="G2097" s="87">
        <v>43893</v>
      </c>
      <c r="H2097" t="s">
        <v>3024</v>
      </c>
      <c r="I2097" t="s">
        <v>4326</v>
      </c>
      <c r="J2097" t="s">
        <v>4311</v>
      </c>
      <c r="K2097">
        <v>10365</v>
      </c>
      <c r="L2097" t="s">
        <v>3437</v>
      </c>
      <c r="M2097" s="87">
        <v>43900</v>
      </c>
      <c r="N2097" t="s">
        <v>1551</v>
      </c>
      <c r="O2097" t="s">
        <v>1552</v>
      </c>
      <c r="P2097" s="61">
        <v>100</v>
      </c>
      <c r="Q2097" t="s">
        <v>1552</v>
      </c>
      <c r="R2097" s="61">
        <v>100</v>
      </c>
      <c r="S2097" s="61">
        <v>0</v>
      </c>
    </row>
    <row r="2098" spans="1:19" x14ac:dyDescent="0.2">
      <c r="A2098" t="s">
        <v>619</v>
      </c>
      <c r="B2098" t="s">
        <v>1027</v>
      </c>
      <c r="C2098" t="s">
        <v>1386</v>
      </c>
      <c r="D2098" t="s">
        <v>238</v>
      </c>
      <c r="E2098" t="s">
        <v>1546</v>
      </c>
      <c r="F2098" t="s">
        <v>124</v>
      </c>
      <c r="G2098" s="87">
        <v>43923</v>
      </c>
      <c r="H2098" t="s">
        <v>3024</v>
      </c>
      <c r="I2098" t="s">
        <v>4327</v>
      </c>
      <c r="J2098" t="s">
        <v>4311</v>
      </c>
      <c r="K2098">
        <v>10384</v>
      </c>
      <c r="L2098" t="s">
        <v>3485</v>
      </c>
      <c r="M2098" s="87">
        <v>43924</v>
      </c>
      <c r="N2098" t="s">
        <v>1551</v>
      </c>
      <c r="O2098" t="s">
        <v>1552</v>
      </c>
      <c r="P2098" s="61">
        <v>100</v>
      </c>
      <c r="Q2098" t="s">
        <v>1552</v>
      </c>
      <c r="R2098" s="61">
        <v>100</v>
      </c>
      <c r="S2098" s="61">
        <v>0</v>
      </c>
    </row>
    <row r="2099" spans="1:19" x14ac:dyDescent="0.2">
      <c r="A2099" t="s">
        <v>619</v>
      </c>
      <c r="B2099" t="s">
        <v>1027</v>
      </c>
      <c r="C2099" t="s">
        <v>1386</v>
      </c>
      <c r="D2099" t="s">
        <v>238</v>
      </c>
      <c r="E2099" t="s">
        <v>1546</v>
      </c>
      <c r="F2099" t="s">
        <v>125</v>
      </c>
      <c r="G2099" s="87">
        <v>43955</v>
      </c>
      <c r="H2099" t="s">
        <v>3024</v>
      </c>
      <c r="I2099" t="s">
        <v>4328</v>
      </c>
      <c r="J2099" t="s">
        <v>4311</v>
      </c>
      <c r="K2099">
        <v>10394</v>
      </c>
      <c r="L2099" t="s">
        <v>3509</v>
      </c>
      <c r="M2099" s="87">
        <v>43957</v>
      </c>
      <c r="N2099" t="s">
        <v>1551</v>
      </c>
      <c r="O2099" t="s">
        <v>1552</v>
      </c>
      <c r="P2099" s="61">
        <v>100</v>
      </c>
      <c r="Q2099" t="s">
        <v>1552</v>
      </c>
      <c r="R2099" s="61">
        <v>100</v>
      </c>
      <c r="S2099" s="61">
        <v>0</v>
      </c>
    </row>
    <row r="2100" spans="1:19" x14ac:dyDescent="0.2">
      <c r="A2100" t="s">
        <v>619</v>
      </c>
      <c r="B2100" t="s">
        <v>1027</v>
      </c>
      <c r="C2100" t="s">
        <v>1386</v>
      </c>
      <c r="D2100" t="s">
        <v>238</v>
      </c>
      <c r="E2100" t="s">
        <v>1546</v>
      </c>
      <c r="F2100" t="s">
        <v>126</v>
      </c>
      <c r="G2100" s="87">
        <v>43984</v>
      </c>
      <c r="H2100" t="s">
        <v>3024</v>
      </c>
      <c r="I2100" t="s">
        <v>4329</v>
      </c>
      <c r="J2100" t="s">
        <v>4311</v>
      </c>
      <c r="K2100">
        <v>10402</v>
      </c>
      <c r="L2100" t="s">
        <v>3546</v>
      </c>
      <c r="M2100" s="87">
        <v>43985</v>
      </c>
      <c r="N2100" t="s">
        <v>1551</v>
      </c>
      <c r="O2100" t="s">
        <v>1552</v>
      </c>
      <c r="P2100" s="61">
        <v>100</v>
      </c>
      <c r="Q2100" t="s">
        <v>1552</v>
      </c>
      <c r="R2100" s="61">
        <v>100</v>
      </c>
      <c r="S2100" s="61">
        <v>0</v>
      </c>
    </row>
    <row r="2101" spans="1:19" x14ac:dyDescent="0.2">
      <c r="A2101" t="s">
        <v>619</v>
      </c>
      <c r="B2101" t="s">
        <v>1027</v>
      </c>
      <c r="C2101" t="s">
        <v>1386</v>
      </c>
      <c r="D2101" t="s">
        <v>238</v>
      </c>
      <c r="E2101" t="s">
        <v>1546</v>
      </c>
      <c r="F2101" t="s">
        <v>16</v>
      </c>
      <c r="G2101" s="87">
        <v>44012</v>
      </c>
      <c r="H2101" t="s">
        <v>2361</v>
      </c>
      <c r="J2101" t="s">
        <v>2362</v>
      </c>
      <c r="K2101">
        <v>10408</v>
      </c>
      <c r="L2101" t="s">
        <v>2363</v>
      </c>
      <c r="M2101" s="87">
        <v>43999</v>
      </c>
      <c r="N2101" t="s">
        <v>1551</v>
      </c>
      <c r="O2101" t="s">
        <v>1552</v>
      </c>
      <c r="P2101" s="61">
        <v>-1958.22</v>
      </c>
      <c r="Q2101" t="s">
        <v>1552</v>
      </c>
      <c r="R2101" s="61">
        <v>0</v>
      </c>
      <c r="S2101" s="61">
        <v>-1958.22</v>
      </c>
    </row>
    <row r="2102" spans="1:19" x14ac:dyDescent="0.2">
      <c r="A2102" t="s">
        <v>620</v>
      </c>
      <c r="B2102" t="s">
        <v>1028</v>
      </c>
      <c r="C2102" t="s">
        <v>1388</v>
      </c>
      <c r="D2102" t="s">
        <v>238</v>
      </c>
      <c r="E2102" t="s">
        <v>1546</v>
      </c>
      <c r="F2102" t="s">
        <v>115</v>
      </c>
      <c r="G2102" s="87">
        <v>43677</v>
      </c>
      <c r="H2102" t="s">
        <v>1846</v>
      </c>
      <c r="I2102" t="s">
        <v>4330</v>
      </c>
      <c r="J2102" t="s">
        <v>4330</v>
      </c>
      <c r="K2102">
        <v>10246</v>
      </c>
      <c r="L2102" t="s">
        <v>4331</v>
      </c>
      <c r="M2102" s="87">
        <v>43698</v>
      </c>
      <c r="N2102" t="s">
        <v>1551</v>
      </c>
      <c r="O2102" t="s">
        <v>1552</v>
      </c>
      <c r="P2102" s="61">
        <v>63.33</v>
      </c>
      <c r="Q2102" t="s">
        <v>1552</v>
      </c>
      <c r="R2102" s="61">
        <v>63.33</v>
      </c>
      <c r="S2102" s="61">
        <v>0</v>
      </c>
    </row>
    <row r="2103" spans="1:19" x14ac:dyDescent="0.2">
      <c r="A2103" t="s">
        <v>620</v>
      </c>
      <c r="B2103" t="s">
        <v>1028</v>
      </c>
      <c r="C2103" t="s">
        <v>1388</v>
      </c>
      <c r="D2103" t="s">
        <v>238</v>
      </c>
      <c r="E2103" t="s">
        <v>1546</v>
      </c>
      <c r="F2103" t="s">
        <v>115</v>
      </c>
      <c r="G2103" s="87">
        <v>43677</v>
      </c>
      <c r="H2103" t="s">
        <v>1846</v>
      </c>
      <c r="I2103" t="s">
        <v>4332</v>
      </c>
      <c r="J2103" t="s">
        <v>4332</v>
      </c>
      <c r="K2103">
        <v>10246</v>
      </c>
      <c r="L2103" t="s">
        <v>4331</v>
      </c>
      <c r="M2103" s="87">
        <v>43698</v>
      </c>
      <c r="N2103" t="s">
        <v>1551</v>
      </c>
      <c r="O2103" t="s">
        <v>1552</v>
      </c>
      <c r="P2103" s="61">
        <v>335</v>
      </c>
      <c r="Q2103" t="s">
        <v>1552</v>
      </c>
      <c r="R2103" s="61">
        <v>335</v>
      </c>
      <c r="S2103" s="61">
        <v>0</v>
      </c>
    </row>
    <row r="2104" spans="1:19" x14ac:dyDescent="0.2">
      <c r="A2104" t="s">
        <v>620</v>
      </c>
      <c r="B2104" t="s">
        <v>1028</v>
      </c>
      <c r="C2104" t="s">
        <v>1388</v>
      </c>
      <c r="D2104" t="s">
        <v>238</v>
      </c>
      <c r="E2104" t="s">
        <v>1546</v>
      </c>
      <c r="F2104" t="s">
        <v>116</v>
      </c>
      <c r="G2104" s="87">
        <v>43708</v>
      </c>
      <c r="H2104" t="s">
        <v>1846</v>
      </c>
      <c r="I2104" t="s">
        <v>4330</v>
      </c>
      <c r="J2104" t="s">
        <v>4330</v>
      </c>
      <c r="K2104">
        <v>10257</v>
      </c>
      <c r="L2104" t="s">
        <v>4232</v>
      </c>
      <c r="M2104" s="87">
        <v>43717</v>
      </c>
      <c r="N2104" t="s">
        <v>1551</v>
      </c>
      <c r="O2104" t="s">
        <v>1552</v>
      </c>
      <c r="P2104" s="61">
        <v>49.31</v>
      </c>
      <c r="Q2104" t="s">
        <v>1552</v>
      </c>
      <c r="R2104" s="61">
        <v>49.31</v>
      </c>
      <c r="S2104" s="61">
        <v>0</v>
      </c>
    </row>
    <row r="2105" spans="1:19" x14ac:dyDescent="0.2">
      <c r="A2105" t="s">
        <v>620</v>
      </c>
      <c r="B2105" t="s">
        <v>1028</v>
      </c>
      <c r="C2105" t="s">
        <v>1388</v>
      </c>
      <c r="D2105" t="s">
        <v>238</v>
      </c>
      <c r="E2105" t="s">
        <v>1546</v>
      </c>
      <c r="F2105" t="s">
        <v>116</v>
      </c>
      <c r="G2105" s="87">
        <v>43708</v>
      </c>
      <c r="H2105" t="s">
        <v>1846</v>
      </c>
      <c r="I2105" t="s">
        <v>4332</v>
      </c>
      <c r="J2105" t="s">
        <v>4332</v>
      </c>
      <c r="K2105">
        <v>10257</v>
      </c>
      <c r="L2105" t="s">
        <v>4232</v>
      </c>
      <c r="M2105" s="87">
        <v>43717</v>
      </c>
      <c r="N2105" t="s">
        <v>1551</v>
      </c>
      <c r="O2105" t="s">
        <v>1552</v>
      </c>
      <c r="P2105" s="61">
        <v>335</v>
      </c>
      <c r="Q2105" t="s">
        <v>1552</v>
      </c>
      <c r="R2105" s="61">
        <v>335</v>
      </c>
      <c r="S2105" s="61">
        <v>0</v>
      </c>
    </row>
    <row r="2106" spans="1:19" x14ac:dyDescent="0.2">
      <c r="A2106" t="s">
        <v>620</v>
      </c>
      <c r="B2106" t="s">
        <v>1028</v>
      </c>
      <c r="C2106" t="s">
        <v>1388</v>
      </c>
      <c r="D2106" t="s">
        <v>238</v>
      </c>
      <c r="E2106" t="s">
        <v>1546</v>
      </c>
      <c r="F2106" t="s">
        <v>117</v>
      </c>
      <c r="G2106" s="87">
        <v>43738</v>
      </c>
      <c r="H2106" t="s">
        <v>1846</v>
      </c>
      <c r="I2106" t="s">
        <v>4330</v>
      </c>
      <c r="J2106" t="s">
        <v>4330</v>
      </c>
      <c r="K2106">
        <v>10280</v>
      </c>
      <c r="L2106" t="s">
        <v>4333</v>
      </c>
      <c r="M2106" s="87">
        <v>43748</v>
      </c>
      <c r="N2106" t="s">
        <v>1551</v>
      </c>
      <c r="O2106" t="s">
        <v>1552</v>
      </c>
      <c r="P2106" s="61">
        <v>44.08</v>
      </c>
      <c r="Q2106" t="s">
        <v>1552</v>
      </c>
      <c r="R2106" s="61">
        <v>44.08</v>
      </c>
      <c r="S2106" s="61">
        <v>0</v>
      </c>
    </row>
    <row r="2107" spans="1:19" x14ac:dyDescent="0.2">
      <c r="A2107" t="s">
        <v>620</v>
      </c>
      <c r="B2107" t="s">
        <v>1028</v>
      </c>
      <c r="C2107" t="s">
        <v>1388</v>
      </c>
      <c r="D2107" t="s">
        <v>238</v>
      </c>
      <c r="E2107" t="s">
        <v>1546</v>
      </c>
      <c r="F2107" t="s">
        <v>117</v>
      </c>
      <c r="G2107" s="87">
        <v>43738</v>
      </c>
      <c r="H2107" t="s">
        <v>1846</v>
      </c>
      <c r="I2107" t="s">
        <v>4332</v>
      </c>
      <c r="J2107" t="s">
        <v>4332</v>
      </c>
      <c r="K2107">
        <v>10280</v>
      </c>
      <c r="L2107" t="s">
        <v>4333</v>
      </c>
      <c r="M2107" s="87">
        <v>43748</v>
      </c>
      <c r="N2107" t="s">
        <v>1551</v>
      </c>
      <c r="O2107" t="s">
        <v>1552</v>
      </c>
      <c r="P2107" s="61">
        <v>304.55</v>
      </c>
      <c r="Q2107" t="s">
        <v>1552</v>
      </c>
      <c r="R2107" s="61">
        <v>304.55</v>
      </c>
      <c r="S2107" s="61">
        <v>0</v>
      </c>
    </row>
    <row r="2108" spans="1:19" x14ac:dyDescent="0.2">
      <c r="A2108" t="s">
        <v>620</v>
      </c>
      <c r="B2108" t="s">
        <v>1028</v>
      </c>
      <c r="C2108" t="s">
        <v>1388</v>
      </c>
      <c r="D2108" t="s">
        <v>238</v>
      </c>
      <c r="E2108" t="s">
        <v>1546</v>
      </c>
      <c r="F2108" t="s">
        <v>118</v>
      </c>
      <c r="G2108" s="87">
        <v>43769</v>
      </c>
      <c r="H2108" t="s">
        <v>1846</v>
      </c>
      <c r="I2108" t="s">
        <v>4330</v>
      </c>
      <c r="J2108" t="s">
        <v>4330</v>
      </c>
      <c r="K2108">
        <v>10299</v>
      </c>
      <c r="L2108" t="s">
        <v>4135</v>
      </c>
      <c r="M2108" s="87">
        <v>43781</v>
      </c>
      <c r="N2108" t="s">
        <v>1551</v>
      </c>
      <c r="O2108" t="s">
        <v>1552</v>
      </c>
      <c r="P2108" s="61">
        <v>57.53</v>
      </c>
      <c r="Q2108" t="s">
        <v>1552</v>
      </c>
      <c r="R2108" s="61">
        <v>57.53</v>
      </c>
      <c r="S2108" s="61">
        <v>0</v>
      </c>
    </row>
    <row r="2109" spans="1:19" x14ac:dyDescent="0.2">
      <c r="A2109" t="s">
        <v>620</v>
      </c>
      <c r="B2109" t="s">
        <v>1028</v>
      </c>
      <c r="C2109" t="s">
        <v>1388</v>
      </c>
      <c r="D2109" t="s">
        <v>238</v>
      </c>
      <c r="E2109" t="s">
        <v>1546</v>
      </c>
      <c r="F2109" t="s">
        <v>118</v>
      </c>
      <c r="G2109" s="87">
        <v>43769</v>
      </c>
      <c r="H2109" t="s">
        <v>1846</v>
      </c>
      <c r="I2109" t="s">
        <v>4332</v>
      </c>
      <c r="J2109" t="s">
        <v>4332</v>
      </c>
      <c r="K2109">
        <v>10299</v>
      </c>
      <c r="L2109" t="s">
        <v>4135</v>
      </c>
      <c r="M2109" s="87">
        <v>43781</v>
      </c>
      <c r="N2109" t="s">
        <v>1551</v>
      </c>
      <c r="O2109" t="s">
        <v>1552</v>
      </c>
      <c r="P2109" s="61">
        <v>335</v>
      </c>
      <c r="Q2109" t="s">
        <v>1552</v>
      </c>
      <c r="R2109" s="61">
        <v>335</v>
      </c>
      <c r="S2109" s="61">
        <v>0</v>
      </c>
    </row>
    <row r="2110" spans="1:19" x14ac:dyDescent="0.2">
      <c r="A2110" t="s">
        <v>620</v>
      </c>
      <c r="B2110" t="s">
        <v>1028</v>
      </c>
      <c r="C2110" t="s">
        <v>1388</v>
      </c>
      <c r="D2110" t="s">
        <v>238</v>
      </c>
      <c r="E2110" t="s">
        <v>1546</v>
      </c>
      <c r="F2110" t="s">
        <v>119</v>
      </c>
      <c r="G2110" s="87">
        <v>43799</v>
      </c>
      <c r="H2110" t="s">
        <v>1846</v>
      </c>
      <c r="I2110" t="s">
        <v>4330</v>
      </c>
      <c r="J2110" t="s">
        <v>4330</v>
      </c>
      <c r="K2110">
        <v>10318</v>
      </c>
      <c r="L2110" t="s">
        <v>4334</v>
      </c>
      <c r="M2110" s="87">
        <v>43810</v>
      </c>
      <c r="N2110" t="s">
        <v>1551</v>
      </c>
      <c r="O2110" t="s">
        <v>1552</v>
      </c>
      <c r="P2110" s="61">
        <v>57.22</v>
      </c>
      <c r="Q2110" t="s">
        <v>1552</v>
      </c>
      <c r="R2110" s="61">
        <v>57.22</v>
      </c>
      <c r="S2110" s="61">
        <v>0</v>
      </c>
    </row>
    <row r="2111" spans="1:19" x14ac:dyDescent="0.2">
      <c r="A2111" t="s">
        <v>620</v>
      </c>
      <c r="B2111" t="s">
        <v>1028</v>
      </c>
      <c r="C2111" t="s">
        <v>1388</v>
      </c>
      <c r="D2111" t="s">
        <v>238</v>
      </c>
      <c r="E2111" t="s">
        <v>1546</v>
      </c>
      <c r="F2111" t="s">
        <v>119</v>
      </c>
      <c r="G2111" s="87">
        <v>43799</v>
      </c>
      <c r="H2111" t="s">
        <v>1846</v>
      </c>
      <c r="I2111" t="s">
        <v>4332</v>
      </c>
      <c r="J2111" t="s">
        <v>4332</v>
      </c>
      <c r="K2111">
        <v>10318</v>
      </c>
      <c r="L2111" t="s">
        <v>4334</v>
      </c>
      <c r="M2111" s="87">
        <v>43810</v>
      </c>
      <c r="N2111" t="s">
        <v>1551</v>
      </c>
      <c r="O2111" t="s">
        <v>1552</v>
      </c>
      <c r="P2111" s="61">
        <v>335</v>
      </c>
      <c r="Q2111" t="s">
        <v>1552</v>
      </c>
      <c r="R2111" s="61">
        <v>335</v>
      </c>
      <c r="S2111" s="61">
        <v>0</v>
      </c>
    </row>
    <row r="2112" spans="1:19" x14ac:dyDescent="0.2">
      <c r="A2112" t="s">
        <v>620</v>
      </c>
      <c r="B2112" t="s">
        <v>1028</v>
      </c>
      <c r="C2112" t="s">
        <v>1388</v>
      </c>
      <c r="D2112" t="s">
        <v>238</v>
      </c>
      <c r="E2112" t="s">
        <v>1546</v>
      </c>
      <c r="F2112" t="s">
        <v>120</v>
      </c>
      <c r="G2112" s="87">
        <v>43830</v>
      </c>
      <c r="H2112" t="s">
        <v>1846</v>
      </c>
      <c r="I2112" t="s">
        <v>4330</v>
      </c>
      <c r="J2112" t="s">
        <v>4330</v>
      </c>
      <c r="K2112">
        <v>10341</v>
      </c>
      <c r="L2112" t="s">
        <v>4191</v>
      </c>
      <c r="M2112" s="87">
        <v>43838</v>
      </c>
      <c r="N2112" t="s">
        <v>1551</v>
      </c>
      <c r="O2112" t="s">
        <v>1552</v>
      </c>
      <c r="P2112" s="61">
        <v>51.38</v>
      </c>
      <c r="Q2112" t="s">
        <v>1552</v>
      </c>
      <c r="R2112" s="61">
        <v>51.38</v>
      </c>
      <c r="S2112" s="61">
        <v>0</v>
      </c>
    </row>
    <row r="2113" spans="1:19" x14ac:dyDescent="0.2">
      <c r="A2113" t="s">
        <v>620</v>
      </c>
      <c r="B2113" t="s">
        <v>1028</v>
      </c>
      <c r="C2113" t="s">
        <v>1388</v>
      </c>
      <c r="D2113" t="s">
        <v>238</v>
      </c>
      <c r="E2113" t="s">
        <v>1546</v>
      </c>
      <c r="F2113" t="s">
        <v>121</v>
      </c>
      <c r="G2113" s="87">
        <v>43861</v>
      </c>
      <c r="H2113" t="s">
        <v>1846</v>
      </c>
      <c r="I2113" t="s">
        <v>4330</v>
      </c>
      <c r="J2113" t="s">
        <v>4330</v>
      </c>
      <c r="K2113">
        <v>10353</v>
      </c>
      <c r="L2113" t="s">
        <v>4335</v>
      </c>
      <c r="M2113" s="87">
        <v>43871</v>
      </c>
      <c r="N2113" t="s">
        <v>1551</v>
      </c>
      <c r="O2113" t="s">
        <v>1552</v>
      </c>
      <c r="P2113" s="61">
        <v>56.4</v>
      </c>
      <c r="Q2113" t="s">
        <v>1552</v>
      </c>
      <c r="R2113" s="61">
        <v>56.4</v>
      </c>
      <c r="S2113" s="61">
        <v>0</v>
      </c>
    </row>
    <row r="2114" spans="1:19" x14ac:dyDescent="0.2">
      <c r="A2114" t="s">
        <v>620</v>
      </c>
      <c r="B2114" t="s">
        <v>1028</v>
      </c>
      <c r="C2114" t="s">
        <v>1388</v>
      </c>
      <c r="D2114" t="s">
        <v>238</v>
      </c>
      <c r="E2114" t="s">
        <v>1546</v>
      </c>
      <c r="F2114" t="s">
        <v>121</v>
      </c>
      <c r="G2114" s="87">
        <v>43861</v>
      </c>
      <c r="H2114" t="s">
        <v>1846</v>
      </c>
      <c r="I2114" t="s">
        <v>4332</v>
      </c>
      <c r="J2114" t="s">
        <v>4332</v>
      </c>
      <c r="K2114">
        <v>10353</v>
      </c>
      <c r="L2114" t="s">
        <v>4335</v>
      </c>
      <c r="M2114" s="87">
        <v>43871</v>
      </c>
      <c r="N2114" t="s">
        <v>1551</v>
      </c>
      <c r="O2114" t="s">
        <v>1552</v>
      </c>
      <c r="P2114" s="61">
        <v>344.64</v>
      </c>
      <c r="Q2114" t="s">
        <v>1552</v>
      </c>
      <c r="R2114" s="61">
        <v>344.64</v>
      </c>
      <c r="S2114" s="61">
        <v>0</v>
      </c>
    </row>
    <row r="2115" spans="1:19" x14ac:dyDescent="0.2">
      <c r="A2115" t="s">
        <v>620</v>
      </c>
      <c r="B2115" t="s">
        <v>1028</v>
      </c>
      <c r="C2115" t="s">
        <v>1388</v>
      </c>
      <c r="D2115" t="s">
        <v>238</v>
      </c>
      <c r="E2115" t="s">
        <v>1546</v>
      </c>
      <c r="F2115" t="s">
        <v>122</v>
      </c>
      <c r="G2115" s="87">
        <v>43890</v>
      </c>
      <c r="H2115" t="s">
        <v>1846</v>
      </c>
      <c r="I2115" t="s">
        <v>4330</v>
      </c>
      <c r="J2115" t="s">
        <v>4330</v>
      </c>
      <c r="K2115">
        <v>10365</v>
      </c>
      <c r="L2115" t="s">
        <v>4336</v>
      </c>
      <c r="M2115" s="87">
        <v>43900</v>
      </c>
      <c r="N2115" t="s">
        <v>1551</v>
      </c>
      <c r="O2115" t="s">
        <v>1552</v>
      </c>
      <c r="P2115" s="61">
        <v>57.82</v>
      </c>
      <c r="Q2115" t="s">
        <v>1552</v>
      </c>
      <c r="R2115" s="61">
        <v>57.82</v>
      </c>
      <c r="S2115" s="61">
        <v>0</v>
      </c>
    </row>
    <row r="2116" spans="1:19" x14ac:dyDescent="0.2">
      <c r="A2116" t="s">
        <v>620</v>
      </c>
      <c r="B2116" t="s">
        <v>1028</v>
      </c>
      <c r="C2116" t="s">
        <v>1388</v>
      </c>
      <c r="D2116" t="s">
        <v>238</v>
      </c>
      <c r="E2116" t="s">
        <v>1546</v>
      </c>
      <c r="F2116" t="s">
        <v>122</v>
      </c>
      <c r="G2116" s="87">
        <v>43890</v>
      </c>
      <c r="H2116" t="s">
        <v>1846</v>
      </c>
      <c r="I2116" t="s">
        <v>4332</v>
      </c>
      <c r="J2116" t="s">
        <v>4332</v>
      </c>
      <c r="K2116">
        <v>10365</v>
      </c>
      <c r="L2116" t="s">
        <v>4336</v>
      </c>
      <c r="M2116" s="87">
        <v>43900</v>
      </c>
      <c r="N2116" t="s">
        <v>1551</v>
      </c>
      <c r="O2116" t="s">
        <v>1552</v>
      </c>
      <c r="P2116" s="61">
        <v>181</v>
      </c>
      <c r="Q2116" t="s">
        <v>1552</v>
      </c>
      <c r="R2116" s="61">
        <v>181</v>
      </c>
      <c r="S2116" s="61">
        <v>0</v>
      </c>
    </row>
    <row r="2117" spans="1:19" x14ac:dyDescent="0.2">
      <c r="A2117" t="s">
        <v>620</v>
      </c>
      <c r="B2117" t="s">
        <v>1028</v>
      </c>
      <c r="C2117" t="s">
        <v>1388</v>
      </c>
      <c r="D2117" t="s">
        <v>238</v>
      </c>
      <c r="E2117" t="s">
        <v>1546</v>
      </c>
      <c r="F2117" t="s">
        <v>123</v>
      </c>
      <c r="G2117" s="87">
        <v>43921</v>
      </c>
      <c r="H2117" t="s">
        <v>1846</v>
      </c>
      <c r="I2117" t="s">
        <v>4330</v>
      </c>
      <c r="J2117" t="s">
        <v>4330</v>
      </c>
      <c r="K2117">
        <v>10385</v>
      </c>
      <c r="L2117" t="s">
        <v>4337</v>
      </c>
      <c r="M2117" s="87">
        <v>43935</v>
      </c>
      <c r="N2117" t="s">
        <v>1551</v>
      </c>
      <c r="O2117" t="s">
        <v>1552</v>
      </c>
      <c r="P2117" s="61">
        <v>63.08</v>
      </c>
      <c r="Q2117" t="s">
        <v>1552</v>
      </c>
      <c r="R2117" s="61">
        <v>63.08</v>
      </c>
      <c r="S2117" s="61">
        <v>0</v>
      </c>
    </row>
    <row r="2118" spans="1:19" x14ac:dyDescent="0.2">
      <c r="A2118" t="s">
        <v>620</v>
      </c>
      <c r="B2118" t="s">
        <v>1028</v>
      </c>
      <c r="C2118" t="s">
        <v>1388</v>
      </c>
      <c r="D2118" t="s">
        <v>238</v>
      </c>
      <c r="E2118" t="s">
        <v>1546</v>
      </c>
      <c r="F2118" t="s">
        <v>123</v>
      </c>
      <c r="G2118" s="87">
        <v>43921</v>
      </c>
      <c r="H2118" t="s">
        <v>1846</v>
      </c>
      <c r="I2118" t="s">
        <v>4332</v>
      </c>
      <c r="J2118" t="s">
        <v>4332</v>
      </c>
      <c r="K2118">
        <v>10385</v>
      </c>
      <c r="L2118" t="s">
        <v>4337</v>
      </c>
      <c r="M2118" s="87">
        <v>43935</v>
      </c>
      <c r="N2118" t="s">
        <v>1551</v>
      </c>
      <c r="O2118" t="s">
        <v>1552</v>
      </c>
      <c r="P2118" s="61">
        <v>181</v>
      </c>
      <c r="Q2118" t="s">
        <v>1552</v>
      </c>
      <c r="R2118" s="61">
        <v>181</v>
      </c>
      <c r="S2118" s="61">
        <v>0</v>
      </c>
    </row>
    <row r="2119" spans="1:19" x14ac:dyDescent="0.2">
      <c r="A2119" t="s">
        <v>620</v>
      </c>
      <c r="B2119" t="s">
        <v>1028</v>
      </c>
      <c r="C2119" t="s">
        <v>1388</v>
      </c>
      <c r="D2119" t="s">
        <v>238</v>
      </c>
      <c r="E2119" t="s">
        <v>1546</v>
      </c>
      <c r="F2119" t="s">
        <v>124</v>
      </c>
      <c r="G2119" s="87">
        <v>43951</v>
      </c>
      <c r="H2119" t="s">
        <v>1846</v>
      </c>
      <c r="I2119" t="s">
        <v>4330</v>
      </c>
      <c r="J2119" t="s">
        <v>4330</v>
      </c>
      <c r="K2119">
        <v>10395</v>
      </c>
      <c r="L2119" t="s">
        <v>4338</v>
      </c>
      <c r="M2119" s="87">
        <v>43957</v>
      </c>
      <c r="N2119" t="s">
        <v>1551</v>
      </c>
      <c r="O2119" t="s">
        <v>1552</v>
      </c>
      <c r="P2119" s="61">
        <v>56.09</v>
      </c>
      <c r="Q2119" t="s">
        <v>1552</v>
      </c>
      <c r="R2119" s="61">
        <v>56.09</v>
      </c>
      <c r="S2119" s="61">
        <v>0</v>
      </c>
    </row>
    <row r="2120" spans="1:19" x14ac:dyDescent="0.2">
      <c r="A2120" t="s">
        <v>620</v>
      </c>
      <c r="B2120" t="s">
        <v>1028</v>
      </c>
      <c r="C2120" t="s">
        <v>1388</v>
      </c>
      <c r="D2120" t="s">
        <v>238</v>
      </c>
      <c r="E2120" t="s">
        <v>1546</v>
      </c>
      <c r="F2120" t="s">
        <v>124</v>
      </c>
      <c r="G2120" s="87">
        <v>43951</v>
      </c>
      <c r="H2120" t="s">
        <v>1846</v>
      </c>
      <c r="I2120" t="s">
        <v>4332</v>
      </c>
      <c r="J2120" t="s">
        <v>4332</v>
      </c>
      <c r="K2120">
        <v>10395</v>
      </c>
      <c r="L2120" t="s">
        <v>4338</v>
      </c>
      <c r="M2120" s="87">
        <v>43957</v>
      </c>
      <c r="N2120" t="s">
        <v>1551</v>
      </c>
      <c r="O2120" t="s">
        <v>1552</v>
      </c>
      <c r="P2120" s="61">
        <v>194.55</v>
      </c>
      <c r="Q2120" t="s">
        <v>1552</v>
      </c>
      <c r="R2120" s="61">
        <v>194.55</v>
      </c>
      <c r="S2120" s="61">
        <v>0</v>
      </c>
    </row>
    <row r="2121" spans="1:19" x14ac:dyDescent="0.2">
      <c r="A2121" t="s">
        <v>620</v>
      </c>
      <c r="B2121" t="s">
        <v>1028</v>
      </c>
      <c r="C2121" t="s">
        <v>1388</v>
      </c>
      <c r="D2121" t="s">
        <v>238</v>
      </c>
      <c r="E2121" t="s">
        <v>1546</v>
      </c>
      <c r="F2121" t="s">
        <v>125</v>
      </c>
      <c r="G2121" s="87">
        <v>43982</v>
      </c>
      <c r="H2121" t="s">
        <v>1846</v>
      </c>
      <c r="I2121" t="s">
        <v>4330</v>
      </c>
      <c r="J2121" t="s">
        <v>4330</v>
      </c>
      <c r="K2121">
        <v>10403</v>
      </c>
      <c r="L2121" t="s">
        <v>4247</v>
      </c>
      <c r="M2121" s="87">
        <v>43991</v>
      </c>
      <c r="N2121" t="s">
        <v>1551</v>
      </c>
      <c r="O2121" t="s">
        <v>1552</v>
      </c>
      <c r="P2121" s="61">
        <v>60.6</v>
      </c>
      <c r="Q2121" t="s">
        <v>1552</v>
      </c>
      <c r="R2121" s="61">
        <v>60.6</v>
      </c>
      <c r="S2121" s="61">
        <v>0</v>
      </c>
    </row>
    <row r="2122" spans="1:19" x14ac:dyDescent="0.2">
      <c r="A2122" t="s">
        <v>620</v>
      </c>
      <c r="B2122" t="s">
        <v>1028</v>
      </c>
      <c r="C2122" t="s">
        <v>1388</v>
      </c>
      <c r="D2122" t="s">
        <v>238</v>
      </c>
      <c r="E2122" t="s">
        <v>1546</v>
      </c>
      <c r="F2122" t="s">
        <v>125</v>
      </c>
      <c r="G2122" s="87">
        <v>43982</v>
      </c>
      <c r="H2122" t="s">
        <v>1846</v>
      </c>
      <c r="I2122" t="s">
        <v>4332</v>
      </c>
      <c r="J2122" t="s">
        <v>4332</v>
      </c>
      <c r="K2122">
        <v>10403</v>
      </c>
      <c r="L2122" t="s">
        <v>4247</v>
      </c>
      <c r="M2122" s="87">
        <v>43991</v>
      </c>
      <c r="N2122" t="s">
        <v>1551</v>
      </c>
      <c r="O2122" t="s">
        <v>1552</v>
      </c>
      <c r="P2122" s="61">
        <v>181</v>
      </c>
      <c r="Q2122" t="s">
        <v>1552</v>
      </c>
      <c r="R2122" s="61">
        <v>181</v>
      </c>
      <c r="S2122" s="61">
        <v>0</v>
      </c>
    </row>
    <row r="2123" spans="1:19" x14ac:dyDescent="0.2">
      <c r="A2123" t="s">
        <v>620</v>
      </c>
      <c r="B2123" t="s">
        <v>1028</v>
      </c>
      <c r="C2123" t="s">
        <v>1388</v>
      </c>
      <c r="D2123" t="s">
        <v>238</v>
      </c>
      <c r="E2123" t="s">
        <v>1546</v>
      </c>
      <c r="F2123" t="s">
        <v>125</v>
      </c>
      <c r="G2123" s="87">
        <v>43982</v>
      </c>
      <c r="H2123" t="s">
        <v>1846</v>
      </c>
      <c r="I2123" t="s">
        <v>4339</v>
      </c>
      <c r="J2123" t="s">
        <v>4339</v>
      </c>
      <c r="K2123">
        <v>10403</v>
      </c>
      <c r="L2123" t="s">
        <v>4247</v>
      </c>
      <c r="M2123" s="87">
        <v>43991</v>
      </c>
      <c r="N2123" t="s">
        <v>1551</v>
      </c>
      <c r="O2123" t="s">
        <v>1552</v>
      </c>
      <c r="P2123" s="61">
        <v>384</v>
      </c>
      <c r="Q2123" t="s">
        <v>1552</v>
      </c>
      <c r="R2123" s="61">
        <v>384</v>
      </c>
      <c r="S2123" s="61">
        <v>0</v>
      </c>
    </row>
    <row r="2124" spans="1:19" x14ac:dyDescent="0.2">
      <c r="A2124" t="s">
        <v>620</v>
      </c>
      <c r="B2124" t="s">
        <v>1028</v>
      </c>
      <c r="C2124" t="s">
        <v>1388</v>
      </c>
      <c r="D2124" t="s">
        <v>238</v>
      </c>
      <c r="E2124" t="s">
        <v>1546</v>
      </c>
      <c r="F2124" t="s">
        <v>16</v>
      </c>
      <c r="G2124" s="87">
        <v>44012</v>
      </c>
      <c r="H2124" t="s">
        <v>2361</v>
      </c>
      <c r="J2124" t="s">
        <v>2362</v>
      </c>
      <c r="K2124">
        <v>10408</v>
      </c>
      <c r="L2124" t="s">
        <v>2363</v>
      </c>
      <c r="M2124" s="87">
        <v>43999</v>
      </c>
      <c r="N2124" t="s">
        <v>1551</v>
      </c>
      <c r="O2124" t="s">
        <v>1552</v>
      </c>
      <c r="P2124" s="61">
        <v>-3727.58</v>
      </c>
      <c r="Q2124" t="s">
        <v>1552</v>
      </c>
      <c r="R2124" s="61">
        <v>0</v>
      </c>
      <c r="S2124" s="61">
        <v>-3727.58</v>
      </c>
    </row>
    <row r="2125" spans="1:19" x14ac:dyDescent="0.2">
      <c r="A2125" t="s">
        <v>620</v>
      </c>
      <c r="B2125" t="s">
        <v>1028</v>
      </c>
      <c r="C2125" t="s">
        <v>1388</v>
      </c>
      <c r="D2125" t="s">
        <v>238</v>
      </c>
      <c r="E2125" t="s">
        <v>1546</v>
      </c>
      <c r="F2125" t="s">
        <v>16</v>
      </c>
      <c r="G2125" s="87">
        <v>44012</v>
      </c>
      <c r="H2125" t="s">
        <v>2361</v>
      </c>
      <c r="I2125" t="s">
        <v>2362</v>
      </c>
      <c r="J2125" t="s">
        <v>2362</v>
      </c>
      <c r="K2125">
        <v>10418</v>
      </c>
      <c r="L2125" t="s">
        <v>4203</v>
      </c>
      <c r="M2125" s="87">
        <v>44020</v>
      </c>
      <c r="N2125" t="s">
        <v>1551</v>
      </c>
      <c r="O2125" t="s">
        <v>1552</v>
      </c>
      <c r="P2125" s="61">
        <v>-181</v>
      </c>
      <c r="Q2125" t="s">
        <v>1552</v>
      </c>
      <c r="R2125" s="61">
        <v>0</v>
      </c>
      <c r="S2125" s="61">
        <v>-181</v>
      </c>
    </row>
    <row r="2126" spans="1:19" x14ac:dyDescent="0.2">
      <c r="A2126" t="s">
        <v>620</v>
      </c>
      <c r="B2126" t="s">
        <v>1028</v>
      </c>
      <c r="C2126" t="s">
        <v>1388</v>
      </c>
      <c r="D2126" t="s">
        <v>238</v>
      </c>
      <c r="E2126" t="s">
        <v>1546</v>
      </c>
      <c r="F2126" t="s">
        <v>16</v>
      </c>
      <c r="G2126" s="87">
        <v>44012</v>
      </c>
      <c r="H2126" t="s">
        <v>2361</v>
      </c>
      <c r="I2126" t="s">
        <v>2362</v>
      </c>
      <c r="J2126" t="s">
        <v>2362</v>
      </c>
      <c r="K2126">
        <v>10418</v>
      </c>
      <c r="L2126" t="s">
        <v>4203</v>
      </c>
      <c r="M2126" s="87">
        <v>44020</v>
      </c>
      <c r="N2126" t="s">
        <v>1551</v>
      </c>
      <c r="O2126" t="s">
        <v>1552</v>
      </c>
      <c r="P2126" s="61">
        <v>-57.25</v>
      </c>
      <c r="Q2126" t="s">
        <v>1552</v>
      </c>
      <c r="R2126" s="61">
        <v>0</v>
      </c>
      <c r="S2126" s="61">
        <v>-57.25</v>
      </c>
    </row>
    <row r="2127" spans="1:19" x14ac:dyDescent="0.2">
      <c r="A2127" t="s">
        <v>620</v>
      </c>
      <c r="B2127" t="s">
        <v>1028</v>
      </c>
      <c r="C2127" t="s">
        <v>1388</v>
      </c>
      <c r="D2127" t="s">
        <v>238</v>
      </c>
      <c r="E2127" t="s">
        <v>1546</v>
      </c>
      <c r="F2127" t="s">
        <v>126</v>
      </c>
      <c r="G2127" s="87">
        <v>44012</v>
      </c>
      <c r="H2127" t="s">
        <v>1846</v>
      </c>
      <c r="I2127" t="s">
        <v>4330</v>
      </c>
      <c r="J2127" t="s">
        <v>4330</v>
      </c>
      <c r="K2127">
        <v>10418</v>
      </c>
      <c r="L2127" t="s">
        <v>4203</v>
      </c>
      <c r="M2127" s="87">
        <v>44020</v>
      </c>
      <c r="N2127" t="s">
        <v>1551</v>
      </c>
      <c r="O2127" t="s">
        <v>1552</v>
      </c>
      <c r="P2127" s="61">
        <v>57.25</v>
      </c>
      <c r="Q2127" t="s">
        <v>1552</v>
      </c>
      <c r="R2127" s="61">
        <v>57.25</v>
      </c>
      <c r="S2127" s="61">
        <v>0</v>
      </c>
    </row>
    <row r="2128" spans="1:19" x14ac:dyDescent="0.2">
      <c r="A2128" t="s">
        <v>620</v>
      </c>
      <c r="B2128" t="s">
        <v>1028</v>
      </c>
      <c r="C2128" t="s">
        <v>1388</v>
      </c>
      <c r="D2128" t="s">
        <v>238</v>
      </c>
      <c r="E2128" t="s">
        <v>1546</v>
      </c>
      <c r="F2128" t="s">
        <v>126</v>
      </c>
      <c r="G2128" s="87">
        <v>44012</v>
      </c>
      <c r="H2128" t="s">
        <v>1846</v>
      </c>
      <c r="I2128" t="s">
        <v>4332</v>
      </c>
      <c r="J2128" t="s">
        <v>4332</v>
      </c>
      <c r="K2128">
        <v>10418</v>
      </c>
      <c r="L2128" t="s">
        <v>4203</v>
      </c>
      <c r="M2128" s="87">
        <v>44020</v>
      </c>
      <c r="N2128" t="s">
        <v>1551</v>
      </c>
      <c r="O2128" t="s">
        <v>1552</v>
      </c>
      <c r="P2128" s="61">
        <v>181</v>
      </c>
      <c r="Q2128" t="s">
        <v>1552</v>
      </c>
      <c r="R2128" s="61">
        <v>181</v>
      </c>
      <c r="S2128" s="61">
        <v>0</v>
      </c>
    </row>
    <row r="2129" spans="1:19" x14ac:dyDescent="0.2">
      <c r="A2129" t="s">
        <v>621</v>
      </c>
      <c r="B2129" t="s">
        <v>1029</v>
      </c>
      <c r="C2129" t="s">
        <v>1390</v>
      </c>
      <c r="D2129" t="s">
        <v>238</v>
      </c>
      <c r="E2129" t="s">
        <v>1546</v>
      </c>
      <c r="F2129" t="s">
        <v>115</v>
      </c>
      <c r="G2129" s="87">
        <v>43656</v>
      </c>
      <c r="H2129" t="s">
        <v>3024</v>
      </c>
      <c r="I2129" t="s">
        <v>4340</v>
      </c>
      <c r="J2129" t="s">
        <v>4341</v>
      </c>
      <c r="K2129">
        <v>10229</v>
      </c>
      <c r="L2129" t="s">
        <v>4342</v>
      </c>
      <c r="M2129" s="87">
        <v>43657</v>
      </c>
      <c r="N2129" t="s">
        <v>1551</v>
      </c>
      <c r="O2129" t="s">
        <v>1552</v>
      </c>
      <c r="P2129" s="61">
        <v>51.11</v>
      </c>
      <c r="Q2129" t="s">
        <v>1552</v>
      </c>
      <c r="R2129" s="61">
        <v>51.11</v>
      </c>
      <c r="S2129" s="61">
        <v>0</v>
      </c>
    </row>
    <row r="2130" spans="1:19" x14ac:dyDescent="0.2">
      <c r="A2130" t="s">
        <v>621</v>
      </c>
      <c r="B2130" t="s">
        <v>1029</v>
      </c>
      <c r="C2130" t="s">
        <v>1390</v>
      </c>
      <c r="D2130" t="s">
        <v>238</v>
      </c>
      <c r="E2130" t="s">
        <v>1546</v>
      </c>
      <c r="F2130" t="s">
        <v>116</v>
      </c>
      <c r="G2130" s="87">
        <v>43699</v>
      </c>
      <c r="H2130" t="s">
        <v>3024</v>
      </c>
      <c r="I2130" t="s">
        <v>4343</v>
      </c>
      <c r="J2130" t="s">
        <v>4341</v>
      </c>
      <c r="K2130">
        <v>10253</v>
      </c>
      <c r="L2130" t="s">
        <v>3219</v>
      </c>
      <c r="M2130" s="87">
        <v>43710</v>
      </c>
      <c r="N2130" t="s">
        <v>1635</v>
      </c>
      <c r="O2130" t="s">
        <v>1552</v>
      </c>
      <c r="P2130" s="61">
        <v>104.71</v>
      </c>
      <c r="Q2130" t="s">
        <v>1552</v>
      </c>
      <c r="R2130" s="61">
        <v>104.71</v>
      </c>
      <c r="S2130" s="61">
        <v>0</v>
      </c>
    </row>
    <row r="2131" spans="1:19" x14ac:dyDescent="0.2">
      <c r="A2131" t="s">
        <v>621</v>
      </c>
      <c r="B2131" t="s">
        <v>1029</v>
      </c>
      <c r="C2131" t="s">
        <v>1390</v>
      </c>
      <c r="D2131" t="s">
        <v>238</v>
      </c>
      <c r="E2131" t="s">
        <v>1546</v>
      </c>
      <c r="F2131" t="s">
        <v>117</v>
      </c>
      <c r="G2131" s="87">
        <v>43720</v>
      </c>
      <c r="H2131" t="s">
        <v>3024</v>
      </c>
      <c r="I2131" t="s">
        <v>4344</v>
      </c>
      <c r="J2131" t="s">
        <v>4341</v>
      </c>
      <c r="K2131">
        <v>10270</v>
      </c>
      <c r="L2131" t="s">
        <v>3255</v>
      </c>
      <c r="M2131" s="87">
        <v>43732</v>
      </c>
      <c r="N2131" t="s">
        <v>1635</v>
      </c>
      <c r="O2131" t="s">
        <v>1552</v>
      </c>
      <c r="P2131" s="61">
        <v>54.78</v>
      </c>
      <c r="Q2131" t="s">
        <v>1552</v>
      </c>
      <c r="R2131" s="61">
        <v>54.78</v>
      </c>
      <c r="S2131" s="61">
        <v>0</v>
      </c>
    </row>
    <row r="2132" spans="1:19" x14ac:dyDescent="0.2">
      <c r="A2132" t="s">
        <v>621</v>
      </c>
      <c r="B2132" t="s">
        <v>1029</v>
      </c>
      <c r="C2132" t="s">
        <v>1390</v>
      </c>
      <c r="D2132" t="s">
        <v>238</v>
      </c>
      <c r="E2132" t="s">
        <v>1546</v>
      </c>
      <c r="F2132" t="s">
        <v>118</v>
      </c>
      <c r="G2132" s="87">
        <v>43753</v>
      </c>
      <c r="H2132" t="s">
        <v>3024</v>
      </c>
      <c r="I2132" t="s">
        <v>4345</v>
      </c>
      <c r="J2132" t="s">
        <v>4341</v>
      </c>
      <c r="K2132">
        <v>10286</v>
      </c>
      <c r="L2132" t="s">
        <v>3292</v>
      </c>
      <c r="M2132" s="87">
        <v>43754</v>
      </c>
      <c r="N2132" t="s">
        <v>1635</v>
      </c>
      <c r="O2132" t="s">
        <v>1552</v>
      </c>
      <c r="P2132" s="61">
        <v>77.56</v>
      </c>
      <c r="Q2132" t="s">
        <v>1552</v>
      </c>
      <c r="R2132" s="61">
        <v>77.56</v>
      </c>
      <c r="S2132" s="61">
        <v>0</v>
      </c>
    </row>
    <row r="2133" spans="1:19" x14ac:dyDescent="0.2">
      <c r="A2133" t="s">
        <v>621</v>
      </c>
      <c r="B2133" t="s">
        <v>1029</v>
      </c>
      <c r="C2133" t="s">
        <v>1390</v>
      </c>
      <c r="D2133" t="s">
        <v>238</v>
      </c>
      <c r="E2133" t="s">
        <v>1546</v>
      </c>
      <c r="F2133" t="s">
        <v>118</v>
      </c>
      <c r="G2133" s="87">
        <v>43769</v>
      </c>
      <c r="H2133" t="s">
        <v>3024</v>
      </c>
      <c r="I2133" t="s">
        <v>4346</v>
      </c>
      <c r="J2133" t="s">
        <v>4341</v>
      </c>
      <c r="K2133">
        <v>10298</v>
      </c>
      <c r="L2133" t="s">
        <v>3323</v>
      </c>
      <c r="M2133" s="87">
        <v>43780</v>
      </c>
      <c r="N2133" t="s">
        <v>1551</v>
      </c>
      <c r="O2133" t="s">
        <v>1552</v>
      </c>
      <c r="P2133" s="61">
        <v>35.659999999999997</v>
      </c>
      <c r="Q2133" t="s">
        <v>1552</v>
      </c>
      <c r="R2133" s="61">
        <v>35.659999999999997</v>
      </c>
      <c r="S2133" s="61">
        <v>0</v>
      </c>
    </row>
    <row r="2134" spans="1:19" x14ac:dyDescent="0.2">
      <c r="A2134" t="s">
        <v>621</v>
      </c>
      <c r="B2134" t="s">
        <v>1029</v>
      </c>
      <c r="C2134" t="s">
        <v>1390</v>
      </c>
      <c r="D2134" t="s">
        <v>238</v>
      </c>
      <c r="E2134" t="s">
        <v>1546</v>
      </c>
      <c r="F2134" t="s">
        <v>120</v>
      </c>
      <c r="G2134" s="87">
        <v>43811</v>
      </c>
      <c r="H2134" t="s">
        <v>3024</v>
      </c>
      <c r="I2134" t="s">
        <v>4347</v>
      </c>
      <c r="J2134" t="s">
        <v>4341</v>
      </c>
      <c r="K2134">
        <v>10324</v>
      </c>
      <c r="L2134" t="s">
        <v>3363</v>
      </c>
      <c r="M2134" s="87">
        <v>43836</v>
      </c>
      <c r="N2134" t="s">
        <v>1635</v>
      </c>
      <c r="O2134" t="s">
        <v>1552</v>
      </c>
      <c r="P2134" s="61">
        <v>64.930000000000007</v>
      </c>
      <c r="Q2134" t="s">
        <v>1552</v>
      </c>
      <c r="R2134" s="61">
        <v>64.930000000000007</v>
      </c>
      <c r="S2134" s="61">
        <v>0</v>
      </c>
    </row>
    <row r="2135" spans="1:19" x14ac:dyDescent="0.2">
      <c r="A2135" t="s">
        <v>621</v>
      </c>
      <c r="B2135" t="s">
        <v>1029</v>
      </c>
      <c r="C2135" t="s">
        <v>1390</v>
      </c>
      <c r="D2135" t="s">
        <v>238</v>
      </c>
      <c r="E2135" t="s">
        <v>1546</v>
      </c>
      <c r="F2135" t="s">
        <v>121</v>
      </c>
      <c r="G2135" s="87">
        <v>43861</v>
      </c>
      <c r="H2135" t="s">
        <v>3024</v>
      </c>
      <c r="I2135" t="s">
        <v>4348</v>
      </c>
      <c r="J2135" t="s">
        <v>4341</v>
      </c>
      <c r="K2135">
        <v>10352</v>
      </c>
      <c r="L2135" t="s">
        <v>3410</v>
      </c>
      <c r="M2135" s="87">
        <v>43871</v>
      </c>
      <c r="N2135" t="s">
        <v>1551</v>
      </c>
      <c r="O2135" t="s">
        <v>1552</v>
      </c>
      <c r="P2135" s="61">
        <v>39.53</v>
      </c>
      <c r="Q2135" t="s">
        <v>1552</v>
      </c>
      <c r="R2135" s="61">
        <v>39.53</v>
      </c>
      <c r="S2135" s="61">
        <v>0</v>
      </c>
    </row>
    <row r="2136" spans="1:19" x14ac:dyDescent="0.2">
      <c r="A2136" t="s">
        <v>621</v>
      </c>
      <c r="B2136" t="s">
        <v>1029</v>
      </c>
      <c r="C2136" t="s">
        <v>1390</v>
      </c>
      <c r="D2136" t="s">
        <v>238</v>
      </c>
      <c r="E2136" t="s">
        <v>1546</v>
      </c>
      <c r="F2136" t="s">
        <v>122</v>
      </c>
      <c r="G2136" s="87">
        <v>43889</v>
      </c>
      <c r="H2136" t="s">
        <v>3024</v>
      </c>
      <c r="I2136" t="s">
        <v>4349</v>
      </c>
      <c r="J2136" t="s">
        <v>4341</v>
      </c>
      <c r="K2136">
        <v>10366</v>
      </c>
      <c r="L2136" t="s">
        <v>3450</v>
      </c>
      <c r="M2136" s="87">
        <v>43902</v>
      </c>
      <c r="N2136" t="s">
        <v>1551</v>
      </c>
      <c r="O2136" t="s">
        <v>1552</v>
      </c>
      <c r="P2136" s="61">
        <v>58.62</v>
      </c>
      <c r="Q2136" t="s">
        <v>1552</v>
      </c>
      <c r="R2136" s="61">
        <v>58.62</v>
      </c>
      <c r="S2136" s="61">
        <v>0</v>
      </c>
    </row>
    <row r="2137" spans="1:19" x14ac:dyDescent="0.2">
      <c r="A2137" t="s">
        <v>621</v>
      </c>
      <c r="B2137" t="s">
        <v>1029</v>
      </c>
      <c r="C2137" t="s">
        <v>1390</v>
      </c>
      <c r="D2137" t="s">
        <v>238</v>
      </c>
      <c r="E2137" t="s">
        <v>1546</v>
      </c>
      <c r="F2137" t="s">
        <v>123</v>
      </c>
      <c r="G2137" s="87">
        <v>43907</v>
      </c>
      <c r="H2137" t="s">
        <v>3024</v>
      </c>
      <c r="I2137" t="s">
        <v>4350</v>
      </c>
      <c r="J2137" t="s">
        <v>4351</v>
      </c>
      <c r="K2137">
        <v>10375</v>
      </c>
      <c r="L2137" t="s">
        <v>3463</v>
      </c>
      <c r="M2137" s="87">
        <v>43908</v>
      </c>
      <c r="N2137" t="s">
        <v>1635</v>
      </c>
      <c r="O2137" t="s">
        <v>1552</v>
      </c>
      <c r="P2137" s="61">
        <v>39.979999999999997</v>
      </c>
      <c r="Q2137" t="s">
        <v>1552</v>
      </c>
      <c r="R2137" s="61">
        <v>39.979999999999997</v>
      </c>
      <c r="S2137" s="61">
        <v>0</v>
      </c>
    </row>
    <row r="2138" spans="1:19" x14ac:dyDescent="0.2">
      <c r="A2138" t="s">
        <v>621</v>
      </c>
      <c r="B2138" t="s">
        <v>1029</v>
      </c>
      <c r="C2138" t="s">
        <v>1390</v>
      </c>
      <c r="D2138" t="s">
        <v>238</v>
      </c>
      <c r="E2138" t="s">
        <v>1546</v>
      </c>
      <c r="F2138" t="s">
        <v>123</v>
      </c>
      <c r="G2138" s="87">
        <v>43913</v>
      </c>
      <c r="H2138" t="s">
        <v>3024</v>
      </c>
      <c r="I2138" t="s">
        <v>4352</v>
      </c>
      <c r="J2138" t="s">
        <v>4353</v>
      </c>
      <c r="K2138">
        <v>10380</v>
      </c>
      <c r="L2138" t="s">
        <v>3481</v>
      </c>
      <c r="M2138" s="87">
        <v>43921</v>
      </c>
      <c r="N2138" t="s">
        <v>1635</v>
      </c>
      <c r="O2138" t="s">
        <v>1552</v>
      </c>
      <c r="P2138" s="61">
        <v>4</v>
      </c>
      <c r="Q2138" t="s">
        <v>1552</v>
      </c>
      <c r="R2138" s="61">
        <v>4</v>
      </c>
      <c r="S2138" s="61">
        <v>0</v>
      </c>
    </row>
    <row r="2139" spans="1:19" x14ac:dyDescent="0.2">
      <c r="A2139" t="s">
        <v>621</v>
      </c>
      <c r="B2139" t="s">
        <v>1029</v>
      </c>
      <c r="C2139" t="s">
        <v>1390</v>
      </c>
      <c r="D2139" t="s">
        <v>238</v>
      </c>
      <c r="E2139" t="s">
        <v>1546</v>
      </c>
      <c r="F2139" t="s">
        <v>125</v>
      </c>
      <c r="G2139" s="87">
        <v>43979</v>
      </c>
      <c r="H2139" t="s">
        <v>3024</v>
      </c>
      <c r="I2139" t="s">
        <v>4354</v>
      </c>
      <c r="J2139" t="s">
        <v>4355</v>
      </c>
      <c r="K2139">
        <v>10405</v>
      </c>
      <c r="L2139" t="s">
        <v>4356</v>
      </c>
      <c r="M2139" s="87">
        <v>43993</v>
      </c>
      <c r="N2139" t="s">
        <v>1551</v>
      </c>
      <c r="O2139" t="s">
        <v>1552</v>
      </c>
      <c r="P2139" s="61">
        <v>61.5</v>
      </c>
      <c r="Q2139" t="s">
        <v>1552</v>
      </c>
      <c r="R2139" s="61">
        <v>61.5</v>
      </c>
      <c r="S2139" s="61">
        <v>0</v>
      </c>
    </row>
    <row r="2140" spans="1:19" x14ac:dyDescent="0.2">
      <c r="A2140" t="s">
        <v>621</v>
      </c>
      <c r="B2140" t="s">
        <v>1029</v>
      </c>
      <c r="C2140" t="s">
        <v>1390</v>
      </c>
      <c r="D2140" t="s">
        <v>238</v>
      </c>
      <c r="E2140" t="s">
        <v>1546</v>
      </c>
      <c r="F2140" t="s">
        <v>125</v>
      </c>
      <c r="G2140" s="87">
        <v>43980</v>
      </c>
      <c r="H2140" t="s">
        <v>3024</v>
      </c>
      <c r="I2140" t="s">
        <v>4357</v>
      </c>
      <c r="J2140" t="s">
        <v>4358</v>
      </c>
      <c r="K2140">
        <v>10405</v>
      </c>
      <c r="L2140" t="s">
        <v>4356</v>
      </c>
      <c r="M2140" s="87">
        <v>43993</v>
      </c>
      <c r="N2140" t="s">
        <v>1551</v>
      </c>
      <c r="O2140" t="s">
        <v>1552</v>
      </c>
      <c r="P2140" s="61">
        <v>49.05</v>
      </c>
      <c r="Q2140" t="s">
        <v>1552</v>
      </c>
      <c r="R2140" s="61">
        <v>49.05</v>
      </c>
      <c r="S2140" s="61">
        <v>0</v>
      </c>
    </row>
    <row r="2141" spans="1:19" x14ac:dyDescent="0.2">
      <c r="A2141" t="s">
        <v>621</v>
      </c>
      <c r="B2141" t="s">
        <v>1029</v>
      </c>
      <c r="C2141" t="s">
        <v>1390</v>
      </c>
      <c r="D2141" t="s">
        <v>238</v>
      </c>
      <c r="E2141" t="s">
        <v>1546</v>
      </c>
      <c r="F2141" t="s">
        <v>125</v>
      </c>
      <c r="G2141" s="87">
        <v>43980</v>
      </c>
      <c r="H2141" t="s">
        <v>3024</v>
      </c>
      <c r="I2141" t="s">
        <v>4359</v>
      </c>
      <c r="J2141" t="s">
        <v>4360</v>
      </c>
      <c r="K2141">
        <v>10405</v>
      </c>
      <c r="L2141" t="s">
        <v>4356</v>
      </c>
      <c r="M2141" s="87">
        <v>43993</v>
      </c>
      <c r="N2141" t="s">
        <v>1551</v>
      </c>
      <c r="O2141" t="s">
        <v>1552</v>
      </c>
      <c r="P2141" s="61">
        <v>51.17</v>
      </c>
      <c r="Q2141" t="s">
        <v>1552</v>
      </c>
      <c r="R2141" s="61">
        <v>51.17</v>
      </c>
      <c r="S2141" s="61">
        <v>0</v>
      </c>
    </row>
    <row r="2142" spans="1:19" x14ac:dyDescent="0.2">
      <c r="A2142" t="s">
        <v>621</v>
      </c>
      <c r="B2142" t="s">
        <v>1029</v>
      </c>
      <c r="C2142" t="s">
        <v>1390</v>
      </c>
      <c r="D2142" t="s">
        <v>238</v>
      </c>
      <c r="E2142" t="s">
        <v>1546</v>
      </c>
      <c r="F2142" t="s">
        <v>16</v>
      </c>
      <c r="G2142" s="87">
        <v>44012</v>
      </c>
      <c r="H2142" t="s">
        <v>2361</v>
      </c>
      <c r="J2142" t="s">
        <v>2362</v>
      </c>
      <c r="K2142">
        <v>10408</v>
      </c>
      <c r="L2142" t="s">
        <v>2363</v>
      </c>
      <c r="M2142" s="87">
        <v>43999</v>
      </c>
      <c r="N2142" t="s">
        <v>1551</v>
      </c>
      <c r="O2142" t="s">
        <v>1552</v>
      </c>
      <c r="P2142" s="61">
        <v>-692.6</v>
      </c>
      <c r="Q2142" t="s">
        <v>1552</v>
      </c>
      <c r="R2142" s="61">
        <v>0</v>
      </c>
      <c r="S2142" s="61">
        <v>-692.6</v>
      </c>
    </row>
    <row r="2143" spans="1:19" x14ac:dyDescent="0.2">
      <c r="A2143" t="s">
        <v>624</v>
      </c>
      <c r="B2143" t="s">
        <v>1032</v>
      </c>
      <c r="C2143" t="s">
        <v>1392</v>
      </c>
      <c r="D2143" t="s">
        <v>238</v>
      </c>
      <c r="E2143" t="s">
        <v>1546</v>
      </c>
      <c r="F2143" t="s">
        <v>115</v>
      </c>
      <c r="G2143" s="87">
        <v>43656</v>
      </c>
      <c r="H2143" t="s">
        <v>3024</v>
      </c>
      <c r="I2143" t="s">
        <v>4248</v>
      </c>
      <c r="J2143" t="s">
        <v>4361</v>
      </c>
      <c r="K2143">
        <v>10229</v>
      </c>
      <c r="L2143" t="s">
        <v>3189</v>
      </c>
      <c r="M2143" s="87">
        <v>43657</v>
      </c>
      <c r="N2143" t="s">
        <v>1551</v>
      </c>
      <c r="O2143" t="s">
        <v>1552</v>
      </c>
      <c r="P2143" s="61">
        <v>36.36</v>
      </c>
      <c r="Q2143" t="s">
        <v>1552</v>
      </c>
      <c r="R2143" s="61">
        <v>36.36</v>
      </c>
      <c r="S2143" s="61">
        <v>0</v>
      </c>
    </row>
    <row r="2144" spans="1:19" x14ac:dyDescent="0.2">
      <c r="A2144" t="s">
        <v>624</v>
      </c>
      <c r="B2144" t="s">
        <v>1032</v>
      </c>
      <c r="C2144" t="s">
        <v>1392</v>
      </c>
      <c r="D2144" t="s">
        <v>238</v>
      </c>
      <c r="E2144" t="s">
        <v>1546</v>
      </c>
      <c r="F2144" t="s">
        <v>115</v>
      </c>
      <c r="G2144" s="87">
        <v>43677</v>
      </c>
      <c r="H2144" t="s">
        <v>1846</v>
      </c>
      <c r="I2144" t="s">
        <v>4362</v>
      </c>
      <c r="J2144" t="s">
        <v>4362</v>
      </c>
      <c r="K2144">
        <v>10246</v>
      </c>
      <c r="L2144" t="s">
        <v>4363</v>
      </c>
      <c r="M2144" s="87">
        <v>43698</v>
      </c>
      <c r="N2144" t="s">
        <v>1551</v>
      </c>
      <c r="O2144" t="s">
        <v>1552</v>
      </c>
      <c r="P2144" s="61">
        <v>96.35</v>
      </c>
      <c r="Q2144" t="s">
        <v>1552</v>
      </c>
      <c r="R2144" s="61">
        <v>96.35</v>
      </c>
      <c r="S2144" s="61">
        <v>0</v>
      </c>
    </row>
    <row r="2145" spans="1:19" x14ac:dyDescent="0.2">
      <c r="A2145" t="s">
        <v>624</v>
      </c>
      <c r="B2145" t="s">
        <v>1032</v>
      </c>
      <c r="C2145" t="s">
        <v>1392</v>
      </c>
      <c r="D2145" t="s">
        <v>238</v>
      </c>
      <c r="E2145" t="s">
        <v>1546</v>
      </c>
      <c r="F2145" t="s">
        <v>115</v>
      </c>
      <c r="G2145" s="87">
        <v>43677</v>
      </c>
      <c r="H2145" t="s">
        <v>1846</v>
      </c>
      <c r="I2145" t="s">
        <v>4364</v>
      </c>
      <c r="J2145" t="s">
        <v>4364</v>
      </c>
      <c r="K2145">
        <v>10246</v>
      </c>
      <c r="L2145" t="s">
        <v>4363</v>
      </c>
      <c r="M2145" s="87">
        <v>43698</v>
      </c>
      <c r="N2145" t="s">
        <v>1551</v>
      </c>
      <c r="O2145" t="s">
        <v>1552</v>
      </c>
      <c r="P2145" s="61">
        <v>407.89</v>
      </c>
      <c r="Q2145" t="s">
        <v>1552</v>
      </c>
      <c r="R2145" s="61">
        <v>407.89</v>
      </c>
      <c r="S2145" s="61">
        <v>0</v>
      </c>
    </row>
    <row r="2146" spans="1:19" x14ac:dyDescent="0.2">
      <c r="A2146" t="s">
        <v>624</v>
      </c>
      <c r="B2146" t="s">
        <v>1032</v>
      </c>
      <c r="C2146" t="s">
        <v>1392</v>
      </c>
      <c r="D2146" t="s">
        <v>238</v>
      </c>
      <c r="E2146" t="s">
        <v>1546</v>
      </c>
      <c r="F2146" t="s">
        <v>115</v>
      </c>
      <c r="G2146" s="87">
        <v>43677</v>
      </c>
      <c r="H2146" t="s">
        <v>1846</v>
      </c>
      <c r="I2146" t="s">
        <v>4365</v>
      </c>
      <c r="J2146" t="s">
        <v>4365</v>
      </c>
      <c r="K2146">
        <v>10246</v>
      </c>
      <c r="L2146" t="s">
        <v>4363</v>
      </c>
      <c r="M2146" s="87">
        <v>43698</v>
      </c>
      <c r="N2146" t="s">
        <v>1551</v>
      </c>
      <c r="O2146" t="s">
        <v>1552</v>
      </c>
      <c r="P2146" s="61">
        <v>478.76</v>
      </c>
      <c r="Q2146" t="s">
        <v>1552</v>
      </c>
      <c r="R2146" s="61">
        <v>478.76</v>
      </c>
      <c r="S2146" s="61">
        <v>0</v>
      </c>
    </row>
    <row r="2147" spans="1:19" x14ac:dyDescent="0.2">
      <c r="A2147" t="s">
        <v>624</v>
      </c>
      <c r="B2147" t="s">
        <v>1032</v>
      </c>
      <c r="C2147" t="s">
        <v>1392</v>
      </c>
      <c r="D2147" t="s">
        <v>238</v>
      </c>
      <c r="E2147" t="s">
        <v>1546</v>
      </c>
      <c r="F2147" t="s">
        <v>115</v>
      </c>
      <c r="G2147" s="87">
        <v>43677</v>
      </c>
      <c r="H2147" t="s">
        <v>1846</v>
      </c>
      <c r="I2147" t="s">
        <v>4366</v>
      </c>
      <c r="J2147" t="s">
        <v>4366</v>
      </c>
      <c r="K2147">
        <v>10247</v>
      </c>
      <c r="L2147" t="s">
        <v>3695</v>
      </c>
      <c r="M2147" s="87">
        <v>43698</v>
      </c>
      <c r="N2147" t="s">
        <v>1551</v>
      </c>
      <c r="O2147" t="s">
        <v>1552</v>
      </c>
      <c r="P2147" s="61">
        <v>41.69</v>
      </c>
      <c r="Q2147" t="s">
        <v>1552</v>
      </c>
      <c r="R2147" s="61">
        <v>41.69</v>
      </c>
      <c r="S2147" s="61">
        <v>0</v>
      </c>
    </row>
    <row r="2148" spans="1:19" x14ac:dyDescent="0.2">
      <c r="A2148" t="s">
        <v>624</v>
      </c>
      <c r="B2148" t="s">
        <v>1032</v>
      </c>
      <c r="C2148" t="s">
        <v>1392</v>
      </c>
      <c r="D2148" t="s">
        <v>238</v>
      </c>
      <c r="E2148" t="s">
        <v>1546</v>
      </c>
      <c r="F2148" t="s">
        <v>115</v>
      </c>
      <c r="G2148" s="87">
        <v>43677</v>
      </c>
      <c r="H2148" t="s">
        <v>1846</v>
      </c>
      <c r="I2148" t="s">
        <v>4367</v>
      </c>
      <c r="J2148" t="s">
        <v>4367</v>
      </c>
      <c r="K2148">
        <v>10247</v>
      </c>
      <c r="L2148" t="s">
        <v>3695</v>
      </c>
      <c r="M2148" s="87">
        <v>43698</v>
      </c>
      <c r="N2148" t="s">
        <v>1551</v>
      </c>
      <c r="O2148" t="s">
        <v>1552</v>
      </c>
      <c r="P2148" s="61">
        <v>81.52</v>
      </c>
      <c r="Q2148" t="s">
        <v>1552</v>
      </c>
      <c r="R2148" s="61">
        <v>81.52</v>
      </c>
      <c r="S2148" s="61">
        <v>0</v>
      </c>
    </row>
    <row r="2149" spans="1:19" x14ac:dyDescent="0.2">
      <c r="A2149" t="s">
        <v>624</v>
      </c>
      <c r="B2149" t="s">
        <v>1032</v>
      </c>
      <c r="C2149" t="s">
        <v>1392</v>
      </c>
      <c r="D2149" t="s">
        <v>238</v>
      </c>
      <c r="E2149" t="s">
        <v>1546</v>
      </c>
      <c r="F2149" t="s">
        <v>116</v>
      </c>
      <c r="G2149" s="87">
        <v>43699</v>
      </c>
      <c r="H2149" t="s">
        <v>3024</v>
      </c>
      <c r="I2149" t="s">
        <v>4368</v>
      </c>
      <c r="J2149" t="s">
        <v>4287</v>
      </c>
      <c r="K2149">
        <v>10253</v>
      </c>
      <c r="L2149" t="s">
        <v>3219</v>
      </c>
      <c r="M2149" s="87">
        <v>43710</v>
      </c>
      <c r="N2149" t="s">
        <v>1635</v>
      </c>
      <c r="O2149" t="s">
        <v>1552</v>
      </c>
      <c r="P2149" s="61">
        <v>99.95</v>
      </c>
      <c r="Q2149" t="s">
        <v>1552</v>
      </c>
      <c r="R2149" s="61">
        <v>99.95</v>
      </c>
      <c r="S2149" s="61">
        <v>0</v>
      </c>
    </row>
    <row r="2150" spans="1:19" x14ac:dyDescent="0.2">
      <c r="A2150" t="s">
        <v>624</v>
      </c>
      <c r="B2150" t="s">
        <v>1032</v>
      </c>
      <c r="C2150" t="s">
        <v>1392</v>
      </c>
      <c r="D2150" t="s">
        <v>238</v>
      </c>
      <c r="E2150" t="s">
        <v>1546</v>
      </c>
      <c r="F2150" t="s">
        <v>116</v>
      </c>
      <c r="G2150" s="87">
        <v>43705</v>
      </c>
      <c r="H2150" t="s">
        <v>3024</v>
      </c>
      <c r="I2150" t="s">
        <v>4249</v>
      </c>
      <c r="J2150" t="s">
        <v>4369</v>
      </c>
      <c r="K2150">
        <v>10251</v>
      </c>
      <c r="L2150" t="s">
        <v>3233</v>
      </c>
      <c r="M2150" s="87">
        <v>43710</v>
      </c>
      <c r="N2150" t="s">
        <v>1635</v>
      </c>
      <c r="O2150" t="s">
        <v>1552</v>
      </c>
      <c r="P2150" s="61">
        <v>36.36</v>
      </c>
      <c r="Q2150" t="s">
        <v>1552</v>
      </c>
      <c r="R2150" s="61">
        <v>36.36</v>
      </c>
      <c r="S2150" s="61">
        <v>0</v>
      </c>
    </row>
    <row r="2151" spans="1:19" x14ac:dyDescent="0.2">
      <c r="A2151" t="s">
        <v>624</v>
      </c>
      <c r="B2151" t="s">
        <v>1032</v>
      </c>
      <c r="C2151" t="s">
        <v>1392</v>
      </c>
      <c r="D2151" t="s">
        <v>238</v>
      </c>
      <c r="E2151" t="s">
        <v>1546</v>
      </c>
      <c r="F2151" t="s">
        <v>116</v>
      </c>
      <c r="G2151" s="87">
        <v>43705</v>
      </c>
      <c r="H2151" t="s">
        <v>3024</v>
      </c>
      <c r="I2151" t="s">
        <v>4249</v>
      </c>
      <c r="J2151" t="s">
        <v>4370</v>
      </c>
      <c r="K2151">
        <v>10251</v>
      </c>
      <c r="L2151" t="s">
        <v>3233</v>
      </c>
      <c r="M2151" s="87">
        <v>43710</v>
      </c>
      <c r="N2151" t="s">
        <v>1635</v>
      </c>
      <c r="O2151" t="s">
        <v>1552</v>
      </c>
      <c r="P2151" s="61">
        <v>36.36</v>
      </c>
      <c r="Q2151" t="s">
        <v>1552</v>
      </c>
      <c r="R2151" s="61">
        <v>36.36</v>
      </c>
      <c r="S2151" s="61">
        <v>0</v>
      </c>
    </row>
    <row r="2152" spans="1:19" x14ac:dyDescent="0.2">
      <c r="A2152" t="s">
        <v>624</v>
      </c>
      <c r="B2152" t="s">
        <v>1032</v>
      </c>
      <c r="C2152" t="s">
        <v>1392</v>
      </c>
      <c r="D2152" t="s">
        <v>238</v>
      </c>
      <c r="E2152" t="s">
        <v>1546</v>
      </c>
      <c r="F2152" t="s">
        <v>116</v>
      </c>
      <c r="G2152" s="87">
        <v>43708</v>
      </c>
      <c r="H2152" t="s">
        <v>1846</v>
      </c>
      <c r="I2152" t="s">
        <v>4362</v>
      </c>
      <c r="J2152" t="s">
        <v>4362</v>
      </c>
      <c r="K2152">
        <v>10259</v>
      </c>
      <c r="L2152" t="s">
        <v>4371</v>
      </c>
      <c r="M2152" s="87">
        <v>43718</v>
      </c>
      <c r="N2152" t="s">
        <v>1551</v>
      </c>
      <c r="O2152" t="s">
        <v>1552</v>
      </c>
      <c r="P2152" s="61">
        <v>96.35</v>
      </c>
      <c r="Q2152" t="s">
        <v>1552</v>
      </c>
      <c r="R2152" s="61">
        <v>96.35</v>
      </c>
      <c r="S2152" s="61">
        <v>0</v>
      </c>
    </row>
    <row r="2153" spans="1:19" x14ac:dyDescent="0.2">
      <c r="A2153" t="s">
        <v>624</v>
      </c>
      <c r="B2153" t="s">
        <v>1032</v>
      </c>
      <c r="C2153" t="s">
        <v>1392</v>
      </c>
      <c r="D2153" t="s">
        <v>238</v>
      </c>
      <c r="E2153" t="s">
        <v>1546</v>
      </c>
      <c r="F2153" t="s">
        <v>116</v>
      </c>
      <c r="G2153" s="87">
        <v>43708</v>
      </c>
      <c r="H2153" t="s">
        <v>1846</v>
      </c>
      <c r="I2153" t="s">
        <v>4364</v>
      </c>
      <c r="J2153" t="s">
        <v>4364</v>
      </c>
      <c r="K2153">
        <v>10259</v>
      </c>
      <c r="L2153" t="s">
        <v>4371</v>
      </c>
      <c r="M2153" s="87">
        <v>43718</v>
      </c>
      <c r="N2153" t="s">
        <v>1551</v>
      </c>
      <c r="O2153" t="s">
        <v>1552</v>
      </c>
      <c r="P2153" s="61">
        <v>427.27</v>
      </c>
      <c r="Q2153" t="s">
        <v>1552</v>
      </c>
      <c r="R2153" s="61">
        <v>427.27</v>
      </c>
      <c r="S2153" s="61">
        <v>0</v>
      </c>
    </row>
    <row r="2154" spans="1:19" x14ac:dyDescent="0.2">
      <c r="A2154" t="s">
        <v>624</v>
      </c>
      <c r="B2154" t="s">
        <v>1032</v>
      </c>
      <c r="C2154" t="s">
        <v>1392</v>
      </c>
      <c r="D2154" t="s">
        <v>238</v>
      </c>
      <c r="E2154" t="s">
        <v>1546</v>
      </c>
      <c r="F2154" t="s">
        <v>116</v>
      </c>
      <c r="G2154" s="87">
        <v>43708</v>
      </c>
      <c r="H2154" t="s">
        <v>1846</v>
      </c>
      <c r="I2154" t="s">
        <v>4365</v>
      </c>
      <c r="J2154" t="s">
        <v>4365</v>
      </c>
      <c r="K2154">
        <v>10259</v>
      </c>
      <c r="L2154" t="s">
        <v>4371</v>
      </c>
      <c r="M2154" s="87">
        <v>43718</v>
      </c>
      <c r="N2154" t="s">
        <v>1551</v>
      </c>
      <c r="O2154" t="s">
        <v>1552</v>
      </c>
      <c r="P2154" s="61">
        <v>478.56</v>
      </c>
      <c r="Q2154" t="s">
        <v>1552</v>
      </c>
      <c r="R2154" s="61">
        <v>478.56</v>
      </c>
      <c r="S2154" s="61">
        <v>0</v>
      </c>
    </row>
    <row r="2155" spans="1:19" x14ac:dyDescent="0.2">
      <c r="A2155" t="s">
        <v>624</v>
      </c>
      <c r="B2155" t="s">
        <v>1032</v>
      </c>
      <c r="C2155" t="s">
        <v>1392</v>
      </c>
      <c r="D2155" t="s">
        <v>238</v>
      </c>
      <c r="E2155" t="s">
        <v>1546</v>
      </c>
      <c r="F2155" t="s">
        <v>116</v>
      </c>
      <c r="G2155" s="87">
        <v>43708</v>
      </c>
      <c r="H2155" t="s">
        <v>1846</v>
      </c>
      <c r="I2155" t="s">
        <v>4366</v>
      </c>
      <c r="J2155" t="s">
        <v>4366</v>
      </c>
      <c r="K2155">
        <v>10260</v>
      </c>
      <c r="L2155" t="s">
        <v>3699</v>
      </c>
      <c r="M2155" s="87">
        <v>43718</v>
      </c>
      <c r="N2155" t="s">
        <v>1551</v>
      </c>
      <c r="O2155" t="s">
        <v>1552</v>
      </c>
      <c r="P2155" s="61">
        <v>41.69</v>
      </c>
      <c r="Q2155" t="s">
        <v>1552</v>
      </c>
      <c r="R2155" s="61">
        <v>41.69</v>
      </c>
      <c r="S2155" s="61">
        <v>0</v>
      </c>
    </row>
    <row r="2156" spans="1:19" x14ac:dyDescent="0.2">
      <c r="A2156" t="s">
        <v>624</v>
      </c>
      <c r="B2156" t="s">
        <v>1032</v>
      </c>
      <c r="C2156" t="s">
        <v>1392</v>
      </c>
      <c r="D2156" t="s">
        <v>238</v>
      </c>
      <c r="E2156" t="s">
        <v>1546</v>
      </c>
      <c r="F2156" t="s">
        <v>116</v>
      </c>
      <c r="G2156" s="87">
        <v>43708</v>
      </c>
      <c r="H2156" t="s">
        <v>1846</v>
      </c>
      <c r="I2156" t="s">
        <v>4367</v>
      </c>
      <c r="J2156" t="s">
        <v>4367</v>
      </c>
      <c r="K2156">
        <v>10260</v>
      </c>
      <c r="L2156" t="s">
        <v>3699</v>
      </c>
      <c r="M2156" s="87">
        <v>43718</v>
      </c>
      <c r="N2156" t="s">
        <v>1551</v>
      </c>
      <c r="O2156" t="s">
        <v>1552</v>
      </c>
      <c r="P2156" s="61">
        <v>81.52</v>
      </c>
      <c r="Q2156" t="s">
        <v>1552</v>
      </c>
      <c r="R2156" s="61">
        <v>81.52</v>
      </c>
      <c r="S2156" s="61">
        <v>0</v>
      </c>
    </row>
    <row r="2157" spans="1:19" x14ac:dyDescent="0.2">
      <c r="A2157" t="s">
        <v>624</v>
      </c>
      <c r="B2157" t="s">
        <v>1032</v>
      </c>
      <c r="C2157" t="s">
        <v>1392</v>
      </c>
      <c r="D2157" t="s">
        <v>238</v>
      </c>
      <c r="E2157" t="s">
        <v>1546</v>
      </c>
      <c r="F2157" t="s">
        <v>117</v>
      </c>
      <c r="G2157" s="87">
        <v>43738</v>
      </c>
      <c r="H2157" t="s">
        <v>1846</v>
      </c>
      <c r="I2157" t="s">
        <v>4362</v>
      </c>
      <c r="J2157" t="s">
        <v>4362</v>
      </c>
      <c r="K2157">
        <v>10281</v>
      </c>
      <c r="L2157" t="s">
        <v>4372</v>
      </c>
      <c r="M2157" s="87">
        <v>43748</v>
      </c>
      <c r="N2157" t="s">
        <v>1551</v>
      </c>
      <c r="O2157" t="s">
        <v>1552</v>
      </c>
      <c r="P2157" s="61">
        <v>96.35</v>
      </c>
      <c r="Q2157" t="s">
        <v>1552</v>
      </c>
      <c r="R2157" s="61">
        <v>96.35</v>
      </c>
      <c r="S2157" s="61">
        <v>0</v>
      </c>
    </row>
    <row r="2158" spans="1:19" x14ac:dyDescent="0.2">
      <c r="A2158" t="s">
        <v>624</v>
      </c>
      <c r="B2158" t="s">
        <v>1032</v>
      </c>
      <c r="C2158" t="s">
        <v>1392</v>
      </c>
      <c r="D2158" t="s">
        <v>238</v>
      </c>
      <c r="E2158" t="s">
        <v>1546</v>
      </c>
      <c r="F2158" t="s">
        <v>117</v>
      </c>
      <c r="G2158" s="87">
        <v>43738</v>
      </c>
      <c r="H2158" t="s">
        <v>1846</v>
      </c>
      <c r="I2158" t="s">
        <v>4364</v>
      </c>
      <c r="J2158" t="s">
        <v>4364</v>
      </c>
      <c r="K2158">
        <v>10281</v>
      </c>
      <c r="L2158" t="s">
        <v>4372</v>
      </c>
      <c r="M2158" s="87">
        <v>43748</v>
      </c>
      <c r="N2158" t="s">
        <v>1551</v>
      </c>
      <c r="O2158" t="s">
        <v>1552</v>
      </c>
      <c r="P2158" s="61">
        <v>447.85</v>
      </c>
      <c r="Q2158" t="s">
        <v>1552</v>
      </c>
      <c r="R2158" s="61">
        <v>447.85</v>
      </c>
      <c r="S2158" s="61">
        <v>0</v>
      </c>
    </row>
    <row r="2159" spans="1:19" x14ac:dyDescent="0.2">
      <c r="A2159" t="s">
        <v>624</v>
      </c>
      <c r="B2159" t="s">
        <v>1032</v>
      </c>
      <c r="C2159" t="s">
        <v>1392</v>
      </c>
      <c r="D2159" t="s">
        <v>238</v>
      </c>
      <c r="E2159" t="s">
        <v>1546</v>
      </c>
      <c r="F2159" t="s">
        <v>117</v>
      </c>
      <c r="G2159" s="87">
        <v>43738</v>
      </c>
      <c r="H2159" t="s">
        <v>1846</v>
      </c>
      <c r="I2159" t="s">
        <v>4365</v>
      </c>
      <c r="J2159" t="s">
        <v>4365</v>
      </c>
      <c r="K2159">
        <v>10281</v>
      </c>
      <c r="L2159" t="s">
        <v>4372</v>
      </c>
      <c r="M2159" s="87">
        <v>43748</v>
      </c>
      <c r="N2159" t="s">
        <v>1551</v>
      </c>
      <c r="O2159" t="s">
        <v>1552</v>
      </c>
      <c r="P2159" s="61">
        <v>478.56</v>
      </c>
      <c r="Q2159" t="s">
        <v>1552</v>
      </c>
      <c r="R2159" s="61">
        <v>478.56</v>
      </c>
      <c r="S2159" s="61">
        <v>0</v>
      </c>
    </row>
    <row r="2160" spans="1:19" x14ac:dyDescent="0.2">
      <c r="A2160" t="s">
        <v>624</v>
      </c>
      <c r="B2160" t="s">
        <v>1032</v>
      </c>
      <c r="C2160" t="s">
        <v>1392</v>
      </c>
      <c r="D2160" t="s">
        <v>238</v>
      </c>
      <c r="E2160" t="s">
        <v>1546</v>
      </c>
      <c r="F2160" t="s">
        <v>117</v>
      </c>
      <c r="G2160" s="87">
        <v>43738</v>
      </c>
      <c r="H2160" t="s">
        <v>1846</v>
      </c>
      <c r="I2160" t="s">
        <v>4366</v>
      </c>
      <c r="J2160" t="s">
        <v>4366</v>
      </c>
      <c r="K2160">
        <v>10282</v>
      </c>
      <c r="L2160" t="s">
        <v>3701</v>
      </c>
      <c r="M2160" s="87">
        <v>43748</v>
      </c>
      <c r="N2160" t="s">
        <v>1551</v>
      </c>
      <c r="O2160" t="s">
        <v>1552</v>
      </c>
      <c r="P2160" s="61">
        <v>40.35</v>
      </c>
      <c r="Q2160" t="s">
        <v>1552</v>
      </c>
      <c r="R2160" s="61">
        <v>40.35</v>
      </c>
      <c r="S2160" s="61">
        <v>0</v>
      </c>
    </row>
    <row r="2161" spans="1:19" x14ac:dyDescent="0.2">
      <c r="A2161" t="s">
        <v>624</v>
      </c>
      <c r="B2161" t="s">
        <v>1032</v>
      </c>
      <c r="C2161" t="s">
        <v>1392</v>
      </c>
      <c r="D2161" t="s">
        <v>238</v>
      </c>
      <c r="E2161" t="s">
        <v>1546</v>
      </c>
      <c r="F2161" t="s">
        <v>117</v>
      </c>
      <c r="G2161" s="87">
        <v>43738</v>
      </c>
      <c r="H2161" t="s">
        <v>1846</v>
      </c>
      <c r="I2161" t="s">
        <v>4367</v>
      </c>
      <c r="J2161" t="s">
        <v>4367</v>
      </c>
      <c r="K2161">
        <v>10282</v>
      </c>
      <c r="L2161" t="s">
        <v>3701</v>
      </c>
      <c r="M2161" s="87">
        <v>43748</v>
      </c>
      <c r="N2161" t="s">
        <v>1551</v>
      </c>
      <c r="O2161" t="s">
        <v>1552</v>
      </c>
      <c r="P2161" s="61">
        <v>78.89</v>
      </c>
      <c r="Q2161" t="s">
        <v>1552</v>
      </c>
      <c r="R2161" s="61">
        <v>78.89</v>
      </c>
      <c r="S2161" s="61">
        <v>0</v>
      </c>
    </row>
    <row r="2162" spans="1:19" x14ac:dyDescent="0.2">
      <c r="A2162" t="s">
        <v>624</v>
      </c>
      <c r="B2162" t="s">
        <v>1032</v>
      </c>
      <c r="C2162" t="s">
        <v>1392</v>
      </c>
      <c r="D2162" t="s">
        <v>238</v>
      </c>
      <c r="E2162" t="s">
        <v>1546</v>
      </c>
      <c r="F2162" t="s">
        <v>118</v>
      </c>
      <c r="G2162" s="87">
        <v>43769</v>
      </c>
      <c r="H2162" t="s">
        <v>1846</v>
      </c>
      <c r="I2162" t="s">
        <v>4362</v>
      </c>
      <c r="J2162" t="s">
        <v>4362</v>
      </c>
      <c r="K2162">
        <v>10298</v>
      </c>
      <c r="L2162" t="s">
        <v>4373</v>
      </c>
      <c r="M2162" s="87">
        <v>43780</v>
      </c>
      <c r="N2162" t="s">
        <v>1551</v>
      </c>
      <c r="O2162" t="s">
        <v>1552</v>
      </c>
      <c r="P2162" s="61">
        <v>96.35</v>
      </c>
      <c r="Q2162" t="s">
        <v>1552</v>
      </c>
      <c r="R2162" s="61">
        <v>96.35</v>
      </c>
      <c r="S2162" s="61">
        <v>0</v>
      </c>
    </row>
    <row r="2163" spans="1:19" x14ac:dyDescent="0.2">
      <c r="A2163" t="s">
        <v>624</v>
      </c>
      <c r="B2163" t="s">
        <v>1032</v>
      </c>
      <c r="C2163" t="s">
        <v>1392</v>
      </c>
      <c r="D2163" t="s">
        <v>238</v>
      </c>
      <c r="E2163" t="s">
        <v>1546</v>
      </c>
      <c r="F2163" t="s">
        <v>118</v>
      </c>
      <c r="G2163" s="87">
        <v>43769</v>
      </c>
      <c r="H2163" t="s">
        <v>1846</v>
      </c>
      <c r="I2163" t="s">
        <v>4364</v>
      </c>
      <c r="J2163" t="s">
        <v>4364</v>
      </c>
      <c r="K2163">
        <v>10298</v>
      </c>
      <c r="L2163" t="s">
        <v>4373</v>
      </c>
      <c r="M2163" s="87">
        <v>43780</v>
      </c>
      <c r="N2163" t="s">
        <v>1551</v>
      </c>
      <c r="O2163" t="s">
        <v>1552</v>
      </c>
      <c r="P2163" s="61">
        <v>404.64</v>
      </c>
      <c r="Q2163" t="s">
        <v>1552</v>
      </c>
      <c r="R2163" s="61">
        <v>404.64</v>
      </c>
      <c r="S2163" s="61">
        <v>0</v>
      </c>
    </row>
    <row r="2164" spans="1:19" x14ac:dyDescent="0.2">
      <c r="A2164" t="s">
        <v>624</v>
      </c>
      <c r="B2164" t="s">
        <v>1032</v>
      </c>
      <c r="C2164" t="s">
        <v>1392</v>
      </c>
      <c r="D2164" t="s">
        <v>238</v>
      </c>
      <c r="E2164" t="s">
        <v>1546</v>
      </c>
      <c r="F2164" t="s">
        <v>118</v>
      </c>
      <c r="G2164" s="87">
        <v>43769</v>
      </c>
      <c r="H2164" t="s">
        <v>1846</v>
      </c>
      <c r="I2164" t="s">
        <v>4365</v>
      </c>
      <c r="J2164" t="s">
        <v>4365</v>
      </c>
      <c r="K2164">
        <v>10298</v>
      </c>
      <c r="L2164" t="s">
        <v>4373</v>
      </c>
      <c r="M2164" s="87">
        <v>43780</v>
      </c>
      <c r="N2164" t="s">
        <v>1551</v>
      </c>
      <c r="O2164" t="s">
        <v>1552</v>
      </c>
      <c r="P2164" s="61">
        <v>478.26</v>
      </c>
      <c r="Q2164" t="s">
        <v>1552</v>
      </c>
      <c r="R2164" s="61">
        <v>478.26</v>
      </c>
      <c r="S2164" s="61">
        <v>0</v>
      </c>
    </row>
    <row r="2165" spans="1:19" x14ac:dyDescent="0.2">
      <c r="A2165" t="s">
        <v>624</v>
      </c>
      <c r="B2165" t="s">
        <v>1032</v>
      </c>
      <c r="C2165" t="s">
        <v>1392</v>
      </c>
      <c r="D2165" t="s">
        <v>238</v>
      </c>
      <c r="E2165" t="s">
        <v>1546</v>
      </c>
      <c r="F2165" t="s">
        <v>118</v>
      </c>
      <c r="G2165" s="87">
        <v>43769</v>
      </c>
      <c r="H2165" t="s">
        <v>1846</v>
      </c>
      <c r="I2165" t="s">
        <v>4366</v>
      </c>
      <c r="J2165" t="s">
        <v>4366</v>
      </c>
      <c r="K2165">
        <v>10301</v>
      </c>
      <c r="L2165" t="s">
        <v>3705</v>
      </c>
      <c r="M2165" s="87">
        <v>43782</v>
      </c>
      <c r="N2165" t="s">
        <v>1551</v>
      </c>
      <c r="O2165" t="s">
        <v>1552</v>
      </c>
      <c r="P2165" s="61">
        <v>41.69</v>
      </c>
      <c r="Q2165" t="s">
        <v>1552</v>
      </c>
      <c r="R2165" s="61">
        <v>41.69</v>
      </c>
      <c r="S2165" s="61">
        <v>0</v>
      </c>
    </row>
    <row r="2166" spans="1:19" x14ac:dyDescent="0.2">
      <c r="A2166" t="s">
        <v>624</v>
      </c>
      <c r="B2166" t="s">
        <v>1032</v>
      </c>
      <c r="C2166" t="s">
        <v>1392</v>
      </c>
      <c r="D2166" t="s">
        <v>238</v>
      </c>
      <c r="E2166" t="s">
        <v>1546</v>
      </c>
      <c r="F2166" t="s">
        <v>118</v>
      </c>
      <c r="G2166" s="87">
        <v>43769</v>
      </c>
      <c r="H2166" t="s">
        <v>1846</v>
      </c>
      <c r="I2166" t="s">
        <v>4367</v>
      </c>
      <c r="J2166" t="s">
        <v>4367</v>
      </c>
      <c r="K2166">
        <v>10301</v>
      </c>
      <c r="L2166" t="s">
        <v>3705</v>
      </c>
      <c r="M2166" s="87">
        <v>43782</v>
      </c>
      <c r="N2166" t="s">
        <v>1551</v>
      </c>
      <c r="O2166" t="s">
        <v>1552</v>
      </c>
      <c r="P2166" s="61">
        <v>81.52</v>
      </c>
      <c r="Q2166" t="s">
        <v>1552</v>
      </c>
      <c r="R2166" s="61">
        <v>81.52</v>
      </c>
      <c r="S2166" s="61">
        <v>0</v>
      </c>
    </row>
    <row r="2167" spans="1:19" x14ac:dyDescent="0.2">
      <c r="A2167" t="s">
        <v>624</v>
      </c>
      <c r="B2167" t="s">
        <v>1032</v>
      </c>
      <c r="C2167" t="s">
        <v>1392</v>
      </c>
      <c r="D2167" t="s">
        <v>238</v>
      </c>
      <c r="E2167" t="s">
        <v>1546</v>
      </c>
      <c r="F2167" t="s">
        <v>119</v>
      </c>
      <c r="G2167" s="87">
        <v>43791</v>
      </c>
      <c r="H2167" t="s">
        <v>3024</v>
      </c>
      <c r="I2167" t="s">
        <v>4252</v>
      </c>
      <c r="J2167" t="s">
        <v>4374</v>
      </c>
      <c r="K2167">
        <v>10307</v>
      </c>
      <c r="L2167" t="s">
        <v>3333</v>
      </c>
      <c r="M2167" s="87">
        <v>43797</v>
      </c>
      <c r="N2167" t="s">
        <v>1635</v>
      </c>
      <c r="O2167" t="s">
        <v>1552</v>
      </c>
      <c r="P2167" s="61">
        <v>72.73</v>
      </c>
      <c r="Q2167" t="s">
        <v>1552</v>
      </c>
      <c r="R2167" s="61">
        <v>72.73</v>
      </c>
      <c r="S2167" s="61">
        <v>0</v>
      </c>
    </row>
    <row r="2168" spans="1:19" x14ac:dyDescent="0.2">
      <c r="A2168" t="s">
        <v>624</v>
      </c>
      <c r="B2168" t="s">
        <v>1032</v>
      </c>
      <c r="C2168" t="s">
        <v>1392</v>
      </c>
      <c r="D2168" t="s">
        <v>238</v>
      </c>
      <c r="E2168" t="s">
        <v>1546</v>
      </c>
      <c r="F2168" t="s">
        <v>119</v>
      </c>
      <c r="G2168" s="87">
        <v>43799</v>
      </c>
      <c r="H2168" t="s">
        <v>1846</v>
      </c>
      <c r="I2168" t="s">
        <v>4362</v>
      </c>
      <c r="J2168" t="s">
        <v>4362</v>
      </c>
      <c r="K2168">
        <v>10318</v>
      </c>
      <c r="L2168" t="s">
        <v>4375</v>
      </c>
      <c r="M2168" s="87">
        <v>43810</v>
      </c>
      <c r="N2168" t="s">
        <v>1551</v>
      </c>
      <c r="O2168" t="s">
        <v>1552</v>
      </c>
      <c r="P2168" s="61">
        <v>96.36</v>
      </c>
      <c r="Q2168" t="s">
        <v>1552</v>
      </c>
      <c r="R2168" s="61">
        <v>96.36</v>
      </c>
      <c r="S2168" s="61">
        <v>0</v>
      </c>
    </row>
    <row r="2169" spans="1:19" x14ac:dyDescent="0.2">
      <c r="A2169" t="s">
        <v>624</v>
      </c>
      <c r="B2169" t="s">
        <v>1032</v>
      </c>
      <c r="C2169" t="s">
        <v>1392</v>
      </c>
      <c r="D2169" t="s">
        <v>238</v>
      </c>
      <c r="E2169" t="s">
        <v>1546</v>
      </c>
      <c r="F2169" t="s">
        <v>119</v>
      </c>
      <c r="G2169" s="87">
        <v>43799</v>
      </c>
      <c r="H2169" t="s">
        <v>1846</v>
      </c>
      <c r="I2169" t="s">
        <v>4364</v>
      </c>
      <c r="J2169" t="s">
        <v>4364</v>
      </c>
      <c r="K2169">
        <v>10318</v>
      </c>
      <c r="L2169" t="s">
        <v>4375</v>
      </c>
      <c r="M2169" s="87">
        <v>43810</v>
      </c>
      <c r="N2169" t="s">
        <v>1551</v>
      </c>
      <c r="O2169" t="s">
        <v>1552</v>
      </c>
      <c r="P2169" s="61">
        <v>418.56</v>
      </c>
      <c r="Q2169" t="s">
        <v>1552</v>
      </c>
      <c r="R2169" s="61">
        <v>418.56</v>
      </c>
      <c r="S2169" s="61">
        <v>0</v>
      </c>
    </row>
    <row r="2170" spans="1:19" x14ac:dyDescent="0.2">
      <c r="A2170" t="s">
        <v>624</v>
      </c>
      <c r="B2170" t="s">
        <v>1032</v>
      </c>
      <c r="C2170" t="s">
        <v>1392</v>
      </c>
      <c r="D2170" t="s">
        <v>238</v>
      </c>
      <c r="E2170" t="s">
        <v>1546</v>
      </c>
      <c r="F2170" t="s">
        <v>119</v>
      </c>
      <c r="G2170" s="87">
        <v>43799</v>
      </c>
      <c r="H2170" t="s">
        <v>1846</v>
      </c>
      <c r="I2170" t="s">
        <v>4365</v>
      </c>
      <c r="J2170" t="s">
        <v>4365</v>
      </c>
      <c r="K2170">
        <v>10318</v>
      </c>
      <c r="L2170" t="s">
        <v>4375</v>
      </c>
      <c r="M2170" s="87">
        <v>43810</v>
      </c>
      <c r="N2170" t="s">
        <v>1551</v>
      </c>
      <c r="O2170" t="s">
        <v>1552</v>
      </c>
      <c r="P2170" s="61">
        <v>442.31</v>
      </c>
      <c r="Q2170" t="s">
        <v>1552</v>
      </c>
      <c r="R2170" s="61">
        <v>442.31</v>
      </c>
      <c r="S2170" s="61">
        <v>0</v>
      </c>
    </row>
    <row r="2171" spans="1:19" x14ac:dyDescent="0.2">
      <c r="A2171" t="s">
        <v>624</v>
      </c>
      <c r="B2171" t="s">
        <v>1032</v>
      </c>
      <c r="C2171" t="s">
        <v>1392</v>
      </c>
      <c r="D2171" t="s">
        <v>238</v>
      </c>
      <c r="E2171" t="s">
        <v>1546</v>
      </c>
      <c r="F2171" t="s">
        <v>119</v>
      </c>
      <c r="G2171" s="87">
        <v>43799</v>
      </c>
      <c r="H2171" t="s">
        <v>1846</v>
      </c>
      <c r="I2171" t="s">
        <v>4366</v>
      </c>
      <c r="J2171" t="s">
        <v>4366</v>
      </c>
      <c r="K2171">
        <v>10319</v>
      </c>
      <c r="L2171" t="s">
        <v>3572</v>
      </c>
      <c r="M2171" s="87">
        <v>43810</v>
      </c>
      <c r="N2171" t="s">
        <v>1551</v>
      </c>
      <c r="O2171" t="s">
        <v>1552</v>
      </c>
      <c r="P2171" s="61">
        <v>40.35</v>
      </c>
      <c r="Q2171" t="s">
        <v>1552</v>
      </c>
      <c r="R2171" s="61">
        <v>40.35</v>
      </c>
      <c r="S2171" s="61">
        <v>0</v>
      </c>
    </row>
    <row r="2172" spans="1:19" x14ac:dyDescent="0.2">
      <c r="A2172" t="s">
        <v>624</v>
      </c>
      <c r="B2172" t="s">
        <v>1032</v>
      </c>
      <c r="C2172" t="s">
        <v>1392</v>
      </c>
      <c r="D2172" t="s">
        <v>238</v>
      </c>
      <c r="E2172" t="s">
        <v>1546</v>
      </c>
      <c r="F2172" t="s">
        <v>119</v>
      </c>
      <c r="G2172" s="87">
        <v>43799</v>
      </c>
      <c r="H2172" t="s">
        <v>1846</v>
      </c>
      <c r="I2172" t="s">
        <v>4367</v>
      </c>
      <c r="J2172" t="s">
        <v>4367</v>
      </c>
      <c r="K2172">
        <v>10319</v>
      </c>
      <c r="L2172" t="s">
        <v>3572</v>
      </c>
      <c r="M2172" s="87">
        <v>43810</v>
      </c>
      <c r="N2172" t="s">
        <v>1551</v>
      </c>
      <c r="O2172" t="s">
        <v>1552</v>
      </c>
      <c r="P2172" s="61">
        <v>78.89</v>
      </c>
      <c r="Q2172" t="s">
        <v>1552</v>
      </c>
      <c r="R2172" s="61">
        <v>78.89</v>
      </c>
      <c r="S2172" s="61">
        <v>0</v>
      </c>
    </row>
    <row r="2173" spans="1:19" x14ac:dyDescent="0.2">
      <c r="A2173" t="s">
        <v>624</v>
      </c>
      <c r="B2173" t="s">
        <v>1032</v>
      </c>
      <c r="C2173" t="s">
        <v>1392</v>
      </c>
      <c r="D2173" t="s">
        <v>238</v>
      </c>
      <c r="E2173" t="s">
        <v>1546</v>
      </c>
      <c r="F2173" t="s">
        <v>120</v>
      </c>
      <c r="G2173" s="87">
        <v>43830</v>
      </c>
      <c r="H2173" t="s">
        <v>1846</v>
      </c>
      <c r="I2173" t="s">
        <v>4362</v>
      </c>
      <c r="J2173" t="s">
        <v>4362</v>
      </c>
      <c r="K2173">
        <v>10342</v>
      </c>
      <c r="L2173" t="s">
        <v>4376</v>
      </c>
      <c r="M2173" s="87">
        <v>43840</v>
      </c>
      <c r="N2173" t="s">
        <v>1551</v>
      </c>
      <c r="O2173" t="s">
        <v>1552</v>
      </c>
      <c r="P2173" s="61">
        <v>96.36</v>
      </c>
      <c r="Q2173" t="s">
        <v>1552</v>
      </c>
      <c r="R2173" s="61">
        <v>96.36</v>
      </c>
      <c r="S2173" s="61">
        <v>0</v>
      </c>
    </row>
    <row r="2174" spans="1:19" x14ac:dyDescent="0.2">
      <c r="A2174" t="s">
        <v>624</v>
      </c>
      <c r="B2174" t="s">
        <v>1032</v>
      </c>
      <c r="C2174" t="s">
        <v>1392</v>
      </c>
      <c r="D2174" t="s">
        <v>238</v>
      </c>
      <c r="E2174" t="s">
        <v>1546</v>
      </c>
      <c r="F2174" t="s">
        <v>120</v>
      </c>
      <c r="G2174" s="87">
        <v>43830</v>
      </c>
      <c r="H2174" t="s">
        <v>1846</v>
      </c>
      <c r="I2174" t="s">
        <v>4364</v>
      </c>
      <c r="J2174" t="s">
        <v>4364</v>
      </c>
      <c r="K2174">
        <v>10342</v>
      </c>
      <c r="L2174" t="s">
        <v>4376</v>
      </c>
      <c r="M2174" s="87">
        <v>43840</v>
      </c>
      <c r="N2174" t="s">
        <v>1551</v>
      </c>
      <c r="O2174" t="s">
        <v>1552</v>
      </c>
      <c r="P2174" s="61">
        <v>430.15</v>
      </c>
      <c r="Q2174" t="s">
        <v>1552</v>
      </c>
      <c r="R2174" s="61">
        <v>430.15</v>
      </c>
      <c r="S2174" s="61">
        <v>0</v>
      </c>
    </row>
    <row r="2175" spans="1:19" x14ac:dyDescent="0.2">
      <c r="A2175" t="s">
        <v>624</v>
      </c>
      <c r="B2175" t="s">
        <v>1032</v>
      </c>
      <c r="C2175" t="s">
        <v>1392</v>
      </c>
      <c r="D2175" t="s">
        <v>238</v>
      </c>
      <c r="E2175" t="s">
        <v>1546</v>
      </c>
      <c r="F2175" t="s">
        <v>120</v>
      </c>
      <c r="G2175" s="87">
        <v>43830</v>
      </c>
      <c r="H2175" t="s">
        <v>1846</v>
      </c>
      <c r="I2175" t="s">
        <v>4365</v>
      </c>
      <c r="J2175" t="s">
        <v>4365</v>
      </c>
      <c r="K2175">
        <v>10342</v>
      </c>
      <c r="L2175" t="s">
        <v>4376</v>
      </c>
      <c r="M2175" s="87">
        <v>43840</v>
      </c>
      <c r="N2175" t="s">
        <v>1551</v>
      </c>
      <c r="O2175" t="s">
        <v>1552</v>
      </c>
      <c r="P2175" s="61">
        <v>450.76</v>
      </c>
      <c r="Q2175" t="s">
        <v>1552</v>
      </c>
      <c r="R2175" s="61">
        <v>450.76</v>
      </c>
      <c r="S2175" s="61">
        <v>0</v>
      </c>
    </row>
    <row r="2176" spans="1:19" x14ac:dyDescent="0.2">
      <c r="A2176" t="s">
        <v>624</v>
      </c>
      <c r="B2176" t="s">
        <v>1032</v>
      </c>
      <c r="C2176" t="s">
        <v>1392</v>
      </c>
      <c r="D2176" t="s">
        <v>238</v>
      </c>
      <c r="E2176" t="s">
        <v>1546</v>
      </c>
      <c r="F2176" t="s">
        <v>120</v>
      </c>
      <c r="G2176" s="87">
        <v>43830</v>
      </c>
      <c r="H2176" t="s">
        <v>1846</v>
      </c>
      <c r="I2176" t="s">
        <v>4366</v>
      </c>
      <c r="J2176" t="s">
        <v>4366</v>
      </c>
      <c r="K2176">
        <v>10344</v>
      </c>
      <c r="L2176" t="s">
        <v>3708</v>
      </c>
      <c r="M2176" s="87">
        <v>43840</v>
      </c>
      <c r="N2176" t="s">
        <v>1551</v>
      </c>
      <c r="O2176" t="s">
        <v>1552</v>
      </c>
      <c r="P2176" s="61">
        <v>41.69</v>
      </c>
      <c r="Q2176" t="s">
        <v>1552</v>
      </c>
      <c r="R2176" s="61">
        <v>41.69</v>
      </c>
      <c r="S2176" s="61">
        <v>0</v>
      </c>
    </row>
    <row r="2177" spans="1:19" x14ac:dyDescent="0.2">
      <c r="A2177" t="s">
        <v>624</v>
      </c>
      <c r="B2177" t="s">
        <v>1032</v>
      </c>
      <c r="C2177" t="s">
        <v>1392</v>
      </c>
      <c r="D2177" t="s">
        <v>238</v>
      </c>
      <c r="E2177" t="s">
        <v>1546</v>
      </c>
      <c r="F2177" t="s">
        <v>120</v>
      </c>
      <c r="G2177" s="87">
        <v>43830</v>
      </c>
      <c r="H2177" t="s">
        <v>1846</v>
      </c>
      <c r="I2177" t="s">
        <v>4367</v>
      </c>
      <c r="J2177" t="s">
        <v>4367</v>
      </c>
      <c r="K2177">
        <v>10344</v>
      </c>
      <c r="L2177" t="s">
        <v>3708</v>
      </c>
      <c r="M2177" s="87">
        <v>43840</v>
      </c>
      <c r="N2177" t="s">
        <v>1551</v>
      </c>
      <c r="O2177" t="s">
        <v>1552</v>
      </c>
      <c r="P2177" s="61">
        <v>81.52</v>
      </c>
      <c r="Q2177" t="s">
        <v>1552</v>
      </c>
      <c r="R2177" s="61">
        <v>81.52</v>
      </c>
      <c r="S2177" s="61">
        <v>0</v>
      </c>
    </row>
    <row r="2178" spans="1:19" x14ac:dyDescent="0.2">
      <c r="A2178" t="s">
        <v>624</v>
      </c>
      <c r="B2178" t="s">
        <v>1032</v>
      </c>
      <c r="C2178" t="s">
        <v>1392</v>
      </c>
      <c r="D2178" t="s">
        <v>238</v>
      </c>
      <c r="E2178" t="s">
        <v>1546</v>
      </c>
      <c r="F2178" t="s">
        <v>120</v>
      </c>
      <c r="G2178" s="87">
        <v>43830</v>
      </c>
      <c r="H2178" t="s">
        <v>3024</v>
      </c>
      <c r="I2178" t="s">
        <v>4256</v>
      </c>
      <c r="J2178" t="s">
        <v>4377</v>
      </c>
      <c r="K2178">
        <v>10342</v>
      </c>
      <c r="L2178" t="s">
        <v>4258</v>
      </c>
      <c r="M2178" s="87">
        <v>43840</v>
      </c>
      <c r="N2178" t="s">
        <v>1551</v>
      </c>
      <c r="O2178" t="s">
        <v>1552</v>
      </c>
      <c r="P2178" s="61">
        <v>36.36</v>
      </c>
      <c r="Q2178" t="s">
        <v>1552</v>
      </c>
      <c r="R2178" s="61">
        <v>36.36</v>
      </c>
      <c r="S2178" s="61">
        <v>0</v>
      </c>
    </row>
    <row r="2179" spans="1:19" x14ac:dyDescent="0.2">
      <c r="A2179" t="s">
        <v>624</v>
      </c>
      <c r="B2179" t="s">
        <v>1032</v>
      </c>
      <c r="C2179" t="s">
        <v>1392</v>
      </c>
      <c r="D2179" t="s">
        <v>238</v>
      </c>
      <c r="E2179" t="s">
        <v>1546</v>
      </c>
      <c r="F2179" t="s">
        <v>121</v>
      </c>
      <c r="G2179" s="87">
        <v>43861</v>
      </c>
      <c r="H2179" t="s">
        <v>1846</v>
      </c>
      <c r="I2179" t="s">
        <v>4362</v>
      </c>
      <c r="J2179" t="s">
        <v>4362</v>
      </c>
      <c r="K2179">
        <v>10355</v>
      </c>
      <c r="L2179" t="s">
        <v>4378</v>
      </c>
      <c r="M2179" s="87">
        <v>43873</v>
      </c>
      <c r="N2179" t="s">
        <v>1551</v>
      </c>
      <c r="O2179" t="s">
        <v>1552</v>
      </c>
      <c r="P2179" s="61">
        <v>96.36</v>
      </c>
      <c r="Q2179" t="s">
        <v>1552</v>
      </c>
      <c r="R2179" s="61">
        <v>96.36</v>
      </c>
      <c r="S2179" s="61">
        <v>0</v>
      </c>
    </row>
    <row r="2180" spans="1:19" x14ac:dyDescent="0.2">
      <c r="A2180" t="s">
        <v>624</v>
      </c>
      <c r="B2180" t="s">
        <v>1032</v>
      </c>
      <c r="C2180" t="s">
        <v>1392</v>
      </c>
      <c r="D2180" t="s">
        <v>238</v>
      </c>
      <c r="E2180" t="s">
        <v>1546</v>
      </c>
      <c r="F2180" t="s">
        <v>121</v>
      </c>
      <c r="G2180" s="87">
        <v>43861</v>
      </c>
      <c r="H2180" t="s">
        <v>1846</v>
      </c>
      <c r="I2180" t="s">
        <v>4364</v>
      </c>
      <c r="J2180" t="s">
        <v>4364</v>
      </c>
      <c r="K2180">
        <v>10355</v>
      </c>
      <c r="L2180" t="s">
        <v>4378</v>
      </c>
      <c r="M2180" s="87">
        <v>43873</v>
      </c>
      <c r="N2180" t="s">
        <v>1551</v>
      </c>
      <c r="O2180" t="s">
        <v>1552</v>
      </c>
      <c r="P2180" s="61">
        <v>655.19000000000005</v>
      </c>
      <c r="Q2180" t="s">
        <v>1552</v>
      </c>
      <c r="R2180" s="61">
        <v>655.19000000000005</v>
      </c>
      <c r="S2180" s="61">
        <v>0</v>
      </c>
    </row>
    <row r="2181" spans="1:19" x14ac:dyDescent="0.2">
      <c r="A2181" t="s">
        <v>624</v>
      </c>
      <c r="B2181" t="s">
        <v>1032</v>
      </c>
      <c r="C2181" t="s">
        <v>1392</v>
      </c>
      <c r="D2181" t="s">
        <v>238</v>
      </c>
      <c r="E2181" t="s">
        <v>1546</v>
      </c>
      <c r="F2181" t="s">
        <v>121</v>
      </c>
      <c r="G2181" s="87">
        <v>43861</v>
      </c>
      <c r="H2181" t="s">
        <v>1846</v>
      </c>
      <c r="I2181" t="s">
        <v>4365</v>
      </c>
      <c r="J2181" t="s">
        <v>4365</v>
      </c>
      <c r="K2181">
        <v>10355</v>
      </c>
      <c r="L2181" t="s">
        <v>4378</v>
      </c>
      <c r="M2181" s="87">
        <v>43873</v>
      </c>
      <c r="N2181" t="s">
        <v>1551</v>
      </c>
      <c r="O2181" t="s">
        <v>1552</v>
      </c>
      <c r="P2181" s="61">
        <v>193.22</v>
      </c>
      <c r="Q2181" t="s">
        <v>1552</v>
      </c>
      <c r="R2181" s="61">
        <v>193.22</v>
      </c>
      <c r="S2181" s="61">
        <v>0</v>
      </c>
    </row>
    <row r="2182" spans="1:19" x14ac:dyDescent="0.2">
      <c r="A2182" t="s">
        <v>624</v>
      </c>
      <c r="B2182" t="s">
        <v>1032</v>
      </c>
      <c r="C2182" t="s">
        <v>1392</v>
      </c>
      <c r="D2182" t="s">
        <v>238</v>
      </c>
      <c r="E2182" t="s">
        <v>1546</v>
      </c>
      <c r="F2182" t="s">
        <v>121</v>
      </c>
      <c r="G2182" s="87">
        <v>43861</v>
      </c>
      <c r="H2182" t="s">
        <v>1846</v>
      </c>
      <c r="I2182" t="s">
        <v>4366</v>
      </c>
      <c r="J2182" t="s">
        <v>4366</v>
      </c>
      <c r="K2182">
        <v>10356</v>
      </c>
      <c r="L2182" t="s">
        <v>3711</v>
      </c>
      <c r="M2182" s="87">
        <v>43873</v>
      </c>
      <c r="N2182" t="s">
        <v>1551</v>
      </c>
      <c r="O2182" t="s">
        <v>1552</v>
      </c>
      <c r="P2182" s="61">
        <v>41.69</v>
      </c>
      <c r="Q2182" t="s">
        <v>1552</v>
      </c>
      <c r="R2182" s="61">
        <v>41.69</v>
      </c>
      <c r="S2182" s="61">
        <v>0</v>
      </c>
    </row>
    <row r="2183" spans="1:19" x14ac:dyDescent="0.2">
      <c r="A2183" t="s">
        <v>624</v>
      </c>
      <c r="B2183" t="s">
        <v>1032</v>
      </c>
      <c r="C2183" t="s">
        <v>1392</v>
      </c>
      <c r="D2183" t="s">
        <v>238</v>
      </c>
      <c r="E2183" t="s">
        <v>1546</v>
      </c>
      <c r="F2183" t="s">
        <v>121</v>
      </c>
      <c r="G2183" s="87">
        <v>43861</v>
      </c>
      <c r="H2183" t="s">
        <v>1846</v>
      </c>
      <c r="I2183" t="s">
        <v>4367</v>
      </c>
      <c r="J2183" t="s">
        <v>4367</v>
      </c>
      <c r="K2183">
        <v>10356</v>
      </c>
      <c r="L2183" t="s">
        <v>3711</v>
      </c>
      <c r="M2183" s="87">
        <v>43873</v>
      </c>
      <c r="N2183" t="s">
        <v>1551</v>
      </c>
      <c r="O2183" t="s">
        <v>1552</v>
      </c>
      <c r="P2183" s="61">
        <v>81.52</v>
      </c>
      <c r="Q2183" t="s">
        <v>1552</v>
      </c>
      <c r="R2183" s="61">
        <v>81.52</v>
      </c>
      <c r="S2183" s="61">
        <v>0</v>
      </c>
    </row>
    <row r="2184" spans="1:19" x14ac:dyDescent="0.2">
      <c r="A2184" t="s">
        <v>624</v>
      </c>
      <c r="B2184" t="s">
        <v>1032</v>
      </c>
      <c r="C2184" t="s">
        <v>1392</v>
      </c>
      <c r="D2184" t="s">
        <v>238</v>
      </c>
      <c r="E2184" t="s">
        <v>1546</v>
      </c>
      <c r="F2184" t="s">
        <v>122</v>
      </c>
      <c r="G2184" s="87">
        <v>43889</v>
      </c>
      <c r="H2184" t="s">
        <v>3024</v>
      </c>
      <c r="I2184" t="s">
        <v>4259</v>
      </c>
      <c r="J2184" t="s">
        <v>4379</v>
      </c>
      <c r="K2184">
        <v>10363</v>
      </c>
      <c r="L2184" t="s">
        <v>4261</v>
      </c>
      <c r="M2184" s="87">
        <v>43891</v>
      </c>
      <c r="N2184" t="s">
        <v>1635</v>
      </c>
      <c r="O2184" t="s">
        <v>1552</v>
      </c>
      <c r="P2184" s="61">
        <v>72.73</v>
      </c>
      <c r="Q2184" t="s">
        <v>1552</v>
      </c>
      <c r="R2184" s="61">
        <v>72.73</v>
      </c>
      <c r="S2184" s="61">
        <v>0</v>
      </c>
    </row>
    <row r="2185" spans="1:19" x14ac:dyDescent="0.2">
      <c r="A2185" t="s">
        <v>624</v>
      </c>
      <c r="B2185" t="s">
        <v>1032</v>
      </c>
      <c r="C2185" t="s">
        <v>1392</v>
      </c>
      <c r="D2185" t="s">
        <v>238</v>
      </c>
      <c r="E2185" t="s">
        <v>1546</v>
      </c>
      <c r="F2185" t="s">
        <v>122</v>
      </c>
      <c r="G2185" s="87">
        <v>43890</v>
      </c>
      <c r="H2185" t="s">
        <v>1846</v>
      </c>
      <c r="I2185" t="s">
        <v>4364</v>
      </c>
      <c r="J2185" t="s">
        <v>4364</v>
      </c>
      <c r="K2185">
        <v>10366</v>
      </c>
      <c r="L2185" t="s">
        <v>4380</v>
      </c>
      <c r="M2185" s="87">
        <v>43902</v>
      </c>
      <c r="N2185" t="s">
        <v>1551</v>
      </c>
      <c r="O2185" t="s">
        <v>1552</v>
      </c>
      <c r="P2185" s="61">
        <v>438.58</v>
      </c>
      <c r="Q2185" t="s">
        <v>1552</v>
      </c>
      <c r="R2185" s="61">
        <v>438.58</v>
      </c>
      <c r="S2185" s="61">
        <v>0</v>
      </c>
    </row>
    <row r="2186" spans="1:19" x14ac:dyDescent="0.2">
      <c r="A2186" t="s">
        <v>624</v>
      </c>
      <c r="B2186" t="s">
        <v>1032</v>
      </c>
      <c r="C2186" t="s">
        <v>1392</v>
      </c>
      <c r="D2186" t="s">
        <v>238</v>
      </c>
      <c r="E2186" t="s">
        <v>1546</v>
      </c>
      <c r="F2186" t="s">
        <v>122</v>
      </c>
      <c r="G2186" s="87">
        <v>43890</v>
      </c>
      <c r="H2186" t="s">
        <v>1846</v>
      </c>
      <c r="I2186" t="s">
        <v>4365</v>
      </c>
      <c r="J2186" t="s">
        <v>4365</v>
      </c>
      <c r="K2186">
        <v>10366</v>
      </c>
      <c r="L2186" t="s">
        <v>4380</v>
      </c>
      <c r="M2186" s="87">
        <v>43902</v>
      </c>
      <c r="N2186" t="s">
        <v>1551</v>
      </c>
      <c r="O2186" t="s">
        <v>1552</v>
      </c>
      <c r="P2186" s="61">
        <v>478.7</v>
      </c>
      <c r="Q2186" t="s">
        <v>1552</v>
      </c>
      <c r="R2186" s="61">
        <v>478.7</v>
      </c>
      <c r="S2186" s="61">
        <v>0</v>
      </c>
    </row>
    <row r="2187" spans="1:19" x14ac:dyDescent="0.2">
      <c r="A2187" t="s">
        <v>624</v>
      </c>
      <c r="B2187" t="s">
        <v>1032</v>
      </c>
      <c r="C2187" t="s">
        <v>1392</v>
      </c>
      <c r="D2187" t="s">
        <v>238</v>
      </c>
      <c r="E2187" t="s">
        <v>1546</v>
      </c>
      <c r="F2187" t="s">
        <v>122</v>
      </c>
      <c r="G2187" s="87">
        <v>43890</v>
      </c>
      <c r="H2187" t="s">
        <v>1846</v>
      </c>
      <c r="I2187" t="s">
        <v>4366</v>
      </c>
      <c r="J2187" t="s">
        <v>4366</v>
      </c>
      <c r="K2187">
        <v>10367</v>
      </c>
      <c r="L2187" t="s">
        <v>3788</v>
      </c>
      <c r="M2187" s="87">
        <v>43902</v>
      </c>
      <c r="N2187" t="s">
        <v>1551</v>
      </c>
      <c r="O2187" t="s">
        <v>1552</v>
      </c>
      <c r="P2187" s="61">
        <v>39</v>
      </c>
      <c r="Q2187" t="s">
        <v>1552</v>
      </c>
      <c r="R2187" s="61">
        <v>39</v>
      </c>
      <c r="S2187" s="61">
        <v>0</v>
      </c>
    </row>
    <row r="2188" spans="1:19" x14ac:dyDescent="0.2">
      <c r="A2188" t="s">
        <v>624</v>
      </c>
      <c r="B2188" t="s">
        <v>1032</v>
      </c>
      <c r="C2188" t="s">
        <v>1392</v>
      </c>
      <c r="D2188" t="s">
        <v>238</v>
      </c>
      <c r="E2188" t="s">
        <v>1546</v>
      </c>
      <c r="F2188" t="s">
        <v>122</v>
      </c>
      <c r="G2188" s="87">
        <v>43890</v>
      </c>
      <c r="H2188" t="s">
        <v>1846</v>
      </c>
      <c r="I2188" t="s">
        <v>4367</v>
      </c>
      <c r="J2188" t="s">
        <v>4367</v>
      </c>
      <c r="K2188">
        <v>10367</v>
      </c>
      <c r="L2188" t="s">
        <v>3788</v>
      </c>
      <c r="M2188" s="87">
        <v>43902</v>
      </c>
      <c r="N2188" t="s">
        <v>1551</v>
      </c>
      <c r="O2188" t="s">
        <v>1552</v>
      </c>
      <c r="P2188" s="61">
        <v>76.260000000000005</v>
      </c>
      <c r="Q2188" t="s">
        <v>1552</v>
      </c>
      <c r="R2188" s="61">
        <v>76.260000000000005</v>
      </c>
      <c r="S2188" s="61">
        <v>0</v>
      </c>
    </row>
    <row r="2189" spans="1:19" x14ac:dyDescent="0.2">
      <c r="A2189" t="s">
        <v>624</v>
      </c>
      <c r="B2189" t="s">
        <v>1032</v>
      </c>
      <c r="C2189" t="s">
        <v>1392</v>
      </c>
      <c r="D2189" t="s">
        <v>238</v>
      </c>
      <c r="E2189" t="s">
        <v>1546</v>
      </c>
      <c r="F2189" t="s">
        <v>123</v>
      </c>
      <c r="G2189" s="87">
        <v>43921</v>
      </c>
      <c r="H2189" t="s">
        <v>1846</v>
      </c>
      <c r="I2189" t="s">
        <v>4362</v>
      </c>
      <c r="J2189" t="s">
        <v>4362</v>
      </c>
      <c r="K2189">
        <v>10386</v>
      </c>
      <c r="L2189" t="s">
        <v>4381</v>
      </c>
      <c r="M2189" s="87">
        <v>43935</v>
      </c>
      <c r="N2189" t="s">
        <v>1551</v>
      </c>
      <c r="O2189" t="s">
        <v>1552</v>
      </c>
      <c r="P2189" s="61">
        <v>96.35</v>
      </c>
      <c r="Q2189" t="s">
        <v>1552</v>
      </c>
      <c r="R2189" s="61">
        <v>96.35</v>
      </c>
      <c r="S2189" s="61">
        <v>0</v>
      </c>
    </row>
    <row r="2190" spans="1:19" x14ac:dyDescent="0.2">
      <c r="A2190" t="s">
        <v>624</v>
      </c>
      <c r="B2190" t="s">
        <v>1032</v>
      </c>
      <c r="C2190" t="s">
        <v>1392</v>
      </c>
      <c r="D2190" t="s">
        <v>238</v>
      </c>
      <c r="E2190" t="s">
        <v>1546</v>
      </c>
      <c r="F2190" t="s">
        <v>123</v>
      </c>
      <c r="G2190" s="87">
        <v>43921</v>
      </c>
      <c r="H2190" t="s">
        <v>1846</v>
      </c>
      <c r="I2190" t="s">
        <v>4364</v>
      </c>
      <c r="J2190" t="s">
        <v>4364</v>
      </c>
      <c r="K2190">
        <v>10386</v>
      </c>
      <c r="L2190" t="s">
        <v>4381</v>
      </c>
      <c r="M2190" s="87">
        <v>43935</v>
      </c>
      <c r="N2190" t="s">
        <v>1551</v>
      </c>
      <c r="O2190" t="s">
        <v>1552</v>
      </c>
      <c r="P2190" s="61">
        <v>493.24</v>
      </c>
      <c r="Q2190" t="s">
        <v>1552</v>
      </c>
      <c r="R2190" s="61">
        <v>493.24</v>
      </c>
      <c r="S2190" s="61">
        <v>0</v>
      </c>
    </row>
    <row r="2191" spans="1:19" x14ac:dyDescent="0.2">
      <c r="A2191" t="s">
        <v>624</v>
      </c>
      <c r="B2191" t="s">
        <v>1032</v>
      </c>
      <c r="C2191" t="s">
        <v>1392</v>
      </c>
      <c r="D2191" t="s">
        <v>238</v>
      </c>
      <c r="E2191" t="s">
        <v>1546</v>
      </c>
      <c r="F2191" t="s">
        <v>123</v>
      </c>
      <c r="G2191" s="87">
        <v>43921</v>
      </c>
      <c r="H2191" t="s">
        <v>1846</v>
      </c>
      <c r="I2191" t="s">
        <v>4365</v>
      </c>
      <c r="J2191" t="s">
        <v>4365</v>
      </c>
      <c r="K2191">
        <v>10386</v>
      </c>
      <c r="L2191" t="s">
        <v>4381</v>
      </c>
      <c r="M2191" s="87">
        <v>43935</v>
      </c>
      <c r="N2191" t="s">
        <v>1551</v>
      </c>
      <c r="O2191" t="s">
        <v>1552</v>
      </c>
      <c r="P2191" s="61">
        <v>448.76</v>
      </c>
      <c r="Q2191" t="s">
        <v>1552</v>
      </c>
      <c r="R2191" s="61">
        <v>448.76</v>
      </c>
      <c r="S2191" s="61">
        <v>0</v>
      </c>
    </row>
    <row r="2192" spans="1:19" x14ac:dyDescent="0.2">
      <c r="A2192" t="s">
        <v>624</v>
      </c>
      <c r="B2192" t="s">
        <v>1032</v>
      </c>
      <c r="C2192" t="s">
        <v>1392</v>
      </c>
      <c r="D2192" t="s">
        <v>238</v>
      </c>
      <c r="E2192" t="s">
        <v>1546</v>
      </c>
      <c r="F2192" t="s">
        <v>123</v>
      </c>
      <c r="G2192" s="87">
        <v>43921</v>
      </c>
      <c r="H2192" t="s">
        <v>1846</v>
      </c>
      <c r="I2192" t="s">
        <v>4366</v>
      </c>
      <c r="J2192" t="s">
        <v>4366</v>
      </c>
      <c r="K2192">
        <v>10386</v>
      </c>
      <c r="L2192" t="s">
        <v>3791</v>
      </c>
      <c r="M2192" s="87">
        <v>43935</v>
      </c>
      <c r="N2192" t="s">
        <v>1551</v>
      </c>
      <c r="O2192" t="s">
        <v>1552</v>
      </c>
      <c r="P2192" s="61">
        <v>41.69</v>
      </c>
      <c r="Q2192" t="s">
        <v>1552</v>
      </c>
      <c r="R2192" s="61">
        <v>41.69</v>
      </c>
      <c r="S2192" s="61">
        <v>0</v>
      </c>
    </row>
    <row r="2193" spans="1:19" x14ac:dyDescent="0.2">
      <c r="A2193" t="s">
        <v>624</v>
      </c>
      <c r="B2193" t="s">
        <v>1032</v>
      </c>
      <c r="C2193" t="s">
        <v>1392</v>
      </c>
      <c r="D2193" t="s">
        <v>238</v>
      </c>
      <c r="E2193" t="s">
        <v>1546</v>
      </c>
      <c r="F2193" t="s">
        <v>123</v>
      </c>
      <c r="G2193" s="87">
        <v>43921</v>
      </c>
      <c r="H2193" t="s">
        <v>1846</v>
      </c>
      <c r="I2193" t="s">
        <v>4367</v>
      </c>
      <c r="J2193" t="s">
        <v>4367</v>
      </c>
      <c r="K2193">
        <v>10386</v>
      </c>
      <c r="L2193" t="s">
        <v>3791</v>
      </c>
      <c r="M2193" s="87">
        <v>43935</v>
      </c>
      <c r="N2193" t="s">
        <v>1551</v>
      </c>
      <c r="O2193" t="s">
        <v>1552</v>
      </c>
      <c r="P2193" s="61">
        <v>81.52</v>
      </c>
      <c r="Q2193" t="s">
        <v>1552</v>
      </c>
      <c r="R2193" s="61">
        <v>81.52</v>
      </c>
      <c r="S2193" s="61">
        <v>0</v>
      </c>
    </row>
    <row r="2194" spans="1:19" x14ac:dyDescent="0.2">
      <c r="A2194" t="s">
        <v>624</v>
      </c>
      <c r="B2194" t="s">
        <v>1032</v>
      </c>
      <c r="C2194" t="s">
        <v>1392</v>
      </c>
      <c r="D2194" t="s">
        <v>238</v>
      </c>
      <c r="E2194" t="s">
        <v>1546</v>
      </c>
      <c r="F2194" t="s">
        <v>124</v>
      </c>
      <c r="G2194" s="87">
        <v>43951</v>
      </c>
      <c r="H2194" t="s">
        <v>1846</v>
      </c>
      <c r="I2194" t="s">
        <v>4362</v>
      </c>
      <c r="J2194" t="s">
        <v>4362</v>
      </c>
      <c r="K2194">
        <v>10397</v>
      </c>
      <c r="L2194" t="s">
        <v>4382</v>
      </c>
      <c r="M2194" s="87">
        <v>43962</v>
      </c>
      <c r="N2194" t="s">
        <v>1551</v>
      </c>
      <c r="O2194" t="s">
        <v>1552</v>
      </c>
      <c r="P2194" s="61">
        <v>96.35</v>
      </c>
      <c r="Q2194" t="s">
        <v>1552</v>
      </c>
      <c r="R2194" s="61">
        <v>96.35</v>
      </c>
      <c r="S2194" s="61">
        <v>0</v>
      </c>
    </row>
    <row r="2195" spans="1:19" x14ac:dyDescent="0.2">
      <c r="A2195" t="s">
        <v>624</v>
      </c>
      <c r="B2195" t="s">
        <v>1032</v>
      </c>
      <c r="C2195" t="s">
        <v>1392</v>
      </c>
      <c r="D2195" t="s">
        <v>238</v>
      </c>
      <c r="E2195" t="s">
        <v>1546</v>
      </c>
      <c r="F2195" t="s">
        <v>124</v>
      </c>
      <c r="G2195" s="87">
        <v>43951</v>
      </c>
      <c r="H2195" t="s">
        <v>1846</v>
      </c>
      <c r="I2195" t="s">
        <v>4364</v>
      </c>
      <c r="J2195" t="s">
        <v>4364</v>
      </c>
      <c r="K2195">
        <v>10397</v>
      </c>
      <c r="L2195" t="s">
        <v>4382</v>
      </c>
      <c r="M2195" s="87">
        <v>43962</v>
      </c>
      <c r="N2195" t="s">
        <v>1551</v>
      </c>
      <c r="O2195" t="s">
        <v>1552</v>
      </c>
      <c r="P2195" s="61">
        <v>445.94</v>
      </c>
      <c r="Q2195" t="s">
        <v>1552</v>
      </c>
      <c r="R2195" s="61">
        <v>445.94</v>
      </c>
      <c r="S2195" s="61">
        <v>0</v>
      </c>
    </row>
    <row r="2196" spans="1:19" x14ac:dyDescent="0.2">
      <c r="A2196" t="s">
        <v>624</v>
      </c>
      <c r="B2196" t="s">
        <v>1032</v>
      </c>
      <c r="C2196" t="s">
        <v>1392</v>
      </c>
      <c r="D2196" t="s">
        <v>238</v>
      </c>
      <c r="E2196" t="s">
        <v>1546</v>
      </c>
      <c r="F2196" t="s">
        <v>124</v>
      </c>
      <c r="G2196" s="87">
        <v>43951</v>
      </c>
      <c r="H2196" t="s">
        <v>1846</v>
      </c>
      <c r="I2196" t="s">
        <v>4365</v>
      </c>
      <c r="J2196" t="s">
        <v>4365</v>
      </c>
      <c r="K2196">
        <v>10397</v>
      </c>
      <c r="L2196" t="s">
        <v>4382</v>
      </c>
      <c r="M2196" s="87">
        <v>43962</v>
      </c>
      <c r="N2196" t="s">
        <v>1551</v>
      </c>
      <c r="O2196" t="s">
        <v>1552</v>
      </c>
      <c r="P2196" s="61">
        <v>476.94</v>
      </c>
      <c r="Q2196" t="s">
        <v>1552</v>
      </c>
      <c r="R2196" s="61">
        <v>476.94</v>
      </c>
      <c r="S2196" s="61">
        <v>0</v>
      </c>
    </row>
    <row r="2197" spans="1:19" x14ac:dyDescent="0.2">
      <c r="A2197" t="s">
        <v>624</v>
      </c>
      <c r="B2197" t="s">
        <v>1032</v>
      </c>
      <c r="C2197" t="s">
        <v>1392</v>
      </c>
      <c r="D2197" t="s">
        <v>238</v>
      </c>
      <c r="E2197" t="s">
        <v>1546</v>
      </c>
      <c r="F2197" t="s">
        <v>124</v>
      </c>
      <c r="G2197" s="87">
        <v>43951</v>
      </c>
      <c r="H2197" t="s">
        <v>1846</v>
      </c>
      <c r="I2197" t="s">
        <v>4366</v>
      </c>
      <c r="J2197" t="s">
        <v>4366</v>
      </c>
      <c r="K2197">
        <v>10393</v>
      </c>
      <c r="L2197" t="s">
        <v>3794</v>
      </c>
      <c r="M2197" s="87">
        <v>43955</v>
      </c>
      <c r="N2197" t="s">
        <v>1635</v>
      </c>
      <c r="O2197" t="s">
        <v>1552</v>
      </c>
      <c r="P2197" s="61">
        <v>40.35</v>
      </c>
      <c r="Q2197" t="s">
        <v>1552</v>
      </c>
      <c r="R2197" s="61">
        <v>40.35</v>
      </c>
      <c r="S2197" s="61">
        <v>0</v>
      </c>
    </row>
    <row r="2198" spans="1:19" x14ac:dyDescent="0.2">
      <c r="A2198" t="s">
        <v>624</v>
      </c>
      <c r="B2198" t="s">
        <v>1032</v>
      </c>
      <c r="C2198" t="s">
        <v>1392</v>
      </c>
      <c r="D2198" t="s">
        <v>238</v>
      </c>
      <c r="E2198" t="s">
        <v>1546</v>
      </c>
      <c r="F2198" t="s">
        <v>124</v>
      </c>
      <c r="G2198" s="87">
        <v>43951</v>
      </c>
      <c r="H2198" t="s">
        <v>1846</v>
      </c>
      <c r="I2198" t="s">
        <v>4367</v>
      </c>
      <c r="J2198" t="s">
        <v>4367</v>
      </c>
      <c r="K2198">
        <v>10393</v>
      </c>
      <c r="L2198" t="s">
        <v>3794</v>
      </c>
      <c r="M2198" s="87">
        <v>43955</v>
      </c>
      <c r="N2198" t="s">
        <v>1635</v>
      </c>
      <c r="O2198" t="s">
        <v>1552</v>
      </c>
      <c r="P2198" s="61">
        <v>78.89</v>
      </c>
      <c r="Q2198" t="s">
        <v>1552</v>
      </c>
      <c r="R2198" s="61">
        <v>78.89</v>
      </c>
      <c r="S2198" s="61">
        <v>0</v>
      </c>
    </row>
    <row r="2199" spans="1:19" x14ac:dyDescent="0.2">
      <c r="A2199" t="s">
        <v>624</v>
      </c>
      <c r="B2199" t="s">
        <v>1032</v>
      </c>
      <c r="C2199" t="s">
        <v>1392</v>
      </c>
      <c r="D2199" t="s">
        <v>238</v>
      </c>
      <c r="E2199" t="s">
        <v>1546</v>
      </c>
      <c r="F2199" t="s">
        <v>125</v>
      </c>
      <c r="G2199" s="87">
        <v>43982</v>
      </c>
      <c r="H2199" t="s">
        <v>1846</v>
      </c>
      <c r="I2199" t="s">
        <v>4362</v>
      </c>
      <c r="J2199" t="s">
        <v>4362</v>
      </c>
      <c r="K2199">
        <v>10405</v>
      </c>
      <c r="L2199" t="s">
        <v>4383</v>
      </c>
      <c r="M2199" s="87">
        <v>43993</v>
      </c>
      <c r="N2199" t="s">
        <v>1551</v>
      </c>
      <c r="O2199" t="s">
        <v>1552</v>
      </c>
      <c r="P2199" s="61">
        <v>96.35</v>
      </c>
      <c r="Q2199" t="s">
        <v>1552</v>
      </c>
      <c r="R2199" s="61">
        <v>96.35</v>
      </c>
      <c r="S2199" s="61">
        <v>0</v>
      </c>
    </row>
    <row r="2200" spans="1:19" x14ac:dyDescent="0.2">
      <c r="A2200" t="s">
        <v>624</v>
      </c>
      <c r="B2200" t="s">
        <v>1032</v>
      </c>
      <c r="C2200" t="s">
        <v>1392</v>
      </c>
      <c r="D2200" t="s">
        <v>238</v>
      </c>
      <c r="E2200" t="s">
        <v>1546</v>
      </c>
      <c r="F2200" t="s">
        <v>125</v>
      </c>
      <c r="G2200" s="87">
        <v>43982</v>
      </c>
      <c r="H2200" t="s">
        <v>1846</v>
      </c>
      <c r="I2200" t="s">
        <v>4364</v>
      </c>
      <c r="J2200" t="s">
        <v>4364</v>
      </c>
      <c r="K2200">
        <v>10405</v>
      </c>
      <c r="L2200" t="s">
        <v>4383</v>
      </c>
      <c r="M2200" s="87">
        <v>43993</v>
      </c>
      <c r="N2200" t="s">
        <v>1551</v>
      </c>
      <c r="O2200" t="s">
        <v>1552</v>
      </c>
      <c r="P2200" s="61">
        <v>125.94</v>
      </c>
      <c r="Q2200" t="s">
        <v>1552</v>
      </c>
      <c r="R2200" s="61">
        <v>125.94</v>
      </c>
      <c r="S2200" s="61">
        <v>0</v>
      </c>
    </row>
    <row r="2201" spans="1:19" x14ac:dyDescent="0.2">
      <c r="A2201" t="s">
        <v>624</v>
      </c>
      <c r="B2201" t="s">
        <v>1032</v>
      </c>
      <c r="C2201" t="s">
        <v>1392</v>
      </c>
      <c r="D2201" t="s">
        <v>238</v>
      </c>
      <c r="E2201" t="s">
        <v>1546</v>
      </c>
      <c r="F2201" t="s">
        <v>125</v>
      </c>
      <c r="G2201" s="87">
        <v>43982</v>
      </c>
      <c r="H2201" t="s">
        <v>1846</v>
      </c>
      <c r="I2201" t="s">
        <v>4365</v>
      </c>
      <c r="J2201" t="s">
        <v>4365</v>
      </c>
      <c r="K2201">
        <v>10405</v>
      </c>
      <c r="L2201" t="s">
        <v>4383</v>
      </c>
      <c r="M2201" s="87">
        <v>43993</v>
      </c>
      <c r="N2201" t="s">
        <v>1551</v>
      </c>
      <c r="O2201" t="s">
        <v>1552</v>
      </c>
      <c r="P2201" s="61">
        <v>476.63</v>
      </c>
      <c r="Q2201" t="s">
        <v>1552</v>
      </c>
      <c r="R2201" s="61">
        <v>476.63</v>
      </c>
      <c r="S2201" s="61">
        <v>0</v>
      </c>
    </row>
    <row r="2202" spans="1:19" x14ac:dyDescent="0.2">
      <c r="A2202" t="s">
        <v>624</v>
      </c>
      <c r="B2202" t="s">
        <v>1032</v>
      </c>
      <c r="C2202" t="s">
        <v>1392</v>
      </c>
      <c r="D2202" t="s">
        <v>238</v>
      </c>
      <c r="E2202" t="s">
        <v>1546</v>
      </c>
      <c r="F2202" t="s">
        <v>125</v>
      </c>
      <c r="G2202" s="87">
        <v>43982</v>
      </c>
      <c r="H2202" t="s">
        <v>1846</v>
      </c>
      <c r="I2202" t="s">
        <v>4366</v>
      </c>
      <c r="J2202" t="s">
        <v>4366</v>
      </c>
      <c r="K2202">
        <v>10404</v>
      </c>
      <c r="L2202" t="s">
        <v>3797</v>
      </c>
      <c r="M2202" s="87">
        <v>43991</v>
      </c>
      <c r="N2202" t="s">
        <v>1551</v>
      </c>
      <c r="O2202" t="s">
        <v>1552</v>
      </c>
      <c r="P2202" s="61">
        <v>41.69</v>
      </c>
      <c r="Q2202" t="s">
        <v>1552</v>
      </c>
      <c r="R2202" s="61">
        <v>41.69</v>
      </c>
      <c r="S2202" s="61">
        <v>0</v>
      </c>
    </row>
    <row r="2203" spans="1:19" x14ac:dyDescent="0.2">
      <c r="A2203" t="s">
        <v>624</v>
      </c>
      <c r="B2203" t="s">
        <v>1032</v>
      </c>
      <c r="C2203" t="s">
        <v>1392</v>
      </c>
      <c r="D2203" t="s">
        <v>238</v>
      </c>
      <c r="E2203" t="s">
        <v>1546</v>
      </c>
      <c r="F2203" t="s">
        <v>125</v>
      </c>
      <c r="G2203" s="87">
        <v>43982</v>
      </c>
      <c r="H2203" t="s">
        <v>1846</v>
      </c>
      <c r="I2203" t="s">
        <v>4367</v>
      </c>
      <c r="J2203" t="s">
        <v>4367</v>
      </c>
      <c r="K2203">
        <v>10404</v>
      </c>
      <c r="L2203" t="s">
        <v>3797</v>
      </c>
      <c r="M2203" s="87">
        <v>43991</v>
      </c>
      <c r="N2203" t="s">
        <v>1551</v>
      </c>
      <c r="O2203" t="s">
        <v>1552</v>
      </c>
      <c r="P2203" s="61">
        <v>81.52</v>
      </c>
      <c r="Q2203" t="s">
        <v>1552</v>
      </c>
      <c r="R2203" s="61">
        <v>81.52</v>
      </c>
      <c r="S2203" s="61">
        <v>0</v>
      </c>
    </row>
    <row r="2204" spans="1:19" x14ac:dyDescent="0.2">
      <c r="A2204" t="s">
        <v>624</v>
      </c>
      <c r="B2204" t="s">
        <v>1032</v>
      </c>
      <c r="C2204" t="s">
        <v>1392</v>
      </c>
      <c r="D2204" t="s">
        <v>238</v>
      </c>
      <c r="E2204" t="s">
        <v>1546</v>
      </c>
      <c r="F2204" t="s">
        <v>16</v>
      </c>
      <c r="G2204" s="87">
        <v>44012</v>
      </c>
      <c r="H2204" t="s">
        <v>2361</v>
      </c>
      <c r="J2204" t="s">
        <v>2362</v>
      </c>
      <c r="K2204">
        <v>10408</v>
      </c>
      <c r="L2204" t="s">
        <v>2363</v>
      </c>
      <c r="M2204" s="87">
        <v>43999</v>
      </c>
      <c r="N2204" t="s">
        <v>1551</v>
      </c>
      <c r="O2204" t="s">
        <v>1552</v>
      </c>
      <c r="P2204" s="61">
        <v>-12266.54</v>
      </c>
      <c r="Q2204" t="s">
        <v>1552</v>
      </c>
      <c r="R2204" s="61">
        <v>0</v>
      </c>
      <c r="S2204" s="61">
        <v>-12266.54</v>
      </c>
    </row>
    <row r="2205" spans="1:19" x14ac:dyDescent="0.2">
      <c r="A2205" t="s">
        <v>624</v>
      </c>
      <c r="B2205" t="s">
        <v>1032</v>
      </c>
      <c r="C2205" t="s">
        <v>1392</v>
      </c>
      <c r="D2205" t="s">
        <v>238</v>
      </c>
      <c r="E2205" t="s">
        <v>1546</v>
      </c>
      <c r="F2205" t="s">
        <v>126</v>
      </c>
      <c r="G2205" s="87">
        <v>44012</v>
      </c>
      <c r="H2205" t="s">
        <v>1846</v>
      </c>
      <c r="I2205" t="s">
        <v>4362</v>
      </c>
      <c r="J2205" t="s">
        <v>4362</v>
      </c>
      <c r="K2205">
        <v>10419</v>
      </c>
      <c r="L2205" t="s">
        <v>4384</v>
      </c>
      <c r="M2205" s="87">
        <v>44020</v>
      </c>
      <c r="N2205" t="s">
        <v>1551</v>
      </c>
      <c r="O2205" t="s">
        <v>1552</v>
      </c>
      <c r="P2205" s="61">
        <v>76.349999999999994</v>
      </c>
      <c r="Q2205" t="s">
        <v>1552</v>
      </c>
      <c r="R2205" s="61">
        <v>76.349999999999994</v>
      </c>
      <c r="S2205" s="61">
        <v>0</v>
      </c>
    </row>
    <row r="2206" spans="1:19" x14ac:dyDescent="0.2">
      <c r="A2206" t="s">
        <v>624</v>
      </c>
      <c r="B2206" t="s">
        <v>1032</v>
      </c>
      <c r="C2206" t="s">
        <v>1392</v>
      </c>
      <c r="D2206" t="s">
        <v>238</v>
      </c>
      <c r="E2206" t="s">
        <v>1546</v>
      </c>
      <c r="F2206" t="s">
        <v>126</v>
      </c>
      <c r="G2206" s="87">
        <v>44012</v>
      </c>
      <c r="H2206" t="s">
        <v>1846</v>
      </c>
      <c r="I2206" t="s">
        <v>4364</v>
      </c>
      <c r="J2206" t="s">
        <v>4364</v>
      </c>
      <c r="K2206">
        <v>10419</v>
      </c>
      <c r="L2206" t="s">
        <v>4384</v>
      </c>
      <c r="M2206" s="87">
        <v>44020</v>
      </c>
      <c r="N2206" t="s">
        <v>1551</v>
      </c>
      <c r="O2206" t="s">
        <v>1552</v>
      </c>
      <c r="P2206" s="61">
        <v>806.3</v>
      </c>
      <c r="Q2206" t="s">
        <v>1552</v>
      </c>
      <c r="R2206" s="61">
        <v>806.3</v>
      </c>
      <c r="S2206" s="61">
        <v>0</v>
      </c>
    </row>
    <row r="2207" spans="1:19" x14ac:dyDescent="0.2">
      <c r="A2207" t="s">
        <v>624</v>
      </c>
      <c r="B2207" t="s">
        <v>1032</v>
      </c>
      <c r="C2207" t="s">
        <v>1392</v>
      </c>
      <c r="D2207" t="s">
        <v>238</v>
      </c>
      <c r="E2207" t="s">
        <v>1546</v>
      </c>
      <c r="F2207" t="s">
        <v>126</v>
      </c>
      <c r="G2207" s="87">
        <v>44012</v>
      </c>
      <c r="H2207" t="s">
        <v>1846</v>
      </c>
      <c r="I2207" t="s">
        <v>4365</v>
      </c>
      <c r="J2207" t="s">
        <v>4365</v>
      </c>
      <c r="K2207">
        <v>10427</v>
      </c>
      <c r="L2207" t="s">
        <v>4385</v>
      </c>
      <c r="M2207" s="87">
        <v>44020</v>
      </c>
      <c r="N2207" t="s">
        <v>1551</v>
      </c>
      <c r="O2207" t="s">
        <v>1552</v>
      </c>
      <c r="P2207" s="61">
        <v>476.63</v>
      </c>
      <c r="Q2207" t="s">
        <v>1552</v>
      </c>
      <c r="R2207" s="61">
        <v>476.63</v>
      </c>
      <c r="S2207" s="61">
        <v>0</v>
      </c>
    </row>
    <row r="2208" spans="1:19" x14ac:dyDescent="0.2">
      <c r="A2208" t="s">
        <v>624</v>
      </c>
      <c r="B2208" t="s">
        <v>1032</v>
      </c>
      <c r="C2208" t="s">
        <v>1392</v>
      </c>
      <c r="D2208" t="s">
        <v>238</v>
      </c>
      <c r="E2208" t="s">
        <v>1546</v>
      </c>
      <c r="F2208" t="s">
        <v>16</v>
      </c>
      <c r="G2208" s="87">
        <v>44012</v>
      </c>
      <c r="H2208" t="s">
        <v>2361</v>
      </c>
      <c r="I2208" t="s">
        <v>2362</v>
      </c>
      <c r="J2208" t="s">
        <v>2362</v>
      </c>
      <c r="K2208">
        <v>10427</v>
      </c>
      <c r="L2208" t="s">
        <v>4385</v>
      </c>
      <c r="M2208" s="87">
        <v>44020</v>
      </c>
      <c r="N2208" t="s">
        <v>1551</v>
      </c>
      <c r="O2208" t="s">
        <v>1552</v>
      </c>
      <c r="P2208" s="61">
        <v>-476.63</v>
      </c>
      <c r="Q2208" t="s">
        <v>1552</v>
      </c>
      <c r="R2208" s="61">
        <v>0</v>
      </c>
      <c r="S2208" s="61">
        <v>-476.63</v>
      </c>
    </row>
    <row r="2209" spans="1:19" x14ac:dyDescent="0.2">
      <c r="A2209" t="s">
        <v>624</v>
      </c>
      <c r="B2209" t="s">
        <v>1032</v>
      </c>
      <c r="C2209" t="s">
        <v>1392</v>
      </c>
      <c r="D2209" t="s">
        <v>238</v>
      </c>
      <c r="E2209" t="s">
        <v>1546</v>
      </c>
      <c r="F2209" t="s">
        <v>16</v>
      </c>
      <c r="G2209" s="87">
        <v>44012</v>
      </c>
      <c r="H2209" t="s">
        <v>2361</v>
      </c>
      <c r="I2209" t="s">
        <v>2362</v>
      </c>
      <c r="J2209" t="s">
        <v>2362</v>
      </c>
      <c r="K2209">
        <v>10419</v>
      </c>
      <c r="L2209" t="s">
        <v>4384</v>
      </c>
      <c r="M2209" s="87">
        <v>44020</v>
      </c>
      <c r="N2209" t="s">
        <v>1551</v>
      </c>
      <c r="O2209" t="s">
        <v>1552</v>
      </c>
      <c r="P2209" s="61">
        <v>-806.3</v>
      </c>
      <c r="Q2209" t="s">
        <v>1552</v>
      </c>
      <c r="R2209" s="61">
        <v>0</v>
      </c>
      <c r="S2209" s="61">
        <v>-806.3</v>
      </c>
    </row>
    <row r="2210" spans="1:19" x14ac:dyDescent="0.2">
      <c r="A2210" t="s">
        <v>624</v>
      </c>
      <c r="B2210" t="s">
        <v>1032</v>
      </c>
      <c r="C2210" t="s">
        <v>1392</v>
      </c>
      <c r="D2210" t="s">
        <v>238</v>
      </c>
      <c r="E2210" t="s">
        <v>1546</v>
      </c>
      <c r="F2210" t="s">
        <v>16</v>
      </c>
      <c r="G2210" s="87">
        <v>44012</v>
      </c>
      <c r="H2210" t="s">
        <v>2361</v>
      </c>
      <c r="I2210" t="s">
        <v>2362</v>
      </c>
      <c r="J2210" t="s">
        <v>2362</v>
      </c>
      <c r="K2210">
        <v>10419</v>
      </c>
      <c r="L2210" t="s">
        <v>4384</v>
      </c>
      <c r="M2210" s="87">
        <v>44020</v>
      </c>
      <c r="N2210" t="s">
        <v>1551</v>
      </c>
      <c r="O2210" t="s">
        <v>1552</v>
      </c>
      <c r="P2210" s="61">
        <v>-76.349999999999994</v>
      </c>
      <c r="Q2210" t="s">
        <v>1552</v>
      </c>
      <c r="R2210" s="61">
        <v>0</v>
      </c>
      <c r="S2210" s="61">
        <v>-76.349999999999994</v>
      </c>
    </row>
    <row r="2211" spans="1:19" x14ac:dyDescent="0.2">
      <c r="A2211" t="s">
        <v>624</v>
      </c>
      <c r="B2211" t="s">
        <v>1032</v>
      </c>
      <c r="C2211" t="s">
        <v>1392</v>
      </c>
      <c r="D2211" t="s">
        <v>238</v>
      </c>
      <c r="E2211" t="s">
        <v>1546</v>
      </c>
      <c r="F2211" t="s">
        <v>16</v>
      </c>
      <c r="G2211" s="87">
        <v>44012</v>
      </c>
      <c r="H2211" t="s">
        <v>2361</v>
      </c>
      <c r="I2211" t="s">
        <v>2362</v>
      </c>
      <c r="J2211" t="s">
        <v>2362</v>
      </c>
      <c r="K2211">
        <v>10426</v>
      </c>
      <c r="L2211" t="s">
        <v>3801</v>
      </c>
      <c r="M2211" s="87">
        <v>44020</v>
      </c>
      <c r="N2211" t="s">
        <v>1551</v>
      </c>
      <c r="O2211" t="s">
        <v>1552</v>
      </c>
      <c r="P2211" s="61">
        <v>41.69</v>
      </c>
      <c r="Q2211" t="s">
        <v>1552</v>
      </c>
      <c r="R2211" s="61">
        <v>41.69</v>
      </c>
      <c r="S2211" s="61">
        <v>0</v>
      </c>
    </row>
    <row r="2212" spans="1:19" x14ac:dyDescent="0.2">
      <c r="A2212" t="s">
        <v>624</v>
      </c>
      <c r="B2212" t="s">
        <v>1032</v>
      </c>
      <c r="C2212" t="s">
        <v>1392</v>
      </c>
      <c r="D2212" t="s">
        <v>238</v>
      </c>
      <c r="E2212" t="s">
        <v>1546</v>
      </c>
      <c r="F2212" t="s">
        <v>16</v>
      </c>
      <c r="G2212" s="87">
        <v>44012</v>
      </c>
      <c r="H2212" t="s">
        <v>2361</v>
      </c>
      <c r="I2212" t="s">
        <v>2362</v>
      </c>
      <c r="J2212" t="s">
        <v>2362</v>
      </c>
      <c r="K2212">
        <v>10426</v>
      </c>
      <c r="L2212" t="s">
        <v>3801</v>
      </c>
      <c r="M2212" s="87">
        <v>44020</v>
      </c>
      <c r="N2212" t="s">
        <v>1551</v>
      </c>
      <c r="O2212" t="s">
        <v>1552</v>
      </c>
      <c r="P2212" s="61">
        <v>81.52</v>
      </c>
      <c r="Q2212" t="s">
        <v>1552</v>
      </c>
      <c r="R2212" s="61">
        <v>81.52</v>
      </c>
      <c r="S2212" s="61">
        <v>0</v>
      </c>
    </row>
    <row r="2213" spans="1:19" x14ac:dyDescent="0.2">
      <c r="A2213" t="s">
        <v>624</v>
      </c>
      <c r="B2213" t="s">
        <v>1032</v>
      </c>
      <c r="C2213" t="s">
        <v>1392</v>
      </c>
      <c r="D2213" t="s">
        <v>238</v>
      </c>
      <c r="E2213" t="s">
        <v>1546</v>
      </c>
      <c r="F2213" t="s">
        <v>16</v>
      </c>
      <c r="G2213" s="87">
        <v>44012</v>
      </c>
      <c r="H2213" t="s">
        <v>3556</v>
      </c>
      <c r="I2213" t="s">
        <v>2362</v>
      </c>
      <c r="J2213" t="s">
        <v>2362</v>
      </c>
      <c r="K2213">
        <v>10418</v>
      </c>
      <c r="L2213" t="s">
        <v>4264</v>
      </c>
      <c r="M2213" s="87">
        <v>44020</v>
      </c>
      <c r="N2213" t="s">
        <v>1551</v>
      </c>
      <c r="O2213" t="s">
        <v>1552</v>
      </c>
      <c r="P2213" s="61">
        <v>-145.44999999999999</v>
      </c>
      <c r="Q2213" t="s">
        <v>1552</v>
      </c>
      <c r="R2213" s="61">
        <v>0</v>
      </c>
      <c r="S2213" s="61">
        <v>-145.44999999999999</v>
      </c>
    </row>
    <row r="2214" spans="1:19" x14ac:dyDescent="0.2">
      <c r="A2214" t="s">
        <v>624</v>
      </c>
      <c r="B2214" t="s">
        <v>1032</v>
      </c>
      <c r="C2214" t="s">
        <v>1392</v>
      </c>
      <c r="D2214" t="s">
        <v>238</v>
      </c>
      <c r="E2214" t="s">
        <v>1546</v>
      </c>
      <c r="F2214" t="s">
        <v>16</v>
      </c>
      <c r="G2214" s="87">
        <v>44012</v>
      </c>
      <c r="H2214" t="s">
        <v>2361</v>
      </c>
      <c r="I2214" t="s">
        <v>2362</v>
      </c>
      <c r="J2214" t="s">
        <v>2362</v>
      </c>
      <c r="K2214">
        <v>10425</v>
      </c>
      <c r="L2214" t="s">
        <v>3802</v>
      </c>
      <c r="M2214" s="87">
        <v>44020</v>
      </c>
      <c r="N2214" t="s">
        <v>1551</v>
      </c>
      <c r="O2214" t="s">
        <v>1552</v>
      </c>
      <c r="P2214" s="61">
        <v>-41.69</v>
      </c>
      <c r="Q2214" t="s">
        <v>1552</v>
      </c>
      <c r="R2214" s="61">
        <v>0</v>
      </c>
      <c r="S2214" s="61">
        <v>-41.69</v>
      </c>
    </row>
    <row r="2215" spans="1:19" x14ac:dyDescent="0.2">
      <c r="A2215" t="s">
        <v>624</v>
      </c>
      <c r="B2215" t="s">
        <v>1032</v>
      </c>
      <c r="C2215" t="s">
        <v>1392</v>
      </c>
      <c r="D2215" t="s">
        <v>238</v>
      </c>
      <c r="E2215" t="s">
        <v>1546</v>
      </c>
      <c r="F2215" t="s">
        <v>16</v>
      </c>
      <c r="G2215" s="87">
        <v>44012</v>
      </c>
      <c r="H2215" t="s">
        <v>2361</v>
      </c>
      <c r="I2215" t="s">
        <v>2362</v>
      </c>
      <c r="J2215" t="s">
        <v>2362</v>
      </c>
      <c r="K2215">
        <v>10426</v>
      </c>
      <c r="L2215" t="s">
        <v>3800</v>
      </c>
      <c r="M2215" s="87">
        <v>44020</v>
      </c>
      <c r="N2215" t="s">
        <v>1551</v>
      </c>
      <c r="O2215" t="s">
        <v>1552</v>
      </c>
      <c r="P2215" s="61">
        <v>-659.09</v>
      </c>
      <c r="Q2215" t="s">
        <v>1552</v>
      </c>
      <c r="R2215" s="61">
        <v>0</v>
      </c>
      <c r="S2215" s="61">
        <v>-659.09</v>
      </c>
    </row>
    <row r="2216" spans="1:19" x14ac:dyDescent="0.2">
      <c r="A2216" t="s">
        <v>624</v>
      </c>
      <c r="B2216" t="s">
        <v>1032</v>
      </c>
      <c r="C2216" t="s">
        <v>1392</v>
      </c>
      <c r="D2216" t="s">
        <v>238</v>
      </c>
      <c r="E2216" t="s">
        <v>1546</v>
      </c>
      <c r="F2216" t="s">
        <v>16</v>
      </c>
      <c r="G2216" s="87">
        <v>44012</v>
      </c>
      <c r="H2216" t="s">
        <v>2361</v>
      </c>
      <c r="I2216" t="s">
        <v>2362</v>
      </c>
      <c r="J2216" t="s">
        <v>2362</v>
      </c>
      <c r="K2216">
        <v>10426</v>
      </c>
      <c r="L2216" t="s">
        <v>3800</v>
      </c>
      <c r="M2216" s="87">
        <v>44020</v>
      </c>
      <c r="N2216" t="s">
        <v>1551</v>
      </c>
      <c r="O2216" t="s">
        <v>1552</v>
      </c>
      <c r="P2216" s="61">
        <v>-40.35</v>
      </c>
      <c r="Q2216" t="s">
        <v>1552</v>
      </c>
      <c r="R2216" s="61">
        <v>0</v>
      </c>
      <c r="S2216" s="61">
        <v>-40.35</v>
      </c>
    </row>
    <row r="2217" spans="1:19" x14ac:dyDescent="0.2">
      <c r="A2217" t="s">
        <v>624</v>
      </c>
      <c r="B2217" t="s">
        <v>1032</v>
      </c>
      <c r="C2217" t="s">
        <v>1392</v>
      </c>
      <c r="D2217" t="s">
        <v>238</v>
      </c>
      <c r="E2217" t="s">
        <v>1546</v>
      </c>
      <c r="F2217" t="s">
        <v>16</v>
      </c>
      <c r="G2217" s="87">
        <v>44012</v>
      </c>
      <c r="H2217" t="s">
        <v>2361</v>
      </c>
      <c r="I2217" t="s">
        <v>2362</v>
      </c>
      <c r="J2217" t="s">
        <v>2362</v>
      </c>
      <c r="K2217">
        <v>10425</v>
      </c>
      <c r="L2217" t="s">
        <v>3802</v>
      </c>
      <c r="M2217" s="87">
        <v>44020</v>
      </c>
      <c r="N2217" t="s">
        <v>1551</v>
      </c>
      <c r="O2217" t="s">
        <v>1552</v>
      </c>
      <c r="P2217" s="61">
        <v>-81.52</v>
      </c>
      <c r="Q2217" t="s">
        <v>1552</v>
      </c>
      <c r="R2217" s="61">
        <v>0</v>
      </c>
      <c r="S2217" s="61">
        <v>-81.52</v>
      </c>
    </row>
    <row r="2218" spans="1:19" x14ac:dyDescent="0.2">
      <c r="A2218" t="s">
        <v>624</v>
      </c>
      <c r="B2218" t="s">
        <v>1032</v>
      </c>
      <c r="C2218" t="s">
        <v>1392</v>
      </c>
      <c r="D2218" t="s">
        <v>238</v>
      </c>
      <c r="E2218" t="s">
        <v>1546</v>
      </c>
      <c r="F2218" t="s">
        <v>126</v>
      </c>
      <c r="G2218" s="87">
        <v>44012</v>
      </c>
      <c r="H2218" t="s">
        <v>1846</v>
      </c>
      <c r="I2218" t="s">
        <v>4366</v>
      </c>
      <c r="J2218" t="s">
        <v>4366</v>
      </c>
      <c r="K2218">
        <v>10425</v>
      </c>
      <c r="L2218" t="s">
        <v>3802</v>
      </c>
      <c r="M2218" s="87">
        <v>44020</v>
      </c>
      <c r="N2218" t="s">
        <v>1551</v>
      </c>
      <c r="O2218" t="s">
        <v>1552</v>
      </c>
      <c r="P2218" s="61">
        <v>41.69</v>
      </c>
      <c r="Q2218" t="s">
        <v>1552</v>
      </c>
      <c r="R2218" s="61">
        <v>41.69</v>
      </c>
      <c r="S2218" s="61">
        <v>0</v>
      </c>
    </row>
    <row r="2219" spans="1:19" x14ac:dyDescent="0.2">
      <c r="A2219" t="s">
        <v>624</v>
      </c>
      <c r="B2219" t="s">
        <v>1032</v>
      </c>
      <c r="C2219" t="s">
        <v>1392</v>
      </c>
      <c r="D2219" t="s">
        <v>238</v>
      </c>
      <c r="E2219" t="s">
        <v>1546</v>
      </c>
      <c r="F2219" t="s">
        <v>126</v>
      </c>
      <c r="G2219" s="87">
        <v>44012</v>
      </c>
      <c r="H2219" t="s">
        <v>1846</v>
      </c>
      <c r="I2219" t="s">
        <v>4366</v>
      </c>
      <c r="J2219" t="s">
        <v>4366</v>
      </c>
      <c r="K2219">
        <v>10426</v>
      </c>
      <c r="L2219" t="s">
        <v>3800</v>
      </c>
      <c r="M2219" s="87">
        <v>44020</v>
      </c>
      <c r="N2219" t="s">
        <v>1551</v>
      </c>
      <c r="O2219" t="s">
        <v>1552</v>
      </c>
      <c r="P2219" s="61">
        <v>40.35</v>
      </c>
      <c r="Q2219" t="s">
        <v>1552</v>
      </c>
      <c r="R2219" s="61">
        <v>40.35</v>
      </c>
      <c r="S2219" s="61">
        <v>0</v>
      </c>
    </row>
    <row r="2220" spans="1:19" x14ac:dyDescent="0.2">
      <c r="A2220" t="s">
        <v>624</v>
      </c>
      <c r="B2220" t="s">
        <v>1032</v>
      </c>
      <c r="C2220" t="s">
        <v>1392</v>
      </c>
      <c r="D2220" t="s">
        <v>238</v>
      </c>
      <c r="E2220" t="s">
        <v>1546</v>
      </c>
      <c r="F2220" t="s">
        <v>126</v>
      </c>
      <c r="G2220" s="87">
        <v>44012</v>
      </c>
      <c r="H2220" t="s">
        <v>1846</v>
      </c>
      <c r="I2220" t="s">
        <v>4366</v>
      </c>
      <c r="J2220" t="s">
        <v>4366</v>
      </c>
      <c r="K2220">
        <v>10426</v>
      </c>
      <c r="L2220" t="s">
        <v>3801</v>
      </c>
      <c r="M2220" s="87">
        <v>44020</v>
      </c>
      <c r="N2220" t="s">
        <v>1551</v>
      </c>
      <c r="O2220" t="s">
        <v>1552</v>
      </c>
      <c r="P2220" s="61">
        <v>-41.69</v>
      </c>
      <c r="Q2220" t="s">
        <v>1552</v>
      </c>
      <c r="R2220" s="61">
        <v>0</v>
      </c>
      <c r="S2220" s="61">
        <v>-41.69</v>
      </c>
    </row>
    <row r="2221" spans="1:19" x14ac:dyDescent="0.2">
      <c r="A2221" t="s">
        <v>624</v>
      </c>
      <c r="B2221" t="s">
        <v>1032</v>
      </c>
      <c r="C2221" t="s">
        <v>1392</v>
      </c>
      <c r="D2221" t="s">
        <v>238</v>
      </c>
      <c r="E2221" t="s">
        <v>1546</v>
      </c>
      <c r="F2221" t="s">
        <v>126</v>
      </c>
      <c r="G2221" s="87">
        <v>44012</v>
      </c>
      <c r="H2221" t="s">
        <v>1846</v>
      </c>
      <c r="I2221" t="s">
        <v>4367</v>
      </c>
      <c r="J2221" t="s">
        <v>4367</v>
      </c>
      <c r="K2221">
        <v>10426</v>
      </c>
      <c r="L2221" t="s">
        <v>3801</v>
      </c>
      <c r="M2221" s="87">
        <v>44020</v>
      </c>
      <c r="N2221" t="s">
        <v>1551</v>
      </c>
      <c r="O2221" t="s">
        <v>1552</v>
      </c>
      <c r="P2221" s="61">
        <v>-81.52</v>
      </c>
      <c r="Q2221" t="s">
        <v>1552</v>
      </c>
      <c r="R2221" s="61">
        <v>0</v>
      </c>
      <c r="S2221" s="61">
        <v>-81.52</v>
      </c>
    </row>
    <row r="2222" spans="1:19" x14ac:dyDescent="0.2">
      <c r="A2222" t="s">
        <v>624</v>
      </c>
      <c r="B2222" t="s">
        <v>1032</v>
      </c>
      <c r="C2222" t="s">
        <v>1392</v>
      </c>
      <c r="D2222" t="s">
        <v>238</v>
      </c>
      <c r="E2222" t="s">
        <v>1546</v>
      </c>
      <c r="F2222" t="s">
        <v>126</v>
      </c>
      <c r="G2222" s="87">
        <v>44012</v>
      </c>
      <c r="H2222" t="s">
        <v>1846</v>
      </c>
      <c r="I2222" t="s">
        <v>4367</v>
      </c>
      <c r="J2222" t="s">
        <v>4367</v>
      </c>
      <c r="K2222">
        <v>10426</v>
      </c>
      <c r="L2222" t="s">
        <v>3800</v>
      </c>
      <c r="M2222" s="87">
        <v>44020</v>
      </c>
      <c r="N2222" t="s">
        <v>1551</v>
      </c>
      <c r="O2222" t="s">
        <v>1552</v>
      </c>
      <c r="P2222" s="61">
        <v>659.09</v>
      </c>
      <c r="Q2222" t="s">
        <v>1552</v>
      </c>
      <c r="R2222" s="61">
        <v>659.09</v>
      </c>
      <c r="S2222" s="61">
        <v>0</v>
      </c>
    </row>
    <row r="2223" spans="1:19" x14ac:dyDescent="0.2">
      <c r="A2223" t="s">
        <v>624</v>
      </c>
      <c r="B2223" t="s">
        <v>1032</v>
      </c>
      <c r="C2223" t="s">
        <v>1392</v>
      </c>
      <c r="D2223" t="s">
        <v>238</v>
      </c>
      <c r="E2223" t="s">
        <v>1546</v>
      </c>
      <c r="F2223" t="s">
        <v>126</v>
      </c>
      <c r="G2223" s="87">
        <v>44012</v>
      </c>
      <c r="H2223" t="s">
        <v>1846</v>
      </c>
      <c r="I2223" t="s">
        <v>4367</v>
      </c>
      <c r="J2223" t="s">
        <v>4367</v>
      </c>
      <c r="K2223">
        <v>10425</v>
      </c>
      <c r="L2223" t="s">
        <v>3802</v>
      </c>
      <c r="M2223" s="87">
        <v>44020</v>
      </c>
      <c r="N2223" t="s">
        <v>1551</v>
      </c>
      <c r="O2223" t="s">
        <v>1552</v>
      </c>
      <c r="P2223" s="61">
        <v>81.52</v>
      </c>
      <c r="Q2223" t="s">
        <v>1552</v>
      </c>
      <c r="R2223" s="61">
        <v>81.52</v>
      </c>
      <c r="S2223" s="61">
        <v>0</v>
      </c>
    </row>
    <row r="2224" spans="1:19" x14ac:dyDescent="0.2">
      <c r="A2224" t="s">
        <v>624</v>
      </c>
      <c r="B2224" t="s">
        <v>1032</v>
      </c>
      <c r="C2224" t="s">
        <v>1392</v>
      </c>
      <c r="D2224" t="s">
        <v>238</v>
      </c>
      <c r="E2224" t="s">
        <v>1546</v>
      </c>
      <c r="F2224" t="s">
        <v>126</v>
      </c>
      <c r="G2224" s="87">
        <v>44012</v>
      </c>
      <c r="H2224" t="s">
        <v>3024</v>
      </c>
      <c r="I2224" t="s">
        <v>4265</v>
      </c>
      <c r="J2224" t="s">
        <v>4386</v>
      </c>
      <c r="K2224">
        <v>10418</v>
      </c>
      <c r="L2224" t="s">
        <v>4264</v>
      </c>
      <c r="M2224" s="87">
        <v>44020</v>
      </c>
      <c r="N2224" t="s">
        <v>1551</v>
      </c>
      <c r="O2224" t="s">
        <v>1552</v>
      </c>
      <c r="P2224" s="61">
        <v>145.44999999999999</v>
      </c>
      <c r="Q2224" t="s">
        <v>1552</v>
      </c>
      <c r="R2224" s="61">
        <v>145.44999999999999</v>
      </c>
      <c r="S2224" s="61">
        <v>0</v>
      </c>
    </row>
    <row r="2225" spans="1:19" x14ac:dyDescent="0.2">
      <c r="A2225" t="s">
        <v>627</v>
      </c>
      <c r="B2225" t="s">
        <v>1035</v>
      </c>
      <c r="C2225" t="s">
        <v>1398</v>
      </c>
      <c r="D2225" t="s">
        <v>238</v>
      </c>
      <c r="E2225" t="s">
        <v>1546</v>
      </c>
      <c r="F2225" t="s">
        <v>115</v>
      </c>
      <c r="G2225" s="87">
        <v>43656</v>
      </c>
      <c r="H2225" t="s">
        <v>3024</v>
      </c>
      <c r="I2225" t="s">
        <v>4248</v>
      </c>
      <c r="J2225" t="s">
        <v>4387</v>
      </c>
      <c r="K2225">
        <v>10229</v>
      </c>
      <c r="L2225" t="s">
        <v>3189</v>
      </c>
      <c r="M2225" s="87">
        <v>43657</v>
      </c>
      <c r="N2225" t="s">
        <v>1551</v>
      </c>
      <c r="O2225" t="s">
        <v>1552</v>
      </c>
      <c r="P2225" s="61">
        <v>88.31</v>
      </c>
      <c r="Q2225" t="s">
        <v>1552</v>
      </c>
      <c r="R2225" s="61">
        <v>88.31</v>
      </c>
      <c r="S2225" s="61">
        <v>0</v>
      </c>
    </row>
    <row r="2226" spans="1:19" x14ac:dyDescent="0.2">
      <c r="A2226" t="s">
        <v>627</v>
      </c>
      <c r="B2226" t="s">
        <v>1035</v>
      </c>
      <c r="C2226" t="s">
        <v>1398</v>
      </c>
      <c r="D2226" t="s">
        <v>238</v>
      </c>
      <c r="E2226" t="s">
        <v>1546</v>
      </c>
      <c r="F2226" t="s">
        <v>115</v>
      </c>
      <c r="G2226" s="87">
        <v>43663</v>
      </c>
      <c r="H2226" t="s">
        <v>3024</v>
      </c>
      <c r="I2226" t="s">
        <v>4205</v>
      </c>
      <c r="J2226" t="s">
        <v>4388</v>
      </c>
      <c r="K2226">
        <v>10232</v>
      </c>
      <c r="L2226" t="s">
        <v>3563</v>
      </c>
      <c r="M2226" s="87">
        <v>43675</v>
      </c>
      <c r="N2226" t="s">
        <v>1635</v>
      </c>
      <c r="O2226" t="s">
        <v>1552</v>
      </c>
      <c r="P2226" s="61">
        <v>20</v>
      </c>
      <c r="Q2226" t="s">
        <v>1552</v>
      </c>
      <c r="R2226" s="61">
        <v>20</v>
      </c>
      <c r="S2226" s="61">
        <v>0</v>
      </c>
    </row>
    <row r="2227" spans="1:19" x14ac:dyDescent="0.2">
      <c r="A2227" t="s">
        <v>627</v>
      </c>
      <c r="B2227" t="s">
        <v>1035</v>
      </c>
      <c r="C2227" t="s">
        <v>1398</v>
      </c>
      <c r="D2227" t="s">
        <v>238</v>
      </c>
      <c r="E2227" t="s">
        <v>1546</v>
      </c>
      <c r="F2227" t="s">
        <v>116</v>
      </c>
      <c r="G2227" s="87">
        <v>43705</v>
      </c>
      <c r="H2227" t="s">
        <v>3024</v>
      </c>
      <c r="I2227" t="s">
        <v>4249</v>
      </c>
      <c r="J2227" t="s">
        <v>4389</v>
      </c>
      <c r="K2227">
        <v>10251</v>
      </c>
      <c r="L2227" t="s">
        <v>3233</v>
      </c>
      <c r="M2227" s="87">
        <v>43710</v>
      </c>
      <c r="N2227" t="s">
        <v>1635</v>
      </c>
      <c r="O2227" t="s">
        <v>1552</v>
      </c>
      <c r="P2227" s="61">
        <v>52.76</v>
      </c>
      <c r="Q2227" t="s">
        <v>1552</v>
      </c>
      <c r="R2227" s="61">
        <v>52.76</v>
      </c>
      <c r="S2227" s="61">
        <v>0</v>
      </c>
    </row>
    <row r="2228" spans="1:19" x14ac:dyDescent="0.2">
      <c r="A2228" t="s">
        <v>627</v>
      </c>
      <c r="B2228" t="s">
        <v>1035</v>
      </c>
      <c r="C2228" t="s">
        <v>1398</v>
      </c>
      <c r="D2228" t="s">
        <v>238</v>
      </c>
      <c r="E2228" t="s">
        <v>1546</v>
      </c>
      <c r="F2228" t="s">
        <v>116</v>
      </c>
      <c r="G2228" s="87">
        <v>43705</v>
      </c>
      <c r="H2228" t="s">
        <v>3024</v>
      </c>
      <c r="I2228" t="s">
        <v>4249</v>
      </c>
      <c r="J2228" t="s">
        <v>4390</v>
      </c>
      <c r="K2228">
        <v>10251</v>
      </c>
      <c r="L2228" t="s">
        <v>3233</v>
      </c>
      <c r="M2228" s="87">
        <v>43710</v>
      </c>
      <c r="N2228" t="s">
        <v>1635</v>
      </c>
      <c r="O2228" t="s">
        <v>1552</v>
      </c>
      <c r="P2228" s="61">
        <v>75.09</v>
      </c>
      <c r="Q2228" t="s">
        <v>1552</v>
      </c>
      <c r="R2228" s="61">
        <v>75.09</v>
      </c>
      <c r="S2228" s="61">
        <v>0</v>
      </c>
    </row>
    <row r="2229" spans="1:19" x14ac:dyDescent="0.2">
      <c r="A2229" t="s">
        <v>627</v>
      </c>
      <c r="B2229" t="s">
        <v>1035</v>
      </c>
      <c r="C2229" t="s">
        <v>1398</v>
      </c>
      <c r="D2229" t="s">
        <v>238</v>
      </c>
      <c r="E2229" t="s">
        <v>1546</v>
      </c>
      <c r="F2229" t="s">
        <v>116</v>
      </c>
      <c r="G2229" s="87">
        <v>43708</v>
      </c>
      <c r="H2229" t="s">
        <v>1846</v>
      </c>
      <c r="I2229" t="s">
        <v>4391</v>
      </c>
      <c r="J2229" t="s">
        <v>4391</v>
      </c>
      <c r="K2229">
        <v>10257</v>
      </c>
      <c r="L2229" t="s">
        <v>4232</v>
      </c>
      <c r="M2229" s="87">
        <v>43717</v>
      </c>
      <c r="N2229" t="s">
        <v>1551</v>
      </c>
      <c r="O2229" t="s">
        <v>1552</v>
      </c>
      <c r="P2229" s="61">
        <v>72.709999999999994</v>
      </c>
      <c r="Q2229" t="s">
        <v>1552</v>
      </c>
      <c r="R2229" s="61">
        <v>72.709999999999994</v>
      </c>
      <c r="S2229" s="61">
        <v>0</v>
      </c>
    </row>
    <row r="2230" spans="1:19" x14ac:dyDescent="0.2">
      <c r="A2230" t="s">
        <v>627</v>
      </c>
      <c r="B2230" t="s">
        <v>1035</v>
      </c>
      <c r="C2230" t="s">
        <v>1398</v>
      </c>
      <c r="D2230" t="s">
        <v>238</v>
      </c>
      <c r="E2230" t="s">
        <v>1546</v>
      </c>
      <c r="F2230" t="s">
        <v>117</v>
      </c>
      <c r="G2230" s="87">
        <v>43738</v>
      </c>
      <c r="H2230" t="s">
        <v>3024</v>
      </c>
      <c r="I2230" t="s">
        <v>3582</v>
      </c>
      <c r="J2230" t="s">
        <v>4392</v>
      </c>
      <c r="K2230">
        <v>10280</v>
      </c>
      <c r="L2230" t="s">
        <v>3584</v>
      </c>
      <c r="M2230" s="87">
        <v>43748</v>
      </c>
      <c r="N2230" t="s">
        <v>1551</v>
      </c>
      <c r="O2230" t="s">
        <v>1552</v>
      </c>
      <c r="P2230" s="61">
        <v>12.73</v>
      </c>
      <c r="Q2230" t="s">
        <v>1552</v>
      </c>
      <c r="R2230" s="61">
        <v>12.73</v>
      </c>
      <c r="S2230" s="61">
        <v>0</v>
      </c>
    </row>
    <row r="2231" spans="1:19" x14ac:dyDescent="0.2">
      <c r="A2231" t="s">
        <v>627</v>
      </c>
      <c r="B2231" t="s">
        <v>1035</v>
      </c>
      <c r="C2231" t="s">
        <v>1398</v>
      </c>
      <c r="D2231" t="s">
        <v>238</v>
      </c>
      <c r="E2231" t="s">
        <v>1546</v>
      </c>
      <c r="F2231" t="s">
        <v>117</v>
      </c>
      <c r="G2231" s="87">
        <v>43738</v>
      </c>
      <c r="H2231" t="s">
        <v>3024</v>
      </c>
      <c r="I2231" t="s">
        <v>3582</v>
      </c>
      <c r="J2231" t="s">
        <v>4393</v>
      </c>
      <c r="K2231">
        <v>10280</v>
      </c>
      <c r="L2231" t="s">
        <v>3584</v>
      </c>
      <c r="M2231" s="87">
        <v>43748</v>
      </c>
      <c r="N2231" t="s">
        <v>1551</v>
      </c>
      <c r="O2231" t="s">
        <v>1552</v>
      </c>
      <c r="P2231" s="61">
        <v>4.09</v>
      </c>
      <c r="Q2231" t="s">
        <v>1552</v>
      </c>
      <c r="R2231" s="61">
        <v>4.09</v>
      </c>
      <c r="S2231" s="61">
        <v>0</v>
      </c>
    </row>
    <row r="2232" spans="1:19" x14ac:dyDescent="0.2">
      <c r="A2232" t="s">
        <v>627</v>
      </c>
      <c r="B2232" t="s">
        <v>1035</v>
      </c>
      <c r="C2232" t="s">
        <v>1398</v>
      </c>
      <c r="D2232" t="s">
        <v>238</v>
      </c>
      <c r="E2232" t="s">
        <v>1546</v>
      </c>
      <c r="F2232" t="s">
        <v>117</v>
      </c>
      <c r="G2232" s="87">
        <v>43738</v>
      </c>
      <c r="H2232" t="s">
        <v>3024</v>
      </c>
      <c r="I2232" t="s">
        <v>3582</v>
      </c>
      <c r="J2232" t="s">
        <v>4394</v>
      </c>
      <c r="K2232">
        <v>10280</v>
      </c>
      <c r="L2232" t="s">
        <v>3584</v>
      </c>
      <c r="M2232" s="87">
        <v>43748</v>
      </c>
      <c r="N2232" t="s">
        <v>1551</v>
      </c>
      <c r="O2232" t="s">
        <v>1552</v>
      </c>
      <c r="P2232" s="61">
        <v>29.23</v>
      </c>
      <c r="Q2232" t="s">
        <v>1552</v>
      </c>
      <c r="R2232" s="61">
        <v>29.23</v>
      </c>
      <c r="S2232" s="61">
        <v>0</v>
      </c>
    </row>
    <row r="2233" spans="1:19" x14ac:dyDescent="0.2">
      <c r="A2233" t="s">
        <v>627</v>
      </c>
      <c r="B2233" t="s">
        <v>1035</v>
      </c>
      <c r="C2233" t="s">
        <v>1398</v>
      </c>
      <c r="D2233" t="s">
        <v>238</v>
      </c>
      <c r="E2233" t="s">
        <v>1546</v>
      </c>
      <c r="F2233" t="s">
        <v>119</v>
      </c>
      <c r="G2233" s="87">
        <v>43791</v>
      </c>
      <c r="H2233" t="s">
        <v>3024</v>
      </c>
      <c r="I2233" t="s">
        <v>4252</v>
      </c>
      <c r="J2233" t="s">
        <v>4395</v>
      </c>
      <c r="K2233">
        <v>10307</v>
      </c>
      <c r="L2233" t="s">
        <v>3333</v>
      </c>
      <c r="M2233" s="87">
        <v>43797</v>
      </c>
      <c r="N2233" t="s">
        <v>1635</v>
      </c>
      <c r="O2233" t="s">
        <v>1552</v>
      </c>
      <c r="P2233" s="61">
        <v>88.68</v>
      </c>
      <c r="Q2233" t="s">
        <v>1552</v>
      </c>
      <c r="R2233" s="61">
        <v>88.68</v>
      </c>
      <c r="S2233" s="61">
        <v>0</v>
      </c>
    </row>
    <row r="2234" spans="1:19" x14ac:dyDescent="0.2">
      <c r="A2234" t="s">
        <v>627</v>
      </c>
      <c r="B2234" t="s">
        <v>1035</v>
      </c>
      <c r="C2234" t="s">
        <v>1398</v>
      </c>
      <c r="D2234" t="s">
        <v>238</v>
      </c>
      <c r="E2234" t="s">
        <v>1546</v>
      </c>
      <c r="F2234" t="s">
        <v>119</v>
      </c>
      <c r="G2234" s="87">
        <v>43798</v>
      </c>
      <c r="H2234" t="s">
        <v>3024</v>
      </c>
      <c r="I2234" t="s">
        <v>4396</v>
      </c>
      <c r="J2234" t="s">
        <v>4397</v>
      </c>
      <c r="K2234">
        <v>10317</v>
      </c>
      <c r="L2234" t="s">
        <v>3340</v>
      </c>
      <c r="M2234" s="87">
        <v>43808</v>
      </c>
      <c r="N2234" t="s">
        <v>1551</v>
      </c>
      <c r="O2234" t="s">
        <v>1552</v>
      </c>
      <c r="P2234" s="61">
        <v>31.82</v>
      </c>
      <c r="Q2234" t="s">
        <v>1552</v>
      </c>
      <c r="R2234" s="61">
        <v>31.82</v>
      </c>
      <c r="S2234" s="61">
        <v>0</v>
      </c>
    </row>
    <row r="2235" spans="1:19" x14ac:dyDescent="0.2">
      <c r="A2235" t="s">
        <v>627</v>
      </c>
      <c r="B2235" t="s">
        <v>1035</v>
      </c>
      <c r="C2235" t="s">
        <v>1398</v>
      </c>
      <c r="D2235" t="s">
        <v>238</v>
      </c>
      <c r="E2235" t="s">
        <v>1546</v>
      </c>
      <c r="F2235" t="s">
        <v>119</v>
      </c>
      <c r="G2235" s="87">
        <v>43798</v>
      </c>
      <c r="H2235" t="s">
        <v>3024</v>
      </c>
      <c r="I2235" t="s">
        <v>4396</v>
      </c>
      <c r="J2235" t="s">
        <v>4398</v>
      </c>
      <c r="K2235">
        <v>10317</v>
      </c>
      <c r="L2235" t="s">
        <v>3340</v>
      </c>
      <c r="M2235" s="87">
        <v>43808</v>
      </c>
      <c r="N2235" t="s">
        <v>1551</v>
      </c>
      <c r="O2235" t="s">
        <v>1552</v>
      </c>
      <c r="P2235" s="61">
        <v>4.54</v>
      </c>
      <c r="Q2235" t="s">
        <v>1552</v>
      </c>
      <c r="R2235" s="61">
        <v>4.54</v>
      </c>
      <c r="S2235" s="61">
        <v>0</v>
      </c>
    </row>
    <row r="2236" spans="1:19" x14ac:dyDescent="0.2">
      <c r="A2236" t="s">
        <v>627</v>
      </c>
      <c r="B2236" t="s">
        <v>1035</v>
      </c>
      <c r="C2236" t="s">
        <v>1398</v>
      </c>
      <c r="D2236" t="s">
        <v>238</v>
      </c>
      <c r="E2236" t="s">
        <v>1546</v>
      </c>
      <c r="F2236" t="s">
        <v>120</v>
      </c>
      <c r="G2236" s="87">
        <v>43809</v>
      </c>
      <c r="H2236" t="s">
        <v>3024</v>
      </c>
      <c r="I2236" t="s">
        <v>3868</v>
      </c>
      <c r="J2236" t="s">
        <v>4399</v>
      </c>
      <c r="K2236">
        <v>10318</v>
      </c>
      <c r="L2236" t="s">
        <v>3870</v>
      </c>
      <c r="M2236" s="87">
        <v>43810</v>
      </c>
      <c r="N2236" t="s">
        <v>1551</v>
      </c>
      <c r="O2236" t="s">
        <v>1552</v>
      </c>
      <c r="P2236" s="61">
        <v>13.64</v>
      </c>
      <c r="Q2236" t="s">
        <v>1552</v>
      </c>
      <c r="R2236" s="61">
        <v>13.64</v>
      </c>
      <c r="S2236" s="61">
        <v>0</v>
      </c>
    </row>
    <row r="2237" spans="1:19" x14ac:dyDescent="0.2">
      <c r="A2237" t="s">
        <v>627</v>
      </c>
      <c r="B2237" t="s">
        <v>1035</v>
      </c>
      <c r="C2237" t="s">
        <v>1398</v>
      </c>
      <c r="D2237" t="s">
        <v>238</v>
      </c>
      <c r="E2237" t="s">
        <v>1546</v>
      </c>
      <c r="F2237" t="s">
        <v>120</v>
      </c>
      <c r="G2237" s="87">
        <v>43819</v>
      </c>
      <c r="H2237" t="s">
        <v>3024</v>
      </c>
      <c r="I2237" t="s">
        <v>4216</v>
      </c>
      <c r="J2237" t="s">
        <v>4400</v>
      </c>
      <c r="K2237">
        <v>10324</v>
      </c>
      <c r="L2237" t="s">
        <v>4218</v>
      </c>
      <c r="M2237" s="87">
        <v>43836</v>
      </c>
      <c r="N2237" t="s">
        <v>1635</v>
      </c>
      <c r="O2237" t="s">
        <v>1552</v>
      </c>
      <c r="P2237" s="61">
        <v>29</v>
      </c>
      <c r="Q2237" t="s">
        <v>1552</v>
      </c>
      <c r="R2237" s="61">
        <v>29</v>
      </c>
      <c r="S2237" s="61">
        <v>0</v>
      </c>
    </row>
    <row r="2238" spans="1:19" x14ac:dyDescent="0.2">
      <c r="A2238" t="s">
        <v>627</v>
      </c>
      <c r="B2238" t="s">
        <v>1035</v>
      </c>
      <c r="C2238" t="s">
        <v>1398</v>
      </c>
      <c r="D2238" t="s">
        <v>238</v>
      </c>
      <c r="E2238" t="s">
        <v>1546</v>
      </c>
      <c r="F2238" t="s">
        <v>120</v>
      </c>
      <c r="G2238" s="87">
        <v>43830</v>
      </c>
      <c r="H2238" t="s">
        <v>3024</v>
      </c>
      <c r="I2238" t="s">
        <v>4256</v>
      </c>
      <c r="J2238" t="s">
        <v>4401</v>
      </c>
      <c r="K2238">
        <v>10342</v>
      </c>
      <c r="L2238" t="s">
        <v>4258</v>
      </c>
      <c r="M2238" s="87">
        <v>43840</v>
      </c>
      <c r="N2238" t="s">
        <v>1551</v>
      </c>
      <c r="O2238" t="s">
        <v>1552</v>
      </c>
      <c r="P2238" s="61">
        <v>14.36</v>
      </c>
      <c r="Q2238" t="s">
        <v>1552</v>
      </c>
      <c r="R2238" s="61">
        <v>14.36</v>
      </c>
      <c r="S2238" s="61">
        <v>0</v>
      </c>
    </row>
    <row r="2239" spans="1:19" x14ac:dyDescent="0.2">
      <c r="A2239" t="s">
        <v>627</v>
      </c>
      <c r="B2239" t="s">
        <v>1035</v>
      </c>
      <c r="C2239" t="s">
        <v>1398</v>
      </c>
      <c r="D2239" t="s">
        <v>238</v>
      </c>
      <c r="E2239" t="s">
        <v>1546</v>
      </c>
      <c r="F2239" t="s">
        <v>120</v>
      </c>
      <c r="G2239" s="87">
        <v>43830</v>
      </c>
      <c r="H2239" t="s">
        <v>3024</v>
      </c>
      <c r="I2239" t="s">
        <v>4256</v>
      </c>
      <c r="J2239" t="s">
        <v>4402</v>
      </c>
      <c r="K2239">
        <v>10342</v>
      </c>
      <c r="L2239" t="s">
        <v>4258</v>
      </c>
      <c r="M2239" s="87">
        <v>43840</v>
      </c>
      <c r="N2239" t="s">
        <v>1551</v>
      </c>
      <c r="O2239" t="s">
        <v>1552</v>
      </c>
      <c r="P2239" s="61">
        <v>41.36</v>
      </c>
      <c r="Q2239" t="s">
        <v>1552</v>
      </c>
      <c r="R2239" s="61">
        <v>41.36</v>
      </c>
      <c r="S2239" s="61">
        <v>0</v>
      </c>
    </row>
    <row r="2240" spans="1:19" x14ac:dyDescent="0.2">
      <c r="A2240" t="s">
        <v>627</v>
      </c>
      <c r="B2240" t="s">
        <v>1035</v>
      </c>
      <c r="C2240" t="s">
        <v>1398</v>
      </c>
      <c r="D2240" t="s">
        <v>238</v>
      </c>
      <c r="E2240" t="s">
        <v>1546</v>
      </c>
      <c r="F2240" t="s">
        <v>120</v>
      </c>
      <c r="G2240" s="87">
        <v>43830</v>
      </c>
      <c r="H2240" t="s">
        <v>3024</v>
      </c>
      <c r="I2240" t="s">
        <v>4256</v>
      </c>
      <c r="J2240" t="s">
        <v>4403</v>
      </c>
      <c r="K2240">
        <v>10342</v>
      </c>
      <c r="L2240" t="s">
        <v>4258</v>
      </c>
      <c r="M2240" s="87">
        <v>43840</v>
      </c>
      <c r="N2240" t="s">
        <v>1551</v>
      </c>
      <c r="O2240" t="s">
        <v>1552</v>
      </c>
      <c r="P2240" s="61">
        <v>13.64</v>
      </c>
      <c r="Q2240" t="s">
        <v>1552</v>
      </c>
      <c r="R2240" s="61">
        <v>13.64</v>
      </c>
      <c r="S2240" s="61">
        <v>0</v>
      </c>
    </row>
    <row r="2241" spans="1:19" x14ac:dyDescent="0.2">
      <c r="A2241" t="s">
        <v>627</v>
      </c>
      <c r="B2241" t="s">
        <v>1035</v>
      </c>
      <c r="C2241" t="s">
        <v>1398</v>
      </c>
      <c r="D2241" t="s">
        <v>238</v>
      </c>
      <c r="E2241" t="s">
        <v>1546</v>
      </c>
      <c r="F2241" t="s">
        <v>121</v>
      </c>
      <c r="G2241" s="87">
        <v>43858</v>
      </c>
      <c r="H2241" t="s">
        <v>3024</v>
      </c>
      <c r="I2241" t="s">
        <v>4404</v>
      </c>
      <c r="J2241" t="s">
        <v>4405</v>
      </c>
      <c r="K2241">
        <v>10349</v>
      </c>
      <c r="L2241" t="s">
        <v>4406</v>
      </c>
      <c r="M2241" s="87">
        <v>43863</v>
      </c>
      <c r="N2241" t="s">
        <v>1635</v>
      </c>
      <c r="O2241" t="s">
        <v>1552</v>
      </c>
      <c r="P2241" s="61">
        <v>78.459999999999994</v>
      </c>
      <c r="Q2241" t="s">
        <v>1552</v>
      </c>
      <c r="R2241" s="61">
        <v>78.459999999999994</v>
      </c>
      <c r="S2241" s="61">
        <v>0</v>
      </c>
    </row>
    <row r="2242" spans="1:19" x14ac:dyDescent="0.2">
      <c r="A2242" t="s">
        <v>627</v>
      </c>
      <c r="B2242" t="s">
        <v>1035</v>
      </c>
      <c r="C2242" t="s">
        <v>1398</v>
      </c>
      <c r="D2242" t="s">
        <v>238</v>
      </c>
      <c r="E2242" t="s">
        <v>1546</v>
      </c>
      <c r="F2242" t="s">
        <v>122</v>
      </c>
      <c r="G2242" s="87">
        <v>43889</v>
      </c>
      <c r="H2242" t="s">
        <v>3024</v>
      </c>
      <c r="I2242" t="s">
        <v>4259</v>
      </c>
      <c r="J2242" t="s">
        <v>4407</v>
      </c>
      <c r="K2242">
        <v>10363</v>
      </c>
      <c r="L2242" t="s">
        <v>4261</v>
      </c>
      <c r="M2242" s="87">
        <v>43891</v>
      </c>
      <c r="N2242" t="s">
        <v>1635</v>
      </c>
      <c r="O2242" t="s">
        <v>1552</v>
      </c>
      <c r="P2242" s="61">
        <v>46.5</v>
      </c>
      <c r="Q2242" t="s">
        <v>1552</v>
      </c>
      <c r="R2242" s="61">
        <v>46.5</v>
      </c>
      <c r="S2242" s="61">
        <v>0</v>
      </c>
    </row>
    <row r="2243" spans="1:19" x14ac:dyDescent="0.2">
      <c r="A2243" t="s">
        <v>627</v>
      </c>
      <c r="B2243" t="s">
        <v>1035</v>
      </c>
      <c r="C2243" t="s">
        <v>1398</v>
      </c>
      <c r="D2243" t="s">
        <v>238</v>
      </c>
      <c r="E2243" t="s">
        <v>1546</v>
      </c>
      <c r="F2243" t="s">
        <v>123</v>
      </c>
      <c r="G2243" s="87">
        <v>43920</v>
      </c>
      <c r="H2243" t="s">
        <v>3024</v>
      </c>
      <c r="I2243" t="s">
        <v>4240</v>
      </c>
      <c r="J2243" t="s">
        <v>4408</v>
      </c>
      <c r="K2243">
        <v>10377</v>
      </c>
      <c r="L2243" t="s">
        <v>4242</v>
      </c>
      <c r="M2243" s="87">
        <v>43921</v>
      </c>
      <c r="N2243" t="s">
        <v>1635</v>
      </c>
      <c r="O2243" t="s">
        <v>1552</v>
      </c>
      <c r="P2243" s="61">
        <v>8.64</v>
      </c>
      <c r="Q2243" t="s">
        <v>1552</v>
      </c>
      <c r="R2243" s="61">
        <v>8.64</v>
      </c>
      <c r="S2243" s="61">
        <v>0</v>
      </c>
    </row>
    <row r="2244" spans="1:19" x14ac:dyDescent="0.2">
      <c r="A2244" t="s">
        <v>627</v>
      </c>
      <c r="B2244" t="s">
        <v>1035</v>
      </c>
      <c r="C2244" t="s">
        <v>1398</v>
      </c>
      <c r="D2244" t="s">
        <v>238</v>
      </c>
      <c r="E2244" t="s">
        <v>1546</v>
      </c>
      <c r="F2244" t="s">
        <v>123</v>
      </c>
      <c r="G2244" s="87">
        <v>43920</v>
      </c>
      <c r="H2244" t="s">
        <v>3024</v>
      </c>
      <c r="I2244" t="s">
        <v>4240</v>
      </c>
      <c r="J2244" t="s">
        <v>4409</v>
      </c>
      <c r="K2244">
        <v>10377</v>
      </c>
      <c r="L2244" t="s">
        <v>4242</v>
      </c>
      <c r="M2244" s="87">
        <v>43921</v>
      </c>
      <c r="N2244" t="s">
        <v>1635</v>
      </c>
      <c r="O2244" t="s">
        <v>1552</v>
      </c>
      <c r="P2244" s="61">
        <v>7.73</v>
      </c>
      <c r="Q2244" t="s">
        <v>1552</v>
      </c>
      <c r="R2244" s="61">
        <v>7.73</v>
      </c>
      <c r="S2244" s="61">
        <v>0</v>
      </c>
    </row>
    <row r="2245" spans="1:19" x14ac:dyDescent="0.2">
      <c r="A2245" t="s">
        <v>627</v>
      </c>
      <c r="B2245" t="s">
        <v>1035</v>
      </c>
      <c r="C2245" t="s">
        <v>1398</v>
      </c>
      <c r="D2245" t="s">
        <v>238</v>
      </c>
      <c r="E2245" t="s">
        <v>1546</v>
      </c>
      <c r="F2245" t="s">
        <v>123</v>
      </c>
      <c r="G2245" s="87">
        <v>43920</v>
      </c>
      <c r="H2245" t="s">
        <v>3024</v>
      </c>
      <c r="I2245" t="s">
        <v>4240</v>
      </c>
      <c r="J2245" t="s">
        <v>4400</v>
      </c>
      <c r="K2245">
        <v>10377</v>
      </c>
      <c r="L2245" t="s">
        <v>4242</v>
      </c>
      <c r="M2245" s="87">
        <v>43921</v>
      </c>
      <c r="N2245" t="s">
        <v>1635</v>
      </c>
      <c r="O2245" t="s">
        <v>1552</v>
      </c>
      <c r="P2245" s="61">
        <v>6.73</v>
      </c>
      <c r="Q2245" t="s">
        <v>1552</v>
      </c>
      <c r="R2245" s="61">
        <v>6.73</v>
      </c>
      <c r="S2245" s="61">
        <v>0</v>
      </c>
    </row>
    <row r="2246" spans="1:19" x14ac:dyDescent="0.2">
      <c r="A2246" t="s">
        <v>627</v>
      </c>
      <c r="B2246" t="s">
        <v>1035</v>
      </c>
      <c r="C2246" t="s">
        <v>1398</v>
      </c>
      <c r="D2246" t="s">
        <v>238</v>
      </c>
      <c r="E2246" t="s">
        <v>1546</v>
      </c>
      <c r="F2246" t="s">
        <v>123</v>
      </c>
      <c r="G2246" s="87">
        <v>43920</v>
      </c>
      <c r="H2246" t="s">
        <v>3024</v>
      </c>
      <c r="I2246" t="s">
        <v>4240</v>
      </c>
      <c r="J2246" t="s">
        <v>4410</v>
      </c>
      <c r="K2246">
        <v>10377</v>
      </c>
      <c r="L2246" t="s">
        <v>4242</v>
      </c>
      <c r="M2246" s="87">
        <v>43921</v>
      </c>
      <c r="N2246" t="s">
        <v>1635</v>
      </c>
      <c r="O2246" t="s">
        <v>1552</v>
      </c>
      <c r="P2246" s="61">
        <v>3.36</v>
      </c>
      <c r="Q2246" t="s">
        <v>1552</v>
      </c>
      <c r="R2246" s="61">
        <v>3.36</v>
      </c>
      <c r="S2246" s="61">
        <v>0</v>
      </c>
    </row>
    <row r="2247" spans="1:19" x14ac:dyDescent="0.2">
      <c r="A2247" t="s">
        <v>627</v>
      </c>
      <c r="B2247" t="s">
        <v>1035</v>
      </c>
      <c r="C2247" t="s">
        <v>1398</v>
      </c>
      <c r="D2247" t="s">
        <v>238</v>
      </c>
      <c r="E2247" t="s">
        <v>1546</v>
      </c>
      <c r="F2247" t="s">
        <v>123</v>
      </c>
      <c r="G2247" s="87">
        <v>43920</v>
      </c>
      <c r="H2247" t="s">
        <v>3024</v>
      </c>
      <c r="I2247" t="s">
        <v>4240</v>
      </c>
      <c r="J2247" t="s">
        <v>4411</v>
      </c>
      <c r="K2247">
        <v>10377</v>
      </c>
      <c r="L2247" t="s">
        <v>4242</v>
      </c>
      <c r="M2247" s="87">
        <v>43921</v>
      </c>
      <c r="N2247" t="s">
        <v>1635</v>
      </c>
      <c r="O2247" t="s">
        <v>1552</v>
      </c>
      <c r="P2247" s="61">
        <v>7.73</v>
      </c>
      <c r="Q2247" t="s">
        <v>1552</v>
      </c>
      <c r="R2247" s="61">
        <v>7.73</v>
      </c>
      <c r="S2247" s="61">
        <v>0</v>
      </c>
    </row>
    <row r="2248" spans="1:19" x14ac:dyDescent="0.2">
      <c r="A2248" t="s">
        <v>627</v>
      </c>
      <c r="B2248" t="s">
        <v>1035</v>
      </c>
      <c r="C2248" t="s">
        <v>1398</v>
      </c>
      <c r="D2248" t="s">
        <v>238</v>
      </c>
      <c r="E2248" t="s">
        <v>1546</v>
      </c>
      <c r="F2248" t="s">
        <v>123</v>
      </c>
      <c r="G2248" s="87">
        <v>43920</v>
      </c>
      <c r="H2248" t="s">
        <v>3024</v>
      </c>
      <c r="I2248" t="s">
        <v>4240</v>
      </c>
      <c r="J2248" t="s">
        <v>4412</v>
      </c>
      <c r="K2248">
        <v>10377</v>
      </c>
      <c r="L2248" t="s">
        <v>4242</v>
      </c>
      <c r="M2248" s="87">
        <v>43921</v>
      </c>
      <c r="N2248" t="s">
        <v>1635</v>
      </c>
      <c r="O2248" t="s">
        <v>1552</v>
      </c>
      <c r="P2248" s="61">
        <v>16.36</v>
      </c>
      <c r="Q2248" t="s">
        <v>1552</v>
      </c>
      <c r="R2248" s="61">
        <v>16.36</v>
      </c>
      <c r="S2248" s="61">
        <v>0</v>
      </c>
    </row>
    <row r="2249" spans="1:19" x14ac:dyDescent="0.2">
      <c r="A2249" t="s">
        <v>627</v>
      </c>
      <c r="B2249" t="s">
        <v>1035</v>
      </c>
      <c r="C2249" t="s">
        <v>1398</v>
      </c>
      <c r="D2249" t="s">
        <v>238</v>
      </c>
      <c r="E2249" t="s">
        <v>1546</v>
      </c>
      <c r="F2249" t="s">
        <v>123</v>
      </c>
      <c r="G2249" s="87">
        <v>43920</v>
      </c>
      <c r="H2249" t="s">
        <v>3024</v>
      </c>
      <c r="I2249" t="s">
        <v>4240</v>
      </c>
      <c r="J2249" t="s">
        <v>4413</v>
      </c>
      <c r="K2249">
        <v>10377</v>
      </c>
      <c r="L2249" t="s">
        <v>4242</v>
      </c>
      <c r="M2249" s="87">
        <v>43921</v>
      </c>
      <c r="N2249" t="s">
        <v>1635</v>
      </c>
      <c r="O2249" t="s">
        <v>1552</v>
      </c>
      <c r="P2249" s="61">
        <v>4.54</v>
      </c>
      <c r="Q2249" t="s">
        <v>1552</v>
      </c>
      <c r="R2249" s="61">
        <v>4.54</v>
      </c>
      <c r="S2249" s="61">
        <v>0</v>
      </c>
    </row>
    <row r="2250" spans="1:19" x14ac:dyDescent="0.2">
      <c r="A2250" t="s">
        <v>627</v>
      </c>
      <c r="B2250" t="s">
        <v>1035</v>
      </c>
      <c r="C2250" t="s">
        <v>1398</v>
      </c>
      <c r="D2250" t="s">
        <v>238</v>
      </c>
      <c r="E2250" t="s">
        <v>1546</v>
      </c>
      <c r="F2250" t="s">
        <v>16</v>
      </c>
      <c r="G2250" s="87">
        <v>44012</v>
      </c>
      <c r="H2250" t="s">
        <v>2361</v>
      </c>
      <c r="J2250" t="s">
        <v>2362</v>
      </c>
      <c r="K2250">
        <v>10408</v>
      </c>
      <c r="L2250" t="s">
        <v>2363</v>
      </c>
      <c r="M2250" s="87">
        <v>43999</v>
      </c>
      <c r="N2250" t="s">
        <v>1551</v>
      </c>
      <c r="O2250" t="s">
        <v>1552</v>
      </c>
      <c r="P2250" s="61">
        <v>-772.01</v>
      </c>
      <c r="Q2250" t="s">
        <v>1552</v>
      </c>
      <c r="R2250" s="61">
        <v>0</v>
      </c>
      <c r="S2250" s="61">
        <v>-772.01</v>
      </c>
    </row>
    <row r="2251" spans="1:19" x14ac:dyDescent="0.2">
      <c r="A2251" t="s">
        <v>627</v>
      </c>
      <c r="B2251" t="s">
        <v>1035</v>
      </c>
      <c r="C2251" t="s">
        <v>1398</v>
      </c>
      <c r="D2251" t="s">
        <v>238</v>
      </c>
      <c r="E2251" t="s">
        <v>1546</v>
      </c>
      <c r="F2251" t="s">
        <v>16</v>
      </c>
      <c r="G2251" s="87">
        <v>44012</v>
      </c>
      <c r="H2251" t="s">
        <v>3556</v>
      </c>
      <c r="I2251" t="s">
        <v>2362</v>
      </c>
      <c r="J2251" t="s">
        <v>2362</v>
      </c>
      <c r="K2251">
        <v>10418</v>
      </c>
      <c r="L2251" t="s">
        <v>4264</v>
      </c>
      <c r="M2251" s="87">
        <v>44020</v>
      </c>
      <c r="N2251" t="s">
        <v>1551</v>
      </c>
      <c r="O2251" t="s">
        <v>1552</v>
      </c>
      <c r="P2251" s="61">
        <v>-40.64</v>
      </c>
      <c r="Q2251" t="s">
        <v>1552</v>
      </c>
      <c r="R2251" s="61">
        <v>0</v>
      </c>
      <c r="S2251" s="61">
        <v>-40.64</v>
      </c>
    </row>
    <row r="2252" spans="1:19" x14ac:dyDescent="0.2">
      <c r="A2252" t="s">
        <v>627</v>
      </c>
      <c r="B2252" t="s">
        <v>1035</v>
      </c>
      <c r="C2252" t="s">
        <v>1398</v>
      </c>
      <c r="D2252" t="s">
        <v>238</v>
      </c>
      <c r="E2252" t="s">
        <v>1546</v>
      </c>
      <c r="F2252" t="s">
        <v>126</v>
      </c>
      <c r="G2252" s="87">
        <v>44012</v>
      </c>
      <c r="H2252" t="s">
        <v>3024</v>
      </c>
      <c r="I2252" t="s">
        <v>4265</v>
      </c>
      <c r="J2252" t="s">
        <v>4414</v>
      </c>
      <c r="K2252">
        <v>10418</v>
      </c>
      <c r="L2252" t="s">
        <v>4264</v>
      </c>
      <c r="M2252" s="87">
        <v>44020</v>
      </c>
      <c r="N2252" t="s">
        <v>1551</v>
      </c>
      <c r="O2252" t="s">
        <v>1552</v>
      </c>
      <c r="P2252" s="61">
        <v>40.64</v>
      </c>
      <c r="Q2252" t="s">
        <v>1552</v>
      </c>
      <c r="R2252" s="61">
        <v>40.64</v>
      </c>
      <c r="S2252" s="61">
        <v>0</v>
      </c>
    </row>
    <row r="2253" spans="1:19" x14ac:dyDescent="0.2">
      <c r="A2253" t="s">
        <v>629</v>
      </c>
      <c r="B2253" t="s">
        <v>1040</v>
      </c>
      <c r="C2253" t="s">
        <v>1403</v>
      </c>
      <c r="D2253" t="s">
        <v>238</v>
      </c>
      <c r="E2253" t="s">
        <v>1546</v>
      </c>
      <c r="F2253" t="s">
        <v>121</v>
      </c>
      <c r="G2253" s="87">
        <v>43847</v>
      </c>
      <c r="H2253" t="s">
        <v>3024</v>
      </c>
      <c r="I2253" t="s">
        <v>4415</v>
      </c>
      <c r="J2253" t="s">
        <v>4416</v>
      </c>
      <c r="K2253">
        <v>10349</v>
      </c>
      <c r="L2253" t="s">
        <v>3389</v>
      </c>
      <c r="M2253" s="87">
        <v>43863</v>
      </c>
      <c r="N2253" t="s">
        <v>1635</v>
      </c>
      <c r="O2253" t="s">
        <v>1552</v>
      </c>
      <c r="P2253" s="61">
        <v>355</v>
      </c>
      <c r="Q2253" t="s">
        <v>1552</v>
      </c>
      <c r="R2253" s="61">
        <v>355</v>
      </c>
      <c r="S2253" s="61">
        <v>0</v>
      </c>
    </row>
    <row r="2254" spans="1:19" x14ac:dyDescent="0.2">
      <c r="A2254" t="s">
        <v>629</v>
      </c>
      <c r="B2254" t="s">
        <v>1040</v>
      </c>
      <c r="C2254" t="s">
        <v>1403</v>
      </c>
      <c r="D2254" t="s">
        <v>238</v>
      </c>
      <c r="E2254" t="s">
        <v>1546</v>
      </c>
      <c r="F2254" t="s">
        <v>121</v>
      </c>
      <c r="G2254" s="87">
        <v>43861</v>
      </c>
      <c r="H2254" t="s">
        <v>1846</v>
      </c>
      <c r="I2254" t="s">
        <v>4417</v>
      </c>
      <c r="J2254" t="s">
        <v>4417</v>
      </c>
      <c r="K2254">
        <v>10353</v>
      </c>
      <c r="L2254" t="s">
        <v>4335</v>
      </c>
      <c r="M2254" s="87">
        <v>43871</v>
      </c>
      <c r="N2254" t="s">
        <v>1551</v>
      </c>
      <c r="O2254" t="s">
        <v>1552</v>
      </c>
      <c r="P2254" s="61">
        <v>292.95999999999998</v>
      </c>
      <c r="Q2254" t="s">
        <v>1552</v>
      </c>
      <c r="R2254" s="61">
        <v>292.95999999999998</v>
      </c>
      <c r="S2254" s="61">
        <v>0</v>
      </c>
    </row>
    <row r="2255" spans="1:19" x14ac:dyDescent="0.2">
      <c r="A2255" t="s">
        <v>629</v>
      </c>
      <c r="B2255" t="s">
        <v>1040</v>
      </c>
      <c r="C2255" t="s">
        <v>1403</v>
      </c>
      <c r="D2255" t="s">
        <v>238</v>
      </c>
      <c r="E2255" t="s">
        <v>1546</v>
      </c>
      <c r="F2255" t="s">
        <v>16</v>
      </c>
      <c r="G2255" s="87">
        <v>44012</v>
      </c>
      <c r="H2255" t="s">
        <v>2361</v>
      </c>
      <c r="J2255" t="s">
        <v>2362</v>
      </c>
      <c r="K2255">
        <v>10408</v>
      </c>
      <c r="L2255" t="s">
        <v>2363</v>
      </c>
      <c r="M2255" s="87">
        <v>43999</v>
      </c>
      <c r="N2255" t="s">
        <v>1551</v>
      </c>
      <c r="O2255" t="s">
        <v>1552</v>
      </c>
      <c r="P2255" s="61">
        <v>-647.96</v>
      </c>
      <c r="Q2255" t="s">
        <v>1552</v>
      </c>
      <c r="R2255" s="61">
        <v>0</v>
      </c>
      <c r="S2255" s="61">
        <v>-647.96</v>
      </c>
    </row>
    <row r="2256" spans="1:19" x14ac:dyDescent="0.2">
      <c r="A2256" t="s">
        <v>630</v>
      </c>
      <c r="B2256" t="s">
        <v>1042</v>
      </c>
      <c r="C2256" t="s">
        <v>1405</v>
      </c>
      <c r="D2256" t="s">
        <v>238</v>
      </c>
      <c r="E2256" t="s">
        <v>1546</v>
      </c>
      <c r="F2256" t="s">
        <v>115</v>
      </c>
      <c r="G2256" s="87">
        <v>43671</v>
      </c>
      <c r="H2256" t="s">
        <v>1846</v>
      </c>
      <c r="I2256" t="s">
        <v>4418</v>
      </c>
      <c r="J2256" t="s">
        <v>4418</v>
      </c>
      <c r="K2256">
        <v>10232</v>
      </c>
      <c r="L2256" t="s">
        <v>4419</v>
      </c>
      <c r="M2256" s="87">
        <v>43675</v>
      </c>
      <c r="N2256" t="s">
        <v>1635</v>
      </c>
      <c r="O2256" t="s">
        <v>1552</v>
      </c>
      <c r="P2256" s="61">
        <v>20.91</v>
      </c>
      <c r="Q2256" t="s">
        <v>1552</v>
      </c>
      <c r="R2256" s="61">
        <v>20.91</v>
      </c>
      <c r="S2256" s="61">
        <v>0</v>
      </c>
    </row>
    <row r="2257" spans="1:19" x14ac:dyDescent="0.2">
      <c r="A2257" t="s">
        <v>630</v>
      </c>
      <c r="B2257" t="s">
        <v>1042</v>
      </c>
      <c r="C2257" t="s">
        <v>1405</v>
      </c>
      <c r="D2257" t="s">
        <v>238</v>
      </c>
      <c r="E2257" t="s">
        <v>1546</v>
      </c>
      <c r="F2257" t="s">
        <v>115</v>
      </c>
      <c r="G2257" s="87">
        <v>43677</v>
      </c>
      <c r="H2257" t="s">
        <v>1846</v>
      </c>
      <c r="I2257" t="s">
        <v>4420</v>
      </c>
      <c r="J2257" t="s">
        <v>4420</v>
      </c>
      <c r="K2257">
        <v>10247</v>
      </c>
      <c r="L2257" t="s">
        <v>3695</v>
      </c>
      <c r="M2257" s="87">
        <v>43698</v>
      </c>
      <c r="N2257" t="s">
        <v>1551</v>
      </c>
      <c r="O2257" t="s">
        <v>1552</v>
      </c>
      <c r="P2257" s="61">
        <v>275.08999999999997</v>
      </c>
      <c r="Q2257" t="s">
        <v>1552</v>
      </c>
      <c r="R2257" s="61">
        <v>275.08999999999997</v>
      </c>
      <c r="S2257" s="61">
        <v>0</v>
      </c>
    </row>
    <row r="2258" spans="1:19" x14ac:dyDescent="0.2">
      <c r="A2258" t="s">
        <v>630</v>
      </c>
      <c r="B2258" t="s">
        <v>1042</v>
      </c>
      <c r="C2258" t="s">
        <v>1405</v>
      </c>
      <c r="D2258" t="s">
        <v>238</v>
      </c>
      <c r="E2258" t="s">
        <v>1546</v>
      </c>
      <c r="F2258" t="s">
        <v>116</v>
      </c>
      <c r="G2258" s="87">
        <v>43679</v>
      </c>
      <c r="H2258" t="s">
        <v>3024</v>
      </c>
      <c r="I2258" t="s">
        <v>4421</v>
      </c>
      <c r="J2258" t="s">
        <v>4422</v>
      </c>
      <c r="K2258">
        <v>10243</v>
      </c>
      <c r="L2258" t="s">
        <v>3214</v>
      </c>
      <c r="M2258" s="87">
        <v>43685</v>
      </c>
      <c r="N2258" t="s">
        <v>1551</v>
      </c>
      <c r="O2258" t="s">
        <v>1552</v>
      </c>
      <c r="P2258" s="61">
        <v>313.64</v>
      </c>
      <c r="Q2258" t="s">
        <v>1552</v>
      </c>
      <c r="R2258" s="61">
        <v>313.64</v>
      </c>
      <c r="S2258" s="61">
        <v>0</v>
      </c>
    </row>
    <row r="2259" spans="1:19" x14ac:dyDescent="0.2">
      <c r="A2259" t="s">
        <v>630</v>
      </c>
      <c r="B2259" t="s">
        <v>1042</v>
      </c>
      <c r="C2259" t="s">
        <v>1405</v>
      </c>
      <c r="D2259" t="s">
        <v>238</v>
      </c>
      <c r="E2259" t="s">
        <v>1546</v>
      </c>
      <c r="F2259" t="s">
        <v>116</v>
      </c>
      <c r="G2259" s="87">
        <v>43708</v>
      </c>
      <c r="H2259" t="s">
        <v>1846</v>
      </c>
      <c r="I2259" t="s">
        <v>4420</v>
      </c>
      <c r="J2259" t="s">
        <v>4420</v>
      </c>
      <c r="K2259">
        <v>10260</v>
      </c>
      <c r="L2259" t="s">
        <v>3699</v>
      </c>
      <c r="M2259" s="87">
        <v>43718</v>
      </c>
      <c r="N2259" t="s">
        <v>1551</v>
      </c>
      <c r="O2259" t="s">
        <v>1552</v>
      </c>
      <c r="P2259" s="61">
        <v>275.08999999999997</v>
      </c>
      <c r="Q2259" t="s">
        <v>1552</v>
      </c>
      <c r="R2259" s="61">
        <v>275.08999999999997</v>
      </c>
      <c r="S2259" s="61">
        <v>0</v>
      </c>
    </row>
    <row r="2260" spans="1:19" x14ac:dyDescent="0.2">
      <c r="A2260" t="s">
        <v>630</v>
      </c>
      <c r="B2260" t="s">
        <v>1042</v>
      </c>
      <c r="C2260" t="s">
        <v>1405</v>
      </c>
      <c r="D2260" t="s">
        <v>238</v>
      </c>
      <c r="E2260" t="s">
        <v>1546</v>
      </c>
      <c r="F2260" t="s">
        <v>117</v>
      </c>
      <c r="G2260" s="87">
        <v>43738</v>
      </c>
      <c r="H2260" t="s">
        <v>1846</v>
      </c>
      <c r="I2260" t="s">
        <v>4420</v>
      </c>
      <c r="J2260" t="s">
        <v>4420</v>
      </c>
      <c r="K2260">
        <v>10282</v>
      </c>
      <c r="L2260" t="s">
        <v>3701</v>
      </c>
      <c r="M2260" s="87">
        <v>43748</v>
      </c>
      <c r="N2260" t="s">
        <v>1551</v>
      </c>
      <c r="O2260" t="s">
        <v>1552</v>
      </c>
      <c r="P2260" s="61">
        <v>266.22000000000003</v>
      </c>
      <c r="Q2260" t="s">
        <v>1552</v>
      </c>
      <c r="R2260" s="61">
        <v>266.22000000000003</v>
      </c>
      <c r="S2260" s="61">
        <v>0</v>
      </c>
    </row>
    <row r="2261" spans="1:19" x14ac:dyDescent="0.2">
      <c r="A2261" t="s">
        <v>630</v>
      </c>
      <c r="B2261" t="s">
        <v>1042</v>
      </c>
      <c r="C2261" t="s">
        <v>1405</v>
      </c>
      <c r="D2261" t="s">
        <v>238</v>
      </c>
      <c r="E2261" t="s">
        <v>1546</v>
      </c>
      <c r="F2261" t="s">
        <v>118</v>
      </c>
      <c r="G2261" s="87">
        <v>43769</v>
      </c>
      <c r="H2261" t="s">
        <v>1846</v>
      </c>
      <c r="I2261" t="s">
        <v>4420</v>
      </c>
      <c r="J2261" t="s">
        <v>4420</v>
      </c>
      <c r="K2261">
        <v>10301</v>
      </c>
      <c r="L2261" t="s">
        <v>3705</v>
      </c>
      <c r="M2261" s="87">
        <v>43782</v>
      </c>
      <c r="N2261" t="s">
        <v>1551</v>
      </c>
      <c r="O2261" t="s">
        <v>1552</v>
      </c>
      <c r="P2261" s="61">
        <v>275.08999999999997</v>
      </c>
      <c r="Q2261" t="s">
        <v>1552</v>
      </c>
      <c r="R2261" s="61">
        <v>275.08999999999997</v>
      </c>
      <c r="S2261" s="61">
        <v>0</v>
      </c>
    </row>
    <row r="2262" spans="1:19" x14ac:dyDescent="0.2">
      <c r="A2262" t="s">
        <v>630</v>
      </c>
      <c r="B2262" t="s">
        <v>1042</v>
      </c>
      <c r="C2262" t="s">
        <v>1405</v>
      </c>
      <c r="D2262" t="s">
        <v>238</v>
      </c>
      <c r="E2262" t="s">
        <v>1546</v>
      </c>
      <c r="F2262" t="s">
        <v>119</v>
      </c>
      <c r="G2262" s="87">
        <v>43799</v>
      </c>
      <c r="H2262" t="s">
        <v>1846</v>
      </c>
      <c r="I2262" t="s">
        <v>4420</v>
      </c>
      <c r="J2262" t="s">
        <v>4420</v>
      </c>
      <c r="K2262">
        <v>10319</v>
      </c>
      <c r="L2262" t="s">
        <v>3572</v>
      </c>
      <c r="M2262" s="87">
        <v>43810</v>
      </c>
      <c r="N2262" t="s">
        <v>1551</v>
      </c>
      <c r="O2262" t="s">
        <v>1552</v>
      </c>
      <c r="P2262" s="61">
        <v>266.22000000000003</v>
      </c>
      <c r="Q2262" t="s">
        <v>1552</v>
      </c>
      <c r="R2262" s="61">
        <v>266.22000000000003</v>
      </c>
      <c r="S2262" s="61">
        <v>0</v>
      </c>
    </row>
    <row r="2263" spans="1:19" x14ac:dyDescent="0.2">
      <c r="A2263" t="s">
        <v>630</v>
      </c>
      <c r="B2263" t="s">
        <v>1042</v>
      </c>
      <c r="C2263" t="s">
        <v>1405</v>
      </c>
      <c r="D2263" t="s">
        <v>238</v>
      </c>
      <c r="E2263" t="s">
        <v>1546</v>
      </c>
      <c r="F2263" t="s">
        <v>120</v>
      </c>
      <c r="G2263" s="87">
        <v>43830</v>
      </c>
      <c r="H2263" t="s">
        <v>1846</v>
      </c>
      <c r="I2263" t="s">
        <v>4420</v>
      </c>
      <c r="J2263" t="s">
        <v>4420</v>
      </c>
      <c r="K2263">
        <v>10344</v>
      </c>
      <c r="L2263" t="s">
        <v>3708</v>
      </c>
      <c r="M2263" s="87">
        <v>43840</v>
      </c>
      <c r="N2263" t="s">
        <v>1551</v>
      </c>
      <c r="O2263" t="s">
        <v>1552</v>
      </c>
      <c r="P2263" s="61">
        <v>275.08999999999997</v>
      </c>
      <c r="Q2263" t="s">
        <v>1552</v>
      </c>
      <c r="R2263" s="61">
        <v>275.08999999999997</v>
      </c>
      <c r="S2263" s="61">
        <v>0</v>
      </c>
    </row>
    <row r="2264" spans="1:19" x14ac:dyDescent="0.2">
      <c r="A2264" t="s">
        <v>630</v>
      </c>
      <c r="B2264" t="s">
        <v>1042</v>
      </c>
      <c r="C2264" t="s">
        <v>1405</v>
      </c>
      <c r="D2264" t="s">
        <v>238</v>
      </c>
      <c r="E2264" t="s">
        <v>1546</v>
      </c>
      <c r="F2264" t="s">
        <v>121</v>
      </c>
      <c r="G2264" s="87">
        <v>43861</v>
      </c>
      <c r="H2264" t="s">
        <v>1846</v>
      </c>
      <c r="I2264" t="s">
        <v>4420</v>
      </c>
      <c r="J2264" t="s">
        <v>4420</v>
      </c>
      <c r="K2264">
        <v>10356</v>
      </c>
      <c r="L2264" t="s">
        <v>3711</v>
      </c>
      <c r="M2264" s="87">
        <v>43873</v>
      </c>
      <c r="N2264" t="s">
        <v>1551</v>
      </c>
      <c r="O2264" t="s">
        <v>1552</v>
      </c>
      <c r="P2264" s="61">
        <v>275.08999999999997</v>
      </c>
      <c r="Q2264" t="s">
        <v>1552</v>
      </c>
      <c r="R2264" s="61">
        <v>275.08999999999997</v>
      </c>
      <c r="S2264" s="61">
        <v>0</v>
      </c>
    </row>
    <row r="2265" spans="1:19" x14ac:dyDescent="0.2">
      <c r="A2265" t="s">
        <v>630</v>
      </c>
      <c r="B2265" t="s">
        <v>1042</v>
      </c>
      <c r="C2265" t="s">
        <v>1405</v>
      </c>
      <c r="D2265" t="s">
        <v>238</v>
      </c>
      <c r="E2265" t="s">
        <v>1546</v>
      </c>
      <c r="F2265" t="s">
        <v>122</v>
      </c>
      <c r="G2265" s="87">
        <v>43890</v>
      </c>
      <c r="H2265" t="s">
        <v>1846</v>
      </c>
      <c r="I2265" t="s">
        <v>4420</v>
      </c>
      <c r="J2265" t="s">
        <v>4420</v>
      </c>
      <c r="K2265">
        <v>10367</v>
      </c>
      <c r="L2265" t="s">
        <v>3788</v>
      </c>
      <c r="M2265" s="87">
        <v>43902</v>
      </c>
      <c r="N2265" t="s">
        <v>1551</v>
      </c>
      <c r="O2265" t="s">
        <v>1552</v>
      </c>
      <c r="P2265" s="61">
        <v>257.33999999999997</v>
      </c>
      <c r="Q2265" t="s">
        <v>1552</v>
      </c>
      <c r="R2265" s="61">
        <v>257.33999999999997</v>
      </c>
      <c r="S2265" s="61">
        <v>0</v>
      </c>
    </row>
    <row r="2266" spans="1:19" x14ac:dyDescent="0.2">
      <c r="A2266" t="s">
        <v>630</v>
      </c>
      <c r="B2266" t="s">
        <v>1042</v>
      </c>
      <c r="C2266" t="s">
        <v>1405</v>
      </c>
      <c r="D2266" t="s">
        <v>238</v>
      </c>
      <c r="E2266" t="s">
        <v>1546</v>
      </c>
      <c r="F2266" t="s">
        <v>123</v>
      </c>
      <c r="G2266" s="87">
        <v>43921</v>
      </c>
      <c r="H2266" t="s">
        <v>1846</v>
      </c>
      <c r="I2266" t="s">
        <v>4420</v>
      </c>
      <c r="J2266" t="s">
        <v>4420</v>
      </c>
      <c r="K2266">
        <v>10386</v>
      </c>
      <c r="L2266" t="s">
        <v>3791</v>
      </c>
      <c r="M2266" s="87">
        <v>43935</v>
      </c>
      <c r="N2266" t="s">
        <v>1551</v>
      </c>
      <c r="O2266" t="s">
        <v>1552</v>
      </c>
      <c r="P2266" s="61">
        <v>275.08999999999997</v>
      </c>
      <c r="Q2266" t="s">
        <v>1552</v>
      </c>
      <c r="R2266" s="61">
        <v>275.08999999999997</v>
      </c>
      <c r="S2266" s="61">
        <v>0</v>
      </c>
    </row>
    <row r="2267" spans="1:19" x14ac:dyDescent="0.2">
      <c r="A2267" t="s">
        <v>630</v>
      </c>
      <c r="B2267" t="s">
        <v>1042</v>
      </c>
      <c r="C2267" t="s">
        <v>1405</v>
      </c>
      <c r="D2267" t="s">
        <v>238</v>
      </c>
      <c r="E2267" t="s">
        <v>1546</v>
      </c>
      <c r="F2267" t="s">
        <v>124</v>
      </c>
      <c r="G2267" s="87">
        <v>43951</v>
      </c>
      <c r="H2267" t="s">
        <v>1846</v>
      </c>
      <c r="I2267" t="s">
        <v>4420</v>
      </c>
      <c r="J2267" t="s">
        <v>4420</v>
      </c>
      <c r="K2267">
        <v>10393</v>
      </c>
      <c r="L2267" t="s">
        <v>3794</v>
      </c>
      <c r="M2267" s="87">
        <v>43955</v>
      </c>
      <c r="N2267" t="s">
        <v>1635</v>
      </c>
      <c r="O2267" t="s">
        <v>1552</v>
      </c>
      <c r="P2267" s="61">
        <v>266.22000000000003</v>
      </c>
      <c r="Q2267" t="s">
        <v>1552</v>
      </c>
      <c r="R2267" s="61">
        <v>266.22000000000003</v>
      </c>
      <c r="S2267" s="61">
        <v>0</v>
      </c>
    </row>
    <row r="2268" spans="1:19" x14ac:dyDescent="0.2">
      <c r="A2268" t="s">
        <v>630</v>
      </c>
      <c r="B2268" t="s">
        <v>1042</v>
      </c>
      <c r="C2268" t="s">
        <v>1405</v>
      </c>
      <c r="D2268" t="s">
        <v>238</v>
      </c>
      <c r="E2268" t="s">
        <v>1546</v>
      </c>
      <c r="F2268" t="s">
        <v>125</v>
      </c>
      <c r="G2268" s="87">
        <v>43982</v>
      </c>
      <c r="H2268" t="s">
        <v>1846</v>
      </c>
      <c r="I2268" t="s">
        <v>4420</v>
      </c>
      <c r="J2268" t="s">
        <v>4420</v>
      </c>
      <c r="K2268">
        <v>10404</v>
      </c>
      <c r="L2268" t="s">
        <v>3797</v>
      </c>
      <c r="M2268" s="87">
        <v>43991</v>
      </c>
      <c r="N2268" t="s">
        <v>1551</v>
      </c>
      <c r="O2268" t="s">
        <v>1552</v>
      </c>
      <c r="P2268" s="61">
        <v>275.08999999999997</v>
      </c>
      <c r="Q2268" t="s">
        <v>1552</v>
      </c>
      <c r="R2268" s="61">
        <v>275.08999999999997</v>
      </c>
      <c r="S2268" s="61">
        <v>0</v>
      </c>
    </row>
    <row r="2269" spans="1:19" x14ac:dyDescent="0.2">
      <c r="A2269" t="s">
        <v>630</v>
      </c>
      <c r="B2269" t="s">
        <v>1042</v>
      </c>
      <c r="C2269" t="s">
        <v>1405</v>
      </c>
      <c r="D2269" t="s">
        <v>238</v>
      </c>
      <c r="E2269" t="s">
        <v>1546</v>
      </c>
      <c r="F2269" t="s">
        <v>16</v>
      </c>
      <c r="G2269" s="87">
        <v>44012</v>
      </c>
      <c r="H2269" t="s">
        <v>2361</v>
      </c>
      <c r="J2269" t="s">
        <v>2362</v>
      </c>
      <c r="K2269">
        <v>10408</v>
      </c>
      <c r="L2269" t="s">
        <v>2363</v>
      </c>
      <c r="M2269" s="87">
        <v>43999</v>
      </c>
      <c r="N2269" t="s">
        <v>1551</v>
      </c>
      <c r="O2269" t="s">
        <v>1552</v>
      </c>
      <c r="P2269" s="61">
        <v>-3316.18</v>
      </c>
      <c r="Q2269" t="s">
        <v>1552</v>
      </c>
      <c r="R2269" s="61">
        <v>0</v>
      </c>
      <c r="S2269" s="61">
        <v>-3316.18</v>
      </c>
    </row>
    <row r="2270" spans="1:19" x14ac:dyDescent="0.2">
      <c r="A2270" t="s">
        <v>630</v>
      </c>
      <c r="B2270" t="s">
        <v>1042</v>
      </c>
      <c r="C2270" t="s">
        <v>1405</v>
      </c>
      <c r="D2270" t="s">
        <v>238</v>
      </c>
      <c r="E2270" t="s">
        <v>1546</v>
      </c>
      <c r="F2270" t="s">
        <v>16</v>
      </c>
      <c r="G2270" s="87">
        <v>44012</v>
      </c>
      <c r="H2270" t="s">
        <v>2361</v>
      </c>
      <c r="I2270" t="s">
        <v>2362</v>
      </c>
      <c r="J2270" t="s">
        <v>2362</v>
      </c>
      <c r="K2270">
        <v>10425</v>
      </c>
      <c r="L2270" t="s">
        <v>3802</v>
      </c>
      <c r="M2270" s="87">
        <v>44020</v>
      </c>
      <c r="N2270" t="s">
        <v>1551</v>
      </c>
      <c r="O2270" t="s">
        <v>1552</v>
      </c>
      <c r="P2270" s="61">
        <v>-275.08999999999997</v>
      </c>
      <c r="Q2270" t="s">
        <v>1552</v>
      </c>
      <c r="R2270" s="61">
        <v>0</v>
      </c>
      <c r="S2270" s="61">
        <v>-275.08999999999997</v>
      </c>
    </row>
    <row r="2271" spans="1:19" x14ac:dyDescent="0.2">
      <c r="A2271" t="s">
        <v>630</v>
      </c>
      <c r="B2271" t="s">
        <v>1042</v>
      </c>
      <c r="C2271" t="s">
        <v>1405</v>
      </c>
      <c r="D2271" t="s">
        <v>238</v>
      </c>
      <c r="E2271" t="s">
        <v>1546</v>
      </c>
      <c r="F2271" t="s">
        <v>16</v>
      </c>
      <c r="G2271" s="87">
        <v>44012</v>
      </c>
      <c r="H2271" t="s">
        <v>2361</v>
      </c>
      <c r="I2271" t="s">
        <v>2362</v>
      </c>
      <c r="J2271" t="s">
        <v>2362</v>
      </c>
      <c r="K2271">
        <v>10426</v>
      </c>
      <c r="L2271" t="s">
        <v>3801</v>
      </c>
      <c r="M2271" s="87">
        <v>44020</v>
      </c>
      <c r="N2271" t="s">
        <v>1551</v>
      </c>
      <c r="O2271" t="s">
        <v>1552</v>
      </c>
      <c r="P2271" s="61">
        <v>275.08999999999997</v>
      </c>
      <c r="Q2271" t="s">
        <v>1552</v>
      </c>
      <c r="R2271" s="61">
        <v>275.08999999999997</v>
      </c>
      <c r="S2271" s="61">
        <v>0</v>
      </c>
    </row>
    <row r="2272" spans="1:19" x14ac:dyDescent="0.2">
      <c r="A2272" t="s">
        <v>630</v>
      </c>
      <c r="B2272" t="s">
        <v>1042</v>
      </c>
      <c r="C2272" t="s">
        <v>1405</v>
      </c>
      <c r="D2272" t="s">
        <v>238</v>
      </c>
      <c r="E2272" t="s">
        <v>1546</v>
      </c>
      <c r="F2272" t="s">
        <v>16</v>
      </c>
      <c r="G2272" s="87">
        <v>44012</v>
      </c>
      <c r="H2272" t="s">
        <v>2361</v>
      </c>
      <c r="I2272" t="s">
        <v>2362</v>
      </c>
      <c r="J2272" t="s">
        <v>2362</v>
      </c>
      <c r="K2272">
        <v>10426</v>
      </c>
      <c r="L2272" t="s">
        <v>3800</v>
      </c>
      <c r="M2272" s="87">
        <v>44020</v>
      </c>
      <c r="N2272" t="s">
        <v>1551</v>
      </c>
      <c r="O2272" t="s">
        <v>1552</v>
      </c>
      <c r="P2272" s="61">
        <v>-266.22000000000003</v>
      </c>
      <c r="Q2272" t="s">
        <v>1552</v>
      </c>
      <c r="R2272" s="61">
        <v>0</v>
      </c>
      <c r="S2272" s="61">
        <v>-266.22000000000003</v>
      </c>
    </row>
    <row r="2273" spans="1:19" x14ac:dyDescent="0.2">
      <c r="A2273" t="s">
        <v>630</v>
      </c>
      <c r="B2273" t="s">
        <v>1042</v>
      </c>
      <c r="C2273" t="s">
        <v>1405</v>
      </c>
      <c r="D2273" t="s">
        <v>238</v>
      </c>
      <c r="E2273" t="s">
        <v>1546</v>
      </c>
      <c r="F2273" t="s">
        <v>126</v>
      </c>
      <c r="G2273" s="87">
        <v>44012</v>
      </c>
      <c r="H2273" t="s">
        <v>1846</v>
      </c>
      <c r="I2273" t="s">
        <v>4420</v>
      </c>
      <c r="J2273" t="s">
        <v>4420</v>
      </c>
      <c r="K2273">
        <v>10426</v>
      </c>
      <c r="L2273" t="s">
        <v>3800</v>
      </c>
      <c r="M2273" s="87">
        <v>44020</v>
      </c>
      <c r="N2273" t="s">
        <v>1551</v>
      </c>
      <c r="O2273" t="s">
        <v>1552</v>
      </c>
      <c r="P2273" s="61">
        <v>266.22000000000003</v>
      </c>
      <c r="Q2273" t="s">
        <v>1552</v>
      </c>
      <c r="R2273" s="61">
        <v>266.22000000000003</v>
      </c>
      <c r="S2273" s="61">
        <v>0</v>
      </c>
    </row>
    <row r="2274" spans="1:19" x14ac:dyDescent="0.2">
      <c r="A2274" t="s">
        <v>630</v>
      </c>
      <c r="B2274" t="s">
        <v>1042</v>
      </c>
      <c r="C2274" t="s">
        <v>1405</v>
      </c>
      <c r="D2274" t="s">
        <v>238</v>
      </c>
      <c r="E2274" t="s">
        <v>1546</v>
      </c>
      <c r="F2274" t="s">
        <v>126</v>
      </c>
      <c r="G2274" s="87">
        <v>44012</v>
      </c>
      <c r="H2274" t="s">
        <v>1846</v>
      </c>
      <c r="I2274" t="s">
        <v>4420</v>
      </c>
      <c r="J2274" t="s">
        <v>4420</v>
      </c>
      <c r="K2274">
        <v>10426</v>
      </c>
      <c r="L2274" t="s">
        <v>3801</v>
      </c>
      <c r="M2274" s="87">
        <v>44020</v>
      </c>
      <c r="N2274" t="s">
        <v>1551</v>
      </c>
      <c r="O2274" t="s">
        <v>1552</v>
      </c>
      <c r="P2274" s="61">
        <v>-275.08999999999997</v>
      </c>
      <c r="Q2274" t="s">
        <v>1552</v>
      </c>
      <c r="R2274" s="61">
        <v>0</v>
      </c>
      <c r="S2274" s="61">
        <v>-275.08999999999997</v>
      </c>
    </row>
    <row r="2275" spans="1:19" x14ac:dyDescent="0.2">
      <c r="A2275" t="s">
        <v>630</v>
      </c>
      <c r="B2275" t="s">
        <v>1042</v>
      </c>
      <c r="C2275" t="s">
        <v>1405</v>
      </c>
      <c r="D2275" t="s">
        <v>238</v>
      </c>
      <c r="E2275" t="s">
        <v>1546</v>
      </c>
      <c r="F2275" t="s">
        <v>126</v>
      </c>
      <c r="G2275" s="87">
        <v>44012</v>
      </c>
      <c r="H2275" t="s">
        <v>1846</v>
      </c>
      <c r="I2275" t="s">
        <v>4420</v>
      </c>
      <c r="J2275" t="s">
        <v>4420</v>
      </c>
      <c r="K2275">
        <v>10425</v>
      </c>
      <c r="L2275" t="s">
        <v>3802</v>
      </c>
      <c r="M2275" s="87">
        <v>44020</v>
      </c>
      <c r="N2275" t="s">
        <v>1551</v>
      </c>
      <c r="O2275" t="s">
        <v>1552</v>
      </c>
      <c r="P2275" s="61">
        <v>275.08999999999997</v>
      </c>
      <c r="Q2275" t="s">
        <v>1552</v>
      </c>
      <c r="R2275" s="61">
        <v>275.08999999999997</v>
      </c>
      <c r="S2275" s="61">
        <v>0</v>
      </c>
    </row>
    <row r="2276" spans="1:19" x14ac:dyDescent="0.2">
      <c r="A2276" t="s">
        <v>631</v>
      </c>
      <c r="B2276" t="s">
        <v>1043</v>
      </c>
      <c r="C2276" t="s">
        <v>1407</v>
      </c>
      <c r="D2276" t="s">
        <v>238</v>
      </c>
      <c r="E2276" t="s">
        <v>1546</v>
      </c>
      <c r="F2276" t="s">
        <v>115</v>
      </c>
      <c r="G2276" s="87">
        <v>43677</v>
      </c>
      <c r="H2276" t="s">
        <v>1846</v>
      </c>
      <c r="I2276" t="s">
        <v>4423</v>
      </c>
      <c r="J2276" t="s">
        <v>4423</v>
      </c>
      <c r="K2276">
        <v>10246</v>
      </c>
      <c r="L2276" t="s">
        <v>4331</v>
      </c>
      <c r="M2276" s="87">
        <v>43698</v>
      </c>
      <c r="N2276" t="s">
        <v>1551</v>
      </c>
      <c r="O2276" t="s">
        <v>1552</v>
      </c>
      <c r="P2276" s="61">
        <v>630.9</v>
      </c>
      <c r="Q2276" t="s">
        <v>1552</v>
      </c>
      <c r="R2276" s="61">
        <v>630.9</v>
      </c>
      <c r="S2276" s="61">
        <v>0</v>
      </c>
    </row>
    <row r="2277" spans="1:19" x14ac:dyDescent="0.2">
      <c r="A2277" t="s">
        <v>631</v>
      </c>
      <c r="B2277" t="s">
        <v>1043</v>
      </c>
      <c r="C2277" t="s">
        <v>1407</v>
      </c>
      <c r="D2277" t="s">
        <v>238</v>
      </c>
      <c r="E2277" t="s">
        <v>1546</v>
      </c>
      <c r="F2277" t="s">
        <v>116</v>
      </c>
      <c r="G2277" s="87">
        <v>43708</v>
      </c>
      <c r="H2277" t="s">
        <v>1846</v>
      </c>
      <c r="I2277" t="s">
        <v>4423</v>
      </c>
      <c r="J2277" t="s">
        <v>4423</v>
      </c>
      <c r="K2277">
        <v>10257</v>
      </c>
      <c r="L2277" t="s">
        <v>4232</v>
      </c>
      <c r="M2277" s="87">
        <v>43717</v>
      </c>
      <c r="N2277" t="s">
        <v>1551</v>
      </c>
      <c r="O2277" t="s">
        <v>1552</v>
      </c>
      <c r="P2277" s="61">
        <v>642.54</v>
      </c>
      <c r="Q2277" t="s">
        <v>1552</v>
      </c>
      <c r="R2277" s="61">
        <v>642.54</v>
      </c>
      <c r="S2277" s="61">
        <v>0</v>
      </c>
    </row>
    <row r="2278" spans="1:19" x14ac:dyDescent="0.2">
      <c r="A2278" t="s">
        <v>631</v>
      </c>
      <c r="B2278" t="s">
        <v>1043</v>
      </c>
      <c r="C2278" t="s">
        <v>1407</v>
      </c>
      <c r="D2278" t="s">
        <v>238</v>
      </c>
      <c r="E2278" t="s">
        <v>1546</v>
      </c>
      <c r="F2278" t="s">
        <v>117</v>
      </c>
      <c r="G2278" s="87">
        <v>43738</v>
      </c>
      <c r="H2278" t="s">
        <v>1846</v>
      </c>
      <c r="I2278" t="s">
        <v>4423</v>
      </c>
      <c r="J2278" t="s">
        <v>4423</v>
      </c>
      <c r="K2278">
        <v>10280</v>
      </c>
      <c r="L2278" t="s">
        <v>4333</v>
      </c>
      <c r="M2278" s="87">
        <v>43748</v>
      </c>
      <c r="N2278" t="s">
        <v>1551</v>
      </c>
      <c r="O2278" t="s">
        <v>1552</v>
      </c>
      <c r="P2278" s="61">
        <v>595.1</v>
      </c>
      <c r="Q2278" t="s">
        <v>1552</v>
      </c>
      <c r="R2278" s="61">
        <v>595.1</v>
      </c>
      <c r="S2278" s="61">
        <v>0</v>
      </c>
    </row>
    <row r="2279" spans="1:19" x14ac:dyDescent="0.2">
      <c r="A2279" t="s">
        <v>631</v>
      </c>
      <c r="B2279" t="s">
        <v>1043</v>
      </c>
      <c r="C2279" t="s">
        <v>1407</v>
      </c>
      <c r="D2279" t="s">
        <v>238</v>
      </c>
      <c r="E2279" t="s">
        <v>1546</v>
      </c>
      <c r="F2279" t="s">
        <v>118</v>
      </c>
      <c r="G2279" s="87">
        <v>43769</v>
      </c>
      <c r="H2279" t="s">
        <v>1846</v>
      </c>
      <c r="I2279" t="s">
        <v>4423</v>
      </c>
      <c r="J2279" t="s">
        <v>4423</v>
      </c>
      <c r="K2279">
        <v>10299</v>
      </c>
      <c r="L2279" t="s">
        <v>4135</v>
      </c>
      <c r="M2279" s="87">
        <v>43781</v>
      </c>
      <c r="N2279" t="s">
        <v>1551</v>
      </c>
      <c r="O2279" t="s">
        <v>1552</v>
      </c>
      <c r="P2279" s="61">
        <v>651.32000000000005</v>
      </c>
      <c r="Q2279" t="s">
        <v>1552</v>
      </c>
      <c r="R2279" s="61">
        <v>651.32000000000005</v>
      </c>
      <c r="S2279" s="61">
        <v>0</v>
      </c>
    </row>
    <row r="2280" spans="1:19" x14ac:dyDescent="0.2">
      <c r="A2280" t="s">
        <v>631</v>
      </c>
      <c r="B2280" t="s">
        <v>1043</v>
      </c>
      <c r="C2280" t="s">
        <v>1407</v>
      </c>
      <c r="D2280" t="s">
        <v>238</v>
      </c>
      <c r="E2280" t="s">
        <v>1546</v>
      </c>
      <c r="F2280" t="s">
        <v>119</v>
      </c>
      <c r="G2280" s="87">
        <v>43799</v>
      </c>
      <c r="H2280" t="s">
        <v>1846</v>
      </c>
      <c r="I2280" t="s">
        <v>4423</v>
      </c>
      <c r="J2280" t="s">
        <v>4423</v>
      </c>
      <c r="K2280">
        <v>10318</v>
      </c>
      <c r="L2280" t="s">
        <v>4334</v>
      </c>
      <c r="M2280" s="87">
        <v>43810</v>
      </c>
      <c r="N2280" t="s">
        <v>1551</v>
      </c>
      <c r="O2280" t="s">
        <v>1552</v>
      </c>
      <c r="P2280" s="61">
        <v>637.87</v>
      </c>
      <c r="Q2280" t="s">
        <v>1552</v>
      </c>
      <c r="R2280" s="61">
        <v>637.87</v>
      </c>
      <c r="S2280" s="61">
        <v>0</v>
      </c>
    </row>
    <row r="2281" spans="1:19" x14ac:dyDescent="0.2">
      <c r="A2281" t="s">
        <v>631</v>
      </c>
      <c r="B2281" t="s">
        <v>1043</v>
      </c>
      <c r="C2281" t="s">
        <v>1407</v>
      </c>
      <c r="D2281" t="s">
        <v>238</v>
      </c>
      <c r="E2281" t="s">
        <v>1546</v>
      </c>
      <c r="F2281" t="s">
        <v>120</v>
      </c>
      <c r="G2281" s="87">
        <v>43830</v>
      </c>
      <c r="H2281" t="s">
        <v>1846</v>
      </c>
      <c r="I2281" t="s">
        <v>4423</v>
      </c>
      <c r="J2281" t="s">
        <v>4423</v>
      </c>
      <c r="K2281">
        <v>10341</v>
      </c>
      <c r="L2281" t="s">
        <v>4191</v>
      </c>
      <c r="M2281" s="87">
        <v>43838</v>
      </c>
      <c r="N2281" t="s">
        <v>1551</v>
      </c>
      <c r="O2281" t="s">
        <v>1552</v>
      </c>
      <c r="P2281" s="61">
        <v>590.96</v>
      </c>
      <c r="Q2281" t="s">
        <v>1552</v>
      </c>
      <c r="R2281" s="61">
        <v>590.96</v>
      </c>
      <c r="S2281" s="61">
        <v>0</v>
      </c>
    </row>
    <row r="2282" spans="1:19" x14ac:dyDescent="0.2">
      <c r="A2282" t="s">
        <v>631</v>
      </c>
      <c r="B2282" t="s">
        <v>1043</v>
      </c>
      <c r="C2282" t="s">
        <v>1407</v>
      </c>
      <c r="D2282" t="s">
        <v>238</v>
      </c>
      <c r="E2282" t="s">
        <v>1546</v>
      </c>
      <c r="F2282" t="s">
        <v>121</v>
      </c>
      <c r="G2282" s="87">
        <v>43861</v>
      </c>
      <c r="H2282" t="s">
        <v>1846</v>
      </c>
      <c r="I2282" t="s">
        <v>4423</v>
      </c>
      <c r="J2282" t="s">
        <v>4423</v>
      </c>
      <c r="K2282">
        <v>10353</v>
      </c>
      <c r="L2282" t="s">
        <v>4335</v>
      </c>
      <c r="M2282" s="87">
        <v>43871</v>
      </c>
      <c r="N2282" t="s">
        <v>1551</v>
      </c>
      <c r="O2282" t="s">
        <v>1552</v>
      </c>
      <c r="P2282" s="61">
        <v>652.74</v>
      </c>
      <c r="Q2282" t="s">
        <v>1552</v>
      </c>
      <c r="R2282" s="61">
        <v>652.74</v>
      </c>
      <c r="S2282" s="61">
        <v>0</v>
      </c>
    </row>
    <row r="2283" spans="1:19" x14ac:dyDescent="0.2">
      <c r="A2283" t="s">
        <v>631</v>
      </c>
      <c r="B2283" t="s">
        <v>1043</v>
      </c>
      <c r="C2283" t="s">
        <v>1407</v>
      </c>
      <c r="D2283" t="s">
        <v>238</v>
      </c>
      <c r="E2283" t="s">
        <v>1546</v>
      </c>
      <c r="F2283" t="s">
        <v>122</v>
      </c>
      <c r="G2283" s="87">
        <v>43890</v>
      </c>
      <c r="H2283" t="s">
        <v>1846</v>
      </c>
      <c r="I2283" t="s">
        <v>4423</v>
      </c>
      <c r="J2283" t="s">
        <v>4423</v>
      </c>
      <c r="K2283">
        <v>10365</v>
      </c>
      <c r="L2283" t="s">
        <v>4336</v>
      </c>
      <c r="M2283" s="87">
        <v>43900</v>
      </c>
      <c r="N2283" t="s">
        <v>1551</v>
      </c>
      <c r="O2283" t="s">
        <v>1552</v>
      </c>
      <c r="P2283" s="61">
        <v>656.97</v>
      </c>
      <c r="Q2283" t="s">
        <v>1552</v>
      </c>
      <c r="R2283" s="61">
        <v>656.97</v>
      </c>
      <c r="S2283" s="61">
        <v>0</v>
      </c>
    </row>
    <row r="2284" spans="1:19" x14ac:dyDescent="0.2">
      <c r="A2284" t="s">
        <v>631</v>
      </c>
      <c r="B2284" t="s">
        <v>1043</v>
      </c>
      <c r="C2284" t="s">
        <v>1407</v>
      </c>
      <c r="D2284" t="s">
        <v>238</v>
      </c>
      <c r="E2284" t="s">
        <v>1546</v>
      </c>
      <c r="F2284" t="s">
        <v>123</v>
      </c>
      <c r="G2284" s="87">
        <v>43921</v>
      </c>
      <c r="H2284" t="s">
        <v>1846</v>
      </c>
      <c r="I2284" t="s">
        <v>4423</v>
      </c>
      <c r="J2284" t="s">
        <v>4423</v>
      </c>
      <c r="K2284">
        <v>10385</v>
      </c>
      <c r="L2284" t="s">
        <v>4337</v>
      </c>
      <c r="M2284" s="87">
        <v>43935</v>
      </c>
      <c r="N2284" t="s">
        <v>1551</v>
      </c>
      <c r="O2284" t="s">
        <v>1552</v>
      </c>
      <c r="P2284" s="61">
        <v>1239.44</v>
      </c>
      <c r="Q2284" t="s">
        <v>1552</v>
      </c>
      <c r="R2284" s="61">
        <v>1239.44</v>
      </c>
      <c r="S2284" s="61">
        <v>0</v>
      </c>
    </row>
    <row r="2285" spans="1:19" x14ac:dyDescent="0.2">
      <c r="A2285" t="s">
        <v>631</v>
      </c>
      <c r="B2285" t="s">
        <v>1043</v>
      </c>
      <c r="C2285" t="s">
        <v>1407</v>
      </c>
      <c r="D2285" t="s">
        <v>238</v>
      </c>
      <c r="E2285" t="s">
        <v>1546</v>
      </c>
      <c r="F2285" t="s">
        <v>124</v>
      </c>
      <c r="G2285" s="87">
        <v>43951</v>
      </c>
      <c r="H2285" t="s">
        <v>1846</v>
      </c>
      <c r="I2285" t="s">
        <v>4423</v>
      </c>
      <c r="J2285" t="s">
        <v>4423</v>
      </c>
      <c r="K2285">
        <v>10395</v>
      </c>
      <c r="L2285" t="s">
        <v>4338</v>
      </c>
      <c r="M2285" s="87">
        <v>43957</v>
      </c>
      <c r="N2285" t="s">
        <v>1551</v>
      </c>
      <c r="O2285" t="s">
        <v>1552</v>
      </c>
      <c r="P2285" s="61">
        <v>1447.22</v>
      </c>
      <c r="Q2285" t="s">
        <v>1552</v>
      </c>
      <c r="R2285" s="61">
        <v>1447.22</v>
      </c>
      <c r="S2285" s="61">
        <v>0</v>
      </c>
    </row>
    <row r="2286" spans="1:19" x14ac:dyDescent="0.2">
      <c r="A2286" t="s">
        <v>631</v>
      </c>
      <c r="B2286" t="s">
        <v>1043</v>
      </c>
      <c r="C2286" t="s">
        <v>1407</v>
      </c>
      <c r="D2286" t="s">
        <v>238</v>
      </c>
      <c r="E2286" t="s">
        <v>1546</v>
      </c>
      <c r="F2286" t="s">
        <v>125</v>
      </c>
      <c r="G2286" s="87">
        <v>43982</v>
      </c>
      <c r="H2286" t="s">
        <v>1846</v>
      </c>
      <c r="I2286" t="s">
        <v>4423</v>
      </c>
      <c r="J2286" t="s">
        <v>4423</v>
      </c>
      <c r="K2286">
        <v>10403</v>
      </c>
      <c r="L2286" t="s">
        <v>4247</v>
      </c>
      <c r="M2286" s="87">
        <v>43991</v>
      </c>
      <c r="N2286" t="s">
        <v>1551</v>
      </c>
      <c r="O2286" t="s">
        <v>1552</v>
      </c>
      <c r="P2286" s="61">
        <v>1354.65</v>
      </c>
      <c r="Q2286" t="s">
        <v>1552</v>
      </c>
      <c r="R2286" s="61">
        <v>1354.65</v>
      </c>
      <c r="S2286" s="61">
        <v>0</v>
      </c>
    </row>
    <row r="2287" spans="1:19" x14ac:dyDescent="0.2">
      <c r="A2287" t="s">
        <v>631</v>
      </c>
      <c r="B2287" t="s">
        <v>1043</v>
      </c>
      <c r="C2287" t="s">
        <v>1407</v>
      </c>
      <c r="D2287" t="s">
        <v>238</v>
      </c>
      <c r="E2287" t="s">
        <v>1546</v>
      </c>
      <c r="F2287" t="s">
        <v>16</v>
      </c>
      <c r="G2287" s="87">
        <v>44012</v>
      </c>
      <c r="H2287" t="s">
        <v>2361</v>
      </c>
      <c r="J2287" t="s">
        <v>2362</v>
      </c>
      <c r="K2287">
        <v>10408</v>
      </c>
      <c r="L2287" t="s">
        <v>2363</v>
      </c>
      <c r="M2287" s="87">
        <v>43999</v>
      </c>
      <c r="N2287" t="s">
        <v>1551</v>
      </c>
      <c r="O2287" t="s">
        <v>1552</v>
      </c>
      <c r="P2287" s="61">
        <v>-9099.7099999999991</v>
      </c>
      <c r="Q2287" t="s">
        <v>1552</v>
      </c>
      <c r="R2287" s="61">
        <v>0</v>
      </c>
      <c r="S2287" s="61">
        <v>-9099.7099999999991</v>
      </c>
    </row>
    <row r="2288" spans="1:19" x14ac:dyDescent="0.2">
      <c r="A2288" t="s">
        <v>631</v>
      </c>
      <c r="B2288" t="s">
        <v>1043</v>
      </c>
      <c r="C2288" t="s">
        <v>1407</v>
      </c>
      <c r="D2288" t="s">
        <v>238</v>
      </c>
      <c r="E2288" t="s">
        <v>1546</v>
      </c>
      <c r="F2288" t="s">
        <v>126</v>
      </c>
      <c r="G2288" s="87">
        <v>44012</v>
      </c>
      <c r="H2288" t="s">
        <v>1846</v>
      </c>
      <c r="I2288" t="s">
        <v>4423</v>
      </c>
      <c r="J2288" t="s">
        <v>4423</v>
      </c>
      <c r="K2288">
        <v>10418</v>
      </c>
      <c r="L2288" t="s">
        <v>4203</v>
      </c>
      <c r="M2288" s="87">
        <v>44020</v>
      </c>
      <c r="N2288" t="s">
        <v>1551</v>
      </c>
      <c r="O2288" t="s">
        <v>1552</v>
      </c>
      <c r="P2288" s="61">
        <v>1208.77</v>
      </c>
      <c r="Q2288" t="s">
        <v>1552</v>
      </c>
      <c r="R2288" s="61">
        <v>1208.77</v>
      </c>
      <c r="S2288" s="61">
        <v>0</v>
      </c>
    </row>
    <row r="2289" spans="1:19" x14ac:dyDescent="0.2">
      <c r="A2289" t="s">
        <v>631</v>
      </c>
      <c r="B2289" t="s">
        <v>1043</v>
      </c>
      <c r="C2289" t="s">
        <v>1407</v>
      </c>
      <c r="D2289" t="s">
        <v>238</v>
      </c>
      <c r="E2289" t="s">
        <v>1546</v>
      </c>
      <c r="F2289" t="s">
        <v>16</v>
      </c>
      <c r="G2289" s="87">
        <v>44012</v>
      </c>
      <c r="H2289" t="s">
        <v>2361</v>
      </c>
      <c r="I2289" t="s">
        <v>2362</v>
      </c>
      <c r="J2289" t="s">
        <v>2362</v>
      </c>
      <c r="K2289">
        <v>10418</v>
      </c>
      <c r="L2289" t="s">
        <v>4203</v>
      </c>
      <c r="M2289" s="87">
        <v>44020</v>
      </c>
      <c r="N2289" t="s">
        <v>1551</v>
      </c>
      <c r="O2289" t="s">
        <v>1552</v>
      </c>
      <c r="P2289" s="61">
        <v>-1208.77</v>
      </c>
      <c r="Q2289" t="s">
        <v>1552</v>
      </c>
      <c r="R2289" s="61">
        <v>0</v>
      </c>
      <c r="S2289" s="61">
        <v>-1208.77</v>
      </c>
    </row>
    <row r="2290" spans="1:19" x14ac:dyDescent="0.2">
      <c r="A2290" t="s">
        <v>633</v>
      </c>
      <c r="B2290" t="s">
        <v>1045</v>
      </c>
      <c r="C2290" t="s">
        <v>1410</v>
      </c>
      <c r="D2290" t="s">
        <v>238</v>
      </c>
      <c r="E2290" t="s">
        <v>1546</v>
      </c>
      <c r="F2290" t="s">
        <v>116</v>
      </c>
      <c r="G2290" s="87">
        <v>43705</v>
      </c>
      <c r="H2290" t="s">
        <v>3024</v>
      </c>
      <c r="I2290" t="s">
        <v>4249</v>
      </c>
      <c r="J2290" t="s">
        <v>4424</v>
      </c>
      <c r="K2290">
        <v>10251</v>
      </c>
      <c r="L2290" t="s">
        <v>3233</v>
      </c>
      <c r="M2290" s="87">
        <v>43710</v>
      </c>
      <c r="N2290" t="s">
        <v>1635</v>
      </c>
      <c r="O2290" t="s">
        <v>1552</v>
      </c>
      <c r="P2290" s="61">
        <v>65.45</v>
      </c>
      <c r="Q2290" t="s">
        <v>1552</v>
      </c>
      <c r="R2290" s="61">
        <v>65.45</v>
      </c>
      <c r="S2290" s="61">
        <v>0</v>
      </c>
    </row>
    <row r="2291" spans="1:19" x14ac:dyDescent="0.2">
      <c r="A2291" t="s">
        <v>633</v>
      </c>
      <c r="B2291" t="s">
        <v>1045</v>
      </c>
      <c r="C2291" t="s">
        <v>1410</v>
      </c>
      <c r="D2291" t="s">
        <v>238</v>
      </c>
      <c r="E2291" t="s">
        <v>1546</v>
      </c>
      <c r="F2291" t="s">
        <v>120</v>
      </c>
      <c r="G2291" s="87">
        <v>43830</v>
      </c>
      <c r="H2291" t="s">
        <v>1846</v>
      </c>
      <c r="I2291" t="s">
        <v>4425</v>
      </c>
      <c r="J2291" t="s">
        <v>4425</v>
      </c>
      <c r="K2291">
        <v>10341</v>
      </c>
      <c r="L2291" t="s">
        <v>4191</v>
      </c>
      <c r="M2291" s="87">
        <v>43838</v>
      </c>
      <c r="N2291" t="s">
        <v>1551</v>
      </c>
      <c r="O2291" t="s">
        <v>1552</v>
      </c>
      <c r="P2291" s="61">
        <v>310.01</v>
      </c>
      <c r="Q2291" t="s">
        <v>1552</v>
      </c>
      <c r="R2291" s="61">
        <v>310.01</v>
      </c>
      <c r="S2291" s="61">
        <v>0</v>
      </c>
    </row>
    <row r="2292" spans="1:19" x14ac:dyDescent="0.2">
      <c r="A2292" t="s">
        <v>633</v>
      </c>
      <c r="B2292" t="s">
        <v>1045</v>
      </c>
      <c r="C2292" t="s">
        <v>1410</v>
      </c>
      <c r="D2292" t="s">
        <v>238</v>
      </c>
      <c r="E2292" t="s">
        <v>1546</v>
      </c>
      <c r="F2292" t="s">
        <v>120</v>
      </c>
      <c r="G2292" s="87">
        <v>43830</v>
      </c>
      <c r="H2292" t="s">
        <v>3024</v>
      </c>
      <c r="I2292" t="s">
        <v>4256</v>
      </c>
      <c r="J2292" t="s">
        <v>4426</v>
      </c>
      <c r="K2292">
        <v>10342</v>
      </c>
      <c r="L2292" t="s">
        <v>4258</v>
      </c>
      <c r="M2292" s="87">
        <v>43840</v>
      </c>
      <c r="N2292" t="s">
        <v>1551</v>
      </c>
      <c r="O2292" t="s">
        <v>1552</v>
      </c>
      <c r="P2292" s="61">
        <v>51.82</v>
      </c>
      <c r="Q2292" t="s">
        <v>1552</v>
      </c>
      <c r="R2292" s="61">
        <v>51.82</v>
      </c>
      <c r="S2292" s="61">
        <v>0</v>
      </c>
    </row>
    <row r="2293" spans="1:19" x14ac:dyDescent="0.2">
      <c r="A2293" t="s">
        <v>633</v>
      </c>
      <c r="B2293" t="s">
        <v>1045</v>
      </c>
      <c r="C2293" t="s">
        <v>1410</v>
      </c>
      <c r="D2293" t="s">
        <v>238</v>
      </c>
      <c r="E2293" t="s">
        <v>1546</v>
      </c>
      <c r="F2293" t="s">
        <v>122</v>
      </c>
      <c r="G2293" s="87">
        <v>43889</v>
      </c>
      <c r="H2293" t="s">
        <v>3024</v>
      </c>
      <c r="I2293" t="s">
        <v>4259</v>
      </c>
      <c r="J2293" t="s">
        <v>4427</v>
      </c>
      <c r="K2293">
        <v>10363</v>
      </c>
      <c r="L2293" t="s">
        <v>4261</v>
      </c>
      <c r="M2293" s="87">
        <v>43891</v>
      </c>
      <c r="N2293" t="s">
        <v>1635</v>
      </c>
      <c r="O2293" t="s">
        <v>1552</v>
      </c>
      <c r="P2293" s="61">
        <v>64.540000000000006</v>
      </c>
      <c r="Q2293" t="s">
        <v>1552</v>
      </c>
      <c r="R2293" s="61">
        <v>64.540000000000006</v>
      </c>
      <c r="S2293" s="61">
        <v>0</v>
      </c>
    </row>
    <row r="2294" spans="1:19" x14ac:dyDescent="0.2">
      <c r="A2294" t="s">
        <v>633</v>
      </c>
      <c r="B2294" t="s">
        <v>1045</v>
      </c>
      <c r="C2294" t="s">
        <v>1410</v>
      </c>
      <c r="D2294" t="s">
        <v>238</v>
      </c>
      <c r="E2294" t="s">
        <v>1546</v>
      </c>
      <c r="F2294" t="s">
        <v>16</v>
      </c>
      <c r="G2294" s="87">
        <v>44012</v>
      </c>
      <c r="H2294" t="s">
        <v>2361</v>
      </c>
      <c r="J2294" t="s">
        <v>2362</v>
      </c>
      <c r="K2294">
        <v>10408</v>
      </c>
      <c r="L2294" t="s">
        <v>2363</v>
      </c>
      <c r="M2294" s="87">
        <v>43999</v>
      </c>
      <c r="N2294" t="s">
        <v>1551</v>
      </c>
      <c r="O2294" t="s">
        <v>1552</v>
      </c>
      <c r="P2294" s="61">
        <v>-491.82</v>
      </c>
      <c r="Q2294" t="s">
        <v>1552</v>
      </c>
      <c r="R2294" s="61">
        <v>0</v>
      </c>
      <c r="S2294" s="61">
        <v>-491.82</v>
      </c>
    </row>
    <row r="2295" spans="1:19" x14ac:dyDescent="0.2">
      <c r="A2295" t="s">
        <v>634</v>
      </c>
      <c r="B2295" t="s">
        <v>1046</v>
      </c>
      <c r="C2295" t="s">
        <v>1412</v>
      </c>
      <c r="D2295" t="s">
        <v>238</v>
      </c>
      <c r="E2295" t="s">
        <v>1546</v>
      </c>
      <c r="F2295" t="s">
        <v>116</v>
      </c>
      <c r="G2295" s="87">
        <v>43705</v>
      </c>
      <c r="H2295" t="s">
        <v>3024</v>
      </c>
      <c r="I2295" t="s">
        <v>4249</v>
      </c>
      <c r="J2295" t="s">
        <v>4424</v>
      </c>
      <c r="K2295">
        <v>10251</v>
      </c>
      <c r="L2295" t="s">
        <v>3233</v>
      </c>
      <c r="M2295" s="87">
        <v>43710</v>
      </c>
      <c r="N2295" t="s">
        <v>1635</v>
      </c>
      <c r="O2295" t="s">
        <v>1552</v>
      </c>
      <c r="P2295" s="61">
        <v>65.45</v>
      </c>
      <c r="Q2295" t="s">
        <v>1552</v>
      </c>
      <c r="R2295" s="61">
        <v>65.45</v>
      </c>
      <c r="S2295" s="61">
        <v>0</v>
      </c>
    </row>
    <row r="2296" spans="1:19" x14ac:dyDescent="0.2">
      <c r="A2296" t="s">
        <v>634</v>
      </c>
      <c r="B2296" t="s">
        <v>1046</v>
      </c>
      <c r="C2296" t="s">
        <v>1412</v>
      </c>
      <c r="D2296" t="s">
        <v>238</v>
      </c>
      <c r="E2296" t="s">
        <v>1546</v>
      </c>
      <c r="F2296" t="s">
        <v>120</v>
      </c>
      <c r="G2296" s="87">
        <v>43830</v>
      </c>
      <c r="H2296" t="s">
        <v>3024</v>
      </c>
      <c r="I2296" t="s">
        <v>4256</v>
      </c>
      <c r="J2296" t="s">
        <v>4428</v>
      </c>
      <c r="K2296">
        <v>10342</v>
      </c>
      <c r="L2296" t="s">
        <v>4258</v>
      </c>
      <c r="M2296" s="87">
        <v>43840</v>
      </c>
      <c r="N2296" t="s">
        <v>1551</v>
      </c>
      <c r="O2296" t="s">
        <v>1552</v>
      </c>
      <c r="P2296" s="61">
        <v>51.82</v>
      </c>
      <c r="Q2296" t="s">
        <v>1552</v>
      </c>
      <c r="R2296" s="61">
        <v>51.82</v>
      </c>
      <c r="S2296" s="61">
        <v>0</v>
      </c>
    </row>
    <row r="2297" spans="1:19" x14ac:dyDescent="0.2">
      <c r="A2297" t="s">
        <v>634</v>
      </c>
      <c r="B2297" t="s">
        <v>1046</v>
      </c>
      <c r="C2297" t="s">
        <v>1412</v>
      </c>
      <c r="D2297" t="s">
        <v>238</v>
      </c>
      <c r="E2297" t="s">
        <v>1546</v>
      </c>
      <c r="F2297" t="s">
        <v>122</v>
      </c>
      <c r="G2297" s="87">
        <v>43889</v>
      </c>
      <c r="H2297" t="s">
        <v>3024</v>
      </c>
      <c r="I2297" t="s">
        <v>4259</v>
      </c>
      <c r="J2297" t="s">
        <v>4429</v>
      </c>
      <c r="K2297">
        <v>10363</v>
      </c>
      <c r="L2297" t="s">
        <v>4261</v>
      </c>
      <c r="M2297" s="87">
        <v>43891</v>
      </c>
      <c r="N2297" t="s">
        <v>1635</v>
      </c>
      <c r="O2297" t="s">
        <v>1552</v>
      </c>
      <c r="P2297" s="61">
        <v>64.540000000000006</v>
      </c>
      <c r="Q2297" t="s">
        <v>1552</v>
      </c>
      <c r="R2297" s="61">
        <v>64.540000000000006</v>
      </c>
      <c r="S2297" s="61">
        <v>0</v>
      </c>
    </row>
    <row r="2298" spans="1:19" x14ac:dyDescent="0.2">
      <c r="A2298" t="s">
        <v>634</v>
      </c>
      <c r="B2298" t="s">
        <v>1046</v>
      </c>
      <c r="C2298" t="s">
        <v>1412</v>
      </c>
      <c r="D2298" t="s">
        <v>238</v>
      </c>
      <c r="E2298" t="s">
        <v>1546</v>
      </c>
      <c r="F2298" t="s">
        <v>122</v>
      </c>
      <c r="G2298" s="87">
        <v>43889</v>
      </c>
      <c r="H2298" t="s">
        <v>3024</v>
      </c>
      <c r="I2298" t="s">
        <v>4259</v>
      </c>
      <c r="J2298" t="s">
        <v>4430</v>
      </c>
      <c r="K2298">
        <v>10363</v>
      </c>
      <c r="L2298" t="s">
        <v>4261</v>
      </c>
      <c r="M2298" s="87">
        <v>43891</v>
      </c>
      <c r="N2298" t="s">
        <v>1635</v>
      </c>
      <c r="O2298" t="s">
        <v>1552</v>
      </c>
      <c r="P2298" s="61">
        <v>146.82</v>
      </c>
      <c r="Q2298" t="s">
        <v>1552</v>
      </c>
      <c r="R2298" s="61">
        <v>146.82</v>
      </c>
      <c r="S2298" s="61">
        <v>0</v>
      </c>
    </row>
    <row r="2299" spans="1:19" x14ac:dyDescent="0.2">
      <c r="A2299" t="s">
        <v>634</v>
      </c>
      <c r="B2299" t="s">
        <v>1046</v>
      </c>
      <c r="C2299" t="s">
        <v>1412</v>
      </c>
      <c r="D2299" t="s">
        <v>238</v>
      </c>
      <c r="E2299" t="s">
        <v>1546</v>
      </c>
      <c r="F2299" t="s">
        <v>16</v>
      </c>
      <c r="G2299" s="87">
        <v>44012</v>
      </c>
      <c r="H2299" t="s">
        <v>2361</v>
      </c>
      <c r="J2299" t="s">
        <v>2362</v>
      </c>
      <c r="K2299">
        <v>10408</v>
      </c>
      <c r="L2299" t="s">
        <v>2363</v>
      </c>
      <c r="M2299" s="87">
        <v>43999</v>
      </c>
      <c r="N2299" t="s">
        <v>1551</v>
      </c>
      <c r="O2299" t="s">
        <v>1552</v>
      </c>
      <c r="P2299" s="61">
        <v>-328.63</v>
      </c>
      <c r="Q2299" t="s">
        <v>1552</v>
      </c>
      <c r="R2299" s="61">
        <v>0</v>
      </c>
      <c r="S2299" s="61">
        <v>-328.63</v>
      </c>
    </row>
    <row r="2300" spans="1:19" x14ac:dyDescent="0.2">
      <c r="A2300" t="s">
        <v>640</v>
      </c>
      <c r="B2300" t="s">
        <v>1052</v>
      </c>
      <c r="C2300" t="s">
        <v>1416</v>
      </c>
      <c r="D2300" t="s">
        <v>238</v>
      </c>
      <c r="E2300" t="s">
        <v>1546</v>
      </c>
      <c r="F2300" t="s">
        <v>115</v>
      </c>
      <c r="G2300" s="87">
        <v>43647</v>
      </c>
      <c r="H2300" t="s">
        <v>3024</v>
      </c>
      <c r="I2300" t="s">
        <v>4431</v>
      </c>
      <c r="J2300" t="s">
        <v>4432</v>
      </c>
      <c r="K2300">
        <v>10203</v>
      </c>
      <c r="L2300" t="s">
        <v>4433</v>
      </c>
      <c r="M2300" s="87">
        <v>43641</v>
      </c>
      <c r="N2300" t="s">
        <v>1635</v>
      </c>
      <c r="O2300" t="s">
        <v>1552</v>
      </c>
      <c r="P2300" s="61">
        <v>224.75</v>
      </c>
      <c r="Q2300" t="s">
        <v>1552</v>
      </c>
      <c r="R2300" s="61">
        <v>224.75</v>
      </c>
      <c r="S2300" s="61">
        <v>0</v>
      </c>
    </row>
    <row r="2301" spans="1:19" x14ac:dyDescent="0.2">
      <c r="A2301" t="s">
        <v>640</v>
      </c>
      <c r="B2301" t="s">
        <v>1052</v>
      </c>
      <c r="C2301" t="s">
        <v>1416</v>
      </c>
      <c r="D2301" t="s">
        <v>238</v>
      </c>
      <c r="E2301" t="s">
        <v>1546</v>
      </c>
      <c r="F2301" t="s">
        <v>116</v>
      </c>
      <c r="G2301" s="87">
        <v>43678</v>
      </c>
      <c r="H2301" t="s">
        <v>3024</v>
      </c>
      <c r="I2301" t="s">
        <v>4434</v>
      </c>
      <c r="J2301" t="s">
        <v>4435</v>
      </c>
      <c r="K2301">
        <v>10232</v>
      </c>
      <c r="L2301" t="s">
        <v>4436</v>
      </c>
      <c r="M2301" s="87">
        <v>43675</v>
      </c>
      <c r="N2301" t="s">
        <v>1635</v>
      </c>
      <c r="O2301" t="s">
        <v>1552</v>
      </c>
      <c r="P2301" s="61">
        <v>258.91000000000003</v>
      </c>
      <c r="Q2301" t="s">
        <v>1552</v>
      </c>
      <c r="R2301" s="61">
        <v>258.91000000000003</v>
      </c>
      <c r="S2301" s="61">
        <v>0</v>
      </c>
    </row>
    <row r="2302" spans="1:19" x14ac:dyDescent="0.2">
      <c r="A2302" t="s">
        <v>640</v>
      </c>
      <c r="B2302" t="s">
        <v>1052</v>
      </c>
      <c r="C2302" t="s">
        <v>1416</v>
      </c>
      <c r="D2302" t="s">
        <v>238</v>
      </c>
      <c r="E2302" t="s">
        <v>1546</v>
      </c>
      <c r="F2302" t="s">
        <v>117</v>
      </c>
      <c r="G2302" s="87">
        <v>43709</v>
      </c>
      <c r="H2302" t="s">
        <v>3024</v>
      </c>
      <c r="I2302" t="s">
        <v>4437</v>
      </c>
      <c r="J2302" t="s">
        <v>4432</v>
      </c>
      <c r="K2302">
        <v>10253</v>
      </c>
      <c r="L2302" t="s">
        <v>4438</v>
      </c>
      <c r="M2302" s="87">
        <v>43710</v>
      </c>
      <c r="N2302" t="s">
        <v>1635</v>
      </c>
      <c r="O2302" t="s">
        <v>1552</v>
      </c>
      <c r="P2302" s="61">
        <v>242.6</v>
      </c>
      <c r="Q2302" t="s">
        <v>1552</v>
      </c>
      <c r="R2302" s="61">
        <v>242.6</v>
      </c>
      <c r="S2302" s="61">
        <v>0</v>
      </c>
    </row>
    <row r="2303" spans="1:19" x14ac:dyDescent="0.2">
      <c r="A2303" t="s">
        <v>640</v>
      </c>
      <c r="B2303" t="s">
        <v>1052</v>
      </c>
      <c r="C2303" t="s">
        <v>1416</v>
      </c>
      <c r="D2303" t="s">
        <v>238</v>
      </c>
      <c r="E2303" t="s">
        <v>1546</v>
      </c>
      <c r="F2303" t="s">
        <v>118</v>
      </c>
      <c r="G2303" s="87">
        <v>43740</v>
      </c>
      <c r="H2303" t="s">
        <v>3024</v>
      </c>
      <c r="I2303" t="s">
        <v>4439</v>
      </c>
      <c r="J2303" t="s">
        <v>4432</v>
      </c>
      <c r="K2303">
        <v>10278</v>
      </c>
      <c r="L2303" t="s">
        <v>3281</v>
      </c>
      <c r="M2303" s="87">
        <v>43741</v>
      </c>
      <c r="N2303" t="s">
        <v>1551</v>
      </c>
      <c r="O2303" t="s">
        <v>1552</v>
      </c>
      <c r="P2303" s="61">
        <v>242.6</v>
      </c>
      <c r="Q2303" t="s">
        <v>1552</v>
      </c>
      <c r="R2303" s="61">
        <v>242.6</v>
      </c>
      <c r="S2303" s="61">
        <v>0</v>
      </c>
    </row>
    <row r="2304" spans="1:19" x14ac:dyDescent="0.2">
      <c r="A2304" t="s">
        <v>640</v>
      </c>
      <c r="B2304" t="s">
        <v>1052</v>
      </c>
      <c r="C2304" t="s">
        <v>1416</v>
      </c>
      <c r="D2304" t="s">
        <v>238</v>
      </c>
      <c r="E2304" t="s">
        <v>1546</v>
      </c>
      <c r="F2304" t="s">
        <v>119</v>
      </c>
      <c r="G2304" s="87">
        <v>43776</v>
      </c>
      <c r="H2304" t="s">
        <v>3024</v>
      </c>
      <c r="I2304" t="s">
        <v>4440</v>
      </c>
      <c r="J2304" t="s">
        <v>4432</v>
      </c>
      <c r="K2304">
        <v>10307</v>
      </c>
      <c r="L2304" t="s">
        <v>3333</v>
      </c>
      <c r="M2304" s="87">
        <v>43797</v>
      </c>
      <c r="N2304" t="s">
        <v>1635</v>
      </c>
      <c r="O2304" t="s">
        <v>1552</v>
      </c>
      <c r="P2304" s="61">
        <v>237.25</v>
      </c>
      <c r="Q2304" t="s">
        <v>1552</v>
      </c>
      <c r="R2304" s="61">
        <v>237.25</v>
      </c>
      <c r="S2304" s="61">
        <v>0</v>
      </c>
    </row>
    <row r="2305" spans="1:19" x14ac:dyDescent="0.2">
      <c r="A2305" t="s">
        <v>640</v>
      </c>
      <c r="B2305" t="s">
        <v>1052</v>
      </c>
      <c r="C2305" t="s">
        <v>1416</v>
      </c>
      <c r="D2305" t="s">
        <v>238</v>
      </c>
      <c r="E2305" t="s">
        <v>1546</v>
      </c>
      <c r="F2305" t="s">
        <v>120</v>
      </c>
      <c r="G2305" s="87">
        <v>43801</v>
      </c>
      <c r="H2305" t="s">
        <v>3024</v>
      </c>
      <c r="I2305" t="s">
        <v>4441</v>
      </c>
      <c r="J2305" t="s">
        <v>4432</v>
      </c>
      <c r="K2305">
        <v>10306</v>
      </c>
      <c r="L2305" t="s">
        <v>3345</v>
      </c>
      <c r="M2305" s="87">
        <v>43797</v>
      </c>
      <c r="N2305" t="s">
        <v>1635</v>
      </c>
      <c r="O2305" t="s">
        <v>1552</v>
      </c>
      <c r="P2305" s="61">
        <v>254.58</v>
      </c>
      <c r="Q2305" t="s">
        <v>1552</v>
      </c>
      <c r="R2305" s="61">
        <v>254.58</v>
      </c>
      <c r="S2305" s="61">
        <v>0</v>
      </c>
    </row>
    <row r="2306" spans="1:19" x14ac:dyDescent="0.2">
      <c r="A2306" t="s">
        <v>640</v>
      </c>
      <c r="B2306" t="s">
        <v>1052</v>
      </c>
      <c r="C2306" t="s">
        <v>1416</v>
      </c>
      <c r="D2306" t="s">
        <v>238</v>
      </c>
      <c r="E2306" t="s">
        <v>1546</v>
      </c>
      <c r="F2306" t="s">
        <v>121</v>
      </c>
      <c r="G2306" s="87">
        <v>43837</v>
      </c>
      <c r="H2306" t="s">
        <v>3024</v>
      </c>
      <c r="I2306" t="s">
        <v>4442</v>
      </c>
      <c r="J2306" t="s">
        <v>4432</v>
      </c>
      <c r="K2306">
        <v>10331</v>
      </c>
      <c r="L2306" t="s">
        <v>3383</v>
      </c>
      <c r="M2306" s="87">
        <v>43837</v>
      </c>
      <c r="N2306" t="s">
        <v>1551</v>
      </c>
      <c r="O2306" t="s">
        <v>1552</v>
      </c>
      <c r="P2306" s="61">
        <v>235.28</v>
      </c>
      <c r="Q2306" t="s">
        <v>1552</v>
      </c>
      <c r="R2306" s="61">
        <v>235.28</v>
      </c>
      <c r="S2306" s="61">
        <v>0</v>
      </c>
    </row>
    <row r="2307" spans="1:19" x14ac:dyDescent="0.2">
      <c r="A2307" t="s">
        <v>640</v>
      </c>
      <c r="B2307" t="s">
        <v>1052</v>
      </c>
      <c r="C2307" t="s">
        <v>1416</v>
      </c>
      <c r="D2307" t="s">
        <v>238</v>
      </c>
      <c r="E2307" t="s">
        <v>1546</v>
      </c>
      <c r="F2307" t="s">
        <v>122</v>
      </c>
      <c r="G2307" s="87">
        <v>43864</v>
      </c>
      <c r="H2307" t="s">
        <v>3024</v>
      </c>
      <c r="I2307" t="s">
        <v>4443</v>
      </c>
      <c r="J2307" t="s">
        <v>4432</v>
      </c>
      <c r="K2307">
        <v>10349</v>
      </c>
      <c r="L2307" t="s">
        <v>4444</v>
      </c>
      <c r="M2307" s="87">
        <v>43863</v>
      </c>
      <c r="N2307" t="s">
        <v>1635</v>
      </c>
      <c r="O2307" t="s">
        <v>1552</v>
      </c>
      <c r="P2307" s="61">
        <v>233.68</v>
      </c>
      <c r="Q2307" t="s">
        <v>1552</v>
      </c>
      <c r="R2307" s="61">
        <v>233.68</v>
      </c>
      <c r="S2307" s="61">
        <v>0</v>
      </c>
    </row>
    <row r="2308" spans="1:19" x14ac:dyDescent="0.2">
      <c r="A2308" t="s">
        <v>640</v>
      </c>
      <c r="B2308" t="s">
        <v>1052</v>
      </c>
      <c r="C2308" t="s">
        <v>1416</v>
      </c>
      <c r="D2308" t="s">
        <v>238</v>
      </c>
      <c r="E2308" t="s">
        <v>1546</v>
      </c>
      <c r="F2308" t="s">
        <v>123</v>
      </c>
      <c r="G2308" s="87">
        <v>43891</v>
      </c>
      <c r="H2308" t="s">
        <v>3024</v>
      </c>
      <c r="I2308" t="s">
        <v>4445</v>
      </c>
      <c r="J2308" t="s">
        <v>4432</v>
      </c>
      <c r="K2308">
        <v>10358</v>
      </c>
      <c r="L2308" t="s">
        <v>4446</v>
      </c>
      <c r="M2308" s="87">
        <v>43887</v>
      </c>
      <c r="N2308" t="s">
        <v>1635</v>
      </c>
      <c r="O2308" t="s">
        <v>1552</v>
      </c>
      <c r="P2308" s="61">
        <v>224.75</v>
      </c>
      <c r="Q2308" t="s">
        <v>1552</v>
      </c>
      <c r="R2308" s="61">
        <v>224.75</v>
      </c>
      <c r="S2308" s="61">
        <v>0</v>
      </c>
    </row>
    <row r="2309" spans="1:19" x14ac:dyDescent="0.2">
      <c r="A2309" t="s">
        <v>640</v>
      </c>
      <c r="B2309" t="s">
        <v>1052</v>
      </c>
      <c r="C2309" t="s">
        <v>1416</v>
      </c>
      <c r="D2309" t="s">
        <v>238</v>
      </c>
      <c r="E2309" t="s">
        <v>1546</v>
      </c>
      <c r="F2309" t="s">
        <v>124</v>
      </c>
      <c r="G2309" s="87">
        <v>43922</v>
      </c>
      <c r="H2309" t="s">
        <v>3024</v>
      </c>
      <c r="I2309" t="s">
        <v>4447</v>
      </c>
      <c r="J2309" t="s">
        <v>4432</v>
      </c>
      <c r="K2309">
        <v>10381</v>
      </c>
      <c r="L2309" t="s">
        <v>3478</v>
      </c>
      <c r="M2309" s="87">
        <v>43921</v>
      </c>
      <c r="N2309" t="s">
        <v>1635</v>
      </c>
      <c r="O2309" t="s">
        <v>1552</v>
      </c>
      <c r="P2309" s="61">
        <v>224.75</v>
      </c>
      <c r="Q2309" t="s">
        <v>1552</v>
      </c>
      <c r="R2309" s="61">
        <v>224.75</v>
      </c>
      <c r="S2309" s="61">
        <v>0</v>
      </c>
    </row>
    <row r="2310" spans="1:19" x14ac:dyDescent="0.2">
      <c r="A2310" t="s">
        <v>640</v>
      </c>
      <c r="B2310" t="s">
        <v>1052</v>
      </c>
      <c r="C2310" t="s">
        <v>1416</v>
      </c>
      <c r="D2310" t="s">
        <v>238</v>
      </c>
      <c r="E2310" t="s">
        <v>1546</v>
      </c>
      <c r="F2310" t="s">
        <v>125</v>
      </c>
      <c r="G2310" s="87">
        <v>43952</v>
      </c>
      <c r="H2310" t="s">
        <v>3024</v>
      </c>
      <c r="I2310" t="s">
        <v>4448</v>
      </c>
      <c r="J2310" t="s">
        <v>4432</v>
      </c>
      <c r="K2310">
        <v>10390</v>
      </c>
      <c r="L2310" t="s">
        <v>3493</v>
      </c>
      <c r="M2310" s="87">
        <v>43952</v>
      </c>
      <c r="N2310" t="s">
        <v>1551</v>
      </c>
      <c r="O2310" t="s">
        <v>1552</v>
      </c>
      <c r="P2310" s="61">
        <v>243.48</v>
      </c>
      <c r="Q2310" t="s">
        <v>1552</v>
      </c>
      <c r="R2310" s="61">
        <v>243.48</v>
      </c>
      <c r="S2310" s="61">
        <v>0</v>
      </c>
    </row>
    <row r="2311" spans="1:19" x14ac:dyDescent="0.2">
      <c r="A2311" t="s">
        <v>640</v>
      </c>
      <c r="B2311" t="s">
        <v>1052</v>
      </c>
      <c r="C2311" t="s">
        <v>1416</v>
      </c>
      <c r="D2311" t="s">
        <v>238</v>
      </c>
      <c r="E2311" t="s">
        <v>1546</v>
      </c>
      <c r="F2311" t="s">
        <v>126</v>
      </c>
      <c r="G2311" s="87">
        <v>43983</v>
      </c>
      <c r="H2311" t="s">
        <v>3024</v>
      </c>
      <c r="I2311" t="s">
        <v>4449</v>
      </c>
      <c r="J2311" t="s">
        <v>4432</v>
      </c>
      <c r="K2311">
        <v>10399</v>
      </c>
      <c r="L2311" t="s">
        <v>4450</v>
      </c>
      <c r="M2311" s="87">
        <v>43983</v>
      </c>
      <c r="N2311" t="s">
        <v>1635</v>
      </c>
      <c r="O2311" t="s">
        <v>1552</v>
      </c>
      <c r="P2311" s="61">
        <v>224.75</v>
      </c>
      <c r="Q2311" t="s">
        <v>1552</v>
      </c>
      <c r="R2311" s="61">
        <v>224.75</v>
      </c>
      <c r="S2311" s="61">
        <v>0</v>
      </c>
    </row>
    <row r="2312" spans="1:19" x14ac:dyDescent="0.2">
      <c r="A2312" t="s">
        <v>640</v>
      </c>
      <c r="B2312" t="s">
        <v>1052</v>
      </c>
      <c r="C2312" t="s">
        <v>1416</v>
      </c>
      <c r="D2312" t="s">
        <v>238</v>
      </c>
      <c r="E2312" t="s">
        <v>1546</v>
      </c>
      <c r="F2312" t="s">
        <v>16</v>
      </c>
      <c r="G2312" s="87">
        <v>44012</v>
      </c>
      <c r="H2312" t="s">
        <v>2361</v>
      </c>
      <c r="J2312" t="s">
        <v>2362</v>
      </c>
      <c r="K2312">
        <v>10408</v>
      </c>
      <c r="L2312" t="s">
        <v>2363</v>
      </c>
      <c r="M2312" s="87">
        <v>43999</v>
      </c>
      <c r="N2312" t="s">
        <v>1551</v>
      </c>
      <c r="O2312" t="s">
        <v>1552</v>
      </c>
      <c r="P2312" s="61">
        <v>-2847.38</v>
      </c>
      <c r="Q2312" t="s">
        <v>1552</v>
      </c>
      <c r="R2312" s="61">
        <v>0</v>
      </c>
      <c r="S2312" s="61">
        <v>-2847.38</v>
      </c>
    </row>
    <row r="2313" spans="1:19" x14ac:dyDescent="0.2">
      <c r="A2313" t="s">
        <v>641</v>
      </c>
      <c r="B2313" t="s">
        <v>1053</v>
      </c>
      <c r="C2313" t="s">
        <v>1419</v>
      </c>
      <c r="D2313" t="s">
        <v>238</v>
      </c>
      <c r="E2313" t="s">
        <v>1546</v>
      </c>
      <c r="F2313" t="s">
        <v>117</v>
      </c>
      <c r="G2313" s="87">
        <v>43709</v>
      </c>
      <c r="H2313" t="s">
        <v>3024</v>
      </c>
      <c r="I2313" t="s">
        <v>4437</v>
      </c>
      <c r="J2313" t="s">
        <v>4451</v>
      </c>
      <c r="K2313">
        <v>10253</v>
      </c>
      <c r="L2313" t="s">
        <v>4438</v>
      </c>
      <c r="M2313" s="87">
        <v>43710</v>
      </c>
      <c r="N2313" t="s">
        <v>1635</v>
      </c>
      <c r="O2313" t="s">
        <v>1552</v>
      </c>
      <c r="P2313" s="61">
        <v>4063.52</v>
      </c>
      <c r="Q2313" t="s">
        <v>1552</v>
      </c>
      <c r="R2313" s="61">
        <v>4063.52</v>
      </c>
      <c r="S2313" s="61">
        <v>0</v>
      </c>
    </row>
    <row r="2314" spans="1:19" x14ac:dyDescent="0.2">
      <c r="A2314" t="s">
        <v>641</v>
      </c>
      <c r="B2314" t="s">
        <v>1053</v>
      </c>
      <c r="C2314" t="s">
        <v>1419</v>
      </c>
      <c r="D2314" t="s">
        <v>238</v>
      </c>
      <c r="E2314" t="s">
        <v>1546</v>
      </c>
      <c r="F2314" t="s">
        <v>120</v>
      </c>
      <c r="G2314" s="87">
        <v>43801</v>
      </c>
      <c r="H2314" t="s">
        <v>3024</v>
      </c>
      <c r="I2314" t="s">
        <v>4441</v>
      </c>
      <c r="J2314" t="s">
        <v>4452</v>
      </c>
      <c r="K2314">
        <v>10306</v>
      </c>
      <c r="L2314" t="s">
        <v>3345</v>
      </c>
      <c r="M2314" s="87">
        <v>43797</v>
      </c>
      <c r="N2314" t="s">
        <v>1635</v>
      </c>
      <c r="O2314" t="s">
        <v>1552</v>
      </c>
      <c r="P2314" s="61">
        <v>4032.87</v>
      </c>
      <c r="Q2314" t="s">
        <v>1552</v>
      </c>
      <c r="R2314" s="61">
        <v>4032.87</v>
      </c>
      <c r="S2314" s="61">
        <v>0</v>
      </c>
    </row>
    <row r="2315" spans="1:19" x14ac:dyDescent="0.2">
      <c r="A2315" t="s">
        <v>641</v>
      </c>
      <c r="B2315" t="s">
        <v>1053</v>
      </c>
      <c r="C2315" t="s">
        <v>1419</v>
      </c>
      <c r="D2315" t="s">
        <v>238</v>
      </c>
      <c r="E2315" t="s">
        <v>1546</v>
      </c>
      <c r="F2315" t="s">
        <v>123</v>
      </c>
      <c r="G2315" s="87">
        <v>43891</v>
      </c>
      <c r="H2315" t="s">
        <v>3024</v>
      </c>
      <c r="I2315" t="s">
        <v>4445</v>
      </c>
      <c r="J2315" t="s">
        <v>4452</v>
      </c>
      <c r="K2315">
        <v>10358</v>
      </c>
      <c r="L2315" t="s">
        <v>4446</v>
      </c>
      <c r="M2315" s="87">
        <v>43887</v>
      </c>
      <c r="N2315" t="s">
        <v>1635</v>
      </c>
      <c r="O2315" t="s">
        <v>1552</v>
      </c>
      <c r="P2315" s="61">
        <v>4533.74</v>
      </c>
      <c r="Q2315" t="s">
        <v>1552</v>
      </c>
      <c r="R2315" s="61">
        <v>4533.74</v>
      </c>
      <c r="S2315" s="61">
        <v>0</v>
      </c>
    </row>
    <row r="2316" spans="1:19" x14ac:dyDescent="0.2">
      <c r="A2316" t="s">
        <v>641</v>
      </c>
      <c r="B2316" t="s">
        <v>1053</v>
      </c>
      <c r="C2316" t="s">
        <v>1419</v>
      </c>
      <c r="D2316" t="s">
        <v>238</v>
      </c>
      <c r="E2316" t="s">
        <v>1546</v>
      </c>
      <c r="F2316" t="s">
        <v>126</v>
      </c>
      <c r="G2316" s="87">
        <v>43983</v>
      </c>
      <c r="H2316" t="s">
        <v>3024</v>
      </c>
      <c r="I2316" t="s">
        <v>4449</v>
      </c>
      <c r="J2316" t="s">
        <v>4452</v>
      </c>
      <c r="K2316">
        <v>10399</v>
      </c>
      <c r="L2316" t="s">
        <v>4450</v>
      </c>
      <c r="M2316" s="87">
        <v>43983</v>
      </c>
      <c r="N2316" t="s">
        <v>1635</v>
      </c>
      <c r="O2316" t="s">
        <v>1552</v>
      </c>
      <c r="P2316" s="61">
        <v>4143.72</v>
      </c>
      <c r="Q2316" t="s">
        <v>1552</v>
      </c>
      <c r="R2316" s="61">
        <v>4143.72</v>
      </c>
      <c r="S2316" s="61">
        <v>0</v>
      </c>
    </row>
    <row r="2317" spans="1:19" x14ac:dyDescent="0.2">
      <c r="A2317" t="s">
        <v>641</v>
      </c>
      <c r="B2317" t="s">
        <v>1053</v>
      </c>
      <c r="C2317" t="s">
        <v>1419</v>
      </c>
      <c r="D2317" t="s">
        <v>238</v>
      </c>
      <c r="E2317" t="s">
        <v>1546</v>
      </c>
      <c r="F2317" t="s">
        <v>16</v>
      </c>
      <c r="G2317" s="87">
        <v>44012</v>
      </c>
      <c r="H2317" t="s">
        <v>2361</v>
      </c>
      <c r="J2317" t="s">
        <v>2362</v>
      </c>
      <c r="K2317">
        <v>10408</v>
      </c>
      <c r="L2317" t="s">
        <v>2363</v>
      </c>
      <c r="M2317" s="87">
        <v>43999</v>
      </c>
      <c r="N2317" t="s">
        <v>1551</v>
      </c>
      <c r="O2317" t="s">
        <v>1552</v>
      </c>
      <c r="P2317" s="61">
        <v>-16773.849999999999</v>
      </c>
      <c r="Q2317" t="s">
        <v>1552</v>
      </c>
      <c r="R2317" s="61">
        <v>0</v>
      </c>
      <c r="S2317" s="61">
        <v>-16773.849999999999</v>
      </c>
    </row>
    <row r="2318" spans="1:19" x14ac:dyDescent="0.2">
      <c r="A2318" t="s">
        <v>642</v>
      </c>
      <c r="B2318" t="s">
        <v>1054</v>
      </c>
      <c r="C2318" t="s">
        <v>1421</v>
      </c>
      <c r="D2318" t="s">
        <v>238</v>
      </c>
      <c r="E2318" t="s">
        <v>1546</v>
      </c>
      <c r="F2318" t="s">
        <v>115</v>
      </c>
      <c r="G2318" s="87">
        <v>43647</v>
      </c>
      <c r="H2318" t="s">
        <v>3024</v>
      </c>
      <c r="I2318" t="s">
        <v>4431</v>
      </c>
      <c r="J2318" t="s">
        <v>4453</v>
      </c>
      <c r="K2318">
        <v>10203</v>
      </c>
      <c r="L2318" t="s">
        <v>4433</v>
      </c>
      <c r="M2318" s="87">
        <v>43641</v>
      </c>
      <c r="N2318" t="s">
        <v>1635</v>
      </c>
      <c r="O2318" t="s">
        <v>1552</v>
      </c>
      <c r="P2318" s="61">
        <v>833.33</v>
      </c>
      <c r="Q2318" t="s">
        <v>1552</v>
      </c>
      <c r="R2318" s="61">
        <v>833.33</v>
      </c>
      <c r="S2318" s="61">
        <v>0</v>
      </c>
    </row>
    <row r="2319" spans="1:19" x14ac:dyDescent="0.2">
      <c r="A2319" t="s">
        <v>642</v>
      </c>
      <c r="B2319" t="s">
        <v>1054</v>
      </c>
      <c r="C2319" t="s">
        <v>1421</v>
      </c>
      <c r="D2319" t="s">
        <v>238</v>
      </c>
      <c r="E2319" t="s">
        <v>1546</v>
      </c>
      <c r="F2319" t="s">
        <v>116</v>
      </c>
      <c r="G2319" s="87">
        <v>43678</v>
      </c>
      <c r="H2319" t="s">
        <v>3024</v>
      </c>
      <c r="I2319" t="s">
        <v>4434</v>
      </c>
      <c r="J2319" t="s">
        <v>3199</v>
      </c>
      <c r="K2319">
        <v>10232</v>
      </c>
      <c r="L2319" t="s">
        <v>4436</v>
      </c>
      <c r="M2319" s="87">
        <v>43675</v>
      </c>
      <c r="N2319" t="s">
        <v>1635</v>
      </c>
      <c r="O2319" t="s">
        <v>1552</v>
      </c>
      <c r="P2319" s="61">
        <v>833.33</v>
      </c>
      <c r="Q2319" t="s">
        <v>1552</v>
      </c>
      <c r="R2319" s="61">
        <v>833.33</v>
      </c>
      <c r="S2319" s="61">
        <v>0</v>
      </c>
    </row>
    <row r="2320" spans="1:19" x14ac:dyDescent="0.2">
      <c r="A2320" t="s">
        <v>642</v>
      </c>
      <c r="B2320" t="s">
        <v>1054</v>
      </c>
      <c r="C2320" t="s">
        <v>1421</v>
      </c>
      <c r="D2320" t="s">
        <v>238</v>
      </c>
      <c r="E2320" t="s">
        <v>1546</v>
      </c>
      <c r="F2320" t="s">
        <v>117</v>
      </c>
      <c r="G2320" s="87">
        <v>43709</v>
      </c>
      <c r="H2320" t="s">
        <v>3024</v>
      </c>
      <c r="I2320" t="s">
        <v>4437</v>
      </c>
      <c r="J2320" t="s">
        <v>4454</v>
      </c>
      <c r="K2320">
        <v>10253</v>
      </c>
      <c r="L2320" t="s">
        <v>4438</v>
      </c>
      <c r="M2320" s="87">
        <v>43710</v>
      </c>
      <c r="N2320" t="s">
        <v>1635</v>
      </c>
      <c r="O2320" t="s">
        <v>1552</v>
      </c>
      <c r="P2320" s="61">
        <v>833.33</v>
      </c>
      <c r="Q2320" t="s">
        <v>1552</v>
      </c>
      <c r="R2320" s="61">
        <v>833.33</v>
      </c>
      <c r="S2320" s="61">
        <v>0</v>
      </c>
    </row>
    <row r="2321" spans="1:19" x14ac:dyDescent="0.2">
      <c r="A2321" t="s">
        <v>642</v>
      </c>
      <c r="B2321" t="s">
        <v>1054</v>
      </c>
      <c r="C2321" t="s">
        <v>1421</v>
      </c>
      <c r="D2321" t="s">
        <v>238</v>
      </c>
      <c r="E2321" t="s">
        <v>1546</v>
      </c>
      <c r="F2321" t="s">
        <v>118</v>
      </c>
      <c r="G2321" s="87">
        <v>43740</v>
      </c>
      <c r="H2321" t="s">
        <v>3024</v>
      </c>
      <c r="I2321" t="s">
        <v>4439</v>
      </c>
      <c r="J2321" t="s">
        <v>4455</v>
      </c>
      <c r="K2321">
        <v>10278</v>
      </c>
      <c r="L2321" t="s">
        <v>3281</v>
      </c>
      <c r="M2321" s="87">
        <v>43741</v>
      </c>
      <c r="N2321" t="s">
        <v>1551</v>
      </c>
      <c r="O2321" t="s">
        <v>1552</v>
      </c>
      <c r="P2321" s="61">
        <v>833.33</v>
      </c>
      <c r="Q2321" t="s">
        <v>1552</v>
      </c>
      <c r="R2321" s="61">
        <v>833.33</v>
      </c>
      <c r="S2321" s="61">
        <v>0</v>
      </c>
    </row>
    <row r="2322" spans="1:19" x14ac:dyDescent="0.2">
      <c r="A2322" t="s">
        <v>642</v>
      </c>
      <c r="B2322" t="s">
        <v>1054</v>
      </c>
      <c r="C2322" t="s">
        <v>1421</v>
      </c>
      <c r="D2322" t="s">
        <v>238</v>
      </c>
      <c r="E2322" t="s">
        <v>1546</v>
      </c>
      <c r="F2322" t="s">
        <v>119</v>
      </c>
      <c r="G2322" s="87">
        <v>43776</v>
      </c>
      <c r="H2322" t="s">
        <v>3024</v>
      </c>
      <c r="I2322" t="s">
        <v>4440</v>
      </c>
      <c r="J2322" t="s">
        <v>4456</v>
      </c>
      <c r="K2322">
        <v>10307</v>
      </c>
      <c r="L2322" t="s">
        <v>3333</v>
      </c>
      <c r="M2322" s="87">
        <v>43797</v>
      </c>
      <c r="N2322" t="s">
        <v>1635</v>
      </c>
      <c r="O2322" t="s">
        <v>1552</v>
      </c>
      <c r="P2322" s="61">
        <v>833.33</v>
      </c>
      <c r="Q2322" t="s">
        <v>1552</v>
      </c>
      <c r="R2322" s="61">
        <v>833.33</v>
      </c>
      <c r="S2322" s="61">
        <v>0</v>
      </c>
    </row>
    <row r="2323" spans="1:19" x14ac:dyDescent="0.2">
      <c r="A2323" t="s">
        <v>642</v>
      </c>
      <c r="B2323" t="s">
        <v>1054</v>
      </c>
      <c r="C2323" t="s">
        <v>1421</v>
      </c>
      <c r="D2323" t="s">
        <v>238</v>
      </c>
      <c r="E2323" t="s">
        <v>1546</v>
      </c>
      <c r="F2323" t="s">
        <v>120</v>
      </c>
      <c r="G2323" s="87">
        <v>43801</v>
      </c>
      <c r="H2323" t="s">
        <v>3024</v>
      </c>
      <c r="I2323" t="s">
        <v>4441</v>
      </c>
      <c r="J2323" t="s">
        <v>4457</v>
      </c>
      <c r="K2323">
        <v>10306</v>
      </c>
      <c r="L2323" t="s">
        <v>3345</v>
      </c>
      <c r="M2323" s="87">
        <v>43797</v>
      </c>
      <c r="N2323" t="s">
        <v>1635</v>
      </c>
      <c r="O2323" t="s">
        <v>1552</v>
      </c>
      <c r="P2323" s="61">
        <v>833.33</v>
      </c>
      <c r="Q2323" t="s">
        <v>1552</v>
      </c>
      <c r="R2323" s="61">
        <v>833.33</v>
      </c>
      <c r="S2323" s="61">
        <v>0</v>
      </c>
    </row>
    <row r="2324" spans="1:19" x14ac:dyDescent="0.2">
      <c r="A2324" t="s">
        <v>642</v>
      </c>
      <c r="B2324" t="s">
        <v>1054</v>
      </c>
      <c r="C2324" t="s">
        <v>1421</v>
      </c>
      <c r="D2324" t="s">
        <v>238</v>
      </c>
      <c r="E2324" t="s">
        <v>1546</v>
      </c>
      <c r="F2324" t="s">
        <v>121</v>
      </c>
      <c r="G2324" s="87">
        <v>43837</v>
      </c>
      <c r="H2324" t="s">
        <v>3024</v>
      </c>
      <c r="I2324" t="s">
        <v>4442</v>
      </c>
      <c r="J2324" t="s">
        <v>4458</v>
      </c>
      <c r="K2324">
        <v>10331</v>
      </c>
      <c r="L2324" t="s">
        <v>3383</v>
      </c>
      <c r="M2324" s="87">
        <v>43837</v>
      </c>
      <c r="N2324" t="s">
        <v>1551</v>
      </c>
      <c r="O2324" t="s">
        <v>1552</v>
      </c>
      <c r="P2324" s="61">
        <v>833.33</v>
      </c>
      <c r="Q2324" t="s">
        <v>1552</v>
      </c>
      <c r="R2324" s="61">
        <v>833.33</v>
      </c>
      <c r="S2324" s="61">
        <v>0</v>
      </c>
    </row>
    <row r="2325" spans="1:19" x14ac:dyDescent="0.2">
      <c r="A2325" t="s">
        <v>642</v>
      </c>
      <c r="B2325" t="s">
        <v>1054</v>
      </c>
      <c r="C2325" t="s">
        <v>1421</v>
      </c>
      <c r="D2325" t="s">
        <v>238</v>
      </c>
      <c r="E2325" t="s">
        <v>1546</v>
      </c>
      <c r="F2325" t="s">
        <v>122</v>
      </c>
      <c r="G2325" s="87">
        <v>43864</v>
      </c>
      <c r="H2325" t="s">
        <v>3024</v>
      </c>
      <c r="I2325" t="s">
        <v>4443</v>
      </c>
      <c r="J2325" t="s">
        <v>4459</v>
      </c>
      <c r="K2325">
        <v>10349</v>
      </c>
      <c r="L2325" t="s">
        <v>4444</v>
      </c>
      <c r="M2325" s="87">
        <v>43863</v>
      </c>
      <c r="N2325" t="s">
        <v>1635</v>
      </c>
      <c r="O2325" t="s">
        <v>1552</v>
      </c>
      <c r="P2325" s="61">
        <v>833.33</v>
      </c>
      <c r="Q2325" t="s">
        <v>1552</v>
      </c>
      <c r="R2325" s="61">
        <v>833.33</v>
      </c>
      <c r="S2325" s="61">
        <v>0</v>
      </c>
    </row>
    <row r="2326" spans="1:19" x14ac:dyDescent="0.2">
      <c r="A2326" t="s">
        <v>642</v>
      </c>
      <c r="B2326" t="s">
        <v>1054</v>
      </c>
      <c r="C2326" t="s">
        <v>1421</v>
      </c>
      <c r="D2326" t="s">
        <v>238</v>
      </c>
      <c r="E2326" t="s">
        <v>1546</v>
      </c>
      <c r="F2326" t="s">
        <v>123</v>
      </c>
      <c r="G2326" s="87">
        <v>43891</v>
      </c>
      <c r="H2326" t="s">
        <v>3024</v>
      </c>
      <c r="I2326" t="s">
        <v>4445</v>
      </c>
      <c r="J2326" t="s">
        <v>4460</v>
      </c>
      <c r="K2326">
        <v>10358</v>
      </c>
      <c r="L2326" t="s">
        <v>4446</v>
      </c>
      <c r="M2326" s="87">
        <v>43887</v>
      </c>
      <c r="N2326" t="s">
        <v>1635</v>
      </c>
      <c r="O2326" t="s">
        <v>1552</v>
      </c>
      <c r="P2326" s="61">
        <v>833.33</v>
      </c>
      <c r="Q2326" t="s">
        <v>1552</v>
      </c>
      <c r="R2326" s="61">
        <v>833.33</v>
      </c>
      <c r="S2326" s="61">
        <v>0</v>
      </c>
    </row>
    <row r="2327" spans="1:19" x14ac:dyDescent="0.2">
      <c r="A2327" t="s">
        <v>642</v>
      </c>
      <c r="B2327" t="s">
        <v>1054</v>
      </c>
      <c r="C2327" t="s">
        <v>1421</v>
      </c>
      <c r="D2327" t="s">
        <v>238</v>
      </c>
      <c r="E2327" t="s">
        <v>1546</v>
      </c>
      <c r="F2327" t="s">
        <v>124</v>
      </c>
      <c r="G2327" s="87">
        <v>43922</v>
      </c>
      <c r="H2327" t="s">
        <v>3024</v>
      </c>
      <c r="I2327" t="s">
        <v>4447</v>
      </c>
      <c r="J2327" t="s">
        <v>4461</v>
      </c>
      <c r="K2327">
        <v>10381</v>
      </c>
      <c r="L2327" t="s">
        <v>3478</v>
      </c>
      <c r="M2327" s="87">
        <v>43921</v>
      </c>
      <c r="N2327" t="s">
        <v>1635</v>
      </c>
      <c r="O2327" t="s">
        <v>1552</v>
      </c>
      <c r="P2327" s="61">
        <v>833.33</v>
      </c>
      <c r="Q2327" t="s">
        <v>1552</v>
      </c>
      <c r="R2327" s="61">
        <v>833.33</v>
      </c>
      <c r="S2327" s="61">
        <v>0</v>
      </c>
    </row>
    <row r="2328" spans="1:19" x14ac:dyDescent="0.2">
      <c r="A2328" t="s">
        <v>642</v>
      </c>
      <c r="B2328" t="s">
        <v>1054</v>
      </c>
      <c r="C2328" t="s">
        <v>1421</v>
      </c>
      <c r="D2328" t="s">
        <v>238</v>
      </c>
      <c r="E2328" t="s">
        <v>1546</v>
      </c>
      <c r="F2328" t="s">
        <v>125</v>
      </c>
      <c r="G2328" s="87">
        <v>43952</v>
      </c>
      <c r="H2328" t="s">
        <v>3024</v>
      </c>
      <c r="I2328" t="s">
        <v>4448</v>
      </c>
      <c r="J2328" t="s">
        <v>4462</v>
      </c>
      <c r="K2328">
        <v>10390</v>
      </c>
      <c r="L2328" t="s">
        <v>3493</v>
      </c>
      <c r="M2328" s="87">
        <v>43952</v>
      </c>
      <c r="N2328" t="s">
        <v>1551</v>
      </c>
      <c r="O2328" t="s">
        <v>1552</v>
      </c>
      <c r="P2328" s="61">
        <v>833.33</v>
      </c>
      <c r="Q2328" t="s">
        <v>1552</v>
      </c>
      <c r="R2328" s="61">
        <v>833.33</v>
      </c>
      <c r="S2328" s="61">
        <v>0</v>
      </c>
    </row>
    <row r="2329" spans="1:19" x14ac:dyDescent="0.2">
      <c r="A2329" t="s">
        <v>642</v>
      </c>
      <c r="B2329" t="s">
        <v>1054</v>
      </c>
      <c r="C2329" t="s">
        <v>1421</v>
      </c>
      <c r="D2329" t="s">
        <v>238</v>
      </c>
      <c r="E2329" t="s">
        <v>1546</v>
      </c>
      <c r="F2329" t="s">
        <v>126</v>
      </c>
      <c r="G2329" s="87">
        <v>43983</v>
      </c>
      <c r="H2329" t="s">
        <v>3024</v>
      </c>
      <c r="I2329" t="s">
        <v>4449</v>
      </c>
      <c r="J2329" t="s">
        <v>4460</v>
      </c>
      <c r="K2329">
        <v>10399</v>
      </c>
      <c r="L2329" t="s">
        <v>4450</v>
      </c>
      <c r="M2329" s="87">
        <v>43983</v>
      </c>
      <c r="N2329" t="s">
        <v>1635</v>
      </c>
      <c r="O2329" t="s">
        <v>1552</v>
      </c>
      <c r="P2329" s="61">
        <v>833.33</v>
      </c>
      <c r="Q2329" t="s">
        <v>1552</v>
      </c>
      <c r="R2329" s="61">
        <v>833.33</v>
      </c>
      <c r="S2329" s="61">
        <v>0</v>
      </c>
    </row>
    <row r="2330" spans="1:19" x14ac:dyDescent="0.2">
      <c r="A2330" t="s">
        <v>642</v>
      </c>
      <c r="B2330" t="s">
        <v>1054</v>
      </c>
      <c r="C2330" t="s">
        <v>1421</v>
      </c>
      <c r="D2330" t="s">
        <v>238</v>
      </c>
      <c r="E2330" t="s">
        <v>1546</v>
      </c>
      <c r="F2330" t="s">
        <v>16</v>
      </c>
      <c r="G2330" s="87">
        <v>44012</v>
      </c>
      <c r="H2330" t="s">
        <v>2361</v>
      </c>
      <c r="J2330" t="s">
        <v>2362</v>
      </c>
      <c r="K2330">
        <v>10408</v>
      </c>
      <c r="L2330" t="s">
        <v>2363</v>
      </c>
      <c r="M2330" s="87">
        <v>43999</v>
      </c>
      <c r="N2330" t="s">
        <v>1551</v>
      </c>
      <c r="O2330" t="s">
        <v>1552</v>
      </c>
      <c r="P2330" s="61">
        <v>-9999.9599999999991</v>
      </c>
      <c r="Q2330" t="s">
        <v>1552</v>
      </c>
      <c r="R2330" s="61">
        <v>0</v>
      </c>
      <c r="S2330" s="61">
        <v>-9999.9599999999991</v>
      </c>
    </row>
    <row r="2331" spans="1:19" x14ac:dyDescent="0.2">
      <c r="A2331" t="s">
        <v>731</v>
      </c>
      <c r="B2331" t="s">
        <v>1055</v>
      </c>
      <c r="C2331" t="s">
        <v>1423</v>
      </c>
      <c r="D2331" t="s">
        <v>238</v>
      </c>
      <c r="E2331" t="s">
        <v>1546</v>
      </c>
      <c r="F2331" t="s">
        <v>115</v>
      </c>
      <c r="G2331" s="87">
        <v>43677</v>
      </c>
      <c r="H2331" t="s">
        <v>1846</v>
      </c>
      <c r="I2331" t="s">
        <v>4463</v>
      </c>
      <c r="J2331" t="s">
        <v>4463</v>
      </c>
      <c r="K2331">
        <v>10248</v>
      </c>
      <c r="L2331" t="s">
        <v>4464</v>
      </c>
      <c r="M2331" s="87">
        <v>43698</v>
      </c>
      <c r="N2331" t="s">
        <v>1551</v>
      </c>
      <c r="O2331" t="s">
        <v>1552</v>
      </c>
      <c r="P2331" s="61">
        <v>1057.92</v>
      </c>
      <c r="Q2331" t="s">
        <v>1552</v>
      </c>
      <c r="R2331" s="61">
        <v>1057.92</v>
      </c>
      <c r="S2331" s="61">
        <v>0</v>
      </c>
    </row>
    <row r="2332" spans="1:19" x14ac:dyDescent="0.2">
      <c r="A2332" t="s">
        <v>731</v>
      </c>
      <c r="B2332" t="s">
        <v>1055</v>
      </c>
      <c r="C2332" t="s">
        <v>1423</v>
      </c>
      <c r="D2332" t="s">
        <v>238</v>
      </c>
      <c r="E2332" t="s">
        <v>1546</v>
      </c>
      <c r="F2332" t="s">
        <v>116</v>
      </c>
      <c r="G2332" s="87">
        <v>43708</v>
      </c>
      <c r="H2332" t="s">
        <v>1846</v>
      </c>
      <c r="I2332" t="s">
        <v>4463</v>
      </c>
      <c r="J2332" t="s">
        <v>4463</v>
      </c>
      <c r="K2332">
        <v>10259</v>
      </c>
      <c r="L2332" t="s">
        <v>4465</v>
      </c>
      <c r="M2332" s="87">
        <v>43718</v>
      </c>
      <c r="N2332" t="s">
        <v>1551</v>
      </c>
      <c r="O2332" t="s">
        <v>1552</v>
      </c>
      <c r="P2332" s="61">
        <v>1057.92</v>
      </c>
      <c r="Q2332" t="s">
        <v>1552</v>
      </c>
      <c r="R2332" s="61">
        <v>1057.92</v>
      </c>
      <c r="S2332" s="61">
        <v>0</v>
      </c>
    </row>
    <row r="2333" spans="1:19" x14ac:dyDescent="0.2">
      <c r="A2333" t="s">
        <v>731</v>
      </c>
      <c r="B2333" t="s">
        <v>1055</v>
      </c>
      <c r="C2333" t="s">
        <v>1423</v>
      </c>
      <c r="D2333" t="s">
        <v>238</v>
      </c>
      <c r="E2333" t="s">
        <v>1546</v>
      </c>
      <c r="F2333" t="s">
        <v>117</v>
      </c>
      <c r="G2333" s="87">
        <v>43738</v>
      </c>
      <c r="H2333" t="s">
        <v>1846</v>
      </c>
      <c r="I2333" t="s">
        <v>4463</v>
      </c>
      <c r="J2333" t="s">
        <v>4463</v>
      </c>
      <c r="K2333">
        <v>10280</v>
      </c>
      <c r="L2333" t="s">
        <v>4466</v>
      </c>
      <c r="M2333" s="87">
        <v>43748</v>
      </c>
      <c r="N2333" t="s">
        <v>1551</v>
      </c>
      <c r="O2333" t="s">
        <v>1552</v>
      </c>
      <c r="P2333" s="61">
        <v>1057.92</v>
      </c>
      <c r="Q2333" t="s">
        <v>1552</v>
      </c>
      <c r="R2333" s="61">
        <v>1057.92</v>
      </c>
      <c r="S2333" s="61">
        <v>0</v>
      </c>
    </row>
    <row r="2334" spans="1:19" x14ac:dyDescent="0.2">
      <c r="A2334" t="s">
        <v>731</v>
      </c>
      <c r="B2334" t="s">
        <v>1055</v>
      </c>
      <c r="C2334" t="s">
        <v>1423</v>
      </c>
      <c r="D2334" t="s">
        <v>238</v>
      </c>
      <c r="E2334" t="s">
        <v>1546</v>
      </c>
      <c r="F2334" t="s">
        <v>118</v>
      </c>
      <c r="G2334" s="87">
        <v>43769</v>
      </c>
      <c r="H2334" t="s">
        <v>1846</v>
      </c>
      <c r="I2334" t="s">
        <v>4463</v>
      </c>
      <c r="J2334" t="s">
        <v>4463</v>
      </c>
      <c r="K2334">
        <v>10299</v>
      </c>
      <c r="L2334" t="s">
        <v>4467</v>
      </c>
      <c r="M2334" s="87">
        <v>43781</v>
      </c>
      <c r="N2334" t="s">
        <v>1551</v>
      </c>
      <c r="O2334" t="s">
        <v>1552</v>
      </c>
      <c r="P2334" s="61">
        <v>1819.17</v>
      </c>
      <c r="Q2334" t="s">
        <v>1552</v>
      </c>
      <c r="R2334" s="61">
        <v>1819.17</v>
      </c>
      <c r="S2334" s="61">
        <v>0</v>
      </c>
    </row>
    <row r="2335" spans="1:19" x14ac:dyDescent="0.2">
      <c r="A2335" t="s">
        <v>731</v>
      </c>
      <c r="B2335" t="s">
        <v>1055</v>
      </c>
      <c r="C2335" t="s">
        <v>1423</v>
      </c>
      <c r="D2335" t="s">
        <v>238</v>
      </c>
      <c r="E2335" t="s">
        <v>1546</v>
      </c>
      <c r="F2335" t="s">
        <v>119</v>
      </c>
      <c r="G2335" s="87">
        <v>43799</v>
      </c>
      <c r="H2335" t="s">
        <v>1846</v>
      </c>
      <c r="I2335" t="s">
        <v>4463</v>
      </c>
      <c r="J2335" t="s">
        <v>4463</v>
      </c>
      <c r="K2335">
        <v>10318</v>
      </c>
      <c r="L2335" t="s">
        <v>4468</v>
      </c>
      <c r="M2335" s="87">
        <v>43810</v>
      </c>
      <c r="N2335" t="s">
        <v>1551</v>
      </c>
      <c r="O2335" t="s">
        <v>1552</v>
      </c>
      <c r="P2335" s="61">
        <v>1819.17</v>
      </c>
      <c r="Q2335" t="s">
        <v>1552</v>
      </c>
      <c r="R2335" s="61">
        <v>1819.17</v>
      </c>
      <c r="S2335" s="61">
        <v>0</v>
      </c>
    </row>
    <row r="2336" spans="1:19" x14ac:dyDescent="0.2">
      <c r="A2336" t="s">
        <v>731</v>
      </c>
      <c r="B2336" t="s">
        <v>1055</v>
      </c>
      <c r="C2336" t="s">
        <v>1423</v>
      </c>
      <c r="D2336" t="s">
        <v>238</v>
      </c>
      <c r="E2336" t="s">
        <v>1546</v>
      </c>
      <c r="F2336" t="s">
        <v>120</v>
      </c>
      <c r="G2336" s="87">
        <v>43830</v>
      </c>
      <c r="H2336" t="s">
        <v>1846</v>
      </c>
      <c r="I2336" t="s">
        <v>4463</v>
      </c>
      <c r="J2336" t="s">
        <v>4463</v>
      </c>
      <c r="K2336">
        <v>10343</v>
      </c>
      <c r="L2336" t="s">
        <v>4469</v>
      </c>
      <c r="M2336" s="87">
        <v>43840</v>
      </c>
      <c r="N2336" t="s">
        <v>1551</v>
      </c>
      <c r="O2336" t="s">
        <v>1552</v>
      </c>
      <c r="P2336" s="61">
        <v>1844.17</v>
      </c>
      <c r="Q2336" t="s">
        <v>1552</v>
      </c>
      <c r="R2336" s="61">
        <v>1844.17</v>
      </c>
      <c r="S2336" s="61">
        <v>0</v>
      </c>
    </row>
    <row r="2337" spans="1:19" x14ac:dyDescent="0.2">
      <c r="A2337" t="s">
        <v>731</v>
      </c>
      <c r="B2337" t="s">
        <v>1055</v>
      </c>
      <c r="C2337" t="s">
        <v>1423</v>
      </c>
      <c r="D2337" t="s">
        <v>238</v>
      </c>
      <c r="E2337" t="s">
        <v>1546</v>
      </c>
      <c r="F2337" t="s">
        <v>121</v>
      </c>
      <c r="G2337" s="87">
        <v>43861</v>
      </c>
      <c r="H2337" t="s">
        <v>1846</v>
      </c>
      <c r="I2337" t="s">
        <v>4463</v>
      </c>
      <c r="J2337" t="s">
        <v>4463</v>
      </c>
      <c r="K2337">
        <v>10354</v>
      </c>
      <c r="L2337" t="s">
        <v>4470</v>
      </c>
      <c r="M2337" s="87">
        <v>43871</v>
      </c>
      <c r="N2337" t="s">
        <v>1551</v>
      </c>
      <c r="O2337" t="s">
        <v>1552</v>
      </c>
      <c r="P2337" s="61">
        <v>1844.17</v>
      </c>
      <c r="Q2337" t="s">
        <v>1552</v>
      </c>
      <c r="R2337" s="61">
        <v>1844.17</v>
      </c>
      <c r="S2337" s="61">
        <v>0</v>
      </c>
    </row>
    <row r="2338" spans="1:19" x14ac:dyDescent="0.2">
      <c r="A2338" t="s">
        <v>731</v>
      </c>
      <c r="B2338" t="s">
        <v>1055</v>
      </c>
      <c r="C2338" t="s">
        <v>1423</v>
      </c>
      <c r="D2338" t="s">
        <v>238</v>
      </c>
      <c r="E2338" t="s">
        <v>1546</v>
      </c>
      <c r="F2338" t="s">
        <v>122</v>
      </c>
      <c r="G2338" s="87">
        <v>43890</v>
      </c>
      <c r="H2338" t="s">
        <v>1846</v>
      </c>
      <c r="I2338" t="s">
        <v>4463</v>
      </c>
      <c r="J2338" t="s">
        <v>4463</v>
      </c>
      <c r="K2338">
        <v>10366</v>
      </c>
      <c r="L2338" t="s">
        <v>4471</v>
      </c>
      <c r="M2338" s="87">
        <v>43902</v>
      </c>
      <c r="N2338" t="s">
        <v>1551</v>
      </c>
      <c r="O2338" t="s">
        <v>1552</v>
      </c>
      <c r="P2338" s="61">
        <v>1844.17</v>
      </c>
      <c r="Q2338" t="s">
        <v>1552</v>
      </c>
      <c r="R2338" s="61">
        <v>1844.17</v>
      </c>
      <c r="S2338" s="61">
        <v>0</v>
      </c>
    </row>
    <row r="2339" spans="1:19" x14ac:dyDescent="0.2">
      <c r="A2339" t="s">
        <v>731</v>
      </c>
      <c r="B2339" t="s">
        <v>1055</v>
      </c>
      <c r="C2339" t="s">
        <v>1423</v>
      </c>
      <c r="D2339" t="s">
        <v>238</v>
      </c>
      <c r="E2339" t="s">
        <v>1546</v>
      </c>
      <c r="F2339" t="s">
        <v>123</v>
      </c>
      <c r="G2339" s="87">
        <v>43921</v>
      </c>
      <c r="H2339" t="s">
        <v>1846</v>
      </c>
      <c r="I2339" t="s">
        <v>4463</v>
      </c>
      <c r="J2339" t="s">
        <v>4463</v>
      </c>
      <c r="K2339">
        <v>10386</v>
      </c>
      <c r="L2339" t="s">
        <v>4472</v>
      </c>
      <c r="M2339" s="87">
        <v>43935</v>
      </c>
      <c r="N2339" t="s">
        <v>1551</v>
      </c>
      <c r="O2339" t="s">
        <v>1552</v>
      </c>
      <c r="P2339" s="61">
        <v>1844.17</v>
      </c>
      <c r="Q2339" t="s">
        <v>1552</v>
      </c>
      <c r="R2339" s="61">
        <v>1844.17</v>
      </c>
      <c r="S2339" s="61">
        <v>0</v>
      </c>
    </row>
    <row r="2340" spans="1:19" x14ac:dyDescent="0.2">
      <c r="A2340" t="s">
        <v>731</v>
      </c>
      <c r="B2340" t="s">
        <v>1055</v>
      </c>
      <c r="C2340" t="s">
        <v>1423</v>
      </c>
      <c r="D2340" t="s">
        <v>238</v>
      </c>
      <c r="E2340" t="s">
        <v>1546</v>
      </c>
      <c r="F2340" t="s">
        <v>124</v>
      </c>
      <c r="G2340" s="87">
        <v>43951</v>
      </c>
      <c r="H2340" t="s">
        <v>1846</v>
      </c>
      <c r="I2340" t="s">
        <v>4463</v>
      </c>
      <c r="J2340" t="s">
        <v>4463</v>
      </c>
      <c r="K2340">
        <v>10392</v>
      </c>
      <c r="L2340" t="s">
        <v>4473</v>
      </c>
      <c r="M2340" s="87">
        <v>43952</v>
      </c>
      <c r="N2340" t="s">
        <v>1551</v>
      </c>
      <c r="O2340" t="s">
        <v>1552</v>
      </c>
      <c r="P2340" s="61">
        <v>1844.17</v>
      </c>
      <c r="Q2340" t="s">
        <v>1552</v>
      </c>
      <c r="R2340" s="61">
        <v>1844.17</v>
      </c>
      <c r="S2340" s="61">
        <v>0</v>
      </c>
    </row>
    <row r="2341" spans="1:19" x14ac:dyDescent="0.2">
      <c r="A2341" t="s">
        <v>731</v>
      </c>
      <c r="B2341" t="s">
        <v>1055</v>
      </c>
      <c r="C2341" t="s">
        <v>1423</v>
      </c>
      <c r="D2341" t="s">
        <v>238</v>
      </c>
      <c r="E2341" t="s">
        <v>1546</v>
      </c>
      <c r="F2341" t="s">
        <v>125</v>
      </c>
      <c r="G2341" s="87">
        <v>43982</v>
      </c>
      <c r="H2341" t="s">
        <v>1846</v>
      </c>
      <c r="I2341" t="s">
        <v>4463</v>
      </c>
      <c r="J2341" t="s">
        <v>4463</v>
      </c>
      <c r="K2341">
        <v>10403</v>
      </c>
      <c r="L2341" t="s">
        <v>4474</v>
      </c>
      <c r="M2341" s="87">
        <v>43991</v>
      </c>
      <c r="N2341" t="s">
        <v>1551</v>
      </c>
      <c r="O2341" t="s">
        <v>1552</v>
      </c>
      <c r="P2341" s="61">
        <v>1844.17</v>
      </c>
      <c r="Q2341" t="s">
        <v>1552</v>
      </c>
      <c r="R2341" s="61">
        <v>1844.17</v>
      </c>
      <c r="S2341" s="61">
        <v>0</v>
      </c>
    </row>
    <row r="2342" spans="1:19" x14ac:dyDescent="0.2">
      <c r="A2342" t="s">
        <v>731</v>
      </c>
      <c r="B2342" t="s">
        <v>1055</v>
      </c>
      <c r="C2342" t="s">
        <v>1423</v>
      </c>
      <c r="D2342" t="s">
        <v>238</v>
      </c>
      <c r="E2342" t="s">
        <v>1546</v>
      </c>
      <c r="F2342" t="s">
        <v>126</v>
      </c>
      <c r="G2342" s="87">
        <v>44008</v>
      </c>
      <c r="H2342" t="s">
        <v>1846</v>
      </c>
      <c r="I2342" t="s">
        <v>4463</v>
      </c>
      <c r="J2342" t="s">
        <v>4463</v>
      </c>
      <c r="K2342">
        <v>10412</v>
      </c>
      <c r="L2342" t="s">
        <v>4475</v>
      </c>
      <c r="M2342" s="87">
        <v>44008</v>
      </c>
      <c r="N2342" t="s">
        <v>1551</v>
      </c>
      <c r="O2342" t="s">
        <v>1552</v>
      </c>
      <c r="P2342" s="61">
        <v>1844.17</v>
      </c>
      <c r="Q2342" t="s">
        <v>1552</v>
      </c>
      <c r="R2342" s="61">
        <v>1844.17</v>
      </c>
      <c r="S2342" s="61">
        <v>0</v>
      </c>
    </row>
    <row r="2343" spans="1:19" x14ac:dyDescent="0.2">
      <c r="A2343" t="s">
        <v>731</v>
      </c>
      <c r="B2343" t="s">
        <v>1055</v>
      </c>
      <c r="C2343" t="s">
        <v>1423</v>
      </c>
      <c r="D2343" t="s">
        <v>238</v>
      </c>
      <c r="E2343" t="s">
        <v>1546</v>
      </c>
      <c r="F2343" t="s">
        <v>16</v>
      </c>
      <c r="G2343" s="87">
        <v>44012</v>
      </c>
      <c r="H2343" t="s">
        <v>2361</v>
      </c>
      <c r="J2343" t="s">
        <v>2362</v>
      </c>
      <c r="K2343">
        <v>10408</v>
      </c>
      <c r="L2343" t="s">
        <v>2363</v>
      </c>
      <c r="M2343" s="87">
        <v>43999</v>
      </c>
      <c r="N2343" t="s">
        <v>1551</v>
      </c>
      <c r="O2343" t="s">
        <v>1552</v>
      </c>
      <c r="P2343" s="61">
        <v>-17877.12</v>
      </c>
      <c r="Q2343" t="s">
        <v>1552</v>
      </c>
      <c r="R2343" s="61">
        <v>0</v>
      </c>
      <c r="S2343" s="61">
        <v>-17877.12</v>
      </c>
    </row>
    <row r="2344" spans="1:19" x14ac:dyDescent="0.2">
      <c r="A2344" t="s">
        <v>731</v>
      </c>
      <c r="B2344" t="s">
        <v>1055</v>
      </c>
      <c r="C2344" t="s">
        <v>1423</v>
      </c>
      <c r="D2344" t="s">
        <v>238</v>
      </c>
      <c r="E2344" t="s">
        <v>1546</v>
      </c>
      <c r="F2344" t="s">
        <v>16</v>
      </c>
      <c r="G2344" s="87">
        <v>44012</v>
      </c>
      <c r="H2344" t="s">
        <v>2361</v>
      </c>
      <c r="I2344" t="s">
        <v>2362</v>
      </c>
      <c r="J2344" t="s">
        <v>2362</v>
      </c>
      <c r="K2344">
        <v>10412</v>
      </c>
      <c r="L2344" t="s">
        <v>4475</v>
      </c>
      <c r="M2344" s="87">
        <v>44008</v>
      </c>
      <c r="N2344" t="s">
        <v>1551</v>
      </c>
      <c r="O2344" t="s">
        <v>1552</v>
      </c>
      <c r="P2344" s="61">
        <v>-1844.17</v>
      </c>
      <c r="Q2344" t="s">
        <v>1552</v>
      </c>
      <c r="R2344" s="61">
        <v>0</v>
      </c>
      <c r="S2344" s="61">
        <v>-1844.17</v>
      </c>
    </row>
    <row r="2345" spans="1:19" x14ac:dyDescent="0.2">
      <c r="A2345" t="s">
        <v>643</v>
      </c>
      <c r="B2345" t="s">
        <v>1056</v>
      </c>
      <c r="C2345" t="s">
        <v>1426</v>
      </c>
      <c r="D2345" t="s">
        <v>238</v>
      </c>
      <c r="E2345" t="s">
        <v>1546</v>
      </c>
      <c r="F2345" t="s">
        <v>116</v>
      </c>
      <c r="G2345" s="87">
        <v>43708</v>
      </c>
      <c r="H2345" t="s">
        <v>1846</v>
      </c>
      <c r="I2345" t="s">
        <v>1847</v>
      </c>
      <c r="J2345" t="s">
        <v>1847</v>
      </c>
      <c r="K2345">
        <v>10263</v>
      </c>
      <c r="L2345" t="s">
        <v>4476</v>
      </c>
      <c r="M2345" s="87">
        <v>43718</v>
      </c>
      <c r="N2345" t="s">
        <v>1551</v>
      </c>
      <c r="O2345" t="s">
        <v>1552</v>
      </c>
      <c r="P2345" s="61">
        <v>661.82</v>
      </c>
      <c r="Q2345" t="s">
        <v>1552</v>
      </c>
      <c r="R2345" s="61">
        <v>661.82</v>
      </c>
      <c r="S2345" s="61">
        <v>0</v>
      </c>
    </row>
    <row r="2346" spans="1:19" x14ac:dyDescent="0.2">
      <c r="A2346" t="s">
        <v>643</v>
      </c>
      <c r="B2346" t="s">
        <v>1056</v>
      </c>
      <c r="C2346" t="s">
        <v>1426</v>
      </c>
      <c r="D2346" t="s">
        <v>238</v>
      </c>
      <c r="E2346" t="s">
        <v>1546</v>
      </c>
      <c r="F2346" t="s">
        <v>118</v>
      </c>
      <c r="G2346" s="87">
        <v>43769</v>
      </c>
      <c r="H2346" t="s">
        <v>1846</v>
      </c>
      <c r="I2346" t="s">
        <v>1847</v>
      </c>
      <c r="J2346" t="s">
        <v>1847</v>
      </c>
      <c r="K2346">
        <v>10304</v>
      </c>
      <c r="L2346" t="s">
        <v>4477</v>
      </c>
      <c r="M2346" s="87">
        <v>43783</v>
      </c>
      <c r="N2346" t="s">
        <v>1551</v>
      </c>
      <c r="O2346" t="s">
        <v>1552</v>
      </c>
      <c r="P2346" s="61">
        <v>661.82</v>
      </c>
      <c r="Q2346" t="s">
        <v>1552</v>
      </c>
      <c r="R2346" s="61">
        <v>661.82</v>
      </c>
      <c r="S2346" s="61">
        <v>0</v>
      </c>
    </row>
    <row r="2347" spans="1:19" x14ac:dyDescent="0.2">
      <c r="A2347" t="s">
        <v>643</v>
      </c>
      <c r="B2347" t="s">
        <v>1056</v>
      </c>
      <c r="C2347" t="s">
        <v>1426</v>
      </c>
      <c r="D2347" t="s">
        <v>238</v>
      </c>
      <c r="E2347" t="s">
        <v>1546</v>
      </c>
      <c r="F2347" t="s">
        <v>119</v>
      </c>
      <c r="G2347" s="87">
        <v>43770</v>
      </c>
      <c r="H2347" t="s">
        <v>1846</v>
      </c>
      <c r="I2347" t="s">
        <v>2429</v>
      </c>
      <c r="J2347" t="s">
        <v>1847</v>
      </c>
      <c r="K2347">
        <v>10304</v>
      </c>
      <c r="L2347" t="s">
        <v>4477</v>
      </c>
      <c r="M2347" s="87">
        <v>43783</v>
      </c>
      <c r="N2347" t="s">
        <v>1551</v>
      </c>
      <c r="O2347" t="s">
        <v>1552</v>
      </c>
      <c r="P2347" s="61">
        <v>-661.82</v>
      </c>
      <c r="Q2347" t="s">
        <v>1552</v>
      </c>
      <c r="R2347" s="61">
        <v>0</v>
      </c>
      <c r="S2347" s="61">
        <v>-661.82</v>
      </c>
    </row>
    <row r="2348" spans="1:19" x14ac:dyDescent="0.2">
      <c r="A2348" t="s">
        <v>643</v>
      </c>
      <c r="B2348" t="s">
        <v>1056</v>
      </c>
      <c r="C2348" t="s">
        <v>1426</v>
      </c>
      <c r="D2348" t="s">
        <v>238</v>
      </c>
      <c r="E2348" t="s">
        <v>1546</v>
      </c>
      <c r="F2348" t="s">
        <v>119</v>
      </c>
      <c r="G2348" s="87">
        <v>43799</v>
      </c>
      <c r="H2348" t="s">
        <v>1846</v>
      </c>
      <c r="I2348" t="s">
        <v>4463</v>
      </c>
      <c r="J2348" t="s">
        <v>4463</v>
      </c>
      <c r="K2348">
        <v>10318</v>
      </c>
      <c r="L2348" t="s">
        <v>4468</v>
      </c>
      <c r="M2348" s="87">
        <v>43810</v>
      </c>
      <c r="N2348" t="s">
        <v>1551</v>
      </c>
      <c r="O2348" t="s">
        <v>1552</v>
      </c>
      <c r="P2348" s="61">
        <v>330.91</v>
      </c>
      <c r="Q2348" t="s">
        <v>1552</v>
      </c>
      <c r="R2348" s="61">
        <v>330.91</v>
      </c>
      <c r="S2348" s="61">
        <v>0</v>
      </c>
    </row>
    <row r="2349" spans="1:19" x14ac:dyDescent="0.2">
      <c r="A2349" t="s">
        <v>643</v>
      </c>
      <c r="B2349" t="s">
        <v>1056</v>
      </c>
      <c r="C2349" t="s">
        <v>1426</v>
      </c>
      <c r="D2349" t="s">
        <v>238</v>
      </c>
      <c r="E2349" t="s">
        <v>1546</v>
      </c>
      <c r="F2349" t="s">
        <v>120</v>
      </c>
      <c r="G2349" s="87">
        <v>43810</v>
      </c>
      <c r="H2349" t="s">
        <v>1846</v>
      </c>
      <c r="I2349" t="s">
        <v>1847</v>
      </c>
      <c r="J2349" t="s">
        <v>1847</v>
      </c>
      <c r="K2349">
        <v>10321</v>
      </c>
      <c r="L2349" t="s">
        <v>4478</v>
      </c>
      <c r="M2349" s="87">
        <v>43810</v>
      </c>
      <c r="N2349" t="s">
        <v>1551</v>
      </c>
      <c r="O2349" t="s">
        <v>1552</v>
      </c>
      <c r="P2349" s="61">
        <v>661.82</v>
      </c>
      <c r="Q2349" t="s">
        <v>1552</v>
      </c>
      <c r="R2349" s="61">
        <v>661.82</v>
      </c>
      <c r="S2349" s="61">
        <v>0</v>
      </c>
    </row>
    <row r="2350" spans="1:19" x14ac:dyDescent="0.2">
      <c r="A2350" t="s">
        <v>643</v>
      </c>
      <c r="B2350" t="s">
        <v>1056</v>
      </c>
      <c r="C2350" t="s">
        <v>1426</v>
      </c>
      <c r="D2350" t="s">
        <v>238</v>
      </c>
      <c r="E2350" t="s">
        <v>1546</v>
      </c>
      <c r="F2350" t="s">
        <v>120</v>
      </c>
      <c r="G2350" s="87">
        <v>43830</v>
      </c>
      <c r="H2350" t="s">
        <v>1846</v>
      </c>
      <c r="I2350" t="s">
        <v>4463</v>
      </c>
      <c r="J2350" t="s">
        <v>4463</v>
      </c>
      <c r="K2350">
        <v>10343</v>
      </c>
      <c r="L2350" t="s">
        <v>4469</v>
      </c>
      <c r="M2350" s="87">
        <v>43840</v>
      </c>
      <c r="N2350" t="s">
        <v>1551</v>
      </c>
      <c r="O2350" t="s">
        <v>1552</v>
      </c>
      <c r="P2350" s="61">
        <v>319.27</v>
      </c>
      <c r="Q2350" t="s">
        <v>1552</v>
      </c>
      <c r="R2350" s="61">
        <v>319.27</v>
      </c>
      <c r="S2350" s="61">
        <v>0</v>
      </c>
    </row>
    <row r="2351" spans="1:19" x14ac:dyDescent="0.2">
      <c r="A2351" t="s">
        <v>643</v>
      </c>
      <c r="B2351" t="s">
        <v>1056</v>
      </c>
      <c r="C2351" t="s">
        <v>1426</v>
      </c>
      <c r="D2351" t="s">
        <v>238</v>
      </c>
      <c r="E2351" t="s">
        <v>1546</v>
      </c>
      <c r="F2351" t="s">
        <v>121</v>
      </c>
      <c r="G2351" s="87">
        <v>43861</v>
      </c>
      <c r="H2351" t="s">
        <v>1846</v>
      </c>
      <c r="I2351" t="s">
        <v>4463</v>
      </c>
      <c r="J2351" t="s">
        <v>4463</v>
      </c>
      <c r="K2351">
        <v>10354</v>
      </c>
      <c r="L2351" t="s">
        <v>4470</v>
      </c>
      <c r="M2351" s="87">
        <v>43871</v>
      </c>
      <c r="N2351" t="s">
        <v>1551</v>
      </c>
      <c r="O2351" t="s">
        <v>1552</v>
      </c>
      <c r="P2351" s="61">
        <v>319.27</v>
      </c>
      <c r="Q2351" t="s">
        <v>1552</v>
      </c>
      <c r="R2351" s="61">
        <v>319.27</v>
      </c>
      <c r="S2351" s="61">
        <v>0</v>
      </c>
    </row>
    <row r="2352" spans="1:19" x14ac:dyDescent="0.2">
      <c r="A2352" t="s">
        <v>643</v>
      </c>
      <c r="B2352" t="s">
        <v>1056</v>
      </c>
      <c r="C2352" t="s">
        <v>1426</v>
      </c>
      <c r="D2352" t="s">
        <v>238</v>
      </c>
      <c r="E2352" t="s">
        <v>1546</v>
      </c>
      <c r="F2352" t="s">
        <v>122</v>
      </c>
      <c r="G2352" s="87">
        <v>43890</v>
      </c>
      <c r="H2352" t="s">
        <v>1846</v>
      </c>
      <c r="I2352" t="s">
        <v>4463</v>
      </c>
      <c r="J2352" t="s">
        <v>4463</v>
      </c>
      <c r="K2352">
        <v>10366</v>
      </c>
      <c r="L2352" t="s">
        <v>4471</v>
      </c>
      <c r="M2352" s="87">
        <v>43902</v>
      </c>
      <c r="N2352" t="s">
        <v>1551</v>
      </c>
      <c r="O2352" t="s">
        <v>1552</v>
      </c>
      <c r="P2352" s="61">
        <v>315.27</v>
      </c>
      <c r="Q2352" t="s">
        <v>1552</v>
      </c>
      <c r="R2352" s="61">
        <v>315.27</v>
      </c>
      <c r="S2352" s="61">
        <v>0</v>
      </c>
    </row>
    <row r="2353" spans="1:19" x14ac:dyDescent="0.2">
      <c r="A2353" t="s">
        <v>643</v>
      </c>
      <c r="B2353" t="s">
        <v>1056</v>
      </c>
      <c r="C2353" t="s">
        <v>1426</v>
      </c>
      <c r="D2353" t="s">
        <v>238</v>
      </c>
      <c r="E2353" t="s">
        <v>1546</v>
      </c>
      <c r="F2353" t="s">
        <v>123</v>
      </c>
      <c r="G2353" s="87">
        <v>43921</v>
      </c>
      <c r="H2353" t="s">
        <v>1846</v>
      </c>
      <c r="I2353" t="s">
        <v>4463</v>
      </c>
      <c r="J2353" t="s">
        <v>4463</v>
      </c>
      <c r="K2353">
        <v>10386</v>
      </c>
      <c r="L2353" t="s">
        <v>4472</v>
      </c>
      <c r="M2353" s="87">
        <v>43935</v>
      </c>
      <c r="N2353" t="s">
        <v>1551</v>
      </c>
      <c r="O2353" t="s">
        <v>1552</v>
      </c>
      <c r="P2353" s="61">
        <v>315.27</v>
      </c>
      <c r="Q2353" t="s">
        <v>1552</v>
      </c>
      <c r="R2353" s="61">
        <v>315.27</v>
      </c>
      <c r="S2353" s="61">
        <v>0</v>
      </c>
    </row>
    <row r="2354" spans="1:19" x14ac:dyDescent="0.2">
      <c r="A2354" t="s">
        <v>643</v>
      </c>
      <c r="B2354" t="s">
        <v>1056</v>
      </c>
      <c r="C2354" t="s">
        <v>1426</v>
      </c>
      <c r="D2354" t="s">
        <v>238</v>
      </c>
      <c r="E2354" t="s">
        <v>1546</v>
      </c>
      <c r="F2354" t="s">
        <v>124</v>
      </c>
      <c r="G2354" s="87">
        <v>43951</v>
      </c>
      <c r="H2354" t="s">
        <v>1846</v>
      </c>
      <c r="I2354" t="s">
        <v>4463</v>
      </c>
      <c r="J2354" t="s">
        <v>4463</v>
      </c>
      <c r="K2354">
        <v>10392</v>
      </c>
      <c r="L2354" t="s">
        <v>4473</v>
      </c>
      <c r="M2354" s="87">
        <v>43952</v>
      </c>
      <c r="N2354" t="s">
        <v>1551</v>
      </c>
      <c r="O2354" t="s">
        <v>1552</v>
      </c>
      <c r="P2354" s="61">
        <v>315.27</v>
      </c>
      <c r="Q2354" t="s">
        <v>1552</v>
      </c>
      <c r="R2354" s="61">
        <v>315.27</v>
      </c>
      <c r="S2354" s="61">
        <v>0</v>
      </c>
    </row>
    <row r="2355" spans="1:19" x14ac:dyDescent="0.2">
      <c r="A2355" t="s">
        <v>643</v>
      </c>
      <c r="B2355" t="s">
        <v>1056</v>
      </c>
      <c r="C2355" t="s">
        <v>1426</v>
      </c>
      <c r="D2355" t="s">
        <v>238</v>
      </c>
      <c r="E2355" t="s">
        <v>1546</v>
      </c>
      <c r="F2355" t="s">
        <v>125</v>
      </c>
      <c r="G2355" s="87">
        <v>43982</v>
      </c>
      <c r="H2355" t="s">
        <v>1846</v>
      </c>
      <c r="I2355" t="s">
        <v>4463</v>
      </c>
      <c r="J2355" t="s">
        <v>4463</v>
      </c>
      <c r="K2355">
        <v>10403</v>
      </c>
      <c r="L2355" t="s">
        <v>4474</v>
      </c>
      <c r="M2355" s="87">
        <v>43991</v>
      </c>
      <c r="N2355" t="s">
        <v>1551</v>
      </c>
      <c r="O2355" t="s">
        <v>1552</v>
      </c>
      <c r="P2355" s="61">
        <v>315.27</v>
      </c>
      <c r="Q2355" t="s">
        <v>1552</v>
      </c>
      <c r="R2355" s="61">
        <v>315.27</v>
      </c>
      <c r="S2355" s="61">
        <v>0</v>
      </c>
    </row>
    <row r="2356" spans="1:19" x14ac:dyDescent="0.2">
      <c r="A2356" t="s">
        <v>643</v>
      </c>
      <c r="B2356" t="s">
        <v>1056</v>
      </c>
      <c r="C2356" t="s">
        <v>1426</v>
      </c>
      <c r="D2356" t="s">
        <v>238</v>
      </c>
      <c r="E2356" t="s">
        <v>1546</v>
      </c>
      <c r="F2356" t="s">
        <v>126</v>
      </c>
      <c r="G2356" s="87">
        <v>44008</v>
      </c>
      <c r="H2356" t="s">
        <v>1846</v>
      </c>
      <c r="I2356" t="s">
        <v>4463</v>
      </c>
      <c r="J2356" t="s">
        <v>4463</v>
      </c>
      <c r="K2356">
        <v>10412</v>
      </c>
      <c r="L2356" t="s">
        <v>4475</v>
      </c>
      <c r="M2356" s="87">
        <v>44008</v>
      </c>
      <c r="N2356" t="s">
        <v>1551</v>
      </c>
      <c r="O2356" t="s">
        <v>1552</v>
      </c>
      <c r="P2356" s="61">
        <v>315.27</v>
      </c>
      <c r="Q2356" t="s">
        <v>1552</v>
      </c>
      <c r="R2356" s="61">
        <v>315.27</v>
      </c>
      <c r="S2356" s="61">
        <v>0</v>
      </c>
    </row>
    <row r="2357" spans="1:19" x14ac:dyDescent="0.2">
      <c r="A2357" t="s">
        <v>643</v>
      </c>
      <c r="B2357" t="s">
        <v>1056</v>
      </c>
      <c r="C2357" t="s">
        <v>1426</v>
      </c>
      <c r="D2357" t="s">
        <v>238</v>
      </c>
      <c r="E2357" t="s">
        <v>1546</v>
      </c>
      <c r="F2357" t="s">
        <v>16</v>
      </c>
      <c r="G2357" s="87">
        <v>44012</v>
      </c>
      <c r="H2357" t="s">
        <v>2361</v>
      </c>
      <c r="J2357" t="s">
        <v>2362</v>
      </c>
      <c r="K2357">
        <v>10408</v>
      </c>
      <c r="L2357" t="s">
        <v>2363</v>
      </c>
      <c r="M2357" s="87">
        <v>43999</v>
      </c>
      <c r="N2357" t="s">
        <v>1551</v>
      </c>
      <c r="O2357" t="s">
        <v>1552</v>
      </c>
      <c r="P2357" s="61">
        <v>-3554.17</v>
      </c>
      <c r="Q2357" t="s">
        <v>1552</v>
      </c>
      <c r="R2357" s="61">
        <v>0</v>
      </c>
      <c r="S2357" s="61">
        <v>-3554.17</v>
      </c>
    </row>
    <row r="2358" spans="1:19" x14ac:dyDescent="0.2">
      <c r="A2358" t="s">
        <v>643</v>
      </c>
      <c r="B2358" t="s">
        <v>1056</v>
      </c>
      <c r="C2358" t="s">
        <v>1426</v>
      </c>
      <c r="D2358" t="s">
        <v>238</v>
      </c>
      <c r="E2358" t="s">
        <v>1546</v>
      </c>
      <c r="F2358" t="s">
        <v>16</v>
      </c>
      <c r="G2358" s="87">
        <v>44012</v>
      </c>
      <c r="H2358" t="s">
        <v>2361</v>
      </c>
      <c r="I2358" t="s">
        <v>2362</v>
      </c>
      <c r="J2358" t="s">
        <v>2362</v>
      </c>
      <c r="K2358">
        <v>10412</v>
      </c>
      <c r="L2358" t="s">
        <v>4475</v>
      </c>
      <c r="M2358" s="87">
        <v>44008</v>
      </c>
      <c r="N2358" t="s">
        <v>1551</v>
      </c>
      <c r="O2358" t="s">
        <v>1552</v>
      </c>
      <c r="P2358" s="61">
        <v>-315.27</v>
      </c>
      <c r="Q2358" t="s">
        <v>1552</v>
      </c>
      <c r="R2358" s="61">
        <v>0</v>
      </c>
      <c r="S2358" s="61">
        <v>-315.27</v>
      </c>
    </row>
    <row r="2359" spans="1:19" x14ac:dyDescent="0.2">
      <c r="A2359" t="s">
        <v>644</v>
      </c>
      <c r="B2359" t="s">
        <v>1057</v>
      </c>
      <c r="C2359" t="s">
        <v>1428</v>
      </c>
      <c r="D2359" t="s">
        <v>238</v>
      </c>
      <c r="E2359" t="s">
        <v>1546</v>
      </c>
      <c r="F2359" t="s">
        <v>115</v>
      </c>
      <c r="G2359" s="87">
        <v>43677</v>
      </c>
      <c r="H2359" t="s">
        <v>1846</v>
      </c>
      <c r="I2359" t="s">
        <v>4463</v>
      </c>
      <c r="J2359" t="s">
        <v>4463</v>
      </c>
      <c r="K2359">
        <v>10248</v>
      </c>
      <c r="L2359" t="s">
        <v>4464</v>
      </c>
      <c r="M2359" s="87">
        <v>43698</v>
      </c>
      <c r="N2359" t="s">
        <v>1551</v>
      </c>
      <c r="O2359" t="s">
        <v>1552</v>
      </c>
      <c r="P2359" s="61">
        <v>330.91</v>
      </c>
      <c r="Q2359" t="s">
        <v>1552</v>
      </c>
      <c r="R2359" s="61">
        <v>330.91</v>
      </c>
      <c r="S2359" s="61">
        <v>0</v>
      </c>
    </row>
    <row r="2360" spans="1:19" x14ac:dyDescent="0.2">
      <c r="A2360" t="s">
        <v>644</v>
      </c>
      <c r="B2360" t="s">
        <v>1057</v>
      </c>
      <c r="C2360" t="s">
        <v>1428</v>
      </c>
      <c r="D2360" t="s">
        <v>238</v>
      </c>
      <c r="E2360" t="s">
        <v>1546</v>
      </c>
      <c r="F2360" t="s">
        <v>116</v>
      </c>
      <c r="G2360" s="87">
        <v>43708</v>
      </c>
      <c r="H2360" t="s">
        <v>1846</v>
      </c>
      <c r="I2360" t="s">
        <v>4463</v>
      </c>
      <c r="J2360" t="s">
        <v>4463</v>
      </c>
      <c r="K2360">
        <v>10259</v>
      </c>
      <c r="L2360" t="s">
        <v>4465</v>
      </c>
      <c r="M2360" s="87">
        <v>43718</v>
      </c>
      <c r="N2360" t="s">
        <v>1551</v>
      </c>
      <c r="O2360" t="s">
        <v>1552</v>
      </c>
      <c r="P2360" s="61">
        <v>330.91</v>
      </c>
      <c r="Q2360" t="s">
        <v>1552</v>
      </c>
      <c r="R2360" s="61">
        <v>330.91</v>
      </c>
      <c r="S2360" s="61">
        <v>0</v>
      </c>
    </row>
    <row r="2361" spans="1:19" x14ac:dyDescent="0.2">
      <c r="A2361" t="s">
        <v>644</v>
      </c>
      <c r="B2361" t="s">
        <v>1057</v>
      </c>
      <c r="C2361" t="s">
        <v>1428</v>
      </c>
      <c r="D2361" t="s">
        <v>238</v>
      </c>
      <c r="E2361" t="s">
        <v>1546</v>
      </c>
      <c r="F2361" t="s">
        <v>116</v>
      </c>
      <c r="G2361" s="87">
        <v>43708</v>
      </c>
      <c r="H2361" t="s">
        <v>1846</v>
      </c>
      <c r="I2361" t="s">
        <v>1847</v>
      </c>
      <c r="J2361" t="s">
        <v>1847</v>
      </c>
      <c r="K2361">
        <v>10263</v>
      </c>
      <c r="L2361" t="s">
        <v>4476</v>
      </c>
      <c r="M2361" s="87">
        <v>43718</v>
      </c>
      <c r="N2361" t="s">
        <v>1551</v>
      </c>
      <c r="O2361" t="s">
        <v>1552</v>
      </c>
      <c r="P2361" s="61">
        <v>-661.82</v>
      </c>
      <c r="Q2361" t="s">
        <v>1552</v>
      </c>
      <c r="R2361" s="61">
        <v>0</v>
      </c>
      <c r="S2361" s="61">
        <v>-661.82</v>
      </c>
    </row>
    <row r="2362" spans="1:19" x14ac:dyDescent="0.2">
      <c r="A2362" t="s">
        <v>644</v>
      </c>
      <c r="B2362" t="s">
        <v>1057</v>
      </c>
      <c r="C2362" t="s">
        <v>1428</v>
      </c>
      <c r="D2362" t="s">
        <v>238</v>
      </c>
      <c r="E2362" t="s">
        <v>1546</v>
      </c>
      <c r="F2362" t="s">
        <v>117</v>
      </c>
      <c r="G2362" s="87">
        <v>43738</v>
      </c>
      <c r="H2362" t="s">
        <v>1846</v>
      </c>
      <c r="I2362" t="s">
        <v>4463</v>
      </c>
      <c r="J2362" t="s">
        <v>4463</v>
      </c>
      <c r="K2362">
        <v>10280</v>
      </c>
      <c r="L2362" t="s">
        <v>4466</v>
      </c>
      <c r="M2362" s="87">
        <v>43748</v>
      </c>
      <c r="N2362" t="s">
        <v>1551</v>
      </c>
      <c r="O2362" t="s">
        <v>1552</v>
      </c>
      <c r="P2362" s="61">
        <v>330.91</v>
      </c>
      <c r="Q2362" t="s">
        <v>1552</v>
      </c>
      <c r="R2362" s="61">
        <v>330.91</v>
      </c>
      <c r="S2362" s="61">
        <v>0</v>
      </c>
    </row>
    <row r="2363" spans="1:19" x14ac:dyDescent="0.2">
      <c r="A2363" t="s">
        <v>644</v>
      </c>
      <c r="B2363" t="s">
        <v>1057</v>
      </c>
      <c r="C2363" t="s">
        <v>1428</v>
      </c>
      <c r="D2363" t="s">
        <v>238</v>
      </c>
      <c r="E2363" t="s">
        <v>1546</v>
      </c>
      <c r="F2363" t="s">
        <v>118</v>
      </c>
      <c r="G2363" s="87">
        <v>43769</v>
      </c>
      <c r="H2363" t="s">
        <v>1846</v>
      </c>
      <c r="I2363" t="s">
        <v>4463</v>
      </c>
      <c r="J2363" t="s">
        <v>4463</v>
      </c>
      <c r="K2363">
        <v>10299</v>
      </c>
      <c r="L2363" t="s">
        <v>4467</v>
      </c>
      <c r="M2363" s="87">
        <v>43781</v>
      </c>
      <c r="N2363" t="s">
        <v>1551</v>
      </c>
      <c r="O2363" t="s">
        <v>1552</v>
      </c>
      <c r="P2363" s="61">
        <v>330.91</v>
      </c>
      <c r="Q2363" t="s">
        <v>1552</v>
      </c>
      <c r="R2363" s="61">
        <v>330.91</v>
      </c>
      <c r="S2363" s="61">
        <v>0</v>
      </c>
    </row>
    <row r="2364" spans="1:19" x14ac:dyDescent="0.2">
      <c r="A2364" t="s">
        <v>644</v>
      </c>
      <c r="B2364" t="s">
        <v>1057</v>
      </c>
      <c r="C2364" t="s">
        <v>1428</v>
      </c>
      <c r="D2364" t="s">
        <v>238</v>
      </c>
      <c r="E2364" t="s">
        <v>1546</v>
      </c>
      <c r="F2364" t="s">
        <v>118</v>
      </c>
      <c r="G2364" s="87">
        <v>43769</v>
      </c>
      <c r="H2364" t="s">
        <v>1846</v>
      </c>
      <c r="I2364" t="s">
        <v>1847</v>
      </c>
      <c r="J2364" t="s">
        <v>1847</v>
      </c>
      <c r="K2364">
        <v>10304</v>
      </c>
      <c r="L2364" t="s">
        <v>4477</v>
      </c>
      <c r="M2364" s="87">
        <v>43783</v>
      </c>
      <c r="N2364" t="s">
        <v>1551</v>
      </c>
      <c r="O2364" t="s">
        <v>1552</v>
      </c>
      <c r="P2364" s="61">
        <v>-661.82</v>
      </c>
      <c r="Q2364" t="s">
        <v>1552</v>
      </c>
      <c r="R2364" s="61">
        <v>0</v>
      </c>
      <c r="S2364" s="61">
        <v>-661.82</v>
      </c>
    </row>
    <row r="2365" spans="1:19" x14ac:dyDescent="0.2">
      <c r="A2365" t="s">
        <v>644</v>
      </c>
      <c r="B2365" t="s">
        <v>1057</v>
      </c>
      <c r="C2365" t="s">
        <v>1428</v>
      </c>
      <c r="D2365" t="s">
        <v>238</v>
      </c>
      <c r="E2365" t="s">
        <v>1546</v>
      </c>
      <c r="F2365" t="s">
        <v>119</v>
      </c>
      <c r="G2365" s="87">
        <v>43770</v>
      </c>
      <c r="H2365" t="s">
        <v>1846</v>
      </c>
      <c r="I2365" t="s">
        <v>2429</v>
      </c>
      <c r="J2365" t="s">
        <v>1847</v>
      </c>
      <c r="K2365">
        <v>10304</v>
      </c>
      <c r="L2365" t="s">
        <v>4477</v>
      </c>
      <c r="M2365" s="87">
        <v>43783</v>
      </c>
      <c r="N2365" t="s">
        <v>1551</v>
      </c>
      <c r="O2365" t="s">
        <v>1552</v>
      </c>
      <c r="P2365" s="61">
        <v>661.82</v>
      </c>
      <c r="Q2365" t="s">
        <v>1552</v>
      </c>
      <c r="R2365" s="61">
        <v>661.82</v>
      </c>
      <c r="S2365" s="61">
        <v>0</v>
      </c>
    </row>
    <row r="2366" spans="1:19" x14ac:dyDescent="0.2">
      <c r="A2366" t="s">
        <v>644</v>
      </c>
      <c r="B2366" t="s">
        <v>1057</v>
      </c>
      <c r="C2366" t="s">
        <v>1428</v>
      </c>
      <c r="D2366" t="s">
        <v>238</v>
      </c>
      <c r="E2366" t="s">
        <v>1546</v>
      </c>
      <c r="F2366" t="s">
        <v>120</v>
      </c>
      <c r="G2366" s="87">
        <v>43810</v>
      </c>
      <c r="H2366" t="s">
        <v>1846</v>
      </c>
      <c r="I2366" t="s">
        <v>1847</v>
      </c>
      <c r="J2366" t="s">
        <v>1847</v>
      </c>
      <c r="K2366">
        <v>10321</v>
      </c>
      <c r="L2366" t="s">
        <v>4478</v>
      </c>
      <c r="M2366" s="87">
        <v>43810</v>
      </c>
      <c r="N2366" t="s">
        <v>1551</v>
      </c>
      <c r="O2366" t="s">
        <v>1552</v>
      </c>
      <c r="P2366" s="61">
        <v>-661.82</v>
      </c>
      <c r="Q2366" t="s">
        <v>1552</v>
      </c>
      <c r="R2366" s="61">
        <v>0</v>
      </c>
      <c r="S2366" s="61">
        <v>-661.82</v>
      </c>
    </row>
    <row r="2367" spans="1:19" x14ac:dyDescent="0.2">
      <c r="A2367" t="s">
        <v>647</v>
      </c>
      <c r="B2367" t="s">
        <v>1062</v>
      </c>
      <c r="C2367" t="s">
        <v>1433</v>
      </c>
      <c r="D2367" t="s">
        <v>239</v>
      </c>
      <c r="E2367" t="s">
        <v>1546</v>
      </c>
      <c r="F2367" t="s">
        <v>115</v>
      </c>
      <c r="G2367" s="87">
        <v>43647</v>
      </c>
      <c r="H2367" t="s">
        <v>2974</v>
      </c>
      <c r="I2367" t="s">
        <v>4479</v>
      </c>
      <c r="J2367" t="s">
        <v>4480</v>
      </c>
      <c r="K2367">
        <v>10219</v>
      </c>
      <c r="L2367" t="s">
        <v>4481</v>
      </c>
      <c r="M2367" s="87">
        <v>43648</v>
      </c>
      <c r="N2367" t="s">
        <v>1551</v>
      </c>
      <c r="O2367" t="s">
        <v>1552</v>
      </c>
      <c r="P2367" s="61">
        <v>495</v>
      </c>
      <c r="Q2367" t="s">
        <v>1552</v>
      </c>
      <c r="R2367" s="61">
        <v>495</v>
      </c>
      <c r="S2367" s="61">
        <v>0</v>
      </c>
    </row>
    <row r="2368" spans="1:19" x14ac:dyDescent="0.2">
      <c r="A2368" t="s">
        <v>647</v>
      </c>
      <c r="B2368" t="s">
        <v>1062</v>
      </c>
      <c r="C2368" t="s">
        <v>1433</v>
      </c>
      <c r="D2368" t="s">
        <v>239</v>
      </c>
      <c r="E2368" t="s">
        <v>1546</v>
      </c>
      <c r="F2368" t="s">
        <v>115</v>
      </c>
      <c r="G2368" s="87">
        <v>43647</v>
      </c>
      <c r="H2368" t="s">
        <v>2974</v>
      </c>
      <c r="I2368" t="s">
        <v>4482</v>
      </c>
      <c r="J2368" t="s">
        <v>4483</v>
      </c>
      <c r="K2368">
        <v>10219</v>
      </c>
      <c r="L2368" t="s">
        <v>4484</v>
      </c>
      <c r="M2368" s="87">
        <v>43648</v>
      </c>
      <c r="N2368" t="s">
        <v>1551</v>
      </c>
      <c r="O2368" t="s">
        <v>1552</v>
      </c>
      <c r="P2368" s="61">
        <v>250</v>
      </c>
      <c r="Q2368" t="s">
        <v>1552</v>
      </c>
      <c r="R2368" s="61">
        <v>250</v>
      </c>
      <c r="S2368" s="61">
        <v>0</v>
      </c>
    </row>
    <row r="2369" spans="1:19" x14ac:dyDescent="0.2">
      <c r="A2369" t="s">
        <v>647</v>
      </c>
      <c r="B2369" t="s">
        <v>1062</v>
      </c>
      <c r="C2369" t="s">
        <v>1433</v>
      </c>
      <c r="D2369" t="s">
        <v>239</v>
      </c>
      <c r="E2369" t="s">
        <v>1546</v>
      </c>
      <c r="F2369" t="s">
        <v>115</v>
      </c>
      <c r="G2369" s="87">
        <v>43648</v>
      </c>
      <c r="H2369" t="s">
        <v>2974</v>
      </c>
      <c r="I2369" t="s">
        <v>4485</v>
      </c>
      <c r="J2369" t="s">
        <v>4486</v>
      </c>
      <c r="K2369">
        <v>10219</v>
      </c>
      <c r="L2369" t="s">
        <v>4487</v>
      </c>
      <c r="M2369" s="87">
        <v>43648</v>
      </c>
      <c r="N2369" t="s">
        <v>1551</v>
      </c>
      <c r="O2369" t="s">
        <v>1552</v>
      </c>
      <c r="P2369" s="61">
        <v>-671</v>
      </c>
      <c r="Q2369" t="s">
        <v>1552</v>
      </c>
      <c r="R2369" s="61">
        <v>0</v>
      </c>
      <c r="S2369" s="61">
        <v>-671</v>
      </c>
    </row>
    <row r="2370" spans="1:19" x14ac:dyDescent="0.2">
      <c r="A2370" t="s">
        <v>647</v>
      </c>
      <c r="B2370" t="s">
        <v>1062</v>
      </c>
      <c r="C2370" t="s">
        <v>1433</v>
      </c>
      <c r="D2370" t="s">
        <v>239</v>
      </c>
      <c r="E2370" t="s">
        <v>1546</v>
      </c>
      <c r="F2370" t="s">
        <v>115</v>
      </c>
      <c r="G2370" s="87">
        <v>43648</v>
      </c>
      <c r="H2370" t="s">
        <v>2974</v>
      </c>
      <c r="I2370" t="s">
        <v>4485</v>
      </c>
      <c r="J2370" t="s">
        <v>4488</v>
      </c>
      <c r="K2370">
        <v>10219</v>
      </c>
      <c r="L2370" t="s">
        <v>4487</v>
      </c>
      <c r="M2370" s="87">
        <v>43648</v>
      </c>
      <c r="N2370" t="s">
        <v>1551</v>
      </c>
      <c r="O2370" t="s">
        <v>1552</v>
      </c>
      <c r="P2370" s="61">
        <v>-97.5</v>
      </c>
      <c r="Q2370" t="s">
        <v>1552</v>
      </c>
      <c r="R2370" s="61">
        <v>0</v>
      </c>
      <c r="S2370" s="61">
        <v>-97.5</v>
      </c>
    </row>
    <row r="2371" spans="1:19" x14ac:dyDescent="0.2">
      <c r="A2371" t="s">
        <v>647</v>
      </c>
      <c r="B2371" t="s">
        <v>1062</v>
      </c>
      <c r="C2371" t="s">
        <v>1433</v>
      </c>
      <c r="D2371" t="s">
        <v>239</v>
      </c>
      <c r="E2371" t="s">
        <v>1546</v>
      </c>
      <c r="F2371" t="s">
        <v>115</v>
      </c>
      <c r="G2371" s="87">
        <v>43648</v>
      </c>
      <c r="H2371" t="s">
        <v>2974</v>
      </c>
      <c r="I2371" t="s">
        <v>4485</v>
      </c>
      <c r="J2371" t="s">
        <v>4489</v>
      </c>
      <c r="K2371">
        <v>10219</v>
      </c>
      <c r="L2371" t="s">
        <v>4487</v>
      </c>
      <c r="M2371" s="87">
        <v>43648</v>
      </c>
      <c r="N2371" t="s">
        <v>1551</v>
      </c>
      <c r="O2371" t="s">
        <v>1552</v>
      </c>
      <c r="P2371" s="61">
        <v>-100</v>
      </c>
      <c r="Q2371" t="s">
        <v>1552</v>
      </c>
      <c r="R2371" s="61">
        <v>0</v>
      </c>
      <c r="S2371" s="61">
        <v>-100</v>
      </c>
    </row>
    <row r="2372" spans="1:19" x14ac:dyDescent="0.2">
      <c r="A2372" t="s">
        <v>647</v>
      </c>
      <c r="B2372" t="s">
        <v>1062</v>
      </c>
      <c r="C2372" t="s">
        <v>1433</v>
      </c>
      <c r="D2372" t="s">
        <v>239</v>
      </c>
      <c r="E2372" t="s">
        <v>1546</v>
      </c>
      <c r="F2372" t="s">
        <v>115</v>
      </c>
      <c r="G2372" s="87">
        <v>43648</v>
      </c>
      <c r="H2372" t="s">
        <v>2974</v>
      </c>
      <c r="I2372" t="s">
        <v>4485</v>
      </c>
      <c r="J2372" t="s">
        <v>4490</v>
      </c>
      <c r="K2372">
        <v>10219</v>
      </c>
      <c r="L2372" t="s">
        <v>4487</v>
      </c>
      <c r="M2372" s="87">
        <v>43648</v>
      </c>
      <c r="N2372" t="s">
        <v>1551</v>
      </c>
      <c r="O2372" t="s">
        <v>1552</v>
      </c>
      <c r="P2372" s="61">
        <v>-150</v>
      </c>
      <c r="Q2372" t="s">
        <v>1552</v>
      </c>
      <c r="R2372" s="61">
        <v>0</v>
      </c>
      <c r="S2372" s="61">
        <v>-150</v>
      </c>
    </row>
    <row r="2373" spans="1:19" x14ac:dyDescent="0.2">
      <c r="A2373" t="s">
        <v>647</v>
      </c>
      <c r="B2373" t="s">
        <v>1062</v>
      </c>
      <c r="C2373" t="s">
        <v>1433</v>
      </c>
      <c r="D2373" t="s">
        <v>239</v>
      </c>
      <c r="E2373" t="s">
        <v>1546</v>
      </c>
      <c r="F2373" t="s">
        <v>115</v>
      </c>
      <c r="G2373" s="87">
        <v>43648</v>
      </c>
      <c r="H2373" t="s">
        <v>2974</v>
      </c>
      <c r="I2373" t="s">
        <v>4485</v>
      </c>
      <c r="J2373" t="s">
        <v>4491</v>
      </c>
      <c r="K2373">
        <v>10219</v>
      </c>
      <c r="L2373" t="s">
        <v>4487</v>
      </c>
      <c r="M2373" s="87">
        <v>43648</v>
      </c>
      <c r="N2373" t="s">
        <v>1551</v>
      </c>
      <c r="O2373" t="s">
        <v>1552</v>
      </c>
      <c r="P2373" s="61">
        <v>-200</v>
      </c>
      <c r="Q2373" t="s">
        <v>1552</v>
      </c>
      <c r="R2373" s="61">
        <v>0</v>
      </c>
      <c r="S2373" s="61">
        <v>-200</v>
      </c>
    </row>
    <row r="2374" spans="1:19" x14ac:dyDescent="0.2">
      <c r="A2374" t="s">
        <v>647</v>
      </c>
      <c r="B2374" t="s">
        <v>1062</v>
      </c>
      <c r="C2374" t="s">
        <v>1433</v>
      </c>
      <c r="D2374" t="s">
        <v>239</v>
      </c>
      <c r="E2374" t="s">
        <v>1546</v>
      </c>
      <c r="F2374" t="s">
        <v>115</v>
      </c>
      <c r="G2374" s="87">
        <v>43648</v>
      </c>
      <c r="H2374" t="s">
        <v>2974</v>
      </c>
      <c r="I2374" t="s">
        <v>4492</v>
      </c>
      <c r="J2374" t="s">
        <v>4493</v>
      </c>
      <c r="K2374">
        <v>10219</v>
      </c>
      <c r="L2374" t="s">
        <v>4481</v>
      </c>
      <c r="M2374" s="87">
        <v>43648</v>
      </c>
      <c r="N2374" t="s">
        <v>1551</v>
      </c>
      <c r="O2374" t="s">
        <v>1552</v>
      </c>
      <c r="P2374" s="61">
        <v>1017.5</v>
      </c>
      <c r="Q2374" t="s">
        <v>1552</v>
      </c>
      <c r="R2374" s="61">
        <v>1017.5</v>
      </c>
      <c r="S2374" s="61">
        <v>0</v>
      </c>
    </row>
    <row r="2375" spans="1:19" x14ac:dyDescent="0.2">
      <c r="A2375" t="s">
        <v>647</v>
      </c>
      <c r="B2375" t="s">
        <v>1062</v>
      </c>
      <c r="C2375" t="s">
        <v>1433</v>
      </c>
      <c r="D2375" t="s">
        <v>239</v>
      </c>
      <c r="E2375" t="s">
        <v>1546</v>
      </c>
      <c r="F2375" t="s">
        <v>115</v>
      </c>
      <c r="G2375" s="87">
        <v>43648</v>
      </c>
      <c r="H2375" t="s">
        <v>2974</v>
      </c>
      <c r="I2375" t="s">
        <v>4494</v>
      </c>
      <c r="J2375" t="s">
        <v>4495</v>
      </c>
      <c r="K2375">
        <v>10220</v>
      </c>
      <c r="L2375" t="s">
        <v>4496</v>
      </c>
      <c r="M2375" s="87">
        <v>43650</v>
      </c>
      <c r="N2375" t="s">
        <v>1551</v>
      </c>
      <c r="O2375" t="s">
        <v>1552</v>
      </c>
      <c r="P2375" s="61">
        <v>1089</v>
      </c>
      <c r="Q2375" t="s">
        <v>1552</v>
      </c>
      <c r="R2375" s="61">
        <v>1089</v>
      </c>
      <c r="S2375" s="61">
        <v>0</v>
      </c>
    </row>
    <row r="2376" spans="1:19" x14ac:dyDescent="0.2">
      <c r="A2376" t="s">
        <v>647</v>
      </c>
      <c r="B2376" t="s">
        <v>1062</v>
      </c>
      <c r="C2376" t="s">
        <v>1433</v>
      </c>
      <c r="D2376" t="s">
        <v>239</v>
      </c>
      <c r="E2376" t="s">
        <v>1546</v>
      </c>
      <c r="F2376" t="s">
        <v>115</v>
      </c>
      <c r="G2376" s="87">
        <v>43648</v>
      </c>
      <c r="H2376" t="s">
        <v>2974</v>
      </c>
      <c r="I2376" t="s">
        <v>4497</v>
      </c>
      <c r="J2376" t="s">
        <v>4498</v>
      </c>
      <c r="K2376">
        <v>10220</v>
      </c>
      <c r="L2376" t="s">
        <v>4496</v>
      </c>
      <c r="M2376" s="87">
        <v>43650</v>
      </c>
      <c r="N2376" t="s">
        <v>1551</v>
      </c>
      <c r="O2376" t="s">
        <v>1552</v>
      </c>
      <c r="P2376" s="61">
        <v>308</v>
      </c>
      <c r="Q2376" t="s">
        <v>1552</v>
      </c>
      <c r="R2376" s="61">
        <v>308</v>
      </c>
      <c r="S2376" s="61">
        <v>0</v>
      </c>
    </row>
    <row r="2377" spans="1:19" x14ac:dyDescent="0.2">
      <c r="A2377" t="s">
        <v>647</v>
      </c>
      <c r="B2377" t="s">
        <v>1062</v>
      </c>
      <c r="C2377" t="s">
        <v>1433</v>
      </c>
      <c r="D2377" t="s">
        <v>239</v>
      </c>
      <c r="E2377" t="s">
        <v>1546</v>
      </c>
      <c r="F2377" t="s">
        <v>115</v>
      </c>
      <c r="G2377" s="87">
        <v>43648</v>
      </c>
      <c r="H2377" t="s">
        <v>2974</v>
      </c>
      <c r="I2377" t="s">
        <v>4499</v>
      </c>
      <c r="J2377" t="s">
        <v>4500</v>
      </c>
      <c r="K2377">
        <v>10220</v>
      </c>
      <c r="L2377" t="s">
        <v>4501</v>
      </c>
      <c r="M2377" s="87">
        <v>43650</v>
      </c>
      <c r="N2377" t="s">
        <v>1551</v>
      </c>
      <c r="O2377" t="s">
        <v>1552</v>
      </c>
      <c r="P2377" s="61">
        <v>855</v>
      </c>
      <c r="Q2377" t="s">
        <v>1552</v>
      </c>
      <c r="R2377" s="61">
        <v>855</v>
      </c>
      <c r="S2377" s="61">
        <v>0</v>
      </c>
    </row>
    <row r="2378" spans="1:19" x14ac:dyDescent="0.2">
      <c r="A2378" t="s">
        <v>647</v>
      </c>
      <c r="B2378" t="s">
        <v>1062</v>
      </c>
      <c r="C2378" t="s">
        <v>1433</v>
      </c>
      <c r="D2378" t="s">
        <v>239</v>
      </c>
      <c r="E2378" t="s">
        <v>1546</v>
      </c>
      <c r="F2378" t="s">
        <v>115</v>
      </c>
      <c r="G2378" s="87">
        <v>43648</v>
      </c>
      <c r="H2378" t="s">
        <v>2974</v>
      </c>
      <c r="I2378" t="s">
        <v>4502</v>
      </c>
      <c r="J2378" t="s">
        <v>4503</v>
      </c>
      <c r="K2378">
        <v>10220</v>
      </c>
      <c r="L2378" t="s">
        <v>4501</v>
      </c>
      <c r="M2378" s="87">
        <v>43650</v>
      </c>
      <c r="N2378" t="s">
        <v>1551</v>
      </c>
      <c r="O2378" t="s">
        <v>1552</v>
      </c>
      <c r="P2378" s="61">
        <v>635</v>
      </c>
      <c r="Q2378" t="s">
        <v>1552</v>
      </c>
      <c r="R2378" s="61">
        <v>635</v>
      </c>
      <c r="S2378" s="61">
        <v>0</v>
      </c>
    </row>
    <row r="2379" spans="1:19" x14ac:dyDescent="0.2">
      <c r="A2379" t="s">
        <v>647</v>
      </c>
      <c r="B2379" t="s">
        <v>1062</v>
      </c>
      <c r="C2379" t="s">
        <v>1433</v>
      </c>
      <c r="D2379" t="s">
        <v>239</v>
      </c>
      <c r="E2379" t="s">
        <v>1546</v>
      </c>
      <c r="F2379" t="s">
        <v>115</v>
      </c>
      <c r="G2379" s="87">
        <v>43648</v>
      </c>
      <c r="H2379" t="s">
        <v>2974</v>
      </c>
      <c r="I2379" t="s">
        <v>4504</v>
      </c>
      <c r="J2379" t="s">
        <v>4505</v>
      </c>
      <c r="K2379">
        <v>10220</v>
      </c>
      <c r="L2379" t="s">
        <v>4496</v>
      </c>
      <c r="M2379" s="87">
        <v>43650</v>
      </c>
      <c r="N2379" t="s">
        <v>1551</v>
      </c>
      <c r="O2379" t="s">
        <v>1552</v>
      </c>
      <c r="P2379" s="61">
        <v>2200</v>
      </c>
      <c r="Q2379" t="s">
        <v>1552</v>
      </c>
      <c r="R2379" s="61">
        <v>2200</v>
      </c>
      <c r="S2379" s="61">
        <v>0</v>
      </c>
    </row>
    <row r="2380" spans="1:19" x14ac:dyDescent="0.2">
      <c r="A2380" t="s">
        <v>647</v>
      </c>
      <c r="B2380" t="s">
        <v>1062</v>
      </c>
      <c r="C2380" t="s">
        <v>1433</v>
      </c>
      <c r="D2380" t="s">
        <v>239</v>
      </c>
      <c r="E2380" t="s">
        <v>1546</v>
      </c>
      <c r="F2380" t="s">
        <v>115</v>
      </c>
      <c r="G2380" s="87">
        <v>43648</v>
      </c>
      <c r="H2380" t="s">
        <v>2974</v>
      </c>
      <c r="I2380" t="s">
        <v>4506</v>
      </c>
      <c r="J2380" t="s">
        <v>4507</v>
      </c>
      <c r="K2380">
        <v>10220</v>
      </c>
      <c r="L2380" t="s">
        <v>4501</v>
      </c>
      <c r="M2380" s="87">
        <v>43650</v>
      </c>
      <c r="N2380" t="s">
        <v>1551</v>
      </c>
      <c r="O2380" t="s">
        <v>1552</v>
      </c>
      <c r="P2380" s="61">
        <v>140</v>
      </c>
      <c r="Q2380" t="s">
        <v>1552</v>
      </c>
      <c r="R2380" s="61">
        <v>140</v>
      </c>
      <c r="S2380" s="61">
        <v>0</v>
      </c>
    </row>
    <row r="2381" spans="1:19" x14ac:dyDescent="0.2">
      <c r="A2381" t="s">
        <v>647</v>
      </c>
      <c r="B2381" t="s">
        <v>1062</v>
      </c>
      <c r="C2381" t="s">
        <v>1433</v>
      </c>
      <c r="D2381" t="s">
        <v>239</v>
      </c>
      <c r="E2381" t="s">
        <v>1546</v>
      </c>
      <c r="F2381" t="s">
        <v>115</v>
      </c>
      <c r="G2381" s="87">
        <v>43649</v>
      </c>
      <c r="H2381" t="s">
        <v>2974</v>
      </c>
      <c r="I2381" t="s">
        <v>4508</v>
      </c>
      <c r="J2381" t="s">
        <v>4509</v>
      </c>
      <c r="K2381">
        <v>10220</v>
      </c>
      <c r="L2381" t="s">
        <v>4510</v>
      </c>
      <c r="M2381" s="87">
        <v>43650</v>
      </c>
      <c r="N2381" t="s">
        <v>1551</v>
      </c>
      <c r="O2381" t="s">
        <v>1552</v>
      </c>
      <c r="P2381" s="61">
        <v>-15818.66</v>
      </c>
      <c r="Q2381" t="s">
        <v>1552</v>
      </c>
      <c r="R2381" s="61">
        <v>0</v>
      </c>
      <c r="S2381" s="61">
        <v>-15818.66</v>
      </c>
    </row>
    <row r="2382" spans="1:19" x14ac:dyDescent="0.2">
      <c r="A2382" t="s">
        <v>647</v>
      </c>
      <c r="B2382" t="s">
        <v>1062</v>
      </c>
      <c r="C2382" t="s">
        <v>1433</v>
      </c>
      <c r="D2382" t="s">
        <v>239</v>
      </c>
      <c r="E2382" t="s">
        <v>1546</v>
      </c>
      <c r="F2382" t="s">
        <v>115</v>
      </c>
      <c r="G2382" s="87">
        <v>43649</v>
      </c>
      <c r="H2382" t="s">
        <v>2974</v>
      </c>
      <c r="I2382" t="s">
        <v>4511</v>
      </c>
      <c r="J2382" t="s">
        <v>4509</v>
      </c>
      <c r="K2382">
        <v>10220</v>
      </c>
      <c r="L2382" t="s">
        <v>4512</v>
      </c>
      <c r="M2382" s="87">
        <v>43650</v>
      </c>
      <c r="N2382" t="s">
        <v>1551</v>
      </c>
      <c r="O2382" t="s">
        <v>1552</v>
      </c>
      <c r="P2382" s="61">
        <v>-2060</v>
      </c>
      <c r="Q2382" t="s">
        <v>1552</v>
      </c>
      <c r="R2382" s="61">
        <v>0</v>
      </c>
      <c r="S2382" s="61">
        <v>-2060</v>
      </c>
    </row>
    <row r="2383" spans="1:19" x14ac:dyDescent="0.2">
      <c r="A2383" t="s">
        <v>647</v>
      </c>
      <c r="B2383" t="s">
        <v>1062</v>
      </c>
      <c r="C2383" t="s">
        <v>1433</v>
      </c>
      <c r="D2383" t="s">
        <v>239</v>
      </c>
      <c r="E2383" t="s">
        <v>1546</v>
      </c>
      <c r="F2383" t="s">
        <v>115</v>
      </c>
      <c r="G2383" s="87">
        <v>43649</v>
      </c>
      <c r="H2383" t="s">
        <v>2974</v>
      </c>
      <c r="I2383" t="s">
        <v>4513</v>
      </c>
      <c r="J2383" t="s">
        <v>4514</v>
      </c>
      <c r="K2383">
        <v>10220</v>
      </c>
      <c r="L2383" t="s">
        <v>4110</v>
      </c>
      <c r="M2383" s="87">
        <v>43650</v>
      </c>
      <c r="N2383" t="s">
        <v>1551</v>
      </c>
      <c r="O2383" t="s">
        <v>1552</v>
      </c>
      <c r="P2383" s="61">
        <v>550</v>
      </c>
      <c r="Q2383" t="s">
        <v>1552</v>
      </c>
      <c r="R2383" s="61">
        <v>550</v>
      </c>
      <c r="S2383" s="61">
        <v>0</v>
      </c>
    </row>
    <row r="2384" spans="1:19" x14ac:dyDescent="0.2">
      <c r="A2384" t="s">
        <v>647</v>
      </c>
      <c r="B2384" t="s">
        <v>1062</v>
      </c>
      <c r="C2384" t="s">
        <v>1433</v>
      </c>
      <c r="D2384" t="s">
        <v>239</v>
      </c>
      <c r="E2384" t="s">
        <v>1546</v>
      </c>
      <c r="F2384" t="s">
        <v>115</v>
      </c>
      <c r="G2384" s="87">
        <v>43649</v>
      </c>
      <c r="H2384" t="s">
        <v>2974</v>
      </c>
      <c r="I2384" t="s">
        <v>4515</v>
      </c>
      <c r="J2384" t="s">
        <v>4516</v>
      </c>
      <c r="K2384">
        <v>10220</v>
      </c>
      <c r="L2384" t="s">
        <v>4110</v>
      </c>
      <c r="M2384" s="87">
        <v>43650</v>
      </c>
      <c r="N2384" t="s">
        <v>1551</v>
      </c>
      <c r="O2384" t="s">
        <v>1552</v>
      </c>
      <c r="P2384" s="61">
        <v>550</v>
      </c>
      <c r="Q2384" t="s">
        <v>1552</v>
      </c>
      <c r="R2384" s="61">
        <v>550</v>
      </c>
      <c r="S2384" s="61">
        <v>0</v>
      </c>
    </row>
    <row r="2385" spans="1:19" x14ac:dyDescent="0.2">
      <c r="A2385" t="s">
        <v>647</v>
      </c>
      <c r="B2385" t="s">
        <v>1062</v>
      </c>
      <c r="C2385" t="s">
        <v>1433</v>
      </c>
      <c r="D2385" t="s">
        <v>239</v>
      </c>
      <c r="E2385" t="s">
        <v>1546</v>
      </c>
      <c r="F2385" t="s">
        <v>115</v>
      </c>
      <c r="G2385" s="87">
        <v>43649</v>
      </c>
      <c r="H2385" t="s">
        <v>2974</v>
      </c>
      <c r="I2385" t="s">
        <v>4517</v>
      </c>
      <c r="J2385" t="s">
        <v>4518</v>
      </c>
      <c r="K2385">
        <v>10220</v>
      </c>
      <c r="L2385" t="s">
        <v>4110</v>
      </c>
      <c r="M2385" s="87">
        <v>43650</v>
      </c>
      <c r="N2385" t="s">
        <v>1551</v>
      </c>
      <c r="O2385" t="s">
        <v>1552</v>
      </c>
      <c r="P2385" s="61">
        <v>506</v>
      </c>
      <c r="Q2385" t="s">
        <v>1552</v>
      </c>
      <c r="R2385" s="61">
        <v>506</v>
      </c>
      <c r="S2385" s="61">
        <v>0</v>
      </c>
    </row>
    <row r="2386" spans="1:19" x14ac:dyDescent="0.2">
      <c r="A2386" t="s">
        <v>647</v>
      </c>
      <c r="B2386" t="s">
        <v>1062</v>
      </c>
      <c r="C2386" t="s">
        <v>1433</v>
      </c>
      <c r="D2386" t="s">
        <v>239</v>
      </c>
      <c r="E2386" t="s">
        <v>1546</v>
      </c>
      <c r="F2386" t="s">
        <v>115</v>
      </c>
      <c r="G2386" s="87">
        <v>43649</v>
      </c>
      <c r="H2386" t="s">
        <v>2974</v>
      </c>
      <c r="I2386" t="s">
        <v>4108</v>
      </c>
      <c r="J2386" t="s">
        <v>4109</v>
      </c>
      <c r="K2386">
        <v>10220</v>
      </c>
      <c r="L2386" t="s">
        <v>4110</v>
      </c>
      <c r="M2386" s="87">
        <v>43650</v>
      </c>
      <c r="N2386" t="s">
        <v>1551</v>
      </c>
      <c r="O2386" t="s">
        <v>1552</v>
      </c>
      <c r="P2386" s="61">
        <v>-43.4</v>
      </c>
      <c r="Q2386" t="s">
        <v>1552</v>
      </c>
      <c r="R2386" s="61">
        <v>0</v>
      </c>
      <c r="S2386" s="61">
        <v>-43.4</v>
      </c>
    </row>
    <row r="2387" spans="1:19" x14ac:dyDescent="0.2">
      <c r="A2387" t="s">
        <v>647</v>
      </c>
      <c r="B2387" t="s">
        <v>1062</v>
      </c>
      <c r="C2387" t="s">
        <v>1433</v>
      </c>
      <c r="D2387" t="s">
        <v>239</v>
      </c>
      <c r="E2387" t="s">
        <v>1546</v>
      </c>
      <c r="F2387" t="s">
        <v>115</v>
      </c>
      <c r="G2387" s="87">
        <v>43649</v>
      </c>
      <c r="H2387" t="s">
        <v>2974</v>
      </c>
      <c r="I2387" t="s">
        <v>4519</v>
      </c>
      <c r="J2387" t="s">
        <v>4520</v>
      </c>
      <c r="K2387">
        <v>10220</v>
      </c>
      <c r="L2387" t="s">
        <v>4521</v>
      </c>
      <c r="M2387" s="87">
        <v>43650</v>
      </c>
      <c r="N2387" t="s">
        <v>1551</v>
      </c>
      <c r="O2387" t="s">
        <v>1552</v>
      </c>
      <c r="P2387" s="61">
        <v>4675</v>
      </c>
      <c r="Q2387" t="s">
        <v>1552</v>
      </c>
      <c r="R2387" s="61">
        <v>4675</v>
      </c>
      <c r="S2387" s="61">
        <v>0</v>
      </c>
    </row>
    <row r="2388" spans="1:19" x14ac:dyDescent="0.2">
      <c r="A2388" t="s">
        <v>647</v>
      </c>
      <c r="B2388" t="s">
        <v>1062</v>
      </c>
      <c r="C2388" t="s">
        <v>1433</v>
      </c>
      <c r="D2388" t="s">
        <v>239</v>
      </c>
      <c r="E2388" t="s">
        <v>1546</v>
      </c>
      <c r="F2388" t="s">
        <v>115</v>
      </c>
      <c r="G2388" s="87">
        <v>43649</v>
      </c>
      <c r="H2388" t="s">
        <v>2974</v>
      </c>
      <c r="I2388" t="s">
        <v>4522</v>
      </c>
      <c r="J2388" t="s">
        <v>4523</v>
      </c>
      <c r="K2388">
        <v>10220</v>
      </c>
      <c r="L2388" t="s">
        <v>4110</v>
      </c>
      <c r="M2388" s="87">
        <v>43650</v>
      </c>
      <c r="N2388" t="s">
        <v>1551</v>
      </c>
      <c r="O2388" t="s">
        <v>1552</v>
      </c>
      <c r="P2388" s="61">
        <v>814</v>
      </c>
      <c r="Q2388" t="s">
        <v>1552</v>
      </c>
      <c r="R2388" s="61">
        <v>814</v>
      </c>
      <c r="S2388" s="61">
        <v>0</v>
      </c>
    </row>
    <row r="2389" spans="1:19" x14ac:dyDescent="0.2">
      <c r="A2389" t="s">
        <v>647</v>
      </c>
      <c r="B2389" t="s">
        <v>1062</v>
      </c>
      <c r="C2389" t="s">
        <v>1433</v>
      </c>
      <c r="D2389" t="s">
        <v>239</v>
      </c>
      <c r="E2389" t="s">
        <v>1546</v>
      </c>
      <c r="F2389" t="s">
        <v>115</v>
      </c>
      <c r="G2389" s="87">
        <v>43649</v>
      </c>
      <c r="H2389" t="s">
        <v>2974</v>
      </c>
      <c r="I2389" t="s">
        <v>4524</v>
      </c>
      <c r="J2389" t="s">
        <v>4525</v>
      </c>
      <c r="K2389">
        <v>10220</v>
      </c>
      <c r="L2389" t="s">
        <v>4526</v>
      </c>
      <c r="M2389" s="87">
        <v>43650</v>
      </c>
      <c r="N2389" t="s">
        <v>1551</v>
      </c>
      <c r="O2389" t="s">
        <v>1552</v>
      </c>
      <c r="P2389" s="61">
        <v>-397.72</v>
      </c>
      <c r="Q2389" t="s">
        <v>1552</v>
      </c>
      <c r="R2389" s="61">
        <v>0</v>
      </c>
      <c r="S2389" s="61">
        <v>-397.72</v>
      </c>
    </row>
    <row r="2390" spans="1:19" x14ac:dyDescent="0.2">
      <c r="A2390" t="s">
        <v>647</v>
      </c>
      <c r="B2390" t="s">
        <v>1062</v>
      </c>
      <c r="C2390" t="s">
        <v>1433</v>
      </c>
      <c r="D2390" t="s">
        <v>239</v>
      </c>
      <c r="E2390" t="s">
        <v>1546</v>
      </c>
      <c r="F2390" t="s">
        <v>115</v>
      </c>
      <c r="G2390" s="87">
        <v>43649</v>
      </c>
      <c r="H2390" t="s">
        <v>2974</v>
      </c>
      <c r="I2390" t="s">
        <v>4527</v>
      </c>
      <c r="J2390" t="s">
        <v>4528</v>
      </c>
      <c r="K2390">
        <v>10220</v>
      </c>
      <c r="L2390" t="s">
        <v>4526</v>
      </c>
      <c r="M2390" s="87">
        <v>43650</v>
      </c>
      <c r="N2390" t="s">
        <v>1551</v>
      </c>
      <c r="O2390" t="s">
        <v>1552</v>
      </c>
      <c r="P2390" s="61">
        <v>-259.51</v>
      </c>
      <c r="Q2390" t="s">
        <v>1552</v>
      </c>
      <c r="R2390" s="61">
        <v>0</v>
      </c>
      <c r="S2390" s="61">
        <v>-259.51</v>
      </c>
    </row>
    <row r="2391" spans="1:19" x14ac:dyDescent="0.2">
      <c r="A2391" t="s">
        <v>647</v>
      </c>
      <c r="B2391" t="s">
        <v>1062</v>
      </c>
      <c r="C2391" t="s">
        <v>1433</v>
      </c>
      <c r="D2391" t="s">
        <v>239</v>
      </c>
      <c r="E2391" t="s">
        <v>1546</v>
      </c>
      <c r="F2391" t="s">
        <v>115</v>
      </c>
      <c r="G2391" s="87">
        <v>43649</v>
      </c>
      <c r="H2391" t="s">
        <v>2974</v>
      </c>
      <c r="I2391" t="s">
        <v>4529</v>
      </c>
      <c r="J2391" t="s">
        <v>4530</v>
      </c>
      <c r="K2391">
        <v>10220</v>
      </c>
      <c r="L2391" t="s">
        <v>4526</v>
      </c>
      <c r="M2391" s="87">
        <v>43650</v>
      </c>
      <c r="N2391" t="s">
        <v>1551</v>
      </c>
      <c r="O2391" t="s">
        <v>1552</v>
      </c>
      <c r="P2391" s="61">
        <v>-232.67</v>
      </c>
      <c r="Q2391" t="s">
        <v>1552</v>
      </c>
      <c r="R2391" s="61">
        <v>0</v>
      </c>
      <c r="S2391" s="61">
        <v>-232.67</v>
      </c>
    </row>
    <row r="2392" spans="1:19" x14ac:dyDescent="0.2">
      <c r="A2392" t="s">
        <v>647</v>
      </c>
      <c r="B2392" t="s">
        <v>1062</v>
      </c>
      <c r="C2392" t="s">
        <v>1433</v>
      </c>
      <c r="D2392" t="s">
        <v>239</v>
      </c>
      <c r="E2392" t="s">
        <v>1546</v>
      </c>
      <c r="F2392" t="s">
        <v>115</v>
      </c>
      <c r="G2392" s="87">
        <v>43649</v>
      </c>
      <c r="H2392" t="s">
        <v>2974</v>
      </c>
      <c r="I2392" t="s">
        <v>4531</v>
      </c>
      <c r="J2392" t="s">
        <v>4532</v>
      </c>
      <c r="K2392">
        <v>10220</v>
      </c>
      <c r="L2392" t="s">
        <v>4526</v>
      </c>
      <c r="M2392" s="87">
        <v>43650</v>
      </c>
      <c r="N2392" t="s">
        <v>1551</v>
      </c>
      <c r="O2392" t="s">
        <v>1552</v>
      </c>
      <c r="P2392" s="61">
        <v>-271.18</v>
      </c>
      <c r="Q2392" t="s">
        <v>1552</v>
      </c>
      <c r="R2392" s="61">
        <v>0</v>
      </c>
      <c r="S2392" s="61">
        <v>-271.18</v>
      </c>
    </row>
    <row r="2393" spans="1:19" x14ac:dyDescent="0.2">
      <c r="A2393" t="s">
        <v>647</v>
      </c>
      <c r="B2393" t="s">
        <v>1062</v>
      </c>
      <c r="C2393" t="s">
        <v>1433</v>
      </c>
      <c r="D2393" t="s">
        <v>239</v>
      </c>
      <c r="E2393" t="s">
        <v>1546</v>
      </c>
      <c r="F2393" t="s">
        <v>115</v>
      </c>
      <c r="G2393" s="87">
        <v>43649</v>
      </c>
      <c r="H2393" t="s">
        <v>2974</v>
      </c>
      <c r="I2393" t="s">
        <v>4533</v>
      </c>
      <c r="J2393" t="s">
        <v>4534</v>
      </c>
      <c r="K2393">
        <v>10220</v>
      </c>
      <c r="L2393" t="s">
        <v>4526</v>
      </c>
      <c r="M2393" s="87">
        <v>43650</v>
      </c>
      <c r="N2393" t="s">
        <v>1551</v>
      </c>
      <c r="O2393" t="s">
        <v>1552</v>
      </c>
      <c r="P2393" s="61">
        <v>-284.95999999999998</v>
      </c>
      <c r="Q2393" t="s">
        <v>1552</v>
      </c>
      <c r="R2393" s="61">
        <v>0</v>
      </c>
      <c r="S2393" s="61">
        <v>-284.95999999999998</v>
      </c>
    </row>
    <row r="2394" spans="1:19" x14ac:dyDescent="0.2">
      <c r="A2394" t="s">
        <v>647</v>
      </c>
      <c r="B2394" t="s">
        <v>1062</v>
      </c>
      <c r="C2394" t="s">
        <v>1433</v>
      </c>
      <c r="D2394" t="s">
        <v>239</v>
      </c>
      <c r="E2394" t="s">
        <v>1546</v>
      </c>
      <c r="F2394" t="s">
        <v>115</v>
      </c>
      <c r="G2394" s="87">
        <v>43649</v>
      </c>
      <c r="H2394" t="s">
        <v>2974</v>
      </c>
      <c r="I2394" t="s">
        <v>4535</v>
      </c>
      <c r="J2394" t="s">
        <v>4536</v>
      </c>
      <c r="K2394">
        <v>10220</v>
      </c>
      <c r="L2394" t="s">
        <v>4526</v>
      </c>
      <c r="M2394" s="87">
        <v>43650</v>
      </c>
      <c r="N2394" t="s">
        <v>1551</v>
      </c>
      <c r="O2394" t="s">
        <v>1552</v>
      </c>
      <c r="P2394" s="61">
        <v>-237.5</v>
      </c>
      <c r="Q2394" t="s">
        <v>1552</v>
      </c>
      <c r="R2394" s="61">
        <v>0</v>
      </c>
      <c r="S2394" s="61">
        <v>-237.5</v>
      </c>
    </row>
    <row r="2395" spans="1:19" x14ac:dyDescent="0.2">
      <c r="A2395" t="s">
        <v>647</v>
      </c>
      <c r="B2395" t="s">
        <v>1062</v>
      </c>
      <c r="C2395" t="s">
        <v>1433</v>
      </c>
      <c r="D2395" t="s">
        <v>239</v>
      </c>
      <c r="E2395" t="s">
        <v>1546</v>
      </c>
      <c r="F2395" t="s">
        <v>115</v>
      </c>
      <c r="G2395" s="87">
        <v>43649</v>
      </c>
      <c r="H2395" t="s">
        <v>2974</v>
      </c>
      <c r="I2395" t="s">
        <v>4537</v>
      </c>
      <c r="J2395" t="s">
        <v>4538</v>
      </c>
      <c r="K2395">
        <v>10220</v>
      </c>
      <c r="L2395" t="s">
        <v>4526</v>
      </c>
      <c r="M2395" s="87">
        <v>43650</v>
      </c>
      <c r="N2395" t="s">
        <v>1551</v>
      </c>
      <c r="O2395" t="s">
        <v>1552</v>
      </c>
      <c r="P2395" s="61">
        <v>-448.55</v>
      </c>
      <c r="Q2395" t="s">
        <v>1552</v>
      </c>
      <c r="R2395" s="61">
        <v>0</v>
      </c>
      <c r="S2395" s="61">
        <v>-448.55</v>
      </c>
    </row>
    <row r="2396" spans="1:19" x14ac:dyDescent="0.2">
      <c r="A2396" t="s">
        <v>647</v>
      </c>
      <c r="B2396" t="s">
        <v>1062</v>
      </c>
      <c r="C2396" t="s">
        <v>1433</v>
      </c>
      <c r="D2396" t="s">
        <v>239</v>
      </c>
      <c r="E2396" t="s">
        <v>1546</v>
      </c>
      <c r="F2396" t="s">
        <v>115</v>
      </c>
      <c r="G2396" s="87">
        <v>43650</v>
      </c>
      <c r="H2396" t="s">
        <v>2974</v>
      </c>
      <c r="I2396" t="s">
        <v>4539</v>
      </c>
      <c r="J2396" t="s">
        <v>4540</v>
      </c>
      <c r="K2396">
        <v>10222</v>
      </c>
      <c r="L2396" t="s">
        <v>4541</v>
      </c>
      <c r="M2396" s="87">
        <v>43654</v>
      </c>
      <c r="N2396" t="s">
        <v>1551</v>
      </c>
      <c r="O2396" t="s">
        <v>1552</v>
      </c>
      <c r="P2396" s="61">
        <v>85</v>
      </c>
      <c r="Q2396" t="s">
        <v>1552</v>
      </c>
      <c r="R2396" s="61">
        <v>85</v>
      </c>
      <c r="S2396" s="61">
        <v>0</v>
      </c>
    </row>
    <row r="2397" spans="1:19" x14ac:dyDescent="0.2">
      <c r="A2397" t="s">
        <v>647</v>
      </c>
      <c r="B2397" t="s">
        <v>1062</v>
      </c>
      <c r="C2397" t="s">
        <v>1433</v>
      </c>
      <c r="D2397" t="s">
        <v>239</v>
      </c>
      <c r="E2397" t="s">
        <v>1546</v>
      </c>
      <c r="F2397" t="s">
        <v>115</v>
      </c>
      <c r="G2397" s="87">
        <v>43650</v>
      </c>
      <c r="H2397" t="s">
        <v>2974</v>
      </c>
      <c r="I2397" t="s">
        <v>4539</v>
      </c>
      <c r="J2397" t="s">
        <v>4542</v>
      </c>
      <c r="K2397">
        <v>10222</v>
      </c>
      <c r="L2397" t="s">
        <v>4543</v>
      </c>
      <c r="M2397" s="87">
        <v>43654</v>
      </c>
      <c r="N2397" t="s">
        <v>1551</v>
      </c>
      <c r="O2397" t="s">
        <v>1552</v>
      </c>
      <c r="P2397" s="61">
        <v>1265</v>
      </c>
      <c r="Q2397" t="s">
        <v>1552</v>
      </c>
      <c r="R2397" s="61">
        <v>1265</v>
      </c>
      <c r="S2397" s="61">
        <v>0</v>
      </c>
    </row>
    <row r="2398" spans="1:19" x14ac:dyDescent="0.2">
      <c r="A2398" t="s">
        <v>647</v>
      </c>
      <c r="B2398" t="s">
        <v>1062</v>
      </c>
      <c r="C2398" t="s">
        <v>1433</v>
      </c>
      <c r="D2398" t="s">
        <v>239</v>
      </c>
      <c r="E2398" t="s">
        <v>1546</v>
      </c>
      <c r="F2398" t="s">
        <v>115</v>
      </c>
      <c r="G2398" s="87">
        <v>43650</v>
      </c>
      <c r="H2398" t="s">
        <v>2974</v>
      </c>
      <c r="I2398" t="s">
        <v>4544</v>
      </c>
      <c r="J2398" t="s">
        <v>4545</v>
      </c>
      <c r="K2398">
        <v>10222</v>
      </c>
      <c r="L2398" t="s">
        <v>4543</v>
      </c>
      <c r="M2398" s="87">
        <v>43654</v>
      </c>
      <c r="N2398" t="s">
        <v>1551</v>
      </c>
      <c r="O2398" t="s">
        <v>1552</v>
      </c>
      <c r="P2398" s="61">
        <v>2420</v>
      </c>
      <c r="Q2398" t="s">
        <v>1552</v>
      </c>
      <c r="R2398" s="61">
        <v>2420</v>
      </c>
      <c r="S2398" s="61">
        <v>0</v>
      </c>
    </row>
    <row r="2399" spans="1:19" x14ac:dyDescent="0.2">
      <c r="A2399" t="s">
        <v>647</v>
      </c>
      <c r="B2399" t="s">
        <v>1062</v>
      </c>
      <c r="C2399" t="s">
        <v>1433</v>
      </c>
      <c r="D2399" t="s">
        <v>239</v>
      </c>
      <c r="E2399" t="s">
        <v>1546</v>
      </c>
      <c r="F2399" t="s">
        <v>115</v>
      </c>
      <c r="G2399" s="87">
        <v>43650</v>
      </c>
      <c r="H2399" t="s">
        <v>2974</v>
      </c>
      <c r="I2399" t="s">
        <v>4544</v>
      </c>
      <c r="J2399" t="s">
        <v>4540</v>
      </c>
      <c r="K2399">
        <v>10222</v>
      </c>
      <c r="L2399" t="s">
        <v>4541</v>
      </c>
      <c r="M2399" s="87">
        <v>43654</v>
      </c>
      <c r="N2399" t="s">
        <v>1551</v>
      </c>
      <c r="O2399" t="s">
        <v>1552</v>
      </c>
      <c r="P2399" s="61">
        <v>85</v>
      </c>
      <c r="Q2399" t="s">
        <v>1552</v>
      </c>
      <c r="R2399" s="61">
        <v>85</v>
      </c>
      <c r="S2399" s="61">
        <v>0</v>
      </c>
    </row>
    <row r="2400" spans="1:19" x14ac:dyDescent="0.2">
      <c r="A2400" t="s">
        <v>647</v>
      </c>
      <c r="B2400" t="s">
        <v>1062</v>
      </c>
      <c r="C2400" t="s">
        <v>1433</v>
      </c>
      <c r="D2400" t="s">
        <v>239</v>
      </c>
      <c r="E2400" t="s">
        <v>1546</v>
      </c>
      <c r="F2400" t="s">
        <v>115</v>
      </c>
      <c r="G2400" s="87">
        <v>43651</v>
      </c>
      <c r="H2400" t="s">
        <v>2974</v>
      </c>
      <c r="I2400" t="s">
        <v>4485</v>
      </c>
      <c r="J2400" t="s">
        <v>4546</v>
      </c>
      <c r="K2400">
        <v>10222</v>
      </c>
      <c r="L2400" t="s">
        <v>4547</v>
      </c>
      <c r="M2400" s="87">
        <v>43654</v>
      </c>
      <c r="N2400" t="s">
        <v>1551</v>
      </c>
      <c r="O2400" t="s">
        <v>1552</v>
      </c>
      <c r="P2400" s="61">
        <v>-11.5</v>
      </c>
      <c r="Q2400" t="s">
        <v>1552</v>
      </c>
      <c r="R2400" s="61">
        <v>0</v>
      </c>
      <c r="S2400" s="61">
        <v>-11.5</v>
      </c>
    </row>
    <row r="2401" spans="1:19" x14ac:dyDescent="0.2">
      <c r="A2401" t="s">
        <v>647</v>
      </c>
      <c r="B2401" t="s">
        <v>1062</v>
      </c>
      <c r="C2401" t="s">
        <v>1433</v>
      </c>
      <c r="D2401" t="s">
        <v>239</v>
      </c>
      <c r="E2401" t="s">
        <v>1546</v>
      </c>
      <c r="F2401" t="s">
        <v>115</v>
      </c>
      <c r="G2401" s="87">
        <v>43651</v>
      </c>
      <c r="H2401" t="s">
        <v>2974</v>
      </c>
      <c r="I2401" t="s">
        <v>4485</v>
      </c>
      <c r="J2401" t="s">
        <v>4548</v>
      </c>
      <c r="K2401">
        <v>10222</v>
      </c>
      <c r="L2401" t="s">
        <v>4547</v>
      </c>
      <c r="M2401" s="87">
        <v>43654</v>
      </c>
      <c r="N2401" t="s">
        <v>1551</v>
      </c>
      <c r="O2401" t="s">
        <v>1552</v>
      </c>
      <c r="P2401" s="61">
        <v>-5659.78</v>
      </c>
      <c r="Q2401" t="s">
        <v>1552</v>
      </c>
      <c r="R2401" s="61">
        <v>0</v>
      </c>
      <c r="S2401" s="61">
        <v>-5659.78</v>
      </c>
    </row>
    <row r="2402" spans="1:19" x14ac:dyDescent="0.2">
      <c r="A2402" t="s">
        <v>647</v>
      </c>
      <c r="B2402" t="s">
        <v>1062</v>
      </c>
      <c r="C2402" t="s">
        <v>1433</v>
      </c>
      <c r="D2402" t="s">
        <v>239</v>
      </c>
      <c r="E2402" t="s">
        <v>1546</v>
      </c>
      <c r="F2402" t="s">
        <v>115</v>
      </c>
      <c r="G2402" s="87">
        <v>43651</v>
      </c>
      <c r="H2402" t="s">
        <v>2974</v>
      </c>
      <c r="I2402" t="s">
        <v>4485</v>
      </c>
      <c r="J2402" t="s">
        <v>4549</v>
      </c>
      <c r="K2402">
        <v>10222</v>
      </c>
      <c r="L2402" t="s">
        <v>4547</v>
      </c>
      <c r="M2402" s="87">
        <v>43654</v>
      </c>
      <c r="N2402" t="s">
        <v>1551</v>
      </c>
      <c r="O2402" t="s">
        <v>1552</v>
      </c>
      <c r="P2402" s="61">
        <v>-1375</v>
      </c>
      <c r="Q2402" t="s">
        <v>1552</v>
      </c>
      <c r="R2402" s="61">
        <v>0</v>
      </c>
      <c r="S2402" s="61">
        <v>-1375</v>
      </c>
    </row>
    <row r="2403" spans="1:19" x14ac:dyDescent="0.2">
      <c r="A2403" t="s">
        <v>647</v>
      </c>
      <c r="B2403" t="s">
        <v>1062</v>
      </c>
      <c r="C2403" t="s">
        <v>1433</v>
      </c>
      <c r="D2403" t="s">
        <v>239</v>
      </c>
      <c r="E2403" t="s">
        <v>1546</v>
      </c>
      <c r="F2403" t="s">
        <v>115</v>
      </c>
      <c r="G2403" s="87">
        <v>43651</v>
      </c>
      <c r="H2403" t="s">
        <v>2974</v>
      </c>
      <c r="I2403" t="s">
        <v>4485</v>
      </c>
      <c r="J2403" t="s">
        <v>4550</v>
      </c>
      <c r="K2403">
        <v>10222</v>
      </c>
      <c r="L2403" t="s">
        <v>4547</v>
      </c>
      <c r="M2403" s="87">
        <v>43654</v>
      </c>
      <c r="N2403" t="s">
        <v>1551</v>
      </c>
      <c r="O2403" t="s">
        <v>1552</v>
      </c>
      <c r="P2403" s="61">
        <v>-441.41</v>
      </c>
      <c r="Q2403" t="s">
        <v>1552</v>
      </c>
      <c r="R2403" s="61">
        <v>0</v>
      </c>
      <c r="S2403" s="61">
        <v>-441.41</v>
      </c>
    </row>
    <row r="2404" spans="1:19" x14ac:dyDescent="0.2">
      <c r="A2404" t="s">
        <v>647</v>
      </c>
      <c r="B2404" t="s">
        <v>1062</v>
      </c>
      <c r="C2404" t="s">
        <v>1433</v>
      </c>
      <c r="D2404" t="s">
        <v>239</v>
      </c>
      <c r="E2404" t="s">
        <v>1546</v>
      </c>
      <c r="F2404" t="s">
        <v>115</v>
      </c>
      <c r="G2404" s="87">
        <v>43651</v>
      </c>
      <c r="H2404" t="s">
        <v>2974</v>
      </c>
      <c r="I2404" t="s">
        <v>4551</v>
      </c>
      <c r="J2404" t="s">
        <v>4552</v>
      </c>
      <c r="K2404">
        <v>10222</v>
      </c>
      <c r="L2404" t="s">
        <v>4553</v>
      </c>
      <c r="M2404" s="87">
        <v>43654</v>
      </c>
      <c r="N2404" t="s">
        <v>1551</v>
      </c>
      <c r="O2404" t="s">
        <v>1552</v>
      </c>
      <c r="P2404" s="61">
        <v>550</v>
      </c>
      <c r="Q2404" t="s">
        <v>1552</v>
      </c>
      <c r="R2404" s="61">
        <v>550</v>
      </c>
      <c r="S2404" s="61">
        <v>0</v>
      </c>
    </row>
    <row r="2405" spans="1:19" x14ac:dyDescent="0.2">
      <c r="A2405" t="s">
        <v>647</v>
      </c>
      <c r="B2405" t="s">
        <v>1062</v>
      </c>
      <c r="C2405" t="s">
        <v>1433</v>
      </c>
      <c r="D2405" t="s">
        <v>239</v>
      </c>
      <c r="E2405" t="s">
        <v>1546</v>
      </c>
      <c r="F2405" t="s">
        <v>115</v>
      </c>
      <c r="G2405" s="87">
        <v>43651</v>
      </c>
      <c r="H2405" t="s">
        <v>2974</v>
      </c>
      <c r="I2405" t="s">
        <v>4554</v>
      </c>
      <c r="J2405" t="s">
        <v>4555</v>
      </c>
      <c r="K2405">
        <v>10222</v>
      </c>
      <c r="L2405" t="s">
        <v>4553</v>
      </c>
      <c r="M2405" s="87">
        <v>43654</v>
      </c>
      <c r="N2405" t="s">
        <v>1551</v>
      </c>
      <c r="O2405" t="s">
        <v>1552</v>
      </c>
      <c r="P2405" s="61">
        <v>357.5</v>
      </c>
      <c r="Q2405" t="s">
        <v>1552</v>
      </c>
      <c r="R2405" s="61">
        <v>357.5</v>
      </c>
      <c r="S2405" s="61">
        <v>0</v>
      </c>
    </row>
    <row r="2406" spans="1:19" x14ac:dyDescent="0.2">
      <c r="A2406" t="s">
        <v>647</v>
      </c>
      <c r="B2406" t="s">
        <v>1062</v>
      </c>
      <c r="C2406" t="s">
        <v>1433</v>
      </c>
      <c r="D2406" t="s">
        <v>239</v>
      </c>
      <c r="E2406" t="s">
        <v>1546</v>
      </c>
      <c r="F2406" t="s">
        <v>115</v>
      </c>
      <c r="G2406" s="87">
        <v>43651</v>
      </c>
      <c r="H2406" t="s">
        <v>2974</v>
      </c>
      <c r="I2406" t="s">
        <v>4556</v>
      </c>
      <c r="J2406" t="s">
        <v>4557</v>
      </c>
      <c r="K2406">
        <v>10222</v>
      </c>
      <c r="L2406" t="s">
        <v>4558</v>
      </c>
      <c r="M2406" s="87">
        <v>43654</v>
      </c>
      <c r="N2406" t="s">
        <v>1551</v>
      </c>
      <c r="O2406" t="s">
        <v>1552</v>
      </c>
      <c r="P2406" s="61">
        <v>250</v>
      </c>
      <c r="Q2406" t="s">
        <v>1552</v>
      </c>
      <c r="R2406" s="61">
        <v>250</v>
      </c>
      <c r="S2406" s="61">
        <v>0</v>
      </c>
    </row>
    <row r="2407" spans="1:19" x14ac:dyDescent="0.2">
      <c r="A2407" t="s">
        <v>647</v>
      </c>
      <c r="B2407" t="s">
        <v>1062</v>
      </c>
      <c r="C2407" t="s">
        <v>1433</v>
      </c>
      <c r="D2407" t="s">
        <v>239</v>
      </c>
      <c r="E2407" t="s">
        <v>1546</v>
      </c>
      <c r="F2407" t="s">
        <v>115</v>
      </c>
      <c r="G2407" s="87">
        <v>43651</v>
      </c>
      <c r="H2407" t="s">
        <v>2974</v>
      </c>
      <c r="I2407" t="s">
        <v>4559</v>
      </c>
      <c r="J2407" t="s">
        <v>4560</v>
      </c>
      <c r="K2407">
        <v>10222</v>
      </c>
      <c r="L2407" t="s">
        <v>4558</v>
      </c>
      <c r="M2407" s="87">
        <v>43654</v>
      </c>
      <c r="N2407" t="s">
        <v>1551</v>
      </c>
      <c r="O2407" t="s">
        <v>1552</v>
      </c>
      <c r="P2407" s="61">
        <v>-85</v>
      </c>
      <c r="Q2407" t="s">
        <v>1552</v>
      </c>
      <c r="R2407" s="61">
        <v>0</v>
      </c>
      <c r="S2407" s="61">
        <v>-85</v>
      </c>
    </row>
    <row r="2408" spans="1:19" x14ac:dyDescent="0.2">
      <c r="A2408" t="s">
        <v>647</v>
      </c>
      <c r="B2408" t="s">
        <v>1062</v>
      </c>
      <c r="C2408" t="s">
        <v>1433</v>
      </c>
      <c r="D2408" t="s">
        <v>239</v>
      </c>
      <c r="E2408" t="s">
        <v>1546</v>
      </c>
      <c r="F2408" t="s">
        <v>115</v>
      </c>
      <c r="G2408" s="87">
        <v>43651</v>
      </c>
      <c r="H2408" t="s">
        <v>2974</v>
      </c>
      <c r="I2408" t="s">
        <v>4561</v>
      </c>
      <c r="J2408" t="s">
        <v>4562</v>
      </c>
      <c r="K2408">
        <v>10222</v>
      </c>
      <c r="L2408" t="s">
        <v>4553</v>
      </c>
      <c r="M2408" s="87">
        <v>43654</v>
      </c>
      <c r="N2408" t="s">
        <v>1551</v>
      </c>
      <c r="O2408" t="s">
        <v>1552</v>
      </c>
      <c r="P2408" s="61">
        <v>764.5</v>
      </c>
      <c r="Q2408" t="s">
        <v>1552</v>
      </c>
      <c r="R2408" s="61">
        <v>764.5</v>
      </c>
      <c r="S2408" s="61">
        <v>0</v>
      </c>
    </row>
    <row r="2409" spans="1:19" x14ac:dyDescent="0.2">
      <c r="A2409" t="s">
        <v>647</v>
      </c>
      <c r="B2409" t="s">
        <v>1062</v>
      </c>
      <c r="C2409" t="s">
        <v>1433</v>
      </c>
      <c r="D2409" t="s">
        <v>239</v>
      </c>
      <c r="E2409" t="s">
        <v>1546</v>
      </c>
      <c r="F2409" t="s">
        <v>115</v>
      </c>
      <c r="G2409" s="87">
        <v>43654</v>
      </c>
      <c r="H2409" t="s">
        <v>2974</v>
      </c>
      <c r="I2409" t="s">
        <v>4485</v>
      </c>
      <c r="J2409" t="s">
        <v>4563</v>
      </c>
      <c r="K2409">
        <v>10222</v>
      </c>
      <c r="L2409" t="s">
        <v>4564</v>
      </c>
      <c r="M2409" s="87">
        <v>43654</v>
      </c>
      <c r="N2409" t="s">
        <v>1551</v>
      </c>
      <c r="O2409" t="s">
        <v>1552</v>
      </c>
      <c r="P2409" s="61">
        <v>-800</v>
      </c>
      <c r="Q2409" t="s">
        <v>1552</v>
      </c>
      <c r="R2409" s="61">
        <v>0</v>
      </c>
      <c r="S2409" s="61">
        <v>-800</v>
      </c>
    </row>
    <row r="2410" spans="1:19" x14ac:dyDescent="0.2">
      <c r="A2410" t="s">
        <v>647</v>
      </c>
      <c r="B2410" t="s">
        <v>1062</v>
      </c>
      <c r="C2410" t="s">
        <v>1433</v>
      </c>
      <c r="D2410" t="s">
        <v>239</v>
      </c>
      <c r="E2410" t="s">
        <v>1546</v>
      </c>
      <c r="F2410" t="s">
        <v>115</v>
      </c>
      <c r="G2410" s="87">
        <v>43654</v>
      </c>
      <c r="H2410" t="s">
        <v>2974</v>
      </c>
      <c r="I2410" t="s">
        <v>4565</v>
      </c>
      <c r="J2410" t="s">
        <v>4566</v>
      </c>
      <c r="K2410">
        <v>10224</v>
      </c>
      <c r="L2410" t="s">
        <v>4567</v>
      </c>
      <c r="M2410" s="87">
        <v>43655</v>
      </c>
      <c r="N2410" t="s">
        <v>1551</v>
      </c>
      <c r="O2410" t="s">
        <v>1552</v>
      </c>
      <c r="P2410" s="61">
        <v>1185</v>
      </c>
      <c r="Q2410" t="s">
        <v>1552</v>
      </c>
      <c r="R2410" s="61">
        <v>1185</v>
      </c>
      <c r="S2410" s="61">
        <v>0</v>
      </c>
    </row>
    <row r="2411" spans="1:19" x14ac:dyDescent="0.2">
      <c r="A2411" t="s">
        <v>647</v>
      </c>
      <c r="B2411" t="s">
        <v>1062</v>
      </c>
      <c r="C2411" t="s">
        <v>1433</v>
      </c>
      <c r="D2411" t="s">
        <v>239</v>
      </c>
      <c r="E2411" t="s">
        <v>1546</v>
      </c>
      <c r="F2411" t="s">
        <v>115</v>
      </c>
      <c r="G2411" s="87">
        <v>43654</v>
      </c>
      <c r="H2411" t="s">
        <v>2974</v>
      </c>
      <c r="I2411" t="s">
        <v>4568</v>
      </c>
      <c r="J2411" t="s">
        <v>4569</v>
      </c>
      <c r="K2411">
        <v>10224</v>
      </c>
      <c r="L2411" t="s">
        <v>4570</v>
      </c>
      <c r="M2411" s="87">
        <v>43655</v>
      </c>
      <c r="N2411" t="s">
        <v>1551</v>
      </c>
      <c r="O2411" t="s">
        <v>1552</v>
      </c>
      <c r="P2411" s="61">
        <v>1089</v>
      </c>
      <c r="Q2411" t="s">
        <v>1552</v>
      </c>
      <c r="R2411" s="61">
        <v>1089</v>
      </c>
      <c r="S2411" s="61">
        <v>0</v>
      </c>
    </row>
    <row r="2412" spans="1:19" x14ac:dyDescent="0.2">
      <c r="A2412" t="s">
        <v>647</v>
      </c>
      <c r="B2412" t="s">
        <v>1062</v>
      </c>
      <c r="C2412" t="s">
        <v>1433</v>
      </c>
      <c r="D2412" t="s">
        <v>239</v>
      </c>
      <c r="E2412" t="s">
        <v>1546</v>
      </c>
      <c r="F2412" t="s">
        <v>115</v>
      </c>
      <c r="G2412" s="87">
        <v>43654</v>
      </c>
      <c r="H2412" t="s">
        <v>2974</v>
      </c>
      <c r="I2412" t="s">
        <v>4571</v>
      </c>
      <c r="J2412" t="s">
        <v>4572</v>
      </c>
      <c r="K2412">
        <v>10224</v>
      </c>
      <c r="L2412" t="s">
        <v>4567</v>
      </c>
      <c r="M2412" s="87">
        <v>43655</v>
      </c>
      <c r="N2412" t="s">
        <v>1551</v>
      </c>
      <c r="O2412" t="s">
        <v>1552</v>
      </c>
      <c r="P2412" s="61">
        <v>85</v>
      </c>
      <c r="Q2412" t="s">
        <v>1552</v>
      </c>
      <c r="R2412" s="61">
        <v>85</v>
      </c>
      <c r="S2412" s="61">
        <v>0</v>
      </c>
    </row>
    <row r="2413" spans="1:19" x14ac:dyDescent="0.2">
      <c r="A2413" t="s">
        <v>647</v>
      </c>
      <c r="B2413" t="s">
        <v>1062</v>
      </c>
      <c r="C2413" t="s">
        <v>1433</v>
      </c>
      <c r="D2413" t="s">
        <v>239</v>
      </c>
      <c r="E2413" t="s">
        <v>1546</v>
      </c>
      <c r="F2413" t="s">
        <v>115</v>
      </c>
      <c r="G2413" s="87">
        <v>43655</v>
      </c>
      <c r="H2413" t="s">
        <v>2974</v>
      </c>
      <c r="I2413" t="s">
        <v>4573</v>
      </c>
      <c r="J2413" t="s">
        <v>4574</v>
      </c>
      <c r="K2413">
        <v>10229</v>
      </c>
      <c r="L2413" t="s">
        <v>4575</v>
      </c>
      <c r="M2413" s="87">
        <v>43657</v>
      </c>
      <c r="N2413" t="s">
        <v>1551</v>
      </c>
      <c r="O2413" t="s">
        <v>1552</v>
      </c>
      <c r="P2413" s="61">
        <v>85</v>
      </c>
      <c r="Q2413" t="s">
        <v>1552</v>
      </c>
      <c r="R2413" s="61">
        <v>85</v>
      </c>
      <c r="S2413" s="61">
        <v>0</v>
      </c>
    </row>
    <row r="2414" spans="1:19" x14ac:dyDescent="0.2">
      <c r="A2414" t="s">
        <v>647</v>
      </c>
      <c r="B2414" t="s">
        <v>1062</v>
      </c>
      <c r="C2414" t="s">
        <v>1433</v>
      </c>
      <c r="D2414" t="s">
        <v>239</v>
      </c>
      <c r="E2414" t="s">
        <v>1546</v>
      </c>
      <c r="F2414" t="s">
        <v>115</v>
      </c>
      <c r="G2414" s="87">
        <v>43655</v>
      </c>
      <c r="H2414" t="s">
        <v>2974</v>
      </c>
      <c r="I2414" t="s">
        <v>4576</v>
      </c>
      <c r="J2414" t="s">
        <v>4577</v>
      </c>
      <c r="K2414">
        <v>10229</v>
      </c>
      <c r="L2414" t="s">
        <v>4575</v>
      </c>
      <c r="M2414" s="87">
        <v>43657</v>
      </c>
      <c r="N2414" t="s">
        <v>1551</v>
      </c>
      <c r="O2414" t="s">
        <v>1552</v>
      </c>
      <c r="P2414" s="61">
        <v>495</v>
      </c>
      <c r="Q2414" t="s">
        <v>1552</v>
      </c>
      <c r="R2414" s="61">
        <v>495</v>
      </c>
      <c r="S2414" s="61">
        <v>0</v>
      </c>
    </row>
    <row r="2415" spans="1:19" x14ac:dyDescent="0.2">
      <c r="A2415" t="s">
        <v>647</v>
      </c>
      <c r="B2415" t="s">
        <v>1062</v>
      </c>
      <c r="C2415" t="s">
        <v>1433</v>
      </c>
      <c r="D2415" t="s">
        <v>239</v>
      </c>
      <c r="E2415" t="s">
        <v>1546</v>
      </c>
      <c r="F2415" t="s">
        <v>115</v>
      </c>
      <c r="G2415" s="87">
        <v>43656</v>
      </c>
      <c r="H2415" t="s">
        <v>2974</v>
      </c>
      <c r="I2415" t="s">
        <v>4485</v>
      </c>
      <c r="J2415" t="s">
        <v>4578</v>
      </c>
      <c r="K2415">
        <v>10229</v>
      </c>
      <c r="L2415" t="s">
        <v>4579</v>
      </c>
      <c r="M2415" s="87">
        <v>43657</v>
      </c>
      <c r="N2415" t="s">
        <v>1551</v>
      </c>
      <c r="O2415" t="s">
        <v>1552</v>
      </c>
      <c r="P2415" s="61">
        <v>-56.22</v>
      </c>
      <c r="Q2415" t="s">
        <v>1552</v>
      </c>
      <c r="R2415" s="61">
        <v>0</v>
      </c>
      <c r="S2415" s="61">
        <v>-56.22</v>
      </c>
    </row>
    <row r="2416" spans="1:19" x14ac:dyDescent="0.2">
      <c r="A2416" t="s">
        <v>647</v>
      </c>
      <c r="B2416" t="s">
        <v>1062</v>
      </c>
      <c r="C2416" t="s">
        <v>1433</v>
      </c>
      <c r="D2416" t="s">
        <v>239</v>
      </c>
      <c r="E2416" t="s">
        <v>1546</v>
      </c>
      <c r="F2416" t="s">
        <v>115</v>
      </c>
      <c r="G2416" s="87">
        <v>43656</v>
      </c>
      <c r="H2416" t="s">
        <v>2974</v>
      </c>
      <c r="I2416" t="s">
        <v>4485</v>
      </c>
      <c r="J2416" t="s">
        <v>4580</v>
      </c>
      <c r="K2416">
        <v>10229</v>
      </c>
      <c r="L2416" t="s">
        <v>4579</v>
      </c>
      <c r="M2416" s="87">
        <v>43657</v>
      </c>
      <c r="N2416" t="s">
        <v>1551</v>
      </c>
      <c r="O2416" t="s">
        <v>1552</v>
      </c>
      <c r="P2416" s="61">
        <v>-250.4</v>
      </c>
      <c r="Q2416" t="s">
        <v>1552</v>
      </c>
      <c r="R2416" s="61">
        <v>0</v>
      </c>
      <c r="S2416" s="61">
        <v>-250.4</v>
      </c>
    </row>
    <row r="2417" spans="1:19" x14ac:dyDescent="0.2">
      <c r="A2417" t="s">
        <v>647</v>
      </c>
      <c r="B2417" t="s">
        <v>1062</v>
      </c>
      <c r="C2417" t="s">
        <v>1433</v>
      </c>
      <c r="D2417" t="s">
        <v>239</v>
      </c>
      <c r="E2417" t="s">
        <v>1546</v>
      </c>
      <c r="F2417" t="s">
        <v>115</v>
      </c>
      <c r="G2417" s="87">
        <v>43656</v>
      </c>
      <c r="H2417" t="s">
        <v>2974</v>
      </c>
      <c r="I2417" t="s">
        <v>4485</v>
      </c>
      <c r="J2417" t="s">
        <v>4490</v>
      </c>
      <c r="K2417">
        <v>10229</v>
      </c>
      <c r="L2417" t="s">
        <v>4579</v>
      </c>
      <c r="M2417" s="87">
        <v>43657</v>
      </c>
      <c r="N2417" t="s">
        <v>1551</v>
      </c>
      <c r="O2417" t="s">
        <v>1552</v>
      </c>
      <c r="P2417" s="61">
        <v>-100</v>
      </c>
      <c r="Q2417" t="s">
        <v>1552</v>
      </c>
      <c r="R2417" s="61">
        <v>0</v>
      </c>
      <c r="S2417" s="61">
        <v>-100</v>
      </c>
    </row>
    <row r="2418" spans="1:19" x14ac:dyDescent="0.2">
      <c r="A2418" t="s">
        <v>647</v>
      </c>
      <c r="B2418" t="s">
        <v>1062</v>
      </c>
      <c r="C2418" t="s">
        <v>1433</v>
      </c>
      <c r="D2418" t="s">
        <v>239</v>
      </c>
      <c r="E2418" t="s">
        <v>1546</v>
      </c>
      <c r="F2418" t="s">
        <v>115</v>
      </c>
      <c r="G2418" s="87">
        <v>43656</v>
      </c>
      <c r="H2418" t="s">
        <v>2974</v>
      </c>
      <c r="I2418" t="s">
        <v>4485</v>
      </c>
      <c r="J2418" t="s">
        <v>4581</v>
      </c>
      <c r="K2418">
        <v>10229</v>
      </c>
      <c r="L2418" t="s">
        <v>4579</v>
      </c>
      <c r="M2418" s="87">
        <v>43657</v>
      </c>
      <c r="N2418" t="s">
        <v>1551</v>
      </c>
      <c r="O2418" t="s">
        <v>1552</v>
      </c>
      <c r="P2418" s="61">
        <v>-300</v>
      </c>
      <c r="Q2418" t="s">
        <v>1552</v>
      </c>
      <c r="R2418" s="61">
        <v>0</v>
      </c>
      <c r="S2418" s="61">
        <v>-300</v>
      </c>
    </row>
    <row r="2419" spans="1:19" x14ac:dyDescent="0.2">
      <c r="A2419" t="s">
        <v>647</v>
      </c>
      <c r="B2419" t="s">
        <v>1062</v>
      </c>
      <c r="C2419" t="s">
        <v>1433</v>
      </c>
      <c r="D2419" t="s">
        <v>239</v>
      </c>
      <c r="E2419" t="s">
        <v>1546</v>
      </c>
      <c r="F2419" t="s">
        <v>115</v>
      </c>
      <c r="G2419" s="87">
        <v>43656</v>
      </c>
      <c r="H2419" t="s">
        <v>2974</v>
      </c>
      <c r="I2419" t="s">
        <v>4582</v>
      </c>
      <c r="J2419" t="s">
        <v>4583</v>
      </c>
      <c r="K2419">
        <v>10229</v>
      </c>
      <c r="L2419" t="s">
        <v>4584</v>
      </c>
      <c r="M2419" s="87">
        <v>43657</v>
      </c>
      <c r="N2419" t="s">
        <v>1551</v>
      </c>
      <c r="O2419" t="s">
        <v>1552</v>
      </c>
      <c r="P2419" s="61">
        <v>10219</v>
      </c>
      <c r="Q2419" t="s">
        <v>1552</v>
      </c>
      <c r="R2419" s="61">
        <v>10219</v>
      </c>
      <c r="S2419" s="61">
        <v>0</v>
      </c>
    </row>
    <row r="2420" spans="1:19" x14ac:dyDescent="0.2">
      <c r="A2420" t="s">
        <v>647</v>
      </c>
      <c r="B2420" t="s">
        <v>1062</v>
      </c>
      <c r="C2420" t="s">
        <v>1433</v>
      </c>
      <c r="D2420" t="s">
        <v>239</v>
      </c>
      <c r="E2420" t="s">
        <v>1546</v>
      </c>
      <c r="F2420" t="s">
        <v>115</v>
      </c>
      <c r="G2420" s="87">
        <v>43656</v>
      </c>
      <c r="H2420" t="s">
        <v>2974</v>
      </c>
      <c r="I2420" t="s">
        <v>4585</v>
      </c>
      <c r="J2420" t="s">
        <v>4586</v>
      </c>
      <c r="K2420">
        <v>10229</v>
      </c>
      <c r="L2420" t="s">
        <v>4587</v>
      </c>
      <c r="M2420" s="87">
        <v>43657</v>
      </c>
      <c r="N2420" t="s">
        <v>1551</v>
      </c>
      <c r="O2420" t="s">
        <v>1552</v>
      </c>
      <c r="P2420" s="61">
        <v>195</v>
      </c>
      <c r="Q2420" t="s">
        <v>1552</v>
      </c>
      <c r="R2420" s="61">
        <v>195</v>
      </c>
      <c r="S2420" s="61">
        <v>0</v>
      </c>
    </row>
    <row r="2421" spans="1:19" x14ac:dyDescent="0.2">
      <c r="A2421" t="s">
        <v>647</v>
      </c>
      <c r="B2421" t="s">
        <v>1062</v>
      </c>
      <c r="C2421" t="s">
        <v>1433</v>
      </c>
      <c r="D2421" t="s">
        <v>239</v>
      </c>
      <c r="E2421" t="s">
        <v>1546</v>
      </c>
      <c r="F2421" t="s">
        <v>115</v>
      </c>
      <c r="G2421" s="87">
        <v>43656</v>
      </c>
      <c r="H2421" t="s">
        <v>2974</v>
      </c>
      <c r="I2421" t="s">
        <v>4588</v>
      </c>
      <c r="J2421" t="s">
        <v>4589</v>
      </c>
      <c r="K2421">
        <v>10229</v>
      </c>
      <c r="L2421" t="s">
        <v>4587</v>
      </c>
      <c r="M2421" s="87">
        <v>43657</v>
      </c>
      <c r="N2421" t="s">
        <v>1551</v>
      </c>
      <c r="O2421" t="s">
        <v>1552</v>
      </c>
      <c r="P2421" s="61">
        <v>250</v>
      </c>
      <c r="Q2421" t="s">
        <v>1552</v>
      </c>
      <c r="R2421" s="61">
        <v>250</v>
      </c>
      <c r="S2421" s="61">
        <v>0</v>
      </c>
    </row>
    <row r="2422" spans="1:19" x14ac:dyDescent="0.2">
      <c r="A2422" t="s">
        <v>647</v>
      </c>
      <c r="B2422" t="s">
        <v>1062</v>
      </c>
      <c r="C2422" t="s">
        <v>1433</v>
      </c>
      <c r="D2422" t="s">
        <v>239</v>
      </c>
      <c r="E2422" t="s">
        <v>1546</v>
      </c>
      <c r="F2422" t="s">
        <v>115</v>
      </c>
      <c r="G2422" s="87">
        <v>43657</v>
      </c>
      <c r="H2422" t="s">
        <v>2974</v>
      </c>
      <c r="I2422" t="s">
        <v>4590</v>
      </c>
      <c r="J2422" t="s">
        <v>4591</v>
      </c>
      <c r="K2422">
        <v>10238</v>
      </c>
      <c r="L2422" t="s">
        <v>4592</v>
      </c>
      <c r="M2422" s="87">
        <v>43675</v>
      </c>
      <c r="N2422" t="s">
        <v>1635</v>
      </c>
      <c r="O2422" t="s">
        <v>1552</v>
      </c>
      <c r="P2422" s="61">
        <v>664.02</v>
      </c>
      <c r="Q2422" t="s">
        <v>1552</v>
      </c>
      <c r="R2422" s="61">
        <v>664.02</v>
      </c>
      <c r="S2422" s="61">
        <v>0</v>
      </c>
    </row>
    <row r="2423" spans="1:19" x14ac:dyDescent="0.2">
      <c r="A2423" t="s">
        <v>647</v>
      </c>
      <c r="B2423" t="s">
        <v>1062</v>
      </c>
      <c r="C2423" t="s">
        <v>1433</v>
      </c>
      <c r="D2423" t="s">
        <v>239</v>
      </c>
      <c r="E2423" t="s">
        <v>1546</v>
      </c>
      <c r="F2423" t="s">
        <v>115</v>
      </c>
      <c r="G2423" s="87">
        <v>43657</v>
      </c>
      <c r="H2423" t="s">
        <v>2974</v>
      </c>
      <c r="I2423" t="s">
        <v>4593</v>
      </c>
      <c r="J2423" t="s">
        <v>4594</v>
      </c>
      <c r="K2423">
        <v>10237</v>
      </c>
      <c r="L2423" t="s">
        <v>4595</v>
      </c>
      <c r="M2423" s="87">
        <v>43675</v>
      </c>
      <c r="N2423" t="s">
        <v>1635</v>
      </c>
      <c r="O2423" t="s">
        <v>1552</v>
      </c>
      <c r="P2423" s="61">
        <v>3190</v>
      </c>
      <c r="Q2423" t="s">
        <v>1552</v>
      </c>
      <c r="R2423" s="61">
        <v>3190</v>
      </c>
      <c r="S2423" s="61">
        <v>0</v>
      </c>
    </row>
    <row r="2424" spans="1:19" x14ac:dyDescent="0.2">
      <c r="A2424" t="s">
        <v>647</v>
      </c>
      <c r="B2424" t="s">
        <v>1062</v>
      </c>
      <c r="C2424" t="s">
        <v>1433</v>
      </c>
      <c r="D2424" t="s">
        <v>239</v>
      </c>
      <c r="E2424" t="s">
        <v>1546</v>
      </c>
      <c r="F2424" t="s">
        <v>115</v>
      </c>
      <c r="G2424" s="87">
        <v>43657</v>
      </c>
      <c r="H2424" t="s">
        <v>2974</v>
      </c>
      <c r="I2424" t="s">
        <v>4596</v>
      </c>
      <c r="J2424" t="s">
        <v>4597</v>
      </c>
      <c r="K2424">
        <v>10237</v>
      </c>
      <c r="L2424" t="s">
        <v>4595</v>
      </c>
      <c r="M2424" s="87">
        <v>43675</v>
      </c>
      <c r="N2424" t="s">
        <v>1635</v>
      </c>
      <c r="O2424" t="s">
        <v>1552</v>
      </c>
      <c r="P2424" s="61">
        <v>484</v>
      </c>
      <c r="Q2424" t="s">
        <v>1552</v>
      </c>
      <c r="R2424" s="61">
        <v>484</v>
      </c>
      <c r="S2424" s="61">
        <v>0</v>
      </c>
    </row>
    <row r="2425" spans="1:19" x14ac:dyDescent="0.2">
      <c r="A2425" t="s">
        <v>647</v>
      </c>
      <c r="B2425" t="s">
        <v>1062</v>
      </c>
      <c r="C2425" t="s">
        <v>1433</v>
      </c>
      <c r="D2425" t="s">
        <v>239</v>
      </c>
      <c r="E2425" t="s">
        <v>1546</v>
      </c>
      <c r="F2425" t="s">
        <v>115</v>
      </c>
      <c r="G2425" s="87">
        <v>43657</v>
      </c>
      <c r="H2425" t="s">
        <v>2974</v>
      </c>
      <c r="I2425" t="s">
        <v>4598</v>
      </c>
      <c r="J2425" t="s">
        <v>4599</v>
      </c>
      <c r="K2425">
        <v>10237</v>
      </c>
      <c r="L2425" t="s">
        <v>4600</v>
      </c>
      <c r="M2425" s="87">
        <v>43675</v>
      </c>
      <c r="N2425" t="s">
        <v>1635</v>
      </c>
      <c r="O2425" t="s">
        <v>1552</v>
      </c>
      <c r="P2425" s="61">
        <v>770</v>
      </c>
      <c r="Q2425" t="s">
        <v>1552</v>
      </c>
      <c r="R2425" s="61">
        <v>770</v>
      </c>
      <c r="S2425" s="61">
        <v>0</v>
      </c>
    </row>
    <row r="2426" spans="1:19" x14ac:dyDescent="0.2">
      <c r="A2426" t="s">
        <v>647</v>
      </c>
      <c r="B2426" t="s">
        <v>1062</v>
      </c>
      <c r="C2426" t="s">
        <v>1433</v>
      </c>
      <c r="D2426" t="s">
        <v>239</v>
      </c>
      <c r="E2426" t="s">
        <v>1546</v>
      </c>
      <c r="F2426" t="s">
        <v>115</v>
      </c>
      <c r="G2426" s="87">
        <v>43658</v>
      </c>
      <c r="H2426" t="s">
        <v>2974</v>
      </c>
      <c r="I2426" t="s">
        <v>4601</v>
      </c>
      <c r="J2426" t="s">
        <v>4602</v>
      </c>
      <c r="K2426">
        <v>10237</v>
      </c>
      <c r="L2426" t="s">
        <v>4603</v>
      </c>
      <c r="M2426" s="87">
        <v>43675</v>
      </c>
      <c r="N2426" t="s">
        <v>1635</v>
      </c>
      <c r="O2426" t="s">
        <v>1552</v>
      </c>
      <c r="P2426" s="61">
        <v>1540</v>
      </c>
      <c r="Q2426" t="s">
        <v>1552</v>
      </c>
      <c r="R2426" s="61">
        <v>1540</v>
      </c>
      <c r="S2426" s="61">
        <v>0</v>
      </c>
    </row>
    <row r="2427" spans="1:19" x14ac:dyDescent="0.2">
      <c r="A2427" t="s">
        <v>647</v>
      </c>
      <c r="B2427" t="s">
        <v>1062</v>
      </c>
      <c r="C2427" t="s">
        <v>1433</v>
      </c>
      <c r="D2427" t="s">
        <v>239</v>
      </c>
      <c r="E2427" t="s">
        <v>1546</v>
      </c>
      <c r="F2427" t="s">
        <v>115</v>
      </c>
      <c r="G2427" s="87">
        <v>43661</v>
      </c>
      <c r="H2427" t="s">
        <v>2974</v>
      </c>
      <c r="I2427" t="s">
        <v>4604</v>
      </c>
      <c r="J2427" t="s">
        <v>4605</v>
      </c>
      <c r="K2427">
        <v>10236</v>
      </c>
      <c r="L2427" t="s">
        <v>4606</v>
      </c>
      <c r="M2427" s="87">
        <v>43675</v>
      </c>
      <c r="N2427" t="s">
        <v>1635</v>
      </c>
      <c r="O2427" t="s">
        <v>1552</v>
      </c>
      <c r="P2427" s="61">
        <v>550</v>
      </c>
      <c r="Q2427" t="s">
        <v>1552</v>
      </c>
      <c r="R2427" s="61">
        <v>550</v>
      </c>
      <c r="S2427" s="61">
        <v>0</v>
      </c>
    </row>
    <row r="2428" spans="1:19" x14ac:dyDescent="0.2">
      <c r="A2428" t="s">
        <v>647</v>
      </c>
      <c r="B2428" t="s">
        <v>1062</v>
      </c>
      <c r="C2428" t="s">
        <v>1433</v>
      </c>
      <c r="D2428" t="s">
        <v>239</v>
      </c>
      <c r="E2428" t="s">
        <v>1546</v>
      </c>
      <c r="F2428" t="s">
        <v>115</v>
      </c>
      <c r="G2428" s="87">
        <v>43661</v>
      </c>
      <c r="H2428" t="s">
        <v>2974</v>
      </c>
      <c r="I2428" t="s">
        <v>4607</v>
      </c>
      <c r="J2428" t="s">
        <v>4608</v>
      </c>
      <c r="K2428">
        <v>10236</v>
      </c>
      <c r="L2428" t="s">
        <v>4609</v>
      </c>
      <c r="M2428" s="87">
        <v>43675</v>
      </c>
      <c r="N2428" t="s">
        <v>1635</v>
      </c>
      <c r="O2428" t="s">
        <v>1552</v>
      </c>
      <c r="P2428" s="61">
        <v>11305.31</v>
      </c>
      <c r="Q2428" t="s">
        <v>1552</v>
      </c>
      <c r="R2428" s="61">
        <v>11305.31</v>
      </c>
      <c r="S2428" s="61">
        <v>0</v>
      </c>
    </row>
    <row r="2429" spans="1:19" x14ac:dyDescent="0.2">
      <c r="A2429" t="s">
        <v>647</v>
      </c>
      <c r="B2429" t="s">
        <v>1062</v>
      </c>
      <c r="C2429" t="s">
        <v>1433</v>
      </c>
      <c r="D2429" t="s">
        <v>239</v>
      </c>
      <c r="E2429" t="s">
        <v>1546</v>
      </c>
      <c r="F2429" t="s">
        <v>115</v>
      </c>
      <c r="G2429" s="87">
        <v>43661</v>
      </c>
      <c r="H2429" t="s">
        <v>2974</v>
      </c>
      <c r="I2429" t="s">
        <v>4610</v>
      </c>
      <c r="J2429" t="s">
        <v>4611</v>
      </c>
      <c r="K2429">
        <v>10236</v>
      </c>
      <c r="L2429" t="s">
        <v>4609</v>
      </c>
      <c r="M2429" s="87">
        <v>43675</v>
      </c>
      <c r="N2429" t="s">
        <v>1635</v>
      </c>
      <c r="O2429" t="s">
        <v>1552</v>
      </c>
      <c r="P2429" s="61">
        <v>1782</v>
      </c>
      <c r="Q2429" t="s">
        <v>1552</v>
      </c>
      <c r="R2429" s="61">
        <v>1782</v>
      </c>
      <c r="S2429" s="61">
        <v>0</v>
      </c>
    </row>
    <row r="2430" spans="1:19" x14ac:dyDescent="0.2">
      <c r="A2430" t="s">
        <v>647</v>
      </c>
      <c r="B2430" t="s">
        <v>1062</v>
      </c>
      <c r="C2430" t="s">
        <v>1433</v>
      </c>
      <c r="D2430" t="s">
        <v>239</v>
      </c>
      <c r="E2430" t="s">
        <v>1546</v>
      </c>
      <c r="F2430" t="s">
        <v>115</v>
      </c>
      <c r="G2430" s="87">
        <v>43661</v>
      </c>
      <c r="H2430" t="s">
        <v>2974</v>
      </c>
      <c r="I2430" t="s">
        <v>4612</v>
      </c>
      <c r="J2430" t="s">
        <v>4613</v>
      </c>
      <c r="K2430">
        <v>10236</v>
      </c>
      <c r="L2430" t="s">
        <v>4609</v>
      </c>
      <c r="M2430" s="87">
        <v>43675</v>
      </c>
      <c r="N2430" t="s">
        <v>1635</v>
      </c>
      <c r="O2430" t="s">
        <v>1552</v>
      </c>
      <c r="P2430" s="61">
        <v>1782</v>
      </c>
      <c r="Q2430" t="s">
        <v>1552</v>
      </c>
      <c r="R2430" s="61">
        <v>1782</v>
      </c>
      <c r="S2430" s="61">
        <v>0</v>
      </c>
    </row>
    <row r="2431" spans="1:19" x14ac:dyDescent="0.2">
      <c r="A2431" t="s">
        <v>647</v>
      </c>
      <c r="B2431" t="s">
        <v>1062</v>
      </c>
      <c r="C2431" t="s">
        <v>1433</v>
      </c>
      <c r="D2431" t="s">
        <v>239</v>
      </c>
      <c r="E2431" t="s">
        <v>1546</v>
      </c>
      <c r="F2431" t="s">
        <v>115</v>
      </c>
      <c r="G2431" s="87">
        <v>43661</v>
      </c>
      <c r="H2431" t="s">
        <v>2974</v>
      </c>
      <c r="I2431" t="s">
        <v>4614</v>
      </c>
      <c r="J2431" t="s">
        <v>4615</v>
      </c>
      <c r="K2431">
        <v>10236</v>
      </c>
      <c r="L2431" t="s">
        <v>4609</v>
      </c>
      <c r="M2431" s="87">
        <v>43675</v>
      </c>
      <c r="N2431" t="s">
        <v>1635</v>
      </c>
      <c r="O2431" t="s">
        <v>1552</v>
      </c>
      <c r="P2431" s="61">
        <v>660</v>
      </c>
      <c r="Q2431" t="s">
        <v>1552</v>
      </c>
      <c r="R2431" s="61">
        <v>660</v>
      </c>
      <c r="S2431" s="61">
        <v>0</v>
      </c>
    </row>
    <row r="2432" spans="1:19" x14ac:dyDescent="0.2">
      <c r="A2432" t="s">
        <v>647</v>
      </c>
      <c r="B2432" t="s">
        <v>1062</v>
      </c>
      <c r="C2432" t="s">
        <v>1433</v>
      </c>
      <c r="D2432" t="s">
        <v>239</v>
      </c>
      <c r="E2432" t="s">
        <v>1546</v>
      </c>
      <c r="F2432" t="s">
        <v>115</v>
      </c>
      <c r="G2432" s="87">
        <v>43661</v>
      </c>
      <c r="H2432" t="s">
        <v>2974</v>
      </c>
      <c r="I2432" t="s">
        <v>4616</v>
      </c>
      <c r="J2432" t="s">
        <v>4617</v>
      </c>
      <c r="K2432">
        <v>10236</v>
      </c>
      <c r="L2432" t="s">
        <v>4609</v>
      </c>
      <c r="M2432" s="87">
        <v>43675</v>
      </c>
      <c r="N2432" t="s">
        <v>1635</v>
      </c>
      <c r="O2432" t="s">
        <v>1552</v>
      </c>
      <c r="P2432" s="61">
        <v>421.44</v>
      </c>
      <c r="Q2432" t="s">
        <v>1552</v>
      </c>
      <c r="R2432" s="61">
        <v>421.44</v>
      </c>
      <c r="S2432" s="61">
        <v>0</v>
      </c>
    </row>
    <row r="2433" spans="1:19" x14ac:dyDescent="0.2">
      <c r="A2433" t="s">
        <v>647</v>
      </c>
      <c r="B2433" t="s">
        <v>1062</v>
      </c>
      <c r="C2433" t="s">
        <v>1433</v>
      </c>
      <c r="D2433" t="s">
        <v>239</v>
      </c>
      <c r="E2433" t="s">
        <v>1546</v>
      </c>
      <c r="F2433" t="s">
        <v>115</v>
      </c>
      <c r="G2433" s="87">
        <v>43661</v>
      </c>
      <c r="H2433" t="s">
        <v>2974</v>
      </c>
      <c r="I2433" t="s">
        <v>4618</v>
      </c>
      <c r="J2433" t="s">
        <v>4619</v>
      </c>
      <c r="K2433">
        <v>10236</v>
      </c>
      <c r="L2433" t="s">
        <v>4620</v>
      </c>
      <c r="M2433" s="87">
        <v>43675</v>
      </c>
      <c r="N2433" t="s">
        <v>1635</v>
      </c>
      <c r="O2433" t="s">
        <v>1552</v>
      </c>
      <c r="P2433" s="61">
        <v>748</v>
      </c>
      <c r="Q2433" t="s">
        <v>1552</v>
      </c>
      <c r="R2433" s="61">
        <v>748</v>
      </c>
      <c r="S2433" s="61">
        <v>0</v>
      </c>
    </row>
    <row r="2434" spans="1:19" x14ac:dyDescent="0.2">
      <c r="A2434" t="s">
        <v>647</v>
      </c>
      <c r="B2434" t="s">
        <v>1062</v>
      </c>
      <c r="C2434" t="s">
        <v>1433</v>
      </c>
      <c r="D2434" t="s">
        <v>239</v>
      </c>
      <c r="E2434" t="s">
        <v>1546</v>
      </c>
      <c r="F2434" t="s">
        <v>115</v>
      </c>
      <c r="G2434" s="87">
        <v>43662</v>
      </c>
      <c r="H2434" t="s">
        <v>2974</v>
      </c>
      <c r="I2434" t="s">
        <v>4621</v>
      </c>
      <c r="J2434" t="s">
        <v>4622</v>
      </c>
      <c r="K2434">
        <v>10236</v>
      </c>
      <c r="L2434" t="s">
        <v>4623</v>
      </c>
      <c r="M2434" s="87">
        <v>43675</v>
      </c>
      <c r="N2434" t="s">
        <v>1635</v>
      </c>
      <c r="O2434" t="s">
        <v>1552</v>
      </c>
      <c r="P2434" s="61">
        <v>24165.279999999999</v>
      </c>
      <c r="Q2434" t="s">
        <v>1552</v>
      </c>
      <c r="R2434" s="61">
        <v>24165.279999999999</v>
      </c>
      <c r="S2434" s="61">
        <v>0</v>
      </c>
    </row>
    <row r="2435" spans="1:19" x14ac:dyDescent="0.2">
      <c r="A2435" t="s">
        <v>647</v>
      </c>
      <c r="B2435" t="s">
        <v>1062</v>
      </c>
      <c r="C2435" t="s">
        <v>1433</v>
      </c>
      <c r="D2435" t="s">
        <v>239</v>
      </c>
      <c r="E2435" t="s">
        <v>1546</v>
      </c>
      <c r="F2435" t="s">
        <v>115</v>
      </c>
      <c r="G2435" s="87">
        <v>43662</v>
      </c>
      <c r="H2435" t="s">
        <v>2974</v>
      </c>
      <c r="I2435" t="s">
        <v>4621</v>
      </c>
      <c r="J2435" t="s">
        <v>4509</v>
      </c>
      <c r="K2435">
        <v>10236</v>
      </c>
      <c r="L2435" t="s">
        <v>4624</v>
      </c>
      <c r="M2435" s="87">
        <v>43675</v>
      </c>
      <c r="N2435" t="s">
        <v>1635</v>
      </c>
      <c r="O2435" t="s">
        <v>1552</v>
      </c>
      <c r="P2435" s="61">
        <v>-24165.279999999999</v>
      </c>
      <c r="Q2435" t="s">
        <v>1552</v>
      </c>
      <c r="R2435" s="61">
        <v>0</v>
      </c>
      <c r="S2435" s="61">
        <v>-24165.279999999999</v>
      </c>
    </row>
    <row r="2436" spans="1:19" x14ac:dyDescent="0.2">
      <c r="A2436" t="s">
        <v>647</v>
      </c>
      <c r="B2436" t="s">
        <v>1062</v>
      </c>
      <c r="C2436" t="s">
        <v>1433</v>
      </c>
      <c r="D2436" t="s">
        <v>239</v>
      </c>
      <c r="E2436" t="s">
        <v>1546</v>
      </c>
      <c r="F2436" t="s">
        <v>115</v>
      </c>
      <c r="G2436" s="87">
        <v>43662</v>
      </c>
      <c r="H2436" t="s">
        <v>2974</v>
      </c>
      <c r="I2436" t="s">
        <v>4625</v>
      </c>
      <c r="J2436" t="s">
        <v>4626</v>
      </c>
      <c r="K2436">
        <v>10236</v>
      </c>
      <c r="L2436" t="s">
        <v>4606</v>
      </c>
      <c r="M2436" s="87">
        <v>43675</v>
      </c>
      <c r="N2436" t="s">
        <v>1635</v>
      </c>
      <c r="O2436" t="s">
        <v>1552</v>
      </c>
      <c r="P2436" s="61">
        <v>360</v>
      </c>
      <c r="Q2436" t="s">
        <v>1552</v>
      </c>
      <c r="R2436" s="61">
        <v>360</v>
      </c>
      <c r="S2436" s="61">
        <v>0</v>
      </c>
    </row>
    <row r="2437" spans="1:19" x14ac:dyDescent="0.2">
      <c r="A2437" t="s">
        <v>647</v>
      </c>
      <c r="B2437" t="s">
        <v>1062</v>
      </c>
      <c r="C2437" t="s">
        <v>1433</v>
      </c>
      <c r="D2437" t="s">
        <v>239</v>
      </c>
      <c r="E2437" t="s">
        <v>1546</v>
      </c>
      <c r="F2437" t="s">
        <v>115</v>
      </c>
      <c r="G2437" s="87">
        <v>43662</v>
      </c>
      <c r="H2437" t="s">
        <v>2974</v>
      </c>
      <c r="I2437" t="s">
        <v>4627</v>
      </c>
      <c r="J2437" t="s">
        <v>4628</v>
      </c>
      <c r="K2437">
        <v>10237</v>
      </c>
      <c r="L2437" t="s">
        <v>4629</v>
      </c>
      <c r="M2437" s="87">
        <v>43675</v>
      </c>
      <c r="N2437" t="s">
        <v>1635</v>
      </c>
      <c r="O2437" t="s">
        <v>1552</v>
      </c>
      <c r="P2437" s="61">
        <v>341</v>
      </c>
      <c r="Q2437" t="s">
        <v>1552</v>
      </c>
      <c r="R2437" s="61">
        <v>341</v>
      </c>
      <c r="S2437" s="61">
        <v>0</v>
      </c>
    </row>
    <row r="2438" spans="1:19" x14ac:dyDescent="0.2">
      <c r="A2438" t="s">
        <v>647</v>
      </c>
      <c r="B2438" t="s">
        <v>1062</v>
      </c>
      <c r="C2438" t="s">
        <v>1433</v>
      </c>
      <c r="D2438" t="s">
        <v>239</v>
      </c>
      <c r="E2438" t="s">
        <v>1546</v>
      </c>
      <c r="F2438" t="s">
        <v>115</v>
      </c>
      <c r="G2438" s="87">
        <v>43662</v>
      </c>
      <c r="H2438" t="s">
        <v>2974</v>
      </c>
      <c r="I2438" t="s">
        <v>4630</v>
      </c>
      <c r="J2438" t="s">
        <v>4631</v>
      </c>
      <c r="K2438">
        <v>10235</v>
      </c>
      <c r="L2438" t="s">
        <v>4632</v>
      </c>
      <c r="M2438" s="87">
        <v>43675</v>
      </c>
      <c r="N2438" t="s">
        <v>1635</v>
      </c>
      <c r="O2438" t="s">
        <v>1552</v>
      </c>
      <c r="P2438" s="61">
        <v>85</v>
      </c>
      <c r="Q2438" t="s">
        <v>1552</v>
      </c>
      <c r="R2438" s="61">
        <v>85</v>
      </c>
      <c r="S2438" s="61">
        <v>0</v>
      </c>
    </row>
    <row r="2439" spans="1:19" x14ac:dyDescent="0.2">
      <c r="A2439" t="s">
        <v>647</v>
      </c>
      <c r="B2439" t="s">
        <v>1062</v>
      </c>
      <c r="C2439" t="s">
        <v>1433</v>
      </c>
      <c r="D2439" t="s">
        <v>239</v>
      </c>
      <c r="E2439" t="s">
        <v>1546</v>
      </c>
      <c r="F2439" t="s">
        <v>115</v>
      </c>
      <c r="G2439" s="87">
        <v>43662</v>
      </c>
      <c r="H2439" t="s">
        <v>2974</v>
      </c>
      <c r="I2439" t="s">
        <v>4633</v>
      </c>
      <c r="J2439" t="s">
        <v>4634</v>
      </c>
      <c r="K2439">
        <v>10235</v>
      </c>
      <c r="L2439" t="s">
        <v>4632</v>
      </c>
      <c r="M2439" s="87">
        <v>43675</v>
      </c>
      <c r="N2439" t="s">
        <v>1635</v>
      </c>
      <c r="O2439" t="s">
        <v>1552</v>
      </c>
      <c r="P2439" s="61">
        <v>250</v>
      </c>
      <c r="Q2439" t="s">
        <v>1552</v>
      </c>
      <c r="R2439" s="61">
        <v>250</v>
      </c>
      <c r="S2439" s="61">
        <v>0</v>
      </c>
    </row>
    <row r="2440" spans="1:19" x14ac:dyDescent="0.2">
      <c r="A2440" t="s">
        <v>647</v>
      </c>
      <c r="B2440" t="s">
        <v>1062</v>
      </c>
      <c r="C2440" t="s">
        <v>1433</v>
      </c>
      <c r="D2440" t="s">
        <v>239</v>
      </c>
      <c r="E2440" t="s">
        <v>1546</v>
      </c>
      <c r="F2440" t="s">
        <v>115</v>
      </c>
      <c r="G2440" s="87">
        <v>43662</v>
      </c>
      <c r="H2440" t="s">
        <v>2974</v>
      </c>
      <c r="I2440" t="s">
        <v>4635</v>
      </c>
      <c r="J2440" t="s">
        <v>4636</v>
      </c>
      <c r="K2440">
        <v>10235</v>
      </c>
      <c r="L2440" t="s">
        <v>4632</v>
      </c>
      <c r="M2440" s="87">
        <v>43675</v>
      </c>
      <c r="N2440" t="s">
        <v>1635</v>
      </c>
      <c r="O2440" t="s">
        <v>1552</v>
      </c>
      <c r="P2440" s="61">
        <v>140</v>
      </c>
      <c r="Q2440" t="s">
        <v>1552</v>
      </c>
      <c r="R2440" s="61">
        <v>140</v>
      </c>
      <c r="S2440" s="61">
        <v>0</v>
      </c>
    </row>
    <row r="2441" spans="1:19" x14ac:dyDescent="0.2">
      <c r="A2441" t="s">
        <v>647</v>
      </c>
      <c r="B2441" t="s">
        <v>1062</v>
      </c>
      <c r="C2441" t="s">
        <v>1433</v>
      </c>
      <c r="D2441" t="s">
        <v>239</v>
      </c>
      <c r="E2441" t="s">
        <v>1546</v>
      </c>
      <c r="F2441" t="s">
        <v>115</v>
      </c>
      <c r="G2441" s="87">
        <v>43662</v>
      </c>
      <c r="H2441" t="s">
        <v>2974</v>
      </c>
      <c r="I2441" t="s">
        <v>4637</v>
      </c>
      <c r="J2441" t="s">
        <v>4638</v>
      </c>
      <c r="K2441">
        <v>10235</v>
      </c>
      <c r="L2441" t="s">
        <v>4632</v>
      </c>
      <c r="M2441" s="87">
        <v>43675</v>
      </c>
      <c r="N2441" t="s">
        <v>1635</v>
      </c>
      <c r="O2441" t="s">
        <v>1552</v>
      </c>
      <c r="P2441" s="61">
        <v>140</v>
      </c>
      <c r="Q2441" t="s">
        <v>1552</v>
      </c>
      <c r="R2441" s="61">
        <v>140</v>
      </c>
      <c r="S2441" s="61">
        <v>0</v>
      </c>
    </row>
    <row r="2442" spans="1:19" x14ac:dyDescent="0.2">
      <c r="A2442" t="s">
        <v>647</v>
      </c>
      <c r="B2442" t="s">
        <v>1062</v>
      </c>
      <c r="C2442" t="s">
        <v>1433</v>
      </c>
      <c r="D2442" t="s">
        <v>239</v>
      </c>
      <c r="E2442" t="s">
        <v>1546</v>
      </c>
      <c r="F2442" t="s">
        <v>115</v>
      </c>
      <c r="G2442" s="87">
        <v>43662</v>
      </c>
      <c r="H2442" t="s">
        <v>2974</v>
      </c>
      <c r="I2442" t="s">
        <v>4639</v>
      </c>
      <c r="J2442" t="s">
        <v>4640</v>
      </c>
      <c r="K2442">
        <v>10235</v>
      </c>
      <c r="L2442" t="s">
        <v>4632</v>
      </c>
      <c r="M2442" s="87">
        <v>43675</v>
      </c>
      <c r="N2442" t="s">
        <v>1635</v>
      </c>
      <c r="O2442" t="s">
        <v>1552</v>
      </c>
      <c r="P2442" s="61">
        <v>470</v>
      </c>
      <c r="Q2442" t="s">
        <v>1552</v>
      </c>
      <c r="R2442" s="61">
        <v>470</v>
      </c>
      <c r="S2442" s="61">
        <v>0</v>
      </c>
    </row>
    <row r="2443" spans="1:19" x14ac:dyDescent="0.2">
      <c r="A2443" t="s">
        <v>647</v>
      </c>
      <c r="B2443" t="s">
        <v>1062</v>
      </c>
      <c r="C2443" t="s">
        <v>1433</v>
      </c>
      <c r="D2443" t="s">
        <v>239</v>
      </c>
      <c r="E2443" t="s">
        <v>1546</v>
      </c>
      <c r="F2443" t="s">
        <v>115</v>
      </c>
      <c r="G2443" s="87">
        <v>43662</v>
      </c>
      <c r="H2443" t="s">
        <v>2974</v>
      </c>
      <c r="I2443" t="s">
        <v>4641</v>
      </c>
      <c r="J2443" t="s">
        <v>4530</v>
      </c>
      <c r="K2443">
        <v>10235</v>
      </c>
      <c r="L2443" t="s">
        <v>4642</v>
      </c>
      <c r="M2443" s="87">
        <v>43675</v>
      </c>
      <c r="N2443" t="s">
        <v>1635</v>
      </c>
      <c r="O2443" t="s">
        <v>1552</v>
      </c>
      <c r="P2443" s="61">
        <v>-164.42</v>
      </c>
      <c r="Q2443" t="s">
        <v>1552</v>
      </c>
      <c r="R2443" s="61">
        <v>0</v>
      </c>
      <c r="S2443" s="61">
        <v>-164.42</v>
      </c>
    </row>
    <row r="2444" spans="1:19" x14ac:dyDescent="0.2">
      <c r="A2444" t="s">
        <v>647</v>
      </c>
      <c r="B2444" t="s">
        <v>1062</v>
      </c>
      <c r="C2444" t="s">
        <v>1433</v>
      </c>
      <c r="D2444" t="s">
        <v>239</v>
      </c>
      <c r="E2444" t="s">
        <v>1546</v>
      </c>
      <c r="F2444" t="s">
        <v>115</v>
      </c>
      <c r="G2444" s="87">
        <v>43662</v>
      </c>
      <c r="H2444" t="s">
        <v>2974</v>
      </c>
      <c r="I2444" t="s">
        <v>4643</v>
      </c>
      <c r="J2444" t="s">
        <v>4534</v>
      </c>
      <c r="K2444">
        <v>10235</v>
      </c>
      <c r="L2444" t="s">
        <v>4642</v>
      </c>
      <c r="M2444" s="87">
        <v>43675</v>
      </c>
      <c r="N2444" t="s">
        <v>1635</v>
      </c>
      <c r="O2444" t="s">
        <v>1552</v>
      </c>
      <c r="P2444" s="61">
        <v>-274.04000000000002</v>
      </c>
      <c r="Q2444" t="s">
        <v>1552</v>
      </c>
      <c r="R2444" s="61">
        <v>0</v>
      </c>
      <c r="S2444" s="61">
        <v>-274.04000000000002</v>
      </c>
    </row>
    <row r="2445" spans="1:19" x14ac:dyDescent="0.2">
      <c r="A2445" t="s">
        <v>647</v>
      </c>
      <c r="B2445" t="s">
        <v>1062</v>
      </c>
      <c r="C2445" t="s">
        <v>1433</v>
      </c>
      <c r="D2445" t="s">
        <v>239</v>
      </c>
      <c r="E2445" t="s">
        <v>1546</v>
      </c>
      <c r="F2445" t="s">
        <v>115</v>
      </c>
      <c r="G2445" s="87">
        <v>43662</v>
      </c>
      <c r="H2445" t="s">
        <v>2974</v>
      </c>
      <c r="I2445" t="s">
        <v>4644</v>
      </c>
      <c r="J2445" t="s">
        <v>4536</v>
      </c>
      <c r="K2445">
        <v>10235</v>
      </c>
      <c r="L2445" t="s">
        <v>4642</v>
      </c>
      <c r="M2445" s="87">
        <v>43675</v>
      </c>
      <c r="N2445" t="s">
        <v>1635</v>
      </c>
      <c r="O2445" t="s">
        <v>1552</v>
      </c>
      <c r="P2445" s="61">
        <v>-237.5</v>
      </c>
      <c r="Q2445" t="s">
        <v>1552</v>
      </c>
      <c r="R2445" s="61">
        <v>0</v>
      </c>
      <c r="S2445" s="61">
        <v>-237.5</v>
      </c>
    </row>
    <row r="2446" spans="1:19" x14ac:dyDescent="0.2">
      <c r="A2446" t="s">
        <v>647</v>
      </c>
      <c r="B2446" t="s">
        <v>1062</v>
      </c>
      <c r="C2446" t="s">
        <v>1433</v>
      </c>
      <c r="D2446" t="s">
        <v>239</v>
      </c>
      <c r="E2446" t="s">
        <v>1546</v>
      </c>
      <c r="F2446" t="s">
        <v>115</v>
      </c>
      <c r="G2446" s="87">
        <v>43662</v>
      </c>
      <c r="H2446" t="s">
        <v>2974</v>
      </c>
      <c r="I2446" t="s">
        <v>4645</v>
      </c>
      <c r="J2446" t="s">
        <v>4538</v>
      </c>
      <c r="K2446">
        <v>10235</v>
      </c>
      <c r="L2446" t="s">
        <v>4642</v>
      </c>
      <c r="M2446" s="87">
        <v>43675</v>
      </c>
      <c r="N2446" t="s">
        <v>1635</v>
      </c>
      <c r="O2446" t="s">
        <v>1552</v>
      </c>
      <c r="P2446" s="61">
        <v>-448.54</v>
      </c>
      <c r="Q2446" t="s">
        <v>1552</v>
      </c>
      <c r="R2446" s="61">
        <v>0</v>
      </c>
      <c r="S2446" s="61">
        <v>-448.54</v>
      </c>
    </row>
    <row r="2447" spans="1:19" x14ac:dyDescent="0.2">
      <c r="A2447" t="s">
        <v>647</v>
      </c>
      <c r="B2447" t="s">
        <v>1062</v>
      </c>
      <c r="C2447" t="s">
        <v>1433</v>
      </c>
      <c r="D2447" t="s">
        <v>239</v>
      </c>
      <c r="E2447" t="s">
        <v>1546</v>
      </c>
      <c r="F2447" t="s">
        <v>115</v>
      </c>
      <c r="G2447" s="87">
        <v>43662</v>
      </c>
      <c r="H2447" t="s">
        <v>2974</v>
      </c>
      <c r="I2447" t="s">
        <v>4646</v>
      </c>
      <c r="J2447" t="s">
        <v>4525</v>
      </c>
      <c r="K2447">
        <v>10235</v>
      </c>
      <c r="L2447" t="s">
        <v>4642</v>
      </c>
      <c r="M2447" s="87">
        <v>43675</v>
      </c>
      <c r="N2447" t="s">
        <v>1635</v>
      </c>
      <c r="O2447" t="s">
        <v>1552</v>
      </c>
      <c r="P2447" s="61">
        <v>-334.23</v>
      </c>
      <c r="Q2447" t="s">
        <v>1552</v>
      </c>
      <c r="R2447" s="61">
        <v>0</v>
      </c>
      <c r="S2447" s="61">
        <v>-334.23</v>
      </c>
    </row>
    <row r="2448" spans="1:19" x14ac:dyDescent="0.2">
      <c r="A2448" t="s">
        <v>647</v>
      </c>
      <c r="B2448" t="s">
        <v>1062</v>
      </c>
      <c r="C2448" t="s">
        <v>1433</v>
      </c>
      <c r="D2448" t="s">
        <v>239</v>
      </c>
      <c r="E2448" t="s">
        <v>1546</v>
      </c>
      <c r="F2448" t="s">
        <v>115</v>
      </c>
      <c r="G2448" s="87">
        <v>43662</v>
      </c>
      <c r="H2448" t="s">
        <v>2974</v>
      </c>
      <c r="I2448" t="s">
        <v>4647</v>
      </c>
      <c r="J2448" t="s">
        <v>4528</v>
      </c>
      <c r="K2448">
        <v>10235</v>
      </c>
      <c r="L2448" t="s">
        <v>4642</v>
      </c>
      <c r="M2448" s="87">
        <v>43675</v>
      </c>
      <c r="N2448" t="s">
        <v>1635</v>
      </c>
      <c r="O2448" t="s">
        <v>1552</v>
      </c>
      <c r="P2448" s="61">
        <v>-259.52</v>
      </c>
      <c r="Q2448" t="s">
        <v>1552</v>
      </c>
      <c r="R2448" s="61">
        <v>0</v>
      </c>
      <c r="S2448" s="61">
        <v>-259.52</v>
      </c>
    </row>
    <row r="2449" spans="1:19" x14ac:dyDescent="0.2">
      <c r="A2449" t="s">
        <v>647</v>
      </c>
      <c r="B2449" t="s">
        <v>1062</v>
      </c>
      <c r="C2449" t="s">
        <v>1433</v>
      </c>
      <c r="D2449" t="s">
        <v>239</v>
      </c>
      <c r="E2449" t="s">
        <v>1546</v>
      </c>
      <c r="F2449" t="s">
        <v>115</v>
      </c>
      <c r="G2449" s="87">
        <v>43662</v>
      </c>
      <c r="H2449" t="s">
        <v>2974</v>
      </c>
      <c r="I2449" t="s">
        <v>4648</v>
      </c>
      <c r="J2449" t="s">
        <v>4532</v>
      </c>
      <c r="K2449">
        <v>10235</v>
      </c>
      <c r="L2449" t="s">
        <v>4642</v>
      </c>
      <c r="M2449" s="87">
        <v>43675</v>
      </c>
      <c r="N2449" t="s">
        <v>1635</v>
      </c>
      <c r="O2449" t="s">
        <v>1552</v>
      </c>
      <c r="P2449" s="61">
        <v>-271.19</v>
      </c>
      <c r="Q2449" t="s">
        <v>1552</v>
      </c>
      <c r="R2449" s="61">
        <v>0</v>
      </c>
      <c r="S2449" s="61">
        <v>-271.19</v>
      </c>
    </row>
    <row r="2450" spans="1:19" x14ac:dyDescent="0.2">
      <c r="A2450" t="s">
        <v>647</v>
      </c>
      <c r="B2450" t="s">
        <v>1062</v>
      </c>
      <c r="C2450" t="s">
        <v>1433</v>
      </c>
      <c r="D2450" t="s">
        <v>239</v>
      </c>
      <c r="E2450" t="s">
        <v>1546</v>
      </c>
      <c r="F2450" t="s">
        <v>115</v>
      </c>
      <c r="G2450" s="87">
        <v>43663</v>
      </c>
      <c r="H2450" t="s">
        <v>2974</v>
      </c>
      <c r="I2450" t="s">
        <v>4485</v>
      </c>
      <c r="J2450" t="s">
        <v>4649</v>
      </c>
      <c r="K2450">
        <v>10235</v>
      </c>
      <c r="L2450" t="s">
        <v>4650</v>
      </c>
      <c r="M2450" s="87">
        <v>43675</v>
      </c>
      <c r="N2450" t="s">
        <v>1635</v>
      </c>
      <c r="O2450" t="s">
        <v>1552</v>
      </c>
      <c r="P2450" s="61">
        <v>-300</v>
      </c>
      <c r="Q2450" t="s">
        <v>1552</v>
      </c>
      <c r="R2450" s="61">
        <v>0</v>
      </c>
      <c r="S2450" s="61">
        <v>-300</v>
      </c>
    </row>
    <row r="2451" spans="1:19" x14ac:dyDescent="0.2">
      <c r="A2451" t="s">
        <v>647</v>
      </c>
      <c r="B2451" t="s">
        <v>1062</v>
      </c>
      <c r="C2451" t="s">
        <v>1433</v>
      </c>
      <c r="D2451" t="s">
        <v>239</v>
      </c>
      <c r="E2451" t="s">
        <v>1546</v>
      </c>
      <c r="F2451" t="s">
        <v>115</v>
      </c>
      <c r="G2451" s="87">
        <v>43663</v>
      </c>
      <c r="H2451" t="s">
        <v>2974</v>
      </c>
      <c r="I2451" t="s">
        <v>4485</v>
      </c>
      <c r="J2451" t="s">
        <v>4490</v>
      </c>
      <c r="K2451">
        <v>10235</v>
      </c>
      <c r="L2451" t="s">
        <v>4650</v>
      </c>
      <c r="M2451" s="87">
        <v>43675</v>
      </c>
      <c r="N2451" t="s">
        <v>1635</v>
      </c>
      <c r="O2451" t="s">
        <v>1552</v>
      </c>
      <c r="P2451" s="61">
        <v>-300</v>
      </c>
      <c r="Q2451" t="s">
        <v>1552</v>
      </c>
      <c r="R2451" s="61">
        <v>0</v>
      </c>
      <c r="S2451" s="61">
        <v>-300</v>
      </c>
    </row>
    <row r="2452" spans="1:19" x14ac:dyDescent="0.2">
      <c r="A2452" t="s">
        <v>647</v>
      </c>
      <c r="B2452" t="s">
        <v>1062</v>
      </c>
      <c r="C2452" t="s">
        <v>1433</v>
      </c>
      <c r="D2452" t="s">
        <v>239</v>
      </c>
      <c r="E2452" t="s">
        <v>1546</v>
      </c>
      <c r="F2452" t="s">
        <v>115</v>
      </c>
      <c r="G2452" s="87">
        <v>43663</v>
      </c>
      <c r="H2452" t="s">
        <v>2974</v>
      </c>
      <c r="I2452" t="s">
        <v>4651</v>
      </c>
      <c r="J2452" t="s">
        <v>4652</v>
      </c>
      <c r="K2452">
        <v>10235</v>
      </c>
      <c r="L2452" t="s">
        <v>4653</v>
      </c>
      <c r="M2452" s="87">
        <v>43675</v>
      </c>
      <c r="N2452" t="s">
        <v>1635</v>
      </c>
      <c r="O2452" t="s">
        <v>1552</v>
      </c>
      <c r="P2452" s="61">
        <v>-111.1</v>
      </c>
      <c r="Q2452" t="s">
        <v>1552</v>
      </c>
      <c r="R2452" s="61">
        <v>0</v>
      </c>
      <c r="S2452" s="61">
        <v>-111.1</v>
      </c>
    </row>
    <row r="2453" spans="1:19" x14ac:dyDescent="0.2">
      <c r="A2453" t="s">
        <v>647</v>
      </c>
      <c r="B2453" t="s">
        <v>1062</v>
      </c>
      <c r="C2453" t="s">
        <v>1433</v>
      </c>
      <c r="D2453" t="s">
        <v>239</v>
      </c>
      <c r="E2453" t="s">
        <v>1546</v>
      </c>
      <c r="F2453" t="s">
        <v>115</v>
      </c>
      <c r="G2453" s="87">
        <v>43663</v>
      </c>
      <c r="H2453" t="s">
        <v>2974</v>
      </c>
      <c r="I2453" t="s">
        <v>4654</v>
      </c>
      <c r="J2453" t="s">
        <v>4509</v>
      </c>
      <c r="K2453">
        <v>10234</v>
      </c>
      <c r="L2453" t="s">
        <v>4655</v>
      </c>
      <c r="M2453" s="87">
        <v>43675</v>
      </c>
      <c r="N2453" t="s">
        <v>1635</v>
      </c>
      <c r="O2453" t="s">
        <v>1552</v>
      </c>
      <c r="P2453" s="61">
        <v>-16141.46</v>
      </c>
      <c r="Q2453" t="s">
        <v>1552</v>
      </c>
      <c r="R2453" s="61">
        <v>0</v>
      </c>
      <c r="S2453" s="61">
        <v>-16141.46</v>
      </c>
    </row>
    <row r="2454" spans="1:19" x14ac:dyDescent="0.2">
      <c r="A2454" t="s">
        <v>647</v>
      </c>
      <c r="B2454" t="s">
        <v>1062</v>
      </c>
      <c r="C2454" t="s">
        <v>1433</v>
      </c>
      <c r="D2454" t="s">
        <v>239</v>
      </c>
      <c r="E2454" t="s">
        <v>1546</v>
      </c>
      <c r="F2454" t="s">
        <v>115</v>
      </c>
      <c r="G2454" s="87">
        <v>43663</v>
      </c>
      <c r="H2454" t="s">
        <v>2974</v>
      </c>
      <c r="I2454" t="s">
        <v>4656</v>
      </c>
      <c r="J2454" t="s">
        <v>4657</v>
      </c>
      <c r="K2454">
        <v>10234</v>
      </c>
      <c r="L2454" t="s">
        <v>4658</v>
      </c>
      <c r="M2454" s="87">
        <v>43675</v>
      </c>
      <c r="N2454" t="s">
        <v>1635</v>
      </c>
      <c r="O2454" t="s">
        <v>1552</v>
      </c>
      <c r="P2454" s="61">
        <v>8800</v>
      </c>
      <c r="Q2454" t="s">
        <v>1552</v>
      </c>
      <c r="R2454" s="61">
        <v>8800</v>
      </c>
      <c r="S2454" s="61">
        <v>0</v>
      </c>
    </row>
    <row r="2455" spans="1:19" x14ac:dyDescent="0.2">
      <c r="A2455" t="s">
        <v>647</v>
      </c>
      <c r="B2455" t="s">
        <v>1062</v>
      </c>
      <c r="C2455" t="s">
        <v>1433</v>
      </c>
      <c r="D2455" t="s">
        <v>239</v>
      </c>
      <c r="E2455" t="s">
        <v>1546</v>
      </c>
      <c r="F2455" t="s">
        <v>115</v>
      </c>
      <c r="G2455" s="87">
        <v>43663</v>
      </c>
      <c r="H2455" t="s">
        <v>2974</v>
      </c>
      <c r="I2455" t="s">
        <v>4659</v>
      </c>
      <c r="J2455" t="s">
        <v>4660</v>
      </c>
      <c r="K2455">
        <v>10234</v>
      </c>
      <c r="L2455" t="s">
        <v>4658</v>
      </c>
      <c r="M2455" s="87">
        <v>43675</v>
      </c>
      <c r="N2455" t="s">
        <v>1635</v>
      </c>
      <c r="O2455" t="s">
        <v>1552</v>
      </c>
      <c r="P2455" s="61">
        <v>1122</v>
      </c>
      <c r="Q2455" t="s">
        <v>1552</v>
      </c>
      <c r="R2455" s="61">
        <v>1122</v>
      </c>
      <c r="S2455" s="61">
        <v>0</v>
      </c>
    </row>
    <row r="2456" spans="1:19" x14ac:dyDescent="0.2">
      <c r="A2456" t="s">
        <v>647</v>
      </c>
      <c r="B2456" t="s">
        <v>1062</v>
      </c>
      <c r="C2456" t="s">
        <v>1433</v>
      </c>
      <c r="D2456" t="s">
        <v>239</v>
      </c>
      <c r="E2456" t="s">
        <v>1546</v>
      </c>
      <c r="F2456" t="s">
        <v>115</v>
      </c>
      <c r="G2456" s="87">
        <v>43663</v>
      </c>
      <c r="H2456" t="s">
        <v>2974</v>
      </c>
      <c r="I2456" t="s">
        <v>4661</v>
      </c>
      <c r="J2456" t="s">
        <v>4662</v>
      </c>
      <c r="K2456">
        <v>10234</v>
      </c>
      <c r="L2456" t="s">
        <v>4663</v>
      </c>
      <c r="M2456" s="87">
        <v>43675</v>
      </c>
      <c r="N2456" t="s">
        <v>1635</v>
      </c>
      <c r="O2456" t="s">
        <v>1552</v>
      </c>
      <c r="P2456" s="61">
        <v>195</v>
      </c>
      <c r="Q2456" t="s">
        <v>1552</v>
      </c>
      <c r="R2456" s="61">
        <v>195</v>
      </c>
      <c r="S2456" s="61">
        <v>0</v>
      </c>
    </row>
    <row r="2457" spans="1:19" x14ac:dyDescent="0.2">
      <c r="A2457" t="s">
        <v>647</v>
      </c>
      <c r="B2457" t="s">
        <v>1062</v>
      </c>
      <c r="C2457" t="s">
        <v>1433</v>
      </c>
      <c r="D2457" t="s">
        <v>239</v>
      </c>
      <c r="E2457" t="s">
        <v>1546</v>
      </c>
      <c r="F2457" t="s">
        <v>115</v>
      </c>
      <c r="G2457" s="87">
        <v>43663</v>
      </c>
      <c r="H2457" t="s">
        <v>2974</v>
      </c>
      <c r="I2457" t="s">
        <v>4664</v>
      </c>
      <c r="J2457" t="s">
        <v>4665</v>
      </c>
      <c r="K2457">
        <v>10234</v>
      </c>
      <c r="L2457" t="s">
        <v>4663</v>
      </c>
      <c r="M2457" s="87">
        <v>43675</v>
      </c>
      <c r="N2457" t="s">
        <v>1635</v>
      </c>
      <c r="O2457" t="s">
        <v>1552</v>
      </c>
      <c r="P2457" s="61">
        <v>250</v>
      </c>
      <c r="Q2457" t="s">
        <v>1552</v>
      </c>
      <c r="R2457" s="61">
        <v>250</v>
      </c>
      <c r="S2457" s="61">
        <v>0</v>
      </c>
    </row>
    <row r="2458" spans="1:19" x14ac:dyDescent="0.2">
      <c r="A2458" t="s">
        <v>647</v>
      </c>
      <c r="B2458" t="s">
        <v>1062</v>
      </c>
      <c r="C2458" t="s">
        <v>1433</v>
      </c>
      <c r="D2458" t="s">
        <v>239</v>
      </c>
      <c r="E2458" t="s">
        <v>1546</v>
      </c>
      <c r="F2458" t="s">
        <v>115</v>
      </c>
      <c r="G2458" s="87">
        <v>43663</v>
      </c>
      <c r="H2458" t="s">
        <v>2974</v>
      </c>
      <c r="I2458" t="s">
        <v>4666</v>
      </c>
      <c r="J2458" t="s">
        <v>4667</v>
      </c>
      <c r="K2458">
        <v>10234</v>
      </c>
      <c r="L2458" t="s">
        <v>4663</v>
      </c>
      <c r="M2458" s="87">
        <v>43675</v>
      </c>
      <c r="N2458" t="s">
        <v>1635</v>
      </c>
      <c r="O2458" t="s">
        <v>1552</v>
      </c>
      <c r="P2458" s="61">
        <v>195</v>
      </c>
      <c r="Q2458" t="s">
        <v>1552</v>
      </c>
      <c r="R2458" s="61">
        <v>195</v>
      </c>
      <c r="S2458" s="61">
        <v>0</v>
      </c>
    </row>
    <row r="2459" spans="1:19" x14ac:dyDescent="0.2">
      <c r="A2459" t="s">
        <v>647</v>
      </c>
      <c r="B2459" t="s">
        <v>1062</v>
      </c>
      <c r="C2459" t="s">
        <v>1433</v>
      </c>
      <c r="D2459" t="s">
        <v>239</v>
      </c>
      <c r="E2459" t="s">
        <v>1546</v>
      </c>
      <c r="F2459" t="s">
        <v>115</v>
      </c>
      <c r="G2459" s="87">
        <v>43663</v>
      </c>
      <c r="H2459" t="s">
        <v>2974</v>
      </c>
      <c r="I2459" t="s">
        <v>4668</v>
      </c>
      <c r="J2459" t="s">
        <v>4669</v>
      </c>
      <c r="K2459">
        <v>10234</v>
      </c>
      <c r="L2459" t="s">
        <v>4663</v>
      </c>
      <c r="M2459" s="87">
        <v>43675</v>
      </c>
      <c r="N2459" t="s">
        <v>1635</v>
      </c>
      <c r="O2459" t="s">
        <v>1552</v>
      </c>
      <c r="P2459" s="61">
        <v>140</v>
      </c>
      <c r="Q2459" t="s">
        <v>1552</v>
      </c>
      <c r="R2459" s="61">
        <v>140</v>
      </c>
      <c r="S2459" s="61">
        <v>0</v>
      </c>
    </row>
    <row r="2460" spans="1:19" x14ac:dyDescent="0.2">
      <c r="A2460" t="s">
        <v>647</v>
      </c>
      <c r="B2460" t="s">
        <v>1062</v>
      </c>
      <c r="C2460" t="s">
        <v>1433</v>
      </c>
      <c r="D2460" t="s">
        <v>239</v>
      </c>
      <c r="E2460" t="s">
        <v>1546</v>
      </c>
      <c r="F2460" t="s">
        <v>115</v>
      </c>
      <c r="G2460" s="87">
        <v>43664</v>
      </c>
      <c r="H2460" t="s">
        <v>2974</v>
      </c>
      <c r="I2460" t="s">
        <v>4670</v>
      </c>
      <c r="J2460" t="s">
        <v>4671</v>
      </c>
      <c r="K2460">
        <v>10234</v>
      </c>
      <c r="L2460" t="s">
        <v>4672</v>
      </c>
      <c r="M2460" s="87">
        <v>43675</v>
      </c>
      <c r="N2460" t="s">
        <v>1635</v>
      </c>
      <c r="O2460" t="s">
        <v>1552</v>
      </c>
      <c r="P2460" s="61">
        <v>550</v>
      </c>
      <c r="Q2460" t="s">
        <v>1552</v>
      </c>
      <c r="R2460" s="61">
        <v>550</v>
      </c>
      <c r="S2460" s="61">
        <v>0</v>
      </c>
    </row>
    <row r="2461" spans="1:19" x14ac:dyDescent="0.2">
      <c r="A2461" t="s">
        <v>647</v>
      </c>
      <c r="B2461" t="s">
        <v>1062</v>
      </c>
      <c r="C2461" t="s">
        <v>1433</v>
      </c>
      <c r="D2461" t="s">
        <v>239</v>
      </c>
      <c r="E2461" t="s">
        <v>1546</v>
      </c>
      <c r="F2461" t="s">
        <v>115</v>
      </c>
      <c r="G2461" s="87">
        <v>43664</v>
      </c>
      <c r="H2461" t="s">
        <v>2974</v>
      </c>
      <c r="I2461" t="s">
        <v>4673</v>
      </c>
      <c r="J2461" t="s">
        <v>4674</v>
      </c>
      <c r="K2461">
        <v>10234</v>
      </c>
      <c r="L2461" t="s">
        <v>4675</v>
      </c>
      <c r="M2461" s="87">
        <v>43675</v>
      </c>
      <c r="N2461" t="s">
        <v>1635</v>
      </c>
      <c r="O2461" t="s">
        <v>1552</v>
      </c>
      <c r="P2461" s="61">
        <v>-29755</v>
      </c>
      <c r="Q2461" t="s">
        <v>1552</v>
      </c>
      <c r="R2461" s="61">
        <v>0</v>
      </c>
      <c r="S2461" s="61">
        <v>-29755</v>
      </c>
    </row>
    <row r="2462" spans="1:19" x14ac:dyDescent="0.2">
      <c r="A2462" t="s">
        <v>647</v>
      </c>
      <c r="B2462" t="s">
        <v>1062</v>
      </c>
      <c r="C2462" t="s">
        <v>1433</v>
      </c>
      <c r="D2462" t="s">
        <v>239</v>
      </c>
      <c r="E2462" t="s">
        <v>1546</v>
      </c>
      <c r="F2462" t="s">
        <v>115</v>
      </c>
      <c r="G2462" s="87">
        <v>43664</v>
      </c>
      <c r="H2462" t="s">
        <v>2974</v>
      </c>
      <c r="I2462" t="s">
        <v>4676</v>
      </c>
      <c r="J2462" t="s">
        <v>4677</v>
      </c>
      <c r="K2462">
        <v>10234</v>
      </c>
      <c r="L2462" t="s">
        <v>4678</v>
      </c>
      <c r="M2462" s="87">
        <v>43675</v>
      </c>
      <c r="N2462" t="s">
        <v>1635</v>
      </c>
      <c r="O2462" t="s">
        <v>1552</v>
      </c>
      <c r="P2462" s="61">
        <v>305</v>
      </c>
      <c r="Q2462" t="s">
        <v>1552</v>
      </c>
      <c r="R2462" s="61">
        <v>305</v>
      </c>
      <c r="S2462" s="61">
        <v>0</v>
      </c>
    </row>
    <row r="2463" spans="1:19" x14ac:dyDescent="0.2">
      <c r="A2463" t="s">
        <v>647</v>
      </c>
      <c r="B2463" t="s">
        <v>1062</v>
      </c>
      <c r="C2463" t="s">
        <v>1433</v>
      </c>
      <c r="D2463" t="s">
        <v>239</v>
      </c>
      <c r="E2463" t="s">
        <v>1546</v>
      </c>
      <c r="F2463" t="s">
        <v>115</v>
      </c>
      <c r="G2463" s="87">
        <v>43665</v>
      </c>
      <c r="H2463" t="s">
        <v>2974</v>
      </c>
      <c r="I2463" t="s">
        <v>4485</v>
      </c>
      <c r="J2463" t="s">
        <v>3459</v>
      </c>
      <c r="K2463">
        <v>10234</v>
      </c>
      <c r="L2463" t="s">
        <v>4679</v>
      </c>
      <c r="M2463" s="87">
        <v>43675</v>
      </c>
      <c r="N2463" t="s">
        <v>1635</v>
      </c>
      <c r="O2463" t="s">
        <v>1552</v>
      </c>
      <c r="P2463" s="61">
        <v>-350</v>
      </c>
      <c r="Q2463" t="s">
        <v>1552</v>
      </c>
      <c r="R2463" s="61">
        <v>0</v>
      </c>
      <c r="S2463" s="61">
        <v>-350</v>
      </c>
    </row>
    <row r="2464" spans="1:19" x14ac:dyDescent="0.2">
      <c r="A2464" t="s">
        <v>647</v>
      </c>
      <c r="B2464" t="s">
        <v>1062</v>
      </c>
      <c r="C2464" t="s">
        <v>1433</v>
      </c>
      <c r="D2464" t="s">
        <v>239</v>
      </c>
      <c r="E2464" t="s">
        <v>1546</v>
      </c>
      <c r="F2464" t="s">
        <v>115</v>
      </c>
      <c r="G2464" s="87">
        <v>43665</v>
      </c>
      <c r="H2464" t="s">
        <v>2974</v>
      </c>
      <c r="I2464" t="s">
        <v>4680</v>
      </c>
      <c r="J2464" t="s">
        <v>4681</v>
      </c>
      <c r="K2464">
        <v>10233</v>
      </c>
      <c r="L2464" t="s">
        <v>4682</v>
      </c>
      <c r="M2464" s="87">
        <v>43675</v>
      </c>
      <c r="N2464" t="s">
        <v>1635</v>
      </c>
      <c r="O2464" t="s">
        <v>1552</v>
      </c>
      <c r="P2464" s="61">
        <v>561</v>
      </c>
      <c r="Q2464" t="s">
        <v>1552</v>
      </c>
      <c r="R2464" s="61">
        <v>561</v>
      </c>
      <c r="S2464" s="61">
        <v>0</v>
      </c>
    </row>
    <row r="2465" spans="1:19" x14ac:dyDescent="0.2">
      <c r="A2465" t="s">
        <v>647</v>
      </c>
      <c r="B2465" t="s">
        <v>1062</v>
      </c>
      <c r="C2465" t="s">
        <v>1433</v>
      </c>
      <c r="D2465" t="s">
        <v>239</v>
      </c>
      <c r="E2465" t="s">
        <v>1546</v>
      </c>
      <c r="F2465" t="s">
        <v>115</v>
      </c>
      <c r="G2465" s="87">
        <v>43665</v>
      </c>
      <c r="H2465" t="s">
        <v>2974</v>
      </c>
      <c r="I2465" t="s">
        <v>4683</v>
      </c>
      <c r="J2465" t="s">
        <v>4684</v>
      </c>
      <c r="K2465">
        <v>10234</v>
      </c>
      <c r="L2465" t="s">
        <v>4678</v>
      </c>
      <c r="M2465" s="87">
        <v>43675</v>
      </c>
      <c r="N2465" t="s">
        <v>1635</v>
      </c>
      <c r="O2465" t="s">
        <v>1552</v>
      </c>
      <c r="P2465" s="61">
        <v>195</v>
      </c>
      <c r="Q2465" t="s">
        <v>1552</v>
      </c>
      <c r="R2465" s="61">
        <v>195</v>
      </c>
      <c r="S2465" s="61">
        <v>0</v>
      </c>
    </row>
    <row r="2466" spans="1:19" x14ac:dyDescent="0.2">
      <c r="A2466" t="s">
        <v>647</v>
      </c>
      <c r="B2466" t="s">
        <v>1062</v>
      </c>
      <c r="C2466" t="s">
        <v>1433</v>
      </c>
      <c r="D2466" t="s">
        <v>239</v>
      </c>
      <c r="E2466" t="s">
        <v>1546</v>
      </c>
      <c r="F2466" t="s">
        <v>115</v>
      </c>
      <c r="G2466" s="87">
        <v>43668</v>
      </c>
      <c r="H2466" t="s">
        <v>2974</v>
      </c>
      <c r="I2466" t="s">
        <v>4685</v>
      </c>
      <c r="J2466" t="s">
        <v>4686</v>
      </c>
      <c r="K2466">
        <v>10233</v>
      </c>
      <c r="L2466" t="s">
        <v>4687</v>
      </c>
      <c r="M2466" s="87">
        <v>43675</v>
      </c>
      <c r="N2466" t="s">
        <v>1635</v>
      </c>
      <c r="O2466" t="s">
        <v>1552</v>
      </c>
      <c r="P2466" s="61">
        <v>660</v>
      </c>
      <c r="Q2466" t="s">
        <v>1552</v>
      </c>
      <c r="R2466" s="61">
        <v>660</v>
      </c>
      <c r="S2466" s="61">
        <v>0</v>
      </c>
    </row>
    <row r="2467" spans="1:19" x14ac:dyDescent="0.2">
      <c r="A2467" t="s">
        <v>647</v>
      </c>
      <c r="B2467" t="s">
        <v>1062</v>
      </c>
      <c r="C2467" t="s">
        <v>1433</v>
      </c>
      <c r="D2467" t="s">
        <v>239</v>
      </c>
      <c r="E2467" t="s">
        <v>1546</v>
      </c>
      <c r="F2467" t="s">
        <v>115</v>
      </c>
      <c r="G2467" s="87">
        <v>43668</v>
      </c>
      <c r="H2467" t="s">
        <v>2974</v>
      </c>
      <c r="I2467" t="s">
        <v>4688</v>
      </c>
      <c r="J2467" t="s">
        <v>4552</v>
      </c>
      <c r="K2467">
        <v>10233</v>
      </c>
      <c r="L2467" t="s">
        <v>4687</v>
      </c>
      <c r="M2467" s="87">
        <v>43675</v>
      </c>
      <c r="N2467" t="s">
        <v>1635</v>
      </c>
      <c r="O2467" t="s">
        <v>1552</v>
      </c>
      <c r="P2467" s="61">
        <v>660</v>
      </c>
      <c r="Q2467" t="s">
        <v>1552</v>
      </c>
      <c r="R2467" s="61">
        <v>660</v>
      </c>
      <c r="S2467" s="61">
        <v>0</v>
      </c>
    </row>
    <row r="2468" spans="1:19" x14ac:dyDescent="0.2">
      <c r="A2468" t="s">
        <v>647</v>
      </c>
      <c r="B2468" t="s">
        <v>1062</v>
      </c>
      <c r="C2468" t="s">
        <v>1433</v>
      </c>
      <c r="D2468" t="s">
        <v>239</v>
      </c>
      <c r="E2468" t="s">
        <v>1546</v>
      </c>
      <c r="F2468" t="s">
        <v>115</v>
      </c>
      <c r="G2468" s="87">
        <v>43668</v>
      </c>
      <c r="H2468" t="s">
        <v>2974</v>
      </c>
      <c r="I2468" t="s">
        <v>4689</v>
      </c>
      <c r="J2468" t="s">
        <v>4690</v>
      </c>
      <c r="K2468">
        <v>10233</v>
      </c>
      <c r="L2468" t="s">
        <v>4687</v>
      </c>
      <c r="M2468" s="87">
        <v>43675</v>
      </c>
      <c r="N2468" t="s">
        <v>1635</v>
      </c>
      <c r="O2468" t="s">
        <v>1552</v>
      </c>
      <c r="P2468" s="61">
        <v>247.5</v>
      </c>
      <c r="Q2468" t="s">
        <v>1552</v>
      </c>
      <c r="R2468" s="61">
        <v>247.5</v>
      </c>
      <c r="S2468" s="61">
        <v>0</v>
      </c>
    </row>
    <row r="2469" spans="1:19" x14ac:dyDescent="0.2">
      <c r="A2469" t="s">
        <v>647</v>
      </c>
      <c r="B2469" t="s">
        <v>1062</v>
      </c>
      <c r="C2469" t="s">
        <v>1433</v>
      </c>
      <c r="D2469" t="s">
        <v>239</v>
      </c>
      <c r="E2469" t="s">
        <v>1546</v>
      </c>
      <c r="F2469" t="s">
        <v>115</v>
      </c>
      <c r="G2469" s="87">
        <v>43668</v>
      </c>
      <c r="H2469" t="s">
        <v>2974</v>
      </c>
      <c r="I2469" t="s">
        <v>4691</v>
      </c>
      <c r="J2469" t="s">
        <v>4692</v>
      </c>
      <c r="K2469">
        <v>10233</v>
      </c>
      <c r="L2469" t="s">
        <v>4693</v>
      </c>
      <c r="M2469" s="87">
        <v>43675</v>
      </c>
      <c r="N2469" t="s">
        <v>1635</v>
      </c>
      <c r="O2469" t="s">
        <v>1552</v>
      </c>
      <c r="P2469" s="61">
        <v>517</v>
      </c>
      <c r="Q2469" t="s">
        <v>1552</v>
      </c>
      <c r="R2469" s="61">
        <v>517</v>
      </c>
      <c r="S2469" s="61">
        <v>0</v>
      </c>
    </row>
    <row r="2470" spans="1:19" x14ac:dyDescent="0.2">
      <c r="A2470" t="s">
        <v>647</v>
      </c>
      <c r="B2470" t="s">
        <v>1062</v>
      </c>
      <c r="C2470" t="s">
        <v>1433</v>
      </c>
      <c r="D2470" t="s">
        <v>239</v>
      </c>
      <c r="E2470" t="s">
        <v>1546</v>
      </c>
      <c r="F2470" t="s">
        <v>115</v>
      </c>
      <c r="G2470" s="87">
        <v>43669</v>
      </c>
      <c r="H2470" t="s">
        <v>2974</v>
      </c>
      <c r="I2470" t="s">
        <v>4694</v>
      </c>
      <c r="J2470" t="s">
        <v>4695</v>
      </c>
      <c r="K2470">
        <v>10232</v>
      </c>
      <c r="L2470" t="s">
        <v>4696</v>
      </c>
      <c r="M2470" s="87">
        <v>43675</v>
      </c>
      <c r="N2470" t="s">
        <v>1635</v>
      </c>
      <c r="O2470" t="s">
        <v>1552</v>
      </c>
      <c r="P2470" s="61">
        <v>786.5</v>
      </c>
      <c r="Q2470" t="s">
        <v>1552</v>
      </c>
      <c r="R2470" s="61">
        <v>786.5</v>
      </c>
      <c r="S2470" s="61">
        <v>0</v>
      </c>
    </row>
    <row r="2471" spans="1:19" x14ac:dyDescent="0.2">
      <c r="A2471" t="s">
        <v>647</v>
      </c>
      <c r="B2471" t="s">
        <v>1062</v>
      </c>
      <c r="C2471" t="s">
        <v>1433</v>
      </c>
      <c r="D2471" t="s">
        <v>239</v>
      </c>
      <c r="E2471" t="s">
        <v>1546</v>
      </c>
      <c r="F2471" t="s">
        <v>115</v>
      </c>
      <c r="G2471" s="87">
        <v>43669</v>
      </c>
      <c r="H2471" t="s">
        <v>2974</v>
      </c>
      <c r="I2471" t="s">
        <v>4697</v>
      </c>
      <c r="J2471" t="s">
        <v>4698</v>
      </c>
      <c r="K2471">
        <v>10233</v>
      </c>
      <c r="L2471" t="s">
        <v>4699</v>
      </c>
      <c r="M2471" s="87">
        <v>43675</v>
      </c>
      <c r="N2471" t="s">
        <v>1635</v>
      </c>
      <c r="O2471" t="s">
        <v>1552</v>
      </c>
      <c r="P2471" s="61">
        <v>140</v>
      </c>
      <c r="Q2471" t="s">
        <v>1552</v>
      </c>
      <c r="R2471" s="61">
        <v>140</v>
      </c>
      <c r="S2471" s="61">
        <v>0</v>
      </c>
    </row>
    <row r="2472" spans="1:19" x14ac:dyDescent="0.2">
      <c r="A2472" t="s">
        <v>647</v>
      </c>
      <c r="B2472" t="s">
        <v>1062</v>
      </c>
      <c r="C2472" t="s">
        <v>1433</v>
      </c>
      <c r="D2472" t="s">
        <v>239</v>
      </c>
      <c r="E2472" t="s">
        <v>1546</v>
      </c>
      <c r="F2472" t="s">
        <v>115</v>
      </c>
      <c r="G2472" s="87">
        <v>43669</v>
      </c>
      <c r="H2472" t="s">
        <v>2974</v>
      </c>
      <c r="I2472" t="s">
        <v>4700</v>
      </c>
      <c r="J2472" t="s">
        <v>4701</v>
      </c>
      <c r="K2472">
        <v>10233</v>
      </c>
      <c r="L2472" t="s">
        <v>4699</v>
      </c>
      <c r="M2472" s="87">
        <v>43675</v>
      </c>
      <c r="N2472" t="s">
        <v>1635</v>
      </c>
      <c r="O2472" t="s">
        <v>1552</v>
      </c>
      <c r="P2472" s="61">
        <v>305</v>
      </c>
      <c r="Q2472" t="s">
        <v>1552</v>
      </c>
      <c r="R2472" s="61">
        <v>305</v>
      </c>
      <c r="S2472" s="61">
        <v>0</v>
      </c>
    </row>
    <row r="2473" spans="1:19" x14ac:dyDescent="0.2">
      <c r="A2473" t="s">
        <v>647</v>
      </c>
      <c r="B2473" t="s">
        <v>1062</v>
      </c>
      <c r="C2473" t="s">
        <v>1433</v>
      </c>
      <c r="D2473" t="s">
        <v>239</v>
      </c>
      <c r="E2473" t="s">
        <v>1546</v>
      </c>
      <c r="F2473" t="s">
        <v>115</v>
      </c>
      <c r="G2473" s="87">
        <v>43669</v>
      </c>
      <c r="H2473" t="s">
        <v>2974</v>
      </c>
      <c r="I2473" t="s">
        <v>4702</v>
      </c>
      <c r="J2473" t="s">
        <v>4703</v>
      </c>
      <c r="K2473">
        <v>10233</v>
      </c>
      <c r="L2473" t="s">
        <v>4699</v>
      </c>
      <c r="M2473" s="87">
        <v>43675</v>
      </c>
      <c r="N2473" t="s">
        <v>1635</v>
      </c>
      <c r="O2473" t="s">
        <v>1552</v>
      </c>
      <c r="P2473" s="61">
        <v>195</v>
      </c>
      <c r="Q2473" t="s">
        <v>1552</v>
      </c>
      <c r="R2473" s="61">
        <v>195</v>
      </c>
      <c r="S2473" s="61">
        <v>0</v>
      </c>
    </row>
    <row r="2474" spans="1:19" x14ac:dyDescent="0.2">
      <c r="A2474" t="s">
        <v>647</v>
      </c>
      <c r="B2474" t="s">
        <v>1062</v>
      </c>
      <c r="C2474" t="s">
        <v>1433</v>
      </c>
      <c r="D2474" t="s">
        <v>239</v>
      </c>
      <c r="E2474" t="s">
        <v>1546</v>
      </c>
      <c r="F2474" t="s">
        <v>115</v>
      </c>
      <c r="G2474" s="87">
        <v>43669</v>
      </c>
      <c r="H2474" t="s">
        <v>2974</v>
      </c>
      <c r="I2474" t="s">
        <v>4704</v>
      </c>
      <c r="J2474" t="s">
        <v>4705</v>
      </c>
      <c r="K2474">
        <v>10233</v>
      </c>
      <c r="L2474" t="s">
        <v>4706</v>
      </c>
      <c r="M2474" s="87">
        <v>43675</v>
      </c>
      <c r="N2474" t="s">
        <v>1635</v>
      </c>
      <c r="O2474" t="s">
        <v>1552</v>
      </c>
      <c r="P2474" s="61">
        <v>-425.7</v>
      </c>
      <c r="Q2474" t="s">
        <v>1552</v>
      </c>
      <c r="R2474" s="61">
        <v>0</v>
      </c>
      <c r="S2474" s="61">
        <v>-425.7</v>
      </c>
    </row>
    <row r="2475" spans="1:19" x14ac:dyDescent="0.2">
      <c r="A2475" t="s">
        <v>647</v>
      </c>
      <c r="B2475" t="s">
        <v>1062</v>
      </c>
      <c r="C2475" t="s">
        <v>1433</v>
      </c>
      <c r="D2475" t="s">
        <v>239</v>
      </c>
      <c r="E2475" t="s">
        <v>1546</v>
      </c>
      <c r="F2475" t="s">
        <v>115</v>
      </c>
      <c r="G2475" s="87">
        <v>43669</v>
      </c>
      <c r="H2475" t="s">
        <v>2974</v>
      </c>
      <c r="I2475" t="s">
        <v>4707</v>
      </c>
      <c r="J2475" t="s">
        <v>4708</v>
      </c>
      <c r="K2475">
        <v>10233</v>
      </c>
      <c r="L2475" t="s">
        <v>4709</v>
      </c>
      <c r="M2475" s="87">
        <v>43675</v>
      </c>
      <c r="N2475" t="s">
        <v>1635</v>
      </c>
      <c r="O2475" t="s">
        <v>1552</v>
      </c>
      <c r="P2475" s="61">
        <v>-2422.58</v>
      </c>
      <c r="Q2475" t="s">
        <v>1552</v>
      </c>
      <c r="R2475" s="61">
        <v>0</v>
      </c>
      <c r="S2475" s="61">
        <v>-2422.58</v>
      </c>
    </row>
    <row r="2476" spans="1:19" x14ac:dyDescent="0.2">
      <c r="A2476" t="s">
        <v>647</v>
      </c>
      <c r="B2476" t="s">
        <v>1062</v>
      </c>
      <c r="C2476" t="s">
        <v>1433</v>
      </c>
      <c r="D2476" t="s">
        <v>239</v>
      </c>
      <c r="E2476" t="s">
        <v>1546</v>
      </c>
      <c r="F2476" t="s">
        <v>115</v>
      </c>
      <c r="G2476" s="87">
        <v>43670</v>
      </c>
      <c r="H2476" t="s">
        <v>2974</v>
      </c>
      <c r="I2476" t="s">
        <v>4710</v>
      </c>
      <c r="J2476" t="s">
        <v>4711</v>
      </c>
      <c r="K2476">
        <v>10232</v>
      </c>
      <c r="L2476" t="s">
        <v>4712</v>
      </c>
      <c r="M2476" s="87">
        <v>43675</v>
      </c>
      <c r="N2476" t="s">
        <v>1635</v>
      </c>
      <c r="O2476" t="s">
        <v>1552</v>
      </c>
      <c r="P2476" s="61">
        <v>-102.5</v>
      </c>
      <c r="Q2476" t="s">
        <v>1552</v>
      </c>
      <c r="R2476" s="61">
        <v>0</v>
      </c>
      <c r="S2476" s="61">
        <v>-102.5</v>
      </c>
    </row>
    <row r="2477" spans="1:19" x14ac:dyDescent="0.2">
      <c r="A2477" t="s">
        <v>647</v>
      </c>
      <c r="B2477" t="s">
        <v>1062</v>
      </c>
      <c r="C2477" t="s">
        <v>1433</v>
      </c>
      <c r="D2477" t="s">
        <v>239</v>
      </c>
      <c r="E2477" t="s">
        <v>1546</v>
      </c>
      <c r="F2477" t="s">
        <v>115</v>
      </c>
      <c r="G2477" s="87">
        <v>43670</v>
      </c>
      <c r="H2477" t="s">
        <v>2974</v>
      </c>
      <c r="I2477" t="s">
        <v>4713</v>
      </c>
      <c r="J2477" t="s">
        <v>4714</v>
      </c>
      <c r="K2477">
        <v>10232</v>
      </c>
      <c r="L2477" t="s">
        <v>4715</v>
      </c>
      <c r="M2477" s="87">
        <v>43675</v>
      </c>
      <c r="N2477" t="s">
        <v>1635</v>
      </c>
      <c r="O2477" t="s">
        <v>1552</v>
      </c>
      <c r="P2477" s="61">
        <v>3300</v>
      </c>
      <c r="Q2477" t="s">
        <v>1552</v>
      </c>
      <c r="R2477" s="61">
        <v>3300</v>
      </c>
      <c r="S2477" s="61">
        <v>0</v>
      </c>
    </row>
    <row r="2478" spans="1:19" x14ac:dyDescent="0.2">
      <c r="A2478" t="s">
        <v>647</v>
      </c>
      <c r="B2478" t="s">
        <v>1062</v>
      </c>
      <c r="C2478" t="s">
        <v>1433</v>
      </c>
      <c r="D2478" t="s">
        <v>239</v>
      </c>
      <c r="E2478" t="s">
        <v>1546</v>
      </c>
      <c r="F2478" t="s">
        <v>115</v>
      </c>
      <c r="G2478" s="87">
        <v>43670</v>
      </c>
      <c r="H2478" t="s">
        <v>2974</v>
      </c>
      <c r="I2478" t="s">
        <v>4716</v>
      </c>
      <c r="J2478" t="s">
        <v>4717</v>
      </c>
      <c r="K2478">
        <v>10232</v>
      </c>
      <c r="L2478" t="s">
        <v>4715</v>
      </c>
      <c r="M2478" s="87">
        <v>43675</v>
      </c>
      <c r="N2478" t="s">
        <v>1635</v>
      </c>
      <c r="O2478" t="s">
        <v>1552</v>
      </c>
      <c r="P2478" s="61">
        <v>1380.5</v>
      </c>
      <c r="Q2478" t="s">
        <v>1552</v>
      </c>
      <c r="R2478" s="61">
        <v>1380.5</v>
      </c>
      <c r="S2478" s="61">
        <v>0</v>
      </c>
    </row>
    <row r="2479" spans="1:19" x14ac:dyDescent="0.2">
      <c r="A2479" t="s">
        <v>647</v>
      </c>
      <c r="B2479" t="s">
        <v>1062</v>
      </c>
      <c r="C2479" t="s">
        <v>1433</v>
      </c>
      <c r="D2479" t="s">
        <v>239</v>
      </c>
      <c r="E2479" t="s">
        <v>1546</v>
      </c>
      <c r="F2479" t="s">
        <v>115</v>
      </c>
      <c r="G2479" s="87">
        <v>43670</v>
      </c>
      <c r="H2479" t="s">
        <v>2974</v>
      </c>
      <c r="I2479" t="s">
        <v>4718</v>
      </c>
      <c r="J2479" t="s">
        <v>4518</v>
      </c>
      <c r="K2479">
        <v>10232</v>
      </c>
      <c r="L2479" t="s">
        <v>4715</v>
      </c>
      <c r="M2479" s="87">
        <v>43675</v>
      </c>
      <c r="N2479" t="s">
        <v>1635</v>
      </c>
      <c r="O2479" t="s">
        <v>1552</v>
      </c>
      <c r="P2479" s="61">
        <v>506</v>
      </c>
      <c r="Q2479" t="s">
        <v>1552</v>
      </c>
      <c r="R2479" s="61">
        <v>506</v>
      </c>
      <c r="S2479" s="61">
        <v>0</v>
      </c>
    </row>
    <row r="2480" spans="1:19" x14ac:dyDescent="0.2">
      <c r="A2480" t="s">
        <v>647</v>
      </c>
      <c r="B2480" t="s">
        <v>1062</v>
      </c>
      <c r="C2480" t="s">
        <v>1433</v>
      </c>
      <c r="D2480" t="s">
        <v>239</v>
      </c>
      <c r="E2480" t="s">
        <v>1546</v>
      </c>
      <c r="F2480" t="s">
        <v>115</v>
      </c>
      <c r="G2480" s="87">
        <v>43670</v>
      </c>
      <c r="H2480" t="s">
        <v>2974</v>
      </c>
      <c r="I2480" t="s">
        <v>4719</v>
      </c>
      <c r="J2480" t="s">
        <v>4720</v>
      </c>
      <c r="K2480">
        <v>10232</v>
      </c>
      <c r="L2480" t="s">
        <v>4715</v>
      </c>
      <c r="M2480" s="87">
        <v>43675</v>
      </c>
      <c r="N2480" t="s">
        <v>1635</v>
      </c>
      <c r="O2480" t="s">
        <v>1552</v>
      </c>
      <c r="P2480" s="61">
        <v>220</v>
      </c>
      <c r="Q2480" t="s">
        <v>1552</v>
      </c>
      <c r="R2480" s="61">
        <v>220</v>
      </c>
      <c r="S2480" s="61">
        <v>0</v>
      </c>
    </row>
    <row r="2481" spans="1:19" x14ac:dyDescent="0.2">
      <c r="A2481" t="s">
        <v>647</v>
      </c>
      <c r="B2481" t="s">
        <v>1062</v>
      </c>
      <c r="C2481" t="s">
        <v>1433</v>
      </c>
      <c r="D2481" t="s">
        <v>239</v>
      </c>
      <c r="E2481" t="s">
        <v>1546</v>
      </c>
      <c r="F2481" t="s">
        <v>115</v>
      </c>
      <c r="G2481" s="87">
        <v>43671</v>
      </c>
      <c r="H2481" t="s">
        <v>2974</v>
      </c>
      <c r="I2481" t="s">
        <v>4721</v>
      </c>
      <c r="J2481" t="s">
        <v>4722</v>
      </c>
      <c r="K2481">
        <v>10231</v>
      </c>
      <c r="L2481" t="s">
        <v>4723</v>
      </c>
      <c r="M2481" s="87">
        <v>43675</v>
      </c>
      <c r="N2481" t="s">
        <v>1635</v>
      </c>
      <c r="O2481" t="s">
        <v>1552</v>
      </c>
      <c r="P2481" s="61">
        <v>1430</v>
      </c>
      <c r="Q2481" t="s">
        <v>1552</v>
      </c>
      <c r="R2481" s="61">
        <v>1430</v>
      </c>
      <c r="S2481" s="61">
        <v>0</v>
      </c>
    </row>
    <row r="2482" spans="1:19" x14ac:dyDescent="0.2">
      <c r="A2482" t="s">
        <v>647</v>
      </c>
      <c r="B2482" t="s">
        <v>1062</v>
      </c>
      <c r="C2482" t="s">
        <v>1433</v>
      </c>
      <c r="D2482" t="s">
        <v>239</v>
      </c>
      <c r="E2482" t="s">
        <v>1546</v>
      </c>
      <c r="F2482" t="s">
        <v>115</v>
      </c>
      <c r="G2482" s="87">
        <v>43671</v>
      </c>
      <c r="H2482" t="s">
        <v>2974</v>
      </c>
      <c r="I2482" t="s">
        <v>4724</v>
      </c>
      <c r="J2482" t="s">
        <v>4725</v>
      </c>
      <c r="K2482">
        <v>10231</v>
      </c>
      <c r="L2482" t="s">
        <v>4723</v>
      </c>
      <c r="M2482" s="87">
        <v>43675</v>
      </c>
      <c r="N2482" t="s">
        <v>1635</v>
      </c>
      <c r="O2482" t="s">
        <v>1552</v>
      </c>
      <c r="P2482" s="61">
        <v>1089</v>
      </c>
      <c r="Q2482" t="s">
        <v>1552</v>
      </c>
      <c r="R2482" s="61">
        <v>1089</v>
      </c>
      <c r="S2482" s="61">
        <v>0</v>
      </c>
    </row>
    <row r="2483" spans="1:19" x14ac:dyDescent="0.2">
      <c r="A2483" t="s">
        <v>647</v>
      </c>
      <c r="B2483" t="s">
        <v>1062</v>
      </c>
      <c r="C2483" t="s">
        <v>1433</v>
      </c>
      <c r="D2483" t="s">
        <v>239</v>
      </c>
      <c r="E2483" t="s">
        <v>1546</v>
      </c>
      <c r="F2483" t="s">
        <v>115</v>
      </c>
      <c r="G2483" s="87">
        <v>43671</v>
      </c>
      <c r="H2483" t="s">
        <v>2974</v>
      </c>
      <c r="I2483" t="s">
        <v>4726</v>
      </c>
      <c r="J2483" t="s">
        <v>4727</v>
      </c>
      <c r="K2483">
        <v>10231</v>
      </c>
      <c r="L2483" t="s">
        <v>4723</v>
      </c>
      <c r="M2483" s="87">
        <v>43675</v>
      </c>
      <c r="N2483" t="s">
        <v>1635</v>
      </c>
      <c r="O2483" t="s">
        <v>1552</v>
      </c>
      <c r="P2483" s="61">
        <v>825</v>
      </c>
      <c r="Q2483" t="s">
        <v>1552</v>
      </c>
      <c r="R2483" s="61">
        <v>825</v>
      </c>
      <c r="S2483" s="61">
        <v>0</v>
      </c>
    </row>
    <row r="2484" spans="1:19" x14ac:dyDescent="0.2">
      <c r="A2484" t="s">
        <v>647</v>
      </c>
      <c r="B2484" t="s">
        <v>1062</v>
      </c>
      <c r="C2484" t="s">
        <v>1433</v>
      </c>
      <c r="D2484" t="s">
        <v>239</v>
      </c>
      <c r="E2484" t="s">
        <v>1546</v>
      </c>
      <c r="F2484" t="s">
        <v>115</v>
      </c>
      <c r="G2484" s="87">
        <v>43671</v>
      </c>
      <c r="H2484" t="s">
        <v>2974</v>
      </c>
      <c r="I2484" t="s">
        <v>4728</v>
      </c>
      <c r="J2484" t="s">
        <v>4729</v>
      </c>
      <c r="K2484">
        <v>10231</v>
      </c>
      <c r="L2484" t="s">
        <v>4723</v>
      </c>
      <c r="M2484" s="87">
        <v>43675</v>
      </c>
      <c r="N2484" t="s">
        <v>1635</v>
      </c>
      <c r="O2484" t="s">
        <v>1552</v>
      </c>
      <c r="P2484" s="61">
        <v>330</v>
      </c>
      <c r="Q2484" t="s">
        <v>1552</v>
      </c>
      <c r="R2484" s="61">
        <v>330</v>
      </c>
      <c r="S2484" s="61">
        <v>0</v>
      </c>
    </row>
    <row r="2485" spans="1:19" x14ac:dyDescent="0.2">
      <c r="A2485" t="s">
        <v>647</v>
      </c>
      <c r="B2485" t="s">
        <v>1062</v>
      </c>
      <c r="C2485" t="s">
        <v>1433</v>
      </c>
      <c r="D2485" t="s">
        <v>239</v>
      </c>
      <c r="E2485" t="s">
        <v>1546</v>
      </c>
      <c r="F2485" t="s">
        <v>115</v>
      </c>
      <c r="G2485" s="87">
        <v>43671</v>
      </c>
      <c r="H2485" t="s">
        <v>2974</v>
      </c>
      <c r="I2485" t="s">
        <v>4730</v>
      </c>
      <c r="J2485" t="s">
        <v>4731</v>
      </c>
      <c r="K2485">
        <v>10231</v>
      </c>
      <c r="L2485" t="s">
        <v>4732</v>
      </c>
      <c r="M2485" s="87">
        <v>43675</v>
      </c>
      <c r="N2485" t="s">
        <v>1635</v>
      </c>
      <c r="O2485" t="s">
        <v>1552</v>
      </c>
      <c r="P2485" s="61">
        <v>-47</v>
      </c>
      <c r="Q2485" t="s">
        <v>1552</v>
      </c>
      <c r="R2485" s="61">
        <v>0</v>
      </c>
      <c r="S2485" s="61">
        <v>-47</v>
      </c>
    </row>
    <row r="2486" spans="1:19" x14ac:dyDescent="0.2">
      <c r="A2486" t="s">
        <v>647</v>
      </c>
      <c r="B2486" t="s">
        <v>1062</v>
      </c>
      <c r="C2486" t="s">
        <v>1433</v>
      </c>
      <c r="D2486" t="s">
        <v>239</v>
      </c>
      <c r="E2486" t="s">
        <v>1546</v>
      </c>
      <c r="F2486" t="s">
        <v>115</v>
      </c>
      <c r="G2486" s="87">
        <v>43672</v>
      </c>
      <c r="H2486" t="s">
        <v>2974</v>
      </c>
      <c r="I2486" t="s">
        <v>4485</v>
      </c>
      <c r="J2486" t="s">
        <v>4549</v>
      </c>
      <c r="K2486">
        <v>10231</v>
      </c>
      <c r="L2486" t="s">
        <v>4733</v>
      </c>
      <c r="M2486" s="87">
        <v>43675</v>
      </c>
      <c r="N2486" t="s">
        <v>1635</v>
      </c>
      <c r="O2486" t="s">
        <v>1552</v>
      </c>
      <c r="P2486" s="61">
        <v>-1375</v>
      </c>
      <c r="Q2486" t="s">
        <v>1552</v>
      </c>
      <c r="R2486" s="61">
        <v>0</v>
      </c>
      <c r="S2486" s="61">
        <v>-1375</v>
      </c>
    </row>
    <row r="2487" spans="1:19" x14ac:dyDescent="0.2">
      <c r="A2487" t="s">
        <v>647</v>
      </c>
      <c r="B2487" t="s">
        <v>1062</v>
      </c>
      <c r="C2487" t="s">
        <v>1433</v>
      </c>
      <c r="D2487" t="s">
        <v>239</v>
      </c>
      <c r="E2487" t="s">
        <v>1546</v>
      </c>
      <c r="F2487" t="s">
        <v>115</v>
      </c>
      <c r="G2487" s="87">
        <v>43672</v>
      </c>
      <c r="H2487" t="s">
        <v>2974</v>
      </c>
      <c r="I2487" t="s">
        <v>4485</v>
      </c>
      <c r="J2487" t="s">
        <v>4734</v>
      </c>
      <c r="K2487">
        <v>10231</v>
      </c>
      <c r="L2487" t="s">
        <v>4733</v>
      </c>
      <c r="M2487" s="87">
        <v>43675</v>
      </c>
      <c r="N2487" t="s">
        <v>1635</v>
      </c>
      <c r="O2487" t="s">
        <v>1552</v>
      </c>
      <c r="P2487" s="61">
        <v>-364</v>
      </c>
      <c r="Q2487" t="s">
        <v>1552</v>
      </c>
      <c r="R2487" s="61">
        <v>0</v>
      </c>
      <c r="S2487" s="61">
        <v>-364</v>
      </c>
    </row>
    <row r="2488" spans="1:19" x14ac:dyDescent="0.2">
      <c r="A2488" t="s">
        <v>647</v>
      </c>
      <c r="B2488" t="s">
        <v>1062</v>
      </c>
      <c r="C2488" t="s">
        <v>1433</v>
      </c>
      <c r="D2488" t="s">
        <v>239</v>
      </c>
      <c r="E2488" t="s">
        <v>1546</v>
      </c>
      <c r="F2488" t="s">
        <v>115</v>
      </c>
      <c r="G2488" s="87">
        <v>43672</v>
      </c>
      <c r="H2488" t="s">
        <v>2974</v>
      </c>
      <c r="I2488" t="s">
        <v>4485</v>
      </c>
      <c r="J2488" t="s">
        <v>4735</v>
      </c>
      <c r="K2488">
        <v>10231</v>
      </c>
      <c r="L2488" t="s">
        <v>4733</v>
      </c>
      <c r="M2488" s="87">
        <v>43675</v>
      </c>
      <c r="N2488" t="s">
        <v>1635</v>
      </c>
      <c r="O2488" t="s">
        <v>1552</v>
      </c>
      <c r="P2488" s="61">
        <v>-500</v>
      </c>
      <c r="Q2488" t="s">
        <v>1552</v>
      </c>
      <c r="R2488" s="61">
        <v>0</v>
      </c>
      <c r="S2488" s="61">
        <v>-500</v>
      </c>
    </row>
    <row r="2489" spans="1:19" x14ac:dyDescent="0.2">
      <c r="A2489" t="s">
        <v>647</v>
      </c>
      <c r="B2489" t="s">
        <v>1062</v>
      </c>
      <c r="C2489" t="s">
        <v>1433</v>
      </c>
      <c r="D2489" t="s">
        <v>239</v>
      </c>
      <c r="E2489" t="s">
        <v>1546</v>
      </c>
      <c r="F2489" t="s">
        <v>115</v>
      </c>
      <c r="G2489" s="87">
        <v>43672</v>
      </c>
      <c r="H2489" t="s">
        <v>2974</v>
      </c>
      <c r="I2489" t="s">
        <v>4485</v>
      </c>
      <c r="J2489" t="s">
        <v>4736</v>
      </c>
      <c r="K2489">
        <v>10231</v>
      </c>
      <c r="L2489" t="s">
        <v>4733</v>
      </c>
      <c r="M2489" s="87">
        <v>43675</v>
      </c>
      <c r="N2489" t="s">
        <v>1635</v>
      </c>
      <c r="O2489" t="s">
        <v>1552</v>
      </c>
      <c r="P2489" s="61">
        <v>-2887</v>
      </c>
      <c r="Q2489" t="s">
        <v>1552</v>
      </c>
      <c r="R2489" s="61">
        <v>0</v>
      </c>
      <c r="S2489" s="61">
        <v>-2887</v>
      </c>
    </row>
    <row r="2490" spans="1:19" x14ac:dyDescent="0.2">
      <c r="A2490" t="s">
        <v>647</v>
      </c>
      <c r="B2490" t="s">
        <v>1062</v>
      </c>
      <c r="C2490" t="s">
        <v>1433</v>
      </c>
      <c r="D2490" t="s">
        <v>239</v>
      </c>
      <c r="E2490" t="s">
        <v>1546</v>
      </c>
      <c r="F2490" t="s">
        <v>115</v>
      </c>
      <c r="G2490" s="87">
        <v>43672</v>
      </c>
      <c r="H2490" t="s">
        <v>2974</v>
      </c>
      <c r="I2490" t="s">
        <v>4485</v>
      </c>
      <c r="J2490" t="s">
        <v>4737</v>
      </c>
      <c r="K2490">
        <v>10231</v>
      </c>
      <c r="L2490" t="s">
        <v>4733</v>
      </c>
      <c r="M2490" s="87">
        <v>43675</v>
      </c>
      <c r="N2490" t="s">
        <v>1635</v>
      </c>
      <c r="O2490" t="s">
        <v>1552</v>
      </c>
      <c r="P2490" s="61">
        <v>-109.95</v>
      </c>
      <c r="Q2490" t="s">
        <v>1552</v>
      </c>
      <c r="R2490" s="61">
        <v>0</v>
      </c>
      <c r="S2490" s="61">
        <v>-109.95</v>
      </c>
    </row>
    <row r="2491" spans="1:19" x14ac:dyDescent="0.2">
      <c r="A2491" t="s">
        <v>647</v>
      </c>
      <c r="B2491" t="s">
        <v>1062</v>
      </c>
      <c r="C2491" t="s">
        <v>1433</v>
      </c>
      <c r="D2491" t="s">
        <v>239</v>
      </c>
      <c r="E2491" t="s">
        <v>1546</v>
      </c>
      <c r="F2491" t="s">
        <v>115</v>
      </c>
      <c r="G2491" s="87">
        <v>43672</v>
      </c>
      <c r="H2491" t="s">
        <v>2974</v>
      </c>
      <c r="I2491" t="s">
        <v>4485</v>
      </c>
      <c r="J2491" t="s">
        <v>4738</v>
      </c>
      <c r="K2491">
        <v>10231</v>
      </c>
      <c r="L2491" t="s">
        <v>4733</v>
      </c>
      <c r="M2491" s="87">
        <v>43675</v>
      </c>
      <c r="N2491" t="s">
        <v>1635</v>
      </c>
      <c r="O2491" t="s">
        <v>1552</v>
      </c>
      <c r="P2491" s="61">
        <v>-200</v>
      </c>
      <c r="Q2491" t="s">
        <v>1552</v>
      </c>
      <c r="R2491" s="61">
        <v>0</v>
      </c>
      <c r="S2491" s="61">
        <v>-200</v>
      </c>
    </row>
    <row r="2492" spans="1:19" x14ac:dyDescent="0.2">
      <c r="A2492" t="s">
        <v>647</v>
      </c>
      <c r="B2492" t="s">
        <v>1062</v>
      </c>
      <c r="C2492" t="s">
        <v>1433</v>
      </c>
      <c r="D2492" t="s">
        <v>239</v>
      </c>
      <c r="E2492" t="s">
        <v>1546</v>
      </c>
      <c r="F2492" t="s">
        <v>115</v>
      </c>
      <c r="G2492" s="87">
        <v>43672</v>
      </c>
      <c r="H2492" t="s">
        <v>2974</v>
      </c>
      <c r="I2492" t="s">
        <v>4485</v>
      </c>
      <c r="J2492" t="s">
        <v>4739</v>
      </c>
      <c r="K2492">
        <v>10231</v>
      </c>
      <c r="L2492" t="s">
        <v>4733</v>
      </c>
      <c r="M2492" s="87">
        <v>43675</v>
      </c>
      <c r="N2492" t="s">
        <v>1635</v>
      </c>
      <c r="O2492" t="s">
        <v>1552</v>
      </c>
      <c r="P2492" s="61">
        <v>-500</v>
      </c>
      <c r="Q2492" t="s">
        <v>1552</v>
      </c>
      <c r="R2492" s="61">
        <v>0</v>
      </c>
      <c r="S2492" s="61">
        <v>-500</v>
      </c>
    </row>
    <row r="2493" spans="1:19" x14ac:dyDescent="0.2">
      <c r="A2493" t="s">
        <v>647</v>
      </c>
      <c r="B2493" t="s">
        <v>1062</v>
      </c>
      <c r="C2493" t="s">
        <v>1433</v>
      </c>
      <c r="D2493" t="s">
        <v>239</v>
      </c>
      <c r="E2493" t="s">
        <v>1546</v>
      </c>
      <c r="F2493" t="s">
        <v>115</v>
      </c>
      <c r="G2493" s="87">
        <v>43672</v>
      </c>
      <c r="H2493" t="s">
        <v>2974</v>
      </c>
      <c r="I2493" t="s">
        <v>4485</v>
      </c>
      <c r="J2493" t="s">
        <v>3459</v>
      </c>
      <c r="K2493">
        <v>10231</v>
      </c>
      <c r="L2493" t="s">
        <v>4733</v>
      </c>
      <c r="M2493" s="87">
        <v>43675</v>
      </c>
      <c r="N2493" t="s">
        <v>1635</v>
      </c>
      <c r="O2493" t="s">
        <v>1552</v>
      </c>
      <c r="P2493" s="61">
        <v>-550</v>
      </c>
      <c r="Q2493" t="s">
        <v>1552</v>
      </c>
      <c r="R2493" s="61">
        <v>0</v>
      </c>
      <c r="S2493" s="61">
        <v>-550</v>
      </c>
    </row>
    <row r="2494" spans="1:19" x14ac:dyDescent="0.2">
      <c r="A2494" t="s">
        <v>647</v>
      </c>
      <c r="B2494" t="s">
        <v>1062</v>
      </c>
      <c r="C2494" t="s">
        <v>1433</v>
      </c>
      <c r="D2494" t="s">
        <v>239</v>
      </c>
      <c r="E2494" t="s">
        <v>1546</v>
      </c>
      <c r="F2494" t="s">
        <v>115</v>
      </c>
      <c r="G2494" s="87">
        <v>43672</v>
      </c>
      <c r="H2494" t="s">
        <v>2974</v>
      </c>
      <c r="I2494" t="s">
        <v>4485</v>
      </c>
      <c r="J2494" t="s">
        <v>4740</v>
      </c>
      <c r="K2494">
        <v>10231</v>
      </c>
      <c r="L2494" t="s">
        <v>4733</v>
      </c>
      <c r="M2494" s="87">
        <v>43675</v>
      </c>
      <c r="N2494" t="s">
        <v>1635</v>
      </c>
      <c r="O2494" t="s">
        <v>1552</v>
      </c>
      <c r="P2494" s="61">
        <v>-1000</v>
      </c>
      <c r="Q2494" t="s">
        <v>1552</v>
      </c>
      <c r="R2494" s="61">
        <v>0</v>
      </c>
      <c r="S2494" s="61">
        <v>-1000</v>
      </c>
    </row>
    <row r="2495" spans="1:19" x14ac:dyDescent="0.2">
      <c r="A2495" t="s">
        <v>647</v>
      </c>
      <c r="B2495" t="s">
        <v>1062</v>
      </c>
      <c r="C2495" t="s">
        <v>1433</v>
      </c>
      <c r="D2495" t="s">
        <v>239</v>
      </c>
      <c r="E2495" t="s">
        <v>1546</v>
      </c>
      <c r="F2495" t="s">
        <v>115</v>
      </c>
      <c r="G2495" s="87">
        <v>43672</v>
      </c>
      <c r="H2495" t="s">
        <v>2974</v>
      </c>
      <c r="I2495" t="s">
        <v>4485</v>
      </c>
      <c r="J2495" t="s">
        <v>4741</v>
      </c>
      <c r="K2495">
        <v>10231</v>
      </c>
      <c r="L2495" t="s">
        <v>4733</v>
      </c>
      <c r="M2495" s="87">
        <v>43675</v>
      </c>
      <c r="N2495" t="s">
        <v>1635</v>
      </c>
      <c r="O2495" t="s">
        <v>1552</v>
      </c>
      <c r="P2495" s="61">
        <v>-350</v>
      </c>
      <c r="Q2495" t="s">
        <v>1552</v>
      </c>
      <c r="R2495" s="61">
        <v>0</v>
      </c>
      <c r="S2495" s="61">
        <v>-350</v>
      </c>
    </row>
    <row r="2496" spans="1:19" x14ac:dyDescent="0.2">
      <c r="A2496" t="s">
        <v>647</v>
      </c>
      <c r="B2496" t="s">
        <v>1062</v>
      </c>
      <c r="C2496" t="s">
        <v>1433</v>
      </c>
      <c r="D2496" t="s">
        <v>239</v>
      </c>
      <c r="E2496" t="s">
        <v>1546</v>
      </c>
      <c r="F2496" t="s">
        <v>115</v>
      </c>
      <c r="G2496" s="87">
        <v>43672</v>
      </c>
      <c r="H2496" t="s">
        <v>2974</v>
      </c>
      <c r="I2496" t="s">
        <v>4485</v>
      </c>
      <c r="J2496" t="s">
        <v>4742</v>
      </c>
      <c r="K2496">
        <v>10231</v>
      </c>
      <c r="L2496" t="s">
        <v>4733</v>
      </c>
      <c r="M2496" s="87">
        <v>43675</v>
      </c>
      <c r="N2496" t="s">
        <v>1635</v>
      </c>
      <c r="O2496" t="s">
        <v>1552</v>
      </c>
      <c r="P2496" s="61">
        <v>-700</v>
      </c>
      <c r="Q2496" t="s">
        <v>1552</v>
      </c>
      <c r="R2496" s="61">
        <v>0</v>
      </c>
      <c r="S2496" s="61">
        <v>-700</v>
      </c>
    </row>
    <row r="2497" spans="1:19" x14ac:dyDescent="0.2">
      <c r="A2497" t="s">
        <v>647</v>
      </c>
      <c r="B2497" t="s">
        <v>1062</v>
      </c>
      <c r="C2497" t="s">
        <v>1433</v>
      </c>
      <c r="D2497" t="s">
        <v>239</v>
      </c>
      <c r="E2497" t="s">
        <v>1546</v>
      </c>
      <c r="F2497" t="s">
        <v>115</v>
      </c>
      <c r="G2497" s="87">
        <v>43672</v>
      </c>
      <c r="H2497" t="s">
        <v>2974</v>
      </c>
      <c r="I2497" t="s">
        <v>4485</v>
      </c>
      <c r="J2497" t="s">
        <v>4743</v>
      </c>
      <c r="K2497">
        <v>10231</v>
      </c>
      <c r="L2497" t="s">
        <v>4733</v>
      </c>
      <c r="M2497" s="87">
        <v>43675</v>
      </c>
      <c r="N2497" t="s">
        <v>1635</v>
      </c>
      <c r="O2497" t="s">
        <v>1552</v>
      </c>
      <c r="P2497" s="61">
        <v>-200</v>
      </c>
      <c r="Q2497" t="s">
        <v>1552</v>
      </c>
      <c r="R2497" s="61">
        <v>0</v>
      </c>
      <c r="S2497" s="61">
        <v>-200</v>
      </c>
    </row>
    <row r="2498" spans="1:19" x14ac:dyDescent="0.2">
      <c r="A2498" t="s">
        <v>647</v>
      </c>
      <c r="B2498" t="s">
        <v>1062</v>
      </c>
      <c r="C2498" t="s">
        <v>1433</v>
      </c>
      <c r="D2498" t="s">
        <v>239</v>
      </c>
      <c r="E2498" t="s">
        <v>1546</v>
      </c>
      <c r="F2498" t="s">
        <v>115</v>
      </c>
      <c r="G2498" s="87">
        <v>43672</v>
      </c>
      <c r="H2498" t="s">
        <v>2974</v>
      </c>
      <c r="I2498" t="s">
        <v>4485</v>
      </c>
      <c r="J2498" t="s">
        <v>4744</v>
      </c>
      <c r="K2498">
        <v>10231</v>
      </c>
      <c r="L2498" t="s">
        <v>4733</v>
      </c>
      <c r="M2498" s="87">
        <v>43675</v>
      </c>
      <c r="N2498" t="s">
        <v>1635</v>
      </c>
      <c r="O2498" t="s">
        <v>1552</v>
      </c>
      <c r="P2498" s="61">
        <v>-1201.46</v>
      </c>
      <c r="Q2498" t="s">
        <v>1552</v>
      </c>
      <c r="R2498" s="61">
        <v>0</v>
      </c>
      <c r="S2498" s="61">
        <v>-1201.46</v>
      </c>
    </row>
    <row r="2499" spans="1:19" x14ac:dyDescent="0.2">
      <c r="A2499" t="s">
        <v>647</v>
      </c>
      <c r="B2499" t="s">
        <v>1062</v>
      </c>
      <c r="C2499" t="s">
        <v>1433</v>
      </c>
      <c r="D2499" t="s">
        <v>239</v>
      </c>
      <c r="E2499" t="s">
        <v>1546</v>
      </c>
      <c r="F2499" t="s">
        <v>115</v>
      </c>
      <c r="G2499" s="87">
        <v>43672</v>
      </c>
      <c r="H2499" t="s">
        <v>2974</v>
      </c>
      <c r="I2499" t="s">
        <v>4485</v>
      </c>
      <c r="J2499" t="s">
        <v>4745</v>
      </c>
      <c r="K2499">
        <v>10231</v>
      </c>
      <c r="L2499" t="s">
        <v>4733</v>
      </c>
      <c r="M2499" s="87">
        <v>43675</v>
      </c>
      <c r="N2499" t="s">
        <v>1635</v>
      </c>
      <c r="O2499" t="s">
        <v>1552</v>
      </c>
      <c r="P2499" s="61">
        <v>-200</v>
      </c>
      <c r="Q2499" t="s">
        <v>1552</v>
      </c>
      <c r="R2499" s="61">
        <v>0</v>
      </c>
      <c r="S2499" s="61">
        <v>-200</v>
      </c>
    </row>
    <row r="2500" spans="1:19" x14ac:dyDescent="0.2">
      <c r="A2500" t="s">
        <v>647</v>
      </c>
      <c r="B2500" t="s">
        <v>1062</v>
      </c>
      <c r="C2500" t="s">
        <v>1433</v>
      </c>
      <c r="D2500" t="s">
        <v>239</v>
      </c>
      <c r="E2500" t="s">
        <v>1546</v>
      </c>
      <c r="F2500" t="s">
        <v>115</v>
      </c>
      <c r="G2500" s="87">
        <v>43672</v>
      </c>
      <c r="H2500" t="s">
        <v>2974</v>
      </c>
      <c r="I2500" t="s">
        <v>4485</v>
      </c>
      <c r="J2500" t="s">
        <v>4563</v>
      </c>
      <c r="K2500">
        <v>10231</v>
      </c>
      <c r="L2500" t="s">
        <v>4733</v>
      </c>
      <c r="M2500" s="87">
        <v>43675</v>
      </c>
      <c r="N2500" t="s">
        <v>1635</v>
      </c>
      <c r="O2500" t="s">
        <v>1552</v>
      </c>
      <c r="P2500" s="61">
        <v>-600</v>
      </c>
      <c r="Q2500" t="s">
        <v>1552</v>
      </c>
      <c r="R2500" s="61">
        <v>0</v>
      </c>
      <c r="S2500" s="61">
        <v>-600</v>
      </c>
    </row>
    <row r="2501" spans="1:19" x14ac:dyDescent="0.2">
      <c r="A2501" t="s">
        <v>647</v>
      </c>
      <c r="B2501" t="s">
        <v>1062</v>
      </c>
      <c r="C2501" t="s">
        <v>1433</v>
      </c>
      <c r="D2501" t="s">
        <v>239</v>
      </c>
      <c r="E2501" t="s">
        <v>1546</v>
      </c>
      <c r="F2501" t="s">
        <v>115</v>
      </c>
      <c r="G2501" s="87">
        <v>43672</v>
      </c>
      <c r="H2501" t="s">
        <v>2974</v>
      </c>
      <c r="I2501" t="s">
        <v>4746</v>
      </c>
      <c r="J2501" t="s">
        <v>4747</v>
      </c>
      <c r="K2501">
        <v>10231</v>
      </c>
      <c r="L2501" t="s">
        <v>4748</v>
      </c>
      <c r="M2501" s="87">
        <v>43675</v>
      </c>
      <c r="N2501" t="s">
        <v>1635</v>
      </c>
      <c r="O2501" t="s">
        <v>1552</v>
      </c>
      <c r="P2501" s="61">
        <v>2420</v>
      </c>
      <c r="Q2501" t="s">
        <v>1552</v>
      </c>
      <c r="R2501" s="61">
        <v>2420</v>
      </c>
      <c r="S2501" s="61">
        <v>0</v>
      </c>
    </row>
    <row r="2502" spans="1:19" x14ac:dyDescent="0.2">
      <c r="A2502" t="s">
        <v>647</v>
      </c>
      <c r="B2502" t="s">
        <v>1062</v>
      </c>
      <c r="C2502" t="s">
        <v>1433</v>
      </c>
      <c r="D2502" t="s">
        <v>239</v>
      </c>
      <c r="E2502" t="s">
        <v>1546</v>
      </c>
      <c r="F2502" t="s">
        <v>115</v>
      </c>
      <c r="G2502" s="87">
        <v>43672</v>
      </c>
      <c r="H2502" t="s">
        <v>2974</v>
      </c>
      <c r="I2502" t="s">
        <v>4749</v>
      </c>
      <c r="J2502" t="s">
        <v>4750</v>
      </c>
      <c r="K2502">
        <v>10231</v>
      </c>
      <c r="L2502" t="s">
        <v>4748</v>
      </c>
      <c r="M2502" s="87">
        <v>43675</v>
      </c>
      <c r="N2502" t="s">
        <v>1635</v>
      </c>
      <c r="O2502" t="s">
        <v>1552</v>
      </c>
      <c r="P2502" s="61">
        <v>1925</v>
      </c>
      <c r="Q2502" t="s">
        <v>1552</v>
      </c>
      <c r="R2502" s="61">
        <v>1925</v>
      </c>
      <c r="S2502" s="61">
        <v>0</v>
      </c>
    </row>
    <row r="2503" spans="1:19" x14ac:dyDescent="0.2">
      <c r="A2503" t="s">
        <v>647</v>
      </c>
      <c r="B2503" t="s">
        <v>1062</v>
      </c>
      <c r="C2503" t="s">
        <v>1433</v>
      </c>
      <c r="D2503" t="s">
        <v>239</v>
      </c>
      <c r="E2503" t="s">
        <v>1546</v>
      </c>
      <c r="F2503" t="s">
        <v>115</v>
      </c>
      <c r="G2503" s="87">
        <v>43672</v>
      </c>
      <c r="H2503" t="s">
        <v>2974</v>
      </c>
      <c r="I2503" t="s">
        <v>4751</v>
      </c>
      <c r="J2503" t="s">
        <v>4752</v>
      </c>
      <c r="K2503">
        <v>10231</v>
      </c>
      <c r="L2503" t="s">
        <v>4748</v>
      </c>
      <c r="M2503" s="87">
        <v>43675</v>
      </c>
      <c r="N2503" t="s">
        <v>1635</v>
      </c>
      <c r="O2503" t="s">
        <v>1552</v>
      </c>
      <c r="P2503" s="61">
        <v>1089</v>
      </c>
      <c r="Q2503" t="s">
        <v>1552</v>
      </c>
      <c r="R2503" s="61">
        <v>1089</v>
      </c>
      <c r="S2503" s="61">
        <v>0</v>
      </c>
    </row>
    <row r="2504" spans="1:19" x14ac:dyDescent="0.2">
      <c r="A2504" t="s">
        <v>647</v>
      </c>
      <c r="B2504" t="s">
        <v>1062</v>
      </c>
      <c r="C2504" t="s">
        <v>1433</v>
      </c>
      <c r="D2504" t="s">
        <v>239</v>
      </c>
      <c r="E2504" t="s">
        <v>1546</v>
      </c>
      <c r="F2504" t="s">
        <v>115</v>
      </c>
      <c r="G2504" s="87">
        <v>43672</v>
      </c>
      <c r="H2504" t="s">
        <v>2974</v>
      </c>
      <c r="I2504" t="s">
        <v>4753</v>
      </c>
      <c r="J2504" t="s">
        <v>4754</v>
      </c>
      <c r="K2504">
        <v>10231</v>
      </c>
      <c r="L2504" t="s">
        <v>4748</v>
      </c>
      <c r="M2504" s="87">
        <v>43675</v>
      </c>
      <c r="N2504" t="s">
        <v>1635</v>
      </c>
      <c r="O2504" t="s">
        <v>1552</v>
      </c>
      <c r="P2504" s="61">
        <v>916.66</v>
      </c>
      <c r="Q2504" t="s">
        <v>1552</v>
      </c>
      <c r="R2504" s="61">
        <v>916.66</v>
      </c>
      <c r="S2504" s="61">
        <v>0</v>
      </c>
    </row>
    <row r="2505" spans="1:19" x14ac:dyDescent="0.2">
      <c r="A2505" t="s">
        <v>647</v>
      </c>
      <c r="B2505" t="s">
        <v>1062</v>
      </c>
      <c r="C2505" t="s">
        <v>1433</v>
      </c>
      <c r="D2505" t="s">
        <v>239</v>
      </c>
      <c r="E2505" t="s">
        <v>1546</v>
      </c>
      <c r="F2505" t="s">
        <v>115</v>
      </c>
      <c r="G2505" s="87">
        <v>43672</v>
      </c>
      <c r="H2505" t="s">
        <v>2974</v>
      </c>
      <c r="I2505" t="s">
        <v>4755</v>
      </c>
      <c r="J2505" t="s">
        <v>4756</v>
      </c>
      <c r="K2505">
        <v>10231</v>
      </c>
      <c r="L2505" t="s">
        <v>4748</v>
      </c>
      <c r="M2505" s="87">
        <v>43675</v>
      </c>
      <c r="N2505" t="s">
        <v>1635</v>
      </c>
      <c r="O2505" t="s">
        <v>1552</v>
      </c>
      <c r="P2505" s="61">
        <v>764.5</v>
      </c>
      <c r="Q2505" t="s">
        <v>1552</v>
      </c>
      <c r="R2505" s="61">
        <v>764.5</v>
      </c>
      <c r="S2505" s="61">
        <v>0</v>
      </c>
    </row>
    <row r="2506" spans="1:19" x14ac:dyDescent="0.2">
      <c r="A2506" t="s">
        <v>647</v>
      </c>
      <c r="B2506" t="s">
        <v>1062</v>
      </c>
      <c r="C2506" t="s">
        <v>1433</v>
      </c>
      <c r="D2506" t="s">
        <v>239</v>
      </c>
      <c r="E2506" t="s">
        <v>1546</v>
      </c>
      <c r="F2506" t="s">
        <v>115</v>
      </c>
      <c r="G2506" s="87">
        <v>43672</v>
      </c>
      <c r="H2506" t="s">
        <v>2974</v>
      </c>
      <c r="I2506" t="s">
        <v>4757</v>
      </c>
      <c r="J2506" t="s">
        <v>4758</v>
      </c>
      <c r="K2506">
        <v>10231</v>
      </c>
      <c r="L2506" t="s">
        <v>4759</v>
      </c>
      <c r="M2506" s="87">
        <v>43675</v>
      </c>
      <c r="N2506" t="s">
        <v>1635</v>
      </c>
      <c r="O2506" t="s">
        <v>1552</v>
      </c>
      <c r="P2506" s="61">
        <v>30</v>
      </c>
      <c r="Q2506" t="s">
        <v>1552</v>
      </c>
      <c r="R2506" s="61">
        <v>30</v>
      </c>
      <c r="S2506" s="61">
        <v>0</v>
      </c>
    </row>
    <row r="2507" spans="1:19" x14ac:dyDescent="0.2">
      <c r="A2507" t="s">
        <v>647</v>
      </c>
      <c r="B2507" t="s">
        <v>1062</v>
      </c>
      <c r="C2507" t="s">
        <v>1433</v>
      </c>
      <c r="D2507" t="s">
        <v>239</v>
      </c>
      <c r="E2507" t="s">
        <v>1546</v>
      </c>
      <c r="F2507" t="s">
        <v>115</v>
      </c>
      <c r="G2507" s="87">
        <v>43675</v>
      </c>
      <c r="H2507" t="s">
        <v>2974</v>
      </c>
      <c r="I2507" t="s">
        <v>4760</v>
      </c>
      <c r="J2507" t="s">
        <v>4628</v>
      </c>
      <c r="K2507">
        <v>10231</v>
      </c>
      <c r="L2507" t="s">
        <v>4761</v>
      </c>
      <c r="M2507" s="87">
        <v>43675</v>
      </c>
      <c r="N2507" t="s">
        <v>1635</v>
      </c>
      <c r="O2507" t="s">
        <v>1552</v>
      </c>
      <c r="P2507" s="61">
        <v>27</v>
      </c>
      <c r="Q2507" t="s">
        <v>1552</v>
      </c>
      <c r="R2507" s="61">
        <v>27</v>
      </c>
      <c r="S2507" s="61">
        <v>0</v>
      </c>
    </row>
    <row r="2508" spans="1:19" x14ac:dyDescent="0.2">
      <c r="A2508" t="s">
        <v>647</v>
      </c>
      <c r="B2508" t="s">
        <v>1062</v>
      </c>
      <c r="C2508" t="s">
        <v>1433</v>
      </c>
      <c r="D2508" t="s">
        <v>239</v>
      </c>
      <c r="E2508" t="s">
        <v>1546</v>
      </c>
      <c r="F2508" t="s">
        <v>115</v>
      </c>
      <c r="G2508" s="87">
        <v>43675</v>
      </c>
      <c r="H2508" t="s">
        <v>2974</v>
      </c>
      <c r="I2508" t="s">
        <v>4762</v>
      </c>
      <c r="J2508" t="s">
        <v>4763</v>
      </c>
      <c r="K2508">
        <v>10231</v>
      </c>
      <c r="L2508" t="s">
        <v>4748</v>
      </c>
      <c r="M2508" s="87">
        <v>43675</v>
      </c>
      <c r="N2508" t="s">
        <v>1635</v>
      </c>
      <c r="O2508" t="s">
        <v>1552</v>
      </c>
      <c r="P2508" s="61">
        <v>550</v>
      </c>
      <c r="Q2508" t="s">
        <v>1552</v>
      </c>
      <c r="R2508" s="61">
        <v>550</v>
      </c>
      <c r="S2508" s="61">
        <v>0</v>
      </c>
    </row>
    <row r="2509" spans="1:19" x14ac:dyDescent="0.2">
      <c r="A2509" t="s">
        <v>647</v>
      </c>
      <c r="B2509" t="s">
        <v>1062</v>
      </c>
      <c r="C2509" t="s">
        <v>1433</v>
      </c>
      <c r="D2509" t="s">
        <v>239</v>
      </c>
      <c r="E2509" t="s">
        <v>1546</v>
      </c>
      <c r="F2509" t="s">
        <v>115</v>
      </c>
      <c r="G2509" s="87">
        <v>43675</v>
      </c>
      <c r="H2509" t="s">
        <v>2974</v>
      </c>
      <c r="I2509" t="s">
        <v>4764</v>
      </c>
      <c r="J2509" t="s">
        <v>4765</v>
      </c>
      <c r="K2509">
        <v>10239</v>
      </c>
      <c r="L2509" t="s">
        <v>4766</v>
      </c>
      <c r="M2509" s="87">
        <v>43676</v>
      </c>
      <c r="N2509" t="s">
        <v>1551</v>
      </c>
      <c r="O2509" t="s">
        <v>1552</v>
      </c>
      <c r="P2509" s="61">
        <v>1089</v>
      </c>
      <c r="Q2509" t="s">
        <v>1552</v>
      </c>
      <c r="R2509" s="61">
        <v>1089</v>
      </c>
      <c r="S2509" s="61">
        <v>0</v>
      </c>
    </row>
    <row r="2510" spans="1:19" x14ac:dyDescent="0.2">
      <c r="A2510" t="s">
        <v>647</v>
      </c>
      <c r="B2510" t="s">
        <v>1062</v>
      </c>
      <c r="C2510" t="s">
        <v>1433</v>
      </c>
      <c r="D2510" t="s">
        <v>239</v>
      </c>
      <c r="E2510" t="s">
        <v>1546</v>
      </c>
      <c r="F2510" t="s">
        <v>115</v>
      </c>
      <c r="G2510" s="87">
        <v>43675</v>
      </c>
      <c r="H2510" t="s">
        <v>2974</v>
      </c>
      <c r="I2510" t="s">
        <v>4767</v>
      </c>
      <c r="J2510" t="s">
        <v>4768</v>
      </c>
      <c r="K2510">
        <v>10239</v>
      </c>
      <c r="L2510" t="s">
        <v>4766</v>
      </c>
      <c r="M2510" s="87">
        <v>43676</v>
      </c>
      <c r="N2510" t="s">
        <v>1551</v>
      </c>
      <c r="O2510" t="s">
        <v>1552</v>
      </c>
      <c r="P2510" s="61">
        <v>605</v>
      </c>
      <c r="Q2510" t="s">
        <v>1552</v>
      </c>
      <c r="R2510" s="61">
        <v>605</v>
      </c>
      <c r="S2510" s="61">
        <v>0</v>
      </c>
    </row>
    <row r="2511" spans="1:19" x14ac:dyDescent="0.2">
      <c r="A2511" t="s">
        <v>647</v>
      </c>
      <c r="B2511" t="s">
        <v>1062</v>
      </c>
      <c r="C2511" t="s">
        <v>1433</v>
      </c>
      <c r="D2511" t="s">
        <v>239</v>
      </c>
      <c r="E2511" t="s">
        <v>1546</v>
      </c>
      <c r="F2511" t="s">
        <v>115</v>
      </c>
      <c r="G2511" s="87">
        <v>43676</v>
      </c>
      <c r="H2511" t="s">
        <v>2974</v>
      </c>
      <c r="I2511" t="s">
        <v>4769</v>
      </c>
      <c r="J2511" t="s">
        <v>4770</v>
      </c>
      <c r="K2511">
        <v>10241</v>
      </c>
      <c r="L2511" t="s">
        <v>4771</v>
      </c>
      <c r="M2511" s="87">
        <v>43677</v>
      </c>
      <c r="N2511" t="s">
        <v>1635</v>
      </c>
      <c r="O2511" t="s">
        <v>1552</v>
      </c>
      <c r="P2511" s="61">
        <v>2090</v>
      </c>
      <c r="Q2511" t="s">
        <v>1552</v>
      </c>
      <c r="R2511" s="61">
        <v>2090</v>
      </c>
      <c r="S2511" s="61">
        <v>0</v>
      </c>
    </row>
    <row r="2512" spans="1:19" x14ac:dyDescent="0.2">
      <c r="A2512" t="s">
        <v>647</v>
      </c>
      <c r="B2512" t="s">
        <v>1062</v>
      </c>
      <c r="C2512" t="s">
        <v>1433</v>
      </c>
      <c r="D2512" t="s">
        <v>239</v>
      </c>
      <c r="E2512" t="s">
        <v>1546</v>
      </c>
      <c r="F2512" t="s">
        <v>115</v>
      </c>
      <c r="G2512" s="87">
        <v>43676</v>
      </c>
      <c r="H2512" t="s">
        <v>2974</v>
      </c>
      <c r="I2512" t="s">
        <v>4772</v>
      </c>
      <c r="J2512" t="s">
        <v>4773</v>
      </c>
      <c r="K2512">
        <v>10241</v>
      </c>
      <c r="L2512" t="s">
        <v>4771</v>
      </c>
      <c r="M2512" s="87">
        <v>43677</v>
      </c>
      <c r="N2512" t="s">
        <v>1635</v>
      </c>
      <c r="O2512" t="s">
        <v>1552</v>
      </c>
      <c r="P2512" s="61">
        <v>1500</v>
      </c>
      <c r="Q2512" t="s">
        <v>1552</v>
      </c>
      <c r="R2512" s="61">
        <v>1500</v>
      </c>
      <c r="S2512" s="61">
        <v>0</v>
      </c>
    </row>
    <row r="2513" spans="1:19" x14ac:dyDescent="0.2">
      <c r="A2513" t="s">
        <v>647</v>
      </c>
      <c r="B2513" t="s">
        <v>1062</v>
      </c>
      <c r="C2513" t="s">
        <v>1433</v>
      </c>
      <c r="D2513" t="s">
        <v>239</v>
      </c>
      <c r="E2513" t="s">
        <v>1546</v>
      </c>
      <c r="F2513" t="s">
        <v>115</v>
      </c>
      <c r="G2513" s="87">
        <v>43676</v>
      </c>
      <c r="H2513" t="s">
        <v>2974</v>
      </c>
      <c r="I2513" t="s">
        <v>4774</v>
      </c>
      <c r="J2513" t="s">
        <v>4775</v>
      </c>
      <c r="K2513">
        <v>10241</v>
      </c>
      <c r="L2513" t="s">
        <v>4771</v>
      </c>
      <c r="M2513" s="87">
        <v>43677</v>
      </c>
      <c r="N2513" t="s">
        <v>1635</v>
      </c>
      <c r="O2513" t="s">
        <v>1552</v>
      </c>
      <c r="P2513" s="61">
        <v>1089</v>
      </c>
      <c r="Q2513" t="s">
        <v>1552</v>
      </c>
      <c r="R2513" s="61">
        <v>1089</v>
      </c>
      <c r="S2513" s="61">
        <v>0</v>
      </c>
    </row>
    <row r="2514" spans="1:19" x14ac:dyDescent="0.2">
      <c r="A2514" t="s">
        <v>647</v>
      </c>
      <c r="B2514" t="s">
        <v>1062</v>
      </c>
      <c r="C2514" t="s">
        <v>1433</v>
      </c>
      <c r="D2514" t="s">
        <v>239</v>
      </c>
      <c r="E2514" t="s">
        <v>1546</v>
      </c>
      <c r="F2514" t="s">
        <v>115</v>
      </c>
      <c r="G2514" s="87">
        <v>43676</v>
      </c>
      <c r="H2514" t="s">
        <v>2974</v>
      </c>
      <c r="I2514" t="s">
        <v>4776</v>
      </c>
      <c r="J2514" t="s">
        <v>4777</v>
      </c>
      <c r="K2514">
        <v>10241</v>
      </c>
      <c r="L2514" t="s">
        <v>4771</v>
      </c>
      <c r="M2514" s="87">
        <v>43677</v>
      </c>
      <c r="N2514" t="s">
        <v>1635</v>
      </c>
      <c r="O2514" t="s">
        <v>1552</v>
      </c>
      <c r="P2514" s="61">
        <v>1089</v>
      </c>
      <c r="Q2514" t="s">
        <v>1552</v>
      </c>
      <c r="R2514" s="61">
        <v>1089</v>
      </c>
      <c r="S2514" s="61">
        <v>0</v>
      </c>
    </row>
    <row r="2515" spans="1:19" x14ac:dyDescent="0.2">
      <c r="A2515" t="s">
        <v>647</v>
      </c>
      <c r="B2515" t="s">
        <v>1062</v>
      </c>
      <c r="C2515" t="s">
        <v>1433</v>
      </c>
      <c r="D2515" t="s">
        <v>239</v>
      </c>
      <c r="E2515" t="s">
        <v>1546</v>
      </c>
      <c r="F2515" t="s">
        <v>115</v>
      </c>
      <c r="G2515" s="87">
        <v>43676</v>
      </c>
      <c r="H2515" t="s">
        <v>2974</v>
      </c>
      <c r="I2515" t="s">
        <v>4778</v>
      </c>
      <c r="J2515" t="s">
        <v>4779</v>
      </c>
      <c r="K2515">
        <v>10241</v>
      </c>
      <c r="L2515" t="s">
        <v>4771</v>
      </c>
      <c r="M2515" s="87">
        <v>43677</v>
      </c>
      <c r="N2515" t="s">
        <v>1635</v>
      </c>
      <c r="O2515" t="s">
        <v>1552</v>
      </c>
      <c r="P2515" s="61">
        <v>330</v>
      </c>
      <c r="Q2515" t="s">
        <v>1552</v>
      </c>
      <c r="R2515" s="61">
        <v>330</v>
      </c>
      <c r="S2515" s="61">
        <v>0</v>
      </c>
    </row>
    <row r="2516" spans="1:19" x14ac:dyDescent="0.2">
      <c r="A2516" t="s">
        <v>647</v>
      </c>
      <c r="B2516" t="s">
        <v>1062</v>
      </c>
      <c r="C2516" t="s">
        <v>1433</v>
      </c>
      <c r="D2516" t="s">
        <v>239</v>
      </c>
      <c r="E2516" t="s">
        <v>1546</v>
      </c>
      <c r="F2516" t="s">
        <v>115</v>
      </c>
      <c r="G2516" s="87">
        <v>43676</v>
      </c>
      <c r="H2516" t="s">
        <v>2974</v>
      </c>
      <c r="I2516" t="s">
        <v>4780</v>
      </c>
      <c r="J2516" t="s">
        <v>4781</v>
      </c>
      <c r="K2516">
        <v>10240</v>
      </c>
      <c r="L2516" t="s">
        <v>4782</v>
      </c>
      <c r="M2516" s="87">
        <v>43677</v>
      </c>
      <c r="N2516" t="s">
        <v>1635</v>
      </c>
      <c r="O2516" t="s">
        <v>1552</v>
      </c>
      <c r="P2516" s="61">
        <v>-55</v>
      </c>
      <c r="Q2516" t="s">
        <v>1552</v>
      </c>
      <c r="R2516" s="61">
        <v>0</v>
      </c>
      <c r="S2516" s="61">
        <v>-55</v>
      </c>
    </row>
    <row r="2517" spans="1:19" x14ac:dyDescent="0.2">
      <c r="A2517" t="s">
        <v>647</v>
      </c>
      <c r="B2517" t="s">
        <v>1062</v>
      </c>
      <c r="C2517" t="s">
        <v>1433</v>
      </c>
      <c r="D2517" t="s">
        <v>239</v>
      </c>
      <c r="E2517" t="s">
        <v>1546</v>
      </c>
      <c r="F2517" t="s">
        <v>115</v>
      </c>
      <c r="G2517" s="87">
        <v>43677</v>
      </c>
      <c r="H2517" t="s">
        <v>2974</v>
      </c>
      <c r="I2517" t="s">
        <v>4783</v>
      </c>
      <c r="J2517" t="s">
        <v>4509</v>
      </c>
      <c r="K2517">
        <v>10241</v>
      </c>
      <c r="L2517" t="s">
        <v>4784</v>
      </c>
      <c r="M2517" s="87">
        <v>43677</v>
      </c>
      <c r="N2517" t="s">
        <v>1635</v>
      </c>
      <c r="O2517" t="s">
        <v>1552</v>
      </c>
      <c r="P2517" s="61">
        <v>-3250.95</v>
      </c>
      <c r="Q2517" t="s">
        <v>1552</v>
      </c>
      <c r="R2517" s="61">
        <v>0</v>
      </c>
      <c r="S2517" s="61">
        <v>-3250.95</v>
      </c>
    </row>
    <row r="2518" spans="1:19" x14ac:dyDescent="0.2">
      <c r="A2518" t="s">
        <v>647</v>
      </c>
      <c r="B2518" t="s">
        <v>1062</v>
      </c>
      <c r="C2518" t="s">
        <v>1433</v>
      </c>
      <c r="D2518" t="s">
        <v>239</v>
      </c>
      <c r="E2518" t="s">
        <v>1546</v>
      </c>
      <c r="F2518" t="s">
        <v>115</v>
      </c>
      <c r="G2518" s="87">
        <v>43677</v>
      </c>
      <c r="H2518" t="s">
        <v>2974</v>
      </c>
      <c r="I2518" t="s">
        <v>4785</v>
      </c>
      <c r="J2518" t="s">
        <v>4509</v>
      </c>
      <c r="K2518">
        <v>10241</v>
      </c>
      <c r="L2518" t="s">
        <v>4786</v>
      </c>
      <c r="M2518" s="87">
        <v>43677</v>
      </c>
      <c r="N2518" t="s">
        <v>1635</v>
      </c>
      <c r="O2518" t="s">
        <v>1552</v>
      </c>
      <c r="P2518" s="61">
        <v>-16444.89</v>
      </c>
      <c r="Q2518" t="s">
        <v>1552</v>
      </c>
      <c r="R2518" s="61">
        <v>0</v>
      </c>
      <c r="S2518" s="61">
        <v>-16444.89</v>
      </c>
    </row>
    <row r="2519" spans="1:19" x14ac:dyDescent="0.2">
      <c r="A2519" t="s">
        <v>647</v>
      </c>
      <c r="B2519" t="s">
        <v>1062</v>
      </c>
      <c r="C2519" t="s">
        <v>1433</v>
      </c>
      <c r="D2519" t="s">
        <v>239</v>
      </c>
      <c r="E2519" t="s">
        <v>1546</v>
      </c>
      <c r="F2519" t="s">
        <v>115</v>
      </c>
      <c r="G2519" s="87">
        <v>43677</v>
      </c>
      <c r="H2519" t="s">
        <v>2974</v>
      </c>
      <c r="I2519" t="s">
        <v>4787</v>
      </c>
      <c r="J2519" t="s">
        <v>4788</v>
      </c>
      <c r="K2519">
        <v>10241</v>
      </c>
      <c r="L2519" t="s">
        <v>4771</v>
      </c>
      <c r="M2519" s="87">
        <v>43677</v>
      </c>
      <c r="N2519" t="s">
        <v>1635</v>
      </c>
      <c r="O2519" t="s">
        <v>1552</v>
      </c>
      <c r="P2519" s="61">
        <v>341</v>
      </c>
      <c r="Q2519" t="s">
        <v>1552</v>
      </c>
      <c r="R2519" s="61">
        <v>341</v>
      </c>
      <c r="S2519" s="61">
        <v>0</v>
      </c>
    </row>
    <row r="2520" spans="1:19" x14ac:dyDescent="0.2">
      <c r="A2520" t="s">
        <v>647</v>
      </c>
      <c r="B2520" t="s">
        <v>1062</v>
      </c>
      <c r="C2520" t="s">
        <v>1433</v>
      </c>
      <c r="D2520" t="s">
        <v>239</v>
      </c>
      <c r="E2520" t="s">
        <v>1546</v>
      </c>
      <c r="F2520" t="s">
        <v>115</v>
      </c>
      <c r="G2520" s="87">
        <v>43677</v>
      </c>
      <c r="H2520" t="s">
        <v>2974</v>
      </c>
      <c r="I2520" t="s">
        <v>2987</v>
      </c>
      <c r="J2520" t="s">
        <v>2988</v>
      </c>
      <c r="K2520">
        <v>10242</v>
      </c>
      <c r="L2520" t="s">
        <v>2989</v>
      </c>
      <c r="M2520" s="87">
        <v>43678</v>
      </c>
      <c r="N2520" t="s">
        <v>1635</v>
      </c>
      <c r="O2520" t="s">
        <v>1552</v>
      </c>
      <c r="P2520" s="61">
        <v>45</v>
      </c>
      <c r="Q2520" t="s">
        <v>1552</v>
      </c>
      <c r="R2520" s="61">
        <v>45</v>
      </c>
      <c r="S2520" s="61">
        <v>0</v>
      </c>
    </row>
    <row r="2521" spans="1:19" x14ac:dyDescent="0.2">
      <c r="A2521" t="s">
        <v>647</v>
      </c>
      <c r="B2521" t="s">
        <v>1062</v>
      </c>
      <c r="C2521" t="s">
        <v>1433</v>
      </c>
      <c r="D2521" t="s">
        <v>239</v>
      </c>
      <c r="E2521" t="s">
        <v>1546</v>
      </c>
      <c r="F2521" t="s">
        <v>115</v>
      </c>
      <c r="G2521" s="87">
        <v>43677</v>
      </c>
      <c r="H2521" t="s">
        <v>2974</v>
      </c>
      <c r="I2521" t="s">
        <v>4789</v>
      </c>
      <c r="J2521" t="s">
        <v>4790</v>
      </c>
      <c r="K2521">
        <v>10242</v>
      </c>
      <c r="L2521" t="s">
        <v>4113</v>
      </c>
      <c r="M2521" s="87">
        <v>43678</v>
      </c>
      <c r="N2521" t="s">
        <v>1635</v>
      </c>
      <c r="O2521" t="s">
        <v>1552</v>
      </c>
      <c r="P2521" s="61">
        <v>1914</v>
      </c>
      <c r="Q2521" t="s">
        <v>1552</v>
      </c>
      <c r="R2521" s="61">
        <v>1914</v>
      </c>
      <c r="S2521" s="61">
        <v>0</v>
      </c>
    </row>
    <row r="2522" spans="1:19" x14ac:dyDescent="0.2">
      <c r="A2522" t="s">
        <v>647</v>
      </c>
      <c r="B2522" t="s">
        <v>1062</v>
      </c>
      <c r="C2522" t="s">
        <v>1433</v>
      </c>
      <c r="D2522" t="s">
        <v>239</v>
      </c>
      <c r="E2522" t="s">
        <v>1546</v>
      </c>
      <c r="F2522" t="s">
        <v>115</v>
      </c>
      <c r="G2522" s="87">
        <v>43677</v>
      </c>
      <c r="H2522" t="s">
        <v>2974</v>
      </c>
      <c r="I2522" t="s">
        <v>4791</v>
      </c>
      <c r="J2522" t="s">
        <v>4768</v>
      </c>
      <c r="K2522">
        <v>10242</v>
      </c>
      <c r="L2522" t="s">
        <v>4113</v>
      </c>
      <c r="M2522" s="87">
        <v>43678</v>
      </c>
      <c r="N2522" t="s">
        <v>1635</v>
      </c>
      <c r="O2522" t="s">
        <v>1552</v>
      </c>
      <c r="P2522" s="61">
        <v>1320</v>
      </c>
      <c r="Q2522" t="s">
        <v>1552</v>
      </c>
      <c r="R2522" s="61">
        <v>1320</v>
      </c>
      <c r="S2522" s="61">
        <v>0</v>
      </c>
    </row>
    <row r="2523" spans="1:19" x14ac:dyDescent="0.2">
      <c r="A2523" t="s">
        <v>647</v>
      </c>
      <c r="B2523" t="s">
        <v>1062</v>
      </c>
      <c r="C2523" t="s">
        <v>1433</v>
      </c>
      <c r="D2523" t="s">
        <v>239</v>
      </c>
      <c r="E2523" t="s">
        <v>1546</v>
      </c>
      <c r="F2523" t="s">
        <v>115</v>
      </c>
      <c r="G2523" s="87">
        <v>43677</v>
      </c>
      <c r="H2523" t="s">
        <v>2974</v>
      </c>
      <c r="I2523" t="s">
        <v>4792</v>
      </c>
      <c r="J2523" t="s">
        <v>4793</v>
      </c>
      <c r="K2523">
        <v>10242</v>
      </c>
      <c r="L2523" t="s">
        <v>4113</v>
      </c>
      <c r="M2523" s="87">
        <v>43678</v>
      </c>
      <c r="N2523" t="s">
        <v>1635</v>
      </c>
      <c r="O2523" t="s">
        <v>1552</v>
      </c>
      <c r="P2523" s="61">
        <v>1089</v>
      </c>
      <c r="Q2523" t="s">
        <v>1552</v>
      </c>
      <c r="R2523" s="61">
        <v>1089</v>
      </c>
      <c r="S2523" s="61">
        <v>0</v>
      </c>
    </row>
    <row r="2524" spans="1:19" x14ac:dyDescent="0.2">
      <c r="A2524" t="s">
        <v>647</v>
      </c>
      <c r="B2524" t="s">
        <v>1062</v>
      </c>
      <c r="C2524" t="s">
        <v>1433</v>
      </c>
      <c r="D2524" t="s">
        <v>239</v>
      </c>
      <c r="E2524" t="s">
        <v>1546</v>
      </c>
      <c r="F2524" t="s">
        <v>115</v>
      </c>
      <c r="G2524" s="87">
        <v>43677</v>
      </c>
      <c r="H2524" t="s">
        <v>2974</v>
      </c>
      <c r="I2524" t="s">
        <v>4794</v>
      </c>
      <c r="J2524" t="s">
        <v>4795</v>
      </c>
      <c r="K2524">
        <v>10242</v>
      </c>
      <c r="L2524" t="s">
        <v>4113</v>
      </c>
      <c r="M2524" s="87">
        <v>43678</v>
      </c>
      <c r="N2524" t="s">
        <v>1635</v>
      </c>
      <c r="O2524" t="s">
        <v>1552</v>
      </c>
      <c r="P2524" s="61">
        <v>642</v>
      </c>
      <c r="Q2524" t="s">
        <v>1552</v>
      </c>
      <c r="R2524" s="61">
        <v>642</v>
      </c>
      <c r="S2524" s="61">
        <v>0</v>
      </c>
    </row>
    <row r="2525" spans="1:19" x14ac:dyDescent="0.2">
      <c r="A2525" t="s">
        <v>647</v>
      </c>
      <c r="B2525" t="s">
        <v>1062</v>
      </c>
      <c r="C2525" t="s">
        <v>1433</v>
      </c>
      <c r="D2525" t="s">
        <v>239</v>
      </c>
      <c r="E2525" t="s">
        <v>1546</v>
      </c>
      <c r="F2525" t="s">
        <v>115</v>
      </c>
      <c r="G2525" s="87">
        <v>43677</v>
      </c>
      <c r="H2525" t="s">
        <v>2974</v>
      </c>
      <c r="I2525" t="s">
        <v>4796</v>
      </c>
      <c r="J2525" t="s">
        <v>4797</v>
      </c>
      <c r="K2525">
        <v>10242</v>
      </c>
      <c r="L2525" t="s">
        <v>4113</v>
      </c>
      <c r="M2525" s="87">
        <v>43678</v>
      </c>
      <c r="N2525" t="s">
        <v>1635</v>
      </c>
      <c r="O2525" t="s">
        <v>1552</v>
      </c>
      <c r="P2525" s="61">
        <v>341</v>
      </c>
      <c r="Q2525" t="s">
        <v>1552</v>
      </c>
      <c r="R2525" s="61">
        <v>341</v>
      </c>
      <c r="S2525" s="61">
        <v>0</v>
      </c>
    </row>
    <row r="2526" spans="1:19" x14ac:dyDescent="0.2">
      <c r="A2526" t="s">
        <v>647</v>
      </c>
      <c r="B2526" t="s">
        <v>1062</v>
      </c>
      <c r="C2526" t="s">
        <v>1433</v>
      </c>
      <c r="D2526" t="s">
        <v>239</v>
      </c>
      <c r="E2526" t="s">
        <v>1546</v>
      </c>
      <c r="F2526" t="s">
        <v>115</v>
      </c>
      <c r="G2526" s="87">
        <v>43677</v>
      </c>
      <c r="H2526" t="s">
        <v>2974</v>
      </c>
      <c r="I2526" t="s">
        <v>4798</v>
      </c>
      <c r="J2526" t="s">
        <v>4799</v>
      </c>
      <c r="K2526">
        <v>10242</v>
      </c>
      <c r="L2526" t="s">
        <v>4113</v>
      </c>
      <c r="M2526" s="87">
        <v>43678</v>
      </c>
      <c r="N2526" t="s">
        <v>1635</v>
      </c>
      <c r="O2526" t="s">
        <v>1552</v>
      </c>
      <c r="P2526" s="61">
        <v>308</v>
      </c>
      <c r="Q2526" t="s">
        <v>1552</v>
      </c>
      <c r="R2526" s="61">
        <v>308</v>
      </c>
      <c r="S2526" s="61">
        <v>0</v>
      </c>
    </row>
    <row r="2527" spans="1:19" x14ac:dyDescent="0.2">
      <c r="A2527" t="s">
        <v>647</v>
      </c>
      <c r="B2527" t="s">
        <v>1062</v>
      </c>
      <c r="C2527" t="s">
        <v>1433</v>
      </c>
      <c r="D2527" t="s">
        <v>239</v>
      </c>
      <c r="E2527" t="s">
        <v>1546</v>
      </c>
      <c r="F2527" t="s">
        <v>115</v>
      </c>
      <c r="G2527" s="87">
        <v>43677</v>
      </c>
      <c r="H2527" t="s">
        <v>2974</v>
      </c>
      <c r="I2527" t="s">
        <v>4800</v>
      </c>
      <c r="J2527" t="s">
        <v>4801</v>
      </c>
      <c r="K2527">
        <v>10242</v>
      </c>
      <c r="L2527" t="s">
        <v>4113</v>
      </c>
      <c r="M2527" s="87">
        <v>43678</v>
      </c>
      <c r="N2527" t="s">
        <v>1635</v>
      </c>
      <c r="O2527" t="s">
        <v>1552</v>
      </c>
      <c r="P2527" s="61">
        <v>149.75</v>
      </c>
      <c r="Q2527" t="s">
        <v>1552</v>
      </c>
      <c r="R2527" s="61">
        <v>149.75</v>
      </c>
      <c r="S2527" s="61">
        <v>0</v>
      </c>
    </row>
    <row r="2528" spans="1:19" x14ac:dyDescent="0.2">
      <c r="A2528" t="s">
        <v>647</v>
      </c>
      <c r="B2528" t="s">
        <v>1062</v>
      </c>
      <c r="C2528" t="s">
        <v>1433</v>
      </c>
      <c r="D2528" t="s">
        <v>239</v>
      </c>
      <c r="E2528" t="s">
        <v>1546</v>
      </c>
      <c r="F2528" t="s">
        <v>115</v>
      </c>
      <c r="G2528" s="87">
        <v>43677</v>
      </c>
      <c r="H2528" t="s">
        <v>2974</v>
      </c>
      <c r="I2528" t="s">
        <v>4111</v>
      </c>
      <c r="J2528" t="s">
        <v>4112</v>
      </c>
      <c r="K2528">
        <v>10242</v>
      </c>
      <c r="L2528" t="s">
        <v>4113</v>
      </c>
      <c r="M2528" s="87">
        <v>43678</v>
      </c>
      <c r="N2528" t="s">
        <v>1635</v>
      </c>
      <c r="O2528" t="s">
        <v>1552</v>
      </c>
      <c r="P2528" s="61">
        <v>-6.7</v>
      </c>
      <c r="Q2528" t="s">
        <v>1552</v>
      </c>
      <c r="R2528" s="61">
        <v>0</v>
      </c>
      <c r="S2528" s="61">
        <v>-6.7</v>
      </c>
    </row>
    <row r="2529" spans="1:19" x14ac:dyDescent="0.2">
      <c r="A2529" t="s">
        <v>647</v>
      </c>
      <c r="B2529" t="s">
        <v>1062</v>
      </c>
      <c r="C2529" t="s">
        <v>1433</v>
      </c>
      <c r="D2529" t="s">
        <v>239</v>
      </c>
      <c r="E2529" t="s">
        <v>1546</v>
      </c>
      <c r="F2529" t="s">
        <v>115</v>
      </c>
      <c r="G2529" s="87">
        <v>43677</v>
      </c>
      <c r="H2529" t="s">
        <v>2974</v>
      </c>
      <c r="I2529" t="s">
        <v>4802</v>
      </c>
      <c r="J2529" t="s">
        <v>4530</v>
      </c>
      <c r="K2529">
        <v>10241</v>
      </c>
      <c r="L2529" t="s">
        <v>4803</v>
      </c>
      <c r="M2529" s="87">
        <v>43677</v>
      </c>
      <c r="N2529" t="s">
        <v>1635</v>
      </c>
      <c r="O2529" t="s">
        <v>1552</v>
      </c>
      <c r="P2529" s="61">
        <v>-246.96</v>
      </c>
      <c r="Q2529" t="s">
        <v>1552</v>
      </c>
      <c r="R2529" s="61">
        <v>0</v>
      </c>
      <c r="S2529" s="61">
        <v>-246.96</v>
      </c>
    </row>
    <row r="2530" spans="1:19" x14ac:dyDescent="0.2">
      <c r="A2530" t="s">
        <v>647</v>
      </c>
      <c r="B2530" t="s">
        <v>1062</v>
      </c>
      <c r="C2530" t="s">
        <v>1433</v>
      </c>
      <c r="D2530" t="s">
        <v>239</v>
      </c>
      <c r="E2530" t="s">
        <v>1546</v>
      </c>
      <c r="F2530" t="s">
        <v>115</v>
      </c>
      <c r="G2530" s="87">
        <v>43677</v>
      </c>
      <c r="H2530" t="s">
        <v>2974</v>
      </c>
      <c r="I2530" t="s">
        <v>4804</v>
      </c>
      <c r="J2530" t="s">
        <v>4532</v>
      </c>
      <c r="K2530">
        <v>10241</v>
      </c>
      <c r="L2530" t="s">
        <v>4803</v>
      </c>
      <c r="M2530" s="87">
        <v>43677</v>
      </c>
      <c r="N2530" t="s">
        <v>1635</v>
      </c>
      <c r="O2530" t="s">
        <v>1552</v>
      </c>
      <c r="P2530" s="61">
        <v>-281.97000000000003</v>
      </c>
      <c r="Q2530" t="s">
        <v>1552</v>
      </c>
      <c r="R2530" s="61">
        <v>0</v>
      </c>
      <c r="S2530" s="61">
        <v>-281.97000000000003</v>
      </c>
    </row>
    <row r="2531" spans="1:19" x14ac:dyDescent="0.2">
      <c r="A2531" t="s">
        <v>647</v>
      </c>
      <c r="B2531" t="s">
        <v>1062</v>
      </c>
      <c r="C2531" t="s">
        <v>1433</v>
      </c>
      <c r="D2531" t="s">
        <v>239</v>
      </c>
      <c r="E2531" t="s">
        <v>1546</v>
      </c>
      <c r="F2531" t="s">
        <v>115</v>
      </c>
      <c r="G2531" s="87">
        <v>43677</v>
      </c>
      <c r="H2531" t="s">
        <v>2974</v>
      </c>
      <c r="I2531" t="s">
        <v>4805</v>
      </c>
      <c r="J2531" t="s">
        <v>4534</v>
      </c>
      <c r="K2531">
        <v>10241</v>
      </c>
      <c r="L2531" t="s">
        <v>4803</v>
      </c>
      <c r="M2531" s="87">
        <v>43677</v>
      </c>
      <c r="N2531" t="s">
        <v>1635</v>
      </c>
      <c r="O2531" t="s">
        <v>1552</v>
      </c>
      <c r="P2531" s="61">
        <v>-393.07</v>
      </c>
      <c r="Q2531" t="s">
        <v>1552</v>
      </c>
      <c r="R2531" s="61">
        <v>0</v>
      </c>
      <c r="S2531" s="61">
        <v>-393.07</v>
      </c>
    </row>
    <row r="2532" spans="1:19" x14ac:dyDescent="0.2">
      <c r="A2532" t="s">
        <v>647</v>
      </c>
      <c r="B2532" t="s">
        <v>1062</v>
      </c>
      <c r="C2532" t="s">
        <v>1433</v>
      </c>
      <c r="D2532" t="s">
        <v>239</v>
      </c>
      <c r="E2532" t="s">
        <v>1546</v>
      </c>
      <c r="F2532" t="s">
        <v>115</v>
      </c>
      <c r="G2532" s="87">
        <v>43677</v>
      </c>
      <c r="H2532" t="s">
        <v>2974</v>
      </c>
      <c r="I2532" t="s">
        <v>4806</v>
      </c>
      <c r="J2532" t="s">
        <v>4536</v>
      </c>
      <c r="K2532">
        <v>10241</v>
      </c>
      <c r="L2532" t="s">
        <v>4803</v>
      </c>
      <c r="M2532" s="87">
        <v>43677</v>
      </c>
      <c r="N2532" t="s">
        <v>1635</v>
      </c>
      <c r="O2532" t="s">
        <v>1552</v>
      </c>
      <c r="P2532" s="61">
        <v>-247.01</v>
      </c>
      <c r="Q2532" t="s">
        <v>1552</v>
      </c>
      <c r="R2532" s="61">
        <v>0</v>
      </c>
      <c r="S2532" s="61">
        <v>-247.01</v>
      </c>
    </row>
    <row r="2533" spans="1:19" x14ac:dyDescent="0.2">
      <c r="A2533" t="s">
        <v>647</v>
      </c>
      <c r="B2533" t="s">
        <v>1062</v>
      </c>
      <c r="C2533" t="s">
        <v>1433</v>
      </c>
      <c r="D2533" t="s">
        <v>239</v>
      </c>
      <c r="E2533" t="s">
        <v>1546</v>
      </c>
      <c r="F2533" t="s">
        <v>115</v>
      </c>
      <c r="G2533" s="87">
        <v>43677</v>
      </c>
      <c r="H2533" t="s">
        <v>2974</v>
      </c>
      <c r="I2533" t="s">
        <v>4807</v>
      </c>
      <c r="J2533" t="s">
        <v>4538</v>
      </c>
      <c r="K2533">
        <v>10241</v>
      </c>
      <c r="L2533" t="s">
        <v>4803</v>
      </c>
      <c r="M2533" s="87">
        <v>43677</v>
      </c>
      <c r="N2533" t="s">
        <v>1635</v>
      </c>
      <c r="O2533" t="s">
        <v>1552</v>
      </c>
      <c r="P2533" s="61">
        <v>-466.49</v>
      </c>
      <c r="Q2533" t="s">
        <v>1552</v>
      </c>
      <c r="R2533" s="61">
        <v>0</v>
      </c>
      <c r="S2533" s="61">
        <v>-466.49</v>
      </c>
    </row>
    <row r="2534" spans="1:19" x14ac:dyDescent="0.2">
      <c r="A2534" t="s">
        <v>647</v>
      </c>
      <c r="B2534" t="s">
        <v>1062</v>
      </c>
      <c r="C2534" t="s">
        <v>1433</v>
      </c>
      <c r="D2534" t="s">
        <v>239</v>
      </c>
      <c r="E2534" t="s">
        <v>1546</v>
      </c>
      <c r="F2534" t="s">
        <v>115</v>
      </c>
      <c r="G2534" s="87">
        <v>43677</v>
      </c>
      <c r="H2534" t="s">
        <v>2974</v>
      </c>
      <c r="I2534" t="s">
        <v>4808</v>
      </c>
      <c r="J2534" t="s">
        <v>4525</v>
      </c>
      <c r="K2534">
        <v>10241</v>
      </c>
      <c r="L2534" t="s">
        <v>4803</v>
      </c>
      <c r="M2534" s="87">
        <v>43677</v>
      </c>
      <c r="N2534" t="s">
        <v>1635</v>
      </c>
      <c r="O2534" t="s">
        <v>1552</v>
      </c>
      <c r="P2534" s="61">
        <v>-491.27</v>
      </c>
      <c r="Q2534" t="s">
        <v>1552</v>
      </c>
      <c r="R2534" s="61">
        <v>0</v>
      </c>
      <c r="S2534" s="61">
        <v>-491.27</v>
      </c>
    </row>
    <row r="2535" spans="1:19" x14ac:dyDescent="0.2">
      <c r="A2535" t="s">
        <v>647</v>
      </c>
      <c r="B2535" t="s">
        <v>1062</v>
      </c>
      <c r="C2535" t="s">
        <v>1433</v>
      </c>
      <c r="D2535" t="s">
        <v>239</v>
      </c>
      <c r="E2535" t="s">
        <v>1546</v>
      </c>
      <c r="F2535" t="s">
        <v>115</v>
      </c>
      <c r="G2535" s="87">
        <v>43677</v>
      </c>
      <c r="H2535" t="s">
        <v>2974</v>
      </c>
      <c r="I2535" t="s">
        <v>4809</v>
      </c>
      <c r="J2535" t="s">
        <v>4528</v>
      </c>
      <c r="K2535">
        <v>10241</v>
      </c>
      <c r="L2535" t="s">
        <v>4803</v>
      </c>
      <c r="M2535" s="87">
        <v>43677</v>
      </c>
      <c r="N2535" t="s">
        <v>1635</v>
      </c>
      <c r="O2535" t="s">
        <v>1552</v>
      </c>
      <c r="P2535" s="61">
        <v>-269.89999999999998</v>
      </c>
      <c r="Q2535" t="s">
        <v>1552</v>
      </c>
      <c r="R2535" s="61">
        <v>0</v>
      </c>
      <c r="S2535" s="61">
        <v>-269.89999999999998</v>
      </c>
    </row>
    <row r="2536" spans="1:19" x14ac:dyDescent="0.2">
      <c r="A2536" t="s">
        <v>647</v>
      </c>
      <c r="B2536" t="s">
        <v>1062</v>
      </c>
      <c r="C2536" t="s">
        <v>1433</v>
      </c>
      <c r="D2536" t="s">
        <v>239</v>
      </c>
      <c r="E2536" t="s">
        <v>1546</v>
      </c>
      <c r="F2536" t="s">
        <v>116</v>
      </c>
      <c r="G2536" s="87">
        <v>43678</v>
      </c>
      <c r="H2536" t="s">
        <v>2974</v>
      </c>
      <c r="I2536" t="s">
        <v>4810</v>
      </c>
      <c r="J2536" t="s">
        <v>4545</v>
      </c>
      <c r="K2536">
        <v>10243</v>
      </c>
      <c r="L2536" t="s">
        <v>4116</v>
      </c>
      <c r="M2536" s="87">
        <v>43685</v>
      </c>
      <c r="N2536" t="s">
        <v>1551</v>
      </c>
      <c r="O2536" t="s">
        <v>1552</v>
      </c>
      <c r="P2536" s="61">
        <v>2420</v>
      </c>
      <c r="Q2536" t="s">
        <v>1552</v>
      </c>
      <c r="R2536" s="61">
        <v>2420</v>
      </c>
      <c r="S2536" s="61">
        <v>0</v>
      </c>
    </row>
    <row r="2537" spans="1:19" x14ac:dyDescent="0.2">
      <c r="A2537" t="s">
        <v>647</v>
      </c>
      <c r="B2537" t="s">
        <v>1062</v>
      </c>
      <c r="C2537" t="s">
        <v>1433</v>
      </c>
      <c r="D2537" t="s">
        <v>239</v>
      </c>
      <c r="E2537" t="s">
        <v>1546</v>
      </c>
      <c r="F2537" t="s">
        <v>116</v>
      </c>
      <c r="G2537" s="87">
        <v>43678</v>
      </c>
      <c r="H2537" t="s">
        <v>2974</v>
      </c>
      <c r="I2537" t="s">
        <v>4811</v>
      </c>
      <c r="J2537" t="s">
        <v>4727</v>
      </c>
      <c r="K2537">
        <v>10243</v>
      </c>
      <c r="L2537" t="s">
        <v>4116</v>
      </c>
      <c r="M2537" s="87">
        <v>43685</v>
      </c>
      <c r="N2537" t="s">
        <v>1551</v>
      </c>
      <c r="O2537" t="s">
        <v>1552</v>
      </c>
      <c r="P2537" s="61">
        <v>825</v>
      </c>
      <c r="Q2537" t="s">
        <v>1552</v>
      </c>
      <c r="R2537" s="61">
        <v>825</v>
      </c>
      <c r="S2537" s="61">
        <v>0</v>
      </c>
    </row>
    <row r="2538" spans="1:19" x14ac:dyDescent="0.2">
      <c r="A2538" t="s">
        <v>647</v>
      </c>
      <c r="B2538" t="s">
        <v>1062</v>
      </c>
      <c r="C2538" t="s">
        <v>1433</v>
      </c>
      <c r="D2538" t="s">
        <v>239</v>
      </c>
      <c r="E2538" t="s">
        <v>1546</v>
      </c>
      <c r="F2538" t="s">
        <v>116</v>
      </c>
      <c r="G2538" s="87">
        <v>43678</v>
      </c>
      <c r="H2538" t="s">
        <v>2974</v>
      </c>
      <c r="I2538" t="s">
        <v>4812</v>
      </c>
      <c r="J2538" t="s">
        <v>4514</v>
      </c>
      <c r="K2538">
        <v>10243</v>
      </c>
      <c r="L2538" t="s">
        <v>4116</v>
      </c>
      <c r="M2538" s="87">
        <v>43685</v>
      </c>
      <c r="N2538" t="s">
        <v>1551</v>
      </c>
      <c r="O2538" t="s">
        <v>1552</v>
      </c>
      <c r="P2538" s="61">
        <v>550</v>
      </c>
      <c r="Q2538" t="s">
        <v>1552</v>
      </c>
      <c r="R2538" s="61">
        <v>550</v>
      </c>
      <c r="S2538" s="61">
        <v>0</v>
      </c>
    </row>
    <row r="2539" spans="1:19" x14ac:dyDescent="0.2">
      <c r="A2539" t="s">
        <v>647</v>
      </c>
      <c r="B2539" t="s">
        <v>1062</v>
      </c>
      <c r="C2539" t="s">
        <v>1433</v>
      </c>
      <c r="D2539" t="s">
        <v>239</v>
      </c>
      <c r="E2539" t="s">
        <v>1546</v>
      </c>
      <c r="F2539" t="s">
        <v>116</v>
      </c>
      <c r="G2539" s="87">
        <v>43678</v>
      </c>
      <c r="H2539" t="s">
        <v>2974</v>
      </c>
      <c r="I2539" t="s">
        <v>4813</v>
      </c>
      <c r="J2539" t="s">
        <v>4814</v>
      </c>
      <c r="K2539">
        <v>10243</v>
      </c>
      <c r="L2539" t="s">
        <v>4116</v>
      </c>
      <c r="M2539" s="87">
        <v>43685</v>
      </c>
      <c r="N2539" t="s">
        <v>1551</v>
      </c>
      <c r="O2539" t="s">
        <v>1552</v>
      </c>
      <c r="P2539" s="61">
        <v>539</v>
      </c>
      <c r="Q2539" t="s">
        <v>1552</v>
      </c>
      <c r="R2539" s="61">
        <v>539</v>
      </c>
      <c r="S2539" s="61">
        <v>0</v>
      </c>
    </row>
    <row r="2540" spans="1:19" x14ac:dyDescent="0.2">
      <c r="A2540" t="s">
        <v>647</v>
      </c>
      <c r="B2540" t="s">
        <v>1062</v>
      </c>
      <c r="C2540" t="s">
        <v>1433</v>
      </c>
      <c r="D2540" t="s">
        <v>239</v>
      </c>
      <c r="E2540" t="s">
        <v>1546</v>
      </c>
      <c r="F2540" t="s">
        <v>116</v>
      </c>
      <c r="G2540" s="87">
        <v>43678</v>
      </c>
      <c r="H2540" t="s">
        <v>2974</v>
      </c>
      <c r="I2540" t="s">
        <v>4114</v>
      </c>
      <c r="J2540" t="s">
        <v>4115</v>
      </c>
      <c r="K2540">
        <v>10243</v>
      </c>
      <c r="L2540" t="s">
        <v>4116</v>
      </c>
      <c r="M2540" s="87">
        <v>43685</v>
      </c>
      <c r="N2540" t="s">
        <v>1551</v>
      </c>
      <c r="O2540" t="s">
        <v>1552</v>
      </c>
      <c r="P2540" s="61">
        <v>-148.13</v>
      </c>
      <c r="Q2540" t="s">
        <v>1552</v>
      </c>
      <c r="R2540" s="61">
        <v>0</v>
      </c>
      <c r="S2540" s="61">
        <v>-148.13</v>
      </c>
    </row>
    <row r="2541" spans="1:19" x14ac:dyDescent="0.2">
      <c r="A2541" t="s">
        <v>647</v>
      </c>
      <c r="B2541" t="s">
        <v>1062</v>
      </c>
      <c r="C2541" t="s">
        <v>1433</v>
      </c>
      <c r="D2541" t="s">
        <v>239</v>
      </c>
      <c r="E2541" t="s">
        <v>1546</v>
      </c>
      <c r="F2541" t="s">
        <v>116</v>
      </c>
      <c r="G2541" s="87">
        <v>43678</v>
      </c>
      <c r="H2541" t="s">
        <v>2974</v>
      </c>
      <c r="I2541" t="s">
        <v>4815</v>
      </c>
      <c r="J2541" t="s">
        <v>4583</v>
      </c>
      <c r="K2541">
        <v>10243</v>
      </c>
      <c r="L2541" t="s">
        <v>4116</v>
      </c>
      <c r="M2541" s="87">
        <v>43685</v>
      </c>
      <c r="N2541" t="s">
        <v>1551</v>
      </c>
      <c r="O2541" t="s">
        <v>1552</v>
      </c>
      <c r="P2541" s="61">
        <v>3300</v>
      </c>
      <c r="Q2541" t="s">
        <v>1552</v>
      </c>
      <c r="R2541" s="61">
        <v>3300</v>
      </c>
      <c r="S2541" s="61">
        <v>0</v>
      </c>
    </row>
    <row r="2542" spans="1:19" x14ac:dyDescent="0.2">
      <c r="A2542" t="s">
        <v>647</v>
      </c>
      <c r="B2542" t="s">
        <v>1062</v>
      </c>
      <c r="C2542" t="s">
        <v>1433</v>
      </c>
      <c r="D2542" t="s">
        <v>239</v>
      </c>
      <c r="E2542" t="s">
        <v>1546</v>
      </c>
      <c r="F2542" t="s">
        <v>116</v>
      </c>
      <c r="G2542" s="87">
        <v>43679</v>
      </c>
      <c r="H2542" t="s">
        <v>2974</v>
      </c>
      <c r="I2542" t="s">
        <v>4485</v>
      </c>
      <c r="J2542" t="s">
        <v>4816</v>
      </c>
      <c r="K2542">
        <v>10243</v>
      </c>
      <c r="L2542" t="s">
        <v>4817</v>
      </c>
      <c r="M2542" s="87">
        <v>43685</v>
      </c>
      <c r="N2542" t="s">
        <v>1551</v>
      </c>
      <c r="O2542" t="s">
        <v>1552</v>
      </c>
      <c r="P2542" s="61">
        <v>-16918</v>
      </c>
      <c r="Q2542" t="s">
        <v>1552</v>
      </c>
      <c r="R2542" s="61">
        <v>0</v>
      </c>
      <c r="S2542" s="61">
        <v>-16918</v>
      </c>
    </row>
    <row r="2543" spans="1:19" x14ac:dyDescent="0.2">
      <c r="A2543" t="s">
        <v>647</v>
      </c>
      <c r="B2543" t="s">
        <v>1062</v>
      </c>
      <c r="C2543" t="s">
        <v>1433</v>
      </c>
      <c r="D2543" t="s">
        <v>239</v>
      </c>
      <c r="E2543" t="s">
        <v>1546</v>
      </c>
      <c r="F2543" t="s">
        <v>116</v>
      </c>
      <c r="G2543" s="87">
        <v>43679</v>
      </c>
      <c r="H2543" t="s">
        <v>2974</v>
      </c>
      <c r="I2543" t="s">
        <v>4485</v>
      </c>
      <c r="J2543" t="s">
        <v>4581</v>
      </c>
      <c r="K2543">
        <v>10243</v>
      </c>
      <c r="L2543" t="s">
        <v>4817</v>
      </c>
      <c r="M2543" s="87">
        <v>43685</v>
      </c>
      <c r="N2543" t="s">
        <v>1551</v>
      </c>
      <c r="O2543" t="s">
        <v>1552</v>
      </c>
      <c r="P2543" s="61">
        <v>-300</v>
      </c>
      <c r="Q2543" t="s">
        <v>1552</v>
      </c>
      <c r="R2543" s="61">
        <v>0</v>
      </c>
      <c r="S2543" s="61">
        <v>-300</v>
      </c>
    </row>
    <row r="2544" spans="1:19" x14ac:dyDescent="0.2">
      <c r="A2544" t="s">
        <v>647</v>
      </c>
      <c r="B2544" t="s">
        <v>1062</v>
      </c>
      <c r="C2544" t="s">
        <v>1433</v>
      </c>
      <c r="D2544" t="s">
        <v>239</v>
      </c>
      <c r="E2544" t="s">
        <v>1546</v>
      </c>
      <c r="F2544" t="s">
        <v>116</v>
      </c>
      <c r="G2544" s="87">
        <v>43679</v>
      </c>
      <c r="H2544" t="s">
        <v>2974</v>
      </c>
      <c r="I2544" t="s">
        <v>4485</v>
      </c>
      <c r="J2544" t="s">
        <v>4818</v>
      </c>
      <c r="K2544">
        <v>10243</v>
      </c>
      <c r="L2544" t="s">
        <v>4817</v>
      </c>
      <c r="M2544" s="87">
        <v>43685</v>
      </c>
      <c r="N2544" t="s">
        <v>1551</v>
      </c>
      <c r="O2544" t="s">
        <v>1552</v>
      </c>
      <c r="P2544" s="61">
        <v>-330</v>
      </c>
      <c r="Q2544" t="s">
        <v>1552</v>
      </c>
      <c r="R2544" s="61">
        <v>0</v>
      </c>
      <c r="S2544" s="61">
        <v>-330</v>
      </c>
    </row>
    <row r="2545" spans="1:19" x14ac:dyDescent="0.2">
      <c r="A2545" t="s">
        <v>647</v>
      </c>
      <c r="B2545" t="s">
        <v>1062</v>
      </c>
      <c r="C2545" t="s">
        <v>1433</v>
      </c>
      <c r="D2545" t="s">
        <v>239</v>
      </c>
      <c r="E2545" t="s">
        <v>1546</v>
      </c>
      <c r="F2545" t="s">
        <v>116</v>
      </c>
      <c r="G2545" s="87">
        <v>43679</v>
      </c>
      <c r="H2545" t="s">
        <v>2974</v>
      </c>
      <c r="I2545" t="s">
        <v>4485</v>
      </c>
      <c r="J2545" t="s">
        <v>4819</v>
      </c>
      <c r="K2545">
        <v>10243</v>
      </c>
      <c r="L2545" t="s">
        <v>4817</v>
      </c>
      <c r="M2545" s="87">
        <v>43685</v>
      </c>
      <c r="N2545" t="s">
        <v>1551</v>
      </c>
      <c r="O2545" t="s">
        <v>1552</v>
      </c>
      <c r="P2545" s="61">
        <v>-396</v>
      </c>
      <c r="Q2545" t="s">
        <v>1552</v>
      </c>
      <c r="R2545" s="61">
        <v>0</v>
      </c>
      <c r="S2545" s="61">
        <v>-396</v>
      </c>
    </row>
    <row r="2546" spans="1:19" x14ac:dyDescent="0.2">
      <c r="A2546" t="s">
        <v>647</v>
      </c>
      <c r="B2546" t="s">
        <v>1062</v>
      </c>
      <c r="C2546" t="s">
        <v>1433</v>
      </c>
      <c r="D2546" t="s">
        <v>239</v>
      </c>
      <c r="E2546" t="s">
        <v>1546</v>
      </c>
      <c r="F2546" t="s">
        <v>116</v>
      </c>
      <c r="G2546" s="87">
        <v>43679</v>
      </c>
      <c r="H2546" t="s">
        <v>2974</v>
      </c>
      <c r="I2546" t="s">
        <v>4485</v>
      </c>
      <c r="J2546" t="s">
        <v>4820</v>
      </c>
      <c r="K2546">
        <v>10243</v>
      </c>
      <c r="L2546" t="s">
        <v>4817</v>
      </c>
      <c r="M2546" s="87">
        <v>43685</v>
      </c>
      <c r="N2546" t="s">
        <v>1551</v>
      </c>
      <c r="O2546" t="s">
        <v>1552</v>
      </c>
      <c r="P2546" s="61">
        <v>-345</v>
      </c>
      <c r="Q2546" t="s">
        <v>1552</v>
      </c>
      <c r="R2546" s="61">
        <v>0</v>
      </c>
      <c r="S2546" s="61">
        <v>-345</v>
      </c>
    </row>
    <row r="2547" spans="1:19" x14ac:dyDescent="0.2">
      <c r="A2547" t="s">
        <v>647</v>
      </c>
      <c r="B2547" t="s">
        <v>1062</v>
      </c>
      <c r="C2547" t="s">
        <v>1433</v>
      </c>
      <c r="D2547" t="s">
        <v>239</v>
      </c>
      <c r="E2547" t="s">
        <v>1546</v>
      </c>
      <c r="F2547" t="s">
        <v>116</v>
      </c>
      <c r="G2547" s="87">
        <v>43679</v>
      </c>
      <c r="H2547" t="s">
        <v>2974</v>
      </c>
      <c r="I2547" t="s">
        <v>4485</v>
      </c>
      <c r="J2547" t="s">
        <v>4549</v>
      </c>
      <c r="K2547">
        <v>10243</v>
      </c>
      <c r="L2547" t="s">
        <v>4817</v>
      </c>
      <c r="M2547" s="87">
        <v>43685</v>
      </c>
      <c r="N2547" t="s">
        <v>1551</v>
      </c>
      <c r="O2547" t="s">
        <v>1552</v>
      </c>
      <c r="P2547" s="61">
        <v>-1259.5</v>
      </c>
      <c r="Q2547" t="s">
        <v>1552</v>
      </c>
      <c r="R2547" s="61">
        <v>0</v>
      </c>
      <c r="S2547" s="61">
        <v>-1259.5</v>
      </c>
    </row>
    <row r="2548" spans="1:19" x14ac:dyDescent="0.2">
      <c r="A2548" t="s">
        <v>647</v>
      </c>
      <c r="B2548" t="s">
        <v>1062</v>
      </c>
      <c r="C2548" t="s">
        <v>1433</v>
      </c>
      <c r="D2548" t="s">
        <v>239</v>
      </c>
      <c r="E2548" t="s">
        <v>1546</v>
      </c>
      <c r="F2548" t="s">
        <v>116</v>
      </c>
      <c r="G2548" s="87">
        <v>43679</v>
      </c>
      <c r="H2548" t="s">
        <v>2974</v>
      </c>
      <c r="I2548" t="s">
        <v>4485</v>
      </c>
      <c r="J2548" t="s">
        <v>4546</v>
      </c>
      <c r="K2548">
        <v>10243</v>
      </c>
      <c r="L2548" t="s">
        <v>4817</v>
      </c>
      <c r="M2548" s="87">
        <v>43685</v>
      </c>
      <c r="N2548" t="s">
        <v>1551</v>
      </c>
      <c r="O2548" t="s">
        <v>1552</v>
      </c>
      <c r="P2548" s="61">
        <v>-11.5</v>
      </c>
      <c r="Q2548" t="s">
        <v>1552</v>
      </c>
      <c r="R2548" s="61">
        <v>0</v>
      </c>
      <c r="S2548" s="61">
        <v>-11.5</v>
      </c>
    </row>
    <row r="2549" spans="1:19" x14ac:dyDescent="0.2">
      <c r="A2549" t="s">
        <v>647</v>
      </c>
      <c r="B2549" t="s">
        <v>1062</v>
      </c>
      <c r="C2549" t="s">
        <v>1433</v>
      </c>
      <c r="D2549" t="s">
        <v>239</v>
      </c>
      <c r="E2549" t="s">
        <v>1546</v>
      </c>
      <c r="F2549" t="s">
        <v>116</v>
      </c>
      <c r="G2549" s="87">
        <v>43679</v>
      </c>
      <c r="H2549" t="s">
        <v>2974</v>
      </c>
      <c r="I2549" t="s">
        <v>4485</v>
      </c>
      <c r="J2549" t="s">
        <v>4486</v>
      </c>
      <c r="K2549">
        <v>10243</v>
      </c>
      <c r="L2549" t="s">
        <v>4817</v>
      </c>
      <c r="M2549" s="87">
        <v>43685</v>
      </c>
      <c r="N2549" t="s">
        <v>1551</v>
      </c>
      <c r="O2549" t="s">
        <v>1552</v>
      </c>
      <c r="P2549" s="61">
        <v>-671</v>
      </c>
      <c r="Q2549" t="s">
        <v>1552</v>
      </c>
      <c r="R2549" s="61">
        <v>0</v>
      </c>
      <c r="S2549" s="61">
        <v>-671</v>
      </c>
    </row>
    <row r="2550" spans="1:19" x14ac:dyDescent="0.2">
      <c r="A2550" t="s">
        <v>647</v>
      </c>
      <c r="B2550" t="s">
        <v>1062</v>
      </c>
      <c r="C2550" t="s">
        <v>1433</v>
      </c>
      <c r="D2550" t="s">
        <v>239</v>
      </c>
      <c r="E2550" t="s">
        <v>1546</v>
      </c>
      <c r="F2550" t="s">
        <v>116</v>
      </c>
      <c r="G2550" s="87">
        <v>43679</v>
      </c>
      <c r="H2550" t="s">
        <v>2974</v>
      </c>
      <c r="I2550" t="s">
        <v>4485</v>
      </c>
      <c r="J2550" t="s">
        <v>4488</v>
      </c>
      <c r="K2550">
        <v>10243</v>
      </c>
      <c r="L2550" t="s">
        <v>4817</v>
      </c>
      <c r="M2550" s="87">
        <v>43685</v>
      </c>
      <c r="N2550" t="s">
        <v>1551</v>
      </c>
      <c r="O2550" t="s">
        <v>1552</v>
      </c>
      <c r="P2550" s="61">
        <v>-82</v>
      </c>
      <c r="Q2550" t="s">
        <v>1552</v>
      </c>
      <c r="R2550" s="61">
        <v>0</v>
      </c>
      <c r="S2550" s="61">
        <v>-82</v>
      </c>
    </row>
    <row r="2551" spans="1:19" x14ac:dyDescent="0.2">
      <c r="A2551" t="s">
        <v>647</v>
      </c>
      <c r="B2551" t="s">
        <v>1062</v>
      </c>
      <c r="C2551" t="s">
        <v>1433</v>
      </c>
      <c r="D2551" t="s">
        <v>239</v>
      </c>
      <c r="E2551" t="s">
        <v>1546</v>
      </c>
      <c r="F2551" t="s">
        <v>116</v>
      </c>
      <c r="G2551" s="87">
        <v>43679</v>
      </c>
      <c r="H2551" t="s">
        <v>2974</v>
      </c>
      <c r="I2551" t="s">
        <v>4485</v>
      </c>
      <c r="J2551" t="s">
        <v>4548</v>
      </c>
      <c r="K2551">
        <v>10243</v>
      </c>
      <c r="L2551" t="s">
        <v>4817</v>
      </c>
      <c r="M2551" s="87">
        <v>43685</v>
      </c>
      <c r="N2551" t="s">
        <v>1551</v>
      </c>
      <c r="O2551" t="s">
        <v>1552</v>
      </c>
      <c r="P2551" s="61">
        <v>-3954.56</v>
      </c>
      <c r="Q2551" t="s">
        <v>1552</v>
      </c>
      <c r="R2551" s="61">
        <v>0</v>
      </c>
      <c r="S2551" s="61">
        <v>-3954.56</v>
      </c>
    </row>
    <row r="2552" spans="1:19" x14ac:dyDescent="0.2">
      <c r="A2552" t="s">
        <v>647</v>
      </c>
      <c r="B2552" t="s">
        <v>1062</v>
      </c>
      <c r="C2552" t="s">
        <v>1433</v>
      </c>
      <c r="D2552" t="s">
        <v>239</v>
      </c>
      <c r="E2552" t="s">
        <v>1546</v>
      </c>
      <c r="F2552" t="s">
        <v>116</v>
      </c>
      <c r="G2552" s="87">
        <v>43679</v>
      </c>
      <c r="H2552" t="s">
        <v>2974</v>
      </c>
      <c r="I2552" t="s">
        <v>4821</v>
      </c>
      <c r="J2552" t="s">
        <v>4822</v>
      </c>
      <c r="K2552">
        <v>10243</v>
      </c>
      <c r="L2552" t="s">
        <v>4823</v>
      </c>
      <c r="M2552" s="87">
        <v>43685</v>
      </c>
      <c r="N2552" t="s">
        <v>1551</v>
      </c>
      <c r="O2552" t="s">
        <v>1552</v>
      </c>
      <c r="P2552" s="61">
        <v>1100</v>
      </c>
      <c r="Q2552" t="s">
        <v>1552</v>
      </c>
      <c r="R2552" s="61">
        <v>1100</v>
      </c>
      <c r="S2552" s="61">
        <v>0</v>
      </c>
    </row>
    <row r="2553" spans="1:19" x14ac:dyDescent="0.2">
      <c r="A2553" t="s">
        <v>647</v>
      </c>
      <c r="B2553" t="s">
        <v>1062</v>
      </c>
      <c r="C2553" t="s">
        <v>1433</v>
      </c>
      <c r="D2553" t="s">
        <v>239</v>
      </c>
      <c r="E2553" t="s">
        <v>1546</v>
      </c>
      <c r="F2553" t="s">
        <v>116</v>
      </c>
      <c r="G2553" s="87">
        <v>43679</v>
      </c>
      <c r="H2553" t="s">
        <v>2974</v>
      </c>
      <c r="I2553" t="s">
        <v>4824</v>
      </c>
      <c r="J2553" t="s">
        <v>4825</v>
      </c>
      <c r="K2553">
        <v>10243</v>
      </c>
      <c r="L2553" t="s">
        <v>4823</v>
      </c>
      <c r="M2553" s="87">
        <v>43685</v>
      </c>
      <c r="N2553" t="s">
        <v>1551</v>
      </c>
      <c r="O2553" t="s">
        <v>1552</v>
      </c>
      <c r="P2553" s="61">
        <v>13090</v>
      </c>
      <c r="Q2553" t="s">
        <v>1552</v>
      </c>
      <c r="R2553" s="61">
        <v>13090</v>
      </c>
      <c r="S2553" s="61">
        <v>0</v>
      </c>
    </row>
    <row r="2554" spans="1:19" x14ac:dyDescent="0.2">
      <c r="A2554" t="s">
        <v>647</v>
      </c>
      <c r="B2554" t="s">
        <v>1062</v>
      </c>
      <c r="C2554" t="s">
        <v>1433</v>
      </c>
      <c r="D2554" t="s">
        <v>239</v>
      </c>
      <c r="E2554" t="s">
        <v>1546</v>
      </c>
      <c r="F2554" t="s">
        <v>116</v>
      </c>
      <c r="G2554" s="87">
        <v>43682</v>
      </c>
      <c r="H2554" t="s">
        <v>2974</v>
      </c>
      <c r="I2554" t="s">
        <v>4826</v>
      </c>
      <c r="J2554" t="s">
        <v>4827</v>
      </c>
      <c r="K2554">
        <v>10243</v>
      </c>
      <c r="L2554" t="s">
        <v>4118</v>
      </c>
      <c r="M2554" s="87">
        <v>43685</v>
      </c>
      <c r="N2554" t="s">
        <v>1551</v>
      </c>
      <c r="O2554" t="s">
        <v>1552</v>
      </c>
      <c r="P2554" s="61">
        <v>239</v>
      </c>
      <c r="Q2554" t="s">
        <v>1552</v>
      </c>
      <c r="R2554" s="61">
        <v>239</v>
      </c>
      <c r="S2554" s="61">
        <v>0</v>
      </c>
    </row>
    <row r="2555" spans="1:19" x14ac:dyDescent="0.2">
      <c r="A2555" t="s">
        <v>647</v>
      </c>
      <c r="B2555" t="s">
        <v>1062</v>
      </c>
      <c r="C2555" t="s">
        <v>1433</v>
      </c>
      <c r="D2555" t="s">
        <v>239</v>
      </c>
      <c r="E2555" t="s">
        <v>1546</v>
      </c>
      <c r="F2555" t="s">
        <v>116</v>
      </c>
      <c r="G2555" s="87">
        <v>43682</v>
      </c>
      <c r="H2555" t="s">
        <v>2974</v>
      </c>
      <c r="I2555" t="s">
        <v>4117</v>
      </c>
      <c r="J2555" t="s">
        <v>4109</v>
      </c>
      <c r="K2555">
        <v>10243</v>
      </c>
      <c r="L2555" t="s">
        <v>4118</v>
      </c>
      <c r="M2555" s="87">
        <v>43685</v>
      </c>
      <c r="N2555" t="s">
        <v>1551</v>
      </c>
      <c r="O2555" t="s">
        <v>1552</v>
      </c>
      <c r="P2555" s="61">
        <v>-46.55</v>
      </c>
      <c r="Q2555" t="s">
        <v>1552</v>
      </c>
      <c r="R2555" s="61">
        <v>0</v>
      </c>
      <c r="S2555" s="61">
        <v>-46.55</v>
      </c>
    </row>
    <row r="2556" spans="1:19" x14ac:dyDescent="0.2">
      <c r="A2556" t="s">
        <v>647</v>
      </c>
      <c r="B2556" t="s">
        <v>1062</v>
      </c>
      <c r="C2556" t="s">
        <v>1433</v>
      </c>
      <c r="D2556" t="s">
        <v>239</v>
      </c>
      <c r="E2556" t="s">
        <v>1546</v>
      </c>
      <c r="F2556" t="s">
        <v>116</v>
      </c>
      <c r="G2556" s="87">
        <v>43682</v>
      </c>
      <c r="H2556" t="s">
        <v>2974</v>
      </c>
      <c r="I2556" t="s">
        <v>4828</v>
      </c>
      <c r="J2556" t="s">
        <v>4829</v>
      </c>
      <c r="K2556">
        <v>10243</v>
      </c>
      <c r="L2556" t="s">
        <v>4830</v>
      </c>
      <c r="M2556" s="87">
        <v>43685</v>
      </c>
      <c r="N2556" t="s">
        <v>1551</v>
      </c>
      <c r="O2556" t="s">
        <v>1552</v>
      </c>
      <c r="P2556" s="61">
        <v>140</v>
      </c>
      <c r="Q2556" t="s">
        <v>1552</v>
      </c>
      <c r="R2556" s="61">
        <v>140</v>
      </c>
      <c r="S2556" s="61">
        <v>0</v>
      </c>
    </row>
    <row r="2557" spans="1:19" x14ac:dyDescent="0.2">
      <c r="A2557" t="s">
        <v>647</v>
      </c>
      <c r="B2557" t="s">
        <v>1062</v>
      </c>
      <c r="C2557" t="s">
        <v>1433</v>
      </c>
      <c r="D2557" t="s">
        <v>239</v>
      </c>
      <c r="E2557" t="s">
        <v>1546</v>
      </c>
      <c r="F2557" t="s">
        <v>116</v>
      </c>
      <c r="G2557" s="87">
        <v>43682</v>
      </c>
      <c r="H2557" t="s">
        <v>2974</v>
      </c>
      <c r="I2557" t="s">
        <v>4831</v>
      </c>
      <c r="J2557" t="s">
        <v>4520</v>
      </c>
      <c r="K2557">
        <v>10243</v>
      </c>
      <c r="L2557" t="s">
        <v>4830</v>
      </c>
      <c r="M2557" s="87">
        <v>43685</v>
      </c>
      <c r="N2557" t="s">
        <v>1551</v>
      </c>
      <c r="O2557" t="s">
        <v>1552</v>
      </c>
      <c r="P2557" s="61">
        <v>4675</v>
      </c>
      <c r="Q2557" t="s">
        <v>1552</v>
      </c>
      <c r="R2557" s="61">
        <v>4675</v>
      </c>
      <c r="S2557" s="61">
        <v>0</v>
      </c>
    </row>
    <row r="2558" spans="1:19" x14ac:dyDescent="0.2">
      <c r="A2558" t="s">
        <v>647</v>
      </c>
      <c r="B2558" t="s">
        <v>1062</v>
      </c>
      <c r="C2558" t="s">
        <v>1433</v>
      </c>
      <c r="D2558" t="s">
        <v>239</v>
      </c>
      <c r="E2558" t="s">
        <v>1546</v>
      </c>
      <c r="F2558" t="s">
        <v>116</v>
      </c>
      <c r="G2558" s="87">
        <v>43682</v>
      </c>
      <c r="H2558" t="s">
        <v>2974</v>
      </c>
      <c r="I2558" t="s">
        <v>4832</v>
      </c>
      <c r="J2558" t="s">
        <v>4833</v>
      </c>
      <c r="K2558">
        <v>10243</v>
      </c>
      <c r="L2558" t="s">
        <v>4118</v>
      </c>
      <c r="M2558" s="87">
        <v>43685</v>
      </c>
      <c r="N2558" t="s">
        <v>1551</v>
      </c>
      <c r="O2558" t="s">
        <v>1552</v>
      </c>
      <c r="P2558" s="61">
        <v>825</v>
      </c>
      <c r="Q2558" t="s">
        <v>1552</v>
      </c>
      <c r="R2558" s="61">
        <v>825</v>
      </c>
      <c r="S2558" s="61">
        <v>0</v>
      </c>
    </row>
    <row r="2559" spans="1:19" x14ac:dyDescent="0.2">
      <c r="A2559" t="s">
        <v>647</v>
      </c>
      <c r="B2559" t="s">
        <v>1062</v>
      </c>
      <c r="C2559" t="s">
        <v>1433</v>
      </c>
      <c r="D2559" t="s">
        <v>239</v>
      </c>
      <c r="E2559" t="s">
        <v>1546</v>
      </c>
      <c r="F2559" t="s">
        <v>116</v>
      </c>
      <c r="G2559" s="87">
        <v>43683</v>
      </c>
      <c r="H2559" t="s">
        <v>2974</v>
      </c>
      <c r="I2559" t="s">
        <v>4834</v>
      </c>
      <c r="J2559" t="s">
        <v>4516</v>
      </c>
      <c r="K2559">
        <v>10243</v>
      </c>
      <c r="L2559" t="s">
        <v>4835</v>
      </c>
      <c r="M2559" s="87">
        <v>43685</v>
      </c>
      <c r="N2559" t="s">
        <v>1551</v>
      </c>
      <c r="O2559" t="s">
        <v>1552</v>
      </c>
      <c r="P2559" s="61">
        <v>924</v>
      </c>
      <c r="Q2559" t="s">
        <v>1552</v>
      </c>
      <c r="R2559" s="61">
        <v>924</v>
      </c>
      <c r="S2559" s="61">
        <v>0</v>
      </c>
    </row>
    <row r="2560" spans="1:19" x14ac:dyDescent="0.2">
      <c r="A2560" t="s">
        <v>647</v>
      </c>
      <c r="B2560" t="s">
        <v>1062</v>
      </c>
      <c r="C2560" t="s">
        <v>1433</v>
      </c>
      <c r="D2560" t="s">
        <v>239</v>
      </c>
      <c r="E2560" t="s">
        <v>1546</v>
      </c>
      <c r="F2560" t="s">
        <v>116</v>
      </c>
      <c r="G2560" s="87">
        <v>43683</v>
      </c>
      <c r="H2560" t="s">
        <v>2974</v>
      </c>
      <c r="I2560" t="s">
        <v>4836</v>
      </c>
      <c r="J2560" t="s">
        <v>4837</v>
      </c>
      <c r="K2560">
        <v>10243</v>
      </c>
      <c r="L2560" t="s">
        <v>4838</v>
      </c>
      <c r="M2560" s="87">
        <v>43685</v>
      </c>
      <c r="N2560" t="s">
        <v>1551</v>
      </c>
      <c r="O2560" t="s">
        <v>1552</v>
      </c>
      <c r="P2560" s="61">
        <v>250</v>
      </c>
      <c r="Q2560" t="s">
        <v>1552</v>
      </c>
      <c r="R2560" s="61">
        <v>250</v>
      </c>
      <c r="S2560" s="61">
        <v>0</v>
      </c>
    </row>
    <row r="2561" spans="1:19" x14ac:dyDescent="0.2">
      <c r="A2561" t="s">
        <v>647</v>
      </c>
      <c r="B2561" t="s">
        <v>1062</v>
      </c>
      <c r="C2561" t="s">
        <v>1433</v>
      </c>
      <c r="D2561" t="s">
        <v>239</v>
      </c>
      <c r="E2561" t="s">
        <v>1546</v>
      </c>
      <c r="F2561" t="s">
        <v>116</v>
      </c>
      <c r="G2561" s="87">
        <v>43683</v>
      </c>
      <c r="H2561" t="s">
        <v>2974</v>
      </c>
      <c r="I2561" t="s">
        <v>4839</v>
      </c>
      <c r="J2561" t="s">
        <v>4840</v>
      </c>
      <c r="K2561">
        <v>10243</v>
      </c>
      <c r="L2561" t="s">
        <v>4838</v>
      </c>
      <c r="M2561" s="87">
        <v>43685</v>
      </c>
      <c r="N2561" t="s">
        <v>1551</v>
      </c>
      <c r="O2561" t="s">
        <v>1552</v>
      </c>
      <c r="P2561" s="61">
        <v>195</v>
      </c>
      <c r="Q2561" t="s">
        <v>1552</v>
      </c>
      <c r="R2561" s="61">
        <v>195</v>
      </c>
      <c r="S2561" s="61">
        <v>0</v>
      </c>
    </row>
    <row r="2562" spans="1:19" x14ac:dyDescent="0.2">
      <c r="A2562" t="s">
        <v>647</v>
      </c>
      <c r="B2562" t="s">
        <v>1062</v>
      </c>
      <c r="C2562" t="s">
        <v>1433</v>
      </c>
      <c r="D2562" t="s">
        <v>239</v>
      </c>
      <c r="E2562" t="s">
        <v>1546</v>
      </c>
      <c r="F2562" t="s">
        <v>116</v>
      </c>
      <c r="G2562" s="87">
        <v>43683</v>
      </c>
      <c r="H2562" t="s">
        <v>2974</v>
      </c>
      <c r="I2562" t="s">
        <v>4841</v>
      </c>
      <c r="J2562" t="s">
        <v>4842</v>
      </c>
      <c r="K2562">
        <v>10243</v>
      </c>
      <c r="L2562" t="s">
        <v>4838</v>
      </c>
      <c r="M2562" s="87">
        <v>43685</v>
      </c>
      <c r="N2562" t="s">
        <v>1551</v>
      </c>
      <c r="O2562" t="s">
        <v>1552</v>
      </c>
      <c r="P2562" s="61">
        <v>305</v>
      </c>
      <c r="Q2562" t="s">
        <v>1552</v>
      </c>
      <c r="R2562" s="61">
        <v>305</v>
      </c>
      <c r="S2562" s="61">
        <v>0</v>
      </c>
    </row>
    <row r="2563" spans="1:19" x14ac:dyDescent="0.2">
      <c r="A2563" t="s">
        <v>647</v>
      </c>
      <c r="B2563" t="s">
        <v>1062</v>
      </c>
      <c r="C2563" t="s">
        <v>1433</v>
      </c>
      <c r="D2563" t="s">
        <v>239</v>
      </c>
      <c r="E2563" t="s">
        <v>1546</v>
      </c>
      <c r="F2563" t="s">
        <v>116</v>
      </c>
      <c r="G2563" s="87">
        <v>43683</v>
      </c>
      <c r="H2563" t="s">
        <v>2974</v>
      </c>
      <c r="I2563" t="s">
        <v>4843</v>
      </c>
      <c r="J2563" t="s">
        <v>4779</v>
      </c>
      <c r="K2563">
        <v>10243</v>
      </c>
      <c r="L2563" t="s">
        <v>4835</v>
      </c>
      <c r="M2563" s="87">
        <v>43685</v>
      </c>
      <c r="N2563" t="s">
        <v>1551</v>
      </c>
      <c r="O2563" t="s">
        <v>1552</v>
      </c>
      <c r="P2563" s="61">
        <v>935</v>
      </c>
      <c r="Q2563" t="s">
        <v>1552</v>
      </c>
      <c r="R2563" s="61">
        <v>935</v>
      </c>
      <c r="S2563" s="61">
        <v>0</v>
      </c>
    </row>
    <row r="2564" spans="1:19" x14ac:dyDescent="0.2">
      <c r="A2564" t="s">
        <v>647</v>
      </c>
      <c r="B2564" t="s">
        <v>1062</v>
      </c>
      <c r="C2564" t="s">
        <v>1433</v>
      </c>
      <c r="D2564" t="s">
        <v>239</v>
      </c>
      <c r="E2564" t="s">
        <v>1546</v>
      </c>
      <c r="F2564" t="s">
        <v>116</v>
      </c>
      <c r="G2564" s="87">
        <v>43683</v>
      </c>
      <c r="H2564" t="s">
        <v>2974</v>
      </c>
      <c r="I2564" t="s">
        <v>4844</v>
      </c>
      <c r="J2564" t="s">
        <v>4845</v>
      </c>
      <c r="K2564">
        <v>10243</v>
      </c>
      <c r="L2564" t="s">
        <v>4838</v>
      </c>
      <c r="M2564" s="87">
        <v>43685</v>
      </c>
      <c r="N2564" t="s">
        <v>1551</v>
      </c>
      <c r="O2564" t="s">
        <v>1552</v>
      </c>
      <c r="P2564" s="61">
        <v>140</v>
      </c>
      <c r="Q2564" t="s">
        <v>1552</v>
      </c>
      <c r="R2564" s="61">
        <v>140</v>
      </c>
      <c r="S2564" s="61">
        <v>0</v>
      </c>
    </row>
    <row r="2565" spans="1:19" x14ac:dyDescent="0.2">
      <c r="A2565" t="s">
        <v>647</v>
      </c>
      <c r="B2565" t="s">
        <v>1062</v>
      </c>
      <c r="C2565" t="s">
        <v>1433</v>
      </c>
      <c r="D2565" t="s">
        <v>239</v>
      </c>
      <c r="E2565" t="s">
        <v>1546</v>
      </c>
      <c r="F2565" t="s">
        <v>116</v>
      </c>
      <c r="G2565" s="87">
        <v>43683</v>
      </c>
      <c r="H2565" t="s">
        <v>2974</v>
      </c>
      <c r="I2565" t="s">
        <v>4846</v>
      </c>
      <c r="J2565" t="s">
        <v>4708</v>
      </c>
      <c r="K2565">
        <v>10243</v>
      </c>
      <c r="L2565" t="s">
        <v>4847</v>
      </c>
      <c r="M2565" s="87">
        <v>43685</v>
      </c>
      <c r="N2565" t="s">
        <v>1551</v>
      </c>
      <c r="O2565" t="s">
        <v>1552</v>
      </c>
      <c r="P2565" s="61">
        <v>-3725.91</v>
      </c>
      <c r="Q2565" t="s">
        <v>1552</v>
      </c>
      <c r="R2565" s="61">
        <v>0</v>
      </c>
      <c r="S2565" s="61">
        <v>-3725.91</v>
      </c>
    </row>
    <row r="2566" spans="1:19" x14ac:dyDescent="0.2">
      <c r="A2566" t="s">
        <v>647</v>
      </c>
      <c r="B2566" t="s">
        <v>1062</v>
      </c>
      <c r="C2566" t="s">
        <v>1433</v>
      </c>
      <c r="D2566" t="s">
        <v>239</v>
      </c>
      <c r="E2566" t="s">
        <v>1546</v>
      </c>
      <c r="F2566" t="s">
        <v>116</v>
      </c>
      <c r="G2566" s="87">
        <v>43684</v>
      </c>
      <c r="H2566" t="s">
        <v>2974</v>
      </c>
      <c r="I2566" t="s">
        <v>4848</v>
      </c>
      <c r="J2566" t="s">
        <v>4849</v>
      </c>
      <c r="K2566">
        <v>10243</v>
      </c>
      <c r="L2566" t="s">
        <v>4850</v>
      </c>
      <c r="M2566" s="87">
        <v>43685</v>
      </c>
      <c r="N2566" t="s">
        <v>1551</v>
      </c>
      <c r="O2566" t="s">
        <v>1552</v>
      </c>
      <c r="P2566" s="61">
        <v>561</v>
      </c>
      <c r="Q2566" t="s">
        <v>1552</v>
      </c>
      <c r="R2566" s="61">
        <v>561</v>
      </c>
      <c r="S2566" s="61">
        <v>0</v>
      </c>
    </row>
    <row r="2567" spans="1:19" x14ac:dyDescent="0.2">
      <c r="A2567" t="s">
        <v>647</v>
      </c>
      <c r="B2567" t="s">
        <v>1062</v>
      </c>
      <c r="C2567" t="s">
        <v>1433</v>
      </c>
      <c r="D2567" t="s">
        <v>239</v>
      </c>
      <c r="E2567" t="s">
        <v>1546</v>
      </c>
      <c r="F2567" t="s">
        <v>116</v>
      </c>
      <c r="G2567" s="87">
        <v>43684</v>
      </c>
      <c r="H2567" t="s">
        <v>2974</v>
      </c>
      <c r="I2567" t="s">
        <v>4851</v>
      </c>
      <c r="J2567" t="s">
        <v>4852</v>
      </c>
      <c r="K2567">
        <v>10243</v>
      </c>
      <c r="L2567" t="s">
        <v>4850</v>
      </c>
      <c r="M2567" s="87">
        <v>43685</v>
      </c>
      <c r="N2567" t="s">
        <v>1551</v>
      </c>
      <c r="O2567" t="s">
        <v>1552</v>
      </c>
      <c r="P2567" s="61">
        <v>550</v>
      </c>
      <c r="Q2567" t="s">
        <v>1552</v>
      </c>
      <c r="R2567" s="61">
        <v>550</v>
      </c>
      <c r="S2567" s="61">
        <v>0</v>
      </c>
    </row>
    <row r="2568" spans="1:19" x14ac:dyDescent="0.2">
      <c r="A2568" t="s">
        <v>647</v>
      </c>
      <c r="B2568" t="s">
        <v>1062</v>
      </c>
      <c r="C2568" t="s">
        <v>1433</v>
      </c>
      <c r="D2568" t="s">
        <v>239</v>
      </c>
      <c r="E2568" t="s">
        <v>1546</v>
      </c>
      <c r="F2568" t="s">
        <v>116</v>
      </c>
      <c r="G2568" s="87">
        <v>43684</v>
      </c>
      <c r="H2568" t="s">
        <v>2974</v>
      </c>
      <c r="I2568" t="s">
        <v>4853</v>
      </c>
      <c r="J2568" t="s">
        <v>4555</v>
      </c>
      <c r="K2568">
        <v>10243</v>
      </c>
      <c r="L2568" t="s">
        <v>4850</v>
      </c>
      <c r="M2568" s="87">
        <v>43685</v>
      </c>
      <c r="N2568" t="s">
        <v>1551</v>
      </c>
      <c r="O2568" t="s">
        <v>1552</v>
      </c>
      <c r="P2568" s="61">
        <v>357.5</v>
      </c>
      <c r="Q2568" t="s">
        <v>1552</v>
      </c>
      <c r="R2568" s="61">
        <v>357.5</v>
      </c>
      <c r="S2568" s="61">
        <v>0</v>
      </c>
    </row>
    <row r="2569" spans="1:19" x14ac:dyDescent="0.2">
      <c r="A2569" t="s">
        <v>647</v>
      </c>
      <c r="B2569" t="s">
        <v>1062</v>
      </c>
      <c r="C2569" t="s">
        <v>1433</v>
      </c>
      <c r="D2569" t="s">
        <v>239</v>
      </c>
      <c r="E2569" t="s">
        <v>1546</v>
      </c>
      <c r="F2569" t="s">
        <v>116</v>
      </c>
      <c r="G2569" s="87">
        <v>43684</v>
      </c>
      <c r="H2569" t="s">
        <v>2974</v>
      </c>
      <c r="I2569" t="s">
        <v>4854</v>
      </c>
      <c r="J2569" t="s">
        <v>4855</v>
      </c>
      <c r="K2569">
        <v>10243</v>
      </c>
      <c r="L2569" t="s">
        <v>4856</v>
      </c>
      <c r="M2569" s="87">
        <v>43685</v>
      </c>
      <c r="N2569" t="s">
        <v>1551</v>
      </c>
      <c r="O2569" t="s">
        <v>1552</v>
      </c>
      <c r="P2569" s="61">
        <v>250</v>
      </c>
      <c r="Q2569" t="s">
        <v>1552</v>
      </c>
      <c r="R2569" s="61">
        <v>250</v>
      </c>
      <c r="S2569" s="61">
        <v>0</v>
      </c>
    </row>
    <row r="2570" spans="1:19" x14ac:dyDescent="0.2">
      <c r="A2570" t="s">
        <v>647</v>
      </c>
      <c r="B2570" t="s">
        <v>1062</v>
      </c>
      <c r="C2570" t="s">
        <v>1433</v>
      </c>
      <c r="D2570" t="s">
        <v>239</v>
      </c>
      <c r="E2570" t="s">
        <v>1546</v>
      </c>
      <c r="F2570" t="s">
        <v>116</v>
      </c>
      <c r="G2570" s="87">
        <v>43684</v>
      </c>
      <c r="H2570" t="s">
        <v>2974</v>
      </c>
      <c r="I2570" t="s">
        <v>4857</v>
      </c>
      <c r="J2570" t="s">
        <v>4858</v>
      </c>
      <c r="K2570">
        <v>10243</v>
      </c>
      <c r="L2570" t="s">
        <v>4856</v>
      </c>
      <c r="M2570" s="87">
        <v>43685</v>
      </c>
      <c r="N2570" t="s">
        <v>1551</v>
      </c>
      <c r="O2570" t="s">
        <v>1552</v>
      </c>
      <c r="P2570" s="61">
        <v>140</v>
      </c>
      <c r="Q2570" t="s">
        <v>1552</v>
      </c>
      <c r="R2570" s="61">
        <v>140</v>
      </c>
      <c r="S2570" s="61">
        <v>0</v>
      </c>
    </row>
    <row r="2571" spans="1:19" x14ac:dyDescent="0.2">
      <c r="A2571" t="s">
        <v>647</v>
      </c>
      <c r="B2571" t="s">
        <v>1062</v>
      </c>
      <c r="C2571" t="s">
        <v>1433</v>
      </c>
      <c r="D2571" t="s">
        <v>239</v>
      </c>
      <c r="E2571" t="s">
        <v>1546</v>
      </c>
      <c r="F2571" t="s">
        <v>116</v>
      </c>
      <c r="G2571" s="87">
        <v>43684</v>
      </c>
      <c r="H2571" t="s">
        <v>2974</v>
      </c>
      <c r="I2571" t="s">
        <v>4859</v>
      </c>
      <c r="J2571" t="s">
        <v>4860</v>
      </c>
      <c r="K2571">
        <v>10243</v>
      </c>
      <c r="L2571" t="s">
        <v>4856</v>
      </c>
      <c r="M2571" s="87">
        <v>43685</v>
      </c>
      <c r="N2571" t="s">
        <v>1551</v>
      </c>
      <c r="O2571" t="s">
        <v>1552</v>
      </c>
      <c r="P2571" s="61">
        <v>140</v>
      </c>
      <c r="Q2571" t="s">
        <v>1552</v>
      </c>
      <c r="R2571" s="61">
        <v>140</v>
      </c>
      <c r="S2571" s="61">
        <v>0</v>
      </c>
    </row>
    <row r="2572" spans="1:19" x14ac:dyDescent="0.2">
      <c r="A2572" t="s">
        <v>647</v>
      </c>
      <c r="B2572" t="s">
        <v>1062</v>
      </c>
      <c r="C2572" t="s">
        <v>1433</v>
      </c>
      <c r="D2572" t="s">
        <v>239</v>
      </c>
      <c r="E2572" t="s">
        <v>1546</v>
      </c>
      <c r="F2572" t="s">
        <v>116</v>
      </c>
      <c r="G2572" s="87">
        <v>43684</v>
      </c>
      <c r="H2572" t="s">
        <v>2974</v>
      </c>
      <c r="I2572" t="s">
        <v>4861</v>
      </c>
      <c r="J2572" t="s">
        <v>4862</v>
      </c>
      <c r="K2572">
        <v>10243</v>
      </c>
      <c r="L2572" t="s">
        <v>4856</v>
      </c>
      <c r="M2572" s="87">
        <v>43685</v>
      </c>
      <c r="N2572" t="s">
        <v>1551</v>
      </c>
      <c r="O2572" t="s">
        <v>1552</v>
      </c>
      <c r="P2572" s="61">
        <v>305</v>
      </c>
      <c r="Q2572" t="s">
        <v>1552</v>
      </c>
      <c r="R2572" s="61">
        <v>305</v>
      </c>
      <c r="S2572" s="61">
        <v>0</v>
      </c>
    </row>
    <row r="2573" spans="1:19" x14ac:dyDescent="0.2">
      <c r="A2573" t="s">
        <v>647</v>
      </c>
      <c r="B2573" t="s">
        <v>1062</v>
      </c>
      <c r="C2573" t="s">
        <v>1433</v>
      </c>
      <c r="D2573" t="s">
        <v>239</v>
      </c>
      <c r="E2573" t="s">
        <v>1546</v>
      </c>
      <c r="F2573" t="s">
        <v>116</v>
      </c>
      <c r="G2573" s="87">
        <v>43684</v>
      </c>
      <c r="H2573" t="s">
        <v>2974</v>
      </c>
      <c r="I2573" t="s">
        <v>4863</v>
      </c>
      <c r="J2573" t="s">
        <v>4864</v>
      </c>
      <c r="K2573">
        <v>10243</v>
      </c>
      <c r="L2573" t="s">
        <v>4865</v>
      </c>
      <c r="M2573" s="87">
        <v>43685</v>
      </c>
      <c r="N2573" t="s">
        <v>1551</v>
      </c>
      <c r="O2573" t="s">
        <v>1552</v>
      </c>
      <c r="P2573" s="61">
        <v>1100</v>
      </c>
      <c r="Q2573" t="s">
        <v>1552</v>
      </c>
      <c r="R2573" s="61">
        <v>1100</v>
      </c>
      <c r="S2573" s="61">
        <v>0</v>
      </c>
    </row>
    <row r="2574" spans="1:19" x14ac:dyDescent="0.2">
      <c r="A2574" t="s">
        <v>647</v>
      </c>
      <c r="B2574" t="s">
        <v>1062</v>
      </c>
      <c r="C2574" t="s">
        <v>1433</v>
      </c>
      <c r="D2574" t="s">
        <v>239</v>
      </c>
      <c r="E2574" t="s">
        <v>1546</v>
      </c>
      <c r="F2574" t="s">
        <v>116</v>
      </c>
      <c r="G2574" s="87">
        <v>43684</v>
      </c>
      <c r="H2574" t="s">
        <v>2974</v>
      </c>
      <c r="I2574" t="s">
        <v>4866</v>
      </c>
      <c r="J2574" t="s">
        <v>4867</v>
      </c>
      <c r="K2574">
        <v>10243</v>
      </c>
      <c r="L2574" t="s">
        <v>4850</v>
      </c>
      <c r="M2574" s="87">
        <v>43685</v>
      </c>
      <c r="N2574" t="s">
        <v>1551</v>
      </c>
      <c r="O2574" t="s">
        <v>1552</v>
      </c>
      <c r="P2574" s="61">
        <v>880</v>
      </c>
      <c r="Q2574" t="s">
        <v>1552</v>
      </c>
      <c r="R2574" s="61">
        <v>880</v>
      </c>
      <c r="S2574" s="61">
        <v>0</v>
      </c>
    </row>
    <row r="2575" spans="1:19" x14ac:dyDescent="0.2">
      <c r="A2575" t="s">
        <v>647</v>
      </c>
      <c r="B2575" t="s">
        <v>1062</v>
      </c>
      <c r="C2575" t="s">
        <v>1433</v>
      </c>
      <c r="D2575" t="s">
        <v>239</v>
      </c>
      <c r="E2575" t="s">
        <v>1546</v>
      </c>
      <c r="F2575" t="s">
        <v>116</v>
      </c>
      <c r="G2575" s="87">
        <v>43684</v>
      </c>
      <c r="H2575" t="s">
        <v>2974</v>
      </c>
      <c r="I2575" t="s">
        <v>4868</v>
      </c>
      <c r="J2575" t="s">
        <v>4869</v>
      </c>
      <c r="K2575">
        <v>10243</v>
      </c>
      <c r="L2575" t="s">
        <v>4856</v>
      </c>
      <c r="M2575" s="87">
        <v>43685</v>
      </c>
      <c r="N2575" t="s">
        <v>1551</v>
      </c>
      <c r="O2575" t="s">
        <v>1552</v>
      </c>
      <c r="P2575" s="61">
        <v>140</v>
      </c>
      <c r="Q2575" t="s">
        <v>1552</v>
      </c>
      <c r="R2575" s="61">
        <v>140</v>
      </c>
      <c r="S2575" s="61">
        <v>0</v>
      </c>
    </row>
    <row r="2576" spans="1:19" x14ac:dyDescent="0.2">
      <c r="A2576" t="s">
        <v>647</v>
      </c>
      <c r="B2576" t="s">
        <v>1062</v>
      </c>
      <c r="C2576" t="s">
        <v>1433</v>
      </c>
      <c r="D2576" t="s">
        <v>239</v>
      </c>
      <c r="E2576" t="s">
        <v>1546</v>
      </c>
      <c r="F2576" t="s">
        <v>116</v>
      </c>
      <c r="G2576" s="87">
        <v>43685</v>
      </c>
      <c r="H2576" t="s">
        <v>2974</v>
      </c>
      <c r="I2576" t="s">
        <v>4485</v>
      </c>
      <c r="J2576" t="s">
        <v>4870</v>
      </c>
      <c r="K2576">
        <v>10243</v>
      </c>
      <c r="L2576" t="s">
        <v>4871</v>
      </c>
      <c r="M2576" s="87">
        <v>43685</v>
      </c>
      <c r="N2576" t="s">
        <v>1551</v>
      </c>
      <c r="O2576" t="s">
        <v>1552</v>
      </c>
      <c r="P2576" s="61">
        <v>-58</v>
      </c>
      <c r="Q2576" t="s">
        <v>1552</v>
      </c>
      <c r="R2576" s="61">
        <v>0</v>
      </c>
      <c r="S2576" s="61">
        <v>-58</v>
      </c>
    </row>
    <row r="2577" spans="1:19" x14ac:dyDescent="0.2">
      <c r="A2577" t="s">
        <v>647</v>
      </c>
      <c r="B2577" t="s">
        <v>1062</v>
      </c>
      <c r="C2577" t="s">
        <v>1433</v>
      </c>
      <c r="D2577" t="s">
        <v>239</v>
      </c>
      <c r="E2577" t="s">
        <v>1546</v>
      </c>
      <c r="F2577" t="s">
        <v>116</v>
      </c>
      <c r="G2577" s="87">
        <v>43685</v>
      </c>
      <c r="H2577" t="s">
        <v>2974</v>
      </c>
      <c r="I2577" t="s">
        <v>4485</v>
      </c>
      <c r="J2577" t="s">
        <v>4550</v>
      </c>
      <c r="K2577">
        <v>10243</v>
      </c>
      <c r="L2577" t="s">
        <v>4871</v>
      </c>
      <c r="M2577" s="87">
        <v>43685</v>
      </c>
      <c r="N2577" t="s">
        <v>1551</v>
      </c>
      <c r="O2577" t="s">
        <v>1552</v>
      </c>
      <c r="P2577" s="61">
        <v>-810.48</v>
      </c>
      <c r="Q2577" t="s">
        <v>1552</v>
      </c>
      <c r="R2577" s="61">
        <v>0</v>
      </c>
      <c r="S2577" s="61">
        <v>-810.48</v>
      </c>
    </row>
    <row r="2578" spans="1:19" x14ac:dyDescent="0.2">
      <c r="A2578" t="s">
        <v>647</v>
      </c>
      <c r="B2578" t="s">
        <v>1062</v>
      </c>
      <c r="C2578" t="s">
        <v>1433</v>
      </c>
      <c r="D2578" t="s">
        <v>239</v>
      </c>
      <c r="E2578" t="s">
        <v>1546</v>
      </c>
      <c r="F2578" t="s">
        <v>116</v>
      </c>
      <c r="G2578" s="87">
        <v>43685</v>
      </c>
      <c r="H2578" t="s">
        <v>2974</v>
      </c>
      <c r="I2578" t="s">
        <v>4485</v>
      </c>
      <c r="J2578" t="s">
        <v>4490</v>
      </c>
      <c r="K2578">
        <v>10243</v>
      </c>
      <c r="L2578" t="s">
        <v>4871</v>
      </c>
      <c r="M2578" s="87">
        <v>43685</v>
      </c>
      <c r="N2578" t="s">
        <v>1551</v>
      </c>
      <c r="O2578" t="s">
        <v>1552</v>
      </c>
      <c r="P2578" s="61">
        <v>-300</v>
      </c>
      <c r="Q2578" t="s">
        <v>1552</v>
      </c>
      <c r="R2578" s="61">
        <v>0</v>
      </c>
      <c r="S2578" s="61">
        <v>-300</v>
      </c>
    </row>
    <row r="2579" spans="1:19" x14ac:dyDescent="0.2">
      <c r="A2579" t="s">
        <v>647</v>
      </c>
      <c r="B2579" t="s">
        <v>1062</v>
      </c>
      <c r="C2579" t="s">
        <v>1433</v>
      </c>
      <c r="D2579" t="s">
        <v>239</v>
      </c>
      <c r="E2579" t="s">
        <v>1546</v>
      </c>
      <c r="F2579" t="s">
        <v>116</v>
      </c>
      <c r="G2579" s="87">
        <v>43685</v>
      </c>
      <c r="H2579" t="s">
        <v>2974</v>
      </c>
      <c r="I2579" t="s">
        <v>4485</v>
      </c>
      <c r="J2579" t="s">
        <v>4872</v>
      </c>
      <c r="K2579">
        <v>10243</v>
      </c>
      <c r="L2579" t="s">
        <v>4871</v>
      </c>
      <c r="M2579" s="87">
        <v>43685</v>
      </c>
      <c r="N2579" t="s">
        <v>1551</v>
      </c>
      <c r="O2579" t="s">
        <v>1552</v>
      </c>
      <c r="P2579" s="61">
        <v>-544.5</v>
      </c>
      <c r="Q2579" t="s">
        <v>1552</v>
      </c>
      <c r="R2579" s="61">
        <v>0</v>
      </c>
      <c r="S2579" s="61">
        <v>-544.5</v>
      </c>
    </row>
    <row r="2580" spans="1:19" x14ac:dyDescent="0.2">
      <c r="A2580" t="s">
        <v>647</v>
      </c>
      <c r="B2580" t="s">
        <v>1062</v>
      </c>
      <c r="C2580" t="s">
        <v>1433</v>
      </c>
      <c r="D2580" t="s">
        <v>239</v>
      </c>
      <c r="E2580" t="s">
        <v>1546</v>
      </c>
      <c r="F2580" t="s">
        <v>116</v>
      </c>
      <c r="G2580" s="87">
        <v>43685</v>
      </c>
      <c r="H2580" t="s">
        <v>2974</v>
      </c>
      <c r="I2580" t="s">
        <v>4873</v>
      </c>
      <c r="J2580" t="s">
        <v>4874</v>
      </c>
      <c r="K2580">
        <v>10245</v>
      </c>
      <c r="L2580" t="s">
        <v>4875</v>
      </c>
      <c r="M2580" s="87">
        <v>43697</v>
      </c>
      <c r="N2580" t="s">
        <v>1551</v>
      </c>
      <c r="O2580" t="s">
        <v>1552</v>
      </c>
      <c r="P2580" s="61">
        <v>1375</v>
      </c>
      <c r="Q2580" t="s">
        <v>1552</v>
      </c>
      <c r="R2580" s="61">
        <v>1375</v>
      </c>
      <c r="S2580" s="61">
        <v>0</v>
      </c>
    </row>
    <row r="2581" spans="1:19" x14ac:dyDescent="0.2">
      <c r="A2581" t="s">
        <v>647</v>
      </c>
      <c r="B2581" t="s">
        <v>1062</v>
      </c>
      <c r="C2581" t="s">
        <v>1433</v>
      </c>
      <c r="D2581" t="s">
        <v>239</v>
      </c>
      <c r="E2581" t="s">
        <v>1546</v>
      </c>
      <c r="F2581" t="s">
        <v>116</v>
      </c>
      <c r="G2581" s="87">
        <v>43685</v>
      </c>
      <c r="H2581" t="s">
        <v>2974</v>
      </c>
      <c r="I2581" t="s">
        <v>4876</v>
      </c>
      <c r="J2581" t="s">
        <v>4877</v>
      </c>
      <c r="K2581">
        <v>10245</v>
      </c>
      <c r="L2581" t="s">
        <v>4875</v>
      </c>
      <c r="M2581" s="87">
        <v>43697</v>
      </c>
      <c r="N2581" t="s">
        <v>1551</v>
      </c>
      <c r="O2581" t="s">
        <v>1552</v>
      </c>
      <c r="P2581" s="61">
        <v>979</v>
      </c>
      <c r="Q2581" t="s">
        <v>1552</v>
      </c>
      <c r="R2581" s="61">
        <v>979</v>
      </c>
      <c r="S2581" s="61">
        <v>0</v>
      </c>
    </row>
    <row r="2582" spans="1:19" x14ac:dyDescent="0.2">
      <c r="A2582" t="s">
        <v>647</v>
      </c>
      <c r="B2582" t="s">
        <v>1062</v>
      </c>
      <c r="C2582" t="s">
        <v>1433</v>
      </c>
      <c r="D2582" t="s">
        <v>239</v>
      </c>
      <c r="E2582" t="s">
        <v>1546</v>
      </c>
      <c r="F2582" t="s">
        <v>116</v>
      </c>
      <c r="G2582" s="87">
        <v>43685</v>
      </c>
      <c r="H2582" t="s">
        <v>2974</v>
      </c>
      <c r="I2582" t="s">
        <v>4878</v>
      </c>
      <c r="J2582" t="s">
        <v>4879</v>
      </c>
      <c r="K2582">
        <v>10245</v>
      </c>
      <c r="L2582" t="s">
        <v>4875</v>
      </c>
      <c r="M2582" s="87">
        <v>43697</v>
      </c>
      <c r="N2582" t="s">
        <v>1551</v>
      </c>
      <c r="O2582" t="s">
        <v>1552</v>
      </c>
      <c r="P2582" s="61">
        <v>979</v>
      </c>
      <c r="Q2582" t="s">
        <v>1552</v>
      </c>
      <c r="R2582" s="61">
        <v>979</v>
      </c>
      <c r="S2582" s="61">
        <v>0</v>
      </c>
    </row>
    <row r="2583" spans="1:19" x14ac:dyDescent="0.2">
      <c r="A2583" t="s">
        <v>647</v>
      </c>
      <c r="B2583" t="s">
        <v>1062</v>
      </c>
      <c r="C2583" t="s">
        <v>1433</v>
      </c>
      <c r="D2583" t="s">
        <v>239</v>
      </c>
      <c r="E2583" t="s">
        <v>1546</v>
      </c>
      <c r="F2583" t="s">
        <v>116</v>
      </c>
      <c r="G2583" s="87">
        <v>43685</v>
      </c>
      <c r="H2583" t="s">
        <v>2974</v>
      </c>
      <c r="I2583" t="s">
        <v>4880</v>
      </c>
      <c r="J2583" t="s">
        <v>4881</v>
      </c>
      <c r="K2583">
        <v>10245</v>
      </c>
      <c r="L2583" t="s">
        <v>4875</v>
      </c>
      <c r="M2583" s="87">
        <v>43697</v>
      </c>
      <c r="N2583" t="s">
        <v>1551</v>
      </c>
      <c r="O2583" t="s">
        <v>1552</v>
      </c>
      <c r="P2583" s="61">
        <v>935</v>
      </c>
      <c r="Q2583" t="s">
        <v>1552</v>
      </c>
      <c r="R2583" s="61">
        <v>935</v>
      </c>
      <c r="S2583" s="61">
        <v>0</v>
      </c>
    </row>
    <row r="2584" spans="1:19" x14ac:dyDescent="0.2">
      <c r="A2584" t="s">
        <v>647</v>
      </c>
      <c r="B2584" t="s">
        <v>1062</v>
      </c>
      <c r="C2584" t="s">
        <v>1433</v>
      </c>
      <c r="D2584" t="s">
        <v>239</v>
      </c>
      <c r="E2584" t="s">
        <v>1546</v>
      </c>
      <c r="F2584" t="s">
        <v>116</v>
      </c>
      <c r="G2584" s="87">
        <v>43685</v>
      </c>
      <c r="H2584" t="s">
        <v>2974</v>
      </c>
      <c r="I2584" t="s">
        <v>4882</v>
      </c>
      <c r="J2584" t="s">
        <v>4883</v>
      </c>
      <c r="K2584">
        <v>10245</v>
      </c>
      <c r="L2584" t="s">
        <v>4875</v>
      </c>
      <c r="M2584" s="87">
        <v>43697</v>
      </c>
      <c r="N2584" t="s">
        <v>1551</v>
      </c>
      <c r="O2584" t="s">
        <v>1552</v>
      </c>
      <c r="P2584" s="61">
        <v>715</v>
      </c>
      <c r="Q2584" t="s">
        <v>1552</v>
      </c>
      <c r="R2584" s="61">
        <v>715</v>
      </c>
      <c r="S2584" s="61">
        <v>0</v>
      </c>
    </row>
    <row r="2585" spans="1:19" x14ac:dyDescent="0.2">
      <c r="A2585" t="s">
        <v>647</v>
      </c>
      <c r="B2585" t="s">
        <v>1062</v>
      </c>
      <c r="C2585" t="s">
        <v>1433</v>
      </c>
      <c r="D2585" t="s">
        <v>239</v>
      </c>
      <c r="E2585" t="s">
        <v>1546</v>
      </c>
      <c r="F2585" t="s">
        <v>116</v>
      </c>
      <c r="G2585" s="87">
        <v>43685</v>
      </c>
      <c r="H2585" t="s">
        <v>2974</v>
      </c>
      <c r="I2585" t="s">
        <v>4884</v>
      </c>
      <c r="J2585" t="s">
        <v>4885</v>
      </c>
      <c r="K2585">
        <v>10245</v>
      </c>
      <c r="L2585" t="s">
        <v>4886</v>
      </c>
      <c r="M2585" s="87">
        <v>43697</v>
      </c>
      <c r="N2585" t="s">
        <v>1551</v>
      </c>
      <c r="O2585" t="s">
        <v>1552</v>
      </c>
      <c r="P2585" s="61">
        <v>55</v>
      </c>
      <c r="Q2585" t="s">
        <v>1552</v>
      </c>
      <c r="R2585" s="61">
        <v>55</v>
      </c>
      <c r="S2585" s="61">
        <v>0</v>
      </c>
    </row>
    <row r="2586" spans="1:19" x14ac:dyDescent="0.2">
      <c r="A2586" t="s">
        <v>647</v>
      </c>
      <c r="B2586" t="s">
        <v>1062</v>
      </c>
      <c r="C2586" t="s">
        <v>1433</v>
      </c>
      <c r="D2586" t="s">
        <v>239</v>
      </c>
      <c r="E2586" t="s">
        <v>1546</v>
      </c>
      <c r="F2586" t="s">
        <v>116</v>
      </c>
      <c r="G2586" s="87">
        <v>43685</v>
      </c>
      <c r="H2586" t="s">
        <v>2974</v>
      </c>
      <c r="I2586" t="s">
        <v>4887</v>
      </c>
      <c r="J2586" t="s">
        <v>4591</v>
      </c>
      <c r="K2586">
        <v>10243</v>
      </c>
      <c r="L2586" t="s">
        <v>4888</v>
      </c>
      <c r="M2586" s="87">
        <v>43685</v>
      </c>
      <c r="N2586" t="s">
        <v>1551</v>
      </c>
      <c r="O2586" t="s">
        <v>1552</v>
      </c>
      <c r="P2586" s="61">
        <v>664.02</v>
      </c>
      <c r="Q2586" t="s">
        <v>1552</v>
      </c>
      <c r="R2586" s="61">
        <v>664.02</v>
      </c>
      <c r="S2586" s="61">
        <v>0</v>
      </c>
    </row>
    <row r="2587" spans="1:19" x14ac:dyDescent="0.2">
      <c r="A2587" t="s">
        <v>647</v>
      </c>
      <c r="B2587" t="s">
        <v>1062</v>
      </c>
      <c r="C2587" t="s">
        <v>1433</v>
      </c>
      <c r="D2587" t="s">
        <v>239</v>
      </c>
      <c r="E2587" t="s">
        <v>1546</v>
      </c>
      <c r="F2587" t="s">
        <v>116</v>
      </c>
      <c r="G2587" s="87">
        <v>43685</v>
      </c>
      <c r="H2587" t="s">
        <v>2974</v>
      </c>
      <c r="I2587" t="s">
        <v>4889</v>
      </c>
      <c r="J2587" t="s">
        <v>4890</v>
      </c>
      <c r="K2587">
        <v>10245</v>
      </c>
      <c r="L2587" t="s">
        <v>4875</v>
      </c>
      <c r="M2587" s="87">
        <v>43697</v>
      </c>
      <c r="N2587" t="s">
        <v>1551</v>
      </c>
      <c r="O2587" t="s">
        <v>1552</v>
      </c>
      <c r="P2587" s="61">
        <v>1650</v>
      </c>
      <c r="Q2587" t="s">
        <v>1552</v>
      </c>
      <c r="R2587" s="61">
        <v>1650</v>
      </c>
      <c r="S2587" s="61">
        <v>0</v>
      </c>
    </row>
    <row r="2588" spans="1:19" x14ac:dyDescent="0.2">
      <c r="A2588" t="s">
        <v>647</v>
      </c>
      <c r="B2588" t="s">
        <v>1062</v>
      </c>
      <c r="C2588" t="s">
        <v>1433</v>
      </c>
      <c r="D2588" t="s">
        <v>239</v>
      </c>
      <c r="E2588" t="s">
        <v>1546</v>
      </c>
      <c r="F2588" t="s">
        <v>116</v>
      </c>
      <c r="G2588" s="87">
        <v>43685</v>
      </c>
      <c r="H2588" t="s">
        <v>2974</v>
      </c>
      <c r="I2588" t="s">
        <v>4891</v>
      </c>
      <c r="J2588" t="s">
        <v>4892</v>
      </c>
      <c r="K2588">
        <v>10245</v>
      </c>
      <c r="L2588" t="s">
        <v>4886</v>
      </c>
      <c r="M2588" s="87">
        <v>43697</v>
      </c>
      <c r="N2588" t="s">
        <v>1551</v>
      </c>
      <c r="O2588" t="s">
        <v>1552</v>
      </c>
      <c r="P2588" s="61">
        <v>580</v>
      </c>
      <c r="Q2588" t="s">
        <v>1552</v>
      </c>
      <c r="R2588" s="61">
        <v>580</v>
      </c>
      <c r="S2588" s="61">
        <v>0</v>
      </c>
    </row>
    <row r="2589" spans="1:19" x14ac:dyDescent="0.2">
      <c r="A2589" t="s">
        <v>647</v>
      </c>
      <c r="B2589" t="s">
        <v>1062</v>
      </c>
      <c r="C2589" t="s">
        <v>1433</v>
      </c>
      <c r="D2589" t="s">
        <v>239</v>
      </c>
      <c r="E2589" t="s">
        <v>1546</v>
      </c>
      <c r="F2589" t="s">
        <v>116</v>
      </c>
      <c r="G2589" s="87">
        <v>43686</v>
      </c>
      <c r="H2589" t="s">
        <v>2974</v>
      </c>
      <c r="I2589" t="s">
        <v>4893</v>
      </c>
      <c r="J2589" t="s">
        <v>4894</v>
      </c>
      <c r="K2589">
        <v>10245</v>
      </c>
      <c r="L2589" t="s">
        <v>4895</v>
      </c>
      <c r="M2589" s="87">
        <v>43697</v>
      </c>
      <c r="N2589" t="s">
        <v>1551</v>
      </c>
      <c r="O2589" t="s">
        <v>1552</v>
      </c>
      <c r="P2589" s="61">
        <v>1430</v>
      </c>
      <c r="Q2589" t="s">
        <v>1552</v>
      </c>
      <c r="R2589" s="61">
        <v>1430</v>
      </c>
      <c r="S2589" s="61">
        <v>0</v>
      </c>
    </row>
    <row r="2590" spans="1:19" x14ac:dyDescent="0.2">
      <c r="A2590" t="s">
        <v>647</v>
      </c>
      <c r="B2590" t="s">
        <v>1062</v>
      </c>
      <c r="C2590" t="s">
        <v>1433</v>
      </c>
      <c r="D2590" t="s">
        <v>239</v>
      </c>
      <c r="E2590" t="s">
        <v>1546</v>
      </c>
      <c r="F2590" t="s">
        <v>116</v>
      </c>
      <c r="G2590" s="87">
        <v>43686</v>
      </c>
      <c r="H2590" t="s">
        <v>2974</v>
      </c>
      <c r="I2590" t="s">
        <v>4896</v>
      </c>
      <c r="J2590" t="s">
        <v>4897</v>
      </c>
      <c r="K2590">
        <v>10245</v>
      </c>
      <c r="L2590" t="s">
        <v>4895</v>
      </c>
      <c r="M2590" s="87">
        <v>43697</v>
      </c>
      <c r="N2590" t="s">
        <v>1551</v>
      </c>
      <c r="O2590" t="s">
        <v>1552</v>
      </c>
      <c r="P2590" s="61">
        <v>1045</v>
      </c>
      <c r="Q2590" t="s">
        <v>1552</v>
      </c>
      <c r="R2590" s="61">
        <v>1045</v>
      </c>
      <c r="S2590" s="61">
        <v>0</v>
      </c>
    </row>
    <row r="2591" spans="1:19" x14ac:dyDescent="0.2">
      <c r="A2591" t="s">
        <v>647</v>
      </c>
      <c r="B2591" t="s">
        <v>1062</v>
      </c>
      <c r="C2591" t="s">
        <v>1433</v>
      </c>
      <c r="D2591" t="s">
        <v>239</v>
      </c>
      <c r="E2591" t="s">
        <v>1546</v>
      </c>
      <c r="F2591" t="s">
        <v>116</v>
      </c>
      <c r="G2591" s="87">
        <v>43686</v>
      </c>
      <c r="H2591" t="s">
        <v>2974</v>
      </c>
      <c r="I2591" t="s">
        <v>4898</v>
      </c>
      <c r="J2591" t="s">
        <v>4899</v>
      </c>
      <c r="K2591">
        <v>10245</v>
      </c>
      <c r="L2591" t="s">
        <v>4895</v>
      </c>
      <c r="M2591" s="87">
        <v>43697</v>
      </c>
      <c r="N2591" t="s">
        <v>1551</v>
      </c>
      <c r="O2591" t="s">
        <v>1552</v>
      </c>
      <c r="P2591" s="61">
        <v>979</v>
      </c>
      <c r="Q2591" t="s">
        <v>1552</v>
      </c>
      <c r="R2591" s="61">
        <v>979</v>
      </c>
      <c r="S2591" s="61">
        <v>0</v>
      </c>
    </row>
    <row r="2592" spans="1:19" x14ac:dyDescent="0.2">
      <c r="A2592" t="s">
        <v>647</v>
      </c>
      <c r="B2592" t="s">
        <v>1062</v>
      </c>
      <c r="C2592" t="s">
        <v>1433</v>
      </c>
      <c r="D2592" t="s">
        <v>239</v>
      </c>
      <c r="E2592" t="s">
        <v>1546</v>
      </c>
      <c r="F2592" t="s">
        <v>116</v>
      </c>
      <c r="G2592" s="87">
        <v>43686</v>
      </c>
      <c r="H2592" t="s">
        <v>2974</v>
      </c>
      <c r="I2592" t="s">
        <v>4900</v>
      </c>
      <c r="J2592" t="s">
        <v>4901</v>
      </c>
      <c r="K2592">
        <v>10245</v>
      </c>
      <c r="L2592" t="s">
        <v>4895</v>
      </c>
      <c r="M2592" s="87">
        <v>43697</v>
      </c>
      <c r="N2592" t="s">
        <v>1551</v>
      </c>
      <c r="O2592" t="s">
        <v>1552</v>
      </c>
      <c r="P2592" s="61">
        <v>2090</v>
      </c>
      <c r="Q2592" t="s">
        <v>1552</v>
      </c>
      <c r="R2592" s="61">
        <v>2090</v>
      </c>
      <c r="S2592" s="61">
        <v>0</v>
      </c>
    </row>
    <row r="2593" spans="1:19" x14ac:dyDescent="0.2">
      <c r="A2593" t="s">
        <v>647</v>
      </c>
      <c r="B2593" t="s">
        <v>1062</v>
      </c>
      <c r="C2593" t="s">
        <v>1433</v>
      </c>
      <c r="D2593" t="s">
        <v>239</v>
      </c>
      <c r="E2593" t="s">
        <v>1546</v>
      </c>
      <c r="F2593" t="s">
        <v>116</v>
      </c>
      <c r="G2593" s="87">
        <v>43686</v>
      </c>
      <c r="H2593" t="s">
        <v>2974</v>
      </c>
      <c r="I2593" t="s">
        <v>4902</v>
      </c>
      <c r="J2593" t="s">
        <v>4903</v>
      </c>
      <c r="K2593">
        <v>10245</v>
      </c>
      <c r="L2593" t="s">
        <v>4904</v>
      </c>
      <c r="M2593" s="87">
        <v>43697</v>
      </c>
      <c r="N2593" t="s">
        <v>1551</v>
      </c>
      <c r="O2593" t="s">
        <v>1552</v>
      </c>
      <c r="P2593" s="61">
        <v>470</v>
      </c>
      <c r="Q2593" t="s">
        <v>1552</v>
      </c>
      <c r="R2593" s="61">
        <v>470</v>
      </c>
      <c r="S2593" s="61">
        <v>0</v>
      </c>
    </row>
    <row r="2594" spans="1:19" x14ac:dyDescent="0.2">
      <c r="A2594" t="s">
        <v>647</v>
      </c>
      <c r="B2594" t="s">
        <v>1062</v>
      </c>
      <c r="C2594" t="s">
        <v>1433</v>
      </c>
      <c r="D2594" t="s">
        <v>239</v>
      </c>
      <c r="E2594" t="s">
        <v>1546</v>
      </c>
      <c r="F2594" t="s">
        <v>116</v>
      </c>
      <c r="G2594" s="87">
        <v>43689</v>
      </c>
      <c r="H2594" t="s">
        <v>2974</v>
      </c>
      <c r="I2594" t="s">
        <v>4905</v>
      </c>
      <c r="J2594" t="s">
        <v>4906</v>
      </c>
      <c r="K2594">
        <v>10245</v>
      </c>
      <c r="L2594" t="s">
        <v>4907</v>
      </c>
      <c r="M2594" s="87">
        <v>43697</v>
      </c>
      <c r="N2594" t="s">
        <v>1551</v>
      </c>
      <c r="O2594" t="s">
        <v>1552</v>
      </c>
      <c r="P2594" s="61">
        <v>18175.3</v>
      </c>
      <c r="Q2594" t="s">
        <v>1552</v>
      </c>
      <c r="R2594" s="61">
        <v>18175.3</v>
      </c>
      <c r="S2594" s="61">
        <v>0</v>
      </c>
    </row>
    <row r="2595" spans="1:19" x14ac:dyDescent="0.2">
      <c r="A2595" t="s">
        <v>647</v>
      </c>
      <c r="B2595" t="s">
        <v>1062</v>
      </c>
      <c r="C2595" t="s">
        <v>1433</v>
      </c>
      <c r="D2595" t="s">
        <v>239</v>
      </c>
      <c r="E2595" t="s">
        <v>1546</v>
      </c>
      <c r="F2595" t="s">
        <v>116</v>
      </c>
      <c r="G2595" s="87">
        <v>43690</v>
      </c>
      <c r="H2595" t="s">
        <v>2974</v>
      </c>
      <c r="I2595" t="s">
        <v>4908</v>
      </c>
      <c r="J2595" t="s">
        <v>4827</v>
      </c>
      <c r="K2595">
        <v>10245</v>
      </c>
      <c r="L2595" t="s">
        <v>4907</v>
      </c>
      <c r="M2595" s="87">
        <v>43697</v>
      </c>
      <c r="N2595" t="s">
        <v>1551</v>
      </c>
      <c r="O2595" t="s">
        <v>1552</v>
      </c>
      <c r="P2595" s="61">
        <v>200</v>
      </c>
      <c r="Q2595" t="s">
        <v>1552</v>
      </c>
      <c r="R2595" s="61">
        <v>200</v>
      </c>
      <c r="S2595" s="61">
        <v>0</v>
      </c>
    </row>
    <row r="2596" spans="1:19" x14ac:dyDescent="0.2">
      <c r="A2596" t="s">
        <v>647</v>
      </c>
      <c r="B2596" t="s">
        <v>1062</v>
      </c>
      <c r="C2596" t="s">
        <v>1433</v>
      </c>
      <c r="D2596" t="s">
        <v>239</v>
      </c>
      <c r="E2596" t="s">
        <v>1546</v>
      </c>
      <c r="F2596" t="s">
        <v>116</v>
      </c>
      <c r="G2596" s="87">
        <v>43690</v>
      </c>
      <c r="H2596" t="s">
        <v>2974</v>
      </c>
      <c r="I2596" t="s">
        <v>4909</v>
      </c>
      <c r="J2596" t="s">
        <v>4910</v>
      </c>
      <c r="K2596">
        <v>10245</v>
      </c>
      <c r="L2596" t="s">
        <v>4911</v>
      </c>
      <c r="M2596" s="87">
        <v>43697</v>
      </c>
      <c r="N2596" t="s">
        <v>1551</v>
      </c>
      <c r="O2596" t="s">
        <v>1552</v>
      </c>
      <c r="P2596" s="61">
        <v>2640</v>
      </c>
      <c r="Q2596" t="s">
        <v>1552</v>
      </c>
      <c r="R2596" s="61">
        <v>2640</v>
      </c>
      <c r="S2596" s="61">
        <v>0</v>
      </c>
    </row>
    <row r="2597" spans="1:19" x14ac:dyDescent="0.2">
      <c r="A2597" t="s">
        <v>647</v>
      </c>
      <c r="B2597" t="s">
        <v>1062</v>
      </c>
      <c r="C2597" t="s">
        <v>1433</v>
      </c>
      <c r="D2597" t="s">
        <v>239</v>
      </c>
      <c r="E2597" t="s">
        <v>1546</v>
      </c>
      <c r="F2597" t="s">
        <v>116</v>
      </c>
      <c r="G2597" s="87">
        <v>43690</v>
      </c>
      <c r="H2597" t="s">
        <v>2974</v>
      </c>
      <c r="I2597" t="s">
        <v>4912</v>
      </c>
      <c r="J2597" t="s">
        <v>4910</v>
      </c>
      <c r="K2597">
        <v>10245</v>
      </c>
      <c r="L2597" t="s">
        <v>4911</v>
      </c>
      <c r="M2597" s="87">
        <v>43697</v>
      </c>
      <c r="N2597" t="s">
        <v>1551</v>
      </c>
      <c r="O2597" t="s">
        <v>1552</v>
      </c>
      <c r="P2597" s="61">
        <v>880</v>
      </c>
      <c r="Q2597" t="s">
        <v>1552</v>
      </c>
      <c r="R2597" s="61">
        <v>880</v>
      </c>
      <c r="S2597" s="61">
        <v>0</v>
      </c>
    </row>
    <row r="2598" spans="1:19" x14ac:dyDescent="0.2">
      <c r="A2598" t="s">
        <v>647</v>
      </c>
      <c r="B2598" t="s">
        <v>1062</v>
      </c>
      <c r="C2598" t="s">
        <v>1433</v>
      </c>
      <c r="D2598" t="s">
        <v>239</v>
      </c>
      <c r="E2598" t="s">
        <v>1546</v>
      </c>
      <c r="F2598" t="s">
        <v>116</v>
      </c>
      <c r="G2598" s="87">
        <v>43690</v>
      </c>
      <c r="H2598" t="s">
        <v>2974</v>
      </c>
      <c r="I2598" t="s">
        <v>4913</v>
      </c>
      <c r="J2598" t="s">
        <v>4914</v>
      </c>
      <c r="K2598">
        <v>10245</v>
      </c>
      <c r="L2598" t="s">
        <v>4915</v>
      </c>
      <c r="M2598" s="87">
        <v>43697</v>
      </c>
      <c r="N2598" t="s">
        <v>1551</v>
      </c>
      <c r="O2598" t="s">
        <v>1552</v>
      </c>
      <c r="P2598" s="61">
        <v>195</v>
      </c>
      <c r="Q2598" t="s">
        <v>1552</v>
      </c>
      <c r="R2598" s="61">
        <v>195</v>
      </c>
      <c r="S2598" s="61">
        <v>0</v>
      </c>
    </row>
    <row r="2599" spans="1:19" x14ac:dyDescent="0.2">
      <c r="A2599" t="s">
        <v>647</v>
      </c>
      <c r="B2599" t="s">
        <v>1062</v>
      </c>
      <c r="C2599" t="s">
        <v>1433</v>
      </c>
      <c r="D2599" t="s">
        <v>239</v>
      </c>
      <c r="E2599" t="s">
        <v>1546</v>
      </c>
      <c r="F2599" t="s">
        <v>116</v>
      </c>
      <c r="G2599" s="87">
        <v>43690</v>
      </c>
      <c r="H2599" t="s">
        <v>2974</v>
      </c>
      <c r="I2599" t="s">
        <v>4916</v>
      </c>
      <c r="J2599" t="s">
        <v>4917</v>
      </c>
      <c r="K2599">
        <v>10245</v>
      </c>
      <c r="L2599" t="s">
        <v>4915</v>
      </c>
      <c r="M2599" s="87">
        <v>43697</v>
      </c>
      <c r="N2599" t="s">
        <v>1551</v>
      </c>
      <c r="O2599" t="s">
        <v>1552</v>
      </c>
      <c r="P2599" s="61">
        <v>415</v>
      </c>
      <c r="Q2599" t="s">
        <v>1552</v>
      </c>
      <c r="R2599" s="61">
        <v>415</v>
      </c>
      <c r="S2599" s="61">
        <v>0</v>
      </c>
    </row>
    <row r="2600" spans="1:19" x14ac:dyDescent="0.2">
      <c r="A2600" t="s">
        <v>647</v>
      </c>
      <c r="B2600" t="s">
        <v>1062</v>
      </c>
      <c r="C2600" t="s">
        <v>1433</v>
      </c>
      <c r="D2600" t="s">
        <v>239</v>
      </c>
      <c r="E2600" t="s">
        <v>1546</v>
      </c>
      <c r="F2600" t="s">
        <v>116</v>
      </c>
      <c r="G2600" s="87">
        <v>43690</v>
      </c>
      <c r="H2600" t="s">
        <v>2974</v>
      </c>
      <c r="I2600" t="s">
        <v>4918</v>
      </c>
      <c r="J2600" t="s">
        <v>4919</v>
      </c>
      <c r="K2600">
        <v>10245</v>
      </c>
      <c r="L2600" t="s">
        <v>4911</v>
      </c>
      <c r="M2600" s="87">
        <v>43697</v>
      </c>
      <c r="N2600" t="s">
        <v>1551</v>
      </c>
      <c r="O2600" t="s">
        <v>1552</v>
      </c>
      <c r="P2600" s="61">
        <v>360</v>
      </c>
      <c r="Q2600" t="s">
        <v>1552</v>
      </c>
      <c r="R2600" s="61">
        <v>360</v>
      </c>
      <c r="S2600" s="61">
        <v>0</v>
      </c>
    </row>
    <row r="2601" spans="1:19" x14ac:dyDescent="0.2">
      <c r="A2601" t="s">
        <v>647</v>
      </c>
      <c r="B2601" t="s">
        <v>1062</v>
      </c>
      <c r="C2601" t="s">
        <v>1433</v>
      </c>
      <c r="D2601" t="s">
        <v>239</v>
      </c>
      <c r="E2601" t="s">
        <v>1546</v>
      </c>
      <c r="F2601" t="s">
        <v>116</v>
      </c>
      <c r="G2601" s="87">
        <v>43691</v>
      </c>
      <c r="H2601" t="s">
        <v>2974</v>
      </c>
      <c r="I2601" t="s">
        <v>4920</v>
      </c>
      <c r="J2601" t="s">
        <v>4509</v>
      </c>
      <c r="K2601">
        <v>10245</v>
      </c>
      <c r="L2601" t="s">
        <v>4921</v>
      </c>
      <c r="M2601" s="87">
        <v>43697</v>
      </c>
      <c r="N2601" t="s">
        <v>1551</v>
      </c>
      <c r="O2601" t="s">
        <v>1552</v>
      </c>
      <c r="P2601" s="61">
        <v>-16283</v>
      </c>
      <c r="Q2601" t="s">
        <v>1552</v>
      </c>
      <c r="R2601" s="61">
        <v>0</v>
      </c>
      <c r="S2601" s="61">
        <v>-16283</v>
      </c>
    </row>
    <row r="2602" spans="1:19" x14ac:dyDescent="0.2">
      <c r="A2602" t="s">
        <v>647</v>
      </c>
      <c r="B2602" t="s">
        <v>1062</v>
      </c>
      <c r="C2602" t="s">
        <v>1433</v>
      </c>
      <c r="D2602" t="s">
        <v>239</v>
      </c>
      <c r="E2602" t="s">
        <v>1546</v>
      </c>
      <c r="F2602" t="s">
        <v>116</v>
      </c>
      <c r="G2602" s="87">
        <v>43691</v>
      </c>
      <c r="H2602" t="s">
        <v>2974</v>
      </c>
      <c r="I2602" t="s">
        <v>4922</v>
      </c>
      <c r="J2602" t="s">
        <v>4923</v>
      </c>
      <c r="K2602">
        <v>10245</v>
      </c>
      <c r="L2602" t="s">
        <v>4924</v>
      </c>
      <c r="M2602" s="87">
        <v>43697</v>
      </c>
      <c r="N2602" t="s">
        <v>1551</v>
      </c>
      <c r="O2602" t="s">
        <v>1552</v>
      </c>
      <c r="P2602" s="61">
        <v>580</v>
      </c>
      <c r="Q2602" t="s">
        <v>1552</v>
      </c>
      <c r="R2602" s="61">
        <v>580</v>
      </c>
      <c r="S2602" s="61">
        <v>0</v>
      </c>
    </row>
    <row r="2603" spans="1:19" x14ac:dyDescent="0.2">
      <c r="A2603" t="s">
        <v>647</v>
      </c>
      <c r="B2603" t="s">
        <v>1062</v>
      </c>
      <c r="C2603" t="s">
        <v>1433</v>
      </c>
      <c r="D2603" t="s">
        <v>239</v>
      </c>
      <c r="E2603" t="s">
        <v>1546</v>
      </c>
      <c r="F2603" t="s">
        <v>116</v>
      </c>
      <c r="G2603" s="87">
        <v>43691</v>
      </c>
      <c r="H2603" t="s">
        <v>2974</v>
      </c>
      <c r="I2603" t="s">
        <v>4925</v>
      </c>
      <c r="J2603" t="s">
        <v>4525</v>
      </c>
      <c r="K2603">
        <v>10245</v>
      </c>
      <c r="L2603" t="s">
        <v>4926</v>
      </c>
      <c r="M2603" s="87">
        <v>43697</v>
      </c>
      <c r="N2603" t="s">
        <v>1551</v>
      </c>
      <c r="O2603" t="s">
        <v>1552</v>
      </c>
      <c r="P2603" s="61">
        <v>-331.35</v>
      </c>
      <c r="Q2603" t="s">
        <v>1552</v>
      </c>
      <c r="R2603" s="61">
        <v>0</v>
      </c>
      <c r="S2603" s="61">
        <v>-331.35</v>
      </c>
    </row>
    <row r="2604" spans="1:19" x14ac:dyDescent="0.2">
      <c r="A2604" t="s">
        <v>647</v>
      </c>
      <c r="B2604" t="s">
        <v>1062</v>
      </c>
      <c r="C2604" t="s">
        <v>1433</v>
      </c>
      <c r="D2604" t="s">
        <v>239</v>
      </c>
      <c r="E2604" t="s">
        <v>1546</v>
      </c>
      <c r="F2604" t="s">
        <v>116</v>
      </c>
      <c r="G2604" s="87">
        <v>43691</v>
      </c>
      <c r="H2604" t="s">
        <v>2974</v>
      </c>
      <c r="I2604" t="s">
        <v>4927</v>
      </c>
      <c r="J2604" t="s">
        <v>4528</v>
      </c>
      <c r="K2604">
        <v>10245</v>
      </c>
      <c r="L2604" t="s">
        <v>4926</v>
      </c>
      <c r="M2604" s="87">
        <v>43697</v>
      </c>
      <c r="N2604" t="s">
        <v>1551</v>
      </c>
      <c r="O2604" t="s">
        <v>1552</v>
      </c>
      <c r="P2604" s="61">
        <v>-264.70999999999998</v>
      </c>
      <c r="Q2604" t="s">
        <v>1552</v>
      </c>
      <c r="R2604" s="61">
        <v>0</v>
      </c>
      <c r="S2604" s="61">
        <v>-264.70999999999998</v>
      </c>
    </row>
    <row r="2605" spans="1:19" x14ac:dyDescent="0.2">
      <c r="A2605" t="s">
        <v>647</v>
      </c>
      <c r="B2605" t="s">
        <v>1062</v>
      </c>
      <c r="C2605" t="s">
        <v>1433</v>
      </c>
      <c r="D2605" t="s">
        <v>239</v>
      </c>
      <c r="E2605" t="s">
        <v>1546</v>
      </c>
      <c r="F2605" t="s">
        <v>116</v>
      </c>
      <c r="G2605" s="87">
        <v>43691</v>
      </c>
      <c r="H2605" t="s">
        <v>2974</v>
      </c>
      <c r="I2605" t="s">
        <v>4928</v>
      </c>
      <c r="J2605" t="s">
        <v>4530</v>
      </c>
      <c r="K2605">
        <v>10245</v>
      </c>
      <c r="L2605" t="s">
        <v>4926</v>
      </c>
      <c r="M2605" s="87">
        <v>43697</v>
      </c>
      <c r="N2605" t="s">
        <v>1551</v>
      </c>
      <c r="O2605" t="s">
        <v>1552</v>
      </c>
      <c r="P2605" s="61">
        <v>-164.42</v>
      </c>
      <c r="Q2605" t="s">
        <v>1552</v>
      </c>
      <c r="R2605" s="61">
        <v>0</v>
      </c>
      <c r="S2605" s="61">
        <v>-164.42</v>
      </c>
    </row>
    <row r="2606" spans="1:19" x14ac:dyDescent="0.2">
      <c r="A2606" t="s">
        <v>647</v>
      </c>
      <c r="B2606" t="s">
        <v>1062</v>
      </c>
      <c r="C2606" t="s">
        <v>1433</v>
      </c>
      <c r="D2606" t="s">
        <v>239</v>
      </c>
      <c r="E2606" t="s">
        <v>1546</v>
      </c>
      <c r="F2606" t="s">
        <v>116</v>
      </c>
      <c r="G2606" s="87">
        <v>43691</v>
      </c>
      <c r="H2606" t="s">
        <v>2974</v>
      </c>
      <c r="I2606" t="s">
        <v>4929</v>
      </c>
      <c r="J2606" t="s">
        <v>4532</v>
      </c>
      <c r="K2606">
        <v>10245</v>
      </c>
      <c r="L2606" t="s">
        <v>4926</v>
      </c>
      <c r="M2606" s="87">
        <v>43697</v>
      </c>
      <c r="N2606" t="s">
        <v>1551</v>
      </c>
      <c r="O2606" t="s">
        <v>1552</v>
      </c>
      <c r="P2606" s="61">
        <v>-276.58</v>
      </c>
      <c r="Q2606" t="s">
        <v>1552</v>
      </c>
      <c r="R2606" s="61">
        <v>0</v>
      </c>
      <c r="S2606" s="61">
        <v>-276.58</v>
      </c>
    </row>
    <row r="2607" spans="1:19" x14ac:dyDescent="0.2">
      <c r="A2607" t="s">
        <v>647</v>
      </c>
      <c r="B2607" t="s">
        <v>1062</v>
      </c>
      <c r="C2607" t="s">
        <v>1433</v>
      </c>
      <c r="D2607" t="s">
        <v>239</v>
      </c>
      <c r="E2607" t="s">
        <v>1546</v>
      </c>
      <c r="F2607" t="s">
        <v>116</v>
      </c>
      <c r="G2607" s="87">
        <v>43691</v>
      </c>
      <c r="H2607" t="s">
        <v>2974</v>
      </c>
      <c r="I2607" t="s">
        <v>4930</v>
      </c>
      <c r="J2607" t="s">
        <v>4534</v>
      </c>
      <c r="K2607">
        <v>10245</v>
      </c>
      <c r="L2607" t="s">
        <v>4926</v>
      </c>
      <c r="M2607" s="87">
        <v>43697</v>
      </c>
      <c r="N2607" t="s">
        <v>1551</v>
      </c>
      <c r="O2607" t="s">
        <v>1552</v>
      </c>
      <c r="P2607" s="61">
        <v>-274.04000000000002</v>
      </c>
      <c r="Q2607" t="s">
        <v>1552</v>
      </c>
      <c r="R2607" s="61">
        <v>0</v>
      </c>
      <c r="S2607" s="61">
        <v>-274.04000000000002</v>
      </c>
    </row>
    <row r="2608" spans="1:19" x14ac:dyDescent="0.2">
      <c r="A2608" t="s">
        <v>647</v>
      </c>
      <c r="B2608" t="s">
        <v>1062</v>
      </c>
      <c r="C2608" t="s">
        <v>1433</v>
      </c>
      <c r="D2608" t="s">
        <v>239</v>
      </c>
      <c r="E2608" t="s">
        <v>1546</v>
      </c>
      <c r="F2608" t="s">
        <v>116</v>
      </c>
      <c r="G2608" s="87">
        <v>43691</v>
      </c>
      <c r="H2608" t="s">
        <v>2974</v>
      </c>
      <c r="I2608" t="s">
        <v>4931</v>
      </c>
      <c r="J2608" t="s">
        <v>4536</v>
      </c>
      <c r="K2608">
        <v>10245</v>
      </c>
      <c r="L2608" t="s">
        <v>4926</v>
      </c>
      <c r="M2608" s="87">
        <v>43697</v>
      </c>
      <c r="N2608" t="s">
        <v>1551</v>
      </c>
      <c r="O2608" t="s">
        <v>1552</v>
      </c>
      <c r="P2608" s="61">
        <v>-242.25</v>
      </c>
      <c r="Q2608" t="s">
        <v>1552</v>
      </c>
      <c r="R2608" s="61">
        <v>0</v>
      </c>
      <c r="S2608" s="61">
        <v>-242.25</v>
      </c>
    </row>
    <row r="2609" spans="1:19" x14ac:dyDescent="0.2">
      <c r="A2609" t="s">
        <v>647</v>
      </c>
      <c r="B2609" t="s">
        <v>1062</v>
      </c>
      <c r="C2609" t="s">
        <v>1433</v>
      </c>
      <c r="D2609" t="s">
        <v>239</v>
      </c>
      <c r="E2609" t="s">
        <v>1546</v>
      </c>
      <c r="F2609" t="s">
        <v>116</v>
      </c>
      <c r="G2609" s="87">
        <v>43691</v>
      </c>
      <c r="H2609" t="s">
        <v>2974</v>
      </c>
      <c r="I2609" t="s">
        <v>4932</v>
      </c>
      <c r="J2609" t="s">
        <v>4538</v>
      </c>
      <c r="K2609">
        <v>10245</v>
      </c>
      <c r="L2609" t="s">
        <v>4926</v>
      </c>
      <c r="M2609" s="87">
        <v>43697</v>
      </c>
      <c r="N2609" t="s">
        <v>1551</v>
      </c>
      <c r="O2609" t="s">
        <v>1552</v>
      </c>
      <c r="P2609" s="61">
        <v>-457.52</v>
      </c>
      <c r="Q2609" t="s">
        <v>1552</v>
      </c>
      <c r="R2609" s="61">
        <v>0</v>
      </c>
      <c r="S2609" s="61">
        <v>-457.52</v>
      </c>
    </row>
    <row r="2610" spans="1:19" x14ac:dyDescent="0.2">
      <c r="A2610" t="s">
        <v>647</v>
      </c>
      <c r="B2610" t="s">
        <v>1062</v>
      </c>
      <c r="C2610" t="s">
        <v>1433</v>
      </c>
      <c r="D2610" t="s">
        <v>239</v>
      </c>
      <c r="E2610" t="s">
        <v>1546</v>
      </c>
      <c r="F2610" t="s">
        <v>116</v>
      </c>
      <c r="G2610" s="87">
        <v>43692</v>
      </c>
      <c r="H2610" t="s">
        <v>2974</v>
      </c>
      <c r="I2610" t="s">
        <v>4933</v>
      </c>
      <c r="J2610" t="s">
        <v>4608</v>
      </c>
      <c r="K2610">
        <v>10245</v>
      </c>
      <c r="L2610" t="s">
        <v>4934</v>
      </c>
      <c r="M2610" s="87">
        <v>43697</v>
      </c>
      <c r="N2610" t="s">
        <v>1551</v>
      </c>
      <c r="O2610" t="s">
        <v>1552</v>
      </c>
      <c r="P2610" s="61">
        <v>7355.7</v>
      </c>
      <c r="Q2610" t="s">
        <v>1552</v>
      </c>
      <c r="R2610" s="61">
        <v>7355.7</v>
      </c>
      <c r="S2610" s="61">
        <v>0</v>
      </c>
    </row>
    <row r="2611" spans="1:19" x14ac:dyDescent="0.2">
      <c r="A2611" t="s">
        <v>647</v>
      </c>
      <c r="B2611" t="s">
        <v>1062</v>
      </c>
      <c r="C2611" t="s">
        <v>1433</v>
      </c>
      <c r="D2611" t="s">
        <v>239</v>
      </c>
      <c r="E2611" t="s">
        <v>1546</v>
      </c>
      <c r="F2611" t="s">
        <v>116</v>
      </c>
      <c r="G2611" s="87">
        <v>43692</v>
      </c>
      <c r="H2611" t="s">
        <v>2974</v>
      </c>
      <c r="I2611" t="s">
        <v>4933</v>
      </c>
      <c r="J2611" t="s">
        <v>4935</v>
      </c>
      <c r="K2611">
        <v>10245</v>
      </c>
      <c r="L2611" t="s">
        <v>4936</v>
      </c>
      <c r="M2611" s="87">
        <v>43697</v>
      </c>
      <c r="N2611" t="s">
        <v>1551</v>
      </c>
      <c r="O2611" t="s">
        <v>1552</v>
      </c>
      <c r="P2611" s="61">
        <v>305</v>
      </c>
      <c r="Q2611" t="s">
        <v>1552</v>
      </c>
      <c r="R2611" s="61">
        <v>305</v>
      </c>
      <c r="S2611" s="61">
        <v>0</v>
      </c>
    </row>
    <row r="2612" spans="1:19" x14ac:dyDescent="0.2">
      <c r="A2612" t="s">
        <v>647</v>
      </c>
      <c r="B2612" t="s">
        <v>1062</v>
      </c>
      <c r="C2612" t="s">
        <v>1433</v>
      </c>
      <c r="D2612" t="s">
        <v>239</v>
      </c>
      <c r="E2612" t="s">
        <v>1546</v>
      </c>
      <c r="F2612" t="s">
        <v>116</v>
      </c>
      <c r="G2612" s="87">
        <v>43692</v>
      </c>
      <c r="H2612" t="s">
        <v>2974</v>
      </c>
      <c r="I2612" t="s">
        <v>4937</v>
      </c>
      <c r="J2612" t="s">
        <v>4938</v>
      </c>
      <c r="K2612">
        <v>10245</v>
      </c>
      <c r="L2612" t="s">
        <v>4936</v>
      </c>
      <c r="M2612" s="87">
        <v>43697</v>
      </c>
      <c r="N2612" t="s">
        <v>1551</v>
      </c>
      <c r="O2612" t="s">
        <v>1552</v>
      </c>
      <c r="P2612" s="61">
        <v>140</v>
      </c>
      <c r="Q2612" t="s">
        <v>1552</v>
      </c>
      <c r="R2612" s="61">
        <v>140</v>
      </c>
      <c r="S2612" s="61">
        <v>0</v>
      </c>
    </row>
    <row r="2613" spans="1:19" x14ac:dyDescent="0.2">
      <c r="A2613" t="s">
        <v>647</v>
      </c>
      <c r="B2613" t="s">
        <v>1062</v>
      </c>
      <c r="C2613" t="s">
        <v>1433</v>
      </c>
      <c r="D2613" t="s">
        <v>239</v>
      </c>
      <c r="E2613" t="s">
        <v>1546</v>
      </c>
      <c r="F2613" t="s">
        <v>116</v>
      </c>
      <c r="G2613" s="87">
        <v>43692</v>
      </c>
      <c r="H2613" t="s">
        <v>2974</v>
      </c>
      <c r="I2613" t="s">
        <v>4937</v>
      </c>
      <c r="J2613" t="s">
        <v>4617</v>
      </c>
      <c r="K2613">
        <v>10245</v>
      </c>
      <c r="L2613" t="s">
        <v>4934</v>
      </c>
      <c r="M2613" s="87">
        <v>43697</v>
      </c>
      <c r="N2613" t="s">
        <v>1551</v>
      </c>
      <c r="O2613" t="s">
        <v>1552</v>
      </c>
      <c r="P2613" s="61">
        <v>2756.46</v>
      </c>
      <c r="Q2613" t="s">
        <v>1552</v>
      </c>
      <c r="R2613" s="61">
        <v>2756.46</v>
      </c>
      <c r="S2613" s="61">
        <v>0</v>
      </c>
    </row>
    <row r="2614" spans="1:19" x14ac:dyDescent="0.2">
      <c r="A2614" t="s">
        <v>647</v>
      </c>
      <c r="B2614" t="s">
        <v>1062</v>
      </c>
      <c r="C2614" t="s">
        <v>1433</v>
      </c>
      <c r="D2614" t="s">
        <v>239</v>
      </c>
      <c r="E2614" t="s">
        <v>1546</v>
      </c>
      <c r="F2614" t="s">
        <v>116</v>
      </c>
      <c r="G2614" s="87">
        <v>43692</v>
      </c>
      <c r="H2614" t="s">
        <v>2974</v>
      </c>
      <c r="I2614" t="s">
        <v>4939</v>
      </c>
      <c r="J2614" t="s">
        <v>4940</v>
      </c>
      <c r="K2614">
        <v>10245</v>
      </c>
      <c r="L2614" t="s">
        <v>4934</v>
      </c>
      <c r="M2614" s="87">
        <v>43697</v>
      </c>
      <c r="N2614" t="s">
        <v>1551</v>
      </c>
      <c r="O2614" t="s">
        <v>1552</v>
      </c>
      <c r="P2614" s="61">
        <v>2692.8</v>
      </c>
      <c r="Q2614" t="s">
        <v>1552</v>
      </c>
      <c r="R2614" s="61">
        <v>2692.8</v>
      </c>
      <c r="S2614" s="61">
        <v>0</v>
      </c>
    </row>
    <row r="2615" spans="1:19" x14ac:dyDescent="0.2">
      <c r="A2615" t="s">
        <v>647</v>
      </c>
      <c r="B2615" t="s">
        <v>1062</v>
      </c>
      <c r="C2615" t="s">
        <v>1433</v>
      </c>
      <c r="D2615" t="s">
        <v>239</v>
      </c>
      <c r="E2615" t="s">
        <v>1546</v>
      </c>
      <c r="F2615" t="s">
        <v>116</v>
      </c>
      <c r="G2615" s="87">
        <v>43692</v>
      </c>
      <c r="H2615" t="s">
        <v>2974</v>
      </c>
      <c r="I2615" t="s">
        <v>4939</v>
      </c>
      <c r="J2615" t="s">
        <v>4941</v>
      </c>
      <c r="K2615">
        <v>10245</v>
      </c>
      <c r="L2615" t="s">
        <v>4936</v>
      </c>
      <c r="M2615" s="87">
        <v>43697</v>
      </c>
      <c r="N2615" t="s">
        <v>1551</v>
      </c>
      <c r="O2615" t="s">
        <v>1552</v>
      </c>
      <c r="P2615" s="61">
        <v>250</v>
      </c>
      <c r="Q2615" t="s">
        <v>1552</v>
      </c>
      <c r="R2615" s="61">
        <v>250</v>
      </c>
      <c r="S2615" s="61">
        <v>0</v>
      </c>
    </row>
    <row r="2616" spans="1:19" x14ac:dyDescent="0.2">
      <c r="A2616" t="s">
        <v>647</v>
      </c>
      <c r="B2616" t="s">
        <v>1062</v>
      </c>
      <c r="C2616" t="s">
        <v>1433</v>
      </c>
      <c r="D2616" t="s">
        <v>239</v>
      </c>
      <c r="E2616" t="s">
        <v>1546</v>
      </c>
      <c r="F2616" t="s">
        <v>116</v>
      </c>
      <c r="G2616" s="87">
        <v>43692</v>
      </c>
      <c r="H2616" t="s">
        <v>2974</v>
      </c>
      <c r="I2616" t="s">
        <v>4942</v>
      </c>
      <c r="J2616" t="s">
        <v>4671</v>
      </c>
      <c r="K2616">
        <v>10245</v>
      </c>
      <c r="L2616" t="s">
        <v>4934</v>
      </c>
      <c r="M2616" s="87">
        <v>43697</v>
      </c>
      <c r="N2616" t="s">
        <v>1551</v>
      </c>
      <c r="O2616" t="s">
        <v>1552</v>
      </c>
      <c r="P2616" s="61">
        <v>869</v>
      </c>
      <c r="Q2616" t="s">
        <v>1552</v>
      </c>
      <c r="R2616" s="61">
        <v>869</v>
      </c>
      <c r="S2616" s="61">
        <v>0</v>
      </c>
    </row>
    <row r="2617" spans="1:19" x14ac:dyDescent="0.2">
      <c r="A2617" t="s">
        <v>647</v>
      </c>
      <c r="B2617" t="s">
        <v>1062</v>
      </c>
      <c r="C2617" t="s">
        <v>1433</v>
      </c>
      <c r="D2617" t="s">
        <v>239</v>
      </c>
      <c r="E2617" t="s">
        <v>1546</v>
      </c>
      <c r="F2617" t="s">
        <v>116</v>
      </c>
      <c r="G2617" s="87">
        <v>43693</v>
      </c>
      <c r="H2617" t="s">
        <v>2974</v>
      </c>
      <c r="I2617" t="s">
        <v>4943</v>
      </c>
      <c r="J2617" t="s">
        <v>4944</v>
      </c>
      <c r="K2617">
        <v>10245</v>
      </c>
      <c r="L2617" t="s">
        <v>4945</v>
      </c>
      <c r="M2617" s="87">
        <v>43697</v>
      </c>
      <c r="N2617" t="s">
        <v>1551</v>
      </c>
      <c r="O2617" t="s">
        <v>1552</v>
      </c>
      <c r="P2617" s="61">
        <v>979</v>
      </c>
      <c r="Q2617" t="s">
        <v>1552</v>
      </c>
      <c r="R2617" s="61">
        <v>979</v>
      </c>
      <c r="S2617" s="61">
        <v>0</v>
      </c>
    </row>
    <row r="2618" spans="1:19" x14ac:dyDescent="0.2">
      <c r="A2618" t="s">
        <v>647</v>
      </c>
      <c r="B2618" t="s">
        <v>1062</v>
      </c>
      <c r="C2618" t="s">
        <v>1433</v>
      </c>
      <c r="D2618" t="s">
        <v>239</v>
      </c>
      <c r="E2618" t="s">
        <v>1546</v>
      </c>
      <c r="F2618" t="s">
        <v>116</v>
      </c>
      <c r="G2618" s="87">
        <v>43693</v>
      </c>
      <c r="H2618" t="s">
        <v>2974</v>
      </c>
      <c r="I2618" t="s">
        <v>4946</v>
      </c>
      <c r="J2618" t="s">
        <v>4754</v>
      </c>
      <c r="K2618">
        <v>10245</v>
      </c>
      <c r="L2618" t="s">
        <v>4945</v>
      </c>
      <c r="M2618" s="87">
        <v>43697</v>
      </c>
      <c r="N2618" t="s">
        <v>1551</v>
      </c>
      <c r="O2618" t="s">
        <v>1552</v>
      </c>
      <c r="P2618" s="61">
        <v>916.66</v>
      </c>
      <c r="Q2618" t="s">
        <v>1552</v>
      </c>
      <c r="R2618" s="61">
        <v>916.66</v>
      </c>
      <c r="S2618" s="61">
        <v>0</v>
      </c>
    </row>
    <row r="2619" spans="1:19" x14ac:dyDescent="0.2">
      <c r="A2619" t="s">
        <v>647</v>
      </c>
      <c r="B2619" t="s">
        <v>1062</v>
      </c>
      <c r="C2619" t="s">
        <v>1433</v>
      </c>
      <c r="D2619" t="s">
        <v>239</v>
      </c>
      <c r="E2619" t="s">
        <v>1546</v>
      </c>
      <c r="F2619" t="s">
        <v>116</v>
      </c>
      <c r="G2619" s="87">
        <v>43693</v>
      </c>
      <c r="H2619" t="s">
        <v>2974</v>
      </c>
      <c r="I2619" t="s">
        <v>4947</v>
      </c>
      <c r="J2619" t="s">
        <v>4597</v>
      </c>
      <c r="K2619">
        <v>10245</v>
      </c>
      <c r="L2619" t="s">
        <v>4945</v>
      </c>
      <c r="M2619" s="87">
        <v>43697</v>
      </c>
      <c r="N2619" t="s">
        <v>1551</v>
      </c>
      <c r="O2619" t="s">
        <v>1552</v>
      </c>
      <c r="P2619" s="61">
        <v>484</v>
      </c>
      <c r="Q2619" t="s">
        <v>1552</v>
      </c>
      <c r="R2619" s="61">
        <v>484</v>
      </c>
      <c r="S2619" s="61">
        <v>0</v>
      </c>
    </row>
    <row r="2620" spans="1:19" x14ac:dyDescent="0.2">
      <c r="A2620" t="s">
        <v>647</v>
      </c>
      <c r="B2620" t="s">
        <v>1062</v>
      </c>
      <c r="C2620" t="s">
        <v>1433</v>
      </c>
      <c r="D2620" t="s">
        <v>239</v>
      </c>
      <c r="E2620" t="s">
        <v>1546</v>
      </c>
      <c r="F2620" t="s">
        <v>116</v>
      </c>
      <c r="G2620" s="87">
        <v>43693</v>
      </c>
      <c r="H2620" t="s">
        <v>2974</v>
      </c>
      <c r="I2620" t="s">
        <v>4948</v>
      </c>
      <c r="J2620" t="s">
        <v>4949</v>
      </c>
      <c r="K2620">
        <v>10245</v>
      </c>
      <c r="L2620" t="s">
        <v>4950</v>
      </c>
      <c r="M2620" s="87">
        <v>43697</v>
      </c>
      <c r="N2620" t="s">
        <v>1551</v>
      </c>
      <c r="O2620" t="s">
        <v>1552</v>
      </c>
      <c r="P2620" s="61">
        <v>305</v>
      </c>
      <c r="Q2620" t="s">
        <v>1552</v>
      </c>
      <c r="R2620" s="61">
        <v>305</v>
      </c>
      <c r="S2620" s="61">
        <v>0</v>
      </c>
    </row>
    <row r="2621" spans="1:19" x14ac:dyDescent="0.2">
      <c r="A2621" t="s">
        <v>647</v>
      </c>
      <c r="B2621" t="s">
        <v>1062</v>
      </c>
      <c r="C2621" t="s">
        <v>1433</v>
      </c>
      <c r="D2621" t="s">
        <v>239</v>
      </c>
      <c r="E2621" t="s">
        <v>1546</v>
      </c>
      <c r="F2621" t="s">
        <v>116</v>
      </c>
      <c r="G2621" s="87">
        <v>43696</v>
      </c>
      <c r="H2621" t="s">
        <v>2974</v>
      </c>
      <c r="I2621" t="s">
        <v>4951</v>
      </c>
      <c r="J2621" t="s">
        <v>4674</v>
      </c>
      <c r="K2621">
        <v>10245</v>
      </c>
      <c r="L2621" t="s">
        <v>4952</v>
      </c>
      <c r="M2621" s="87">
        <v>43697</v>
      </c>
      <c r="N2621" t="s">
        <v>1551</v>
      </c>
      <c r="O2621" t="s">
        <v>1552</v>
      </c>
      <c r="P2621" s="61">
        <v>-15040</v>
      </c>
      <c r="Q2621" t="s">
        <v>1552</v>
      </c>
      <c r="R2621" s="61">
        <v>0</v>
      </c>
      <c r="S2621" s="61">
        <v>-15040</v>
      </c>
    </row>
    <row r="2622" spans="1:19" x14ac:dyDescent="0.2">
      <c r="A2622" t="s">
        <v>647</v>
      </c>
      <c r="B2622" t="s">
        <v>1062</v>
      </c>
      <c r="C2622" t="s">
        <v>1433</v>
      </c>
      <c r="D2622" t="s">
        <v>239</v>
      </c>
      <c r="E2622" t="s">
        <v>1546</v>
      </c>
      <c r="F2622" t="s">
        <v>116</v>
      </c>
      <c r="G2622" s="87">
        <v>43696</v>
      </c>
      <c r="H2622" t="s">
        <v>2974</v>
      </c>
      <c r="I2622" t="s">
        <v>4953</v>
      </c>
      <c r="J2622" t="s">
        <v>4954</v>
      </c>
      <c r="K2622">
        <v>10246</v>
      </c>
      <c r="L2622" t="s">
        <v>4955</v>
      </c>
      <c r="M2622" s="87">
        <v>43698</v>
      </c>
      <c r="N2622" t="s">
        <v>1551</v>
      </c>
      <c r="O2622" t="s">
        <v>1552</v>
      </c>
      <c r="P2622" s="61">
        <v>1980</v>
      </c>
      <c r="Q2622" t="s">
        <v>1552</v>
      </c>
      <c r="R2622" s="61">
        <v>1980</v>
      </c>
      <c r="S2622" s="61">
        <v>0</v>
      </c>
    </row>
    <row r="2623" spans="1:19" x14ac:dyDescent="0.2">
      <c r="A2623" t="s">
        <v>647</v>
      </c>
      <c r="B2623" t="s">
        <v>1062</v>
      </c>
      <c r="C2623" t="s">
        <v>1433</v>
      </c>
      <c r="D2623" t="s">
        <v>239</v>
      </c>
      <c r="E2623" t="s">
        <v>1546</v>
      </c>
      <c r="F2623" t="s">
        <v>116</v>
      </c>
      <c r="G2623" s="87">
        <v>43696</v>
      </c>
      <c r="H2623" t="s">
        <v>2974</v>
      </c>
      <c r="I2623" t="s">
        <v>4956</v>
      </c>
      <c r="J2623" t="s">
        <v>4852</v>
      </c>
      <c r="K2623">
        <v>10246</v>
      </c>
      <c r="L2623" t="s">
        <v>4955</v>
      </c>
      <c r="M2623" s="87">
        <v>43698</v>
      </c>
      <c r="N2623" t="s">
        <v>1551</v>
      </c>
      <c r="O2623" t="s">
        <v>1552</v>
      </c>
      <c r="P2623" s="61">
        <v>1760</v>
      </c>
      <c r="Q2623" t="s">
        <v>1552</v>
      </c>
      <c r="R2623" s="61">
        <v>1760</v>
      </c>
      <c r="S2623" s="61">
        <v>0</v>
      </c>
    </row>
    <row r="2624" spans="1:19" x14ac:dyDescent="0.2">
      <c r="A2624" t="s">
        <v>647</v>
      </c>
      <c r="B2624" t="s">
        <v>1062</v>
      </c>
      <c r="C2624" t="s">
        <v>1433</v>
      </c>
      <c r="D2624" t="s">
        <v>239</v>
      </c>
      <c r="E2624" t="s">
        <v>1546</v>
      </c>
      <c r="F2624" t="s">
        <v>116</v>
      </c>
      <c r="G2624" s="87">
        <v>43696</v>
      </c>
      <c r="H2624" t="s">
        <v>2974</v>
      </c>
      <c r="I2624" t="s">
        <v>4957</v>
      </c>
      <c r="J2624" t="s">
        <v>4958</v>
      </c>
      <c r="K2624">
        <v>10246</v>
      </c>
      <c r="L2624" t="s">
        <v>4955</v>
      </c>
      <c r="M2624" s="87">
        <v>43698</v>
      </c>
      <c r="N2624" t="s">
        <v>1551</v>
      </c>
      <c r="O2624" t="s">
        <v>1552</v>
      </c>
      <c r="P2624" s="61">
        <v>979</v>
      </c>
      <c r="Q2624" t="s">
        <v>1552</v>
      </c>
      <c r="R2624" s="61">
        <v>979</v>
      </c>
      <c r="S2624" s="61">
        <v>0</v>
      </c>
    </row>
    <row r="2625" spans="1:19" x14ac:dyDescent="0.2">
      <c r="A2625" t="s">
        <v>647</v>
      </c>
      <c r="B2625" t="s">
        <v>1062</v>
      </c>
      <c r="C2625" t="s">
        <v>1433</v>
      </c>
      <c r="D2625" t="s">
        <v>239</v>
      </c>
      <c r="E2625" t="s">
        <v>1546</v>
      </c>
      <c r="F2625" t="s">
        <v>116</v>
      </c>
      <c r="G2625" s="87">
        <v>43696</v>
      </c>
      <c r="H2625" t="s">
        <v>2974</v>
      </c>
      <c r="I2625" t="s">
        <v>4959</v>
      </c>
      <c r="J2625" t="s">
        <v>4827</v>
      </c>
      <c r="K2625">
        <v>10246</v>
      </c>
      <c r="L2625" t="s">
        <v>4955</v>
      </c>
      <c r="M2625" s="87">
        <v>43698</v>
      </c>
      <c r="N2625" t="s">
        <v>1551</v>
      </c>
      <c r="O2625" t="s">
        <v>1552</v>
      </c>
      <c r="P2625" s="61">
        <v>200</v>
      </c>
      <c r="Q2625" t="s">
        <v>1552</v>
      </c>
      <c r="R2625" s="61">
        <v>200</v>
      </c>
      <c r="S2625" s="61">
        <v>0</v>
      </c>
    </row>
    <row r="2626" spans="1:19" x14ac:dyDescent="0.2">
      <c r="A2626" t="s">
        <v>647</v>
      </c>
      <c r="B2626" t="s">
        <v>1062</v>
      </c>
      <c r="C2626" t="s">
        <v>1433</v>
      </c>
      <c r="D2626" t="s">
        <v>239</v>
      </c>
      <c r="E2626" t="s">
        <v>1546</v>
      </c>
      <c r="F2626" t="s">
        <v>116</v>
      </c>
      <c r="G2626" s="87">
        <v>43696</v>
      </c>
      <c r="H2626" t="s">
        <v>2974</v>
      </c>
      <c r="I2626" t="s">
        <v>4960</v>
      </c>
      <c r="J2626" t="s">
        <v>4961</v>
      </c>
      <c r="K2626">
        <v>10246</v>
      </c>
      <c r="L2626" t="s">
        <v>4962</v>
      </c>
      <c r="M2626" s="87">
        <v>43698</v>
      </c>
      <c r="N2626" t="s">
        <v>1551</v>
      </c>
      <c r="O2626" t="s">
        <v>1552</v>
      </c>
      <c r="P2626" s="61">
        <v>85</v>
      </c>
      <c r="Q2626" t="s">
        <v>1552</v>
      </c>
      <c r="R2626" s="61">
        <v>85</v>
      </c>
      <c r="S2626" s="61">
        <v>0</v>
      </c>
    </row>
    <row r="2627" spans="1:19" x14ac:dyDescent="0.2">
      <c r="A2627" t="s">
        <v>647</v>
      </c>
      <c r="B2627" t="s">
        <v>1062</v>
      </c>
      <c r="C2627" t="s">
        <v>1433</v>
      </c>
      <c r="D2627" t="s">
        <v>239</v>
      </c>
      <c r="E2627" t="s">
        <v>1546</v>
      </c>
      <c r="F2627" t="s">
        <v>116</v>
      </c>
      <c r="G2627" s="87">
        <v>43696</v>
      </c>
      <c r="H2627" t="s">
        <v>2974</v>
      </c>
      <c r="I2627" t="s">
        <v>4963</v>
      </c>
      <c r="J2627" t="s">
        <v>4964</v>
      </c>
      <c r="K2627">
        <v>10246</v>
      </c>
      <c r="L2627" t="s">
        <v>4962</v>
      </c>
      <c r="M2627" s="87">
        <v>43698</v>
      </c>
      <c r="N2627" t="s">
        <v>1551</v>
      </c>
      <c r="O2627" t="s">
        <v>1552</v>
      </c>
      <c r="P2627" s="61">
        <v>195</v>
      </c>
      <c r="Q2627" t="s">
        <v>1552</v>
      </c>
      <c r="R2627" s="61">
        <v>195</v>
      </c>
      <c r="S2627" s="61">
        <v>0</v>
      </c>
    </row>
    <row r="2628" spans="1:19" x14ac:dyDescent="0.2">
      <c r="A2628" t="s">
        <v>647</v>
      </c>
      <c r="B2628" t="s">
        <v>1062</v>
      </c>
      <c r="C2628" t="s">
        <v>1433</v>
      </c>
      <c r="D2628" t="s">
        <v>239</v>
      </c>
      <c r="E2628" t="s">
        <v>1546</v>
      </c>
      <c r="F2628" t="s">
        <v>116</v>
      </c>
      <c r="G2628" s="87">
        <v>43696</v>
      </c>
      <c r="H2628" t="s">
        <v>2974</v>
      </c>
      <c r="I2628" t="s">
        <v>4965</v>
      </c>
      <c r="J2628" t="s">
        <v>4966</v>
      </c>
      <c r="K2628">
        <v>10246</v>
      </c>
      <c r="L2628" t="s">
        <v>4962</v>
      </c>
      <c r="M2628" s="87">
        <v>43698</v>
      </c>
      <c r="N2628" t="s">
        <v>1551</v>
      </c>
      <c r="O2628" t="s">
        <v>1552</v>
      </c>
      <c r="P2628" s="61">
        <v>305</v>
      </c>
      <c r="Q2628" t="s">
        <v>1552</v>
      </c>
      <c r="R2628" s="61">
        <v>305</v>
      </c>
      <c r="S2628" s="61">
        <v>0</v>
      </c>
    </row>
    <row r="2629" spans="1:19" x14ac:dyDescent="0.2">
      <c r="A2629" t="s">
        <v>647</v>
      </c>
      <c r="B2629" t="s">
        <v>1062</v>
      </c>
      <c r="C2629" t="s">
        <v>1433</v>
      </c>
      <c r="D2629" t="s">
        <v>239</v>
      </c>
      <c r="E2629" t="s">
        <v>1546</v>
      </c>
      <c r="F2629" t="s">
        <v>116</v>
      </c>
      <c r="G2629" s="87">
        <v>43697</v>
      </c>
      <c r="H2629" t="s">
        <v>2974</v>
      </c>
      <c r="I2629" t="s">
        <v>4967</v>
      </c>
      <c r="J2629" t="s">
        <v>4968</v>
      </c>
      <c r="K2629">
        <v>10246</v>
      </c>
      <c r="L2629" t="s">
        <v>4969</v>
      </c>
      <c r="M2629" s="87">
        <v>43698</v>
      </c>
      <c r="N2629" t="s">
        <v>1551</v>
      </c>
      <c r="O2629" t="s">
        <v>1552</v>
      </c>
      <c r="P2629" s="61">
        <v>195</v>
      </c>
      <c r="Q2629" t="s">
        <v>1552</v>
      </c>
      <c r="R2629" s="61">
        <v>195</v>
      </c>
      <c r="S2629" s="61">
        <v>0</v>
      </c>
    </row>
    <row r="2630" spans="1:19" x14ac:dyDescent="0.2">
      <c r="A2630" t="s">
        <v>647</v>
      </c>
      <c r="B2630" t="s">
        <v>1062</v>
      </c>
      <c r="C2630" t="s">
        <v>1433</v>
      </c>
      <c r="D2630" t="s">
        <v>239</v>
      </c>
      <c r="E2630" t="s">
        <v>1546</v>
      </c>
      <c r="F2630" t="s">
        <v>116</v>
      </c>
      <c r="G2630" s="87">
        <v>43697</v>
      </c>
      <c r="H2630" t="s">
        <v>2974</v>
      </c>
      <c r="I2630" t="s">
        <v>4970</v>
      </c>
      <c r="J2630" t="s">
        <v>4971</v>
      </c>
      <c r="K2630">
        <v>10246</v>
      </c>
      <c r="L2630" t="s">
        <v>4969</v>
      </c>
      <c r="M2630" s="87">
        <v>43698</v>
      </c>
      <c r="N2630" t="s">
        <v>1551</v>
      </c>
      <c r="O2630" t="s">
        <v>1552</v>
      </c>
      <c r="P2630" s="61">
        <v>360</v>
      </c>
      <c r="Q2630" t="s">
        <v>1552</v>
      </c>
      <c r="R2630" s="61">
        <v>360</v>
      </c>
      <c r="S2630" s="61">
        <v>0</v>
      </c>
    </row>
    <row r="2631" spans="1:19" x14ac:dyDescent="0.2">
      <c r="A2631" t="s">
        <v>647</v>
      </c>
      <c r="B2631" t="s">
        <v>1062</v>
      </c>
      <c r="C2631" t="s">
        <v>1433</v>
      </c>
      <c r="D2631" t="s">
        <v>239</v>
      </c>
      <c r="E2631" t="s">
        <v>1546</v>
      </c>
      <c r="F2631" t="s">
        <v>116</v>
      </c>
      <c r="G2631" s="87">
        <v>43697</v>
      </c>
      <c r="H2631" t="s">
        <v>2974</v>
      </c>
      <c r="I2631" t="s">
        <v>4972</v>
      </c>
      <c r="J2631" t="s">
        <v>4973</v>
      </c>
      <c r="K2631">
        <v>10246</v>
      </c>
      <c r="L2631" t="s">
        <v>4969</v>
      </c>
      <c r="M2631" s="87">
        <v>43698</v>
      </c>
      <c r="N2631" t="s">
        <v>1551</v>
      </c>
      <c r="O2631" t="s">
        <v>1552</v>
      </c>
      <c r="P2631" s="61">
        <v>85</v>
      </c>
      <c r="Q2631" t="s">
        <v>1552</v>
      </c>
      <c r="R2631" s="61">
        <v>85</v>
      </c>
      <c r="S2631" s="61">
        <v>0</v>
      </c>
    </row>
    <row r="2632" spans="1:19" x14ac:dyDescent="0.2">
      <c r="A2632" t="s">
        <v>647</v>
      </c>
      <c r="B2632" t="s">
        <v>1062</v>
      </c>
      <c r="C2632" t="s">
        <v>1433</v>
      </c>
      <c r="D2632" t="s">
        <v>239</v>
      </c>
      <c r="E2632" t="s">
        <v>1546</v>
      </c>
      <c r="F2632" t="s">
        <v>116</v>
      </c>
      <c r="G2632" s="87">
        <v>43698</v>
      </c>
      <c r="H2632" t="s">
        <v>2974</v>
      </c>
      <c r="I2632" t="s">
        <v>4974</v>
      </c>
      <c r="J2632" t="s">
        <v>4975</v>
      </c>
      <c r="K2632">
        <v>10254</v>
      </c>
      <c r="L2632" t="s">
        <v>4976</v>
      </c>
      <c r="M2632" s="87">
        <v>43710</v>
      </c>
      <c r="N2632" t="s">
        <v>1635</v>
      </c>
      <c r="O2632" t="s">
        <v>1552</v>
      </c>
      <c r="P2632" s="61">
        <v>561</v>
      </c>
      <c r="Q2632" t="s">
        <v>1552</v>
      </c>
      <c r="R2632" s="61">
        <v>561</v>
      </c>
      <c r="S2632" s="61">
        <v>0</v>
      </c>
    </row>
    <row r="2633" spans="1:19" x14ac:dyDescent="0.2">
      <c r="A2633" t="s">
        <v>647</v>
      </c>
      <c r="B2633" t="s">
        <v>1062</v>
      </c>
      <c r="C2633" t="s">
        <v>1433</v>
      </c>
      <c r="D2633" t="s">
        <v>239</v>
      </c>
      <c r="E2633" t="s">
        <v>1546</v>
      </c>
      <c r="F2633" t="s">
        <v>116</v>
      </c>
      <c r="G2633" s="87">
        <v>43699</v>
      </c>
      <c r="H2633" t="s">
        <v>2974</v>
      </c>
      <c r="I2633" t="s">
        <v>4977</v>
      </c>
      <c r="J2633" t="s">
        <v>4978</v>
      </c>
      <c r="K2633">
        <v>10253</v>
      </c>
      <c r="L2633" t="s">
        <v>4979</v>
      </c>
      <c r="M2633" s="87">
        <v>43710</v>
      </c>
      <c r="N2633" t="s">
        <v>1635</v>
      </c>
      <c r="O2633" t="s">
        <v>1552</v>
      </c>
      <c r="P2633" s="61">
        <v>-500</v>
      </c>
      <c r="Q2633" t="s">
        <v>1552</v>
      </c>
      <c r="R2633" s="61">
        <v>0</v>
      </c>
      <c r="S2633" s="61">
        <v>-500</v>
      </c>
    </row>
    <row r="2634" spans="1:19" x14ac:dyDescent="0.2">
      <c r="A2634" t="s">
        <v>647</v>
      </c>
      <c r="B2634" t="s">
        <v>1062</v>
      </c>
      <c r="C2634" t="s">
        <v>1433</v>
      </c>
      <c r="D2634" t="s">
        <v>239</v>
      </c>
      <c r="E2634" t="s">
        <v>1546</v>
      </c>
      <c r="F2634" t="s">
        <v>116</v>
      </c>
      <c r="G2634" s="87">
        <v>43699</v>
      </c>
      <c r="H2634" t="s">
        <v>2974</v>
      </c>
      <c r="I2634" t="s">
        <v>4980</v>
      </c>
      <c r="J2634" t="s">
        <v>4490</v>
      </c>
      <c r="K2634">
        <v>10253</v>
      </c>
      <c r="L2634" t="s">
        <v>4979</v>
      </c>
      <c r="M2634" s="87">
        <v>43710</v>
      </c>
      <c r="N2634" t="s">
        <v>1635</v>
      </c>
      <c r="O2634" t="s">
        <v>1552</v>
      </c>
      <c r="P2634" s="61">
        <v>-400</v>
      </c>
      <c r="Q2634" t="s">
        <v>1552</v>
      </c>
      <c r="R2634" s="61">
        <v>0</v>
      </c>
      <c r="S2634" s="61">
        <v>-400</v>
      </c>
    </row>
    <row r="2635" spans="1:19" x14ac:dyDescent="0.2">
      <c r="A2635" t="s">
        <v>647</v>
      </c>
      <c r="B2635" t="s">
        <v>1062</v>
      </c>
      <c r="C2635" t="s">
        <v>1433</v>
      </c>
      <c r="D2635" t="s">
        <v>239</v>
      </c>
      <c r="E2635" t="s">
        <v>1546</v>
      </c>
      <c r="F2635" t="s">
        <v>116</v>
      </c>
      <c r="G2635" s="87">
        <v>43699</v>
      </c>
      <c r="H2635" t="s">
        <v>2974</v>
      </c>
      <c r="I2635" t="s">
        <v>4981</v>
      </c>
      <c r="J2635" t="s">
        <v>4649</v>
      </c>
      <c r="K2635">
        <v>10253</v>
      </c>
      <c r="L2635" t="s">
        <v>4979</v>
      </c>
      <c r="M2635" s="87">
        <v>43710</v>
      </c>
      <c r="N2635" t="s">
        <v>1635</v>
      </c>
      <c r="O2635" t="s">
        <v>1552</v>
      </c>
      <c r="P2635" s="61">
        <v>-300</v>
      </c>
      <c r="Q2635" t="s">
        <v>1552</v>
      </c>
      <c r="R2635" s="61">
        <v>0</v>
      </c>
      <c r="S2635" s="61">
        <v>-300</v>
      </c>
    </row>
    <row r="2636" spans="1:19" x14ac:dyDescent="0.2">
      <c r="A2636" t="s">
        <v>647</v>
      </c>
      <c r="B2636" t="s">
        <v>1062</v>
      </c>
      <c r="C2636" t="s">
        <v>1433</v>
      </c>
      <c r="D2636" t="s">
        <v>239</v>
      </c>
      <c r="E2636" t="s">
        <v>1546</v>
      </c>
      <c r="F2636" t="s">
        <v>116</v>
      </c>
      <c r="G2636" s="87">
        <v>43699</v>
      </c>
      <c r="H2636" t="s">
        <v>2974</v>
      </c>
      <c r="I2636" t="s">
        <v>4982</v>
      </c>
      <c r="J2636" t="s">
        <v>4549</v>
      </c>
      <c r="K2636">
        <v>10253</v>
      </c>
      <c r="L2636" t="s">
        <v>4979</v>
      </c>
      <c r="M2636" s="87">
        <v>43710</v>
      </c>
      <c r="N2636" t="s">
        <v>1635</v>
      </c>
      <c r="O2636" t="s">
        <v>1552</v>
      </c>
      <c r="P2636" s="61">
        <v>-1375</v>
      </c>
      <c r="Q2636" t="s">
        <v>1552</v>
      </c>
      <c r="R2636" s="61">
        <v>0</v>
      </c>
      <c r="S2636" s="61">
        <v>-1375</v>
      </c>
    </row>
    <row r="2637" spans="1:19" x14ac:dyDescent="0.2">
      <c r="A2637" t="s">
        <v>647</v>
      </c>
      <c r="B2637" t="s">
        <v>1062</v>
      </c>
      <c r="C2637" t="s">
        <v>1433</v>
      </c>
      <c r="D2637" t="s">
        <v>239</v>
      </c>
      <c r="E2637" t="s">
        <v>1546</v>
      </c>
      <c r="F2637" t="s">
        <v>116</v>
      </c>
      <c r="G2637" s="87">
        <v>43699</v>
      </c>
      <c r="H2637" t="s">
        <v>2974</v>
      </c>
      <c r="I2637" t="s">
        <v>4983</v>
      </c>
      <c r="J2637" t="s">
        <v>4984</v>
      </c>
      <c r="K2637">
        <v>10253</v>
      </c>
      <c r="L2637" t="s">
        <v>4979</v>
      </c>
      <c r="M2637" s="87">
        <v>43710</v>
      </c>
      <c r="N2637" t="s">
        <v>1635</v>
      </c>
      <c r="O2637" t="s">
        <v>1552</v>
      </c>
      <c r="P2637" s="61">
        <v>-30</v>
      </c>
      <c r="Q2637" t="s">
        <v>1552</v>
      </c>
      <c r="R2637" s="61">
        <v>0</v>
      </c>
      <c r="S2637" s="61">
        <v>-30</v>
      </c>
    </row>
    <row r="2638" spans="1:19" x14ac:dyDescent="0.2">
      <c r="A2638" t="s">
        <v>647</v>
      </c>
      <c r="B2638" t="s">
        <v>1062</v>
      </c>
      <c r="C2638" t="s">
        <v>1433</v>
      </c>
      <c r="D2638" t="s">
        <v>239</v>
      </c>
      <c r="E2638" t="s">
        <v>1546</v>
      </c>
      <c r="F2638" t="s">
        <v>116</v>
      </c>
      <c r="G2638" s="87">
        <v>43699</v>
      </c>
      <c r="H2638" t="s">
        <v>2974</v>
      </c>
      <c r="I2638" t="s">
        <v>4985</v>
      </c>
      <c r="J2638" t="s">
        <v>4742</v>
      </c>
      <c r="K2638">
        <v>10253</v>
      </c>
      <c r="L2638" t="s">
        <v>4979</v>
      </c>
      <c r="M2638" s="87">
        <v>43710</v>
      </c>
      <c r="N2638" t="s">
        <v>1635</v>
      </c>
      <c r="O2638" t="s">
        <v>1552</v>
      </c>
      <c r="P2638" s="61">
        <v>-200</v>
      </c>
      <c r="Q2638" t="s">
        <v>1552</v>
      </c>
      <c r="R2638" s="61">
        <v>0</v>
      </c>
      <c r="S2638" s="61">
        <v>-200</v>
      </c>
    </row>
    <row r="2639" spans="1:19" x14ac:dyDescent="0.2">
      <c r="A2639" t="s">
        <v>647</v>
      </c>
      <c r="B2639" t="s">
        <v>1062</v>
      </c>
      <c r="C2639" t="s">
        <v>1433</v>
      </c>
      <c r="D2639" t="s">
        <v>239</v>
      </c>
      <c r="E2639" t="s">
        <v>1546</v>
      </c>
      <c r="F2639" t="s">
        <v>116</v>
      </c>
      <c r="G2639" s="87">
        <v>43699</v>
      </c>
      <c r="H2639" t="s">
        <v>2974</v>
      </c>
      <c r="I2639" t="s">
        <v>4986</v>
      </c>
      <c r="J2639" t="s">
        <v>4737</v>
      </c>
      <c r="K2639">
        <v>10253</v>
      </c>
      <c r="L2639" t="s">
        <v>4979</v>
      </c>
      <c r="M2639" s="87">
        <v>43710</v>
      </c>
      <c r="N2639" t="s">
        <v>1635</v>
      </c>
      <c r="O2639" t="s">
        <v>1552</v>
      </c>
      <c r="P2639" s="61">
        <v>-109.95</v>
      </c>
      <c r="Q2639" t="s">
        <v>1552</v>
      </c>
      <c r="R2639" s="61">
        <v>0</v>
      </c>
      <c r="S2639" s="61">
        <v>-109.95</v>
      </c>
    </row>
    <row r="2640" spans="1:19" x14ac:dyDescent="0.2">
      <c r="A2640" t="s">
        <v>647</v>
      </c>
      <c r="B2640" t="s">
        <v>1062</v>
      </c>
      <c r="C2640" t="s">
        <v>1433</v>
      </c>
      <c r="D2640" t="s">
        <v>239</v>
      </c>
      <c r="E2640" t="s">
        <v>1546</v>
      </c>
      <c r="F2640" t="s">
        <v>116</v>
      </c>
      <c r="G2640" s="87">
        <v>43699</v>
      </c>
      <c r="H2640" t="s">
        <v>2974</v>
      </c>
      <c r="I2640" t="s">
        <v>4987</v>
      </c>
      <c r="J2640" t="s">
        <v>4578</v>
      </c>
      <c r="K2640">
        <v>10253</v>
      </c>
      <c r="L2640" t="s">
        <v>4979</v>
      </c>
      <c r="M2640" s="87">
        <v>43710</v>
      </c>
      <c r="N2640" t="s">
        <v>1635</v>
      </c>
      <c r="O2640" t="s">
        <v>1552</v>
      </c>
      <c r="P2640" s="61">
        <v>-115.18</v>
      </c>
      <c r="Q2640" t="s">
        <v>1552</v>
      </c>
      <c r="R2640" s="61">
        <v>0</v>
      </c>
      <c r="S2640" s="61">
        <v>-115.18</v>
      </c>
    </row>
    <row r="2641" spans="1:19" x14ac:dyDescent="0.2">
      <c r="A2641" t="s">
        <v>647</v>
      </c>
      <c r="B2641" t="s">
        <v>1062</v>
      </c>
      <c r="C2641" t="s">
        <v>1433</v>
      </c>
      <c r="D2641" t="s">
        <v>239</v>
      </c>
      <c r="E2641" t="s">
        <v>1546</v>
      </c>
      <c r="F2641" t="s">
        <v>116</v>
      </c>
      <c r="G2641" s="87">
        <v>43699</v>
      </c>
      <c r="H2641" t="s">
        <v>2974</v>
      </c>
      <c r="I2641" t="s">
        <v>4988</v>
      </c>
      <c r="J2641" t="s">
        <v>4814</v>
      </c>
      <c r="K2641">
        <v>10252</v>
      </c>
      <c r="L2641" t="s">
        <v>4989</v>
      </c>
      <c r="M2641" s="87">
        <v>43710</v>
      </c>
      <c r="N2641" t="s">
        <v>1635</v>
      </c>
      <c r="O2641" t="s">
        <v>1552</v>
      </c>
      <c r="P2641" s="61">
        <v>979</v>
      </c>
      <c r="Q2641" t="s">
        <v>1552</v>
      </c>
      <c r="R2641" s="61">
        <v>979</v>
      </c>
      <c r="S2641" s="61">
        <v>0</v>
      </c>
    </row>
    <row r="2642" spans="1:19" x14ac:dyDescent="0.2">
      <c r="A2642" t="s">
        <v>647</v>
      </c>
      <c r="B2642" t="s">
        <v>1062</v>
      </c>
      <c r="C2642" t="s">
        <v>1433</v>
      </c>
      <c r="D2642" t="s">
        <v>239</v>
      </c>
      <c r="E2642" t="s">
        <v>1546</v>
      </c>
      <c r="F2642" t="s">
        <v>116</v>
      </c>
      <c r="G2642" s="87">
        <v>43699</v>
      </c>
      <c r="H2642" t="s">
        <v>2974</v>
      </c>
      <c r="I2642" t="s">
        <v>4990</v>
      </c>
      <c r="J2642" t="s">
        <v>2976</v>
      </c>
      <c r="K2642">
        <v>10252</v>
      </c>
      <c r="L2642" t="s">
        <v>4989</v>
      </c>
      <c r="M2642" s="87">
        <v>43710</v>
      </c>
      <c r="N2642" t="s">
        <v>1635</v>
      </c>
      <c r="O2642" t="s">
        <v>1552</v>
      </c>
      <c r="P2642" s="61">
        <v>114.25</v>
      </c>
      <c r="Q2642" t="s">
        <v>1552</v>
      </c>
      <c r="R2642" s="61">
        <v>114.25</v>
      </c>
      <c r="S2642" s="61">
        <v>0</v>
      </c>
    </row>
    <row r="2643" spans="1:19" x14ac:dyDescent="0.2">
      <c r="A2643" t="s">
        <v>647</v>
      </c>
      <c r="B2643" t="s">
        <v>1062</v>
      </c>
      <c r="C2643" t="s">
        <v>1433</v>
      </c>
      <c r="D2643" t="s">
        <v>239</v>
      </c>
      <c r="E2643" t="s">
        <v>1546</v>
      </c>
      <c r="F2643" t="s">
        <v>116</v>
      </c>
      <c r="G2643" s="87">
        <v>43699</v>
      </c>
      <c r="H2643" t="s">
        <v>2974</v>
      </c>
      <c r="I2643" t="s">
        <v>4991</v>
      </c>
      <c r="J2643" t="s">
        <v>4992</v>
      </c>
      <c r="K2643">
        <v>10252</v>
      </c>
      <c r="L2643" t="s">
        <v>4989</v>
      </c>
      <c r="M2643" s="87">
        <v>43710</v>
      </c>
      <c r="N2643" t="s">
        <v>1635</v>
      </c>
      <c r="O2643" t="s">
        <v>1552</v>
      </c>
      <c r="P2643" s="61">
        <v>715</v>
      </c>
      <c r="Q2643" t="s">
        <v>1552</v>
      </c>
      <c r="R2643" s="61">
        <v>715</v>
      </c>
      <c r="S2643" s="61">
        <v>0</v>
      </c>
    </row>
    <row r="2644" spans="1:19" x14ac:dyDescent="0.2">
      <c r="A2644" t="s">
        <v>647</v>
      </c>
      <c r="B2644" t="s">
        <v>1062</v>
      </c>
      <c r="C2644" t="s">
        <v>1433</v>
      </c>
      <c r="D2644" t="s">
        <v>239</v>
      </c>
      <c r="E2644" t="s">
        <v>1546</v>
      </c>
      <c r="F2644" t="s">
        <v>116</v>
      </c>
      <c r="G2644" s="87">
        <v>43699</v>
      </c>
      <c r="H2644" t="s">
        <v>2974</v>
      </c>
      <c r="I2644" t="s">
        <v>4993</v>
      </c>
      <c r="J2644" t="s">
        <v>4994</v>
      </c>
      <c r="K2644">
        <v>10253</v>
      </c>
      <c r="L2644" t="s">
        <v>4995</v>
      </c>
      <c r="M2644" s="87">
        <v>43710</v>
      </c>
      <c r="N2644" t="s">
        <v>1635</v>
      </c>
      <c r="O2644" t="s">
        <v>1552</v>
      </c>
      <c r="P2644" s="61">
        <v>195</v>
      </c>
      <c r="Q2644" t="s">
        <v>1552</v>
      </c>
      <c r="R2644" s="61">
        <v>195</v>
      </c>
      <c r="S2644" s="61">
        <v>0</v>
      </c>
    </row>
    <row r="2645" spans="1:19" x14ac:dyDescent="0.2">
      <c r="A2645" t="s">
        <v>647</v>
      </c>
      <c r="B2645" t="s">
        <v>1062</v>
      </c>
      <c r="C2645" t="s">
        <v>1433</v>
      </c>
      <c r="D2645" t="s">
        <v>239</v>
      </c>
      <c r="E2645" t="s">
        <v>1546</v>
      </c>
      <c r="F2645" t="s">
        <v>116</v>
      </c>
      <c r="G2645" s="87">
        <v>43699</v>
      </c>
      <c r="H2645" t="s">
        <v>2974</v>
      </c>
      <c r="I2645" t="s">
        <v>4993</v>
      </c>
      <c r="J2645" t="s">
        <v>4996</v>
      </c>
      <c r="K2645">
        <v>10254</v>
      </c>
      <c r="L2645" t="s">
        <v>4997</v>
      </c>
      <c r="M2645" s="87">
        <v>43710</v>
      </c>
      <c r="N2645" t="s">
        <v>1635</v>
      </c>
      <c r="O2645" t="s">
        <v>1552</v>
      </c>
      <c r="P2645" s="61">
        <v>360</v>
      </c>
      <c r="Q2645" t="s">
        <v>1552</v>
      </c>
      <c r="R2645" s="61">
        <v>360</v>
      </c>
      <c r="S2645" s="61">
        <v>0</v>
      </c>
    </row>
    <row r="2646" spans="1:19" x14ac:dyDescent="0.2">
      <c r="A2646" t="s">
        <v>647</v>
      </c>
      <c r="B2646" t="s">
        <v>1062</v>
      </c>
      <c r="C2646" t="s">
        <v>1433</v>
      </c>
      <c r="D2646" t="s">
        <v>239</v>
      </c>
      <c r="E2646" t="s">
        <v>1546</v>
      </c>
      <c r="F2646" t="s">
        <v>116</v>
      </c>
      <c r="G2646" s="87">
        <v>43699</v>
      </c>
      <c r="H2646" t="s">
        <v>2974</v>
      </c>
      <c r="I2646" t="s">
        <v>4998</v>
      </c>
      <c r="J2646" t="s">
        <v>4999</v>
      </c>
      <c r="K2646">
        <v>10253</v>
      </c>
      <c r="L2646" t="s">
        <v>4995</v>
      </c>
      <c r="M2646" s="87">
        <v>43710</v>
      </c>
      <c r="N2646" t="s">
        <v>1635</v>
      </c>
      <c r="O2646" t="s">
        <v>1552</v>
      </c>
      <c r="P2646" s="61">
        <v>85</v>
      </c>
      <c r="Q2646" t="s">
        <v>1552</v>
      </c>
      <c r="R2646" s="61">
        <v>85</v>
      </c>
      <c r="S2646" s="61">
        <v>0</v>
      </c>
    </row>
    <row r="2647" spans="1:19" x14ac:dyDescent="0.2">
      <c r="A2647" t="s">
        <v>647</v>
      </c>
      <c r="B2647" t="s">
        <v>1062</v>
      </c>
      <c r="C2647" t="s">
        <v>1433</v>
      </c>
      <c r="D2647" t="s">
        <v>239</v>
      </c>
      <c r="E2647" t="s">
        <v>1546</v>
      </c>
      <c r="F2647" t="s">
        <v>116</v>
      </c>
      <c r="G2647" s="87">
        <v>43699</v>
      </c>
      <c r="H2647" t="s">
        <v>2974</v>
      </c>
      <c r="I2647" t="s">
        <v>4998</v>
      </c>
      <c r="J2647" t="s">
        <v>5000</v>
      </c>
      <c r="K2647">
        <v>10254</v>
      </c>
      <c r="L2647" t="s">
        <v>4997</v>
      </c>
      <c r="M2647" s="87">
        <v>43710</v>
      </c>
      <c r="N2647" t="s">
        <v>1635</v>
      </c>
      <c r="O2647" t="s">
        <v>1552</v>
      </c>
      <c r="P2647" s="61">
        <v>855</v>
      </c>
      <c r="Q2647" t="s">
        <v>1552</v>
      </c>
      <c r="R2647" s="61">
        <v>855</v>
      </c>
      <c r="S2647" s="61">
        <v>0</v>
      </c>
    </row>
    <row r="2648" spans="1:19" x14ac:dyDescent="0.2">
      <c r="A2648" t="s">
        <v>647</v>
      </c>
      <c r="B2648" t="s">
        <v>1062</v>
      </c>
      <c r="C2648" t="s">
        <v>1433</v>
      </c>
      <c r="D2648" t="s">
        <v>239</v>
      </c>
      <c r="E2648" t="s">
        <v>1546</v>
      </c>
      <c r="F2648" t="s">
        <v>116</v>
      </c>
      <c r="G2648" s="87">
        <v>43699</v>
      </c>
      <c r="H2648" t="s">
        <v>2974</v>
      </c>
      <c r="I2648" t="s">
        <v>5001</v>
      </c>
      <c r="J2648" t="s">
        <v>5002</v>
      </c>
      <c r="K2648">
        <v>10253</v>
      </c>
      <c r="L2648" t="s">
        <v>4995</v>
      </c>
      <c r="M2648" s="87">
        <v>43710</v>
      </c>
      <c r="N2648" t="s">
        <v>1635</v>
      </c>
      <c r="O2648" t="s">
        <v>1552</v>
      </c>
      <c r="P2648" s="61">
        <v>195</v>
      </c>
      <c r="Q2648" t="s">
        <v>1552</v>
      </c>
      <c r="R2648" s="61">
        <v>195</v>
      </c>
      <c r="S2648" s="61">
        <v>0</v>
      </c>
    </row>
    <row r="2649" spans="1:19" x14ac:dyDescent="0.2">
      <c r="A2649" t="s">
        <v>647</v>
      </c>
      <c r="B2649" t="s">
        <v>1062</v>
      </c>
      <c r="C2649" t="s">
        <v>1433</v>
      </c>
      <c r="D2649" t="s">
        <v>239</v>
      </c>
      <c r="E2649" t="s">
        <v>1546</v>
      </c>
      <c r="F2649" t="s">
        <v>116</v>
      </c>
      <c r="G2649" s="87">
        <v>43699</v>
      </c>
      <c r="H2649" t="s">
        <v>2974</v>
      </c>
      <c r="I2649" t="s">
        <v>5001</v>
      </c>
      <c r="J2649" t="s">
        <v>5003</v>
      </c>
      <c r="K2649">
        <v>10254</v>
      </c>
      <c r="L2649" t="s">
        <v>4997</v>
      </c>
      <c r="M2649" s="87">
        <v>43710</v>
      </c>
      <c r="N2649" t="s">
        <v>1635</v>
      </c>
      <c r="O2649" t="s">
        <v>1552</v>
      </c>
      <c r="P2649" s="61">
        <v>140</v>
      </c>
      <c r="Q2649" t="s">
        <v>1552</v>
      </c>
      <c r="R2649" s="61">
        <v>140</v>
      </c>
      <c r="S2649" s="61">
        <v>0</v>
      </c>
    </row>
    <row r="2650" spans="1:19" x14ac:dyDescent="0.2">
      <c r="A2650" t="s">
        <v>647</v>
      </c>
      <c r="B2650" t="s">
        <v>1062</v>
      </c>
      <c r="C2650" t="s">
        <v>1433</v>
      </c>
      <c r="D2650" t="s">
        <v>239</v>
      </c>
      <c r="E2650" t="s">
        <v>1546</v>
      </c>
      <c r="F2650" t="s">
        <v>116</v>
      </c>
      <c r="G2650" s="87">
        <v>43700</v>
      </c>
      <c r="H2650" t="s">
        <v>2974</v>
      </c>
      <c r="I2650" t="s">
        <v>5004</v>
      </c>
      <c r="J2650" t="s">
        <v>5005</v>
      </c>
      <c r="K2650">
        <v>10252</v>
      </c>
      <c r="L2650" t="s">
        <v>5006</v>
      </c>
      <c r="M2650" s="87">
        <v>43710</v>
      </c>
      <c r="N2650" t="s">
        <v>1635</v>
      </c>
      <c r="O2650" t="s">
        <v>1552</v>
      </c>
      <c r="P2650" s="61">
        <v>250</v>
      </c>
      <c r="Q2650" t="s">
        <v>1552</v>
      </c>
      <c r="R2650" s="61">
        <v>250</v>
      </c>
      <c r="S2650" s="61">
        <v>0</v>
      </c>
    </row>
    <row r="2651" spans="1:19" x14ac:dyDescent="0.2">
      <c r="A2651" t="s">
        <v>647</v>
      </c>
      <c r="B2651" t="s">
        <v>1062</v>
      </c>
      <c r="C2651" t="s">
        <v>1433</v>
      </c>
      <c r="D2651" t="s">
        <v>239</v>
      </c>
      <c r="E2651" t="s">
        <v>1546</v>
      </c>
      <c r="F2651" t="s">
        <v>116</v>
      </c>
      <c r="G2651" s="87">
        <v>43702</v>
      </c>
      <c r="H2651" t="s">
        <v>2974</v>
      </c>
      <c r="I2651" t="s">
        <v>5007</v>
      </c>
      <c r="J2651" t="s">
        <v>5005</v>
      </c>
      <c r="K2651">
        <v>10252</v>
      </c>
      <c r="L2651" t="s">
        <v>5008</v>
      </c>
      <c r="M2651" s="87">
        <v>43710</v>
      </c>
      <c r="N2651" t="s">
        <v>1635</v>
      </c>
      <c r="O2651" t="s">
        <v>1552</v>
      </c>
      <c r="P2651" s="61">
        <v>110</v>
      </c>
      <c r="Q2651" t="s">
        <v>1552</v>
      </c>
      <c r="R2651" s="61">
        <v>110</v>
      </c>
      <c r="S2651" s="61">
        <v>0</v>
      </c>
    </row>
    <row r="2652" spans="1:19" x14ac:dyDescent="0.2">
      <c r="A2652" t="s">
        <v>647</v>
      </c>
      <c r="B2652" t="s">
        <v>1062</v>
      </c>
      <c r="C2652" t="s">
        <v>1433</v>
      </c>
      <c r="D2652" t="s">
        <v>239</v>
      </c>
      <c r="E2652" t="s">
        <v>1546</v>
      </c>
      <c r="F2652" t="s">
        <v>116</v>
      </c>
      <c r="G2652" s="87">
        <v>43703</v>
      </c>
      <c r="H2652" t="s">
        <v>2974</v>
      </c>
      <c r="I2652" t="s">
        <v>5009</v>
      </c>
      <c r="J2652" t="s">
        <v>4827</v>
      </c>
      <c r="K2652">
        <v>10252</v>
      </c>
      <c r="L2652" t="s">
        <v>5010</v>
      </c>
      <c r="M2652" s="87">
        <v>43710</v>
      </c>
      <c r="N2652" t="s">
        <v>1635</v>
      </c>
      <c r="O2652" t="s">
        <v>1552</v>
      </c>
      <c r="P2652" s="61">
        <v>200</v>
      </c>
      <c r="Q2652" t="s">
        <v>1552</v>
      </c>
      <c r="R2652" s="61">
        <v>200</v>
      </c>
      <c r="S2652" s="61">
        <v>0</v>
      </c>
    </row>
    <row r="2653" spans="1:19" x14ac:dyDescent="0.2">
      <c r="A2653" t="s">
        <v>647</v>
      </c>
      <c r="B2653" t="s">
        <v>1062</v>
      </c>
      <c r="C2653" t="s">
        <v>1433</v>
      </c>
      <c r="D2653" t="s">
        <v>239</v>
      </c>
      <c r="E2653" t="s">
        <v>1546</v>
      </c>
      <c r="F2653" t="s">
        <v>116</v>
      </c>
      <c r="G2653" s="87">
        <v>43703</v>
      </c>
      <c r="H2653" t="s">
        <v>2974</v>
      </c>
      <c r="I2653" t="s">
        <v>5011</v>
      </c>
      <c r="J2653" t="s">
        <v>5012</v>
      </c>
      <c r="K2653">
        <v>10252</v>
      </c>
      <c r="L2653" t="s">
        <v>5013</v>
      </c>
      <c r="M2653" s="87">
        <v>43710</v>
      </c>
      <c r="N2653" t="s">
        <v>1635</v>
      </c>
      <c r="O2653" t="s">
        <v>1552</v>
      </c>
      <c r="P2653" s="61">
        <v>195</v>
      </c>
      <c r="Q2653" t="s">
        <v>1552</v>
      </c>
      <c r="R2653" s="61">
        <v>195</v>
      </c>
      <c r="S2653" s="61">
        <v>0</v>
      </c>
    </row>
    <row r="2654" spans="1:19" x14ac:dyDescent="0.2">
      <c r="A2654" t="s">
        <v>647</v>
      </c>
      <c r="B2654" t="s">
        <v>1062</v>
      </c>
      <c r="C2654" t="s">
        <v>1433</v>
      </c>
      <c r="D2654" t="s">
        <v>239</v>
      </c>
      <c r="E2654" t="s">
        <v>1546</v>
      </c>
      <c r="F2654" t="s">
        <v>116</v>
      </c>
      <c r="G2654" s="87">
        <v>43703</v>
      </c>
      <c r="H2654" t="s">
        <v>2974</v>
      </c>
      <c r="I2654" t="s">
        <v>5014</v>
      </c>
      <c r="J2654" t="s">
        <v>5015</v>
      </c>
      <c r="K2654">
        <v>10252</v>
      </c>
      <c r="L2654" t="s">
        <v>5013</v>
      </c>
      <c r="M2654" s="87">
        <v>43710</v>
      </c>
      <c r="N2654" t="s">
        <v>1635</v>
      </c>
      <c r="O2654" t="s">
        <v>1552</v>
      </c>
      <c r="P2654" s="61">
        <v>85</v>
      </c>
      <c r="Q2654" t="s">
        <v>1552</v>
      </c>
      <c r="R2654" s="61">
        <v>85</v>
      </c>
      <c r="S2654" s="61">
        <v>0</v>
      </c>
    </row>
    <row r="2655" spans="1:19" x14ac:dyDescent="0.2">
      <c r="A2655" t="s">
        <v>647</v>
      </c>
      <c r="B2655" t="s">
        <v>1062</v>
      </c>
      <c r="C2655" t="s">
        <v>1433</v>
      </c>
      <c r="D2655" t="s">
        <v>239</v>
      </c>
      <c r="E2655" t="s">
        <v>1546</v>
      </c>
      <c r="F2655" t="s">
        <v>116</v>
      </c>
      <c r="G2655" s="87">
        <v>43703</v>
      </c>
      <c r="H2655" t="s">
        <v>2974</v>
      </c>
      <c r="I2655" t="s">
        <v>5016</v>
      </c>
      <c r="J2655" t="s">
        <v>5017</v>
      </c>
      <c r="K2655">
        <v>10252</v>
      </c>
      <c r="L2655" t="s">
        <v>5013</v>
      </c>
      <c r="M2655" s="87">
        <v>43710</v>
      </c>
      <c r="N2655" t="s">
        <v>1635</v>
      </c>
      <c r="O2655" t="s">
        <v>1552</v>
      </c>
      <c r="P2655" s="61">
        <v>415</v>
      </c>
      <c r="Q2655" t="s">
        <v>1552</v>
      </c>
      <c r="R2655" s="61">
        <v>415</v>
      </c>
      <c r="S2655" s="61">
        <v>0</v>
      </c>
    </row>
    <row r="2656" spans="1:19" x14ac:dyDescent="0.2">
      <c r="A2656" t="s">
        <v>647</v>
      </c>
      <c r="B2656" t="s">
        <v>1062</v>
      </c>
      <c r="C2656" t="s">
        <v>1433</v>
      </c>
      <c r="D2656" t="s">
        <v>239</v>
      </c>
      <c r="E2656" t="s">
        <v>1546</v>
      </c>
      <c r="F2656" t="s">
        <v>116</v>
      </c>
      <c r="G2656" s="87">
        <v>43703</v>
      </c>
      <c r="H2656" t="s">
        <v>2974</v>
      </c>
      <c r="I2656" t="s">
        <v>5018</v>
      </c>
      <c r="J2656" t="s">
        <v>5019</v>
      </c>
      <c r="K2656">
        <v>10252</v>
      </c>
      <c r="L2656" t="s">
        <v>5013</v>
      </c>
      <c r="M2656" s="87">
        <v>43710</v>
      </c>
      <c r="N2656" t="s">
        <v>1635</v>
      </c>
      <c r="O2656" t="s">
        <v>1552</v>
      </c>
      <c r="P2656" s="61">
        <v>470</v>
      </c>
      <c r="Q2656" t="s">
        <v>1552</v>
      </c>
      <c r="R2656" s="61">
        <v>470</v>
      </c>
      <c r="S2656" s="61">
        <v>0</v>
      </c>
    </row>
    <row r="2657" spans="1:19" x14ac:dyDescent="0.2">
      <c r="A2657" t="s">
        <v>647</v>
      </c>
      <c r="B2657" t="s">
        <v>1062</v>
      </c>
      <c r="C2657" t="s">
        <v>1433</v>
      </c>
      <c r="D2657" t="s">
        <v>239</v>
      </c>
      <c r="E2657" t="s">
        <v>1546</v>
      </c>
      <c r="F2657" t="s">
        <v>116</v>
      </c>
      <c r="G2657" s="87">
        <v>43703</v>
      </c>
      <c r="H2657" t="s">
        <v>2974</v>
      </c>
      <c r="I2657" t="s">
        <v>5020</v>
      </c>
      <c r="J2657" t="s">
        <v>5021</v>
      </c>
      <c r="K2657">
        <v>10252</v>
      </c>
      <c r="L2657" t="s">
        <v>5013</v>
      </c>
      <c r="M2657" s="87">
        <v>43710</v>
      </c>
      <c r="N2657" t="s">
        <v>1635</v>
      </c>
      <c r="O2657" t="s">
        <v>1552</v>
      </c>
      <c r="P2657" s="61">
        <v>195</v>
      </c>
      <c r="Q2657" t="s">
        <v>1552</v>
      </c>
      <c r="R2657" s="61">
        <v>195</v>
      </c>
      <c r="S2657" s="61">
        <v>0</v>
      </c>
    </row>
    <row r="2658" spans="1:19" x14ac:dyDescent="0.2">
      <c r="A2658" t="s">
        <v>647</v>
      </c>
      <c r="B2658" t="s">
        <v>1062</v>
      </c>
      <c r="C2658" t="s">
        <v>1433</v>
      </c>
      <c r="D2658" t="s">
        <v>239</v>
      </c>
      <c r="E2658" t="s">
        <v>1546</v>
      </c>
      <c r="F2658" t="s">
        <v>116</v>
      </c>
      <c r="G2658" s="87">
        <v>43703</v>
      </c>
      <c r="H2658" t="s">
        <v>2974</v>
      </c>
      <c r="I2658" t="s">
        <v>5022</v>
      </c>
      <c r="J2658" t="s">
        <v>5021</v>
      </c>
      <c r="K2658">
        <v>10252</v>
      </c>
      <c r="L2658" t="s">
        <v>5013</v>
      </c>
      <c r="M2658" s="87">
        <v>43710</v>
      </c>
      <c r="N2658" t="s">
        <v>1635</v>
      </c>
      <c r="O2658" t="s">
        <v>1552</v>
      </c>
      <c r="P2658" s="61">
        <v>195</v>
      </c>
      <c r="Q2658" t="s">
        <v>1552</v>
      </c>
      <c r="R2658" s="61">
        <v>195</v>
      </c>
      <c r="S2658" s="61">
        <v>0</v>
      </c>
    </row>
    <row r="2659" spans="1:19" x14ac:dyDescent="0.2">
      <c r="A2659" t="s">
        <v>647</v>
      </c>
      <c r="B2659" t="s">
        <v>1062</v>
      </c>
      <c r="C2659" t="s">
        <v>1433</v>
      </c>
      <c r="D2659" t="s">
        <v>239</v>
      </c>
      <c r="E2659" t="s">
        <v>1546</v>
      </c>
      <c r="F2659" t="s">
        <v>116</v>
      </c>
      <c r="G2659" s="87">
        <v>43704</v>
      </c>
      <c r="H2659" t="s">
        <v>2974</v>
      </c>
      <c r="I2659" t="s">
        <v>5023</v>
      </c>
      <c r="J2659" t="s">
        <v>5024</v>
      </c>
      <c r="K2659">
        <v>10252</v>
      </c>
      <c r="L2659" t="s">
        <v>5025</v>
      </c>
      <c r="M2659" s="87">
        <v>43710</v>
      </c>
      <c r="N2659" t="s">
        <v>1635</v>
      </c>
      <c r="O2659" t="s">
        <v>1552</v>
      </c>
      <c r="P2659" s="61">
        <v>-195</v>
      </c>
      <c r="Q2659" t="s">
        <v>1552</v>
      </c>
      <c r="R2659" s="61">
        <v>0</v>
      </c>
      <c r="S2659" s="61">
        <v>-195</v>
      </c>
    </row>
    <row r="2660" spans="1:19" x14ac:dyDescent="0.2">
      <c r="A2660" t="s">
        <v>647</v>
      </c>
      <c r="B2660" t="s">
        <v>1062</v>
      </c>
      <c r="C2660" t="s">
        <v>1433</v>
      </c>
      <c r="D2660" t="s">
        <v>239</v>
      </c>
      <c r="E2660" t="s">
        <v>1546</v>
      </c>
      <c r="F2660" t="s">
        <v>116</v>
      </c>
      <c r="G2660" s="87">
        <v>43704</v>
      </c>
      <c r="H2660" t="s">
        <v>2974</v>
      </c>
      <c r="I2660" t="s">
        <v>5026</v>
      </c>
      <c r="J2660" t="s">
        <v>5027</v>
      </c>
      <c r="K2660">
        <v>10252</v>
      </c>
      <c r="L2660" t="s">
        <v>5028</v>
      </c>
      <c r="M2660" s="87">
        <v>43710</v>
      </c>
      <c r="N2660" t="s">
        <v>1635</v>
      </c>
      <c r="O2660" t="s">
        <v>1552</v>
      </c>
      <c r="P2660" s="61">
        <v>2200</v>
      </c>
      <c r="Q2660" t="s">
        <v>1552</v>
      </c>
      <c r="R2660" s="61">
        <v>2200</v>
      </c>
      <c r="S2660" s="61">
        <v>0</v>
      </c>
    </row>
    <row r="2661" spans="1:19" x14ac:dyDescent="0.2">
      <c r="A2661" t="s">
        <v>647</v>
      </c>
      <c r="B2661" t="s">
        <v>1062</v>
      </c>
      <c r="C2661" t="s">
        <v>1433</v>
      </c>
      <c r="D2661" t="s">
        <v>239</v>
      </c>
      <c r="E2661" t="s">
        <v>1546</v>
      </c>
      <c r="F2661" t="s">
        <v>116</v>
      </c>
      <c r="G2661" s="87">
        <v>43704</v>
      </c>
      <c r="H2661" t="s">
        <v>2974</v>
      </c>
      <c r="I2661" t="s">
        <v>5029</v>
      </c>
      <c r="J2661" t="s">
        <v>5030</v>
      </c>
      <c r="K2661">
        <v>10252</v>
      </c>
      <c r="L2661" t="s">
        <v>5028</v>
      </c>
      <c r="M2661" s="87">
        <v>43710</v>
      </c>
      <c r="N2661" t="s">
        <v>1635</v>
      </c>
      <c r="O2661" t="s">
        <v>1552</v>
      </c>
      <c r="P2661" s="61">
        <v>979</v>
      </c>
      <c r="Q2661" t="s">
        <v>1552</v>
      </c>
      <c r="R2661" s="61">
        <v>979</v>
      </c>
      <c r="S2661" s="61">
        <v>0</v>
      </c>
    </row>
    <row r="2662" spans="1:19" x14ac:dyDescent="0.2">
      <c r="A2662" t="s">
        <v>647</v>
      </c>
      <c r="B2662" t="s">
        <v>1062</v>
      </c>
      <c r="C2662" t="s">
        <v>1433</v>
      </c>
      <c r="D2662" t="s">
        <v>239</v>
      </c>
      <c r="E2662" t="s">
        <v>1546</v>
      </c>
      <c r="F2662" t="s">
        <v>116</v>
      </c>
      <c r="G2662" s="87">
        <v>43704</v>
      </c>
      <c r="H2662" t="s">
        <v>2974</v>
      </c>
      <c r="I2662" t="s">
        <v>5031</v>
      </c>
      <c r="J2662" t="s">
        <v>5032</v>
      </c>
      <c r="K2662">
        <v>10252</v>
      </c>
      <c r="L2662" t="s">
        <v>5028</v>
      </c>
      <c r="M2662" s="87">
        <v>43710</v>
      </c>
      <c r="N2662" t="s">
        <v>1635</v>
      </c>
      <c r="O2662" t="s">
        <v>1552</v>
      </c>
      <c r="P2662" s="61">
        <v>561</v>
      </c>
      <c r="Q2662" t="s">
        <v>1552</v>
      </c>
      <c r="R2662" s="61">
        <v>561</v>
      </c>
      <c r="S2662" s="61">
        <v>0</v>
      </c>
    </row>
    <row r="2663" spans="1:19" x14ac:dyDescent="0.2">
      <c r="A2663" t="s">
        <v>647</v>
      </c>
      <c r="B2663" t="s">
        <v>1062</v>
      </c>
      <c r="C2663" t="s">
        <v>1433</v>
      </c>
      <c r="D2663" t="s">
        <v>239</v>
      </c>
      <c r="E2663" t="s">
        <v>1546</v>
      </c>
      <c r="F2663" t="s">
        <v>116</v>
      </c>
      <c r="G2663" s="87">
        <v>43704</v>
      </c>
      <c r="H2663" t="s">
        <v>2974</v>
      </c>
      <c r="I2663" t="s">
        <v>5033</v>
      </c>
      <c r="J2663" t="s">
        <v>4514</v>
      </c>
      <c r="K2663">
        <v>10252</v>
      </c>
      <c r="L2663" t="s">
        <v>5028</v>
      </c>
      <c r="M2663" s="87">
        <v>43710</v>
      </c>
      <c r="N2663" t="s">
        <v>1635</v>
      </c>
      <c r="O2663" t="s">
        <v>1552</v>
      </c>
      <c r="P2663" s="61">
        <v>550</v>
      </c>
      <c r="Q2663" t="s">
        <v>1552</v>
      </c>
      <c r="R2663" s="61">
        <v>550</v>
      </c>
      <c r="S2663" s="61">
        <v>0</v>
      </c>
    </row>
    <row r="2664" spans="1:19" x14ac:dyDescent="0.2">
      <c r="A2664" t="s">
        <v>647</v>
      </c>
      <c r="B2664" t="s">
        <v>1062</v>
      </c>
      <c r="C2664" t="s">
        <v>1433</v>
      </c>
      <c r="D2664" t="s">
        <v>239</v>
      </c>
      <c r="E2664" t="s">
        <v>1546</v>
      </c>
      <c r="F2664" t="s">
        <v>116</v>
      </c>
      <c r="G2664" s="87">
        <v>43704</v>
      </c>
      <c r="H2664" t="s">
        <v>2974</v>
      </c>
      <c r="I2664" t="s">
        <v>5034</v>
      </c>
      <c r="J2664" t="s">
        <v>4779</v>
      </c>
      <c r="K2664">
        <v>10252</v>
      </c>
      <c r="L2664" t="s">
        <v>5028</v>
      </c>
      <c r="M2664" s="87">
        <v>43710</v>
      </c>
      <c r="N2664" t="s">
        <v>1635</v>
      </c>
      <c r="O2664" t="s">
        <v>1552</v>
      </c>
      <c r="P2664" s="61">
        <v>330</v>
      </c>
      <c r="Q2664" t="s">
        <v>1552</v>
      </c>
      <c r="R2664" s="61">
        <v>330</v>
      </c>
      <c r="S2664" s="61">
        <v>0</v>
      </c>
    </row>
    <row r="2665" spans="1:19" x14ac:dyDescent="0.2">
      <c r="A2665" t="s">
        <v>647</v>
      </c>
      <c r="B2665" t="s">
        <v>1062</v>
      </c>
      <c r="C2665" t="s">
        <v>1433</v>
      </c>
      <c r="D2665" t="s">
        <v>239</v>
      </c>
      <c r="E2665" t="s">
        <v>1546</v>
      </c>
      <c r="F2665" t="s">
        <v>116</v>
      </c>
      <c r="G2665" s="87">
        <v>43704</v>
      </c>
      <c r="H2665" t="s">
        <v>2974</v>
      </c>
      <c r="I2665" t="s">
        <v>5035</v>
      </c>
      <c r="J2665" t="s">
        <v>5036</v>
      </c>
      <c r="K2665">
        <v>10252</v>
      </c>
      <c r="L2665" t="s">
        <v>5037</v>
      </c>
      <c r="M2665" s="87">
        <v>43710</v>
      </c>
      <c r="N2665" t="s">
        <v>1635</v>
      </c>
      <c r="O2665" t="s">
        <v>1552</v>
      </c>
      <c r="P2665" s="61">
        <v>140</v>
      </c>
      <c r="Q2665" t="s">
        <v>1552</v>
      </c>
      <c r="R2665" s="61">
        <v>140</v>
      </c>
      <c r="S2665" s="61">
        <v>0</v>
      </c>
    </row>
    <row r="2666" spans="1:19" x14ac:dyDescent="0.2">
      <c r="A2666" t="s">
        <v>647</v>
      </c>
      <c r="B2666" t="s">
        <v>1062</v>
      </c>
      <c r="C2666" t="s">
        <v>1433</v>
      </c>
      <c r="D2666" t="s">
        <v>239</v>
      </c>
      <c r="E2666" t="s">
        <v>1546</v>
      </c>
      <c r="F2666" t="s">
        <v>116</v>
      </c>
      <c r="G2666" s="87">
        <v>43704</v>
      </c>
      <c r="H2666" t="s">
        <v>2974</v>
      </c>
      <c r="I2666" t="s">
        <v>5038</v>
      </c>
      <c r="J2666" t="s">
        <v>5039</v>
      </c>
      <c r="K2666">
        <v>10252</v>
      </c>
      <c r="L2666" t="s">
        <v>5037</v>
      </c>
      <c r="M2666" s="87">
        <v>43710</v>
      </c>
      <c r="N2666" t="s">
        <v>1635</v>
      </c>
      <c r="O2666" t="s">
        <v>1552</v>
      </c>
      <c r="P2666" s="61">
        <v>196</v>
      </c>
      <c r="Q2666" t="s">
        <v>1552</v>
      </c>
      <c r="R2666" s="61">
        <v>196</v>
      </c>
      <c r="S2666" s="61">
        <v>0</v>
      </c>
    </row>
    <row r="2667" spans="1:19" x14ac:dyDescent="0.2">
      <c r="A2667" t="s">
        <v>647</v>
      </c>
      <c r="B2667" t="s">
        <v>1062</v>
      </c>
      <c r="C2667" t="s">
        <v>1433</v>
      </c>
      <c r="D2667" t="s">
        <v>239</v>
      </c>
      <c r="E2667" t="s">
        <v>1546</v>
      </c>
      <c r="F2667" t="s">
        <v>116</v>
      </c>
      <c r="G2667" s="87">
        <v>43704</v>
      </c>
      <c r="H2667" t="s">
        <v>2974</v>
      </c>
      <c r="I2667" t="s">
        <v>5040</v>
      </c>
      <c r="J2667" t="s">
        <v>5041</v>
      </c>
      <c r="K2667">
        <v>10252</v>
      </c>
      <c r="L2667" t="s">
        <v>5037</v>
      </c>
      <c r="M2667" s="87">
        <v>43710</v>
      </c>
      <c r="N2667" t="s">
        <v>1635</v>
      </c>
      <c r="O2667" t="s">
        <v>1552</v>
      </c>
      <c r="P2667" s="61">
        <v>140</v>
      </c>
      <c r="Q2667" t="s">
        <v>1552</v>
      </c>
      <c r="R2667" s="61">
        <v>140</v>
      </c>
      <c r="S2667" s="61">
        <v>0</v>
      </c>
    </row>
    <row r="2668" spans="1:19" x14ac:dyDescent="0.2">
      <c r="A2668" t="s">
        <v>647</v>
      </c>
      <c r="B2668" t="s">
        <v>1062</v>
      </c>
      <c r="C2668" t="s">
        <v>1433</v>
      </c>
      <c r="D2668" t="s">
        <v>239</v>
      </c>
      <c r="E2668" t="s">
        <v>1546</v>
      </c>
      <c r="F2668" t="s">
        <v>116</v>
      </c>
      <c r="G2668" s="87">
        <v>43705</v>
      </c>
      <c r="H2668" t="s">
        <v>2974</v>
      </c>
      <c r="I2668" t="s">
        <v>5042</v>
      </c>
      <c r="J2668" t="s">
        <v>4509</v>
      </c>
      <c r="K2668">
        <v>10251</v>
      </c>
      <c r="L2668" t="s">
        <v>5043</v>
      </c>
      <c r="M2668" s="87">
        <v>43710</v>
      </c>
      <c r="N2668" t="s">
        <v>1635</v>
      </c>
      <c r="O2668" t="s">
        <v>1552</v>
      </c>
      <c r="P2668" s="61">
        <v>-16283.01</v>
      </c>
      <c r="Q2668" t="s">
        <v>1552</v>
      </c>
      <c r="R2668" s="61">
        <v>0</v>
      </c>
      <c r="S2668" s="61">
        <v>-16283.01</v>
      </c>
    </row>
    <row r="2669" spans="1:19" x14ac:dyDescent="0.2">
      <c r="A2669" t="s">
        <v>647</v>
      </c>
      <c r="B2669" t="s">
        <v>1062</v>
      </c>
      <c r="C2669" t="s">
        <v>1433</v>
      </c>
      <c r="D2669" t="s">
        <v>239</v>
      </c>
      <c r="E2669" t="s">
        <v>1546</v>
      </c>
      <c r="F2669" t="s">
        <v>116</v>
      </c>
      <c r="G2669" s="87">
        <v>43705</v>
      </c>
      <c r="H2669" t="s">
        <v>2974</v>
      </c>
      <c r="I2669" t="s">
        <v>5044</v>
      </c>
      <c r="J2669" t="s">
        <v>5045</v>
      </c>
      <c r="K2669">
        <v>10250</v>
      </c>
      <c r="L2669" t="s">
        <v>5046</v>
      </c>
      <c r="M2669" s="87">
        <v>43710</v>
      </c>
      <c r="N2669" t="s">
        <v>1635</v>
      </c>
      <c r="O2669" t="s">
        <v>1552</v>
      </c>
      <c r="P2669" s="61">
        <v>561</v>
      </c>
      <c r="Q2669" t="s">
        <v>1552</v>
      </c>
      <c r="R2669" s="61">
        <v>561</v>
      </c>
      <c r="S2669" s="61">
        <v>0</v>
      </c>
    </row>
    <row r="2670" spans="1:19" x14ac:dyDescent="0.2">
      <c r="A2670" t="s">
        <v>647</v>
      </c>
      <c r="B2670" t="s">
        <v>1062</v>
      </c>
      <c r="C2670" t="s">
        <v>1433</v>
      </c>
      <c r="D2670" t="s">
        <v>239</v>
      </c>
      <c r="E2670" t="s">
        <v>1546</v>
      </c>
      <c r="F2670" t="s">
        <v>116</v>
      </c>
      <c r="G2670" s="87">
        <v>43705</v>
      </c>
      <c r="H2670" t="s">
        <v>2974</v>
      </c>
      <c r="I2670" t="s">
        <v>5047</v>
      </c>
      <c r="J2670" t="s">
        <v>5048</v>
      </c>
      <c r="K2670">
        <v>10251</v>
      </c>
      <c r="L2670" t="s">
        <v>5049</v>
      </c>
      <c r="M2670" s="87">
        <v>43710</v>
      </c>
      <c r="N2670" t="s">
        <v>1635</v>
      </c>
      <c r="O2670" t="s">
        <v>1552</v>
      </c>
      <c r="P2670" s="61">
        <v>1243</v>
      </c>
      <c r="Q2670" t="s">
        <v>1552</v>
      </c>
      <c r="R2670" s="61">
        <v>1243</v>
      </c>
      <c r="S2670" s="61">
        <v>0</v>
      </c>
    </row>
    <row r="2671" spans="1:19" x14ac:dyDescent="0.2">
      <c r="A2671" t="s">
        <v>647</v>
      </c>
      <c r="B2671" t="s">
        <v>1062</v>
      </c>
      <c r="C2671" t="s">
        <v>1433</v>
      </c>
      <c r="D2671" t="s">
        <v>239</v>
      </c>
      <c r="E2671" t="s">
        <v>1546</v>
      </c>
      <c r="F2671" t="s">
        <v>116</v>
      </c>
      <c r="G2671" s="87">
        <v>43705</v>
      </c>
      <c r="H2671" t="s">
        <v>2974</v>
      </c>
      <c r="I2671" t="s">
        <v>5050</v>
      </c>
      <c r="J2671" t="s">
        <v>4505</v>
      </c>
      <c r="K2671">
        <v>10251</v>
      </c>
      <c r="L2671" t="s">
        <v>5049</v>
      </c>
      <c r="M2671" s="87">
        <v>43710</v>
      </c>
      <c r="N2671" t="s">
        <v>1635</v>
      </c>
      <c r="O2671" t="s">
        <v>1552</v>
      </c>
      <c r="P2671" s="61">
        <v>825</v>
      </c>
      <c r="Q2671" t="s">
        <v>1552</v>
      </c>
      <c r="R2671" s="61">
        <v>825</v>
      </c>
      <c r="S2671" s="61">
        <v>0</v>
      </c>
    </row>
    <row r="2672" spans="1:19" x14ac:dyDescent="0.2">
      <c r="A2672" t="s">
        <v>647</v>
      </c>
      <c r="B2672" t="s">
        <v>1062</v>
      </c>
      <c r="C2672" t="s">
        <v>1433</v>
      </c>
      <c r="D2672" t="s">
        <v>239</v>
      </c>
      <c r="E2672" t="s">
        <v>1546</v>
      </c>
      <c r="F2672" t="s">
        <v>116</v>
      </c>
      <c r="G2672" s="87">
        <v>43705</v>
      </c>
      <c r="H2672" t="s">
        <v>2974</v>
      </c>
      <c r="I2672" t="s">
        <v>5051</v>
      </c>
      <c r="J2672" t="s">
        <v>5052</v>
      </c>
      <c r="K2672">
        <v>10250</v>
      </c>
      <c r="L2672" t="s">
        <v>5046</v>
      </c>
      <c r="M2672" s="87">
        <v>43710</v>
      </c>
      <c r="N2672" t="s">
        <v>1635</v>
      </c>
      <c r="O2672" t="s">
        <v>1552</v>
      </c>
      <c r="P2672" s="61">
        <v>305</v>
      </c>
      <c r="Q2672" t="s">
        <v>1552</v>
      </c>
      <c r="R2672" s="61">
        <v>305</v>
      </c>
      <c r="S2672" s="61">
        <v>0</v>
      </c>
    </row>
    <row r="2673" spans="1:19" x14ac:dyDescent="0.2">
      <c r="A2673" t="s">
        <v>647</v>
      </c>
      <c r="B2673" t="s">
        <v>1062</v>
      </c>
      <c r="C2673" t="s">
        <v>1433</v>
      </c>
      <c r="D2673" t="s">
        <v>239</v>
      </c>
      <c r="E2673" t="s">
        <v>1546</v>
      </c>
      <c r="F2673" t="s">
        <v>116</v>
      </c>
      <c r="G2673" s="87">
        <v>43705</v>
      </c>
      <c r="H2673" t="s">
        <v>2974</v>
      </c>
      <c r="I2673" t="s">
        <v>5053</v>
      </c>
      <c r="J2673" t="s">
        <v>5054</v>
      </c>
      <c r="K2673">
        <v>10250</v>
      </c>
      <c r="L2673" t="s">
        <v>5046</v>
      </c>
      <c r="M2673" s="87">
        <v>43710</v>
      </c>
      <c r="N2673" t="s">
        <v>1635</v>
      </c>
      <c r="O2673" t="s">
        <v>1552</v>
      </c>
      <c r="P2673" s="61">
        <v>140</v>
      </c>
      <c r="Q2673" t="s">
        <v>1552</v>
      </c>
      <c r="R2673" s="61">
        <v>140</v>
      </c>
      <c r="S2673" s="61">
        <v>0</v>
      </c>
    </row>
    <row r="2674" spans="1:19" x14ac:dyDescent="0.2">
      <c r="A2674" t="s">
        <v>647</v>
      </c>
      <c r="B2674" t="s">
        <v>1062</v>
      </c>
      <c r="C2674" t="s">
        <v>1433</v>
      </c>
      <c r="D2674" t="s">
        <v>239</v>
      </c>
      <c r="E2674" t="s">
        <v>1546</v>
      </c>
      <c r="F2674" t="s">
        <v>116</v>
      </c>
      <c r="G2674" s="87">
        <v>43705</v>
      </c>
      <c r="H2674" t="s">
        <v>2974</v>
      </c>
      <c r="I2674" t="s">
        <v>5055</v>
      </c>
      <c r="J2674" t="s">
        <v>4530</v>
      </c>
      <c r="K2674">
        <v>10251</v>
      </c>
      <c r="L2674" t="s">
        <v>5056</v>
      </c>
      <c r="M2674" s="87">
        <v>43710</v>
      </c>
      <c r="N2674" t="s">
        <v>1635</v>
      </c>
      <c r="O2674" t="s">
        <v>1552</v>
      </c>
      <c r="P2674" s="61">
        <v>-164.43</v>
      </c>
      <c r="Q2674" t="s">
        <v>1552</v>
      </c>
      <c r="R2674" s="61">
        <v>0</v>
      </c>
      <c r="S2674" s="61">
        <v>-164.43</v>
      </c>
    </row>
    <row r="2675" spans="1:19" x14ac:dyDescent="0.2">
      <c r="A2675" t="s">
        <v>647</v>
      </c>
      <c r="B2675" t="s">
        <v>1062</v>
      </c>
      <c r="C2675" t="s">
        <v>1433</v>
      </c>
      <c r="D2675" t="s">
        <v>239</v>
      </c>
      <c r="E2675" t="s">
        <v>1546</v>
      </c>
      <c r="F2675" t="s">
        <v>116</v>
      </c>
      <c r="G2675" s="87">
        <v>43705</v>
      </c>
      <c r="H2675" t="s">
        <v>2974</v>
      </c>
      <c r="I2675" t="s">
        <v>5057</v>
      </c>
      <c r="J2675" t="s">
        <v>4532</v>
      </c>
      <c r="K2675">
        <v>10251</v>
      </c>
      <c r="L2675" t="s">
        <v>5056</v>
      </c>
      <c r="M2675" s="87">
        <v>43710</v>
      </c>
      <c r="N2675" t="s">
        <v>1635</v>
      </c>
      <c r="O2675" t="s">
        <v>1552</v>
      </c>
      <c r="P2675" s="61">
        <v>-276.57</v>
      </c>
      <c r="Q2675" t="s">
        <v>1552</v>
      </c>
      <c r="R2675" s="61">
        <v>0</v>
      </c>
      <c r="S2675" s="61">
        <v>-276.57</v>
      </c>
    </row>
    <row r="2676" spans="1:19" x14ac:dyDescent="0.2">
      <c r="A2676" t="s">
        <v>647</v>
      </c>
      <c r="B2676" t="s">
        <v>1062</v>
      </c>
      <c r="C2676" t="s">
        <v>1433</v>
      </c>
      <c r="D2676" t="s">
        <v>239</v>
      </c>
      <c r="E2676" t="s">
        <v>1546</v>
      </c>
      <c r="F2676" t="s">
        <v>116</v>
      </c>
      <c r="G2676" s="87">
        <v>43705</v>
      </c>
      <c r="H2676" t="s">
        <v>2974</v>
      </c>
      <c r="I2676" t="s">
        <v>5058</v>
      </c>
      <c r="J2676" t="s">
        <v>4536</v>
      </c>
      <c r="K2676">
        <v>10251</v>
      </c>
      <c r="L2676" t="s">
        <v>5056</v>
      </c>
      <c r="M2676" s="87">
        <v>43710</v>
      </c>
      <c r="N2676" t="s">
        <v>1635</v>
      </c>
      <c r="O2676" t="s">
        <v>1552</v>
      </c>
      <c r="P2676" s="61">
        <v>-242.26</v>
      </c>
      <c r="Q2676" t="s">
        <v>1552</v>
      </c>
      <c r="R2676" s="61">
        <v>0</v>
      </c>
      <c r="S2676" s="61">
        <v>-242.26</v>
      </c>
    </row>
    <row r="2677" spans="1:19" x14ac:dyDescent="0.2">
      <c r="A2677" t="s">
        <v>647</v>
      </c>
      <c r="B2677" t="s">
        <v>1062</v>
      </c>
      <c r="C2677" t="s">
        <v>1433</v>
      </c>
      <c r="D2677" t="s">
        <v>239</v>
      </c>
      <c r="E2677" t="s">
        <v>1546</v>
      </c>
      <c r="F2677" t="s">
        <v>116</v>
      </c>
      <c r="G2677" s="87">
        <v>43705</v>
      </c>
      <c r="H2677" t="s">
        <v>2974</v>
      </c>
      <c r="I2677" t="s">
        <v>5059</v>
      </c>
      <c r="J2677" t="s">
        <v>4534</v>
      </c>
      <c r="K2677">
        <v>10251</v>
      </c>
      <c r="L2677" t="s">
        <v>5056</v>
      </c>
      <c r="M2677" s="87">
        <v>43710</v>
      </c>
      <c r="N2677" t="s">
        <v>1635</v>
      </c>
      <c r="O2677" t="s">
        <v>1552</v>
      </c>
      <c r="P2677" s="61">
        <v>-274.04000000000002</v>
      </c>
      <c r="Q2677" t="s">
        <v>1552</v>
      </c>
      <c r="R2677" s="61">
        <v>0</v>
      </c>
      <c r="S2677" s="61">
        <v>-274.04000000000002</v>
      </c>
    </row>
    <row r="2678" spans="1:19" x14ac:dyDescent="0.2">
      <c r="A2678" t="s">
        <v>647</v>
      </c>
      <c r="B2678" t="s">
        <v>1062</v>
      </c>
      <c r="C2678" t="s">
        <v>1433</v>
      </c>
      <c r="D2678" t="s">
        <v>239</v>
      </c>
      <c r="E2678" t="s">
        <v>1546</v>
      </c>
      <c r="F2678" t="s">
        <v>116</v>
      </c>
      <c r="G2678" s="87">
        <v>43705</v>
      </c>
      <c r="H2678" t="s">
        <v>2974</v>
      </c>
      <c r="I2678" t="s">
        <v>5060</v>
      </c>
      <c r="J2678" t="s">
        <v>4525</v>
      </c>
      <c r="K2678">
        <v>10251</v>
      </c>
      <c r="L2678" t="s">
        <v>5056</v>
      </c>
      <c r="M2678" s="87">
        <v>43710</v>
      </c>
      <c r="N2678" t="s">
        <v>1635</v>
      </c>
      <c r="O2678" t="s">
        <v>1552</v>
      </c>
      <c r="P2678" s="61">
        <v>-331.35</v>
      </c>
      <c r="Q2678" t="s">
        <v>1552</v>
      </c>
      <c r="R2678" s="61">
        <v>0</v>
      </c>
      <c r="S2678" s="61">
        <v>-331.35</v>
      </c>
    </row>
    <row r="2679" spans="1:19" x14ac:dyDescent="0.2">
      <c r="A2679" t="s">
        <v>647</v>
      </c>
      <c r="B2679" t="s">
        <v>1062</v>
      </c>
      <c r="C2679" t="s">
        <v>1433</v>
      </c>
      <c r="D2679" t="s">
        <v>239</v>
      </c>
      <c r="E2679" t="s">
        <v>1546</v>
      </c>
      <c r="F2679" t="s">
        <v>116</v>
      </c>
      <c r="G2679" s="87">
        <v>43705</v>
      </c>
      <c r="H2679" t="s">
        <v>2974</v>
      </c>
      <c r="I2679" t="s">
        <v>5061</v>
      </c>
      <c r="J2679" t="s">
        <v>4528</v>
      </c>
      <c r="K2679">
        <v>10251</v>
      </c>
      <c r="L2679" t="s">
        <v>5056</v>
      </c>
      <c r="M2679" s="87">
        <v>43710</v>
      </c>
      <c r="N2679" t="s">
        <v>1635</v>
      </c>
      <c r="O2679" t="s">
        <v>1552</v>
      </c>
      <c r="P2679" s="61">
        <v>-264.7</v>
      </c>
      <c r="Q2679" t="s">
        <v>1552</v>
      </c>
      <c r="R2679" s="61">
        <v>0</v>
      </c>
      <c r="S2679" s="61">
        <v>-264.7</v>
      </c>
    </row>
    <row r="2680" spans="1:19" x14ac:dyDescent="0.2">
      <c r="A2680" t="s">
        <v>647</v>
      </c>
      <c r="B2680" t="s">
        <v>1062</v>
      </c>
      <c r="C2680" t="s">
        <v>1433</v>
      </c>
      <c r="D2680" t="s">
        <v>239</v>
      </c>
      <c r="E2680" t="s">
        <v>1546</v>
      </c>
      <c r="F2680" t="s">
        <v>116</v>
      </c>
      <c r="G2680" s="87">
        <v>43705</v>
      </c>
      <c r="H2680" t="s">
        <v>2974</v>
      </c>
      <c r="I2680" t="s">
        <v>5062</v>
      </c>
      <c r="J2680" t="s">
        <v>4538</v>
      </c>
      <c r="K2680">
        <v>10251</v>
      </c>
      <c r="L2680" t="s">
        <v>5056</v>
      </c>
      <c r="M2680" s="87">
        <v>43710</v>
      </c>
      <c r="N2680" t="s">
        <v>1635</v>
      </c>
      <c r="O2680" t="s">
        <v>1552</v>
      </c>
      <c r="P2680" s="61">
        <v>-457.51</v>
      </c>
      <c r="Q2680" t="s">
        <v>1552</v>
      </c>
      <c r="R2680" s="61">
        <v>0</v>
      </c>
      <c r="S2680" s="61">
        <v>-457.51</v>
      </c>
    </row>
    <row r="2681" spans="1:19" x14ac:dyDescent="0.2">
      <c r="A2681" t="s">
        <v>647</v>
      </c>
      <c r="B2681" t="s">
        <v>1062</v>
      </c>
      <c r="C2681" t="s">
        <v>1433</v>
      </c>
      <c r="D2681" t="s">
        <v>239</v>
      </c>
      <c r="E2681" t="s">
        <v>1546</v>
      </c>
      <c r="F2681" t="s">
        <v>116</v>
      </c>
      <c r="G2681" s="87">
        <v>43706</v>
      </c>
      <c r="H2681" t="s">
        <v>2974</v>
      </c>
      <c r="I2681" t="s">
        <v>4485</v>
      </c>
      <c r="J2681" t="s">
        <v>4740</v>
      </c>
      <c r="K2681">
        <v>10251</v>
      </c>
      <c r="L2681" t="s">
        <v>5063</v>
      </c>
      <c r="M2681" s="87">
        <v>43710</v>
      </c>
      <c r="N2681" t="s">
        <v>1635</v>
      </c>
      <c r="O2681" t="s">
        <v>1552</v>
      </c>
      <c r="P2681" s="61">
        <v>-1000</v>
      </c>
      <c r="Q2681" t="s">
        <v>1552</v>
      </c>
      <c r="R2681" s="61">
        <v>0</v>
      </c>
      <c r="S2681" s="61">
        <v>-1000</v>
      </c>
    </row>
    <row r="2682" spans="1:19" x14ac:dyDescent="0.2">
      <c r="A2682" t="s">
        <v>647</v>
      </c>
      <c r="B2682" t="s">
        <v>1062</v>
      </c>
      <c r="C2682" t="s">
        <v>1433</v>
      </c>
      <c r="D2682" t="s">
        <v>239</v>
      </c>
      <c r="E2682" t="s">
        <v>1546</v>
      </c>
      <c r="F2682" t="s">
        <v>116</v>
      </c>
      <c r="G2682" s="87">
        <v>43706</v>
      </c>
      <c r="H2682" t="s">
        <v>2974</v>
      </c>
      <c r="I2682" t="s">
        <v>4485</v>
      </c>
      <c r="J2682" t="s">
        <v>4563</v>
      </c>
      <c r="K2682">
        <v>10251</v>
      </c>
      <c r="L2682" t="s">
        <v>5063</v>
      </c>
      <c r="M2682" s="87">
        <v>43710</v>
      </c>
      <c r="N2682" t="s">
        <v>1635</v>
      </c>
      <c r="O2682" t="s">
        <v>1552</v>
      </c>
      <c r="P2682" s="61">
        <v>-600</v>
      </c>
      <c r="Q2682" t="s">
        <v>1552</v>
      </c>
      <c r="R2682" s="61">
        <v>0</v>
      </c>
      <c r="S2682" s="61">
        <v>-600</v>
      </c>
    </row>
    <row r="2683" spans="1:19" x14ac:dyDescent="0.2">
      <c r="A2683" t="s">
        <v>647</v>
      </c>
      <c r="B2683" t="s">
        <v>1062</v>
      </c>
      <c r="C2683" t="s">
        <v>1433</v>
      </c>
      <c r="D2683" t="s">
        <v>239</v>
      </c>
      <c r="E2683" t="s">
        <v>1546</v>
      </c>
      <c r="F2683" t="s">
        <v>116</v>
      </c>
      <c r="G2683" s="87">
        <v>43706</v>
      </c>
      <c r="H2683" t="s">
        <v>2974</v>
      </c>
      <c r="I2683" t="s">
        <v>4485</v>
      </c>
      <c r="J2683" t="s">
        <v>4739</v>
      </c>
      <c r="K2683">
        <v>10251</v>
      </c>
      <c r="L2683" t="s">
        <v>5063</v>
      </c>
      <c r="M2683" s="87">
        <v>43710</v>
      </c>
      <c r="N2683" t="s">
        <v>1635</v>
      </c>
      <c r="O2683" t="s">
        <v>1552</v>
      </c>
      <c r="P2683" s="61">
        <v>-500</v>
      </c>
      <c r="Q2683" t="s">
        <v>1552</v>
      </c>
      <c r="R2683" s="61">
        <v>0</v>
      </c>
      <c r="S2683" s="61">
        <v>-500</v>
      </c>
    </row>
    <row r="2684" spans="1:19" x14ac:dyDescent="0.2">
      <c r="A2684" t="s">
        <v>647</v>
      </c>
      <c r="B2684" t="s">
        <v>1062</v>
      </c>
      <c r="C2684" t="s">
        <v>1433</v>
      </c>
      <c r="D2684" t="s">
        <v>239</v>
      </c>
      <c r="E2684" t="s">
        <v>1546</v>
      </c>
      <c r="F2684" t="s">
        <v>116</v>
      </c>
      <c r="G2684" s="87">
        <v>43706</v>
      </c>
      <c r="H2684" t="s">
        <v>2974</v>
      </c>
      <c r="I2684" t="s">
        <v>4485</v>
      </c>
      <c r="J2684" t="s">
        <v>4488</v>
      </c>
      <c r="K2684">
        <v>10251</v>
      </c>
      <c r="L2684" t="s">
        <v>5063</v>
      </c>
      <c r="M2684" s="87">
        <v>43710</v>
      </c>
      <c r="N2684" t="s">
        <v>1635</v>
      </c>
      <c r="O2684" t="s">
        <v>1552</v>
      </c>
      <c r="P2684" s="61">
        <v>-82</v>
      </c>
      <c r="Q2684" t="s">
        <v>1552</v>
      </c>
      <c r="R2684" s="61">
        <v>0</v>
      </c>
      <c r="S2684" s="61">
        <v>-82</v>
      </c>
    </row>
    <row r="2685" spans="1:19" x14ac:dyDescent="0.2">
      <c r="A2685" t="s">
        <v>647</v>
      </c>
      <c r="B2685" t="s">
        <v>1062</v>
      </c>
      <c r="C2685" t="s">
        <v>1433</v>
      </c>
      <c r="D2685" t="s">
        <v>239</v>
      </c>
      <c r="E2685" t="s">
        <v>1546</v>
      </c>
      <c r="F2685" t="s">
        <v>116</v>
      </c>
      <c r="G2685" s="87">
        <v>43706</v>
      </c>
      <c r="H2685" t="s">
        <v>2974</v>
      </c>
      <c r="I2685" t="s">
        <v>4485</v>
      </c>
      <c r="J2685" t="s">
        <v>4984</v>
      </c>
      <c r="K2685">
        <v>10251</v>
      </c>
      <c r="L2685" t="s">
        <v>5063</v>
      </c>
      <c r="M2685" s="87">
        <v>43710</v>
      </c>
      <c r="N2685" t="s">
        <v>1635</v>
      </c>
      <c r="O2685" t="s">
        <v>1552</v>
      </c>
      <c r="P2685" s="61">
        <v>-330</v>
      </c>
      <c r="Q2685" t="s">
        <v>1552</v>
      </c>
      <c r="R2685" s="61">
        <v>0</v>
      </c>
      <c r="S2685" s="61">
        <v>-330</v>
      </c>
    </row>
    <row r="2686" spans="1:19" x14ac:dyDescent="0.2">
      <c r="A2686" t="s">
        <v>647</v>
      </c>
      <c r="B2686" t="s">
        <v>1062</v>
      </c>
      <c r="C2686" t="s">
        <v>1433</v>
      </c>
      <c r="D2686" t="s">
        <v>239</v>
      </c>
      <c r="E2686" t="s">
        <v>1546</v>
      </c>
      <c r="F2686" t="s">
        <v>116</v>
      </c>
      <c r="G2686" s="87">
        <v>43706</v>
      </c>
      <c r="H2686" t="s">
        <v>2974</v>
      </c>
      <c r="I2686" t="s">
        <v>4485</v>
      </c>
      <c r="J2686" t="s">
        <v>4745</v>
      </c>
      <c r="K2686">
        <v>10251</v>
      </c>
      <c r="L2686" t="s">
        <v>5063</v>
      </c>
      <c r="M2686" s="87">
        <v>43710</v>
      </c>
      <c r="N2686" t="s">
        <v>1635</v>
      </c>
      <c r="O2686" t="s">
        <v>1552</v>
      </c>
      <c r="P2686" s="61">
        <v>-300</v>
      </c>
      <c r="Q2686" t="s">
        <v>1552</v>
      </c>
      <c r="R2686" s="61">
        <v>0</v>
      </c>
      <c r="S2686" s="61">
        <v>-300</v>
      </c>
    </row>
    <row r="2687" spans="1:19" x14ac:dyDescent="0.2">
      <c r="A2687" t="s">
        <v>647</v>
      </c>
      <c r="B2687" t="s">
        <v>1062</v>
      </c>
      <c r="C2687" t="s">
        <v>1433</v>
      </c>
      <c r="D2687" t="s">
        <v>239</v>
      </c>
      <c r="E2687" t="s">
        <v>1546</v>
      </c>
      <c r="F2687" t="s">
        <v>116</v>
      </c>
      <c r="G2687" s="87">
        <v>43706</v>
      </c>
      <c r="H2687" t="s">
        <v>2974</v>
      </c>
      <c r="I2687" t="s">
        <v>4485</v>
      </c>
      <c r="J2687" t="s">
        <v>4738</v>
      </c>
      <c r="K2687">
        <v>10251</v>
      </c>
      <c r="L2687" t="s">
        <v>5063</v>
      </c>
      <c r="M2687" s="87">
        <v>43710</v>
      </c>
      <c r="N2687" t="s">
        <v>1635</v>
      </c>
      <c r="O2687" t="s">
        <v>1552</v>
      </c>
      <c r="P2687" s="61">
        <v>-200</v>
      </c>
      <c r="Q2687" t="s">
        <v>1552</v>
      </c>
      <c r="R2687" s="61">
        <v>0</v>
      </c>
      <c r="S2687" s="61">
        <v>-200</v>
      </c>
    </row>
    <row r="2688" spans="1:19" x14ac:dyDescent="0.2">
      <c r="A2688" t="s">
        <v>647</v>
      </c>
      <c r="B2688" t="s">
        <v>1062</v>
      </c>
      <c r="C2688" t="s">
        <v>1433</v>
      </c>
      <c r="D2688" t="s">
        <v>239</v>
      </c>
      <c r="E2688" t="s">
        <v>1546</v>
      </c>
      <c r="F2688" t="s">
        <v>116</v>
      </c>
      <c r="G2688" s="87">
        <v>43706</v>
      </c>
      <c r="H2688" t="s">
        <v>2974</v>
      </c>
      <c r="I2688" t="s">
        <v>4485</v>
      </c>
      <c r="J2688" t="s">
        <v>4580</v>
      </c>
      <c r="K2688">
        <v>10251</v>
      </c>
      <c r="L2688" t="s">
        <v>5063</v>
      </c>
      <c r="M2688" s="87">
        <v>43710</v>
      </c>
      <c r="N2688" t="s">
        <v>1635</v>
      </c>
      <c r="O2688" t="s">
        <v>1552</v>
      </c>
      <c r="P2688" s="61">
        <v>-489.25</v>
      </c>
      <c r="Q2688" t="s">
        <v>1552</v>
      </c>
      <c r="R2688" s="61">
        <v>0</v>
      </c>
      <c r="S2688" s="61">
        <v>-489.25</v>
      </c>
    </row>
    <row r="2689" spans="1:19" x14ac:dyDescent="0.2">
      <c r="A2689" t="s">
        <v>647</v>
      </c>
      <c r="B2689" t="s">
        <v>1062</v>
      </c>
      <c r="C2689" t="s">
        <v>1433</v>
      </c>
      <c r="D2689" t="s">
        <v>239</v>
      </c>
      <c r="E2689" t="s">
        <v>1546</v>
      </c>
      <c r="F2689" t="s">
        <v>116</v>
      </c>
      <c r="G2689" s="87">
        <v>43706</v>
      </c>
      <c r="H2689" t="s">
        <v>2974</v>
      </c>
      <c r="I2689" t="s">
        <v>4485</v>
      </c>
      <c r="J2689" t="s">
        <v>5064</v>
      </c>
      <c r="K2689">
        <v>10251</v>
      </c>
      <c r="L2689" t="s">
        <v>5063</v>
      </c>
      <c r="M2689" s="87">
        <v>43710</v>
      </c>
      <c r="N2689" t="s">
        <v>1635</v>
      </c>
      <c r="O2689" t="s">
        <v>1552</v>
      </c>
      <c r="P2689" s="61">
        <v>-125</v>
      </c>
      <c r="Q2689" t="s">
        <v>1552</v>
      </c>
      <c r="R2689" s="61">
        <v>0</v>
      </c>
      <c r="S2689" s="61">
        <v>-125</v>
      </c>
    </row>
    <row r="2690" spans="1:19" x14ac:dyDescent="0.2">
      <c r="A2690" t="s">
        <v>647</v>
      </c>
      <c r="B2690" t="s">
        <v>1062</v>
      </c>
      <c r="C2690" t="s">
        <v>1433</v>
      </c>
      <c r="D2690" t="s">
        <v>239</v>
      </c>
      <c r="E2690" t="s">
        <v>1546</v>
      </c>
      <c r="F2690" t="s">
        <v>116</v>
      </c>
      <c r="G2690" s="87">
        <v>43706</v>
      </c>
      <c r="H2690" t="s">
        <v>2974</v>
      </c>
      <c r="I2690" t="s">
        <v>4485</v>
      </c>
      <c r="J2690" t="s">
        <v>4816</v>
      </c>
      <c r="K2690">
        <v>10251</v>
      </c>
      <c r="L2690" t="s">
        <v>5063</v>
      </c>
      <c r="M2690" s="87">
        <v>43710</v>
      </c>
      <c r="N2690" t="s">
        <v>1635</v>
      </c>
      <c r="O2690" t="s">
        <v>1552</v>
      </c>
      <c r="P2690" s="61">
        <v>-5137</v>
      </c>
      <c r="Q2690" t="s">
        <v>1552</v>
      </c>
      <c r="R2690" s="61">
        <v>0</v>
      </c>
      <c r="S2690" s="61">
        <v>-5137</v>
      </c>
    </row>
    <row r="2691" spans="1:19" x14ac:dyDescent="0.2">
      <c r="A2691" t="s">
        <v>647</v>
      </c>
      <c r="B2691" t="s">
        <v>1062</v>
      </c>
      <c r="C2691" t="s">
        <v>1433</v>
      </c>
      <c r="D2691" t="s">
        <v>239</v>
      </c>
      <c r="E2691" t="s">
        <v>1546</v>
      </c>
      <c r="F2691" t="s">
        <v>116</v>
      </c>
      <c r="G2691" s="87">
        <v>43706</v>
      </c>
      <c r="H2691" t="s">
        <v>2974</v>
      </c>
      <c r="I2691" t="s">
        <v>4485</v>
      </c>
      <c r="J2691" t="s">
        <v>4743</v>
      </c>
      <c r="K2691">
        <v>10251</v>
      </c>
      <c r="L2691" t="s">
        <v>5063</v>
      </c>
      <c r="M2691" s="87">
        <v>43710</v>
      </c>
      <c r="N2691" t="s">
        <v>1635</v>
      </c>
      <c r="O2691" t="s">
        <v>1552</v>
      </c>
      <c r="P2691" s="61">
        <v>-400</v>
      </c>
      <c r="Q2691" t="s">
        <v>1552</v>
      </c>
      <c r="R2691" s="61">
        <v>0</v>
      </c>
      <c r="S2691" s="61">
        <v>-400</v>
      </c>
    </row>
    <row r="2692" spans="1:19" x14ac:dyDescent="0.2">
      <c r="A2692" t="s">
        <v>647</v>
      </c>
      <c r="B2692" t="s">
        <v>1062</v>
      </c>
      <c r="C2692" t="s">
        <v>1433</v>
      </c>
      <c r="D2692" t="s">
        <v>239</v>
      </c>
      <c r="E2692" t="s">
        <v>1546</v>
      </c>
      <c r="F2692" t="s">
        <v>116</v>
      </c>
      <c r="G2692" s="87">
        <v>43706</v>
      </c>
      <c r="H2692" t="s">
        <v>2974</v>
      </c>
      <c r="I2692" t="s">
        <v>4485</v>
      </c>
      <c r="J2692" t="s">
        <v>3459</v>
      </c>
      <c r="K2692">
        <v>10251</v>
      </c>
      <c r="L2692" t="s">
        <v>5063</v>
      </c>
      <c r="M2692" s="87">
        <v>43710</v>
      </c>
      <c r="N2692" t="s">
        <v>1635</v>
      </c>
      <c r="O2692" t="s">
        <v>1552</v>
      </c>
      <c r="P2692" s="61">
        <v>-550</v>
      </c>
      <c r="Q2692" t="s">
        <v>1552</v>
      </c>
      <c r="R2692" s="61">
        <v>0</v>
      </c>
      <c r="S2692" s="61">
        <v>-550</v>
      </c>
    </row>
    <row r="2693" spans="1:19" x14ac:dyDescent="0.2">
      <c r="A2693" t="s">
        <v>647</v>
      </c>
      <c r="B2693" t="s">
        <v>1062</v>
      </c>
      <c r="C2693" t="s">
        <v>1433</v>
      </c>
      <c r="D2693" t="s">
        <v>239</v>
      </c>
      <c r="E2693" t="s">
        <v>1546</v>
      </c>
      <c r="F2693" t="s">
        <v>116</v>
      </c>
      <c r="G2693" s="87">
        <v>43706</v>
      </c>
      <c r="H2693" t="s">
        <v>2974</v>
      </c>
      <c r="I2693" t="s">
        <v>4485</v>
      </c>
      <c r="J2693" t="s">
        <v>4549</v>
      </c>
      <c r="K2693">
        <v>10251</v>
      </c>
      <c r="L2693" t="s">
        <v>5063</v>
      </c>
      <c r="M2693" s="87">
        <v>43710</v>
      </c>
      <c r="N2693" t="s">
        <v>1635</v>
      </c>
      <c r="O2693" t="s">
        <v>1552</v>
      </c>
      <c r="P2693" s="61">
        <v>-573</v>
      </c>
      <c r="Q2693" t="s">
        <v>1552</v>
      </c>
      <c r="R2693" s="61">
        <v>0</v>
      </c>
      <c r="S2693" s="61">
        <v>-573</v>
      </c>
    </row>
    <row r="2694" spans="1:19" x14ac:dyDescent="0.2">
      <c r="A2694" t="s">
        <v>647</v>
      </c>
      <c r="B2694" t="s">
        <v>1062</v>
      </c>
      <c r="C2694" t="s">
        <v>1433</v>
      </c>
      <c r="D2694" t="s">
        <v>239</v>
      </c>
      <c r="E2694" t="s">
        <v>1546</v>
      </c>
      <c r="F2694" t="s">
        <v>116</v>
      </c>
      <c r="G2694" s="87">
        <v>43706</v>
      </c>
      <c r="H2694" t="s">
        <v>2974</v>
      </c>
      <c r="I2694" t="s">
        <v>4485</v>
      </c>
      <c r="J2694" t="s">
        <v>4742</v>
      </c>
      <c r="K2694">
        <v>10251</v>
      </c>
      <c r="L2694" t="s">
        <v>5063</v>
      </c>
      <c r="M2694" s="87">
        <v>43710</v>
      </c>
      <c r="N2694" t="s">
        <v>1635</v>
      </c>
      <c r="O2694" t="s">
        <v>1552</v>
      </c>
      <c r="P2694" s="61">
        <v>-500</v>
      </c>
      <c r="Q2694" t="s">
        <v>1552</v>
      </c>
      <c r="R2694" s="61">
        <v>0</v>
      </c>
      <c r="S2694" s="61">
        <v>-500</v>
      </c>
    </row>
    <row r="2695" spans="1:19" x14ac:dyDescent="0.2">
      <c r="A2695" t="s">
        <v>647</v>
      </c>
      <c r="B2695" t="s">
        <v>1062</v>
      </c>
      <c r="C2695" t="s">
        <v>1433</v>
      </c>
      <c r="D2695" t="s">
        <v>239</v>
      </c>
      <c r="E2695" t="s">
        <v>1546</v>
      </c>
      <c r="F2695" t="s">
        <v>116</v>
      </c>
      <c r="G2695" s="87">
        <v>43706</v>
      </c>
      <c r="H2695" t="s">
        <v>2974</v>
      </c>
      <c r="I2695" t="s">
        <v>4485</v>
      </c>
      <c r="J2695" t="s">
        <v>5065</v>
      </c>
      <c r="K2695">
        <v>10251</v>
      </c>
      <c r="L2695" t="s">
        <v>5063</v>
      </c>
      <c r="M2695" s="87">
        <v>43710</v>
      </c>
      <c r="N2695" t="s">
        <v>1635</v>
      </c>
      <c r="O2695" t="s">
        <v>1552</v>
      </c>
      <c r="P2695" s="61">
        <v>-83.09</v>
      </c>
      <c r="Q2695" t="s">
        <v>1552</v>
      </c>
      <c r="R2695" s="61">
        <v>0</v>
      </c>
      <c r="S2695" s="61">
        <v>-83.09</v>
      </c>
    </row>
    <row r="2696" spans="1:19" x14ac:dyDescent="0.2">
      <c r="A2696" t="s">
        <v>647</v>
      </c>
      <c r="B2696" t="s">
        <v>1062</v>
      </c>
      <c r="C2696" t="s">
        <v>1433</v>
      </c>
      <c r="D2696" t="s">
        <v>239</v>
      </c>
      <c r="E2696" t="s">
        <v>1546</v>
      </c>
      <c r="F2696" t="s">
        <v>116</v>
      </c>
      <c r="G2696" s="87">
        <v>43706</v>
      </c>
      <c r="H2696" t="s">
        <v>2974</v>
      </c>
      <c r="I2696" t="s">
        <v>5066</v>
      </c>
      <c r="J2696" t="s">
        <v>5067</v>
      </c>
      <c r="K2696">
        <v>10250</v>
      </c>
      <c r="L2696" t="s">
        <v>5068</v>
      </c>
      <c r="M2696" s="87">
        <v>43710</v>
      </c>
      <c r="N2696" t="s">
        <v>1635</v>
      </c>
      <c r="O2696" t="s">
        <v>1552</v>
      </c>
      <c r="P2696" s="61">
        <v>869</v>
      </c>
      <c r="Q2696" t="s">
        <v>1552</v>
      </c>
      <c r="R2696" s="61">
        <v>869</v>
      </c>
      <c r="S2696" s="61">
        <v>0</v>
      </c>
    </row>
    <row r="2697" spans="1:19" x14ac:dyDescent="0.2">
      <c r="A2697" t="s">
        <v>647</v>
      </c>
      <c r="B2697" t="s">
        <v>1062</v>
      </c>
      <c r="C2697" t="s">
        <v>1433</v>
      </c>
      <c r="D2697" t="s">
        <v>239</v>
      </c>
      <c r="E2697" t="s">
        <v>1546</v>
      </c>
      <c r="F2697" t="s">
        <v>116</v>
      </c>
      <c r="G2697" s="87">
        <v>43706</v>
      </c>
      <c r="H2697" t="s">
        <v>2974</v>
      </c>
      <c r="I2697" t="s">
        <v>5069</v>
      </c>
      <c r="J2697" t="s">
        <v>4890</v>
      </c>
      <c r="K2697">
        <v>10250</v>
      </c>
      <c r="L2697" t="s">
        <v>5068</v>
      </c>
      <c r="M2697" s="87">
        <v>43710</v>
      </c>
      <c r="N2697" t="s">
        <v>1635</v>
      </c>
      <c r="O2697" t="s">
        <v>1552</v>
      </c>
      <c r="P2697" s="61">
        <v>770</v>
      </c>
      <c r="Q2697" t="s">
        <v>1552</v>
      </c>
      <c r="R2697" s="61">
        <v>770</v>
      </c>
      <c r="S2697" s="61">
        <v>0</v>
      </c>
    </row>
    <row r="2698" spans="1:19" x14ac:dyDescent="0.2">
      <c r="A2698" t="s">
        <v>647</v>
      </c>
      <c r="B2698" t="s">
        <v>1062</v>
      </c>
      <c r="C2698" t="s">
        <v>1433</v>
      </c>
      <c r="D2698" t="s">
        <v>239</v>
      </c>
      <c r="E2698" t="s">
        <v>1546</v>
      </c>
      <c r="F2698" t="s">
        <v>116</v>
      </c>
      <c r="G2698" s="87">
        <v>43706</v>
      </c>
      <c r="H2698" t="s">
        <v>2974</v>
      </c>
      <c r="I2698" t="s">
        <v>5070</v>
      </c>
      <c r="J2698" t="s">
        <v>4814</v>
      </c>
      <c r="K2698">
        <v>10250</v>
      </c>
      <c r="L2698" t="s">
        <v>5068</v>
      </c>
      <c r="M2698" s="87">
        <v>43710</v>
      </c>
      <c r="N2698" t="s">
        <v>1635</v>
      </c>
      <c r="O2698" t="s">
        <v>1552</v>
      </c>
      <c r="P2698" s="61">
        <v>539</v>
      </c>
      <c r="Q2698" t="s">
        <v>1552</v>
      </c>
      <c r="R2698" s="61">
        <v>539</v>
      </c>
      <c r="S2698" s="61">
        <v>0</v>
      </c>
    </row>
    <row r="2699" spans="1:19" x14ac:dyDescent="0.2">
      <c r="A2699" t="s">
        <v>647</v>
      </c>
      <c r="B2699" t="s">
        <v>1062</v>
      </c>
      <c r="C2699" t="s">
        <v>1433</v>
      </c>
      <c r="D2699" t="s">
        <v>239</v>
      </c>
      <c r="E2699" t="s">
        <v>1546</v>
      </c>
      <c r="F2699" t="s">
        <v>116</v>
      </c>
      <c r="G2699" s="87">
        <v>43706</v>
      </c>
      <c r="H2699" t="s">
        <v>2974</v>
      </c>
      <c r="I2699" t="s">
        <v>5071</v>
      </c>
      <c r="J2699" t="s">
        <v>5072</v>
      </c>
      <c r="K2699">
        <v>10250</v>
      </c>
      <c r="L2699" t="s">
        <v>5073</v>
      </c>
      <c r="M2699" s="87">
        <v>43710</v>
      </c>
      <c r="N2699" t="s">
        <v>1635</v>
      </c>
      <c r="O2699" t="s">
        <v>1552</v>
      </c>
      <c r="P2699" s="61">
        <v>360</v>
      </c>
      <c r="Q2699" t="s">
        <v>1552</v>
      </c>
      <c r="R2699" s="61">
        <v>360</v>
      </c>
      <c r="S2699" s="61">
        <v>0</v>
      </c>
    </row>
    <row r="2700" spans="1:19" x14ac:dyDescent="0.2">
      <c r="A2700" t="s">
        <v>647</v>
      </c>
      <c r="B2700" t="s">
        <v>1062</v>
      </c>
      <c r="C2700" t="s">
        <v>1433</v>
      </c>
      <c r="D2700" t="s">
        <v>239</v>
      </c>
      <c r="E2700" t="s">
        <v>1546</v>
      </c>
      <c r="F2700" t="s">
        <v>116</v>
      </c>
      <c r="G2700" s="87">
        <v>43706</v>
      </c>
      <c r="H2700" t="s">
        <v>2974</v>
      </c>
      <c r="I2700" t="s">
        <v>5074</v>
      </c>
      <c r="J2700" t="s">
        <v>5075</v>
      </c>
      <c r="K2700">
        <v>10250</v>
      </c>
      <c r="L2700" t="s">
        <v>5073</v>
      </c>
      <c r="M2700" s="87">
        <v>43710</v>
      </c>
      <c r="N2700" t="s">
        <v>1635</v>
      </c>
      <c r="O2700" t="s">
        <v>1552</v>
      </c>
      <c r="P2700" s="61">
        <v>195</v>
      </c>
      <c r="Q2700" t="s">
        <v>1552</v>
      </c>
      <c r="R2700" s="61">
        <v>195</v>
      </c>
      <c r="S2700" s="61">
        <v>0</v>
      </c>
    </row>
    <row r="2701" spans="1:19" x14ac:dyDescent="0.2">
      <c r="A2701" t="s">
        <v>647</v>
      </c>
      <c r="B2701" t="s">
        <v>1062</v>
      </c>
      <c r="C2701" t="s">
        <v>1433</v>
      </c>
      <c r="D2701" t="s">
        <v>239</v>
      </c>
      <c r="E2701" t="s">
        <v>1546</v>
      </c>
      <c r="F2701" t="s">
        <v>116</v>
      </c>
      <c r="G2701" s="87">
        <v>43706</v>
      </c>
      <c r="H2701" t="s">
        <v>2974</v>
      </c>
      <c r="I2701" t="s">
        <v>5076</v>
      </c>
      <c r="J2701" t="s">
        <v>5077</v>
      </c>
      <c r="K2701">
        <v>10250</v>
      </c>
      <c r="L2701" t="s">
        <v>5073</v>
      </c>
      <c r="M2701" s="87">
        <v>43710</v>
      </c>
      <c r="N2701" t="s">
        <v>1635</v>
      </c>
      <c r="O2701" t="s">
        <v>1552</v>
      </c>
      <c r="P2701" s="61">
        <v>305</v>
      </c>
      <c r="Q2701" t="s">
        <v>1552</v>
      </c>
      <c r="R2701" s="61">
        <v>305</v>
      </c>
      <c r="S2701" s="61">
        <v>0</v>
      </c>
    </row>
    <row r="2702" spans="1:19" x14ac:dyDescent="0.2">
      <c r="A2702" t="s">
        <v>647</v>
      </c>
      <c r="B2702" t="s">
        <v>1062</v>
      </c>
      <c r="C2702" t="s">
        <v>1433</v>
      </c>
      <c r="D2702" t="s">
        <v>239</v>
      </c>
      <c r="E2702" t="s">
        <v>1546</v>
      </c>
      <c r="F2702" t="s">
        <v>116</v>
      </c>
      <c r="G2702" s="87">
        <v>43706</v>
      </c>
      <c r="H2702" t="s">
        <v>2974</v>
      </c>
      <c r="I2702" t="s">
        <v>5078</v>
      </c>
      <c r="J2702" t="s">
        <v>5079</v>
      </c>
      <c r="K2702">
        <v>10250</v>
      </c>
      <c r="L2702" t="s">
        <v>5073</v>
      </c>
      <c r="M2702" s="87">
        <v>43710</v>
      </c>
      <c r="N2702" t="s">
        <v>1635</v>
      </c>
      <c r="O2702" t="s">
        <v>1552</v>
      </c>
      <c r="P2702" s="61">
        <v>745</v>
      </c>
      <c r="Q2702" t="s">
        <v>1552</v>
      </c>
      <c r="R2702" s="61">
        <v>745</v>
      </c>
      <c r="S2702" s="61">
        <v>0</v>
      </c>
    </row>
    <row r="2703" spans="1:19" x14ac:dyDescent="0.2">
      <c r="A2703" t="s">
        <v>647</v>
      </c>
      <c r="B2703" t="s">
        <v>1062</v>
      </c>
      <c r="C2703" t="s">
        <v>1433</v>
      </c>
      <c r="D2703" t="s">
        <v>239</v>
      </c>
      <c r="E2703" t="s">
        <v>1546</v>
      </c>
      <c r="F2703" t="s">
        <v>116</v>
      </c>
      <c r="G2703" s="87">
        <v>43707</v>
      </c>
      <c r="H2703" t="s">
        <v>2974</v>
      </c>
      <c r="I2703" t="s">
        <v>5080</v>
      </c>
      <c r="J2703" t="s">
        <v>4628</v>
      </c>
      <c r="K2703">
        <v>10250</v>
      </c>
      <c r="L2703" t="s">
        <v>5081</v>
      </c>
      <c r="M2703" s="87">
        <v>43710</v>
      </c>
      <c r="N2703" t="s">
        <v>1635</v>
      </c>
      <c r="O2703" t="s">
        <v>1552</v>
      </c>
      <c r="P2703" s="61">
        <v>341</v>
      </c>
      <c r="Q2703" t="s">
        <v>1552</v>
      </c>
      <c r="R2703" s="61">
        <v>341</v>
      </c>
      <c r="S2703" s="61">
        <v>0</v>
      </c>
    </row>
    <row r="2704" spans="1:19" x14ac:dyDescent="0.2">
      <c r="A2704" t="s">
        <v>647</v>
      </c>
      <c r="B2704" t="s">
        <v>1062</v>
      </c>
      <c r="C2704" t="s">
        <v>1433</v>
      </c>
      <c r="D2704" t="s">
        <v>239</v>
      </c>
      <c r="E2704" t="s">
        <v>1546</v>
      </c>
      <c r="F2704" t="s">
        <v>116</v>
      </c>
      <c r="G2704" s="87">
        <v>43707</v>
      </c>
      <c r="H2704" t="s">
        <v>2974</v>
      </c>
      <c r="I2704" t="s">
        <v>5082</v>
      </c>
      <c r="J2704" t="s">
        <v>4790</v>
      </c>
      <c r="K2704">
        <v>10250</v>
      </c>
      <c r="L2704" t="s">
        <v>4120</v>
      </c>
      <c r="M2704" s="87">
        <v>43710</v>
      </c>
      <c r="N2704" t="s">
        <v>1635</v>
      </c>
      <c r="O2704" t="s">
        <v>1552</v>
      </c>
      <c r="P2704" s="61">
        <v>3080</v>
      </c>
      <c r="Q2704" t="s">
        <v>1552</v>
      </c>
      <c r="R2704" s="61">
        <v>3080</v>
      </c>
      <c r="S2704" s="61">
        <v>0</v>
      </c>
    </row>
    <row r="2705" spans="1:19" x14ac:dyDescent="0.2">
      <c r="A2705" t="s">
        <v>647</v>
      </c>
      <c r="B2705" t="s">
        <v>1062</v>
      </c>
      <c r="C2705" t="s">
        <v>1433</v>
      </c>
      <c r="D2705" t="s">
        <v>239</v>
      </c>
      <c r="E2705" t="s">
        <v>1546</v>
      </c>
      <c r="F2705" t="s">
        <v>116</v>
      </c>
      <c r="G2705" s="87">
        <v>43707</v>
      </c>
      <c r="H2705" t="s">
        <v>2974</v>
      </c>
      <c r="I2705" t="s">
        <v>5083</v>
      </c>
      <c r="J2705" t="s">
        <v>4899</v>
      </c>
      <c r="K2705">
        <v>10250</v>
      </c>
      <c r="L2705" t="s">
        <v>4120</v>
      </c>
      <c r="M2705" s="87">
        <v>43710</v>
      </c>
      <c r="N2705" t="s">
        <v>1635</v>
      </c>
      <c r="O2705" t="s">
        <v>1552</v>
      </c>
      <c r="P2705" s="61">
        <v>979</v>
      </c>
      <c r="Q2705" t="s">
        <v>1552</v>
      </c>
      <c r="R2705" s="61">
        <v>979</v>
      </c>
      <c r="S2705" s="61">
        <v>0</v>
      </c>
    </row>
    <row r="2706" spans="1:19" x14ac:dyDescent="0.2">
      <c r="A2706" t="s">
        <v>647</v>
      </c>
      <c r="B2706" t="s">
        <v>1062</v>
      </c>
      <c r="C2706" t="s">
        <v>1433</v>
      </c>
      <c r="D2706" t="s">
        <v>239</v>
      </c>
      <c r="E2706" t="s">
        <v>1546</v>
      </c>
      <c r="F2706" t="s">
        <v>116</v>
      </c>
      <c r="G2706" s="87">
        <v>43707</v>
      </c>
      <c r="H2706" t="s">
        <v>2974</v>
      </c>
      <c r="I2706" t="s">
        <v>5084</v>
      </c>
      <c r="J2706" t="s">
        <v>5085</v>
      </c>
      <c r="K2706">
        <v>10250</v>
      </c>
      <c r="L2706" t="s">
        <v>4120</v>
      </c>
      <c r="M2706" s="87">
        <v>43710</v>
      </c>
      <c r="N2706" t="s">
        <v>1635</v>
      </c>
      <c r="O2706" t="s">
        <v>1552</v>
      </c>
      <c r="P2706" s="61">
        <v>859.1</v>
      </c>
      <c r="Q2706" t="s">
        <v>1552</v>
      </c>
      <c r="R2706" s="61">
        <v>859.1</v>
      </c>
      <c r="S2706" s="61">
        <v>0</v>
      </c>
    </row>
    <row r="2707" spans="1:19" x14ac:dyDescent="0.2">
      <c r="A2707" t="s">
        <v>647</v>
      </c>
      <c r="B2707" t="s">
        <v>1062</v>
      </c>
      <c r="C2707" t="s">
        <v>1433</v>
      </c>
      <c r="D2707" t="s">
        <v>239</v>
      </c>
      <c r="E2707" t="s">
        <v>1546</v>
      </c>
      <c r="F2707" t="s">
        <v>116</v>
      </c>
      <c r="G2707" s="87">
        <v>43707</v>
      </c>
      <c r="H2707" t="s">
        <v>2974</v>
      </c>
      <c r="I2707" t="s">
        <v>5086</v>
      </c>
      <c r="J2707" t="s">
        <v>4552</v>
      </c>
      <c r="K2707">
        <v>10250</v>
      </c>
      <c r="L2707" t="s">
        <v>4120</v>
      </c>
      <c r="M2707" s="87">
        <v>43710</v>
      </c>
      <c r="N2707" t="s">
        <v>1635</v>
      </c>
      <c r="O2707" t="s">
        <v>1552</v>
      </c>
      <c r="P2707" s="61">
        <v>715</v>
      </c>
      <c r="Q2707" t="s">
        <v>1552</v>
      </c>
      <c r="R2707" s="61">
        <v>715</v>
      </c>
      <c r="S2707" s="61">
        <v>0</v>
      </c>
    </row>
    <row r="2708" spans="1:19" x14ac:dyDescent="0.2">
      <c r="A2708" t="s">
        <v>647</v>
      </c>
      <c r="B2708" t="s">
        <v>1062</v>
      </c>
      <c r="C2708" t="s">
        <v>1433</v>
      </c>
      <c r="D2708" t="s">
        <v>239</v>
      </c>
      <c r="E2708" t="s">
        <v>1546</v>
      </c>
      <c r="F2708" t="s">
        <v>116</v>
      </c>
      <c r="G2708" s="87">
        <v>43707</v>
      </c>
      <c r="H2708" t="s">
        <v>2974</v>
      </c>
      <c r="I2708" t="s">
        <v>5087</v>
      </c>
      <c r="J2708" t="s">
        <v>4795</v>
      </c>
      <c r="K2708">
        <v>10250</v>
      </c>
      <c r="L2708" t="s">
        <v>4120</v>
      </c>
      <c r="M2708" s="87">
        <v>43710</v>
      </c>
      <c r="N2708" t="s">
        <v>1635</v>
      </c>
      <c r="O2708" t="s">
        <v>1552</v>
      </c>
      <c r="P2708" s="61">
        <v>642</v>
      </c>
      <c r="Q2708" t="s">
        <v>1552</v>
      </c>
      <c r="R2708" s="61">
        <v>642</v>
      </c>
      <c r="S2708" s="61">
        <v>0</v>
      </c>
    </row>
    <row r="2709" spans="1:19" x14ac:dyDescent="0.2">
      <c r="A2709" t="s">
        <v>647</v>
      </c>
      <c r="B2709" t="s">
        <v>1062</v>
      </c>
      <c r="C2709" t="s">
        <v>1433</v>
      </c>
      <c r="D2709" t="s">
        <v>239</v>
      </c>
      <c r="E2709" t="s">
        <v>1546</v>
      </c>
      <c r="F2709" t="s">
        <v>116</v>
      </c>
      <c r="G2709" s="87">
        <v>43707</v>
      </c>
      <c r="H2709" t="s">
        <v>2974</v>
      </c>
      <c r="I2709" t="s">
        <v>5088</v>
      </c>
      <c r="J2709" t="s">
        <v>5089</v>
      </c>
      <c r="K2709">
        <v>10250</v>
      </c>
      <c r="L2709" t="s">
        <v>4120</v>
      </c>
      <c r="M2709" s="87">
        <v>43710</v>
      </c>
      <c r="N2709" t="s">
        <v>1635</v>
      </c>
      <c r="O2709" t="s">
        <v>1552</v>
      </c>
      <c r="P2709" s="61">
        <v>561</v>
      </c>
      <c r="Q2709" t="s">
        <v>1552</v>
      </c>
      <c r="R2709" s="61">
        <v>561</v>
      </c>
      <c r="S2709" s="61">
        <v>0</v>
      </c>
    </row>
    <row r="2710" spans="1:19" x14ac:dyDescent="0.2">
      <c r="A2710" t="s">
        <v>647</v>
      </c>
      <c r="B2710" t="s">
        <v>1062</v>
      </c>
      <c r="C2710" t="s">
        <v>1433</v>
      </c>
      <c r="D2710" t="s">
        <v>239</v>
      </c>
      <c r="E2710" t="s">
        <v>1546</v>
      </c>
      <c r="F2710" t="s">
        <v>116</v>
      </c>
      <c r="G2710" s="87">
        <v>43707</v>
      </c>
      <c r="H2710" t="s">
        <v>2974</v>
      </c>
      <c r="I2710" t="s">
        <v>5090</v>
      </c>
      <c r="J2710" t="s">
        <v>5091</v>
      </c>
      <c r="K2710">
        <v>10250</v>
      </c>
      <c r="L2710" t="s">
        <v>4120</v>
      </c>
      <c r="M2710" s="87">
        <v>43710</v>
      </c>
      <c r="N2710" t="s">
        <v>1635</v>
      </c>
      <c r="O2710" t="s">
        <v>1552</v>
      </c>
      <c r="P2710" s="61">
        <v>561</v>
      </c>
      <c r="Q2710" t="s">
        <v>1552</v>
      </c>
      <c r="R2710" s="61">
        <v>561</v>
      </c>
      <c r="S2710" s="61">
        <v>0</v>
      </c>
    </row>
    <row r="2711" spans="1:19" x14ac:dyDescent="0.2">
      <c r="A2711" t="s">
        <v>647</v>
      </c>
      <c r="B2711" t="s">
        <v>1062</v>
      </c>
      <c r="C2711" t="s">
        <v>1433</v>
      </c>
      <c r="D2711" t="s">
        <v>239</v>
      </c>
      <c r="E2711" t="s">
        <v>1546</v>
      </c>
      <c r="F2711" t="s">
        <v>116</v>
      </c>
      <c r="G2711" s="87">
        <v>43707</v>
      </c>
      <c r="H2711" t="s">
        <v>2974</v>
      </c>
      <c r="I2711" t="s">
        <v>5092</v>
      </c>
      <c r="J2711" t="s">
        <v>4756</v>
      </c>
      <c r="K2711">
        <v>10250</v>
      </c>
      <c r="L2711" t="s">
        <v>4120</v>
      </c>
      <c r="M2711" s="87">
        <v>43710</v>
      </c>
      <c r="N2711" t="s">
        <v>1635</v>
      </c>
      <c r="O2711" t="s">
        <v>1552</v>
      </c>
      <c r="P2711" s="61">
        <v>550</v>
      </c>
      <c r="Q2711" t="s">
        <v>1552</v>
      </c>
      <c r="R2711" s="61">
        <v>550</v>
      </c>
      <c r="S2711" s="61">
        <v>0</v>
      </c>
    </row>
    <row r="2712" spans="1:19" x14ac:dyDescent="0.2">
      <c r="A2712" t="s">
        <v>647</v>
      </c>
      <c r="B2712" t="s">
        <v>1062</v>
      </c>
      <c r="C2712" t="s">
        <v>1433</v>
      </c>
      <c r="D2712" t="s">
        <v>239</v>
      </c>
      <c r="E2712" t="s">
        <v>1546</v>
      </c>
      <c r="F2712" t="s">
        <v>116</v>
      </c>
      <c r="G2712" s="87">
        <v>43707</v>
      </c>
      <c r="H2712" t="s">
        <v>2974</v>
      </c>
      <c r="I2712" t="s">
        <v>5093</v>
      </c>
      <c r="J2712" t="s">
        <v>4797</v>
      </c>
      <c r="K2712">
        <v>10250</v>
      </c>
      <c r="L2712" t="s">
        <v>4120</v>
      </c>
      <c r="M2712" s="87">
        <v>43710</v>
      </c>
      <c r="N2712" t="s">
        <v>1635</v>
      </c>
      <c r="O2712" t="s">
        <v>1552</v>
      </c>
      <c r="P2712" s="61">
        <v>341</v>
      </c>
      <c r="Q2712" t="s">
        <v>1552</v>
      </c>
      <c r="R2712" s="61">
        <v>341</v>
      </c>
      <c r="S2712" s="61">
        <v>0</v>
      </c>
    </row>
    <row r="2713" spans="1:19" x14ac:dyDescent="0.2">
      <c r="A2713" t="s">
        <v>647</v>
      </c>
      <c r="B2713" t="s">
        <v>1062</v>
      </c>
      <c r="C2713" t="s">
        <v>1433</v>
      </c>
      <c r="D2713" t="s">
        <v>239</v>
      </c>
      <c r="E2713" t="s">
        <v>1546</v>
      </c>
      <c r="F2713" t="s">
        <v>116</v>
      </c>
      <c r="G2713" s="87">
        <v>43707</v>
      </c>
      <c r="H2713" t="s">
        <v>2974</v>
      </c>
      <c r="I2713" t="s">
        <v>5094</v>
      </c>
      <c r="J2713" t="s">
        <v>4768</v>
      </c>
      <c r="K2713">
        <v>10250</v>
      </c>
      <c r="L2713" t="s">
        <v>4120</v>
      </c>
      <c r="M2713" s="87">
        <v>43710</v>
      </c>
      <c r="N2713" t="s">
        <v>1635</v>
      </c>
      <c r="O2713" t="s">
        <v>1552</v>
      </c>
      <c r="P2713" s="61">
        <v>275</v>
      </c>
      <c r="Q2713" t="s">
        <v>1552</v>
      </c>
      <c r="R2713" s="61">
        <v>275</v>
      </c>
      <c r="S2713" s="61">
        <v>0</v>
      </c>
    </row>
    <row r="2714" spans="1:19" x14ac:dyDescent="0.2">
      <c r="A2714" t="s">
        <v>647</v>
      </c>
      <c r="B2714" t="s">
        <v>1062</v>
      </c>
      <c r="C2714" t="s">
        <v>1433</v>
      </c>
      <c r="D2714" t="s">
        <v>239</v>
      </c>
      <c r="E2714" t="s">
        <v>1546</v>
      </c>
      <c r="F2714" t="s">
        <v>116</v>
      </c>
      <c r="G2714" s="87">
        <v>43707</v>
      </c>
      <c r="H2714" t="s">
        <v>2974</v>
      </c>
      <c r="I2714" t="s">
        <v>5095</v>
      </c>
      <c r="J2714" t="s">
        <v>5096</v>
      </c>
      <c r="K2714">
        <v>10250</v>
      </c>
      <c r="L2714" t="s">
        <v>4120</v>
      </c>
      <c r="M2714" s="87">
        <v>43710</v>
      </c>
      <c r="N2714" t="s">
        <v>1635</v>
      </c>
      <c r="O2714" t="s">
        <v>1552</v>
      </c>
      <c r="P2714" s="61">
        <v>35.71</v>
      </c>
      <c r="Q2714" t="s">
        <v>1552</v>
      </c>
      <c r="R2714" s="61">
        <v>35.71</v>
      </c>
      <c r="S2714" s="61">
        <v>0</v>
      </c>
    </row>
    <row r="2715" spans="1:19" x14ac:dyDescent="0.2">
      <c r="A2715" t="s">
        <v>647</v>
      </c>
      <c r="B2715" t="s">
        <v>1062</v>
      </c>
      <c r="C2715" t="s">
        <v>1433</v>
      </c>
      <c r="D2715" t="s">
        <v>239</v>
      </c>
      <c r="E2715" t="s">
        <v>1546</v>
      </c>
      <c r="F2715" t="s">
        <v>116</v>
      </c>
      <c r="G2715" s="87">
        <v>43707</v>
      </c>
      <c r="H2715" t="s">
        <v>2974</v>
      </c>
      <c r="I2715" t="s">
        <v>4119</v>
      </c>
      <c r="J2715" t="s">
        <v>5097</v>
      </c>
      <c r="K2715">
        <v>10250</v>
      </c>
      <c r="L2715" t="s">
        <v>4120</v>
      </c>
      <c r="M2715" s="87">
        <v>43710</v>
      </c>
      <c r="N2715" t="s">
        <v>1635</v>
      </c>
      <c r="O2715" t="s">
        <v>1552</v>
      </c>
      <c r="P2715" s="61">
        <v>-3.6</v>
      </c>
      <c r="Q2715" t="s">
        <v>1552</v>
      </c>
      <c r="R2715" s="61">
        <v>0</v>
      </c>
      <c r="S2715" s="61">
        <v>-3.6</v>
      </c>
    </row>
    <row r="2716" spans="1:19" x14ac:dyDescent="0.2">
      <c r="A2716" t="s">
        <v>647</v>
      </c>
      <c r="B2716" t="s">
        <v>1062</v>
      </c>
      <c r="C2716" t="s">
        <v>1433</v>
      </c>
      <c r="D2716" t="s">
        <v>239</v>
      </c>
      <c r="E2716" t="s">
        <v>1546</v>
      </c>
      <c r="F2716" t="s">
        <v>116</v>
      </c>
      <c r="G2716" s="87">
        <v>43707</v>
      </c>
      <c r="H2716" t="s">
        <v>2974</v>
      </c>
      <c r="I2716" t="s">
        <v>4121</v>
      </c>
      <c r="J2716" t="s">
        <v>4115</v>
      </c>
      <c r="K2716">
        <v>10250</v>
      </c>
      <c r="L2716" t="s">
        <v>4120</v>
      </c>
      <c r="M2716" s="87">
        <v>43710</v>
      </c>
      <c r="N2716" t="s">
        <v>1635</v>
      </c>
      <c r="O2716" t="s">
        <v>1552</v>
      </c>
      <c r="P2716" s="61">
        <v>-188.87</v>
      </c>
      <c r="Q2716" t="s">
        <v>1552</v>
      </c>
      <c r="R2716" s="61">
        <v>0</v>
      </c>
      <c r="S2716" s="61">
        <v>-188.87</v>
      </c>
    </row>
    <row r="2717" spans="1:19" x14ac:dyDescent="0.2">
      <c r="A2717" t="s">
        <v>647</v>
      </c>
      <c r="B2717" t="s">
        <v>1062</v>
      </c>
      <c r="C2717" t="s">
        <v>1433</v>
      </c>
      <c r="D2717" t="s">
        <v>239</v>
      </c>
      <c r="E2717" t="s">
        <v>1546</v>
      </c>
      <c r="F2717" t="s">
        <v>116</v>
      </c>
      <c r="G2717" s="87">
        <v>43707</v>
      </c>
      <c r="H2717" t="s">
        <v>2974</v>
      </c>
      <c r="I2717" t="s">
        <v>5098</v>
      </c>
      <c r="J2717" t="s">
        <v>5099</v>
      </c>
      <c r="K2717">
        <v>10250</v>
      </c>
      <c r="L2717" t="s">
        <v>5100</v>
      </c>
      <c r="M2717" s="87">
        <v>43710</v>
      </c>
      <c r="N2717" t="s">
        <v>1635</v>
      </c>
      <c r="O2717" t="s">
        <v>1552</v>
      </c>
      <c r="P2717" s="61">
        <v>360</v>
      </c>
      <c r="Q2717" t="s">
        <v>1552</v>
      </c>
      <c r="R2717" s="61">
        <v>360</v>
      </c>
      <c r="S2717" s="61">
        <v>0</v>
      </c>
    </row>
    <row r="2718" spans="1:19" x14ac:dyDescent="0.2">
      <c r="A2718" t="s">
        <v>647</v>
      </c>
      <c r="B2718" t="s">
        <v>1062</v>
      </c>
      <c r="C2718" t="s">
        <v>1433</v>
      </c>
      <c r="D2718" t="s">
        <v>239</v>
      </c>
      <c r="E2718" t="s">
        <v>1546</v>
      </c>
      <c r="F2718" t="s">
        <v>117</v>
      </c>
      <c r="G2718" s="87">
        <v>43710</v>
      </c>
      <c r="H2718" t="s">
        <v>2974</v>
      </c>
      <c r="I2718" t="s">
        <v>5101</v>
      </c>
      <c r="J2718" t="s">
        <v>4505</v>
      </c>
      <c r="K2718">
        <v>10258</v>
      </c>
      <c r="L2718" t="s">
        <v>5102</v>
      </c>
      <c r="M2718" s="87">
        <v>43717</v>
      </c>
      <c r="N2718" t="s">
        <v>1551</v>
      </c>
      <c r="O2718" t="s">
        <v>1552</v>
      </c>
      <c r="P2718" s="61">
        <v>2970</v>
      </c>
      <c r="Q2718" t="s">
        <v>1552</v>
      </c>
      <c r="R2718" s="61">
        <v>2970</v>
      </c>
      <c r="S2718" s="61">
        <v>0</v>
      </c>
    </row>
    <row r="2719" spans="1:19" x14ac:dyDescent="0.2">
      <c r="A2719" t="s">
        <v>647</v>
      </c>
      <c r="B2719" t="s">
        <v>1062</v>
      </c>
      <c r="C2719" t="s">
        <v>1433</v>
      </c>
      <c r="D2719" t="s">
        <v>239</v>
      </c>
      <c r="E2719" t="s">
        <v>1546</v>
      </c>
      <c r="F2719" t="s">
        <v>117</v>
      </c>
      <c r="G2719" s="87">
        <v>43710</v>
      </c>
      <c r="H2719" t="s">
        <v>2974</v>
      </c>
      <c r="I2719" t="s">
        <v>5103</v>
      </c>
      <c r="J2719" t="s">
        <v>4827</v>
      </c>
      <c r="K2719">
        <v>10258</v>
      </c>
      <c r="L2719" t="s">
        <v>5102</v>
      </c>
      <c r="M2719" s="87">
        <v>43717</v>
      </c>
      <c r="N2719" t="s">
        <v>1551</v>
      </c>
      <c r="O2719" t="s">
        <v>1552</v>
      </c>
      <c r="P2719" s="61">
        <v>200</v>
      </c>
      <c r="Q2719" t="s">
        <v>1552</v>
      </c>
      <c r="R2719" s="61">
        <v>200</v>
      </c>
      <c r="S2719" s="61">
        <v>0</v>
      </c>
    </row>
    <row r="2720" spans="1:19" x14ac:dyDescent="0.2">
      <c r="A2720" t="s">
        <v>647</v>
      </c>
      <c r="B2720" t="s">
        <v>1062</v>
      </c>
      <c r="C2720" t="s">
        <v>1433</v>
      </c>
      <c r="D2720" t="s">
        <v>239</v>
      </c>
      <c r="E2720" t="s">
        <v>1546</v>
      </c>
      <c r="F2720" t="s">
        <v>117</v>
      </c>
      <c r="G2720" s="87">
        <v>43710</v>
      </c>
      <c r="H2720" t="s">
        <v>2974</v>
      </c>
      <c r="I2720" t="s">
        <v>5104</v>
      </c>
      <c r="J2720" t="s">
        <v>5105</v>
      </c>
      <c r="K2720">
        <v>10258</v>
      </c>
      <c r="L2720" t="s">
        <v>5102</v>
      </c>
      <c r="M2720" s="87">
        <v>43717</v>
      </c>
      <c r="N2720" t="s">
        <v>1551</v>
      </c>
      <c r="O2720" t="s">
        <v>1552</v>
      </c>
      <c r="P2720" s="61">
        <v>195</v>
      </c>
      <c r="Q2720" t="s">
        <v>1552</v>
      </c>
      <c r="R2720" s="61">
        <v>195</v>
      </c>
      <c r="S2720" s="61">
        <v>0</v>
      </c>
    </row>
    <row r="2721" spans="1:19" x14ac:dyDescent="0.2">
      <c r="A2721" t="s">
        <v>647</v>
      </c>
      <c r="B2721" t="s">
        <v>1062</v>
      </c>
      <c r="C2721" t="s">
        <v>1433</v>
      </c>
      <c r="D2721" t="s">
        <v>239</v>
      </c>
      <c r="E2721" t="s">
        <v>1546</v>
      </c>
      <c r="F2721" t="s">
        <v>117</v>
      </c>
      <c r="G2721" s="87">
        <v>43710</v>
      </c>
      <c r="H2721" t="s">
        <v>2974</v>
      </c>
      <c r="I2721" t="s">
        <v>5106</v>
      </c>
      <c r="J2721" t="s">
        <v>4747</v>
      </c>
      <c r="K2721">
        <v>10258</v>
      </c>
      <c r="L2721" t="s">
        <v>5102</v>
      </c>
      <c r="M2721" s="87">
        <v>43717</v>
      </c>
      <c r="N2721" t="s">
        <v>1551</v>
      </c>
      <c r="O2721" t="s">
        <v>1552</v>
      </c>
      <c r="P2721" s="61">
        <v>4950</v>
      </c>
      <c r="Q2721" t="s">
        <v>1552</v>
      </c>
      <c r="R2721" s="61">
        <v>4950</v>
      </c>
      <c r="S2721" s="61">
        <v>0</v>
      </c>
    </row>
    <row r="2722" spans="1:19" x14ac:dyDescent="0.2">
      <c r="A2722" t="s">
        <v>647</v>
      </c>
      <c r="B2722" t="s">
        <v>1062</v>
      </c>
      <c r="C2722" t="s">
        <v>1433</v>
      </c>
      <c r="D2722" t="s">
        <v>239</v>
      </c>
      <c r="E2722" t="s">
        <v>1546</v>
      </c>
      <c r="F2722" t="s">
        <v>117</v>
      </c>
      <c r="G2722" s="87">
        <v>43711</v>
      </c>
      <c r="H2722" t="s">
        <v>2974</v>
      </c>
      <c r="I2722" t="s">
        <v>4485</v>
      </c>
      <c r="J2722" t="s">
        <v>4818</v>
      </c>
      <c r="K2722">
        <v>10257</v>
      </c>
      <c r="L2722" t="s">
        <v>5107</v>
      </c>
      <c r="M2722" s="87">
        <v>43717</v>
      </c>
      <c r="N2722" t="s">
        <v>1551</v>
      </c>
      <c r="O2722" t="s">
        <v>1552</v>
      </c>
      <c r="P2722" s="61">
        <v>-660</v>
      </c>
      <c r="Q2722" t="s">
        <v>1552</v>
      </c>
      <c r="R2722" s="61">
        <v>0</v>
      </c>
      <c r="S2722" s="61">
        <v>-660</v>
      </c>
    </row>
    <row r="2723" spans="1:19" x14ac:dyDescent="0.2">
      <c r="A2723" t="s">
        <v>647</v>
      </c>
      <c r="B2723" t="s">
        <v>1062</v>
      </c>
      <c r="C2723" t="s">
        <v>1433</v>
      </c>
      <c r="D2723" t="s">
        <v>239</v>
      </c>
      <c r="E2723" t="s">
        <v>1546</v>
      </c>
      <c r="F2723" t="s">
        <v>117</v>
      </c>
      <c r="G2723" s="87">
        <v>43711</v>
      </c>
      <c r="H2723" t="s">
        <v>2974</v>
      </c>
      <c r="I2723" t="s">
        <v>4485</v>
      </c>
      <c r="J2723" t="s">
        <v>4581</v>
      </c>
      <c r="K2723">
        <v>10257</v>
      </c>
      <c r="L2723" t="s">
        <v>5107</v>
      </c>
      <c r="M2723" s="87">
        <v>43717</v>
      </c>
      <c r="N2723" t="s">
        <v>1551</v>
      </c>
      <c r="O2723" t="s">
        <v>1552</v>
      </c>
      <c r="P2723" s="61">
        <v>-300</v>
      </c>
      <c r="Q2723" t="s">
        <v>1552</v>
      </c>
      <c r="R2723" s="61">
        <v>0</v>
      </c>
      <c r="S2723" s="61">
        <v>-300</v>
      </c>
    </row>
    <row r="2724" spans="1:19" x14ac:dyDescent="0.2">
      <c r="A2724" t="s">
        <v>647</v>
      </c>
      <c r="B2724" t="s">
        <v>1062</v>
      </c>
      <c r="C2724" t="s">
        <v>1433</v>
      </c>
      <c r="D2724" t="s">
        <v>239</v>
      </c>
      <c r="E2724" t="s">
        <v>1546</v>
      </c>
      <c r="F2724" t="s">
        <v>117</v>
      </c>
      <c r="G2724" s="87">
        <v>43711</v>
      </c>
      <c r="H2724" t="s">
        <v>2974</v>
      </c>
      <c r="I2724" t="s">
        <v>4485</v>
      </c>
      <c r="J2724" t="s">
        <v>4741</v>
      </c>
      <c r="K2724">
        <v>10257</v>
      </c>
      <c r="L2724" t="s">
        <v>5107</v>
      </c>
      <c r="M2724" s="87">
        <v>43717</v>
      </c>
      <c r="N2724" t="s">
        <v>1551</v>
      </c>
      <c r="O2724" t="s">
        <v>1552</v>
      </c>
      <c r="P2724" s="61">
        <v>-50</v>
      </c>
      <c r="Q2724" t="s">
        <v>1552</v>
      </c>
      <c r="R2724" s="61">
        <v>0</v>
      </c>
      <c r="S2724" s="61">
        <v>-50</v>
      </c>
    </row>
    <row r="2725" spans="1:19" x14ac:dyDescent="0.2">
      <c r="A2725" t="s">
        <v>647</v>
      </c>
      <c r="B2725" t="s">
        <v>1062</v>
      </c>
      <c r="C2725" t="s">
        <v>1433</v>
      </c>
      <c r="D2725" t="s">
        <v>239</v>
      </c>
      <c r="E2725" t="s">
        <v>1546</v>
      </c>
      <c r="F2725" t="s">
        <v>117</v>
      </c>
      <c r="G2725" s="87">
        <v>43711</v>
      </c>
      <c r="H2725" t="s">
        <v>2974</v>
      </c>
      <c r="I2725" t="s">
        <v>4485</v>
      </c>
      <c r="J2725" t="s">
        <v>4744</v>
      </c>
      <c r="K2725">
        <v>10257</v>
      </c>
      <c r="L2725" t="s">
        <v>5107</v>
      </c>
      <c r="M2725" s="87">
        <v>43717</v>
      </c>
      <c r="N2725" t="s">
        <v>1551</v>
      </c>
      <c r="O2725" t="s">
        <v>1552</v>
      </c>
      <c r="P2725" s="61">
        <v>-5653.39</v>
      </c>
      <c r="Q2725" t="s">
        <v>1552</v>
      </c>
      <c r="R2725" s="61">
        <v>0</v>
      </c>
      <c r="S2725" s="61">
        <v>-5653.39</v>
      </c>
    </row>
    <row r="2726" spans="1:19" x14ac:dyDescent="0.2">
      <c r="A2726" t="s">
        <v>647</v>
      </c>
      <c r="B2726" t="s">
        <v>1062</v>
      </c>
      <c r="C2726" t="s">
        <v>1433</v>
      </c>
      <c r="D2726" t="s">
        <v>239</v>
      </c>
      <c r="E2726" t="s">
        <v>1546</v>
      </c>
      <c r="F2726" t="s">
        <v>117</v>
      </c>
      <c r="G2726" s="87">
        <v>43711</v>
      </c>
      <c r="H2726" t="s">
        <v>2974</v>
      </c>
      <c r="I2726" t="s">
        <v>4485</v>
      </c>
      <c r="J2726" t="s">
        <v>4816</v>
      </c>
      <c r="K2726">
        <v>10257</v>
      </c>
      <c r="L2726" t="s">
        <v>5107</v>
      </c>
      <c r="M2726" s="87">
        <v>43717</v>
      </c>
      <c r="N2726" t="s">
        <v>1551</v>
      </c>
      <c r="O2726" t="s">
        <v>1552</v>
      </c>
      <c r="P2726" s="61">
        <v>-27274.5</v>
      </c>
      <c r="Q2726" t="s">
        <v>1552</v>
      </c>
      <c r="R2726" s="61">
        <v>0</v>
      </c>
      <c r="S2726" s="61">
        <v>-27274.5</v>
      </c>
    </row>
    <row r="2727" spans="1:19" x14ac:dyDescent="0.2">
      <c r="A2727" t="s">
        <v>647</v>
      </c>
      <c r="B2727" t="s">
        <v>1062</v>
      </c>
      <c r="C2727" t="s">
        <v>1433</v>
      </c>
      <c r="D2727" t="s">
        <v>239</v>
      </c>
      <c r="E2727" t="s">
        <v>1546</v>
      </c>
      <c r="F2727" t="s">
        <v>117</v>
      </c>
      <c r="G2727" s="87">
        <v>43711</v>
      </c>
      <c r="H2727" t="s">
        <v>2974</v>
      </c>
      <c r="I2727" t="s">
        <v>4485</v>
      </c>
      <c r="J2727" t="s">
        <v>4736</v>
      </c>
      <c r="K2727">
        <v>10257</v>
      </c>
      <c r="L2727" t="s">
        <v>5107</v>
      </c>
      <c r="M2727" s="87">
        <v>43717</v>
      </c>
      <c r="N2727" t="s">
        <v>1551</v>
      </c>
      <c r="O2727" t="s">
        <v>1552</v>
      </c>
      <c r="P2727" s="61">
        <v>-2362.5</v>
      </c>
      <c r="Q2727" t="s">
        <v>1552</v>
      </c>
      <c r="R2727" s="61">
        <v>0</v>
      </c>
      <c r="S2727" s="61">
        <v>-2362.5</v>
      </c>
    </row>
    <row r="2728" spans="1:19" x14ac:dyDescent="0.2">
      <c r="A2728" t="s">
        <v>647</v>
      </c>
      <c r="B2728" t="s">
        <v>1062</v>
      </c>
      <c r="C2728" t="s">
        <v>1433</v>
      </c>
      <c r="D2728" t="s">
        <v>239</v>
      </c>
      <c r="E2728" t="s">
        <v>1546</v>
      </c>
      <c r="F2728" t="s">
        <v>117</v>
      </c>
      <c r="G2728" s="87">
        <v>43711</v>
      </c>
      <c r="H2728" t="s">
        <v>2974</v>
      </c>
      <c r="I2728" t="s">
        <v>4485</v>
      </c>
      <c r="J2728" t="s">
        <v>5108</v>
      </c>
      <c r="K2728">
        <v>10257</v>
      </c>
      <c r="L2728" t="s">
        <v>5107</v>
      </c>
      <c r="M2728" s="87">
        <v>43717</v>
      </c>
      <c r="N2728" t="s">
        <v>1551</v>
      </c>
      <c r="O2728" t="s">
        <v>1552</v>
      </c>
      <c r="P2728" s="61">
        <v>-300</v>
      </c>
      <c r="Q2728" t="s">
        <v>1552</v>
      </c>
      <c r="R2728" s="61">
        <v>0</v>
      </c>
      <c r="S2728" s="61">
        <v>-300</v>
      </c>
    </row>
    <row r="2729" spans="1:19" x14ac:dyDescent="0.2">
      <c r="A2729" t="s">
        <v>647</v>
      </c>
      <c r="B2729" t="s">
        <v>1062</v>
      </c>
      <c r="C2729" t="s">
        <v>1433</v>
      </c>
      <c r="D2729" t="s">
        <v>239</v>
      </c>
      <c r="E2729" t="s">
        <v>1546</v>
      </c>
      <c r="F2729" t="s">
        <v>117</v>
      </c>
      <c r="G2729" s="87">
        <v>43711</v>
      </c>
      <c r="H2729" t="s">
        <v>2974</v>
      </c>
      <c r="I2729" t="s">
        <v>4485</v>
      </c>
      <c r="J2729" t="s">
        <v>4546</v>
      </c>
      <c r="K2729">
        <v>10257</v>
      </c>
      <c r="L2729" t="s">
        <v>5107</v>
      </c>
      <c r="M2729" s="87">
        <v>43717</v>
      </c>
      <c r="N2729" t="s">
        <v>1551</v>
      </c>
      <c r="O2729" t="s">
        <v>1552</v>
      </c>
      <c r="P2729" s="61">
        <v>-11.5</v>
      </c>
      <c r="Q2729" t="s">
        <v>1552</v>
      </c>
      <c r="R2729" s="61">
        <v>0</v>
      </c>
      <c r="S2729" s="61">
        <v>-11.5</v>
      </c>
    </row>
    <row r="2730" spans="1:19" x14ac:dyDescent="0.2">
      <c r="A2730" t="s">
        <v>647</v>
      </c>
      <c r="B2730" t="s">
        <v>1062</v>
      </c>
      <c r="C2730" t="s">
        <v>1433</v>
      </c>
      <c r="D2730" t="s">
        <v>239</v>
      </c>
      <c r="E2730" t="s">
        <v>1546</v>
      </c>
      <c r="F2730" t="s">
        <v>117</v>
      </c>
      <c r="G2730" s="87">
        <v>43711</v>
      </c>
      <c r="H2730" t="s">
        <v>2974</v>
      </c>
      <c r="I2730" t="s">
        <v>4485</v>
      </c>
      <c r="J2730" t="s">
        <v>4548</v>
      </c>
      <c r="K2730">
        <v>10257</v>
      </c>
      <c r="L2730" t="s">
        <v>5107</v>
      </c>
      <c r="M2730" s="87">
        <v>43717</v>
      </c>
      <c r="N2730" t="s">
        <v>1551</v>
      </c>
      <c r="O2730" t="s">
        <v>1552</v>
      </c>
      <c r="P2730" s="61">
        <v>-5771.65</v>
      </c>
      <c r="Q2730" t="s">
        <v>1552</v>
      </c>
      <c r="R2730" s="61">
        <v>0</v>
      </c>
      <c r="S2730" s="61">
        <v>-5771.65</v>
      </c>
    </row>
    <row r="2731" spans="1:19" x14ac:dyDescent="0.2">
      <c r="A2731" t="s">
        <v>647</v>
      </c>
      <c r="B2731" t="s">
        <v>1062</v>
      </c>
      <c r="C2731" t="s">
        <v>1433</v>
      </c>
      <c r="D2731" t="s">
        <v>239</v>
      </c>
      <c r="E2731" t="s">
        <v>1546</v>
      </c>
      <c r="F2731" t="s">
        <v>117</v>
      </c>
      <c r="G2731" s="87">
        <v>43711</v>
      </c>
      <c r="H2731" t="s">
        <v>2974</v>
      </c>
      <c r="I2731" t="s">
        <v>5109</v>
      </c>
      <c r="J2731" t="s">
        <v>4852</v>
      </c>
      <c r="K2731">
        <v>10257</v>
      </c>
      <c r="L2731" t="s">
        <v>5110</v>
      </c>
      <c r="M2731" s="87">
        <v>43717</v>
      </c>
      <c r="N2731" t="s">
        <v>1551</v>
      </c>
      <c r="O2731" t="s">
        <v>1552</v>
      </c>
      <c r="P2731" s="61">
        <v>1100</v>
      </c>
      <c r="Q2731" t="s">
        <v>1552</v>
      </c>
      <c r="R2731" s="61">
        <v>1100</v>
      </c>
      <c r="S2731" s="61">
        <v>0</v>
      </c>
    </row>
    <row r="2732" spans="1:19" x14ac:dyDescent="0.2">
      <c r="A2732" t="s">
        <v>647</v>
      </c>
      <c r="B2732" t="s">
        <v>1062</v>
      </c>
      <c r="C2732" t="s">
        <v>1433</v>
      </c>
      <c r="D2732" t="s">
        <v>239</v>
      </c>
      <c r="E2732" t="s">
        <v>1546</v>
      </c>
      <c r="F2732" t="s">
        <v>117</v>
      </c>
      <c r="G2732" s="87">
        <v>43711</v>
      </c>
      <c r="H2732" t="s">
        <v>2974</v>
      </c>
      <c r="I2732" t="s">
        <v>5111</v>
      </c>
      <c r="J2732" t="s">
        <v>5112</v>
      </c>
      <c r="K2732">
        <v>10257</v>
      </c>
      <c r="L2732" t="s">
        <v>5110</v>
      </c>
      <c r="M2732" s="87">
        <v>43717</v>
      </c>
      <c r="N2732" t="s">
        <v>1551</v>
      </c>
      <c r="O2732" t="s">
        <v>1552</v>
      </c>
      <c r="P2732" s="61">
        <v>979</v>
      </c>
      <c r="Q2732" t="s">
        <v>1552</v>
      </c>
      <c r="R2732" s="61">
        <v>979</v>
      </c>
      <c r="S2732" s="61">
        <v>0</v>
      </c>
    </row>
    <row r="2733" spans="1:19" x14ac:dyDescent="0.2">
      <c r="A2733" t="s">
        <v>647</v>
      </c>
      <c r="B2733" t="s">
        <v>1062</v>
      </c>
      <c r="C2733" t="s">
        <v>1433</v>
      </c>
      <c r="D2733" t="s">
        <v>239</v>
      </c>
      <c r="E2733" t="s">
        <v>1546</v>
      </c>
      <c r="F2733" t="s">
        <v>117</v>
      </c>
      <c r="G2733" s="87">
        <v>43711</v>
      </c>
      <c r="H2733" t="s">
        <v>2974</v>
      </c>
      <c r="I2733" t="s">
        <v>5113</v>
      </c>
      <c r="J2733" t="s">
        <v>4695</v>
      </c>
      <c r="K2733">
        <v>10257</v>
      </c>
      <c r="L2733" t="s">
        <v>5110</v>
      </c>
      <c r="M2733" s="87">
        <v>43717</v>
      </c>
      <c r="N2733" t="s">
        <v>1551</v>
      </c>
      <c r="O2733" t="s">
        <v>1552</v>
      </c>
      <c r="P2733" s="61">
        <v>979</v>
      </c>
      <c r="Q2733" t="s">
        <v>1552</v>
      </c>
      <c r="R2733" s="61">
        <v>979</v>
      </c>
      <c r="S2733" s="61">
        <v>0</v>
      </c>
    </row>
    <row r="2734" spans="1:19" x14ac:dyDescent="0.2">
      <c r="A2734" t="s">
        <v>647</v>
      </c>
      <c r="B2734" t="s">
        <v>1062</v>
      </c>
      <c r="C2734" t="s">
        <v>1433</v>
      </c>
      <c r="D2734" t="s">
        <v>239</v>
      </c>
      <c r="E2734" t="s">
        <v>1546</v>
      </c>
      <c r="F2734" t="s">
        <v>117</v>
      </c>
      <c r="G2734" s="87">
        <v>43711</v>
      </c>
      <c r="H2734" t="s">
        <v>2974</v>
      </c>
      <c r="I2734" t="s">
        <v>5114</v>
      </c>
      <c r="J2734" t="s">
        <v>5115</v>
      </c>
      <c r="K2734">
        <v>10257</v>
      </c>
      <c r="L2734" t="s">
        <v>5110</v>
      </c>
      <c r="M2734" s="87">
        <v>43717</v>
      </c>
      <c r="N2734" t="s">
        <v>1551</v>
      </c>
      <c r="O2734" t="s">
        <v>1552</v>
      </c>
      <c r="P2734" s="61">
        <v>660</v>
      </c>
      <c r="Q2734" t="s">
        <v>1552</v>
      </c>
      <c r="R2734" s="61">
        <v>660</v>
      </c>
      <c r="S2734" s="61">
        <v>0</v>
      </c>
    </row>
    <row r="2735" spans="1:19" x14ac:dyDescent="0.2">
      <c r="A2735" t="s">
        <v>647</v>
      </c>
      <c r="B2735" t="s">
        <v>1062</v>
      </c>
      <c r="C2735" t="s">
        <v>1433</v>
      </c>
      <c r="D2735" t="s">
        <v>239</v>
      </c>
      <c r="E2735" t="s">
        <v>1546</v>
      </c>
      <c r="F2735" t="s">
        <v>117</v>
      </c>
      <c r="G2735" s="87">
        <v>43711</v>
      </c>
      <c r="H2735" t="s">
        <v>2974</v>
      </c>
      <c r="I2735" t="s">
        <v>5116</v>
      </c>
      <c r="J2735" t="s">
        <v>5117</v>
      </c>
      <c r="K2735">
        <v>10257</v>
      </c>
      <c r="L2735" t="s">
        <v>5118</v>
      </c>
      <c r="M2735" s="87">
        <v>43717</v>
      </c>
      <c r="N2735" t="s">
        <v>1551</v>
      </c>
      <c r="O2735" t="s">
        <v>1552</v>
      </c>
      <c r="P2735" s="61">
        <v>965</v>
      </c>
      <c r="Q2735" t="s">
        <v>1552</v>
      </c>
      <c r="R2735" s="61">
        <v>965</v>
      </c>
      <c r="S2735" s="61">
        <v>0</v>
      </c>
    </row>
    <row r="2736" spans="1:19" x14ac:dyDescent="0.2">
      <c r="A2736" t="s">
        <v>647</v>
      </c>
      <c r="B2736" t="s">
        <v>1062</v>
      </c>
      <c r="C2736" t="s">
        <v>1433</v>
      </c>
      <c r="D2736" t="s">
        <v>239</v>
      </c>
      <c r="E2736" t="s">
        <v>1546</v>
      </c>
      <c r="F2736" t="s">
        <v>117</v>
      </c>
      <c r="G2736" s="87">
        <v>43711</v>
      </c>
      <c r="H2736" t="s">
        <v>2974</v>
      </c>
      <c r="I2736" t="s">
        <v>5119</v>
      </c>
      <c r="J2736" t="s">
        <v>4520</v>
      </c>
      <c r="K2736">
        <v>10257</v>
      </c>
      <c r="L2736" t="s">
        <v>5118</v>
      </c>
      <c r="M2736" s="87">
        <v>43717</v>
      </c>
      <c r="N2736" t="s">
        <v>1551</v>
      </c>
      <c r="O2736" t="s">
        <v>1552</v>
      </c>
      <c r="P2736" s="61">
        <v>4675</v>
      </c>
      <c r="Q2736" t="s">
        <v>1552</v>
      </c>
      <c r="R2736" s="61">
        <v>4675</v>
      </c>
      <c r="S2736" s="61">
        <v>0</v>
      </c>
    </row>
    <row r="2737" spans="1:19" x14ac:dyDescent="0.2">
      <c r="A2737" t="s">
        <v>647</v>
      </c>
      <c r="B2737" t="s">
        <v>1062</v>
      </c>
      <c r="C2737" t="s">
        <v>1433</v>
      </c>
      <c r="D2737" t="s">
        <v>239</v>
      </c>
      <c r="E2737" t="s">
        <v>1546</v>
      </c>
      <c r="F2737" t="s">
        <v>117</v>
      </c>
      <c r="G2737" s="87">
        <v>43711</v>
      </c>
      <c r="H2737" t="s">
        <v>2974</v>
      </c>
      <c r="I2737" t="s">
        <v>5120</v>
      </c>
      <c r="J2737" t="s">
        <v>5121</v>
      </c>
      <c r="K2737">
        <v>10257</v>
      </c>
      <c r="L2737" t="s">
        <v>5110</v>
      </c>
      <c r="M2737" s="87">
        <v>43717</v>
      </c>
      <c r="N2737" t="s">
        <v>1551</v>
      </c>
      <c r="O2737" t="s">
        <v>1552</v>
      </c>
      <c r="P2737" s="61">
        <v>2640</v>
      </c>
      <c r="Q2737" t="s">
        <v>1552</v>
      </c>
      <c r="R2737" s="61">
        <v>2640</v>
      </c>
      <c r="S2737" s="61">
        <v>0</v>
      </c>
    </row>
    <row r="2738" spans="1:19" x14ac:dyDescent="0.2">
      <c r="A2738" t="s">
        <v>647</v>
      </c>
      <c r="B2738" t="s">
        <v>1062</v>
      </c>
      <c r="C2738" t="s">
        <v>1433</v>
      </c>
      <c r="D2738" t="s">
        <v>239</v>
      </c>
      <c r="E2738" t="s">
        <v>1546</v>
      </c>
      <c r="F2738" t="s">
        <v>117</v>
      </c>
      <c r="G2738" s="87">
        <v>43712</v>
      </c>
      <c r="H2738" t="s">
        <v>2974</v>
      </c>
      <c r="I2738" t="s">
        <v>5122</v>
      </c>
      <c r="J2738" t="s">
        <v>5121</v>
      </c>
      <c r="K2738">
        <v>10257</v>
      </c>
      <c r="L2738" t="s">
        <v>4124</v>
      </c>
      <c r="M2738" s="87">
        <v>43717</v>
      </c>
      <c r="N2738" t="s">
        <v>1551</v>
      </c>
      <c r="O2738" t="s">
        <v>1552</v>
      </c>
      <c r="P2738" s="61">
        <v>2640</v>
      </c>
      <c r="Q2738" t="s">
        <v>1552</v>
      </c>
      <c r="R2738" s="61">
        <v>2640</v>
      </c>
      <c r="S2738" s="61">
        <v>0</v>
      </c>
    </row>
    <row r="2739" spans="1:19" x14ac:dyDescent="0.2">
      <c r="A2739" t="s">
        <v>647</v>
      </c>
      <c r="B2739" t="s">
        <v>1062</v>
      </c>
      <c r="C2739" t="s">
        <v>1433</v>
      </c>
      <c r="D2739" t="s">
        <v>239</v>
      </c>
      <c r="E2739" t="s">
        <v>1546</v>
      </c>
      <c r="F2739" t="s">
        <v>117</v>
      </c>
      <c r="G2739" s="87">
        <v>43712</v>
      </c>
      <c r="H2739" t="s">
        <v>2974</v>
      </c>
      <c r="I2739" t="s">
        <v>5123</v>
      </c>
      <c r="J2739" t="s">
        <v>5124</v>
      </c>
      <c r="K2739">
        <v>10257</v>
      </c>
      <c r="L2739" t="s">
        <v>4124</v>
      </c>
      <c r="M2739" s="87">
        <v>43717</v>
      </c>
      <c r="N2739" t="s">
        <v>1551</v>
      </c>
      <c r="O2739" t="s">
        <v>1552</v>
      </c>
      <c r="P2739" s="61">
        <v>1639</v>
      </c>
      <c r="Q2739" t="s">
        <v>1552</v>
      </c>
      <c r="R2739" s="61">
        <v>1639</v>
      </c>
      <c r="S2739" s="61">
        <v>0</v>
      </c>
    </row>
    <row r="2740" spans="1:19" x14ac:dyDescent="0.2">
      <c r="A2740" t="s">
        <v>647</v>
      </c>
      <c r="B2740" t="s">
        <v>1062</v>
      </c>
      <c r="C2740" t="s">
        <v>1433</v>
      </c>
      <c r="D2740" t="s">
        <v>239</v>
      </c>
      <c r="E2740" t="s">
        <v>1546</v>
      </c>
      <c r="F2740" t="s">
        <v>117</v>
      </c>
      <c r="G2740" s="87">
        <v>43712</v>
      </c>
      <c r="H2740" t="s">
        <v>2974</v>
      </c>
      <c r="I2740" t="s">
        <v>5125</v>
      </c>
      <c r="J2740" t="s">
        <v>4779</v>
      </c>
      <c r="K2740">
        <v>10257</v>
      </c>
      <c r="L2740" t="s">
        <v>4124</v>
      </c>
      <c r="M2740" s="87">
        <v>43717</v>
      </c>
      <c r="N2740" t="s">
        <v>1551</v>
      </c>
      <c r="O2740" t="s">
        <v>1552</v>
      </c>
      <c r="P2740" s="61">
        <v>935</v>
      </c>
      <c r="Q2740" t="s">
        <v>1552</v>
      </c>
      <c r="R2740" s="61">
        <v>935</v>
      </c>
      <c r="S2740" s="61">
        <v>0</v>
      </c>
    </row>
    <row r="2741" spans="1:19" x14ac:dyDescent="0.2">
      <c r="A2741" t="s">
        <v>647</v>
      </c>
      <c r="B2741" t="s">
        <v>1062</v>
      </c>
      <c r="C2741" t="s">
        <v>1433</v>
      </c>
      <c r="D2741" t="s">
        <v>239</v>
      </c>
      <c r="E2741" t="s">
        <v>1546</v>
      </c>
      <c r="F2741" t="s">
        <v>117</v>
      </c>
      <c r="G2741" s="87">
        <v>43712</v>
      </c>
      <c r="H2741" t="s">
        <v>2974</v>
      </c>
      <c r="I2741" t="s">
        <v>5126</v>
      </c>
      <c r="J2741" t="s">
        <v>5127</v>
      </c>
      <c r="K2741">
        <v>10257</v>
      </c>
      <c r="L2741" t="s">
        <v>4124</v>
      </c>
      <c r="M2741" s="87">
        <v>43717</v>
      </c>
      <c r="N2741" t="s">
        <v>1551</v>
      </c>
      <c r="O2741" t="s">
        <v>1552</v>
      </c>
      <c r="P2741" s="61">
        <v>869</v>
      </c>
      <c r="Q2741" t="s">
        <v>1552</v>
      </c>
      <c r="R2741" s="61">
        <v>869</v>
      </c>
      <c r="S2741" s="61">
        <v>0</v>
      </c>
    </row>
    <row r="2742" spans="1:19" x14ac:dyDescent="0.2">
      <c r="A2742" t="s">
        <v>647</v>
      </c>
      <c r="B2742" t="s">
        <v>1062</v>
      </c>
      <c r="C2742" t="s">
        <v>1433</v>
      </c>
      <c r="D2742" t="s">
        <v>239</v>
      </c>
      <c r="E2742" t="s">
        <v>1546</v>
      </c>
      <c r="F2742" t="s">
        <v>117</v>
      </c>
      <c r="G2742" s="87">
        <v>43712</v>
      </c>
      <c r="H2742" t="s">
        <v>2974</v>
      </c>
      <c r="I2742" t="s">
        <v>4122</v>
      </c>
      <c r="J2742" t="s">
        <v>4109</v>
      </c>
      <c r="K2742">
        <v>10257</v>
      </c>
      <c r="L2742" t="s">
        <v>4124</v>
      </c>
      <c r="M2742" s="87">
        <v>43717</v>
      </c>
      <c r="N2742" t="s">
        <v>1551</v>
      </c>
      <c r="O2742" t="s">
        <v>1552</v>
      </c>
      <c r="P2742" s="61">
        <v>-55.65</v>
      </c>
      <c r="Q2742" t="s">
        <v>1552</v>
      </c>
      <c r="R2742" s="61">
        <v>0</v>
      </c>
      <c r="S2742" s="61">
        <v>-55.65</v>
      </c>
    </row>
    <row r="2743" spans="1:19" x14ac:dyDescent="0.2">
      <c r="A2743" t="s">
        <v>647</v>
      </c>
      <c r="B2743" t="s">
        <v>1062</v>
      </c>
      <c r="C2743" t="s">
        <v>1433</v>
      </c>
      <c r="D2743" t="s">
        <v>239</v>
      </c>
      <c r="E2743" t="s">
        <v>1546</v>
      </c>
      <c r="F2743" t="s">
        <v>117</v>
      </c>
      <c r="G2743" s="87">
        <v>43712</v>
      </c>
      <c r="H2743" t="s">
        <v>2974</v>
      </c>
      <c r="I2743" t="s">
        <v>5128</v>
      </c>
      <c r="J2743" t="s">
        <v>5129</v>
      </c>
      <c r="K2743">
        <v>10257</v>
      </c>
      <c r="L2743" t="s">
        <v>5130</v>
      </c>
      <c r="M2743" s="87">
        <v>43717</v>
      </c>
      <c r="N2743" t="s">
        <v>1551</v>
      </c>
      <c r="O2743" t="s">
        <v>1552</v>
      </c>
      <c r="P2743" s="61">
        <v>5500</v>
      </c>
      <c r="Q2743" t="s">
        <v>1552</v>
      </c>
      <c r="R2743" s="61">
        <v>5500</v>
      </c>
      <c r="S2743" s="61">
        <v>0</v>
      </c>
    </row>
    <row r="2744" spans="1:19" x14ac:dyDescent="0.2">
      <c r="A2744" t="s">
        <v>647</v>
      </c>
      <c r="B2744" t="s">
        <v>1062</v>
      </c>
      <c r="C2744" t="s">
        <v>1433</v>
      </c>
      <c r="D2744" t="s">
        <v>239</v>
      </c>
      <c r="E2744" t="s">
        <v>1546</v>
      </c>
      <c r="F2744" t="s">
        <v>117</v>
      </c>
      <c r="G2744" s="87">
        <v>43712</v>
      </c>
      <c r="H2744" t="s">
        <v>2974</v>
      </c>
      <c r="I2744" t="s">
        <v>5131</v>
      </c>
      <c r="J2744" t="s">
        <v>5132</v>
      </c>
      <c r="K2744">
        <v>10257</v>
      </c>
      <c r="L2744" t="s">
        <v>5133</v>
      </c>
      <c r="M2744" s="87">
        <v>43717</v>
      </c>
      <c r="N2744" t="s">
        <v>1551</v>
      </c>
      <c r="O2744" t="s">
        <v>1552</v>
      </c>
      <c r="P2744" s="61">
        <v>195</v>
      </c>
      <c r="Q2744" t="s">
        <v>1552</v>
      </c>
      <c r="R2744" s="61">
        <v>195</v>
      </c>
      <c r="S2744" s="61">
        <v>0</v>
      </c>
    </row>
    <row r="2745" spans="1:19" x14ac:dyDescent="0.2">
      <c r="A2745" t="s">
        <v>647</v>
      </c>
      <c r="B2745" t="s">
        <v>1062</v>
      </c>
      <c r="C2745" t="s">
        <v>1433</v>
      </c>
      <c r="D2745" t="s">
        <v>239</v>
      </c>
      <c r="E2745" t="s">
        <v>1546</v>
      </c>
      <c r="F2745" t="s">
        <v>117</v>
      </c>
      <c r="G2745" s="87">
        <v>43713</v>
      </c>
      <c r="H2745" t="s">
        <v>2974</v>
      </c>
      <c r="I2745" t="s">
        <v>5134</v>
      </c>
      <c r="J2745" t="s">
        <v>5135</v>
      </c>
      <c r="K2745">
        <v>10257</v>
      </c>
      <c r="L2745" t="s">
        <v>5133</v>
      </c>
      <c r="M2745" s="87">
        <v>43717</v>
      </c>
      <c r="N2745" t="s">
        <v>1551</v>
      </c>
      <c r="O2745" t="s">
        <v>1552</v>
      </c>
      <c r="P2745" s="61">
        <v>415</v>
      </c>
      <c r="Q2745" t="s">
        <v>1552</v>
      </c>
      <c r="R2745" s="61">
        <v>415</v>
      </c>
      <c r="S2745" s="61">
        <v>0</v>
      </c>
    </row>
    <row r="2746" spans="1:19" x14ac:dyDescent="0.2">
      <c r="A2746" t="s">
        <v>647</v>
      </c>
      <c r="B2746" t="s">
        <v>1062</v>
      </c>
      <c r="C2746" t="s">
        <v>1433</v>
      </c>
      <c r="D2746" t="s">
        <v>239</v>
      </c>
      <c r="E2746" t="s">
        <v>1546</v>
      </c>
      <c r="F2746" t="s">
        <v>117</v>
      </c>
      <c r="G2746" s="87">
        <v>43713</v>
      </c>
      <c r="H2746" t="s">
        <v>2974</v>
      </c>
      <c r="I2746" t="s">
        <v>5136</v>
      </c>
      <c r="J2746" t="s">
        <v>4779</v>
      </c>
      <c r="K2746">
        <v>10257</v>
      </c>
      <c r="L2746" t="s">
        <v>5137</v>
      </c>
      <c r="M2746" s="87">
        <v>43717</v>
      </c>
      <c r="N2746" t="s">
        <v>1551</v>
      </c>
      <c r="O2746" t="s">
        <v>1552</v>
      </c>
      <c r="P2746" s="61">
        <v>1265</v>
      </c>
      <c r="Q2746" t="s">
        <v>1552</v>
      </c>
      <c r="R2746" s="61">
        <v>1265</v>
      </c>
      <c r="S2746" s="61">
        <v>0</v>
      </c>
    </row>
    <row r="2747" spans="1:19" x14ac:dyDescent="0.2">
      <c r="A2747" t="s">
        <v>647</v>
      </c>
      <c r="B2747" t="s">
        <v>1062</v>
      </c>
      <c r="C2747" t="s">
        <v>1433</v>
      </c>
      <c r="D2747" t="s">
        <v>239</v>
      </c>
      <c r="E2747" t="s">
        <v>1546</v>
      </c>
      <c r="F2747" t="s">
        <v>117</v>
      </c>
      <c r="G2747" s="87">
        <v>43713</v>
      </c>
      <c r="H2747" t="s">
        <v>2974</v>
      </c>
      <c r="I2747" t="s">
        <v>5138</v>
      </c>
      <c r="J2747" t="s">
        <v>5139</v>
      </c>
      <c r="K2747">
        <v>10257</v>
      </c>
      <c r="L2747" t="s">
        <v>5137</v>
      </c>
      <c r="M2747" s="87">
        <v>43717</v>
      </c>
      <c r="N2747" t="s">
        <v>1551</v>
      </c>
      <c r="O2747" t="s">
        <v>1552</v>
      </c>
      <c r="P2747" s="61">
        <v>1122</v>
      </c>
      <c r="Q2747" t="s">
        <v>1552</v>
      </c>
      <c r="R2747" s="61">
        <v>1122</v>
      </c>
      <c r="S2747" s="61">
        <v>0</v>
      </c>
    </row>
    <row r="2748" spans="1:19" x14ac:dyDescent="0.2">
      <c r="A2748" t="s">
        <v>647</v>
      </c>
      <c r="B2748" t="s">
        <v>1062</v>
      </c>
      <c r="C2748" t="s">
        <v>1433</v>
      </c>
      <c r="D2748" t="s">
        <v>239</v>
      </c>
      <c r="E2748" t="s">
        <v>1546</v>
      </c>
      <c r="F2748" t="s">
        <v>117</v>
      </c>
      <c r="G2748" s="87">
        <v>43713</v>
      </c>
      <c r="H2748" t="s">
        <v>2974</v>
      </c>
      <c r="I2748" t="s">
        <v>5140</v>
      </c>
      <c r="J2748" t="s">
        <v>4877</v>
      </c>
      <c r="K2748">
        <v>10257</v>
      </c>
      <c r="L2748" t="s">
        <v>5137</v>
      </c>
      <c r="M2748" s="87">
        <v>43717</v>
      </c>
      <c r="N2748" t="s">
        <v>1551</v>
      </c>
      <c r="O2748" t="s">
        <v>1552</v>
      </c>
      <c r="P2748" s="61">
        <v>979</v>
      </c>
      <c r="Q2748" t="s">
        <v>1552</v>
      </c>
      <c r="R2748" s="61">
        <v>979</v>
      </c>
      <c r="S2748" s="61">
        <v>0</v>
      </c>
    </row>
    <row r="2749" spans="1:19" x14ac:dyDescent="0.2">
      <c r="A2749" t="s">
        <v>647</v>
      </c>
      <c r="B2749" t="s">
        <v>1062</v>
      </c>
      <c r="C2749" t="s">
        <v>1433</v>
      </c>
      <c r="D2749" t="s">
        <v>239</v>
      </c>
      <c r="E2749" t="s">
        <v>1546</v>
      </c>
      <c r="F2749" t="s">
        <v>117</v>
      </c>
      <c r="G2749" s="87">
        <v>43713</v>
      </c>
      <c r="H2749" t="s">
        <v>2974</v>
      </c>
      <c r="I2749" t="s">
        <v>5141</v>
      </c>
      <c r="J2749" t="s">
        <v>5139</v>
      </c>
      <c r="K2749">
        <v>10257</v>
      </c>
      <c r="L2749" t="s">
        <v>5137</v>
      </c>
      <c r="M2749" s="87">
        <v>43717</v>
      </c>
      <c r="N2749" t="s">
        <v>1551</v>
      </c>
      <c r="O2749" t="s">
        <v>1552</v>
      </c>
      <c r="P2749" s="61">
        <v>924</v>
      </c>
      <c r="Q2749" t="s">
        <v>1552</v>
      </c>
      <c r="R2749" s="61">
        <v>924</v>
      </c>
      <c r="S2749" s="61">
        <v>0</v>
      </c>
    </row>
    <row r="2750" spans="1:19" x14ac:dyDescent="0.2">
      <c r="A2750" t="s">
        <v>647</v>
      </c>
      <c r="B2750" t="s">
        <v>1062</v>
      </c>
      <c r="C2750" t="s">
        <v>1433</v>
      </c>
      <c r="D2750" t="s">
        <v>239</v>
      </c>
      <c r="E2750" t="s">
        <v>1546</v>
      </c>
      <c r="F2750" t="s">
        <v>117</v>
      </c>
      <c r="G2750" s="87">
        <v>43713</v>
      </c>
      <c r="H2750" t="s">
        <v>2974</v>
      </c>
      <c r="I2750" t="s">
        <v>5142</v>
      </c>
      <c r="J2750" t="s">
        <v>5143</v>
      </c>
      <c r="K2750">
        <v>10257</v>
      </c>
      <c r="L2750" t="s">
        <v>5137</v>
      </c>
      <c r="M2750" s="87">
        <v>43717</v>
      </c>
      <c r="N2750" t="s">
        <v>1551</v>
      </c>
      <c r="O2750" t="s">
        <v>1552</v>
      </c>
      <c r="P2750" s="61">
        <v>561</v>
      </c>
      <c r="Q2750" t="s">
        <v>1552</v>
      </c>
      <c r="R2750" s="61">
        <v>561</v>
      </c>
      <c r="S2750" s="61">
        <v>0</v>
      </c>
    </row>
    <row r="2751" spans="1:19" x14ac:dyDescent="0.2">
      <c r="A2751" t="s">
        <v>647</v>
      </c>
      <c r="B2751" t="s">
        <v>1062</v>
      </c>
      <c r="C2751" t="s">
        <v>1433</v>
      </c>
      <c r="D2751" t="s">
        <v>239</v>
      </c>
      <c r="E2751" t="s">
        <v>1546</v>
      </c>
      <c r="F2751" t="s">
        <v>117</v>
      </c>
      <c r="G2751" s="87">
        <v>43713</v>
      </c>
      <c r="H2751" t="s">
        <v>2974</v>
      </c>
      <c r="I2751" t="s">
        <v>5144</v>
      </c>
      <c r="J2751" t="s">
        <v>5145</v>
      </c>
      <c r="K2751">
        <v>10257</v>
      </c>
      <c r="L2751" t="s">
        <v>5137</v>
      </c>
      <c r="M2751" s="87">
        <v>43717</v>
      </c>
      <c r="N2751" t="s">
        <v>1551</v>
      </c>
      <c r="O2751" t="s">
        <v>1552</v>
      </c>
      <c r="P2751" s="61">
        <v>561</v>
      </c>
      <c r="Q2751" t="s">
        <v>1552</v>
      </c>
      <c r="R2751" s="61">
        <v>561</v>
      </c>
      <c r="S2751" s="61">
        <v>0</v>
      </c>
    </row>
    <row r="2752" spans="1:19" x14ac:dyDescent="0.2">
      <c r="A2752" t="s">
        <v>647</v>
      </c>
      <c r="B2752" t="s">
        <v>1062</v>
      </c>
      <c r="C2752" t="s">
        <v>1433</v>
      </c>
      <c r="D2752" t="s">
        <v>239</v>
      </c>
      <c r="E2752" t="s">
        <v>1546</v>
      </c>
      <c r="F2752" t="s">
        <v>117</v>
      </c>
      <c r="G2752" s="87">
        <v>43713</v>
      </c>
      <c r="H2752" t="s">
        <v>2974</v>
      </c>
      <c r="I2752" t="s">
        <v>5146</v>
      </c>
      <c r="J2752" t="s">
        <v>5147</v>
      </c>
      <c r="K2752">
        <v>10257</v>
      </c>
      <c r="L2752" t="s">
        <v>5148</v>
      </c>
      <c r="M2752" s="87">
        <v>43717</v>
      </c>
      <c r="N2752" t="s">
        <v>1551</v>
      </c>
      <c r="O2752" t="s">
        <v>1552</v>
      </c>
      <c r="P2752" s="61">
        <v>140</v>
      </c>
      <c r="Q2752" t="s">
        <v>1552</v>
      </c>
      <c r="R2752" s="61">
        <v>140</v>
      </c>
      <c r="S2752" s="61">
        <v>0</v>
      </c>
    </row>
    <row r="2753" spans="1:19" x14ac:dyDescent="0.2">
      <c r="A2753" t="s">
        <v>647</v>
      </c>
      <c r="B2753" t="s">
        <v>1062</v>
      </c>
      <c r="C2753" t="s">
        <v>1433</v>
      </c>
      <c r="D2753" t="s">
        <v>239</v>
      </c>
      <c r="E2753" t="s">
        <v>1546</v>
      </c>
      <c r="F2753" t="s">
        <v>117</v>
      </c>
      <c r="G2753" s="87">
        <v>43713</v>
      </c>
      <c r="H2753" t="s">
        <v>2974</v>
      </c>
      <c r="I2753" t="s">
        <v>5149</v>
      </c>
      <c r="J2753" t="s">
        <v>5150</v>
      </c>
      <c r="K2753">
        <v>10257</v>
      </c>
      <c r="L2753" t="s">
        <v>5148</v>
      </c>
      <c r="M2753" s="87">
        <v>43717</v>
      </c>
      <c r="N2753" t="s">
        <v>1551</v>
      </c>
      <c r="O2753" t="s">
        <v>1552</v>
      </c>
      <c r="P2753" s="61">
        <v>305</v>
      </c>
      <c r="Q2753" t="s">
        <v>1552</v>
      </c>
      <c r="R2753" s="61">
        <v>305</v>
      </c>
      <c r="S2753" s="61">
        <v>0</v>
      </c>
    </row>
    <row r="2754" spans="1:19" x14ac:dyDescent="0.2">
      <c r="A2754" t="s">
        <v>647</v>
      </c>
      <c r="B2754" t="s">
        <v>1062</v>
      </c>
      <c r="C2754" t="s">
        <v>1433</v>
      </c>
      <c r="D2754" t="s">
        <v>239</v>
      </c>
      <c r="E2754" t="s">
        <v>1546</v>
      </c>
      <c r="F2754" t="s">
        <v>117</v>
      </c>
      <c r="G2754" s="87">
        <v>43713</v>
      </c>
      <c r="H2754" t="s">
        <v>2974</v>
      </c>
      <c r="I2754" t="s">
        <v>5151</v>
      </c>
      <c r="J2754" t="s">
        <v>5152</v>
      </c>
      <c r="K2754">
        <v>10257</v>
      </c>
      <c r="L2754" t="s">
        <v>5148</v>
      </c>
      <c r="M2754" s="87">
        <v>43717</v>
      </c>
      <c r="N2754" t="s">
        <v>1551</v>
      </c>
      <c r="O2754" t="s">
        <v>1552</v>
      </c>
      <c r="P2754" s="61">
        <v>305</v>
      </c>
      <c r="Q2754" t="s">
        <v>1552</v>
      </c>
      <c r="R2754" s="61">
        <v>305</v>
      </c>
      <c r="S2754" s="61">
        <v>0</v>
      </c>
    </row>
    <row r="2755" spans="1:19" x14ac:dyDescent="0.2">
      <c r="A2755" t="s">
        <v>647</v>
      </c>
      <c r="B2755" t="s">
        <v>1062</v>
      </c>
      <c r="C2755" t="s">
        <v>1433</v>
      </c>
      <c r="D2755" t="s">
        <v>239</v>
      </c>
      <c r="E2755" t="s">
        <v>1546</v>
      </c>
      <c r="F2755" t="s">
        <v>117</v>
      </c>
      <c r="G2755" s="87">
        <v>43713</v>
      </c>
      <c r="H2755" t="s">
        <v>2974</v>
      </c>
      <c r="I2755" t="s">
        <v>5153</v>
      </c>
      <c r="J2755" t="s">
        <v>4545</v>
      </c>
      <c r="K2755">
        <v>10257</v>
      </c>
      <c r="L2755" t="s">
        <v>5137</v>
      </c>
      <c r="M2755" s="87">
        <v>43717</v>
      </c>
      <c r="N2755" t="s">
        <v>1551</v>
      </c>
      <c r="O2755" t="s">
        <v>1552</v>
      </c>
      <c r="P2755" s="61">
        <v>2420</v>
      </c>
      <c r="Q2755" t="s">
        <v>1552</v>
      </c>
      <c r="R2755" s="61">
        <v>2420</v>
      </c>
      <c r="S2755" s="61">
        <v>0</v>
      </c>
    </row>
    <row r="2756" spans="1:19" x14ac:dyDescent="0.2">
      <c r="A2756" t="s">
        <v>647</v>
      </c>
      <c r="B2756" t="s">
        <v>1062</v>
      </c>
      <c r="C2756" t="s">
        <v>1433</v>
      </c>
      <c r="D2756" t="s">
        <v>239</v>
      </c>
      <c r="E2756" t="s">
        <v>1546</v>
      </c>
      <c r="F2756" t="s">
        <v>117</v>
      </c>
      <c r="G2756" s="87">
        <v>43713</v>
      </c>
      <c r="H2756" t="s">
        <v>2974</v>
      </c>
      <c r="I2756" t="s">
        <v>5154</v>
      </c>
      <c r="J2756" t="s">
        <v>5155</v>
      </c>
      <c r="K2756">
        <v>10257</v>
      </c>
      <c r="L2756" t="s">
        <v>5148</v>
      </c>
      <c r="M2756" s="87">
        <v>43717</v>
      </c>
      <c r="N2756" t="s">
        <v>1551</v>
      </c>
      <c r="O2756" t="s">
        <v>1552</v>
      </c>
      <c r="P2756" s="61">
        <v>305</v>
      </c>
      <c r="Q2756" t="s">
        <v>1552</v>
      </c>
      <c r="R2756" s="61">
        <v>305</v>
      </c>
      <c r="S2756" s="61">
        <v>0</v>
      </c>
    </row>
    <row r="2757" spans="1:19" x14ac:dyDescent="0.2">
      <c r="A2757" t="s">
        <v>647</v>
      </c>
      <c r="B2757" t="s">
        <v>1062</v>
      </c>
      <c r="C2757" t="s">
        <v>1433</v>
      </c>
      <c r="D2757" t="s">
        <v>239</v>
      </c>
      <c r="E2757" t="s">
        <v>1546</v>
      </c>
      <c r="F2757" t="s">
        <v>117</v>
      </c>
      <c r="G2757" s="87">
        <v>43713</v>
      </c>
      <c r="H2757" t="s">
        <v>2974</v>
      </c>
      <c r="I2757" t="s">
        <v>5156</v>
      </c>
      <c r="J2757" t="s">
        <v>5121</v>
      </c>
      <c r="K2757">
        <v>10257</v>
      </c>
      <c r="L2757" t="s">
        <v>5157</v>
      </c>
      <c r="M2757" s="87">
        <v>43717</v>
      </c>
      <c r="N2757" t="s">
        <v>1551</v>
      </c>
      <c r="O2757" t="s">
        <v>1552</v>
      </c>
      <c r="P2757" s="61">
        <v>-2640</v>
      </c>
      <c r="Q2757" t="s">
        <v>1552</v>
      </c>
      <c r="R2757" s="61">
        <v>0</v>
      </c>
      <c r="S2757" s="61">
        <v>-2640</v>
      </c>
    </row>
    <row r="2758" spans="1:19" x14ac:dyDescent="0.2">
      <c r="A2758" t="s">
        <v>647</v>
      </c>
      <c r="B2758" t="s">
        <v>1062</v>
      </c>
      <c r="C2758" t="s">
        <v>1433</v>
      </c>
      <c r="D2758" t="s">
        <v>239</v>
      </c>
      <c r="E2758" t="s">
        <v>1546</v>
      </c>
      <c r="F2758" t="s">
        <v>117</v>
      </c>
      <c r="G2758" s="87">
        <v>43714</v>
      </c>
      <c r="H2758" t="s">
        <v>2974</v>
      </c>
      <c r="I2758" t="s">
        <v>4485</v>
      </c>
      <c r="J2758" t="s">
        <v>4550</v>
      </c>
      <c r="K2758">
        <v>10257</v>
      </c>
      <c r="L2758" t="s">
        <v>5158</v>
      </c>
      <c r="M2758" s="87">
        <v>43717</v>
      </c>
      <c r="N2758" t="s">
        <v>1551</v>
      </c>
      <c r="O2758" t="s">
        <v>1552</v>
      </c>
      <c r="P2758" s="61">
        <v>-766.07</v>
      </c>
      <c r="Q2758" t="s">
        <v>1552</v>
      </c>
      <c r="R2758" s="61">
        <v>0</v>
      </c>
      <c r="S2758" s="61">
        <v>-766.07</v>
      </c>
    </row>
    <row r="2759" spans="1:19" x14ac:dyDescent="0.2">
      <c r="A2759" t="s">
        <v>647</v>
      </c>
      <c r="B2759" t="s">
        <v>1062</v>
      </c>
      <c r="C2759" t="s">
        <v>1433</v>
      </c>
      <c r="D2759" t="s">
        <v>239</v>
      </c>
      <c r="E2759" t="s">
        <v>1546</v>
      </c>
      <c r="F2759" t="s">
        <v>117</v>
      </c>
      <c r="G2759" s="87">
        <v>43714</v>
      </c>
      <c r="H2759" t="s">
        <v>2974</v>
      </c>
      <c r="I2759" t="s">
        <v>4485</v>
      </c>
      <c r="J2759" t="s">
        <v>4486</v>
      </c>
      <c r="K2759">
        <v>10257</v>
      </c>
      <c r="L2759" t="s">
        <v>5158</v>
      </c>
      <c r="M2759" s="87">
        <v>43717</v>
      </c>
      <c r="N2759" t="s">
        <v>1551</v>
      </c>
      <c r="O2759" t="s">
        <v>1552</v>
      </c>
      <c r="P2759" s="61">
        <v>-671</v>
      </c>
      <c r="Q2759" t="s">
        <v>1552</v>
      </c>
      <c r="R2759" s="61">
        <v>0</v>
      </c>
      <c r="S2759" s="61">
        <v>-671</v>
      </c>
    </row>
    <row r="2760" spans="1:19" x14ac:dyDescent="0.2">
      <c r="A2760" t="s">
        <v>647</v>
      </c>
      <c r="B2760" t="s">
        <v>1062</v>
      </c>
      <c r="C2760" t="s">
        <v>1433</v>
      </c>
      <c r="D2760" t="s">
        <v>239</v>
      </c>
      <c r="E2760" t="s">
        <v>1546</v>
      </c>
      <c r="F2760" t="s">
        <v>117</v>
      </c>
      <c r="G2760" s="87">
        <v>43714</v>
      </c>
      <c r="H2760" t="s">
        <v>2974</v>
      </c>
      <c r="I2760" t="s">
        <v>4485</v>
      </c>
      <c r="J2760" t="s">
        <v>4563</v>
      </c>
      <c r="K2760">
        <v>10257</v>
      </c>
      <c r="L2760" t="s">
        <v>5158</v>
      </c>
      <c r="M2760" s="87">
        <v>43717</v>
      </c>
      <c r="N2760" t="s">
        <v>1551</v>
      </c>
      <c r="O2760" t="s">
        <v>1552</v>
      </c>
      <c r="P2760" s="61">
        <v>-200</v>
      </c>
      <c r="Q2760" t="s">
        <v>1552</v>
      </c>
      <c r="R2760" s="61">
        <v>0</v>
      </c>
      <c r="S2760" s="61">
        <v>-200</v>
      </c>
    </row>
    <row r="2761" spans="1:19" x14ac:dyDescent="0.2">
      <c r="A2761" t="s">
        <v>647</v>
      </c>
      <c r="B2761" t="s">
        <v>1062</v>
      </c>
      <c r="C2761" t="s">
        <v>1433</v>
      </c>
      <c r="D2761" t="s">
        <v>239</v>
      </c>
      <c r="E2761" t="s">
        <v>1546</v>
      </c>
      <c r="F2761" t="s">
        <v>117</v>
      </c>
      <c r="G2761" s="87">
        <v>43714</v>
      </c>
      <c r="H2761" t="s">
        <v>2974</v>
      </c>
      <c r="I2761" t="s">
        <v>4485</v>
      </c>
      <c r="J2761" t="s">
        <v>4735</v>
      </c>
      <c r="K2761">
        <v>10257</v>
      </c>
      <c r="L2761" t="s">
        <v>5158</v>
      </c>
      <c r="M2761" s="87">
        <v>43717</v>
      </c>
      <c r="N2761" t="s">
        <v>1551</v>
      </c>
      <c r="O2761" t="s">
        <v>1552</v>
      </c>
      <c r="P2761" s="61">
        <v>-250</v>
      </c>
      <c r="Q2761" t="s">
        <v>1552</v>
      </c>
      <c r="R2761" s="61">
        <v>0</v>
      </c>
      <c r="S2761" s="61">
        <v>-250</v>
      </c>
    </row>
    <row r="2762" spans="1:19" x14ac:dyDescent="0.2">
      <c r="A2762" t="s">
        <v>647</v>
      </c>
      <c r="B2762" t="s">
        <v>1062</v>
      </c>
      <c r="C2762" t="s">
        <v>1433</v>
      </c>
      <c r="D2762" t="s">
        <v>239</v>
      </c>
      <c r="E2762" t="s">
        <v>1546</v>
      </c>
      <c r="F2762" t="s">
        <v>117</v>
      </c>
      <c r="G2762" s="87">
        <v>43714</v>
      </c>
      <c r="H2762" t="s">
        <v>2974</v>
      </c>
      <c r="I2762" t="s">
        <v>4485</v>
      </c>
      <c r="J2762" t="s">
        <v>4978</v>
      </c>
      <c r="K2762">
        <v>10257</v>
      </c>
      <c r="L2762" t="s">
        <v>5158</v>
      </c>
      <c r="M2762" s="87">
        <v>43717</v>
      </c>
      <c r="N2762" t="s">
        <v>1551</v>
      </c>
      <c r="O2762" t="s">
        <v>1552</v>
      </c>
      <c r="P2762" s="61">
        <v>-500</v>
      </c>
      <c r="Q2762" t="s">
        <v>1552</v>
      </c>
      <c r="R2762" s="61">
        <v>0</v>
      </c>
      <c r="S2762" s="61">
        <v>-500</v>
      </c>
    </row>
    <row r="2763" spans="1:19" x14ac:dyDescent="0.2">
      <c r="A2763" t="s">
        <v>647</v>
      </c>
      <c r="B2763" t="s">
        <v>1062</v>
      </c>
      <c r="C2763" t="s">
        <v>1433</v>
      </c>
      <c r="D2763" t="s">
        <v>239</v>
      </c>
      <c r="E2763" t="s">
        <v>1546</v>
      </c>
      <c r="F2763" t="s">
        <v>117</v>
      </c>
      <c r="G2763" s="87">
        <v>43714</v>
      </c>
      <c r="H2763" t="s">
        <v>2974</v>
      </c>
      <c r="I2763" t="s">
        <v>5159</v>
      </c>
      <c r="J2763" t="s">
        <v>4747</v>
      </c>
      <c r="K2763">
        <v>10257</v>
      </c>
      <c r="L2763" t="s">
        <v>5160</v>
      </c>
      <c r="M2763" s="87">
        <v>43717</v>
      </c>
      <c r="N2763" t="s">
        <v>1551</v>
      </c>
      <c r="O2763" t="s">
        <v>1552</v>
      </c>
      <c r="P2763" s="61">
        <v>2970</v>
      </c>
      <c r="Q2763" t="s">
        <v>1552</v>
      </c>
      <c r="R2763" s="61">
        <v>2970</v>
      </c>
      <c r="S2763" s="61">
        <v>0</v>
      </c>
    </row>
    <row r="2764" spans="1:19" x14ac:dyDescent="0.2">
      <c r="A2764" t="s">
        <v>647</v>
      </c>
      <c r="B2764" t="s">
        <v>1062</v>
      </c>
      <c r="C2764" t="s">
        <v>1433</v>
      </c>
      <c r="D2764" t="s">
        <v>239</v>
      </c>
      <c r="E2764" t="s">
        <v>1546</v>
      </c>
      <c r="F2764" t="s">
        <v>117</v>
      </c>
      <c r="G2764" s="87">
        <v>43714</v>
      </c>
      <c r="H2764" t="s">
        <v>2974</v>
      </c>
      <c r="I2764" t="s">
        <v>5161</v>
      </c>
      <c r="J2764" t="s">
        <v>4754</v>
      </c>
      <c r="K2764">
        <v>10257</v>
      </c>
      <c r="L2764" t="s">
        <v>5160</v>
      </c>
      <c r="M2764" s="87">
        <v>43717</v>
      </c>
      <c r="N2764" t="s">
        <v>1551</v>
      </c>
      <c r="O2764" t="s">
        <v>1552</v>
      </c>
      <c r="P2764" s="61">
        <v>916.66</v>
      </c>
      <c r="Q2764" t="s">
        <v>1552</v>
      </c>
      <c r="R2764" s="61">
        <v>916.66</v>
      </c>
      <c r="S2764" s="61">
        <v>0</v>
      </c>
    </row>
    <row r="2765" spans="1:19" x14ac:dyDescent="0.2">
      <c r="A2765" t="s">
        <v>647</v>
      </c>
      <c r="B2765" t="s">
        <v>1062</v>
      </c>
      <c r="C2765" t="s">
        <v>1433</v>
      </c>
      <c r="D2765" t="s">
        <v>239</v>
      </c>
      <c r="E2765" t="s">
        <v>1546</v>
      </c>
      <c r="F2765" t="s">
        <v>117</v>
      </c>
      <c r="G2765" s="87">
        <v>43714</v>
      </c>
      <c r="H2765" t="s">
        <v>2974</v>
      </c>
      <c r="I2765" t="s">
        <v>5162</v>
      </c>
      <c r="J2765" t="s">
        <v>5163</v>
      </c>
      <c r="K2765">
        <v>10257</v>
      </c>
      <c r="L2765" t="s">
        <v>5160</v>
      </c>
      <c r="M2765" s="87">
        <v>43717</v>
      </c>
      <c r="N2765" t="s">
        <v>1551</v>
      </c>
      <c r="O2765" t="s">
        <v>1552</v>
      </c>
      <c r="P2765" s="61">
        <v>880</v>
      </c>
      <c r="Q2765" t="s">
        <v>1552</v>
      </c>
      <c r="R2765" s="61">
        <v>880</v>
      </c>
      <c r="S2765" s="61">
        <v>0</v>
      </c>
    </row>
    <row r="2766" spans="1:19" x14ac:dyDescent="0.2">
      <c r="A2766" t="s">
        <v>647</v>
      </c>
      <c r="B2766" t="s">
        <v>1062</v>
      </c>
      <c r="C2766" t="s">
        <v>1433</v>
      </c>
      <c r="D2766" t="s">
        <v>239</v>
      </c>
      <c r="E2766" t="s">
        <v>1546</v>
      </c>
      <c r="F2766" t="s">
        <v>117</v>
      </c>
      <c r="G2766" s="87">
        <v>43714</v>
      </c>
      <c r="H2766" t="s">
        <v>2974</v>
      </c>
      <c r="I2766" t="s">
        <v>5164</v>
      </c>
      <c r="J2766" t="s">
        <v>4562</v>
      </c>
      <c r="K2766">
        <v>10257</v>
      </c>
      <c r="L2766" t="s">
        <v>5160</v>
      </c>
      <c r="M2766" s="87">
        <v>43717</v>
      </c>
      <c r="N2766" t="s">
        <v>1551</v>
      </c>
      <c r="O2766" t="s">
        <v>1552</v>
      </c>
      <c r="P2766" s="61">
        <v>764.5</v>
      </c>
      <c r="Q2766" t="s">
        <v>1552</v>
      </c>
      <c r="R2766" s="61">
        <v>764.5</v>
      </c>
      <c r="S2766" s="61">
        <v>0</v>
      </c>
    </row>
    <row r="2767" spans="1:19" x14ac:dyDescent="0.2">
      <c r="A2767" t="s">
        <v>647</v>
      </c>
      <c r="B2767" t="s">
        <v>1062</v>
      </c>
      <c r="C2767" t="s">
        <v>1433</v>
      </c>
      <c r="D2767" t="s">
        <v>239</v>
      </c>
      <c r="E2767" t="s">
        <v>1546</v>
      </c>
      <c r="F2767" t="s">
        <v>117</v>
      </c>
      <c r="G2767" s="87">
        <v>43714</v>
      </c>
      <c r="H2767" t="s">
        <v>2974</v>
      </c>
      <c r="I2767" t="s">
        <v>5165</v>
      </c>
      <c r="J2767" t="s">
        <v>5166</v>
      </c>
      <c r="K2767">
        <v>10257</v>
      </c>
      <c r="L2767" t="s">
        <v>5160</v>
      </c>
      <c r="M2767" s="87">
        <v>43717</v>
      </c>
      <c r="N2767" t="s">
        <v>1551</v>
      </c>
      <c r="O2767" t="s">
        <v>1552</v>
      </c>
      <c r="P2767" s="61">
        <v>561</v>
      </c>
      <c r="Q2767" t="s">
        <v>1552</v>
      </c>
      <c r="R2767" s="61">
        <v>561</v>
      </c>
      <c r="S2767" s="61">
        <v>0</v>
      </c>
    </row>
    <row r="2768" spans="1:19" x14ac:dyDescent="0.2">
      <c r="A2768" t="s">
        <v>647</v>
      </c>
      <c r="B2768" t="s">
        <v>1062</v>
      </c>
      <c r="C2768" t="s">
        <v>1433</v>
      </c>
      <c r="D2768" t="s">
        <v>239</v>
      </c>
      <c r="E2768" t="s">
        <v>1546</v>
      </c>
      <c r="F2768" t="s">
        <v>117</v>
      </c>
      <c r="G2768" s="87">
        <v>43714</v>
      </c>
      <c r="H2768" t="s">
        <v>2974</v>
      </c>
      <c r="I2768" t="s">
        <v>5167</v>
      </c>
      <c r="J2768" t="s">
        <v>5168</v>
      </c>
      <c r="K2768">
        <v>10257</v>
      </c>
      <c r="L2768" t="s">
        <v>5169</v>
      </c>
      <c r="M2768" s="87">
        <v>43717</v>
      </c>
      <c r="N2768" t="s">
        <v>1551</v>
      </c>
      <c r="O2768" t="s">
        <v>1552</v>
      </c>
      <c r="P2768" s="61">
        <v>360</v>
      </c>
      <c r="Q2768" t="s">
        <v>1552</v>
      </c>
      <c r="R2768" s="61">
        <v>360</v>
      </c>
      <c r="S2768" s="61">
        <v>0</v>
      </c>
    </row>
    <row r="2769" spans="1:19" x14ac:dyDescent="0.2">
      <c r="A2769" t="s">
        <v>647</v>
      </c>
      <c r="B2769" t="s">
        <v>1062</v>
      </c>
      <c r="C2769" t="s">
        <v>1433</v>
      </c>
      <c r="D2769" t="s">
        <v>239</v>
      </c>
      <c r="E2769" t="s">
        <v>1546</v>
      </c>
      <c r="F2769" t="s">
        <v>117</v>
      </c>
      <c r="G2769" s="87">
        <v>43714</v>
      </c>
      <c r="H2769" t="s">
        <v>2974</v>
      </c>
      <c r="I2769" t="s">
        <v>5170</v>
      </c>
      <c r="J2769" t="s">
        <v>4894</v>
      </c>
      <c r="K2769">
        <v>10257</v>
      </c>
      <c r="L2769" t="s">
        <v>5160</v>
      </c>
      <c r="M2769" s="87">
        <v>43717</v>
      </c>
      <c r="N2769" t="s">
        <v>1551</v>
      </c>
      <c r="O2769" t="s">
        <v>1552</v>
      </c>
      <c r="P2769" s="61">
        <v>3289</v>
      </c>
      <c r="Q2769" t="s">
        <v>1552</v>
      </c>
      <c r="R2769" s="61">
        <v>3289</v>
      </c>
      <c r="S2769" s="61">
        <v>0</v>
      </c>
    </row>
    <row r="2770" spans="1:19" x14ac:dyDescent="0.2">
      <c r="A2770" t="s">
        <v>647</v>
      </c>
      <c r="B2770" t="s">
        <v>1062</v>
      </c>
      <c r="C2770" t="s">
        <v>1433</v>
      </c>
      <c r="D2770" t="s">
        <v>239</v>
      </c>
      <c r="E2770" t="s">
        <v>1546</v>
      </c>
      <c r="F2770" t="s">
        <v>117</v>
      </c>
      <c r="G2770" s="87">
        <v>43714</v>
      </c>
      <c r="H2770" t="s">
        <v>2974</v>
      </c>
      <c r="I2770" t="s">
        <v>5171</v>
      </c>
      <c r="J2770" t="s">
        <v>5172</v>
      </c>
      <c r="K2770">
        <v>10257</v>
      </c>
      <c r="L2770" t="s">
        <v>5169</v>
      </c>
      <c r="M2770" s="87">
        <v>43717</v>
      </c>
      <c r="N2770" t="s">
        <v>1551</v>
      </c>
      <c r="O2770" t="s">
        <v>1552</v>
      </c>
      <c r="P2770" s="61">
        <v>195</v>
      </c>
      <c r="Q2770" t="s">
        <v>1552</v>
      </c>
      <c r="R2770" s="61">
        <v>195</v>
      </c>
      <c r="S2770" s="61">
        <v>0</v>
      </c>
    </row>
    <row r="2771" spans="1:19" x14ac:dyDescent="0.2">
      <c r="A2771" t="s">
        <v>647</v>
      </c>
      <c r="B2771" t="s">
        <v>1062</v>
      </c>
      <c r="C2771" t="s">
        <v>1433</v>
      </c>
      <c r="D2771" t="s">
        <v>239</v>
      </c>
      <c r="E2771" t="s">
        <v>1546</v>
      </c>
      <c r="F2771" t="s">
        <v>117</v>
      </c>
      <c r="G2771" s="87">
        <v>43714</v>
      </c>
      <c r="H2771" t="s">
        <v>2974</v>
      </c>
      <c r="I2771" t="s">
        <v>5173</v>
      </c>
      <c r="J2771" t="s">
        <v>4708</v>
      </c>
      <c r="K2771">
        <v>10257</v>
      </c>
      <c r="L2771" t="s">
        <v>5174</v>
      </c>
      <c r="M2771" s="87">
        <v>43717</v>
      </c>
      <c r="N2771" t="s">
        <v>1551</v>
      </c>
      <c r="O2771" t="s">
        <v>1552</v>
      </c>
      <c r="P2771" s="61">
        <v>-2294.62</v>
      </c>
      <c r="Q2771" t="s">
        <v>1552</v>
      </c>
      <c r="R2771" s="61">
        <v>0</v>
      </c>
      <c r="S2771" s="61">
        <v>-2294.62</v>
      </c>
    </row>
    <row r="2772" spans="1:19" x14ac:dyDescent="0.2">
      <c r="A2772" t="s">
        <v>647</v>
      </c>
      <c r="B2772" t="s">
        <v>1062</v>
      </c>
      <c r="C2772" t="s">
        <v>1433</v>
      </c>
      <c r="D2772" t="s">
        <v>239</v>
      </c>
      <c r="E2772" t="s">
        <v>1546</v>
      </c>
      <c r="F2772" t="s">
        <v>117</v>
      </c>
      <c r="G2772" s="87">
        <v>43717</v>
      </c>
      <c r="H2772" t="s">
        <v>2974</v>
      </c>
      <c r="I2772" t="s">
        <v>5175</v>
      </c>
      <c r="J2772" t="s">
        <v>5176</v>
      </c>
      <c r="K2772">
        <v>10259</v>
      </c>
      <c r="L2772" t="s">
        <v>5177</v>
      </c>
      <c r="M2772" s="87">
        <v>43718</v>
      </c>
      <c r="N2772" t="s">
        <v>1551</v>
      </c>
      <c r="O2772" t="s">
        <v>1552</v>
      </c>
      <c r="P2772" s="61">
        <v>979</v>
      </c>
      <c r="Q2772" t="s">
        <v>1552</v>
      </c>
      <c r="R2772" s="61">
        <v>979</v>
      </c>
      <c r="S2772" s="61">
        <v>0</v>
      </c>
    </row>
    <row r="2773" spans="1:19" x14ac:dyDescent="0.2">
      <c r="A2773" t="s">
        <v>647</v>
      </c>
      <c r="B2773" t="s">
        <v>1062</v>
      </c>
      <c r="C2773" t="s">
        <v>1433</v>
      </c>
      <c r="D2773" t="s">
        <v>239</v>
      </c>
      <c r="E2773" t="s">
        <v>1546</v>
      </c>
      <c r="F2773" t="s">
        <v>117</v>
      </c>
      <c r="G2773" s="87">
        <v>43717</v>
      </c>
      <c r="H2773" t="s">
        <v>2974</v>
      </c>
      <c r="I2773" t="s">
        <v>5178</v>
      </c>
      <c r="J2773" t="s">
        <v>5179</v>
      </c>
      <c r="K2773">
        <v>10259</v>
      </c>
      <c r="L2773" t="s">
        <v>5177</v>
      </c>
      <c r="M2773" s="87">
        <v>43718</v>
      </c>
      <c r="N2773" t="s">
        <v>1551</v>
      </c>
      <c r="O2773" t="s">
        <v>1552</v>
      </c>
      <c r="P2773" s="61">
        <v>539</v>
      </c>
      <c r="Q2773" t="s">
        <v>1552</v>
      </c>
      <c r="R2773" s="61">
        <v>539</v>
      </c>
      <c r="S2773" s="61">
        <v>0</v>
      </c>
    </row>
    <row r="2774" spans="1:19" x14ac:dyDescent="0.2">
      <c r="A2774" t="s">
        <v>647</v>
      </c>
      <c r="B2774" t="s">
        <v>1062</v>
      </c>
      <c r="C2774" t="s">
        <v>1433</v>
      </c>
      <c r="D2774" t="s">
        <v>239</v>
      </c>
      <c r="E2774" t="s">
        <v>1546</v>
      </c>
      <c r="F2774" t="s">
        <v>117</v>
      </c>
      <c r="G2774" s="87">
        <v>43717</v>
      </c>
      <c r="H2774" t="s">
        <v>2974</v>
      </c>
      <c r="I2774" t="s">
        <v>5180</v>
      </c>
      <c r="J2774" t="s">
        <v>4827</v>
      </c>
      <c r="K2774">
        <v>10259</v>
      </c>
      <c r="L2774" t="s">
        <v>5177</v>
      </c>
      <c r="M2774" s="87">
        <v>43718</v>
      </c>
      <c r="N2774" t="s">
        <v>1551</v>
      </c>
      <c r="O2774" t="s">
        <v>1552</v>
      </c>
      <c r="P2774" s="61">
        <v>200</v>
      </c>
      <c r="Q2774" t="s">
        <v>1552</v>
      </c>
      <c r="R2774" s="61">
        <v>200</v>
      </c>
      <c r="S2774" s="61">
        <v>0</v>
      </c>
    </row>
    <row r="2775" spans="1:19" x14ac:dyDescent="0.2">
      <c r="A2775" t="s">
        <v>647</v>
      </c>
      <c r="B2775" t="s">
        <v>1062</v>
      </c>
      <c r="C2775" t="s">
        <v>1433</v>
      </c>
      <c r="D2775" t="s">
        <v>239</v>
      </c>
      <c r="E2775" t="s">
        <v>1546</v>
      </c>
      <c r="F2775" t="s">
        <v>117</v>
      </c>
      <c r="G2775" s="87">
        <v>43717</v>
      </c>
      <c r="H2775" t="s">
        <v>2974</v>
      </c>
      <c r="I2775" t="s">
        <v>5181</v>
      </c>
      <c r="J2775" t="s">
        <v>5182</v>
      </c>
      <c r="K2775">
        <v>10259</v>
      </c>
      <c r="L2775" t="s">
        <v>5183</v>
      </c>
      <c r="M2775" s="87">
        <v>43718</v>
      </c>
      <c r="N2775" t="s">
        <v>1551</v>
      </c>
      <c r="O2775" t="s">
        <v>1552</v>
      </c>
      <c r="P2775" s="61">
        <v>250</v>
      </c>
      <c r="Q2775" t="s">
        <v>1552</v>
      </c>
      <c r="R2775" s="61">
        <v>250</v>
      </c>
      <c r="S2775" s="61">
        <v>0</v>
      </c>
    </row>
    <row r="2776" spans="1:19" x14ac:dyDescent="0.2">
      <c r="A2776" t="s">
        <v>647</v>
      </c>
      <c r="B2776" t="s">
        <v>1062</v>
      </c>
      <c r="C2776" t="s">
        <v>1433</v>
      </c>
      <c r="D2776" t="s">
        <v>239</v>
      </c>
      <c r="E2776" t="s">
        <v>1546</v>
      </c>
      <c r="F2776" t="s">
        <v>117</v>
      </c>
      <c r="G2776" s="87">
        <v>43717</v>
      </c>
      <c r="H2776" t="s">
        <v>2974</v>
      </c>
      <c r="I2776" t="s">
        <v>5184</v>
      </c>
      <c r="J2776" t="s">
        <v>5185</v>
      </c>
      <c r="K2776">
        <v>10259</v>
      </c>
      <c r="L2776" t="s">
        <v>5183</v>
      </c>
      <c r="M2776" s="87">
        <v>43718</v>
      </c>
      <c r="N2776" t="s">
        <v>1551</v>
      </c>
      <c r="O2776" t="s">
        <v>1552</v>
      </c>
      <c r="P2776" s="61">
        <v>195</v>
      </c>
      <c r="Q2776" t="s">
        <v>1552</v>
      </c>
      <c r="R2776" s="61">
        <v>195</v>
      </c>
      <c r="S2776" s="61">
        <v>0</v>
      </c>
    </row>
    <row r="2777" spans="1:19" x14ac:dyDescent="0.2">
      <c r="A2777" t="s">
        <v>647</v>
      </c>
      <c r="B2777" t="s">
        <v>1062</v>
      </c>
      <c r="C2777" t="s">
        <v>1433</v>
      </c>
      <c r="D2777" t="s">
        <v>239</v>
      </c>
      <c r="E2777" t="s">
        <v>1546</v>
      </c>
      <c r="F2777" t="s">
        <v>117</v>
      </c>
      <c r="G2777" s="87">
        <v>43717</v>
      </c>
      <c r="H2777" t="s">
        <v>2974</v>
      </c>
      <c r="I2777" t="s">
        <v>5186</v>
      </c>
      <c r="J2777" t="s">
        <v>5187</v>
      </c>
      <c r="K2777">
        <v>10259</v>
      </c>
      <c r="L2777" t="s">
        <v>5188</v>
      </c>
      <c r="M2777" s="87">
        <v>43718</v>
      </c>
      <c r="N2777" t="s">
        <v>1551</v>
      </c>
      <c r="O2777" t="s">
        <v>1552</v>
      </c>
      <c r="P2777" s="61">
        <v>525</v>
      </c>
      <c r="Q2777" t="s">
        <v>1552</v>
      </c>
      <c r="R2777" s="61">
        <v>525</v>
      </c>
      <c r="S2777" s="61">
        <v>0</v>
      </c>
    </row>
    <row r="2778" spans="1:19" x14ac:dyDescent="0.2">
      <c r="A2778" t="s">
        <v>647</v>
      </c>
      <c r="B2778" t="s">
        <v>1062</v>
      </c>
      <c r="C2778" t="s">
        <v>1433</v>
      </c>
      <c r="D2778" t="s">
        <v>239</v>
      </c>
      <c r="E2778" t="s">
        <v>1546</v>
      </c>
      <c r="F2778" t="s">
        <v>117</v>
      </c>
      <c r="G2778" s="87">
        <v>43717</v>
      </c>
      <c r="H2778" t="s">
        <v>2974</v>
      </c>
      <c r="I2778" t="s">
        <v>5189</v>
      </c>
      <c r="J2778" t="s">
        <v>5190</v>
      </c>
      <c r="K2778">
        <v>10259</v>
      </c>
      <c r="L2778" t="s">
        <v>5188</v>
      </c>
      <c r="M2778" s="87">
        <v>43718</v>
      </c>
      <c r="N2778" t="s">
        <v>1551</v>
      </c>
      <c r="O2778" t="s">
        <v>1552</v>
      </c>
      <c r="P2778" s="61">
        <v>140</v>
      </c>
      <c r="Q2778" t="s">
        <v>1552</v>
      </c>
      <c r="R2778" s="61">
        <v>140</v>
      </c>
      <c r="S2778" s="61">
        <v>0</v>
      </c>
    </row>
    <row r="2779" spans="1:19" x14ac:dyDescent="0.2">
      <c r="A2779" t="s">
        <v>647</v>
      </c>
      <c r="B2779" t="s">
        <v>1062</v>
      </c>
      <c r="C2779" t="s">
        <v>1433</v>
      </c>
      <c r="D2779" t="s">
        <v>239</v>
      </c>
      <c r="E2779" t="s">
        <v>1546</v>
      </c>
      <c r="F2779" t="s">
        <v>117</v>
      </c>
      <c r="G2779" s="87">
        <v>43717</v>
      </c>
      <c r="H2779" t="s">
        <v>2974</v>
      </c>
      <c r="I2779" t="s">
        <v>5191</v>
      </c>
      <c r="J2779" t="s">
        <v>5192</v>
      </c>
      <c r="K2779">
        <v>10259</v>
      </c>
      <c r="L2779" t="s">
        <v>5188</v>
      </c>
      <c r="M2779" s="87">
        <v>43718</v>
      </c>
      <c r="N2779" t="s">
        <v>1551</v>
      </c>
      <c r="O2779" t="s">
        <v>1552</v>
      </c>
      <c r="P2779" s="61">
        <v>360</v>
      </c>
      <c r="Q2779" t="s">
        <v>1552</v>
      </c>
      <c r="R2779" s="61">
        <v>360</v>
      </c>
      <c r="S2779" s="61">
        <v>0</v>
      </c>
    </row>
    <row r="2780" spans="1:19" x14ac:dyDescent="0.2">
      <c r="A2780" t="s">
        <v>647</v>
      </c>
      <c r="B2780" t="s">
        <v>1062</v>
      </c>
      <c r="C2780" t="s">
        <v>1433</v>
      </c>
      <c r="D2780" t="s">
        <v>239</v>
      </c>
      <c r="E2780" t="s">
        <v>1546</v>
      </c>
      <c r="F2780" t="s">
        <v>117</v>
      </c>
      <c r="G2780" s="87">
        <v>43717</v>
      </c>
      <c r="H2780" t="s">
        <v>2974</v>
      </c>
      <c r="I2780" t="s">
        <v>5193</v>
      </c>
      <c r="J2780" t="s">
        <v>5194</v>
      </c>
      <c r="K2780">
        <v>10259</v>
      </c>
      <c r="L2780" t="s">
        <v>5188</v>
      </c>
      <c r="M2780" s="87">
        <v>43718</v>
      </c>
      <c r="N2780" t="s">
        <v>1551</v>
      </c>
      <c r="O2780" t="s">
        <v>1552</v>
      </c>
      <c r="P2780" s="61">
        <v>195</v>
      </c>
      <c r="Q2780" t="s">
        <v>1552</v>
      </c>
      <c r="R2780" s="61">
        <v>195</v>
      </c>
      <c r="S2780" s="61">
        <v>0</v>
      </c>
    </row>
    <row r="2781" spans="1:19" x14ac:dyDescent="0.2">
      <c r="A2781" t="s">
        <v>647</v>
      </c>
      <c r="B2781" t="s">
        <v>1062</v>
      </c>
      <c r="C2781" t="s">
        <v>1433</v>
      </c>
      <c r="D2781" t="s">
        <v>239</v>
      </c>
      <c r="E2781" t="s">
        <v>1546</v>
      </c>
      <c r="F2781" t="s">
        <v>117</v>
      </c>
      <c r="G2781" s="87">
        <v>43717</v>
      </c>
      <c r="H2781" t="s">
        <v>2974</v>
      </c>
      <c r="I2781" t="s">
        <v>5195</v>
      </c>
      <c r="J2781" t="s">
        <v>5127</v>
      </c>
      <c r="K2781">
        <v>10259</v>
      </c>
      <c r="L2781" t="s">
        <v>5177</v>
      </c>
      <c r="M2781" s="87">
        <v>43718</v>
      </c>
      <c r="N2781" t="s">
        <v>1551</v>
      </c>
      <c r="O2781" t="s">
        <v>1552</v>
      </c>
      <c r="P2781" s="61">
        <v>1639</v>
      </c>
      <c r="Q2781" t="s">
        <v>1552</v>
      </c>
      <c r="R2781" s="61">
        <v>1639</v>
      </c>
      <c r="S2781" s="61">
        <v>0</v>
      </c>
    </row>
    <row r="2782" spans="1:19" x14ac:dyDescent="0.2">
      <c r="A2782" t="s">
        <v>647</v>
      </c>
      <c r="B2782" t="s">
        <v>1062</v>
      </c>
      <c r="C2782" t="s">
        <v>1433</v>
      </c>
      <c r="D2782" t="s">
        <v>239</v>
      </c>
      <c r="E2782" t="s">
        <v>1546</v>
      </c>
      <c r="F2782" t="s">
        <v>117</v>
      </c>
      <c r="G2782" s="87">
        <v>43717</v>
      </c>
      <c r="H2782" t="s">
        <v>2974</v>
      </c>
      <c r="I2782" t="s">
        <v>5196</v>
      </c>
      <c r="J2782" t="s">
        <v>5197</v>
      </c>
      <c r="K2782">
        <v>10259</v>
      </c>
      <c r="L2782" t="s">
        <v>5183</v>
      </c>
      <c r="M2782" s="87">
        <v>43718</v>
      </c>
      <c r="N2782" t="s">
        <v>1551</v>
      </c>
      <c r="O2782" t="s">
        <v>1552</v>
      </c>
      <c r="P2782" s="61">
        <v>250</v>
      </c>
      <c r="Q2782" t="s">
        <v>1552</v>
      </c>
      <c r="R2782" s="61">
        <v>250</v>
      </c>
      <c r="S2782" s="61">
        <v>0</v>
      </c>
    </row>
    <row r="2783" spans="1:19" x14ac:dyDescent="0.2">
      <c r="A2783" t="s">
        <v>647</v>
      </c>
      <c r="B2783" t="s">
        <v>1062</v>
      </c>
      <c r="C2783" t="s">
        <v>1433</v>
      </c>
      <c r="D2783" t="s">
        <v>239</v>
      </c>
      <c r="E2783" t="s">
        <v>1546</v>
      </c>
      <c r="F2783" t="s">
        <v>117</v>
      </c>
      <c r="G2783" s="87">
        <v>43717</v>
      </c>
      <c r="H2783" t="s">
        <v>2974</v>
      </c>
      <c r="I2783" t="s">
        <v>5198</v>
      </c>
      <c r="J2783" t="s">
        <v>5199</v>
      </c>
      <c r="K2783">
        <v>10259</v>
      </c>
      <c r="L2783" t="s">
        <v>5188</v>
      </c>
      <c r="M2783" s="87">
        <v>43718</v>
      </c>
      <c r="N2783" t="s">
        <v>1551</v>
      </c>
      <c r="O2783" t="s">
        <v>1552</v>
      </c>
      <c r="P2783" s="61">
        <v>195</v>
      </c>
      <c r="Q2783" t="s">
        <v>1552</v>
      </c>
      <c r="R2783" s="61">
        <v>195</v>
      </c>
      <c r="S2783" s="61">
        <v>0</v>
      </c>
    </row>
    <row r="2784" spans="1:19" x14ac:dyDescent="0.2">
      <c r="A2784" t="s">
        <v>647</v>
      </c>
      <c r="B2784" t="s">
        <v>1062</v>
      </c>
      <c r="C2784" t="s">
        <v>1433</v>
      </c>
      <c r="D2784" t="s">
        <v>239</v>
      </c>
      <c r="E2784" t="s">
        <v>1546</v>
      </c>
      <c r="F2784" t="s">
        <v>117</v>
      </c>
      <c r="G2784" s="87">
        <v>43718</v>
      </c>
      <c r="H2784" t="s">
        <v>2974</v>
      </c>
      <c r="I2784" t="s">
        <v>4485</v>
      </c>
      <c r="J2784" t="s">
        <v>5200</v>
      </c>
      <c r="K2784">
        <v>10259</v>
      </c>
      <c r="L2784" t="s">
        <v>5201</v>
      </c>
      <c r="M2784" s="87">
        <v>43718</v>
      </c>
      <c r="N2784" t="s">
        <v>1551</v>
      </c>
      <c r="O2784" t="s">
        <v>1552</v>
      </c>
      <c r="P2784" s="61">
        <v>-300</v>
      </c>
      <c r="Q2784" t="s">
        <v>1552</v>
      </c>
      <c r="R2784" s="61">
        <v>0</v>
      </c>
      <c r="S2784" s="61">
        <v>-300</v>
      </c>
    </row>
    <row r="2785" spans="1:19" x14ac:dyDescent="0.2">
      <c r="A2785" t="s">
        <v>647</v>
      </c>
      <c r="B2785" t="s">
        <v>1062</v>
      </c>
      <c r="C2785" t="s">
        <v>1433</v>
      </c>
      <c r="D2785" t="s">
        <v>239</v>
      </c>
      <c r="E2785" t="s">
        <v>1546</v>
      </c>
      <c r="F2785" t="s">
        <v>117</v>
      </c>
      <c r="G2785" s="87">
        <v>43718</v>
      </c>
      <c r="H2785" t="s">
        <v>2974</v>
      </c>
      <c r="I2785" t="s">
        <v>5202</v>
      </c>
      <c r="J2785" t="s">
        <v>4516</v>
      </c>
      <c r="K2785">
        <v>10270</v>
      </c>
      <c r="L2785" t="s">
        <v>5203</v>
      </c>
      <c r="M2785" s="87">
        <v>43732</v>
      </c>
      <c r="N2785" t="s">
        <v>1635</v>
      </c>
      <c r="O2785" t="s">
        <v>1552</v>
      </c>
      <c r="P2785" s="61">
        <v>550</v>
      </c>
      <c r="Q2785" t="s">
        <v>1552</v>
      </c>
      <c r="R2785" s="61">
        <v>550</v>
      </c>
      <c r="S2785" s="61">
        <v>0</v>
      </c>
    </row>
    <row r="2786" spans="1:19" x14ac:dyDescent="0.2">
      <c r="A2786" t="s">
        <v>647</v>
      </c>
      <c r="B2786" t="s">
        <v>1062</v>
      </c>
      <c r="C2786" t="s">
        <v>1433</v>
      </c>
      <c r="D2786" t="s">
        <v>239</v>
      </c>
      <c r="E2786" t="s">
        <v>1546</v>
      </c>
      <c r="F2786" t="s">
        <v>117</v>
      </c>
      <c r="G2786" s="87">
        <v>43718</v>
      </c>
      <c r="H2786" t="s">
        <v>2974</v>
      </c>
      <c r="I2786" t="s">
        <v>5204</v>
      </c>
      <c r="J2786" t="s">
        <v>5205</v>
      </c>
      <c r="K2786">
        <v>10270</v>
      </c>
      <c r="L2786" t="s">
        <v>5206</v>
      </c>
      <c r="M2786" s="87">
        <v>43732</v>
      </c>
      <c r="N2786" t="s">
        <v>1635</v>
      </c>
      <c r="O2786" t="s">
        <v>1552</v>
      </c>
      <c r="P2786" s="61">
        <v>470</v>
      </c>
      <c r="Q2786" t="s">
        <v>1552</v>
      </c>
      <c r="R2786" s="61">
        <v>470</v>
      </c>
      <c r="S2786" s="61">
        <v>0</v>
      </c>
    </row>
    <row r="2787" spans="1:19" x14ac:dyDescent="0.2">
      <c r="A2787" t="s">
        <v>647</v>
      </c>
      <c r="B2787" t="s">
        <v>1062</v>
      </c>
      <c r="C2787" t="s">
        <v>1433</v>
      </c>
      <c r="D2787" t="s">
        <v>239</v>
      </c>
      <c r="E2787" t="s">
        <v>1546</v>
      </c>
      <c r="F2787" t="s">
        <v>117</v>
      </c>
      <c r="G2787" s="87">
        <v>43718</v>
      </c>
      <c r="H2787" t="s">
        <v>2974</v>
      </c>
      <c r="I2787" t="s">
        <v>5207</v>
      </c>
      <c r="J2787" t="s">
        <v>5208</v>
      </c>
      <c r="K2787">
        <v>10270</v>
      </c>
      <c r="L2787" t="s">
        <v>5206</v>
      </c>
      <c r="M2787" s="87">
        <v>43732</v>
      </c>
      <c r="N2787" t="s">
        <v>1635</v>
      </c>
      <c r="O2787" t="s">
        <v>1552</v>
      </c>
      <c r="P2787" s="61">
        <v>305</v>
      </c>
      <c r="Q2787" t="s">
        <v>1552</v>
      </c>
      <c r="R2787" s="61">
        <v>305</v>
      </c>
      <c r="S2787" s="61">
        <v>0</v>
      </c>
    </row>
    <row r="2788" spans="1:19" x14ac:dyDescent="0.2">
      <c r="A2788" t="s">
        <v>647</v>
      </c>
      <c r="B2788" t="s">
        <v>1062</v>
      </c>
      <c r="C2788" t="s">
        <v>1433</v>
      </c>
      <c r="D2788" t="s">
        <v>239</v>
      </c>
      <c r="E2788" t="s">
        <v>1546</v>
      </c>
      <c r="F2788" t="s">
        <v>117</v>
      </c>
      <c r="G2788" s="87">
        <v>43718</v>
      </c>
      <c r="H2788" t="s">
        <v>2974</v>
      </c>
      <c r="I2788" t="s">
        <v>5209</v>
      </c>
      <c r="J2788" t="s">
        <v>5210</v>
      </c>
      <c r="K2788">
        <v>10270</v>
      </c>
      <c r="L2788" t="s">
        <v>5206</v>
      </c>
      <c r="M2788" s="87">
        <v>43732</v>
      </c>
      <c r="N2788" t="s">
        <v>1635</v>
      </c>
      <c r="O2788" t="s">
        <v>1552</v>
      </c>
      <c r="P2788" s="61">
        <v>305</v>
      </c>
      <c r="Q2788" t="s">
        <v>1552</v>
      </c>
      <c r="R2788" s="61">
        <v>305</v>
      </c>
      <c r="S2788" s="61">
        <v>0</v>
      </c>
    </row>
    <row r="2789" spans="1:19" x14ac:dyDescent="0.2">
      <c r="A2789" t="s">
        <v>647</v>
      </c>
      <c r="B2789" t="s">
        <v>1062</v>
      </c>
      <c r="C2789" t="s">
        <v>1433</v>
      </c>
      <c r="D2789" t="s">
        <v>239</v>
      </c>
      <c r="E2789" t="s">
        <v>1546</v>
      </c>
      <c r="F2789" t="s">
        <v>117</v>
      </c>
      <c r="G2789" s="87">
        <v>43718</v>
      </c>
      <c r="H2789" t="s">
        <v>2974</v>
      </c>
      <c r="I2789" t="s">
        <v>5211</v>
      </c>
      <c r="J2789" t="s">
        <v>5212</v>
      </c>
      <c r="K2789">
        <v>10270</v>
      </c>
      <c r="L2789" t="s">
        <v>5206</v>
      </c>
      <c r="M2789" s="87">
        <v>43732</v>
      </c>
      <c r="N2789" t="s">
        <v>1635</v>
      </c>
      <c r="O2789" t="s">
        <v>1552</v>
      </c>
      <c r="P2789" s="61">
        <v>140</v>
      </c>
      <c r="Q2789" t="s">
        <v>1552</v>
      </c>
      <c r="R2789" s="61">
        <v>140</v>
      </c>
      <c r="S2789" s="61">
        <v>0</v>
      </c>
    </row>
    <row r="2790" spans="1:19" x14ac:dyDescent="0.2">
      <c r="A2790" t="s">
        <v>647</v>
      </c>
      <c r="B2790" t="s">
        <v>1062</v>
      </c>
      <c r="C2790" t="s">
        <v>1433</v>
      </c>
      <c r="D2790" t="s">
        <v>239</v>
      </c>
      <c r="E2790" t="s">
        <v>1546</v>
      </c>
      <c r="F2790" t="s">
        <v>117</v>
      </c>
      <c r="G2790" s="87">
        <v>43718</v>
      </c>
      <c r="H2790" t="s">
        <v>2974</v>
      </c>
      <c r="I2790" t="s">
        <v>5213</v>
      </c>
      <c r="J2790" t="s">
        <v>5214</v>
      </c>
      <c r="K2790">
        <v>10270</v>
      </c>
      <c r="L2790" t="s">
        <v>5206</v>
      </c>
      <c r="M2790" s="87">
        <v>43732</v>
      </c>
      <c r="N2790" t="s">
        <v>1635</v>
      </c>
      <c r="O2790" t="s">
        <v>1552</v>
      </c>
      <c r="P2790" s="61">
        <v>195</v>
      </c>
      <c r="Q2790" t="s">
        <v>1552</v>
      </c>
      <c r="R2790" s="61">
        <v>195</v>
      </c>
      <c r="S2790" s="61">
        <v>0</v>
      </c>
    </row>
    <row r="2791" spans="1:19" x14ac:dyDescent="0.2">
      <c r="A2791" t="s">
        <v>647</v>
      </c>
      <c r="B2791" t="s">
        <v>1062</v>
      </c>
      <c r="C2791" t="s">
        <v>1433</v>
      </c>
      <c r="D2791" t="s">
        <v>239</v>
      </c>
      <c r="E2791" t="s">
        <v>1546</v>
      </c>
      <c r="F2791" t="s">
        <v>117</v>
      </c>
      <c r="G2791" s="87">
        <v>43718</v>
      </c>
      <c r="H2791" t="s">
        <v>2974</v>
      </c>
      <c r="I2791" t="s">
        <v>5215</v>
      </c>
      <c r="J2791" t="s">
        <v>5216</v>
      </c>
      <c r="K2791">
        <v>10270</v>
      </c>
      <c r="L2791" t="s">
        <v>5206</v>
      </c>
      <c r="M2791" s="87">
        <v>43732</v>
      </c>
      <c r="N2791" t="s">
        <v>1635</v>
      </c>
      <c r="O2791" t="s">
        <v>1552</v>
      </c>
      <c r="P2791" s="61">
        <v>305</v>
      </c>
      <c r="Q2791" t="s">
        <v>1552</v>
      </c>
      <c r="R2791" s="61">
        <v>305</v>
      </c>
      <c r="S2791" s="61">
        <v>0</v>
      </c>
    </row>
    <row r="2792" spans="1:19" x14ac:dyDescent="0.2">
      <c r="A2792" t="s">
        <v>647</v>
      </c>
      <c r="B2792" t="s">
        <v>1062</v>
      </c>
      <c r="C2792" t="s">
        <v>1433</v>
      </c>
      <c r="D2792" t="s">
        <v>239</v>
      </c>
      <c r="E2792" t="s">
        <v>1546</v>
      </c>
      <c r="F2792" t="s">
        <v>117</v>
      </c>
      <c r="G2792" s="87">
        <v>43718</v>
      </c>
      <c r="H2792" t="s">
        <v>2974</v>
      </c>
      <c r="I2792" t="s">
        <v>5217</v>
      </c>
      <c r="J2792" t="s">
        <v>4530</v>
      </c>
      <c r="K2792">
        <v>10264</v>
      </c>
      <c r="L2792" t="s">
        <v>5218</v>
      </c>
      <c r="M2792" s="87">
        <v>43718</v>
      </c>
      <c r="N2792" t="s">
        <v>1551</v>
      </c>
      <c r="O2792" t="s">
        <v>1552</v>
      </c>
      <c r="P2792" s="61">
        <v>-202.42</v>
      </c>
      <c r="Q2792" t="s">
        <v>1552</v>
      </c>
      <c r="R2792" s="61">
        <v>0</v>
      </c>
      <c r="S2792" s="61">
        <v>-202.42</v>
      </c>
    </row>
    <row r="2793" spans="1:19" x14ac:dyDescent="0.2">
      <c r="A2793" t="s">
        <v>647</v>
      </c>
      <c r="B2793" t="s">
        <v>1062</v>
      </c>
      <c r="C2793" t="s">
        <v>1433</v>
      </c>
      <c r="D2793" t="s">
        <v>239</v>
      </c>
      <c r="E2793" t="s">
        <v>1546</v>
      </c>
      <c r="F2793" t="s">
        <v>117</v>
      </c>
      <c r="G2793" s="87">
        <v>43718</v>
      </c>
      <c r="H2793" t="s">
        <v>2974</v>
      </c>
      <c r="I2793" t="s">
        <v>5219</v>
      </c>
      <c r="J2793" t="s">
        <v>4532</v>
      </c>
      <c r="K2793">
        <v>10264</v>
      </c>
      <c r="L2793" t="s">
        <v>5218</v>
      </c>
      <c r="M2793" s="87">
        <v>43718</v>
      </c>
      <c r="N2793" t="s">
        <v>1551</v>
      </c>
      <c r="O2793" t="s">
        <v>1552</v>
      </c>
      <c r="P2793" s="61">
        <v>-276.58</v>
      </c>
      <c r="Q2793" t="s">
        <v>1552</v>
      </c>
      <c r="R2793" s="61">
        <v>0</v>
      </c>
      <c r="S2793" s="61">
        <v>-276.58</v>
      </c>
    </row>
    <row r="2794" spans="1:19" x14ac:dyDescent="0.2">
      <c r="A2794" t="s">
        <v>647</v>
      </c>
      <c r="B2794" t="s">
        <v>1062</v>
      </c>
      <c r="C2794" t="s">
        <v>1433</v>
      </c>
      <c r="D2794" t="s">
        <v>239</v>
      </c>
      <c r="E2794" t="s">
        <v>1546</v>
      </c>
      <c r="F2794" t="s">
        <v>117</v>
      </c>
      <c r="G2794" s="87">
        <v>43718</v>
      </c>
      <c r="H2794" t="s">
        <v>2974</v>
      </c>
      <c r="I2794" t="s">
        <v>5220</v>
      </c>
      <c r="J2794" t="s">
        <v>4534</v>
      </c>
      <c r="K2794">
        <v>10264</v>
      </c>
      <c r="L2794" t="s">
        <v>5218</v>
      </c>
      <c r="M2794" s="87">
        <v>43718</v>
      </c>
      <c r="N2794" t="s">
        <v>1551</v>
      </c>
      <c r="O2794" t="s">
        <v>1552</v>
      </c>
      <c r="P2794" s="61">
        <v>-321.54000000000002</v>
      </c>
      <c r="Q2794" t="s">
        <v>1552</v>
      </c>
      <c r="R2794" s="61">
        <v>0</v>
      </c>
      <c r="S2794" s="61">
        <v>-321.54000000000002</v>
      </c>
    </row>
    <row r="2795" spans="1:19" x14ac:dyDescent="0.2">
      <c r="A2795" t="s">
        <v>647</v>
      </c>
      <c r="B2795" t="s">
        <v>1062</v>
      </c>
      <c r="C2795" t="s">
        <v>1433</v>
      </c>
      <c r="D2795" t="s">
        <v>239</v>
      </c>
      <c r="E2795" t="s">
        <v>1546</v>
      </c>
      <c r="F2795" t="s">
        <v>117</v>
      </c>
      <c r="G2795" s="87">
        <v>43718</v>
      </c>
      <c r="H2795" t="s">
        <v>2974</v>
      </c>
      <c r="I2795" t="s">
        <v>5221</v>
      </c>
      <c r="J2795" t="s">
        <v>4536</v>
      </c>
      <c r="K2795">
        <v>10264</v>
      </c>
      <c r="L2795" t="s">
        <v>5218</v>
      </c>
      <c r="M2795" s="87">
        <v>43718</v>
      </c>
      <c r="N2795" t="s">
        <v>1551</v>
      </c>
      <c r="O2795" t="s">
        <v>1552</v>
      </c>
      <c r="P2795" s="61">
        <v>-242.25</v>
      </c>
      <c r="Q2795" t="s">
        <v>1552</v>
      </c>
      <c r="R2795" s="61">
        <v>0</v>
      </c>
      <c r="S2795" s="61">
        <v>-242.25</v>
      </c>
    </row>
    <row r="2796" spans="1:19" x14ac:dyDescent="0.2">
      <c r="A2796" t="s">
        <v>647</v>
      </c>
      <c r="B2796" t="s">
        <v>1062</v>
      </c>
      <c r="C2796" t="s">
        <v>1433</v>
      </c>
      <c r="D2796" t="s">
        <v>239</v>
      </c>
      <c r="E2796" t="s">
        <v>1546</v>
      </c>
      <c r="F2796" t="s">
        <v>117</v>
      </c>
      <c r="G2796" s="87">
        <v>43718</v>
      </c>
      <c r="H2796" t="s">
        <v>2974</v>
      </c>
      <c r="I2796" t="s">
        <v>5222</v>
      </c>
      <c r="J2796" t="s">
        <v>4538</v>
      </c>
      <c r="K2796">
        <v>10264</v>
      </c>
      <c r="L2796" t="s">
        <v>5218</v>
      </c>
      <c r="M2796" s="87">
        <v>43718</v>
      </c>
      <c r="N2796" t="s">
        <v>1551</v>
      </c>
      <c r="O2796" t="s">
        <v>1552</v>
      </c>
      <c r="P2796" s="61">
        <v>-457.52</v>
      </c>
      <c r="Q2796" t="s">
        <v>1552</v>
      </c>
      <c r="R2796" s="61">
        <v>0</v>
      </c>
      <c r="S2796" s="61">
        <v>-457.52</v>
      </c>
    </row>
    <row r="2797" spans="1:19" x14ac:dyDescent="0.2">
      <c r="A2797" t="s">
        <v>647</v>
      </c>
      <c r="B2797" t="s">
        <v>1062</v>
      </c>
      <c r="C2797" t="s">
        <v>1433</v>
      </c>
      <c r="D2797" t="s">
        <v>239</v>
      </c>
      <c r="E2797" t="s">
        <v>1546</v>
      </c>
      <c r="F2797" t="s">
        <v>117</v>
      </c>
      <c r="G2797" s="87">
        <v>43718</v>
      </c>
      <c r="H2797" t="s">
        <v>2974</v>
      </c>
      <c r="I2797" t="s">
        <v>5223</v>
      </c>
      <c r="J2797" t="s">
        <v>4528</v>
      </c>
      <c r="K2797">
        <v>10264</v>
      </c>
      <c r="L2797" t="s">
        <v>5218</v>
      </c>
      <c r="M2797" s="87">
        <v>43718</v>
      </c>
      <c r="N2797" t="s">
        <v>1551</v>
      </c>
      <c r="O2797" t="s">
        <v>1552</v>
      </c>
      <c r="P2797" s="61">
        <v>-264.70999999999998</v>
      </c>
      <c r="Q2797" t="s">
        <v>1552</v>
      </c>
      <c r="R2797" s="61">
        <v>0</v>
      </c>
      <c r="S2797" s="61">
        <v>-264.70999999999998</v>
      </c>
    </row>
    <row r="2798" spans="1:19" x14ac:dyDescent="0.2">
      <c r="A2798" t="s">
        <v>647</v>
      </c>
      <c r="B2798" t="s">
        <v>1062</v>
      </c>
      <c r="C2798" t="s">
        <v>1433</v>
      </c>
      <c r="D2798" t="s">
        <v>239</v>
      </c>
      <c r="E2798" t="s">
        <v>1546</v>
      </c>
      <c r="F2798" t="s">
        <v>117</v>
      </c>
      <c r="G2798" s="87">
        <v>43718</v>
      </c>
      <c r="H2798" t="s">
        <v>2974</v>
      </c>
      <c r="I2798" t="s">
        <v>5224</v>
      </c>
      <c r="J2798" t="s">
        <v>4525</v>
      </c>
      <c r="K2798">
        <v>10264</v>
      </c>
      <c r="L2798" t="s">
        <v>5218</v>
      </c>
      <c r="M2798" s="87">
        <v>43718</v>
      </c>
      <c r="N2798" t="s">
        <v>1551</v>
      </c>
      <c r="O2798" t="s">
        <v>1552</v>
      </c>
      <c r="P2798" s="61">
        <v>-469.64</v>
      </c>
      <c r="Q2798" t="s">
        <v>1552</v>
      </c>
      <c r="R2798" s="61">
        <v>0</v>
      </c>
      <c r="S2798" s="61">
        <v>-469.64</v>
      </c>
    </row>
    <row r="2799" spans="1:19" x14ac:dyDescent="0.2">
      <c r="A2799" t="s">
        <v>647</v>
      </c>
      <c r="B2799" t="s">
        <v>1062</v>
      </c>
      <c r="C2799" t="s">
        <v>1433</v>
      </c>
      <c r="D2799" t="s">
        <v>239</v>
      </c>
      <c r="E2799" t="s">
        <v>1546</v>
      </c>
      <c r="F2799" t="s">
        <v>117</v>
      </c>
      <c r="G2799" s="87">
        <v>43719</v>
      </c>
      <c r="H2799" t="s">
        <v>2974</v>
      </c>
      <c r="I2799" t="s">
        <v>5225</v>
      </c>
      <c r="J2799" t="s">
        <v>4509</v>
      </c>
      <c r="K2799">
        <v>10264</v>
      </c>
      <c r="L2799" t="s">
        <v>5226</v>
      </c>
      <c r="M2799" s="87">
        <v>43718</v>
      </c>
      <c r="N2799" t="s">
        <v>1551</v>
      </c>
      <c r="O2799" t="s">
        <v>1552</v>
      </c>
      <c r="P2799" s="61">
        <v>-16283</v>
      </c>
      <c r="Q2799" t="s">
        <v>1552</v>
      </c>
      <c r="R2799" s="61">
        <v>0</v>
      </c>
      <c r="S2799" s="61">
        <v>-16283</v>
      </c>
    </row>
    <row r="2800" spans="1:19" x14ac:dyDescent="0.2">
      <c r="A2800" t="s">
        <v>647</v>
      </c>
      <c r="B2800" t="s">
        <v>1062</v>
      </c>
      <c r="C2800" t="s">
        <v>1433</v>
      </c>
      <c r="D2800" t="s">
        <v>239</v>
      </c>
      <c r="E2800" t="s">
        <v>1546</v>
      </c>
      <c r="F2800" t="s">
        <v>117</v>
      </c>
      <c r="G2800" s="87">
        <v>43719</v>
      </c>
      <c r="H2800" t="s">
        <v>2974</v>
      </c>
      <c r="I2800" t="s">
        <v>5227</v>
      </c>
      <c r="J2800" t="s">
        <v>4509</v>
      </c>
      <c r="K2800">
        <v>10263</v>
      </c>
      <c r="L2800" t="s">
        <v>5228</v>
      </c>
      <c r="M2800" s="87">
        <v>43718</v>
      </c>
      <c r="N2800" t="s">
        <v>1551</v>
      </c>
      <c r="O2800" t="s">
        <v>1552</v>
      </c>
      <c r="P2800" s="61">
        <v>-2179.6</v>
      </c>
      <c r="Q2800" t="s">
        <v>1552</v>
      </c>
      <c r="R2800" s="61">
        <v>0</v>
      </c>
      <c r="S2800" s="61">
        <v>-2179.6</v>
      </c>
    </row>
    <row r="2801" spans="1:19" x14ac:dyDescent="0.2">
      <c r="A2801" t="s">
        <v>647</v>
      </c>
      <c r="B2801" t="s">
        <v>1062</v>
      </c>
      <c r="C2801" t="s">
        <v>1433</v>
      </c>
      <c r="D2801" t="s">
        <v>239</v>
      </c>
      <c r="E2801" t="s">
        <v>1546</v>
      </c>
      <c r="F2801" t="s">
        <v>117</v>
      </c>
      <c r="G2801" s="87">
        <v>43719</v>
      </c>
      <c r="H2801" t="s">
        <v>2974</v>
      </c>
      <c r="I2801" t="s">
        <v>5229</v>
      </c>
      <c r="J2801" t="s">
        <v>4583</v>
      </c>
      <c r="K2801">
        <v>10269</v>
      </c>
      <c r="L2801" t="s">
        <v>5230</v>
      </c>
      <c r="M2801" s="87">
        <v>43732</v>
      </c>
      <c r="N2801" t="s">
        <v>1635</v>
      </c>
      <c r="O2801" t="s">
        <v>1552</v>
      </c>
      <c r="P2801" s="61">
        <v>3300</v>
      </c>
      <c r="Q2801" t="s">
        <v>1552</v>
      </c>
      <c r="R2801" s="61">
        <v>3300</v>
      </c>
      <c r="S2801" s="61">
        <v>0</v>
      </c>
    </row>
    <row r="2802" spans="1:19" x14ac:dyDescent="0.2">
      <c r="A2802" t="s">
        <v>647</v>
      </c>
      <c r="B2802" t="s">
        <v>1062</v>
      </c>
      <c r="C2802" t="s">
        <v>1433</v>
      </c>
      <c r="D2802" t="s">
        <v>239</v>
      </c>
      <c r="E2802" t="s">
        <v>1546</v>
      </c>
      <c r="F2802" t="s">
        <v>117</v>
      </c>
      <c r="G2802" s="87">
        <v>43719</v>
      </c>
      <c r="H2802" t="s">
        <v>2974</v>
      </c>
      <c r="I2802" t="s">
        <v>5231</v>
      </c>
      <c r="J2802" t="s">
        <v>5232</v>
      </c>
      <c r="K2802">
        <v>10270</v>
      </c>
      <c r="L2802" t="s">
        <v>5233</v>
      </c>
      <c r="M2802" s="87">
        <v>43732</v>
      </c>
      <c r="N2802" t="s">
        <v>1635</v>
      </c>
      <c r="O2802" t="s">
        <v>1552</v>
      </c>
      <c r="P2802" s="61">
        <v>140</v>
      </c>
      <c r="Q2802" t="s">
        <v>1552</v>
      </c>
      <c r="R2802" s="61">
        <v>140</v>
      </c>
      <c r="S2802" s="61">
        <v>0</v>
      </c>
    </row>
    <row r="2803" spans="1:19" x14ac:dyDescent="0.2">
      <c r="A2803" t="s">
        <v>647</v>
      </c>
      <c r="B2803" t="s">
        <v>1062</v>
      </c>
      <c r="C2803" t="s">
        <v>1433</v>
      </c>
      <c r="D2803" t="s">
        <v>239</v>
      </c>
      <c r="E2803" t="s">
        <v>1546</v>
      </c>
      <c r="F2803" t="s">
        <v>117</v>
      </c>
      <c r="G2803" s="87">
        <v>43719</v>
      </c>
      <c r="H2803" t="s">
        <v>2974</v>
      </c>
      <c r="I2803" t="s">
        <v>5234</v>
      </c>
      <c r="J2803" t="s">
        <v>5235</v>
      </c>
      <c r="K2803">
        <v>10270</v>
      </c>
      <c r="L2803" t="s">
        <v>5233</v>
      </c>
      <c r="M2803" s="87">
        <v>43732</v>
      </c>
      <c r="N2803" t="s">
        <v>1635</v>
      </c>
      <c r="O2803" t="s">
        <v>1552</v>
      </c>
      <c r="P2803" s="61">
        <v>195</v>
      </c>
      <c r="Q2803" t="s">
        <v>1552</v>
      </c>
      <c r="R2803" s="61">
        <v>195</v>
      </c>
      <c r="S2803" s="61">
        <v>0</v>
      </c>
    </row>
    <row r="2804" spans="1:19" x14ac:dyDescent="0.2">
      <c r="A2804" t="s">
        <v>647</v>
      </c>
      <c r="B2804" t="s">
        <v>1062</v>
      </c>
      <c r="C2804" t="s">
        <v>1433</v>
      </c>
      <c r="D2804" t="s">
        <v>239</v>
      </c>
      <c r="E2804" t="s">
        <v>1546</v>
      </c>
      <c r="F2804" t="s">
        <v>117</v>
      </c>
      <c r="G2804" s="87">
        <v>43719</v>
      </c>
      <c r="H2804" t="s">
        <v>2974</v>
      </c>
      <c r="I2804" t="s">
        <v>5236</v>
      </c>
      <c r="J2804" t="s">
        <v>5237</v>
      </c>
      <c r="K2804">
        <v>10270</v>
      </c>
      <c r="L2804" t="s">
        <v>5233</v>
      </c>
      <c r="M2804" s="87">
        <v>43732</v>
      </c>
      <c r="N2804" t="s">
        <v>1635</v>
      </c>
      <c r="O2804" t="s">
        <v>1552</v>
      </c>
      <c r="P2804" s="61">
        <v>305</v>
      </c>
      <c r="Q2804" t="s">
        <v>1552</v>
      </c>
      <c r="R2804" s="61">
        <v>305</v>
      </c>
      <c r="S2804" s="61">
        <v>0</v>
      </c>
    </row>
    <row r="2805" spans="1:19" x14ac:dyDescent="0.2">
      <c r="A2805" t="s">
        <v>647</v>
      </c>
      <c r="B2805" t="s">
        <v>1062</v>
      </c>
      <c r="C2805" t="s">
        <v>1433</v>
      </c>
      <c r="D2805" t="s">
        <v>239</v>
      </c>
      <c r="E2805" t="s">
        <v>1546</v>
      </c>
      <c r="F2805" t="s">
        <v>117</v>
      </c>
      <c r="G2805" s="87">
        <v>43719</v>
      </c>
      <c r="H2805" t="s">
        <v>2974</v>
      </c>
      <c r="I2805" t="s">
        <v>5238</v>
      </c>
      <c r="J2805" t="s">
        <v>5239</v>
      </c>
      <c r="K2805">
        <v>10270</v>
      </c>
      <c r="L2805" t="s">
        <v>5233</v>
      </c>
      <c r="M2805" s="87">
        <v>43732</v>
      </c>
      <c r="N2805" t="s">
        <v>1635</v>
      </c>
      <c r="O2805" t="s">
        <v>1552</v>
      </c>
      <c r="P2805" s="61">
        <v>85</v>
      </c>
      <c r="Q2805" t="s">
        <v>1552</v>
      </c>
      <c r="R2805" s="61">
        <v>85</v>
      </c>
      <c r="S2805" s="61">
        <v>0</v>
      </c>
    </row>
    <row r="2806" spans="1:19" x14ac:dyDescent="0.2">
      <c r="A2806" t="s">
        <v>647</v>
      </c>
      <c r="B2806" t="s">
        <v>1062</v>
      </c>
      <c r="C2806" t="s">
        <v>1433</v>
      </c>
      <c r="D2806" t="s">
        <v>239</v>
      </c>
      <c r="E2806" t="s">
        <v>1546</v>
      </c>
      <c r="F2806" t="s">
        <v>117</v>
      </c>
      <c r="G2806" s="87">
        <v>43719</v>
      </c>
      <c r="H2806" t="s">
        <v>2974</v>
      </c>
      <c r="I2806" t="s">
        <v>5240</v>
      </c>
      <c r="J2806" t="s">
        <v>5241</v>
      </c>
      <c r="K2806">
        <v>10270</v>
      </c>
      <c r="L2806" t="s">
        <v>5233</v>
      </c>
      <c r="M2806" s="87">
        <v>43732</v>
      </c>
      <c r="N2806" t="s">
        <v>1635</v>
      </c>
      <c r="O2806" t="s">
        <v>1552</v>
      </c>
      <c r="P2806" s="61">
        <v>360</v>
      </c>
      <c r="Q2806" t="s">
        <v>1552</v>
      </c>
      <c r="R2806" s="61">
        <v>360</v>
      </c>
      <c r="S2806" s="61">
        <v>0</v>
      </c>
    </row>
    <row r="2807" spans="1:19" x14ac:dyDescent="0.2">
      <c r="A2807" t="s">
        <v>647</v>
      </c>
      <c r="B2807" t="s">
        <v>1062</v>
      </c>
      <c r="C2807" t="s">
        <v>1433</v>
      </c>
      <c r="D2807" t="s">
        <v>239</v>
      </c>
      <c r="E2807" t="s">
        <v>1546</v>
      </c>
      <c r="F2807" t="s">
        <v>117</v>
      </c>
      <c r="G2807" s="87">
        <v>43719</v>
      </c>
      <c r="H2807" t="s">
        <v>2974</v>
      </c>
      <c r="I2807" t="s">
        <v>5242</v>
      </c>
      <c r="J2807" t="s">
        <v>5243</v>
      </c>
      <c r="K2807">
        <v>10270</v>
      </c>
      <c r="L2807" t="s">
        <v>5233</v>
      </c>
      <c r="M2807" s="87">
        <v>43732</v>
      </c>
      <c r="N2807" t="s">
        <v>1635</v>
      </c>
      <c r="O2807" t="s">
        <v>1552</v>
      </c>
      <c r="P2807" s="61">
        <v>110</v>
      </c>
      <c r="Q2807" t="s">
        <v>1552</v>
      </c>
      <c r="R2807" s="61">
        <v>110</v>
      </c>
      <c r="S2807" s="61">
        <v>0</v>
      </c>
    </row>
    <row r="2808" spans="1:19" x14ac:dyDescent="0.2">
      <c r="A2808" t="s">
        <v>647</v>
      </c>
      <c r="B2808" t="s">
        <v>1062</v>
      </c>
      <c r="C2808" t="s">
        <v>1433</v>
      </c>
      <c r="D2808" t="s">
        <v>239</v>
      </c>
      <c r="E2808" t="s">
        <v>1546</v>
      </c>
      <c r="F2808" t="s">
        <v>117</v>
      </c>
      <c r="G2808" s="87">
        <v>43720</v>
      </c>
      <c r="H2808" t="s">
        <v>2974</v>
      </c>
      <c r="I2808" t="s">
        <v>4485</v>
      </c>
      <c r="J2808" t="s">
        <v>4578</v>
      </c>
      <c r="K2808">
        <v>10270</v>
      </c>
      <c r="L2808" t="s">
        <v>5244</v>
      </c>
      <c r="M2808" s="87">
        <v>43732</v>
      </c>
      <c r="N2808" t="s">
        <v>1635</v>
      </c>
      <c r="O2808" t="s">
        <v>1552</v>
      </c>
      <c r="P2808" s="61">
        <v>-60.26</v>
      </c>
      <c r="Q2808" t="s">
        <v>1552</v>
      </c>
      <c r="R2808" s="61">
        <v>0</v>
      </c>
      <c r="S2808" s="61">
        <v>-60.26</v>
      </c>
    </row>
    <row r="2809" spans="1:19" x14ac:dyDescent="0.2">
      <c r="A2809" t="s">
        <v>647</v>
      </c>
      <c r="B2809" t="s">
        <v>1062</v>
      </c>
      <c r="C2809" t="s">
        <v>1433</v>
      </c>
      <c r="D2809" t="s">
        <v>239</v>
      </c>
      <c r="E2809" t="s">
        <v>1546</v>
      </c>
      <c r="F2809" t="s">
        <v>117</v>
      </c>
      <c r="G2809" s="87">
        <v>43720</v>
      </c>
      <c r="H2809" t="s">
        <v>2974</v>
      </c>
      <c r="I2809" t="s">
        <v>4485</v>
      </c>
      <c r="J2809" t="s">
        <v>5065</v>
      </c>
      <c r="K2809">
        <v>10270</v>
      </c>
      <c r="L2809" t="s">
        <v>5244</v>
      </c>
      <c r="M2809" s="87">
        <v>43732</v>
      </c>
      <c r="N2809" t="s">
        <v>1635</v>
      </c>
      <c r="O2809" t="s">
        <v>1552</v>
      </c>
      <c r="P2809" s="61">
        <v>-91.74</v>
      </c>
      <c r="Q2809" t="s">
        <v>1552</v>
      </c>
      <c r="R2809" s="61">
        <v>0</v>
      </c>
      <c r="S2809" s="61">
        <v>-91.74</v>
      </c>
    </row>
    <row r="2810" spans="1:19" x14ac:dyDescent="0.2">
      <c r="A2810" t="s">
        <v>647</v>
      </c>
      <c r="B2810" t="s">
        <v>1062</v>
      </c>
      <c r="C2810" t="s">
        <v>1433</v>
      </c>
      <c r="D2810" t="s">
        <v>239</v>
      </c>
      <c r="E2810" t="s">
        <v>1546</v>
      </c>
      <c r="F2810" t="s">
        <v>117</v>
      </c>
      <c r="G2810" s="87">
        <v>43720</v>
      </c>
      <c r="H2810" t="s">
        <v>2974</v>
      </c>
      <c r="I2810" t="s">
        <v>4485</v>
      </c>
      <c r="J2810" t="s">
        <v>5245</v>
      </c>
      <c r="K2810">
        <v>10270</v>
      </c>
      <c r="L2810" t="s">
        <v>5244</v>
      </c>
      <c r="M2810" s="87">
        <v>43732</v>
      </c>
      <c r="N2810" t="s">
        <v>1635</v>
      </c>
      <c r="O2810" t="s">
        <v>1552</v>
      </c>
      <c r="P2810" s="61">
        <v>-200</v>
      </c>
      <c r="Q2810" t="s">
        <v>1552</v>
      </c>
      <c r="R2810" s="61">
        <v>0</v>
      </c>
      <c r="S2810" s="61">
        <v>-200</v>
      </c>
    </row>
    <row r="2811" spans="1:19" x14ac:dyDescent="0.2">
      <c r="A2811" t="s">
        <v>647</v>
      </c>
      <c r="B2811" t="s">
        <v>1062</v>
      </c>
      <c r="C2811" t="s">
        <v>1433</v>
      </c>
      <c r="D2811" t="s">
        <v>239</v>
      </c>
      <c r="E2811" t="s">
        <v>1546</v>
      </c>
      <c r="F2811" t="s">
        <v>117</v>
      </c>
      <c r="G2811" s="87">
        <v>43720</v>
      </c>
      <c r="H2811" t="s">
        <v>2974</v>
      </c>
      <c r="I2811" t="s">
        <v>5246</v>
      </c>
      <c r="J2811" t="s">
        <v>5067</v>
      </c>
      <c r="K2811">
        <v>10269</v>
      </c>
      <c r="L2811" t="s">
        <v>5247</v>
      </c>
      <c r="M2811" s="87">
        <v>43732</v>
      </c>
      <c r="N2811" t="s">
        <v>1635</v>
      </c>
      <c r="O2811" t="s">
        <v>1552</v>
      </c>
      <c r="P2811" s="61">
        <v>8250</v>
      </c>
      <c r="Q2811" t="s">
        <v>1552</v>
      </c>
      <c r="R2811" s="61">
        <v>8250</v>
      </c>
      <c r="S2811" s="61">
        <v>0</v>
      </c>
    </row>
    <row r="2812" spans="1:19" x14ac:dyDescent="0.2">
      <c r="A2812" t="s">
        <v>647</v>
      </c>
      <c r="B2812" t="s">
        <v>1062</v>
      </c>
      <c r="C2812" t="s">
        <v>1433</v>
      </c>
      <c r="D2812" t="s">
        <v>239</v>
      </c>
      <c r="E2812" t="s">
        <v>1546</v>
      </c>
      <c r="F2812" t="s">
        <v>117</v>
      </c>
      <c r="G2812" s="87">
        <v>43720</v>
      </c>
      <c r="H2812" t="s">
        <v>2974</v>
      </c>
      <c r="I2812" t="s">
        <v>5248</v>
      </c>
      <c r="J2812" t="s">
        <v>5249</v>
      </c>
      <c r="K2812">
        <v>10269</v>
      </c>
      <c r="L2812" t="s">
        <v>5247</v>
      </c>
      <c r="M2812" s="87">
        <v>43732</v>
      </c>
      <c r="N2812" t="s">
        <v>1635</v>
      </c>
      <c r="O2812" t="s">
        <v>1552</v>
      </c>
      <c r="P2812" s="61">
        <v>1430</v>
      </c>
      <c r="Q2812" t="s">
        <v>1552</v>
      </c>
      <c r="R2812" s="61">
        <v>1430</v>
      </c>
      <c r="S2812" s="61">
        <v>0</v>
      </c>
    </row>
    <row r="2813" spans="1:19" x14ac:dyDescent="0.2">
      <c r="A2813" t="s">
        <v>647</v>
      </c>
      <c r="B2813" t="s">
        <v>1062</v>
      </c>
      <c r="C2813" t="s">
        <v>1433</v>
      </c>
      <c r="D2813" t="s">
        <v>239</v>
      </c>
      <c r="E2813" t="s">
        <v>1546</v>
      </c>
      <c r="F2813" t="s">
        <v>117</v>
      </c>
      <c r="G2813" s="87">
        <v>43720</v>
      </c>
      <c r="H2813" t="s">
        <v>2974</v>
      </c>
      <c r="I2813" t="s">
        <v>5250</v>
      </c>
      <c r="J2813" t="s">
        <v>5251</v>
      </c>
      <c r="K2813">
        <v>10269</v>
      </c>
      <c r="L2813" t="s">
        <v>5247</v>
      </c>
      <c r="M2813" s="87">
        <v>43732</v>
      </c>
      <c r="N2813" t="s">
        <v>1635</v>
      </c>
      <c r="O2813" t="s">
        <v>1552</v>
      </c>
      <c r="P2813" s="61">
        <v>550</v>
      </c>
      <c r="Q2813" t="s">
        <v>1552</v>
      </c>
      <c r="R2813" s="61">
        <v>550</v>
      </c>
      <c r="S2813" s="61">
        <v>0</v>
      </c>
    </row>
    <row r="2814" spans="1:19" x14ac:dyDescent="0.2">
      <c r="A2814" t="s">
        <v>647</v>
      </c>
      <c r="B2814" t="s">
        <v>1062</v>
      </c>
      <c r="C2814" t="s">
        <v>1433</v>
      </c>
      <c r="D2814" t="s">
        <v>239</v>
      </c>
      <c r="E2814" t="s">
        <v>1546</v>
      </c>
      <c r="F2814" t="s">
        <v>117</v>
      </c>
      <c r="G2814" s="87">
        <v>43720</v>
      </c>
      <c r="H2814" t="s">
        <v>2974</v>
      </c>
      <c r="I2814" t="s">
        <v>5252</v>
      </c>
      <c r="J2814" t="s">
        <v>4671</v>
      </c>
      <c r="K2814">
        <v>10269</v>
      </c>
      <c r="L2814" t="s">
        <v>5247</v>
      </c>
      <c r="M2814" s="87">
        <v>43732</v>
      </c>
      <c r="N2814" t="s">
        <v>1635</v>
      </c>
      <c r="O2814" t="s">
        <v>1552</v>
      </c>
      <c r="P2814" s="61">
        <v>550</v>
      </c>
      <c r="Q2814" t="s">
        <v>1552</v>
      </c>
      <c r="R2814" s="61">
        <v>550</v>
      </c>
      <c r="S2814" s="61">
        <v>0</v>
      </c>
    </row>
    <row r="2815" spans="1:19" x14ac:dyDescent="0.2">
      <c r="A2815" t="s">
        <v>647</v>
      </c>
      <c r="B2815" t="s">
        <v>1062</v>
      </c>
      <c r="C2815" t="s">
        <v>1433</v>
      </c>
      <c r="D2815" t="s">
        <v>239</v>
      </c>
      <c r="E2815" t="s">
        <v>1546</v>
      </c>
      <c r="F2815" t="s">
        <v>117</v>
      </c>
      <c r="G2815" s="87">
        <v>43720</v>
      </c>
      <c r="H2815" t="s">
        <v>2974</v>
      </c>
      <c r="I2815" t="s">
        <v>5253</v>
      </c>
      <c r="J2815" t="s">
        <v>4597</v>
      </c>
      <c r="K2815">
        <v>10269</v>
      </c>
      <c r="L2815" t="s">
        <v>5247</v>
      </c>
      <c r="M2815" s="87">
        <v>43732</v>
      </c>
      <c r="N2815" t="s">
        <v>1635</v>
      </c>
      <c r="O2815" t="s">
        <v>1552</v>
      </c>
      <c r="P2815" s="61">
        <v>484</v>
      </c>
      <c r="Q2815" t="s">
        <v>1552</v>
      </c>
      <c r="R2815" s="61">
        <v>484</v>
      </c>
      <c r="S2815" s="61">
        <v>0</v>
      </c>
    </row>
    <row r="2816" spans="1:19" x14ac:dyDescent="0.2">
      <c r="A2816" t="s">
        <v>647</v>
      </c>
      <c r="B2816" t="s">
        <v>1062</v>
      </c>
      <c r="C2816" t="s">
        <v>1433</v>
      </c>
      <c r="D2816" t="s">
        <v>239</v>
      </c>
      <c r="E2816" t="s">
        <v>1546</v>
      </c>
      <c r="F2816" t="s">
        <v>117</v>
      </c>
      <c r="G2816" s="87">
        <v>43720</v>
      </c>
      <c r="H2816" t="s">
        <v>2974</v>
      </c>
      <c r="I2816" t="s">
        <v>5254</v>
      </c>
      <c r="J2816" t="s">
        <v>5255</v>
      </c>
      <c r="K2816">
        <v>10270</v>
      </c>
      <c r="L2816" t="s">
        <v>5256</v>
      </c>
      <c r="M2816" s="87">
        <v>43732</v>
      </c>
      <c r="N2816" t="s">
        <v>1635</v>
      </c>
      <c r="O2816" t="s">
        <v>1552</v>
      </c>
      <c r="P2816" s="61">
        <v>85</v>
      </c>
      <c r="Q2816" t="s">
        <v>1552</v>
      </c>
      <c r="R2816" s="61">
        <v>85</v>
      </c>
      <c r="S2816" s="61">
        <v>0</v>
      </c>
    </row>
    <row r="2817" spans="1:19" x14ac:dyDescent="0.2">
      <c r="A2817" t="s">
        <v>647</v>
      </c>
      <c r="B2817" t="s">
        <v>1062</v>
      </c>
      <c r="C2817" t="s">
        <v>1433</v>
      </c>
      <c r="D2817" t="s">
        <v>239</v>
      </c>
      <c r="E2817" t="s">
        <v>1546</v>
      </c>
      <c r="F2817" t="s">
        <v>117</v>
      </c>
      <c r="G2817" s="87">
        <v>43720</v>
      </c>
      <c r="H2817" t="s">
        <v>2974</v>
      </c>
      <c r="I2817" t="s">
        <v>5257</v>
      </c>
      <c r="J2817" t="s">
        <v>5258</v>
      </c>
      <c r="K2817">
        <v>10270</v>
      </c>
      <c r="L2817" t="s">
        <v>5256</v>
      </c>
      <c r="M2817" s="87">
        <v>43732</v>
      </c>
      <c r="N2817" t="s">
        <v>1635</v>
      </c>
      <c r="O2817" t="s">
        <v>1552</v>
      </c>
      <c r="P2817" s="61">
        <v>305</v>
      </c>
      <c r="Q2817" t="s">
        <v>1552</v>
      </c>
      <c r="R2817" s="61">
        <v>305</v>
      </c>
      <c r="S2817" s="61">
        <v>0</v>
      </c>
    </row>
    <row r="2818" spans="1:19" x14ac:dyDescent="0.2">
      <c r="A2818" t="s">
        <v>647</v>
      </c>
      <c r="B2818" t="s">
        <v>1062</v>
      </c>
      <c r="C2818" t="s">
        <v>1433</v>
      </c>
      <c r="D2818" t="s">
        <v>239</v>
      </c>
      <c r="E2818" t="s">
        <v>1546</v>
      </c>
      <c r="F2818" t="s">
        <v>117</v>
      </c>
      <c r="G2818" s="87">
        <v>43720</v>
      </c>
      <c r="H2818" t="s">
        <v>2974</v>
      </c>
      <c r="I2818" t="s">
        <v>5259</v>
      </c>
      <c r="J2818" t="s">
        <v>5260</v>
      </c>
      <c r="K2818">
        <v>10270</v>
      </c>
      <c r="L2818" t="s">
        <v>5256</v>
      </c>
      <c r="M2818" s="87">
        <v>43732</v>
      </c>
      <c r="N2818" t="s">
        <v>1635</v>
      </c>
      <c r="O2818" t="s">
        <v>1552</v>
      </c>
      <c r="P2818" s="61">
        <v>250</v>
      </c>
      <c r="Q2818" t="s">
        <v>1552</v>
      </c>
      <c r="R2818" s="61">
        <v>250</v>
      </c>
      <c r="S2818" s="61">
        <v>0</v>
      </c>
    </row>
    <row r="2819" spans="1:19" x14ac:dyDescent="0.2">
      <c r="A2819" t="s">
        <v>647</v>
      </c>
      <c r="B2819" t="s">
        <v>1062</v>
      </c>
      <c r="C2819" t="s">
        <v>1433</v>
      </c>
      <c r="D2819" t="s">
        <v>239</v>
      </c>
      <c r="E2819" t="s">
        <v>1546</v>
      </c>
      <c r="F2819" t="s">
        <v>117</v>
      </c>
      <c r="G2819" s="87">
        <v>43721</v>
      </c>
      <c r="H2819" t="s">
        <v>2974</v>
      </c>
      <c r="I2819" t="s">
        <v>5261</v>
      </c>
      <c r="J2819" t="s">
        <v>4605</v>
      </c>
      <c r="K2819">
        <v>10269</v>
      </c>
      <c r="L2819" t="s">
        <v>5262</v>
      </c>
      <c r="M2819" s="87">
        <v>43732</v>
      </c>
      <c r="N2819" t="s">
        <v>1635</v>
      </c>
      <c r="O2819" t="s">
        <v>1552</v>
      </c>
      <c r="P2819" s="61">
        <v>3300</v>
      </c>
      <c r="Q2819" t="s">
        <v>1552</v>
      </c>
      <c r="R2819" s="61">
        <v>3300</v>
      </c>
      <c r="S2819" s="61">
        <v>0</v>
      </c>
    </row>
    <row r="2820" spans="1:19" x14ac:dyDescent="0.2">
      <c r="A2820" t="s">
        <v>647</v>
      </c>
      <c r="B2820" t="s">
        <v>1062</v>
      </c>
      <c r="C2820" t="s">
        <v>1433</v>
      </c>
      <c r="D2820" t="s">
        <v>239</v>
      </c>
      <c r="E2820" t="s">
        <v>1546</v>
      </c>
      <c r="F2820" t="s">
        <v>117</v>
      </c>
      <c r="G2820" s="87">
        <v>43721</v>
      </c>
      <c r="H2820" t="s">
        <v>2974</v>
      </c>
      <c r="I2820" t="s">
        <v>5263</v>
      </c>
      <c r="J2820" t="s">
        <v>4814</v>
      </c>
      <c r="K2820">
        <v>10269</v>
      </c>
      <c r="L2820" t="s">
        <v>5262</v>
      </c>
      <c r="M2820" s="87">
        <v>43732</v>
      </c>
      <c r="N2820" t="s">
        <v>1635</v>
      </c>
      <c r="O2820" t="s">
        <v>1552</v>
      </c>
      <c r="P2820" s="61">
        <v>550</v>
      </c>
      <c r="Q2820" t="s">
        <v>1552</v>
      </c>
      <c r="R2820" s="61">
        <v>550</v>
      </c>
      <c r="S2820" s="61">
        <v>0</v>
      </c>
    </row>
    <row r="2821" spans="1:19" x14ac:dyDescent="0.2">
      <c r="A2821" t="s">
        <v>647</v>
      </c>
      <c r="B2821" t="s">
        <v>1062</v>
      </c>
      <c r="C2821" t="s">
        <v>1433</v>
      </c>
      <c r="D2821" t="s">
        <v>239</v>
      </c>
      <c r="E2821" t="s">
        <v>1546</v>
      </c>
      <c r="F2821" t="s">
        <v>117</v>
      </c>
      <c r="G2821" s="87">
        <v>43721</v>
      </c>
      <c r="H2821" t="s">
        <v>2974</v>
      </c>
      <c r="I2821" t="s">
        <v>5264</v>
      </c>
      <c r="J2821" t="s">
        <v>5265</v>
      </c>
      <c r="K2821">
        <v>10270</v>
      </c>
      <c r="L2821" t="s">
        <v>5266</v>
      </c>
      <c r="M2821" s="87">
        <v>43732</v>
      </c>
      <c r="N2821" t="s">
        <v>1635</v>
      </c>
      <c r="O2821" t="s">
        <v>1552</v>
      </c>
      <c r="P2821" s="61">
        <v>910</v>
      </c>
      <c r="Q2821" t="s">
        <v>1552</v>
      </c>
      <c r="R2821" s="61">
        <v>910</v>
      </c>
      <c r="S2821" s="61">
        <v>0</v>
      </c>
    </row>
    <row r="2822" spans="1:19" x14ac:dyDescent="0.2">
      <c r="A2822" t="s">
        <v>647</v>
      </c>
      <c r="B2822" t="s">
        <v>1062</v>
      </c>
      <c r="C2822" t="s">
        <v>1433</v>
      </c>
      <c r="D2822" t="s">
        <v>239</v>
      </c>
      <c r="E2822" t="s">
        <v>1546</v>
      </c>
      <c r="F2822" t="s">
        <v>117</v>
      </c>
      <c r="G2822" s="87">
        <v>43721</v>
      </c>
      <c r="H2822" t="s">
        <v>2974</v>
      </c>
      <c r="I2822" t="s">
        <v>5267</v>
      </c>
      <c r="J2822" t="s">
        <v>5268</v>
      </c>
      <c r="K2822">
        <v>10270</v>
      </c>
      <c r="L2822" t="s">
        <v>5266</v>
      </c>
      <c r="M2822" s="87">
        <v>43732</v>
      </c>
      <c r="N2822" t="s">
        <v>1635</v>
      </c>
      <c r="O2822" t="s">
        <v>1552</v>
      </c>
      <c r="P2822" s="61">
        <v>85</v>
      </c>
      <c r="Q2822" t="s">
        <v>1552</v>
      </c>
      <c r="R2822" s="61">
        <v>85</v>
      </c>
      <c r="S2822" s="61">
        <v>0</v>
      </c>
    </row>
    <row r="2823" spans="1:19" x14ac:dyDescent="0.2">
      <c r="A2823" t="s">
        <v>647</v>
      </c>
      <c r="B2823" t="s">
        <v>1062</v>
      </c>
      <c r="C2823" t="s">
        <v>1433</v>
      </c>
      <c r="D2823" t="s">
        <v>239</v>
      </c>
      <c r="E2823" t="s">
        <v>1546</v>
      </c>
      <c r="F2823" t="s">
        <v>117</v>
      </c>
      <c r="G2823" s="87">
        <v>43721</v>
      </c>
      <c r="H2823" t="s">
        <v>2974</v>
      </c>
      <c r="I2823" t="s">
        <v>5269</v>
      </c>
      <c r="J2823" t="s">
        <v>5270</v>
      </c>
      <c r="K2823">
        <v>10270</v>
      </c>
      <c r="L2823" t="s">
        <v>5266</v>
      </c>
      <c r="M2823" s="87">
        <v>43732</v>
      </c>
      <c r="N2823" t="s">
        <v>1635</v>
      </c>
      <c r="O2823" t="s">
        <v>1552</v>
      </c>
      <c r="P2823" s="61">
        <v>85</v>
      </c>
      <c r="Q2823" t="s">
        <v>1552</v>
      </c>
      <c r="R2823" s="61">
        <v>85</v>
      </c>
      <c r="S2823" s="61">
        <v>0</v>
      </c>
    </row>
    <row r="2824" spans="1:19" x14ac:dyDescent="0.2">
      <c r="A2824" t="s">
        <v>647</v>
      </c>
      <c r="B2824" t="s">
        <v>1062</v>
      </c>
      <c r="C2824" t="s">
        <v>1433</v>
      </c>
      <c r="D2824" t="s">
        <v>239</v>
      </c>
      <c r="E2824" t="s">
        <v>1546</v>
      </c>
      <c r="F2824" t="s">
        <v>117</v>
      </c>
      <c r="G2824" s="87">
        <v>43721</v>
      </c>
      <c r="H2824" t="s">
        <v>2974</v>
      </c>
      <c r="I2824" t="s">
        <v>5271</v>
      </c>
      <c r="J2824" t="s">
        <v>5272</v>
      </c>
      <c r="K2824">
        <v>10270</v>
      </c>
      <c r="L2824" t="s">
        <v>5266</v>
      </c>
      <c r="M2824" s="87">
        <v>43732</v>
      </c>
      <c r="N2824" t="s">
        <v>1635</v>
      </c>
      <c r="O2824" t="s">
        <v>1552</v>
      </c>
      <c r="P2824" s="61">
        <v>195</v>
      </c>
      <c r="Q2824" t="s">
        <v>1552</v>
      </c>
      <c r="R2824" s="61">
        <v>195</v>
      </c>
      <c r="S2824" s="61">
        <v>0</v>
      </c>
    </row>
    <row r="2825" spans="1:19" x14ac:dyDescent="0.2">
      <c r="A2825" t="s">
        <v>647</v>
      </c>
      <c r="B2825" t="s">
        <v>1062</v>
      </c>
      <c r="C2825" t="s">
        <v>1433</v>
      </c>
      <c r="D2825" t="s">
        <v>239</v>
      </c>
      <c r="E2825" t="s">
        <v>1546</v>
      </c>
      <c r="F2825" t="s">
        <v>117</v>
      </c>
      <c r="G2825" s="87">
        <v>43721</v>
      </c>
      <c r="H2825" t="s">
        <v>2974</v>
      </c>
      <c r="I2825" t="s">
        <v>5273</v>
      </c>
      <c r="J2825" t="s">
        <v>5274</v>
      </c>
      <c r="K2825">
        <v>10270</v>
      </c>
      <c r="L2825" t="s">
        <v>5266</v>
      </c>
      <c r="M2825" s="87">
        <v>43732</v>
      </c>
      <c r="N2825" t="s">
        <v>1635</v>
      </c>
      <c r="O2825" t="s">
        <v>1552</v>
      </c>
      <c r="P2825" s="61">
        <v>195</v>
      </c>
      <c r="Q2825" t="s">
        <v>1552</v>
      </c>
      <c r="R2825" s="61">
        <v>195</v>
      </c>
      <c r="S2825" s="61">
        <v>0</v>
      </c>
    </row>
    <row r="2826" spans="1:19" x14ac:dyDescent="0.2">
      <c r="A2826" t="s">
        <v>647</v>
      </c>
      <c r="B2826" t="s">
        <v>1062</v>
      </c>
      <c r="C2826" t="s">
        <v>1433</v>
      </c>
      <c r="D2826" t="s">
        <v>239</v>
      </c>
      <c r="E2826" t="s">
        <v>1546</v>
      </c>
      <c r="F2826" t="s">
        <v>117</v>
      </c>
      <c r="G2826" s="87">
        <v>43721</v>
      </c>
      <c r="H2826" t="s">
        <v>2974</v>
      </c>
      <c r="I2826" t="s">
        <v>5275</v>
      </c>
      <c r="J2826" t="s">
        <v>5276</v>
      </c>
      <c r="K2826">
        <v>10270</v>
      </c>
      <c r="L2826" t="s">
        <v>5266</v>
      </c>
      <c r="M2826" s="87">
        <v>43732</v>
      </c>
      <c r="N2826" t="s">
        <v>1635</v>
      </c>
      <c r="O2826" t="s">
        <v>1552</v>
      </c>
      <c r="P2826" s="61">
        <v>305</v>
      </c>
      <c r="Q2826" t="s">
        <v>1552</v>
      </c>
      <c r="R2826" s="61">
        <v>305</v>
      </c>
      <c r="S2826" s="61">
        <v>0</v>
      </c>
    </row>
    <row r="2827" spans="1:19" x14ac:dyDescent="0.2">
      <c r="A2827" t="s">
        <v>647</v>
      </c>
      <c r="B2827" t="s">
        <v>1062</v>
      </c>
      <c r="C2827" t="s">
        <v>1433</v>
      </c>
      <c r="D2827" t="s">
        <v>239</v>
      </c>
      <c r="E2827" t="s">
        <v>1546</v>
      </c>
      <c r="F2827" t="s">
        <v>117</v>
      </c>
      <c r="G2827" s="87">
        <v>43721</v>
      </c>
      <c r="H2827" t="s">
        <v>2974</v>
      </c>
      <c r="I2827" t="s">
        <v>5277</v>
      </c>
      <c r="J2827" t="s">
        <v>5276</v>
      </c>
      <c r="K2827">
        <v>10270</v>
      </c>
      <c r="L2827" t="s">
        <v>5266</v>
      </c>
      <c r="M2827" s="87">
        <v>43732</v>
      </c>
      <c r="N2827" t="s">
        <v>1635</v>
      </c>
      <c r="O2827" t="s">
        <v>1552</v>
      </c>
      <c r="P2827" s="61">
        <v>305</v>
      </c>
      <c r="Q2827" t="s">
        <v>1552</v>
      </c>
      <c r="R2827" s="61">
        <v>305</v>
      </c>
      <c r="S2827" s="61">
        <v>0</v>
      </c>
    </row>
    <row r="2828" spans="1:19" x14ac:dyDescent="0.2">
      <c r="A2828" t="s">
        <v>647</v>
      </c>
      <c r="B2828" t="s">
        <v>1062</v>
      </c>
      <c r="C2828" t="s">
        <v>1433</v>
      </c>
      <c r="D2828" t="s">
        <v>239</v>
      </c>
      <c r="E2828" t="s">
        <v>1546</v>
      </c>
      <c r="F2828" t="s">
        <v>117</v>
      </c>
      <c r="G2828" s="87">
        <v>43721</v>
      </c>
      <c r="H2828" t="s">
        <v>2974</v>
      </c>
      <c r="I2828" t="s">
        <v>5278</v>
      </c>
      <c r="J2828" t="s">
        <v>5279</v>
      </c>
      <c r="K2828">
        <v>10270</v>
      </c>
      <c r="L2828" t="s">
        <v>5266</v>
      </c>
      <c r="M2828" s="87">
        <v>43732</v>
      </c>
      <c r="N2828" t="s">
        <v>1635</v>
      </c>
      <c r="O2828" t="s">
        <v>1552</v>
      </c>
      <c r="P2828" s="61">
        <v>470</v>
      </c>
      <c r="Q2828" t="s">
        <v>1552</v>
      </c>
      <c r="R2828" s="61">
        <v>470</v>
      </c>
      <c r="S2828" s="61">
        <v>0</v>
      </c>
    </row>
    <row r="2829" spans="1:19" x14ac:dyDescent="0.2">
      <c r="A2829" t="s">
        <v>647</v>
      </c>
      <c r="B2829" t="s">
        <v>1062</v>
      </c>
      <c r="C2829" t="s">
        <v>1433</v>
      </c>
      <c r="D2829" t="s">
        <v>239</v>
      </c>
      <c r="E2829" t="s">
        <v>1546</v>
      </c>
      <c r="F2829" t="s">
        <v>117</v>
      </c>
      <c r="G2829" s="87">
        <v>43721</v>
      </c>
      <c r="H2829" t="s">
        <v>2974</v>
      </c>
      <c r="I2829" t="s">
        <v>5280</v>
      </c>
      <c r="J2829" t="s">
        <v>5281</v>
      </c>
      <c r="K2829">
        <v>10270</v>
      </c>
      <c r="L2829" t="s">
        <v>5266</v>
      </c>
      <c r="M2829" s="87">
        <v>43732</v>
      </c>
      <c r="N2829" t="s">
        <v>1635</v>
      </c>
      <c r="O2829" t="s">
        <v>1552</v>
      </c>
      <c r="P2829" s="61">
        <v>415</v>
      </c>
      <c r="Q2829" t="s">
        <v>1552</v>
      </c>
      <c r="R2829" s="61">
        <v>415</v>
      </c>
      <c r="S2829" s="61">
        <v>0</v>
      </c>
    </row>
    <row r="2830" spans="1:19" x14ac:dyDescent="0.2">
      <c r="A2830" t="s">
        <v>647</v>
      </c>
      <c r="B2830" t="s">
        <v>1062</v>
      </c>
      <c r="C2830" t="s">
        <v>1433</v>
      </c>
      <c r="D2830" t="s">
        <v>239</v>
      </c>
      <c r="E2830" t="s">
        <v>1546</v>
      </c>
      <c r="F2830" t="s">
        <v>117</v>
      </c>
      <c r="G2830" s="87">
        <v>43721</v>
      </c>
      <c r="H2830" t="s">
        <v>2974</v>
      </c>
      <c r="I2830" t="s">
        <v>5282</v>
      </c>
      <c r="J2830" t="s">
        <v>5283</v>
      </c>
      <c r="K2830">
        <v>10270</v>
      </c>
      <c r="L2830" t="s">
        <v>5266</v>
      </c>
      <c r="M2830" s="87">
        <v>43732</v>
      </c>
      <c r="N2830" t="s">
        <v>1635</v>
      </c>
      <c r="O2830" t="s">
        <v>1552</v>
      </c>
      <c r="P2830" s="61">
        <v>250</v>
      </c>
      <c r="Q2830" t="s">
        <v>1552</v>
      </c>
      <c r="R2830" s="61">
        <v>250</v>
      </c>
      <c r="S2830" s="61">
        <v>0</v>
      </c>
    </row>
    <row r="2831" spans="1:19" x14ac:dyDescent="0.2">
      <c r="A2831" t="s">
        <v>647</v>
      </c>
      <c r="B2831" t="s">
        <v>1062</v>
      </c>
      <c r="C2831" t="s">
        <v>1433</v>
      </c>
      <c r="D2831" t="s">
        <v>239</v>
      </c>
      <c r="E2831" t="s">
        <v>1546</v>
      </c>
      <c r="F2831" t="s">
        <v>117</v>
      </c>
      <c r="G2831" s="87">
        <v>43721</v>
      </c>
      <c r="H2831" t="s">
        <v>2974</v>
      </c>
      <c r="I2831" t="s">
        <v>5284</v>
      </c>
      <c r="J2831" t="s">
        <v>5276</v>
      </c>
      <c r="K2831">
        <v>10270</v>
      </c>
      <c r="L2831" t="s">
        <v>5285</v>
      </c>
      <c r="M2831" s="87">
        <v>43732</v>
      </c>
      <c r="N2831" t="s">
        <v>1635</v>
      </c>
      <c r="O2831" t="s">
        <v>1552</v>
      </c>
      <c r="P2831" s="61">
        <v>-305</v>
      </c>
      <c r="Q2831" t="s">
        <v>1552</v>
      </c>
      <c r="R2831" s="61">
        <v>0</v>
      </c>
      <c r="S2831" s="61">
        <v>-305</v>
      </c>
    </row>
    <row r="2832" spans="1:19" x14ac:dyDescent="0.2">
      <c r="A2832" t="s">
        <v>647</v>
      </c>
      <c r="B2832" t="s">
        <v>1062</v>
      </c>
      <c r="C2832" t="s">
        <v>1433</v>
      </c>
      <c r="D2832" t="s">
        <v>239</v>
      </c>
      <c r="E2832" t="s">
        <v>1546</v>
      </c>
      <c r="F2832" t="s">
        <v>117</v>
      </c>
      <c r="G2832" s="87">
        <v>43722</v>
      </c>
      <c r="H2832" t="s">
        <v>2974</v>
      </c>
      <c r="I2832" t="s">
        <v>5286</v>
      </c>
      <c r="J2832" t="s">
        <v>5287</v>
      </c>
      <c r="K2832">
        <v>10268</v>
      </c>
      <c r="L2832" t="s">
        <v>5288</v>
      </c>
      <c r="M2832" s="87">
        <v>43732</v>
      </c>
      <c r="N2832" t="s">
        <v>1635</v>
      </c>
      <c r="O2832" t="s">
        <v>1552</v>
      </c>
      <c r="P2832" s="61">
        <v>360</v>
      </c>
      <c r="Q2832" t="s">
        <v>1552</v>
      </c>
      <c r="R2832" s="61">
        <v>360</v>
      </c>
      <c r="S2832" s="61">
        <v>0</v>
      </c>
    </row>
    <row r="2833" spans="1:19" x14ac:dyDescent="0.2">
      <c r="A2833" t="s">
        <v>647</v>
      </c>
      <c r="B2833" t="s">
        <v>1062</v>
      </c>
      <c r="C2833" t="s">
        <v>1433</v>
      </c>
      <c r="D2833" t="s">
        <v>239</v>
      </c>
      <c r="E2833" t="s">
        <v>1546</v>
      </c>
      <c r="F2833" t="s">
        <v>117</v>
      </c>
      <c r="G2833" s="87">
        <v>43723</v>
      </c>
      <c r="H2833" t="s">
        <v>2974</v>
      </c>
      <c r="I2833" t="s">
        <v>5289</v>
      </c>
      <c r="J2833" t="s">
        <v>5290</v>
      </c>
      <c r="K2833">
        <v>10268</v>
      </c>
      <c r="L2833" t="s">
        <v>5291</v>
      </c>
      <c r="M2833" s="87">
        <v>43732</v>
      </c>
      <c r="N2833" t="s">
        <v>1635</v>
      </c>
      <c r="O2833" t="s">
        <v>1552</v>
      </c>
      <c r="P2833" s="61">
        <v>85</v>
      </c>
      <c r="Q2833" t="s">
        <v>1552</v>
      </c>
      <c r="R2833" s="61">
        <v>85</v>
      </c>
      <c r="S2833" s="61">
        <v>0</v>
      </c>
    </row>
    <row r="2834" spans="1:19" x14ac:dyDescent="0.2">
      <c r="A2834" t="s">
        <v>647</v>
      </c>
      <c r="B2834" t="s">
        <v>1062</v>
      </c>
      <c r="C2834" t="s">
        <v>1433</v>
      </c>
      <c r="D2834" t="s">
        <v>239</v>
      </c>
      <c r="E2834" t="s">
        <v>1546</v>
      </c>
      <c r="F2834" t="s">
        <v>117</v>
      </c>
      <c r="G2834" s="87">
        <v>43723</v>
      </c>
      <c r="H2834" t="s">
        <v>2974</v>
      </c>
      <c r="I2834" t="s">
        <v>5292</v>
      </c>
      <c r="J2834" t="s">
        <v>5293</v>
      </c>
      <c r="K2834">
        <v>10268</v>
      </c>
      <c r="L2834" t="s">
        <v>5291</v>
      </c>
      <c r="M2834" s="87">
        <v>43732</v>
      </c>
      <c r="N2834" t="s">
        <v>1635</v>
      </c>
      <c r="O2834" t="s">
        <v>1552</v>
      </c>
      <c r="P2834" s="61">
        <v>195</v>
      </c>
      <c r="Q2834" t="s">
        <v>1552</v>
      </c>
      <c r="R2834" s="61">
        <v>195</v>
      </c>
      <c r="S2834" s="61">
        <v>0</v>
      </c>
    </row>
    <row r="2835" spans="1:19" x14ac:dyDescent="0.2">
      <c r="A2835" t="s">
        <v>647</v>
      </c>
      <c r="B2835" t="s">
        <v>1062</v>
      </c>
      <c r="C2835" t="s">
        <v>1433</v>
      </c>
      <c r="D2835" t="s">
        <v>239</v>
      </c>
      <c r="E2835" t="s">
        <v>1546</v>
      </c>
      <c r="F2835" t="s">
        <v>117</v>
      </c>
      <c r="G2835" s="87">
        <v>43724</v>
      </c>
      <c r="H2835" t="s">
        <v>2974</v>
      </c>
      <c r="I2835" t="s">
        <v>5294</v>
      </c>
      <c r="J2835" t="s">
        <v>4628</v>
      </c>
      <c r="K2835">
        <v>10269</v>
      </c>
      <c r="L2835" t="s">
        <v>5295</v>
      </c>
      <c r="M2835" s="87">
        <v>43732</v>
      </c>
      <c r="N2835" t="s">
        <v>1635</v>
      </c>
      <c r="O2835" t="s">
        <v>1552</v>
      </c>
      <c r="P2835" s="61">
        <v>341</v>
      </c>
      <c r="Q2835" t="s">
        <v>1552</v>
      </c>
      <c r="R2835" s="61">
        <v>341</v>
      </c>
      <c r="S2835" s="61">
        <v>0</v>
      </c>
    </row>
    <row r="2836" spans="1:19" x14ac:dyDescent="0.2">
      <c r="A2836" t="s">
        <v>647</v>
      </c>
      <c r="B2836" t="s">
        <v>1062</v>
      </c>
      <c r="C2836" t="s">
        <v>1433</v>
      </c>
      <c r="D2836" t="s">
        <v>239</v>
      </c>
      <c r="E2836" t="s">
        <v>1546</v>
      </c>
      <c r="F2836" t="s">
        <v>117</v>
      </c>
      <c r="G2836" s="87">
        <v>43724</v>
      </c>
      <c r="H2836" t="s">
        <v>2974</v>
      </c>
      <c r="I2836" t="s">
        <v>5296</v>
      </c>
      <c r="J2836" t="s">
        <v>4591</v>
      </c>
      <c r="K2836">
        <v>10269</v>
      </c>
      <c r="L2836" t="s">
        <v>5295</v>
      </c>
      <c r="M2836" s="87">
        <v>43732</v>
      </c>
      <c r="N2836" t="s">
        <v>1635</v>
      </c>
      <c r="O2836" t="s">
        <v>1552</v>
      </c>
      <c r="P2836" s="61">
        <v>664.02</v>
      </c>
      <c r="Q2836" t="s">
        <v>1552</v>
      </c>
      <c r="R2836" s="61">
        <v>664.02</v>
      </c>
      <c r="S2836" s="61">
        <v>0</v>
      </c>
    </row>
    <row r="2837" spans="1:19" x14ac:dyDescent="0.2">
      <c r="A2837" t="s">
        <v>647</v>
      </c>
      <c r="B2837" t="s">
        <v>1062</v>
      </c>
      <c r="C2837" t="s">
        <v>1433</v>
      </c>
      <c r="D2837" t="s">
        <v>239</v>
      </c>
      <c r="E2837" t="s">
        <v>1546</v>
      </c>
      <c r="F2837" t="s">
        <v>117</v>
      </c>
      <c r="G2837" s="87">
        <v>43724</v>
      </c>
      <c r="H2837" t="s">
        <v>2974</v>
      </c>
      <c r="I2837" t="s">
        <v>5297</v>
      </c>
      <c r="J2837" t="s">
        <v>4825</v>
      </c>
      <c r="K2837">
        <v>10268</v>
      </c>
      <c r="L2837" t="s">
        <v>5298</v>
      </c>
      <c r="M2837" s="87">
        <v>43732</v>
      </c>
      <c r="N2837" t="s">
        <v>1635</v>
      </c>
      <c r="O2837" t="s">
        <v>1552</v>
      </c>
      <c r="P2837" s="61">
        <v>6479</v>
      </c>
      <c r="Q2837" t="s">
        <v>1552</v>
      </c>
      <c r="R2837" s="61">
        <v>6479</v>
      </c>
      <c r="S2837" s="61">
        <v>0</v>
      </c>
    </row>
    <row r="2838" spans="1:19" x14ac:dyDescent="0.2">
      <c r="A2838" t="s">
        <v>647</v>
      </c>
      <c r="B2838" t="s">
        <v>1062</v>
      </c>
      <c r="C2838" t="s">
        <v>1433</v>
      </c>
      <c r="D2838" t="s">
        <v>239</v>
      </c>
      <c r="E2838" t="s">
        <v>1546</v>
      </c>
      <c r="F2838" t="s">
        <v>117</v>
      </c>
      <c r="G2838" s="87">
        <v>43724</v>
      </c>
      <c r="H2838" t="s">
        <v>2974</v>
      </c>
      <c r="I2838" t="s">
        <v>5299</v>
      </c>
      <c r="J2838" t="s">
        <v>4940</v>
      </c>
      <c r="K2838">
        <v>10268</v>
      </c>
      <c r="L2838" t="s">
        <v>5298</v>
      </c>
      <c r="M2838" s="87">
        <v>43732</v>
      </c>
      <c r="N2838" t="s">
        <v>1635</v>
      </c>
      <c r="O2838" t="s">
        <v>1552</v>
      </c>
      <c r="P2838" s="61">
        <v>3286.8</v>
      </c>
      <c r="Q2838" t="s">
        <v>1552</v>
      </c>
      <c r="R2838" s="61">
        <v>3286.8</v>
      </c>
      <c r="S2838" s="61">
        <v>0</v>
      </c>
    </row>
    <row r="2839" spans="1:19" x14ac:dyDescent="0.2">
      <c r="A2839" t="s">
        <v>647</v>
      </c>
      <c r="B2839" t="s">
        <v>1062</v>
      </c>
      <c r="C2839" t="s">
        <v>1433</v>
      </c>
      <c r="D2839" t="s">
        <v>239</v>
      </c>
      <c r="E2839" t="s">
        <v>1546</v>
      </c>
      <c r="F2839" t="s">
        <v>117</v>
      </c>
      <c r="G2839" s="87">
        <v>43724</v>
      </c>
      <c r="H2839" t="s">
        <v>2974</v>
      </c>
      <c r="I2839" t="s">
        <v>5300</v>
      </c>
      <c r="J2839" t="s">
        <v>4608</v>
      </c>
      <c r="K2839">
        <v>10268</v>
      </c>
      <c r="L2839" t="s">
        <v>5298</v>
      </c>
      <c r="M2839" s="87">
        <v>43732</v>
      </c>
      <c r="N2839" t="s">
        <v>1635</v>
      </c>
      <c r="O2839" t="s">
        <v>1552</v>
      </c>
      <c r="P2839" s="61">
        <v>1836.45</v>
      </c>
      <c r="Q2839" t="s">
        <v>1552</v>
      </c>
      <c r="R2839" s="61">
        <v>1836.45</v>
      </c>
      <c r="S2839" s="61">
        <v>0</v>
      </c>
    </row>
    <row r="2840" spans="1:19" x14ac:dyDescent="0.2">
      <c r="A2840" t="s">
        <v>647</v>
      </c>
      <c r="B2840" t="s">
        <v>1062</v>
      </c>
      <c r="C2840" t="s">
        <v>1433</v>
      </c>
      <c r="D2840" t="s">
        <v>239</v>
      </c>
      <c r="E2840" t="s">
        <v>1546</v>
      </c>
      <c r="F2840" t="s">
        <v>117</v>
      </c>
      <c r="G2840" s="87">
        <v>43724</v>
      </c>
      <c r="H2840" t="s">
        <v>2974</v>
      </c>
      <c r="I2840" t="s">
        <v>5301</v>
      </c>
      <c r="J2840" t="s">
        <v>5302</v>
      </c>
      <c r="K2840">
        <v>10268</v>
      </c>
      <c r="L2840" t="s">
        <v>5303</v>
      </c>
      <c r="M2840" s="87">
        <v>43732</v>
      </c>
      <c r="N2840" t="s">
        <v>1635</v>
      </c>
      <c r="O2840" t="s">
        <v>1552</v>
      </c>
      <c r="P2840" s="61">
        <v>800</v>
      </c>
      <c r="Q2840" t="s">
        <v>1552</v>
      </c>
      <c r="R2840" s="61">
        <v>800</v>
      </c>
      <c r="S2840" s="61">
        <v>0</v>
      </c>
    </row>
    <row r="2841" spans="1:19" x14ac:dyDescent="0.2">
      <c r="A2841" t="s">
        <v>647</v>
      </c>
      <c r="B2841" t="s">
        <v>1062</v>
      </c>
      <c r="C2841" t="s">
        <v>1433</v>
      </c>
      <c r="D2841" t="s">
        <v>239</v>
      </c>
      <c r="E2841" t="s">
        <v>1546</v>
      </c>
      <c r="F2841" t="s">
        <v>117</v>
      </c>
      <c r="G2841" s="87">
        <v>43724</v>
      </c>
      <c r="H2841" t="s">
        <v>2974</v>
      </c>
      <c r="I2841" t="s">
        <v>5304</v>
      </c>
      <c r="J2841" t="s">
        <v>5305</v>
      </c>
      <c r="K2841">
        <v>10268</v>
      </c>
      <c r="L2841" t="s">
        <v>5303</v>
      </c>
      <c r="M2841" s="87">
        <v>43732</v>
      </c>
      <c r="N2841" t="s">
        <v>1635</v>
      </c>
      <c r="O2841" t="s">
        <v>1552</v>
      </c>
      <c r="P2841" s="61">
        <v>195</v>
      </c>
      <c r="Q2841" t="s">
        <v>1552</v>
      </c>
      <c r="R2841" s="61">
        <v>195</v>
      </c>
      <c r="S2841" s="61">
        <v>0</v>
      </c>
    </row>
    <row r="2842" spans="1:19" x14ac:dyDescent="0.2">
      <c r="A2842" t="s">
        <v>647</v>
      </c>
      <c r="B2842" t="s">
        <v>1062</v>
      </c>
      <c r="C2842" t="s">
        <v>1433</v>
      </c>
      <c r="D2842" t="s">
        <v>239</v>
      </c>
      <c r="E2842" t="s">
        <v>1546</v>
      </c>
      <c r="F2842" t="s">
        <v>117</v>
      </c>
      <c r="G2842" s="87">
        <v>43724</v>
      </c>
      <c r="H2842" t="s">
        <v>2974</v>
      </c>
      <c r="I2842" t="s">
        <v>5306</v>
      </c>
      <c r="J2842" t="s">
        <v>5307</v>
      </c>
      <c r="K2842">
        <v>10268</v>
      </c>
      <c r="L2842" t="s">
        <v>5303</v>
      </c>
      <c r="M2842" s="87">
        <v>43732</v>
      </c>
      <c r="N2842" t="s">
        <v>1635</v>
      </c>
      <c r="O2842" t="s">
        <v>1552</v>
      </c>
      <c r="P2842" s="61">
        <v>305</v>
      </c>
      <c r="Q2842" t="s">
        <v>1552</v>
      </c>
      <c r="R2842" s="61">
        <v>305</v>
      </c>
      <c r="S2842" s="61">
        <v>0</v>
      </c>
    </row>
    <row r="2843" spans="1:19" x14ac:dyDescent="0.2">
      <c r="A2843" t="s">
        <v>647</v>
      </c>
      <c r="B2843" t="s">
        <v>1062</v>
      </c>
      <c r="C2843" t="s">
        <v>1433</v>
      </c>
      <c r="D2843" t="s">
        <v>239</v>
      </c>
      <c r="E2843" t="s">
        <v>1546</v>
      </c>
      <c r="F2843" t="s">
        <v>117</v>
      </c>
      <c r="G2843" s="87">
        <v>43724</v>
      </c>
      <c r="H2843" t="s">
        <v>2974</v>
      </c>
      <c r="I2843" t="s">
        <v>5308</v>
      </c>
      <c r="J2843" t="s">
        <v>5309</v>
      </c>
      <c r="K2843">
        <v>10268</v>
      </c>
      <c r="L2843" t="s">
        <v>5303</v>
      </c>
      <c r="M2843" s="87">
        <v>43732</v>
      </c>
      <c r="N2843" t="s">
        <v>1635</v>
      </c>
      <c r="O2843" t="s">
        <v>1552</v>
      </c>
      <c r="P2843" s="61">
        <v>140</v>
      </c>
      <c r="Q2843" t="s">
        <v>1552</v>
      </c>
      <c r="R2843" s="61">
        <v>140</v>
      </c>
      <c r="S2843" s="61">
        <v>0</v>
      </c>
    </row>
    <row r="2844" spans="1:19" x14ac:dyDescent="0.2">
      <c r="A2844" t="s">
        <v>647</v>
      </c>
      <c r="B2844" t="s">
        <v>1062</v>
      </c>
      <c r="C2844" t="s">
        <v>1433</v>
      </c>
      <c r="D2844" t="s">
        <v>239</v>
      </c>
      <c r="E2844" t="s">
        <v>1546</v>
      </c>
      <c r="F2844" t="s">
        <v>117</v>
      </c>
      <c r="G2844" s="87">
        <v>43724</v>
      </c>
      <c r="H2844" t="s">
        <v>2974</v>
      </c>
      <c r="I2844" t="s">
        <v>5310</v>
      </c>
      <c r="J2844" t="s">
        <v>5311</v>
      </c>
      <c r="K2844">
        <v>10268</v>
      </c>
      <c r="L2844" t="s">
        <v>5303</v>
      </c>
      <c r="M2844" s="87">
        <v>43732</v>
      </c>
      <c r="N2844" t="s">
        <v>1635</v>
      </c>
      <c r="O2844" t="s">
        <v>1552</v>
      </c>
      <c r="P2844" s="61">
        <v>140</v>
      </c>
      <c r="Q2844" t="s">
        <v>1552</v>
      </c>
      <c r="R2844" s="61">
        <v>140</v>
      </c>
      <c r="S2844" s="61">
        <v>0</v>
      </c>
    </row>
    <row r="2845" spans="1:19" x14ac:dyDescent="0.2">
      <c r="A2845" t="s">
        <v>647</v>
      </c>
      <c r="B2845" t="s">
        <v>1062</v>
      </c>
      <c r="C2845" t="s">
        <v>1433</v>
      </c>
      <c r="D2845" t="s">
        <v>239</v>
      </c>
      <c r="E2845" t="s">
        <v>1546</v>
      </c>
      <c r="F2845" t="s">
        <v>117</v>
      </c>
      <c r="G2845" s="87">
        <v>43724</v>
      </c>
      <c r="H2845" t="s">
        <v>2974</v>
      </c>
      <c r="I2845" t="s">
        <v>5312</v>
      </c>
      <c r="J2845" t="s">
        <v>5313</v>
      </c>
      <c r="K2845">
        <v>10268</v>
      </c>
      <c r="L2845" t="s">
        <v>5303</v>
      </c>
      <c r="M2845" s="87">
        <v>43732</v>
      </c>
      <c r="N2845" t="s">
        <v>1635</v>
      </c>
      <c r="O2845" t="s">
        <v>1552</v>
      </c>
      <c r="P2845" s="61">
        <v>85</v>
      </c>
      <c r="Q2845" t="s">
        <v>1552</v>
      </c>
      <c r="R2845" s="61">
        <v>85</v>
      </c>
      <c r="S2845" s="61">
        <v>0</v>
      </c>
    </row>
    <row r="2846" spans="1:19" x14ac:dyDescent="0.2">
      <c r="A2846" t="s">
        <v>647</v>
      </c>
      <c r="B2846" t="s">
        <v>1062</v>
      </c>
      <c r="C2846" t="s">
        <v>1433</v>
      </c>
      <c r="D2846" t="s">
        <v>239</v>
      </c>
      <c r="E2846" t="s">
        <v>1546</v>
      </c>
      <c r="F2846" t="s">
        <v>117</v>
      </c>
      <c r="G2846" s="87">
        <v>43724</v>
      </c>
      <c r="H2846" t="s">
        <v>2974</v>
      </c>
      <c r="I2846" t="s">
        <v>5314</v>
      </c>
      <c r="J2846" t="s">
        <v>5315</v>
      </c>
      <c r="K2846">
        <v>10268</v>
      </c>
      <c r="L2846" t="s">
        <v>5298</v>
      </c>
      <c r="M2846" s="87">
        <v>43732</v>
      </c>
      <c r="N2846" t="s">
        <v>1635</v>
      </c>
      <c r="O2846" t="s">
        <v>1552</v>
      </c>
      <c r="P2846" s="61">
        <v>855</v>
      </c>
      <c r="Q2846" t="s">
        <v>1552</v>
      </c>
      <c r="R2846" s="61">
        <v>855</v>
      </c>
      <c r="S2846" s="61">
        <v>0</v>
      </c>
    </row>
    <row r="2847" spans="1:19" x14ac:dyDescent="0.2">
      <c r="A2847" t="s">
        <v>647</v>
      </c>
      <c r="B2847" t="s">
        <v>1062</v>
      </c>
      <c r="C2847" t="s">
        <v>1433</v>
      </c>
      <c r="D2847" t="s">
        <v>239</v>
      </c>
      <c r="E2847" t="s">
        <v>1546</v>
      </c>
      <c r="F2847" t="s">
        <v>117</v>
      </c>
      <c r="G2847" s="87">
        <v>43724</v>
      </c>
      <c r="H2847" t="s">
        <v>2974</v>
      </c>
      <c r="I2847" t="s">
        <v>5316</v>
      </c>
      <c r="J2847" t="s">
        <v>4827</v>
      </c>
      <c r="K2847">
        <v>10268</v>
      </c>
      <c r="L2847" t="s">
        <v>5298</v>
      </c>
      <c r="M2847" s="87">
        <v>43732</v>
      </c>
      <c r="N2847" t="s">
        <v>1635</v>
      </c>
      <c r="O2847" t="s">
        <v>1552</v>
      </c>
      <c r="P2847" s="61">
        <v>200</v>
      </c>
      <c r="Q2847" t="s">
        <v>1552</v>
      </c>
      <c r="R2847" s="61">
        <v>200</v>
      </c>
      <c r="S2847" s="61">
        <v>0</v>
      </c>
    </row>
    <row r="2848" spans="1:19" x14ac:dyDescent="0.2">
      <c r="A2848" t="s">
        <v>647</v>
      </c>
      <c r="B2848" t="s">
        <v>1062</v>
      </c>
      <c r="C2848" t="s">
        <v>1433</v>
      </c>
      <c r="D2848" t="s">
        <v>239</v>
      </c>
      <c r="E2848" t="s">
        <v>1546</v>
      </c>
      <c r="F2848" t="s">
        <v>117</v>
      </c>
      <c r="G2848" s="87">
        <v>43725</v>
      </c>
      <c r="H2848" t="s">
        <v>2974</v>
      </c>
      <c r="I2848" t="s">
        <v>5317</v>
      </c>
      <c r="J2848" t="s">
        <v>4864</v>
      </c>
      <c r="K2848">
        <v>10268</v>
      </c>
      <c r="L2848" t="s">
        <v>5318</v>
      </c>
      <c r="M2848" s="87">
        <v>43732</v>
      </c>
      <c r="N2848" t="s">
        <v>1635</v>
      </c>
      <c r="O2848" t="s">
        <v>1552</v>
      </c>
      <c r="P2848" s="61">
        <v>1320</v>
      </c>
      <c r="Q2848" t="s">
        <v>1552</v>
      </c>
      <c r="R2848" s="61">
        <v>1320</v>
      </c>
      <c r="S2848" s="61">
        <v>0</v>
      </c>
    </row>
    <row r="2849" spans="1:19" x14ac:dyDescent="0.2">
      <c r="A2849" t="s">
        <v>647</v>
      </c>
      <c r="B2849" t="s">
        <v>1062</v>
      </c>
      <c r="C2849" t="s">
        <v>1433</v>
      </c>
      <c r="D2849" t="s">
        <v>239</v>
      </c>
      <c r="E2849" t="s">
        <v>1546</v>
      </c>
      <c r="F2849" t="s">
        <v>117</v>
      </c>
      <c r="G2849" s="87">
        <v>43725</v>
      </c>
      <c r="H2849" t="s">
        <v>2974</v>
      </c>
      <c r="I2849" t="s">
        <v>5319</v>
      </c>
      <c r="J2849" t="s">
        <v>5320</v>
      </c>
      <c r="K2849">
        <v>10267</v>
      </c>
      <c r="L2849" t="s">
        <v>5321</v>
      </c>
      <c r="M2849" s="87">
        <v>43732</v>
      </c>
      <c r="N2849" t="s">
        <v>1635</v>
      </c>
      <c r="O2849" t="s">
        <v>1552</v>
      </c>
      <c r="P2849" s="61">
        <v>34210</v>
      </c>
      <c r="Q2849" t="s">
        <v>1552</v>
      </c>
      <c r="R2849" s="61">
        <v>34210</v>
      </c>
      <c r="S2849" s="61">
        <v>0</v>
      </c>
    </row>
    <row r="2850" spans="1:19" x14ac:dyDescent="0.2">
      <c r="A2850" t="s">
        <v>647</v>
      </c>
      <c r="B2850" t="s">
        <v>1062</v>
      </c>
      <c r="C2850" t="s">
        <v>1433</v>
      </c>
      <c r="D2850" t="s">
        <v>239</v>
      </c>
      <c r="E2850" t="s">
        <v>1546</v>
      </c>
      <c r="F2850" t="s">
        <v>117</v>
      </c>
      <c r="G2850" s="87">
        <v>43725</v>
      </c>
      <c r="H2850" t="s">
        <v>2974</v>
      </c>
      <c r="I2850" t="s">
        <v>5322</v>
      </c>
      <c r="J2850" t="s">
        <v>4657</v>
      </c>
      <c r="K2850">
        <v>10267</v>
      </c>
      <c r="L2850" t="s">
        <v>5321</v>
      </c>
      <c r="M2850" s="87">
        <v>43732</v>
      </c>
      <c r="N2850" t="s">
        <v>1635</v>
      </c>
      <c r="O2850" t="s">
        <v>1552</v>
      </c>
      <c r="P2850" s="61">
        <v>1089</v>
      </c>
      <c r="Q2850" t="s">
        <v>1552</v>
      </c>
      <c r="R2850" s="61">
        <v>1089</v>
      </c>
      <c r="S2850" s="61">
        <v>0</v>
      </c>
    </row>
    <row r="2851" spans="1:19" x14ac:dyDescent="0.2">
      <c r="A2851" t="s">
        <v>647</v>
      </c>
      <c r="B2851" t="s">
        <v>1062</v>
      </c>
      <c r="C2851" t="s">
        <v>1433</v>
      </c>
      <c r="D2851" t="s">
        <v>239</v>
      </c>
      <c r="E2851" t="s">
        <v>1546</v>
      </c>
      <c r="F2851" t="s">
        <v>117</v>
      </c>
      <c r="G2851" s="87">
        <v>43725</v>
      </c>
      <c r="H2851" t="s">
        <v>2974</v>
      </c>
      <c r="I2851" t="s">
        <v>5323</v>
      </c>
      <c r="J2851" t="s">
        <v>5324</v>
      </c>
      <c r="K2851">
        <v>10268</v>
      </c>
      <c r="L2851" t="s">
        <v>5325</v>
      </c>
      <c r="M2851" s="87">
        <v>43732</v>
      </c>
      <c r="N2851" t="s">
        <v>1635</v>
      </c>
      <c r="O2851" t="s">
        <v>1552</v>
      </c>
      <c r="P2851" s="61">
        <v>195</v>
      </c>
      <c r="Q2851" t="s">
        <v>1552</v>
      </c>
      <c r="R2851" s="61">
        <v>195</v>
      </c>
      <c r="S2851" s="61">
        <v>0</v>
      </c>
    </row>
    <row r="2852" spans="1:19" x14ac:dyDescent="0.2">
      <c r="A2852" t="s">
        <v>647</v>
      </c>
      <c r="B2852" t="s">
        <v>1062</v>
      </c>
      <c r="C2852" t="s">
        <v>1433</v>
      </c>
      <c r="D2852" t="s">
        <v>239</v>
      </c>
      <c r="E2852" t="s">
        <v>1546</v>
      </c>
      <c r="F2852" t="s">
        <v>117</v>
      </c>
      <c r="G2852" s="87">
        <v>43725</v>
      </c>
      <c r="H2852" t="s">
        <v>2974</v>
      </c>
      <c r="I2852" t="s">
        <v>5326</v>
      </c>
      <c r="J2852" t="s">
        <v>5327</v>
      </c>
      <c r="K2852">
        <v>10268</v>
      </c>
      <c r="L2852" t="s">
        <v>5325</v>
      </c>
      <c r="M2852" s="87">
        <v>43732</v>
      </c>
      <c r="N2852" t="s">
        <v>1635</v>
      </c>
      <c r="O2852" t="s">
        <v>1552</v>
      </c>
      <c r="P2852" s="61">
        <v>140</v>
      </c>
      <c r="Q2852" t="s">
        <v>1552</v>
      </c>
      <c r="R2852" s="61">
        <v>140</v>
      </c>
      <c r="S2852" s="61">
        <v>0</v>
      </c>
    </row>
    <row r="2853" spans="1:19" x14ac:dyDescent="0.2">
      <c r="A2853" t="s">
        <v>647</v>
      </c>
      <c r="B2853" t="s">
        <v>1062</v>
      </c>
      <c r="C2853" t="s">
        <v>1433</v>
      </c>
      <c r="D2853" t="s">
        <v>239</v>
      </c>
      <c r="E2853" t="s">
        <v>1546</v>
      </c>
      <c r="F2853" t="s">
        <v>117</v>
      </c>
      <c r="G2853" s="87">
        <v>43725</v>
      </c>
      <c r="H2853" t="s">
        <v>2974</v>
      </c>
      <c r="I2853" t="s">
        <v>5328</v>
      </c>
      <c r="J2853" t="s">
        <v>5329</v>
      </c>
      <c r="K2853">
        <v>10268</v>
      </c>
      <c r="L2853" t="s">
        <v>5325</v>
      </c>
      <c r="M2853" s="87">
        <v>43732</v>
      </c>
      <c r="N2853" t="s">
        <v>1635</v>
      </c>
      <c r="O2853" t="s">
        <v>1552</v>
      </c>
      <c r="P2853" s="61">
        <v>360</v>
      </c>
      <c r="Q2853" t="s">
        <v>1552</v>
      </c>
      <c r="R2853" s="61">
        <v>360</v>
      </c>
      <c r="S2853" s="61">
        <v>0</v>
      </c>
    </row>
    <row r="2854" spans="1:19" x14ac:dyDescent="0.2">
      <c r="A2854" t="s">
        <v>647</v>
      </c>
      <c r="B2854" t="s">
        <v>1062</v>
      </c>
      <c r="C2854" t="s">
        <v>1433</v>
      </c>
      <c r="D2854" t="s">
        <v>239</v>
      </c>
      <c r="E2854" t="s">
        <v>1546</v>
      </c>
      <c r="F2854" t="s">
        <v>117</v>
      </c>
      <c r="G2854" s="87">
        <v>43725</v>
      </c>
      <c r="H2854" t="s">
        <v>2974</v>
      </c>
      <c r="I2854" t="s">
        <v>5330</v>
      </c>
      <c r="J2854" t="s">
        <v>5331</v>
      </c>
      <c r="K2854">
        <v>10268</v>
      </c>
      <c r="L2854" t="s">
        <v>5325</v>
      </c>
      <c r="M2854" s="87">
        <v>43732</v>
      </c>
      <c r="N2854" t="s">
        <v>1635</v>
      </c>
      <c r="O2854" t="s">
        <v>1552</v>
      </c>
      <c r="P2854" s="61">
        <v>195</v>
      </c>
      <c r="Q2854" t="s">
        <v>1552</v>
      </c>
      <c r="R2854" s="61">
        <v>195</v>
      </c>
      <c r="S2854" s="61">
        <v>0</v>
      </c>
    </row>
    <row r="2855" spans="1:19" x14ac:dyDescent="0.2">
      <c r="A2855" t="s">
        <v>647</v>
      </c>
      <c r="B2855" t="s">
        <v>1062</v>
      </c>
      <c r="C2855" t="s">
        <v>1433</v>
      </c>
      <c r="D2855" t="s">
        <v>239</v>
      </c>
      <c r="E2855" t="s">
        <v>1546</v>
      </c>
      <c r="F2855" t="s">
        <v>117</v>
      </c>
      <c r="G2855" s="87">
        <v>43725</v>
      </c>
      <c r="H2855" t="s">
        <v>2974</v>
      </c>
      <c r="I2855" t="s">
        <v>5332</v>
      </c>
      <c r="J2855" t="s">
        <v>5333</v>
      </c>
      <c r="K2855">
        <v>10268</v>
      </c>
      <c r="L2855" t="s">
        <v>5325</v>
      </c>
      <c r="M2855" s="87">
        <v>43732</v>
      </c>
      <c r="N2855" t="s">
        <v>1635</v>
      </c>
      <c r="O2855" t="s">
        <v>1552</v>
      </c>
      <c r="P2855" s="61">
        <v>470</v>
      </c>
      <c r="Q2855" t="s">
        <v>1552</v>
      </c>
      <c r="R2855" s="61">
        <v>470</v>
      </c>
      <c r="S2855" s="61">
        <v>0</v>
      </c>
    </row>
    <row r="2856" spans="1:19" x14ac:dyDescent="0.2">
      <c r="A2856" t="s">
        <v>647</v>
      </c>
      <c r="B2856" t="s">
        <v>1062</v>
      </c>
      <c r="C2856" t="s">
        <v>1433</v>
      </c>
      <c r="D2856" t="s">
        <v>239</v>
      </c>
      <c r="E2856" t="s">
        <v>1546</v>
      </c>
      <c r="F2856" t="s">
        <v>117</v>
      </c>
      <c r="G2856" s="87">
        <v>43725</v>
      </c>
      <c r="H2856" t="s">
        <v>2974</v>
      </c>
      <c r="I2856" t="s">
        <v>5334</v>
      </c>
      <c r="J2856" t="s">
        <v>5335</v>
      </c>
      <c r="K2856">
        <v>10268</v>
      </c>
      <c r="L2856" t="s">
        <v>5325</v>
      </c>
      <c r="M2856" s="87">
        <v>43732</v>
      </c>
      <c r="N2856" t="s">
        <v>1635</v>
      </c>
      <c r="O2856" t="s">
        <v>1552</v>
      </c>
      <c r="P2856" s="61">
        <v>195</v>
      </c>
      <c r="Q2856" t="s">
        <v>1552</v>
      </c>
      <c r="R2856" s="61">
        <v>195</v>
      </c>
      <c r="S2856" s="61">
        <v>0</v>
      </c>
    </row>
    <row r="2857" spans="1:19" x14ac:dyDescent="0.2">
      <c r="A2857" t="s">
        <v>647</v>
      </c>
      <c r="B2857" t="s">
        <v>1062</v>
      </c>
      <c r="C2857" t="s">
        <v>1433</v>
      </c>
      <c r="D2857" t="s">
        <v>239</v>
      </c>
      <c r="E2857" t="s">
        <v>1546</v>
      </c>
      <c r="F2857" t="s">
        <v>117</v>
      </c>
      <c r="G2857" s="87">
        <v>43725</v>
      </c>
      <c r="H2857" t="s">
        <v>2974</v>
      </c>
      <c r="I2857" t="s">
        <v>5336</v>
      </c>
      <c r="J2857" t="s">
        <v>5337</v>
      </c>
      <c r="K2857">
        <v>10268</v>
      </c>
      <c r="L2857" t="s">
        <v>5325</v>
      </c>
      <c r="M2857" s="87">
        <v>43732</v>
      </c>
      <c r="N2857" t="s">
        <v>1635</v>
      </c>
      <c r="O2857" t="s">
        <v>1552</v>
      </c>
      <c r="P2857" s="61">
        <v>250</v>
      </c>
      <c r="Q2857" t="s">
        <v>1552</v>
      </c>
      <c r="R2857" s="61">
        <v>250</v>
      </c>
      <c r="S2857" s="61">
        <v>0</v>
      </c>
    </row>
    <row r="2858" spans="1:19" x14ac:dyDescent="0.2">
      <c r="A2858" t="s">
        <v>647</v>
      </c>
      <c r="B2858" t="s">
        <v>1062</v>
      </c>
      <c r="C2858" t="s">
        <v>1433</v>
      </c>
      <c r="D2858" t="s">
        <v>239</v>
      </c>
      <c r="E2858" t="s">
        <v>1546</v>
      </c>
      <c r="F2858" t="s">
        <v>117</v>
      </c>
      <c r="G2858" s="87">
        <v>43725</v>
      </c>
      <c r="H2858" t="s">
        <v>2974</v>
      </c>
      <c r="I2858" t="s">
        <v>5338</v>
      </c>
      <c r="J2858" t="s">
        <v>5339</v>
      </c>
      <c r="K2858">
        <v>10268</v>
      </c>
      <c r="L2858" t="s">
        <v>5325</v>
      </c>
      <c r="M2858" s="87">
        <v>43732</v>
      </c>
      <c r="N2858" t="s">
        <v>1635</v>
      </c>
      <c r="O2858" t="s">
        <v>1552</v>
      </c>
      <c r="P2858" s="61">
        <v>250</v>
      </c>
      <c r="Q2858" t="s">
        <v>1552</v>
      </c>
      <c r="R2858" s="61">
        <v>250</v>
      </c>
      <c r="S2858" s="61">
        <v>0</v>
      </c>
    </row>
    <row r="2859" spans="1:19" x14ac:dyDescent="0.2">
      <c r="A2859" t="s">
        <v>647</v>
      </c>
      <c r="B2859" t="s">
        <v>1062</v>
      </c>
      <c r="C2859" t="s">
        <v>1433</v>
      </c>
      <c r="D2859" t="s">
        <v>239</v>
      </c>
      <c r="E2859" t="s">
        <v>1546</v>
      </c>
      <c r="F2859" t="s">
        <v>117</v>
      </c>
      <c r="G2859" s="87">
        <v>43725</v>
      </c>
      <c r="H2859" t="s">
        <v>2974</v>
      </c>
      <c r="I2859" t="s">
        <v>5340</v>
      </c>
      <c r="J2859" t="s">
        <v>5341</v>
      </c>
      <c r="K2859">
        <v>10268</v>
      </c>
      <c r="L2859" t="s">
        <v>5325</v>
      </c>
      <c r="M2859" s="87">
        <v>43732</v>
      </c>
      <c r="N2859" t="s">
        <v>1635</v>
      </c>
      <c r="O2859" t="s">
        <v>1552</v>
      </c>
      <c r="P2859" s="61">
        <v>85</v>
      </c>
      <c r="Q2859" t="s">
        <v>1552</v>
      </c>
      <c r="R2859" s="61">
        <v>85</v>
      </c>
      <c r="S2859" s="61">
        <v>0</v>
      </c>
    </row>
    <row r="2860" spans="1:19" x14ac:dyDescent="0.2">
      <c r="A2860" t="s">
        <v>647</v>
      </c>
      <c r="B2860" t="s">
        <v>1062</v>
      </c>
      <c r="C2860" t="s">
        <v>1433</v>
      </c>
      <c r="D2860" t="s">
        <v>239</v>
      </c>
      <c r="E2860" t="s">
        <v>1546</v>
      </c>
      <c r="F2860" t="s">
        <v>117</v>
      </c>
      <c r="G2860" s="87">
        <v>43725</v>
      </c>
      <c r="H2860" t="s">
        <v>2974</v>
      </c>
      <c r="I2860" t="s">
        <v>5342</v>
      </c>
      <c r="J2860" t="s">
        <v>5343</v>
      </c>
      <c r="K2860">
        <v>10268</v>
      </c>
      <c r="L2860" t="s">
        <v>5325</v>
      </c>
      <c r="M2860" s="87">
        <v>43732</v>
      </c>
      <c r="N2860" t="s">
        <v>1635</v>
      </c>
      <c r="O2860" t="s">
        <v>1552</v>
      </c>
      <c r="P2860" s="61">
        <v>85</v>
      </c>
      <c r="Q2860" t="s">
        <v>1552</v>
      </c>
      <c r="R2860" s="61">
        <v>85</v>
      </c>
      <c r="S2860" s="61">
        <v>0</v>
      </c>
    </row>
    <row r="2861" spans="1:19" x14ac:dyDescent="0.2">
      <c r="A2861" t="s">
        <v>647</v>
      </c>
      <c r="B2861" t="s">
        <v>1062</v>
      </c>
      <c r="C2861" t="s">
        <v>1433</v>
      </c>
      <c r="D2861" t="s">
        <v>239</v>
      </c>
      <c r="E2861" t="s">
        <v>1546</v>
      </c>
      <c r="F2861" t="s">
        <v>117</v>
      </c>
      <c r="G2861" s="87">
        <v>43725</v>
      </c>
      <c r="H2861" t="s">
        <v>2974</v>
      </c>
      <c r="I2861" t="s">
        <v>5344</v>
      </c>
      <c r="J2861" t="s">
        <v>5345</v>
      </c>
      <c r="K2861">
        <v>10268</v>
      </c>
      <c r="L2861" t="s">
        <v>5325</v>
      </c>
      <c r="M2861" s="87">
        <v>43732</v>
      </c>
      <c r="N2861" t="s">
        <v>1635</v>
      </c>
      <c r="O2861" t="s">
        <v>1552</v>
      </c>
      <c r="P2861" s="61">
        <v>745</v>
      </c>
      <c r="Q2861" t="s">
        <v>1552</v>
      </c>
      <c r="R2861" s="61">
        <v>745</v>
      </c>
      <c r="S2861" s="61">
        <v>0</v>
      </c>
    </row>
    <row r="2862" spans="1:19" x14ac:dyDescent="0.2">
      <c r="A2862" t="s">
        <v>647</v>
      </c>
      <c r="B2862" t="s">
        <v>1062</v>
      </c>
      <c r="C2862" t="s">
        <v>1433</v>
      </c>
      <c r="D2862" t="s">
        <v>239</v>
      </c>
      <c r="E2862" t="s">
        <v>1546</v>
      </c>
      <c r="F2862" t="s">
        <v>117</v>
      </c>
      <c r="G2862" s="87">
        <v>43725</v>
      </c>
      <c r="H2862" t="s">
        <v>2974</v>
      </c>
      <c r="I2862" t="s">
        <v>5346</v>
      </c>
      <c r="J2862" t="s">
        <v>5347</v>
      </c>
      <c r="K2862">
        <v>10268</v>
      </c>
      <c r="L2862" t="s">
        <v>5325</v>
      </c>
      <c r="M2862" s="87">
        <v>43732</v>
      </c>
      <c r="N2862" t="s">
        <v>1635</v>
      </c>
      <c r="O2862" t="s">
        <v>1552</v>
      </c>
      <c r="P2862" s="61">
        <v>470</v>
      </c>
      <c r="Q2862" t="s">
        <v>1552</v>
      </c>
      <c r="R2862" s="61">
        <v>470</v>
      </c>
      <c r="S2862" s="61">
        <v>0</v>
      </c>
    </row>
    <row r="2863" spans="1:19" x14ac:dyDescent="0.2">
      <c r="A2863" t="s">
        <v>647</v>
      </c>
      <c r="B2863" t="s">
        <v>1062</v>
      </c>
      <c r="C2863" t="s">
        <v>1433</v>
      </c>
      <c r="D2863" t="s">
        <v>239</v>
      </c>
      <c r="E2863" t="s">
        <v>1546</v>
      </c>
      <c r="F2863" t="s">
        <v>117</v>
      </c>
      <c r="G2863" s="87">
        <v>43725</v>
      </c>
      <c r="H2863" t="s">
        <v>2974</v>
      </c>
      <c r="I2863" t="s">
        <v>5348</v>
      </c>
      <c r="J2863" t="s">
        <v>5349</v>
      </c>
      <c r="K2863">
        <v>10267</v>
      </c>
      <c r="L2863" t="s">
        <v>5321</v>
      </c>
      <c r="M2863" s="87">
        <v>43732</v>
      </c>
      <c r="N2863" t="s">
        <v>1635</v>
      </c>
      <c r="O2863" t="s">
        <v>1552</v>
      </c>
      <c r="P2863" s="61">
        <v>195</v>
      </c>
      <c r="Q2863" t="s">
        <v>1552</v>
      </c>
      <c r="R2863" s="61">
        <v>195</v>
      </c>
      <c r="S2863" s="61">
        <v>0</v>
      </c>
    </row>
    <row r="2864" spans="1:19" x14ac:dyDescent="0.2">
      <c r="A2864" t="s">
        <v>647</v>
      </c>
      <c r="B2864" t="s">
        <v>1062</v>
      </c>
      <c r="C2864" t="s">
        <v>1433</v>
      </c>
      <c r="D2864" t="s">
        <v>239</v>
      </c>
      <c r="E2864" t="s">
        <v>1546</v>
      </c>
      <c r="F2864" t="s">
        <v>117</v>
      </c>
      <c r="G2864" s="87">
        <v>43726</v>
      </c>
      <c r="H2864" t="s">
        <v>2974</v>
      </c>
      <c r="I2864" t="s">
        <v>5350</v>
      </c>
      <c r="J2864" t="s">
        <v>5351</v>
      </c>
      <c r="K2864">
        <v>10267</v>
      </c>
      <c r="L2864" t="s">
        <v>5352</v>
      </c>
      <c r="M2864" s="87">
        <v>43732</v>
      </c>
      <c r="N2864" t="s">
        <v>1635</v>
      </c>
      <c r="O2864" t="s">
        <v>1552</v>
      </c>
      <c r="P2864" s="61">
        <v>965</v>
      </c>
      <c r="Q2864" t="s">
        <v>1552</v>
      </c>
      <c r="R2864" s="61">
        <v>965</v>
      </c>
      <c r="S2864" s="61">
        <v>0</v>
      </c>
    </row>
    <row r="2865" spans="1:19" x14ac:dyDescent="0.2">
      <c r="A2865" t="s">
        <v>647</v>
      </c>
      <c r="B2865" t="s">
        <v>1062</v>
      </c>
      <c r="C2865" t="s">
        <v>1433</v>
      </c>
      <c r="D2865" t="s">
        <v>239</v>
      </c>
      <c r="E2865" t="s">
        <v>1546</v>
      </c>
      <c r="F2865" t="s">
        <v>117</v>
      </c>
      <c r="G2865" s="87">
        <v>43726</v>
      </c>
      <c r="H2865" t="s">
        <v>2974</v>
      </c>
      <c r="I2865" t="s">
        <v>5353</v>
      </c>
      <c r="J2865" t="s">
        <v>5354</v>
      </c>
      <c r="K2865">
        <v>10267</v>
      </c>
      <c r="L2865" t="s">
        <v>5352</v>
      </c>
      <c r="M2865" s="87">
        <v>43732</v>
      </c>
      <c r="N2865" t="s">
        <v>1635</v>
      </c>
      <c r="O2865" t="s">
        <v>1552</v>
      </c>
      <c r="P2865" s="61">
        <v>360</v>
      </c>
      <c r="Q2865" t="s">
        <v>1552</v>
      </c>
      <c r="R2865" s="61">
        <v>360</v>
      </c>
      <c r="S2865" s="61">
        <v>0</v>
      </c>
    </row>
    <row r="2866" spans="1:19" x14ac:dyDescent="0.2">
      <c r="A2866" t="s">
        <v>647</v>
      </c>
      <c r="B2866" t="s">
        <v>1062</v>
      </c>
      <c r="C2866" t="s">
        <v>1433</v>
      </c>
      <c r="D2866" t="s">
        <v>239</v>
      </c>
      <c r="E2866" t="s">
        <v>1546</v>
      </c>
      <c r="F2866" t="s">
        <v>117</v>
      </c>
      <c r="G2866" s="87">
        <v>43726</v>
      </c>
      <c r="H2866" t="s">
        <v>2974</v>
      </c>
      <c r="I2866" t="s">
        <v>5355</v>
      </c>
      <c r="J2866" t="s">
        <v>5356</v>
      </c>
      <c r="K2866">
        <v>10267</v>
      </c>
      <c r="L2866" t="s">
        <v>5352</v>
      </c>
      <c r="M2866" s="87">
        <v>43732</v>
      </c>
      <c r="N2866" t="s">
        <v>1635</v>
      </c>
      <c r="O2866" t="s">
        <v>1552</v>
      </c>
      <c r="P2866" s="61">
        <v>85</v>
      </c>
      <c r="Q2866" t="s">
        <v>1552</v>
      </c>
      <c r="R2866" s="61">
        <v>85</v>
      </c>
      <c r="S2866" s="61">
        <v>0</v>
      </c>
    </row>
    <row r="2867" spans="1:19" x14ac:dyDescent="0.2">
      <c r="A2867" t="s">
        <v>647</v>
      </c>
      <c r="B2867" t="s">
        <v>1062</v>
      </c>
      <c r="C2867" t="s">
        <v>1433</v>
      </c>
      <c r="D2867" t="s">
        <v>239</v>
      </c>
      <c r="E2867" t="s">
        <v>1546</v>
      </c>
      <c r="F2867" t="s">
        <v>117</v>
      </c>
      <c r="G2867" s="87">
        <v>43726</v>
      </c>
      <c r="H2867" t="s">
        <v>2974</v>
      </c>
      <c r="I2867" t="s">
        <v>5357</v>
      </c>
      <c r="J2867" t="s">
        <v>5358</v>
      </c>
      <c r="K2867">
        <v>10267</v>
      </c>
      <c r="L2867" t="s">
        <v>5352</v>
      </c>
      <c r="M2867" s="87">
        <v>43732</v>
      </c>
      <c r="N2867" t="s">
        <v>1635</v>
      </c>
      <c r="O2867" t="s">
        <v>1552</v>
      </c>
      <c r="P2867" s="61">
        <v>250</v>
      </c>
      <c r="Q2867" t="s">
        <v>1552</v>
      </c>
      <c r="R2867" s="61">
        <v>250</v>
      </c>
      <c r="S2867" s="61">
        <v>0</v>
      </c>
    </row>
    <row r="2868" spans="1:19" x14ac:dyDescent="0.2">
      <c r="A2868" t="s">
        <v>647</v>
      </c>
      <c r="B2868" t="s">
        <v>1062</v>
      </c>
      <c r="C2868" t="s">
        <v>1433</v>
      </c>
      <c r="D2868" t="s">
        <v>239</v>
      </c>
      <c r="E2868" t="s">
        <v>1546</v>
      </c>
      <c r="F2868" t="s">
        <v>117</v>
      </c>
      <c r="G2868" s="87">
        <v>43726</v>
      </c>
      <c r="H2868" t="s">
        <v>2974</v>
      </c>
      <c r="I2868" t="s">
        <v>5359</v>
      </c>
      <c r="J2868" t="s">
        <v>5360</v>
      </c>
      <c r="K2868">
        <v>10267</v>
      </c>
      <c r="L2868" t="s">
        <v>5352</v>
      </c>
      <c r="M2868" s="87">
        <v>43732</v>
      </c>
      <c r="N2868" t="s">
        <v>1635</v>
      </c>
      <c r="O2868" t="s">
        <v>1552</v>
      </c>
      <c r="P2868" s="61">
        <v>250</v>
      </c>
      <c r="Q2868" t="s">
        <v>1552</v>
      </c>
      <c r="R2868" s="61">
        <v>250</v>
      </c>
      <c r="S2868" s="61">
        <v>0</v>
      </c>
    </row>
    <row r="2869" spans="1:19" x14ac:dyDescent="0.2">
      <c r="A2869" t="s">
        <v>647</v>
      </c>
      <c r="B2869" t="s">
        <v>1062</v>
      </c>
      <c r="C2869" t="s">
        <v>1433</v>
      </c>
      <c r="D2869" t="s">
        <v>239</v>
      </c>
      <c r="E2869" t="s">
        <v>1546</v>
      </c>
      <c r="F2869" t="s">
        <v>117</v>
      </c>
      <c r="G2869" s="87">
        <v>43726</v>
      </c>
      <c r="H2869" t="s">
        <v>2974</v>
      </c>
      <c r="I2869" t="s">
        <v>5361</v>
      </c>
      <c r="J2869" t="s">
        <v>5362</v>
      </c>
      <c r="K2869">
        <v>10267</v>
      </c>
      <c r="L2869" t="s">
        <v>5352</v>
      </c>
      <c r="M2869" s="87">
        <v>43732</v>
      </c>
      <c r="N2869" t="s">
        <v>1635</v>
      </c>
      <c r="O2869" t="s">
        <v>1552</v>
      </c>
      <c r="P2869" s="61">
        <v>360</v>
      </c>
      <c r="Q2869" t="s">
        <v>1552</v>
      </c>
      <c r="R2869" s="61">
        <v>360</v>
      </c>
      <c r="S2869" s="61">
        <v>0</v>
      </c>
    </row>
    <row r="2870" spans="1:19" x14ac:dyDescent="0.2">
      <c r="A2870" t="s">
        <v>647</v>
      </c>
      <c r="B2870" t="s">
        <v>1062</v>
      </c>
      <c r="C2870" t="s">
        <v>1433</v>
      </c>
      <c r="D2870" t="s">
        <v>239</v>
      </c>
      <c r="E2870" t="s">
        <v>1546</v>
      </c>
      <c r="F2870" t="s">
        <v>117</v>
      </c>
      <c r="G2870" s="87">
        <v>43727</v>
      </c>
      <c r="H2870" t="s">
        <v>2974</v>
      </c>
      <c r="I2870" t="s">
        <v>5363</v>
      </c>
      <c r="J2870" t="s">
        <v>4727</v>
      </c>
      <c r="K2870">
        <v>10267</v>
      </c>
      <c r="L2870" t="s">
        <v>5364</v>
      </c>
      <c r="M2870" s="87">
        <v>43732</v>
      </c>
      <c r="N2870" t="s">
        <v>1635</v>
      </c>
      <c r="O2870" t="s">
        <v>1552</v>
      </c>
      <c r="P2870" s="61">
        <v>1804</v>
      </c>
      <c r="Q2870" t="s">
        <v>1552</v>
      </c>
      <c r="R2870" s="61">
        <v>1804</v>
      </c>
      <c r="S2870" s="61">
        <v>0</v>
      </c>
    </row>
    <row r="2871" spans="1:19" x14ac:dyDescent="0.2">
      <c r="A2871" t="s">
        <v>647</v>
      </c>
      <c r="B2871" t="s">
        <v>1062</v>
      </c>
      <c r="C2871" t="s">
        <v>1433</v>
      </c>
      <c r="D2871" t="s">
        <v>239</v>
      </c>
      <c r="E2871" t="s">
        <v>1546</v>
      </c>
      <c r="F2871" t="s">
        <v>117</v>
      </c>
      <c r="G2871" s="87">
        <v>43727</v>
      </c>
      <c r="H2871" t="s">
        <v>2974</v>
      </c>
      <c r="I2871" t="s">
        <v>5365</v>
      </c>
      <c r="J2871" t="s">
        <v>5366</v>
      </c>
      <c r="K2871">
        <v>10267</v>
      </c>
      <c r="L2871" t="s">
        <v>5367</v>
      </c>
      <c r="M2871" s="87">
        <v>43732</v>
      </c>
      <c r="N2871" t="s">
        <v>1635</v>
      </c>
      <c r="O2871" t="s">
        <v>1552</v>
      </c>
      <c r="P2871" s="61">
        <v>305</v>
      </c>
      <c r="Q2871" t="s">
        <v>1552</v>
      </c>
      <c r="R2871" s="61">
        <v>305</v>
      </c>
      <c r="S2871" s="61">
        <v>0</v>
      </c>
    </row>
    <row r="2872" spans="1:19" x14ac:dyDescent="0.2">
      <c r="A2872" t="s">
        <v>647</v>
      </c>
      <c r="B2872" t="s">
        <v>1062</v>
      </c>
      <c r="C2872" t="s">
        <v>1433</v>
      </c>
      <c r="D2872" t="s">
        <v>239</v>
      </c>
      <c r="E2872" t="s">
        <v>1546</v>
      </c>
      <c r="F2872" t="s">
        <v>117</v>
      </c>
      <c r="G2872" s="87">
        <v>43727</v>
      </c>
      <c r="H2872" t="s">
        <v>2974</v>
      </c>
      <c r="I2872" t="s">
        <v>5368</v>
      </c>
      <c r="J2872" t="s">
        <v>5369</v>
      </c>
      <c r="K2872">
        <v>10267</v>
      </c>
      <c r="L2872" t="s">
        <v>5367</v>
      </c>
      <c r="M2872" s="87">
        <v>43732</v>
      </c>
      <c r="N2872" t="s">
        <v>1635</v>
      </c>
      <c r="O2872" t="s">
        <v>1552</v>
      </c>
      <c r="P2872" s="61">
        <v>140</v>
      </c>
      <c r="Q2872" t="s">
        <v>1552</v>
      </c>
      <c r="R2872" s="61">
        <v>140</v>
      </c>
      <c r="S2872" s="61">
        <v>0</v>
      </c>
    </row>
    <row r="2873" spans="1:19" x14ac:dyDescent="0.2">
      <c r="A2873" t="s">
        <v>647</v>
      </c>
      <c r="B2873" t="s">
        <v>1062</v>
      </c>
      <c r="C2873" t="s">
        <v>1433</v>
      </c>
      <c r="D2873" t="s">
        <v>239</v>
      </c>
      <c r="E2873" t="s">
        <v>1546</v>
      </c>
      <c r="F2873" t="s">
        <v>117</v>
      </c>
      <c r="G2873" s="87">
        <v>43727</v>
      </c>
      <c r="H2873" t="s">
        <v>2974</v>
      </c>
      <c r="I2873" t="s">
        <v>5370</v>
      </c>
      <c r="J2873" t="s">
        <v>5371</v>
      </c>
      <c r="K2873">
        <v>10267</v>
      </c>
      <c r="L2873" t="s">
        <v>5367</v>
      </c>
      <c r="M2873" s="87">
        <v>43732</v>
      </c>
      <c r="N2873" t="s">
        <v>1635</v>
      </c>
      <c r="O2873" t="s">
        <v>1552</v>
      </c>
      <c r="P2873" s="61">
        <v>140</v>
      </c>
      <c r="Q2873" t="s">
        <v>1552</v>
      </c>
      <c r="R2873" s="61">
        <v>140</v>
      </c>
      <c r="S2873" s="61">
        <v>0</v>
      </c>
    </row>
    <row r="2874" spans="1:19" x14ac:dyDescent="0.2">
      <c r="A2874" t="s">
        <v>647</v>
      </c>
      <c r="B2874" t="s">
        <v>1062</v>
      </c>
      <c r="C2874" t="s">
        <v>1433</v>
      </c>
      <c r="D2874" t="s">
        <v>239</v>
      </c>
      <c r="E2874" t="s">
        <v>1546</v>
      </c>
      <c r="F2874" t="s">
        <v>117</v>
      </c>
      <c r="G2874" s="87">
        <v>43727</v>
      </c>
      <c r="H2874" t="s">
        <v>2974</v>
      </c>
      <c r="I2874" t="s">
        <v>5372</v>
      </c>
      <c r="J2874" t="s">
        <v>5373</v>
      </c>
      <c r="K2874">
        <v>10267</v>
      </c>
      <c r="L2874" t="s">
        <v>5367</v>
      </c>
      <c r="M2874" s="87">
        <v>43732</v>
      </c>
      <c r="N2874" t="s">
        <v>1635</v>
      </c>
      <c r="O2874" t="s">
        <v>1552</v>
      </c>
      <c r="P2874" s="61">
        <v>360</v>
      </c>
      <c r="Q2874" t="s">
        <v>1552</v>
      </c>
      <c r="R2874" s="61">
        <v>360</v>
      </c>
      <c r="S2874" s="61">
        <v>0</v>
      </c>
    </row>
    <row r="2875" spans="1:19" x14ac:dyDescent="0.2">
      <c r="A2875" t="s">
        <v>647</v>
      </c>
      <c r="B2875" t="s">
        <v>1062</v>
      </c>
      <c r="C2875" t="s">
        <v>1433</v>
      </c>
      <c r="D2875" t="s">
        <v>239</v>
      </c>
      <c r="E2875" t="s">
        <v>1546</v>
      </c>
      <c r="F2875" t="s">
        <v>117</v>
      </c>
      <c r="G2875" s="87">
        <v>43727</v>
      </c>
      <c r="H2875" t="s">
        <v>2974</v>
      </c>
      <c r="I2875" t="s">
        <v>5374</v>
      </c>
      <c r="J2875" t="s">
        <v>5375</v>
      </c>
      <c r="K2875">
        <v>10267</v>
      </c>
      <c r="L2875" t="s">
        <v>5367</v>
      </c>
      <c r="M2875" s="87">
        <v>43732</v>
      </c>
      <c r="N2875" t="s">
        <v>1635</v>
      </c>
      <c r="O2875" t="s">
        <v>1552</v>
      </c>
      <c r="P2875" s="61">
        <v>140</v>
      </c>
      <c r="Q2875" t="s">
        <v>1552</v>
      </c>
      <c r="R2875" s="61">
        <v>140</v>
      </c>
      <c r="S2875" s="61">
        <v>0</v>
      </c>
    </row>
    <row r="2876" spans="1:19" x14ac:dyDescent="0.2">
      <c r="A2876" t="s">
        <v>647</v>
      </c>
      <c r="B2876" t="s">
        <v>1062</v>
      </c>
      <c r="C2876" t="s">
        <v>1433</v>
      </c>
      <c r="D2876" t="s">
        <v>239</v>
      </c>
      <c r="E2876" t="s">
        <v>1546</v>
      </c>
      <c r="F2876" t="s">
        <v>117</v>
      </c>
      <c r="G2876" s="87">
        <v>43727</v>
      </c>
      <c r="H2876" t="s">
        <v>2974</v>
      </c>
      <c r="I2876" t="s">
        <v>5376</v>
      </c>
      <c r="J2876" t="s">
        <v>5377</v>
      </c>
      <c r="K2876">
        <v>10267</v>
      </c>
      <c r="L2876" t="s">
        <v>5367</v>
      </c>
      <c r="M2876" s="87">
        <v>43732</v>
      </c>
      <c r="N2876" t="s">
        <v>1635</v>
      </c>
      <c r="O2876" t="s">
        <v>1552</v>
      </c>
      <c r="P2876" s="61">
        <v>360</v>
      </c>
      <c r="Q2876" t="s">
        <v>1552</v>
      </c>
      <c r="R2876" s="61">
        <v>360</v>
      </c>
      <c r="S2876" s="61">
        <v>0</v>
      </c>
    </row>
    <row r="2877" spans="1:19" x14ac:dyDescent="0.2">
      <c r="A2877" t="s">
        <v>647</v>
      </c>
      <c r="B2877" t="s">
        <v>1062</v>
      </c>
      <c r="C2877" t="s">
        <v>1433</v>
      </c>
      <c r="D2877" t="s">
        <v>239</v>
      </c>
      <c r="E2877" t="s">
        <v>1546</v>
      </c>
      <c r="F2877" t="s">
        <v>117</v>
      </c>
      <c r="G2877" s="87">
        <v>43727</v>
      </c>
      <c r="H2877" t="s">
        <v>2974</v>
      </c>
      <c r="I2877" t="s">
        <v>5378</v>
      </c>
      <c r="J2877" t="s">
        <v>5379</v>
      </c>
      <c r="K2877">
        <v>10267</v>
      </c>
      <c r="L2877" t="s">
        <v>5367</v>
      </c>
      <c r="M2877" s="87">
        <v>43732</v>
      </c>
      <c r="N2877" t="s">
        <v>1635</v>
      </c>
      <c r="O2877" t="s">
        <v>1552</v>
      </c>
      <c r="P2877" s="61">
        <v>85</v>
      </c>
      <c r="Q2877" t="s">
        <v>1552</v>
      </c>
      <c r="R2877" s="61">
        <v>85</v>
      </c>
      <c r="S2877" s="61">
        <v>0</v>
      </c>
    </row>
    <row r="2878" spans="1:19" x14ac:dyDescent="0.2">
      <c r="A2878" t="s">
        <v>647</v>
      </c>
      <c r="B2878" t="s">
        <v>1062</v>
      </c>
      <c r="C2878" t="s">
        <v>1433</v>
      </c>
      <c r="D2878" t="s">
        <v>239</v>
      </c>
      <c r="E2878" t="s">
        <v>1546</v>
      </c>
      <c r="F2878" t="s">
        <v>117</v>
      </c>
      <c r="G2878" s="87">
        <v>43727</v>
      </c>
      <c r="H2878" t="s">
        <v>2974</v>
      </c>
      <c r="I2878" t="s">
        <v>5380</v>
      </c>
      <c r="J2878" t="s">
        <v>5381</v>
      </c>
      <c r="K2878">
        <v>10267</v>
      </c>
      <c r="L2878" t="s">
        <v>5367</v>
      </c>
      <c r="M2878" s="87">
        <v>43732</v>
      </c>
      <c r="N2878" t="s">
        <v>1635</v>
      </c>
      <c r="O2878" t="s">
        <v>1552</v>
      </c>
      <c r="P2878" s="61">
        <v>1405</v>
      </c>
      <c r="Q2878" t="s">
        <v>1552</v>
      </c>
      <c r="R2878" s="61">
        <v>1405</v>
      </c>
      <c r="S2878" s="61">
        <v>0</v>
      </c>
    </row>
    <row r="2879" spans="1:19" x14ac:dyDescent="0.2">
      <c r="A2879" t="s">
        <v>647</v>
      </c>
      <c r="B2879" t="s">
        <v>1062</v>
      </c>
      <c r="C2879" t="s">
        <v>1433</v>
      </c>
      <c r="D2879" t="s">
        <v>239</v>
      </c>
      <c r="E2879" t="s">
        <v>1546</v>
      </c>
      <c r="F2879" t="s">
        <v>117</v>
      </c>
      <c r="G2879" s="87">
        <v>43727</v>
      </c>
      <c r="H2879" t="s">
        <v>2974</v>
      </c>
      <c r="I2879" t="s">
        <v>5382</v>
      </c>
      <c r="J2879" t="s">
        <v>5383</v>
      </c>
      <c r="K2879">
        <v>10267</v>
      </c>
      <c r="L2879" t="s">
        <v>5367</v>
      </c>
      <c r="M2879" s="87">
        <v>43732</v>
      </c>
      <c r="N2879" t="s">
        <v>1635</v>
      </c>
      <c r="O2879" t="s">
        <v>1552</v>
      </c>
      <c r="P2879" s="61">
        <v>305</v>
      </c>
      <c r="Q2879" t="s">
        <v>1552</v>
      </c>
      <c r="R2879" s="61">
        <v>305</v>
      </c>
      <c r="S2879" s="61">
        <v>0</v>
      </c>
    </row>
    <row r="2880" spans="1:19" x14ac:dyDescent="0.2">
      <c r="A2880" t="s">
        <v>647</v>
      </c>
      <c r="B2880" t="s">
        <v>1062</v>
      </c>
      <c r="C2880" t="s">
        <v>1433</v>
      </c>
      <c r="D2880" t="s">
        <v>239</v>
      </c>
      <c r="E2880" t="s">
        <v>1546</v>
      </c>
      <c r="F2880" t="s">
        <v>117</v>
      </c>
      <c r="G2880" s="87">
        <v>43727</v>
      </c>
      <c r="H2880" t="s">
        <v>2974</v>
      </c>
      <c r="I2880" t="s">
        <v>5384</v>
      </c>
      <c r="J2880" t="s">
        <v>5385</v>
      </c>
      <c r="K2880">
        <v>10267</v>
      </c>
      <c r="L2880" t="s">
        <v>5367</v>
      </c>
      <c r="M2880" s="87">
        <v>43732</v>
      </c>
      <c r="N2880" t="s">
        <v>1635</v>
      </c>
      <c r="O2880" t="s">
        <v>1552</v>
      </c>
      <c r="P2880" s="61">
        <v>250</v>
      </c>
      <c r="Q2880" t="s">
        <v>1552</v>
      </c>
      <c r="R2880" s="61">
        <v>250</v>
      </c>
      <c r="S2880" s="61">
        <v>0</v>
      </c>
    </row>
    <row r="2881" spans="1:19" x14ac:dyDescent="0.2">
      <c r="A2881" t="s">
        <v>647</v>
      </c>
      <c r="B2881" t="s">
        <v>1062</v>
      </c>
      <c r="C2881" t="s">
        <v>1433</v>
      </c>
      <c r="D2881" t="s">
        <v>239</v>
      </c>
      <c r="E2881" t="s">
        <v>1546</v>
      </c>
      <c r="F2881" t="s">
        <v>117</v>
      </c>
      <c r="G2881" s="87">
        <v>43727</v>
      </c>
      <c r="H2881" t="s">
        <v>2974</v>
      </c>
      <c r="I2881" t="s">
        <v>5386</v>
      </c>
      <c r="J2881" t="s">
        <v>5387</v>
      </c>
      <c r="K2881">
        <v>10267</v>
      </c>
      <c r="L2881" t="s">
        <v>5367</v>
      </c>
      <c r="M2881" s="87">
        <v>43732</v>
      </c>
      <c r="N2881" t="s">
        <v>1635</v>
      </c>
      <c r="O2881" t="s">
        <v>1552</v>
      </c>
      <c r="P2881" s="61">
        <v>470</v>
      </c>
      <c r="Q2881" t="s">
        <v>1552</v>
      </c>
      <c r="R2881" s="61">
        <v>470</v>
      </c>
      <c r="S2881" s="61">
        <v>0</v>
      </c>
    </row>
    <row r="2882" spans="1:19" x14ac:dyDescent="0.2">
      <c r="A2882" t="s">
        <v>647</v>
      </c>
      <c r="B2882" t="s">
        <v>1062</v>
      </c>
      <c r="C2882" t="s">
        <v>1433</v>
      </c>
      <c r="D2882" t="s">
        <v>239</v>
      </c>
      <c r="E2882" t="s">
        <v>1546</v>
      </c>
      <c r="F2882" t="s">
        <v>117</v>
      </c>
      <c r="G2882" s="87">
        <v>43727</v>
      </c>
      <c r="H2882" t="s">
        <v>2974</v>
      </c>
      <c r="I2882" t="s">
        <v>5388</v>
      </c>
      <c r="J2882" t="s">
        <v>5389</v>
      </c>
      <c r="K2882">
        <v>10267</v>
      </c>
      <c r="L2882" t="s">
        <v>5367</v>
      </c>
      <c r="M2882" s="87">
        <v>43732</v>
      </c>
      <c r="N2882" t="s">
        <v>1635</v>
      </c>
      <c r="O2882" t="s">
        <v>1552</v>
      </c>
      <c r="P2882" s="61">
        <v>140</v>
      </c>
      <c r="Q2882" t="s">
        <v>1552</v>
      </c>
      <c r="R2882" s="61">
        <v>140</v>
      </c>
      <c r="S2882" s="61">
        <v>0</v>
      </c>
    </row>
    <row r="2883" spans="1:19" x14ac:dyDescent="0.2">
      <c r="A2883" t="s">
        <v>647</v>
      </c>
      <c r="B2883" t="s">
        <v>1062</v>
      </c>
      <c r="C2883" t="s">
        <v>1433</v>
      </c>
      <c r="D2883" t="s">
        <v>239</v>
      </c>
      <c r="E2883" t="s">
        <v>1546</v>
      </c>
      <c r="F2883" t="s">
        <v>117</v>
      </c>
      <c r="G2883" s="87">
        <v>43727</v>
      </c>
      <c r="H2883" t="s">
        <v>2974</v>
      </c>
      <c r="I2883" t="s">
        <v>5390</v>
      </c>
      <c r="J2883" t="s">
        <v>5391</v>
      </c>
      <c r="K2883">
        <v>10267</v>
      </c>
      <c r="L2883" t="s">
        <v>5367</v>
      </c>
      <c r="M2883" s="87">
        <v>43732</v>
      </c>
      <c r="N2883" t="s">
        <v>1635</v>
      </c>
      <c r="O2883" t="s">
        <v>1552</v>
      </c>
      <c r="P2883" s="61">
        <v>525</v>
      </c>
      <c r="Q2883" t="s">
        <v>1552</v>
      </c>
      <c r="R2883" s="61">
        <v>525</v>
      </c>
      <c r="S2883" s="61">
        <v>0</v>
      </c>
    </row>
    <row r="2884" spans="1:19" x14ac:dyDescent="0.2">
      <c r="A2884" t="s">
        <v>647</v>
      </c>
      <c r="B2884" t="s">
        <v>1062</v>
      </c>
      <c r="C2884" t="s">
        <v>1433</v>
      </c>
      <c r="D2884" t="s">
        <v>239</v>
      </c>
      <c r="E2884" t="s">
        <v>1546</v>
      </c>
      <c r="F2884" t="s">
        <v>117</v>
      </c>
      <c r="G2884" s="87">
        <v>43727</v>
      </c>
      <c r="H2884" t="s">
        <v>2974</v>
      </c>
      <c r="I2884" t="s">
        <v>5392</v>
      </c>
      <c r="J2884" t="s">
        <v>5393</v>
      </c>
      <c r="K2884">
        <v>10267</v>
      </c>
      <c r="L2884" t="s">
        <v>5367</v>
      </c>
      <c r="M2884" s="87">
        <v>43732</v>
      </c>
      <c r="N2884" t="s">
        <v>1635</v>
      </c>
      <c r="O2884" t="s">
        <v>1552</v>
      </c>
      <c r="P2884" s="61">
        <v>305</v>
      </c>
      <c r="Q2884" t="s">
        <v>1552</v>
      </c>
      <c r="R2884" s="61">
        <v>305</v>
      </c>
      <c r="S2884" s="61">
        <v>0</v>
      </c>
    </row>
    <row r="2885" spans="1:19" x14ac:dyDescent="0.2">
      <c r="A2885" t="s">
        <v>647</v>
      </c>
      <c r="B2885" t="s">
        <v>1062</v>
      </c>
      <c r="C2885" t="s">
        <v>1433</v>
      </c>
      <c r="D2885" t="s">
        <v>239</v>
      </c>
      <c r="E2885" t="s">
        <v>1546</v>
      </c>
      <c r="F2885" t="s">
        <v>117</v>
      </c>
      <c r="G2885" s="87">
        <v>43727</v>
      </c>
      <c r="H2885" t="s">
        <v>2974</v>
      </c>
      <c r="I2885" t="s">
        <v>5394</v>
      </c>
      <c r="J2885" t="s">
        <v>5395</v>
      </c>
      <c r="K2885">
        <v>10267</v>
      </c>
      <c r="L2885" t="s">
        <v>5367</v>
      </c>
      <c r="M2885" s="87">
        <v>43732</v>
      </c>
      <c r="N2885" t="s">
        <v>1635</v>
      </c>
      <c r="O2885" t="s">
        <v>1552</v>
      </c>
      <c r="P2885" s="61">
        <v>360</v>
      </c>
      <c r="Q2885" t="s">
        <v>1552</v>
      </c>
      <c r="R2885" s="61">
        <v>360</v>
      </c>
      <c r="S2885" s="61">
        <v>0</v>
      </c>
    </row>
    <row r="2886" spans="1:19" x14ac:dyDescent="0.2">
      <c r="A2886" t="s">
        <v>647</v>
      </c>
      <c r="B2886" t="s">
        <v>1062</v>
      </c>
      <c r="C2886" t="s">
        <v>1433</v>
      </c>
      <c r="D2886" t="s">
        <v>239</v>
      </c>
      <c r="E2886" t="s">
        <v>1546</v>
      </c>
      <c r="F2886" t="s">
        <v>117</v>
      </c>
      <c r="G2886" s="87">
        <v>43727</v>
      </c>
      <c r="H2886" t="s">
        <v>2974</v>
      </c>
      <c r="I2886" t="s">
        <v>5396</v>
      </c>
      <c r="J2886" t="s">
        <v>5397</v>
      </c>
      <c r="K2886">
        <v>10267</v>
      </c>
      <c r="L2886" t="s">
        <v>5367</v>
      </c>
      <c r="M2886" s="87">
        <v>43732</v>
      </c>
      <c r="N2886" t="s">
        <v>1635</v>
      </c>
      <c r="O2886" t="s">
        <v>1552</v>
      </c>
      <c r="P2886" s="61">
        <v>85</v>
      </c>
      <c r="Q2886" t="s">
        <v>1552</v>
      </c>
      <c r="R2886" s="61">
        <v>85</v>
      </c>
      <c r="S2886" s="61">
        <v>0</v>
      </c>
    </row>
    <row r="2887" spans="1:19" x14ac:dyDescent="0.2">
      <c r="A2887" t="s">
        <v>647</v>
      </c>
      <c r="B2887" t="s">
        <v>1062</v>
      </c>
      <c r="C2887" t="s">
        <v>1433</v>
      </c>
      <c r="D2887" t="s">
        <v>239</v>
      </c>
      <c r="E2887" t="s">
        <v>1546</v>
      </c>
      <c r="F2887" t="s">
        <v>117</v>
      </c>
      <c r="G2887" s="87">
        <v>43728</v>
      </c>
      <c r="H2887" t="s">
        <v>2974</v>
      </c>
      <c r="I2887" t="s">
        <v>4485</v>
      </c>
      <c r="J2887" t="s">
        <v>4490</v>
      </c>
      <c r="K2887">
        <v>10267</v>
      </c>
      <c r="L2887" t="s">
        <v>5398</v>
      </c>
      <c r="M2887" s="87">
        <v>43732</v>
      </c>
      <c r="N2887" t="s">
        <v>1635</v>
      </c>
      <c r="O2887" t="s">
        <v>1552</v>
      </c>
      <c r="P2887" s="61">
        <v>-500</v>
      </c>
      <c r="Q2887" t="s">
        <v>1552</v>
      </c>
      <c r="R2887" s="61">
        <v>0</v>
      </c>
      <c r="S2887" s="61">
        <v>-500</v>
      </c>
    </row>
    <row r="2888" spans="1:19" x14ac:dyDescent="0.2">
      <c r="A2888" t="s">
        <v>647</v>
      </c>
      <c r="B2888" t="s">
        <v>1062</v>
      </c>
      <c r="C2888" t="s">
        <v>1433</v>
      </c>
      <c r="D2888" t="s">
        <v>239</v>
      </c>
      <c r="E2888" t="s">
        <v>1546</v>
      </c>
      <c r="F2888" t="s">
        <v>117</v>
      </c>
      <c r="G2888" s="87">
        <v>43728</v>
      </c>
      <c r="H2888" t="s">
        <v>2974</v>
      </c>
      <c r="I2888" t="s">
        <v>5399</v>
      </c>
      <c r="J2888" t="s">
        <v>5400</v>
      </c>
      <c r="K2888">
        <v>10266</v>
      </c>
      <c r="L2888" t="s">
        <v>5401</v>
      </c>
      <c r="M2888" s="87">
        <v>43732</v>
      </c>
      <c r="N2888" t="s">
        <v>1635</v>
      </c>
      <c r="O2888" t="s">
        <v>1552</v>
      </c>
      <c r="P2888" s="61">
        <v>-60000</v>
      </c>
      <c r="Q2888" t="s">
        <v>1552</v>
      </c>
      <c r="R2888" s="61">
        <v>0</v>
      </c>
      <c r="S2888" s="61">
        <v>-60000</v>
      </c>
    </row>
    <row r="2889" spans="1:19" x14ac:dyDescent="0.2">
      <c r="A2889" t="s">
        <v>647</v>
      </c>
      <c r="B2889" t="s">
        <v>1062</v>
      </c>
      <c r="C2889" t="s">
        <v>1433</v>
      </c>
      <c r="D2889" t="s">
        <v>239</v>
      </c>
      <c r="E2889" t="s">
        <v>1546</v>
      </c>
      <c r="F2889" t="s">
        <v>117</v>
      </c>
      <c r="G2889" s="87">
        <v>43728</v>
      </c>
      <c r="H2889" t="s">
        <v>2974</v>
      </c>
      <c r="I2889" t="s">
        <v>5402</v>
      </c>
      <c r="J2889" t="s">
        <v>5403</v>
      </c>
      <c r="K2889">
        <v>10267</v>
      </c>
      <c r="L2889" t="s">
        <v>5364</v>
      </c>
      <c r="M2889" s="87">
        <v>43732</v>
      </c>
      <c r="N2889" t="s">
        <v>1635</v>
      </c>
      <c r="O2889" t="s">
        <v>1552</v>
      </c>
      <c r="P2889" s="61">
        <v>250</v>
      </c>
      <c r="Q2889" t="s">
        <v>1552</v>
      </c>
      <c r="R2889" s="61">
        <v>250</v>
      </c>
      <c r="S2889" s="61">
        <v>0</v>
      </c>
    </row>
    <row r="2890" spans="1:19" x14ac:dyDescent="0.2">
      <c r="A2890" t="s">
        <v>647</v>
      </c>
      <c r="B2890" t="s">
        <v>1062</v>
      </c>
      <c r="C2890" t="s">
        <v>1433</v>
      </c>
      <c r="D2890" t="s">
        <v>239</v>
      </c>
      <c r="E2890" t="s">
        <v>1546</v>
      </c>
      <c r="F2890" t="s">
        <v>117</v>
      </c>
      <c r="G2890" s="87">
        <v>43728</v>
      </c>
      <c r="H2890" t="s">
        <v>2974</v>
      </c>
      <c r="I2890" t="s">
        <v>5404</v>
      </c>
      <c r="J2890" t="s">
        <v>5405</v>
      </c>
      <c r="K2890">
        <v>10267</v>
      </c>
      <c r="L2890" t="s">
        <v>5406</v>
      </c>
      <c r="M2890" s="87">
        <v>43732</v>
      </c>
      <c r="N2890" t="s">
        <v>1635</v>
      </c>
      <c r="O2890" t="s">
        <v>1552</v>
      </c>
      <c r="P2890" s="61">
        <v>55</v>
      </c>
      <c r="Q2890" t="s">
        <v>1552</v>
      </c>
      <c r="R2890" s="61">
        <v>55</v>
      </c>
      <c r="S2890" s="61">
        <v>0</v>
      </c>
    </row>
    <row r="2891" spans="1:19" x14ac:dyDescent="0.2">
      <c r="A2891" t="s">
        <v>647</v>
      </c>
      <c r="B2891" t="s">
        <v>1062</v>
      </c>
      <c r="C2891" t="s">
        <v>1433</v>
      </c>
      <c r="D2891" t="s">
        <v>239</v>
      </c>
      <c r="E2891" t="s">
        <v>1546</v>
      </c>
      <c r="F2891" t="s">
        <v>117</v>
      </c>
      <c r="G2891" s="87">
        <v>43728</v>
      </c>
      <c r="H2891" t="s">
        <v>2974</v>
      </c>
      <c r="I2891" t="s">
        <v>5407</v>
      </c>
      <c r="J2891" t="s">
        <v>5408</v>
      </c>
      <c r="K2891">
        <v>10267</v>
      </c>
      <c r="L2891" t="s">
        <v>5406</v>
      </c>
      <c r="M2891" s="87">
        <v>43732</v>
      </c>
      <c r="N2891" t="s">
        <v>1635</v>
      </c>
      <c r="O2891" t="s">
        <v>1552</v>
      </c>
      <c r="P2891" s="61">
        <v>470</v>
      </c>
      <c r="Q2891" t="s">
        <v>1552</v>
      </c>
      <c r="R2891" s="61">
        <v>470</v>
      </c>
      <c r="S2891" s="61">
        <v>0</v>
      </c>
    </row>
    <row r="2892" spans="1:19" x14ac:dyDescent="0.2">
      <c r="A2892" t="s">
        <v>647</v>
      </c>
      <c r="B2892" t="s">
        <v>1062</v>
      </c>
      <c r="C2892" t="s">
        <v>1433</v>
      </c>
      <c r="D2892" t="s">
        <v>239</v>
      </c>
      <c r="E2892" t="s">
        <v>1546</v>
      </c>
      <c r="F2892" t="s">
        <v>117</v>
      </c>
      <c r="G2892" s="87">
        <v>43728</v>
      </c>
      <c r="H2892" t="s">
        <v>2974</v>
      </c>
      <c r="I2892" t="s">
        <v>5409</v>
      </c>
      <c r="J2892" t="s">
        <v>5410</v>
      </c>
      <c r="K2892">
        <v>10267</v>
      </c>
      <c r="L2892" t="s">
        <v>5406</v>
      </c>
      <c r="M2892" s="87">
        <v>43732</v>
      </c>
      <c r="N2892" t="s">
        <v>1635</v>
      </c>
      <c r="O2892" t="s">
        <v>1552</v>
      </c>
      <c r="P2892" s="61">
        <v>305</v>
      </c>
      <c r="Q2892" t="s">
        <v>1552</v>
      </c>
      <c r="R2892" s="61">
        <v>305</v>
      </c>
      <c r="S2892" s="61">
        <v>0</v>
      </c>
    </row>
    <row r="2893" spans="1:19" x14ac:dyDescent="0.2">
      <c r="A2893" t="s">
        <v>647</v>
      </c>
      <c r="B2893" t="s">
        <v>1062</v>
      </c>
      <c r="C2893" t="s">
        <v>1433</v>
      </c>
      <c r="D2893" t="s">
        <v>239</v>
      </c>
      <c r="E2893" t="s">
        <v>1546</v>
      </c>
      <c r="F2893" t="s">
        <v>117</v>
      </c>
      <c r="G2893" s="87">
        <v>43728</v>
      </c>
      <c r="H2893" t="s">
        <v>2974</v>
      </c>
      <c r="I2893" t="s">
        <v>5411</v>
      </c>
      <c r="J2893" t="s">
        <v>5412</v>
      </c>
      <c r="K2893">
        <v>10267</v>
      </c>
      <c r="L2893" t="s">
        <v>5406</v>
      </c>
      <c r="M2893" s="87">
        <v>43732</v>
      </c>
      <c r="N2893" t="s">
        <v>1635</v>
      </c>
      <c r="O2893" t="s">
        <v>1552</v>
      </c>
      <c r="P2893" s="61">
        <v>195</v>
      </c>
      <c r="Q2893" t="s">
        <v>1552</v>
      </c>
      <c r="R2893" s="61">
        <v>195</v>
      </c>
      <c r="S2893" s="61">
        <v>0</v>
      </c>
    </row>
    <row r="2894" spans="1:19" x14ac:dyDescent="0.2">
      <c r="A2894" t="s">
        <v>647</v>
      </c>
      <c r="B2894" t="s">
        <v>1062</v>
      </c>
      <c r="C2894" t="s">
        <v>1433</v>
      </c>
      <c r="D2894" t="s">
        <v>239</v>
      </c>
      <c r="E2894" t="s">
        <v>1546</v>
      </c>
      <c r="F2894" t="s">
        <v>117</v>
      </c>
      <c r="G2894" s="87">
        <v>43728</v>
      </c>
      <c r="H2894" t="s">
        <v>2974</v>
      </c>
      <c r="I2894" t="s">
        <v>5413</v>
      </c>
      <c r="J2894" t="s">
        <v>5414</v>
      </c>
      <c r="K2894">
        <v>10267</v>
      </c>
      <c r="L2894" t="s">
        <v>5406</v>
      </c>
      <c r="M2894" s="87">
        <v>43732</v>
      </c>
      <c r="N2894" t="s">
        <v>1635</v>
      </c>
      <c r="O2894" t="s">
        <v>1552</v>
      </c>
      <c r="P2894" s="61">
        <v>1295</v>
      </c>
      <c r="Q2894" t="s">
        <v>1552</v>
      </c>
      <c r="R2894" s="61">
        <v>1295</v>
      </c>
      <c r="S2894" s="61">
        <v>0</v>
      </c>
    </row>
    <row r="2895" spans="1:19" x14ac:dyDescent="0.2">
      <c r="A2895" t="s">
        <v>647</v>
      </c>
      <c r="B2895" t="s">
        <v>1062</v>
      </c>
      <c r="C2895" t="s">
        <v>1433</v>
      </c>
      <c r="D2895" t="s">
        <v>239</v>
      </c>
      <c r="E2895" t="s">
        <v>1546</v>
      </c>
      <c r="F2895" t="s">
        <v>117</v>
      </c>
      <c r="G2895" s="87">
        <v>43728</v>
      </c>
      <c r="H2895" t="s">
        <v>2974</v>
      </c>
      <c r="I2895" t="s">
        <v>5415</v>
      </c>
      <c r="J2895" t="s">
        <v>5416</v>
      </c>
      <c r="K2895">
        <v>10267</v>
      </c>
      <c r="L2895" t="s">
        <v>5406</v>
      </c>
      <c r="M2895" s="87">
        <v>43732</v>
      </c>
      <c r="N2895" t="s">
        <v>1635</v>
      </c>
      <c r="O2895" t="s">
        <v>1552</v>
      </c>
      <c r="P2895" s="61">
        <v>140</v>
      </c>
      <c r="Q2895" t="s">
        <v>1552</v>
      </c>
      <c r="R2895" s="61">
        <v>140</v>
      </c>
      <c r="S2895" s="61">
        <v>0</v>
      </c>
    </row>
    <row r="2896" spans="1:19" x14ac:dyDescent="0.2">
      <c r="A2896" t="s">
        <v>647</v>
      </c>
      <c r="B2896" t="s">
        <v>1062</v>
      </c>
      <c r="C2896" t="s">
        <v>1433</v>
      </c>
      <c r="D2896" t="s">
        <v>239</v>
      </c>
      <c r="E2896" t="s">
        <v>1546</v>
      </c>
      <c r="F2896" t="s">
        <v>117</v>
      </c>
      <c r="G2896" s="87">
        <v>43728</v>
      </c>
      <c r="H2896" t="s">
        <v>2974</v>
      </c>
      <c r="I2896" t="s">
        <v>5417</v>
      </c>
      <c r="J2896" t="s">
        <v>5418</v>
      </c>
      <c r="K2896">
        <v>10267</v>
      </c>
      <c r="L2896" t="s">
        <v>5406</v>
      </c>
      <c r="M2896" s="87">
        <v>43732</v>
      </c>
      <c r="N2896" t="s">
        <v>1635</v>
      </c>
      <c r="O2896" t="s">
        <v>1552</v>
      </c>
      <c r="P2896" s="61">
        <v>305</v>
      </c>
      <c r="Q2896" t="s">
        <v>1552</v>
      </c>
      <c r="R2896" s="61">
        <v>305</v>
      </c>
      <c r="S2896" s="61">
        <v>0</v>
      </c>
    </row>
    <row r="2897" spans="1:19" x14ac:dyDescent="0.2">
      <c r="A2897" t="s">
        <v>647</v>
      </c>
      <c r="B2897" t="s">
        <v>1062</v>
      </c>
      <c r="C2897" t="s">
        <v>1433</v>
      </c>
      <c r="D2897" t="s">
        <v>239</v>
      </c>
      <c r="E2897" t="s">
        <v>1546</v>
      </c>
      <c r="F2897" t="s">
        <v>117</v>
      </c>
      <c r="G2897" s="87">
        <v>43728</v>
      </c>
      <c r="H2897" t="s">
        <v>2974</v>
      </c>
      <c r="I2897" t="s">
        <v>5419</v>
      </c>
      <c r="J2897" t="s">
        <v>5420</v>
      </c>
      <c r="K2897">
        <v>10267</v>
      </c>
      <c r="L2897" t="s">
        <v>5406</v>
      </c>
      <c r="M2897" s="87">
        <v>43732</v>
      </c>
      <c r="N2897" t="s">
        <v>1635</v>
      </c>
      <c r="O2897" t="s">
        <v>1552</v>
      </c>
      <c r="P2897" s="61">
        <v>470</v>
      </c>
      <c r="Q2897" t="s">
        <v>1552</v>
      </c>
      <c r="R2897" s="61">
        <v>470</v>
      </c>
      <c r="S2897" s="61">
        <v>0</v>
      </c>
    </row>
    <row r="2898" spans="1:19" x14ac:dyDescent="0.2">
      <c r="A2898" t="s">
        <v>647</v>
      </c>
      <c r="B2898" t="s">
        <v>1062</v>
      </c>
      <c r="C2898" t="s">
        <v>1433</v>
      </c>
      <c r="D2898" t="s">
        <v>239</v>
      </c>
      <c r="E2898" t="s">
        <v>1546</v>
      </c>
      <c r="F2898" t="s">
        <v>117</v>
      </c>
      <c r="G2898" s="87">
        <v>43728</v>
      </c>
      <c r="H2898" t="s">
        <v>2974</v>
      </c>
      <c r="I2898" t="s">
        <v>5421</v>
      </c>
      <c r="J2898" t="s">
        <v>5422</v>
      </c>
      <c r="K2898">
        <v>10267</v>
      </c>
      <c r="L2898" t="s">
        <v>5406</v>
      </c>
      <c r="M2898" s="87">
        <v>43732</v>
      </c>
      <c r="N2898" t="s">
        <v>1635</v>
      </c>
      <c r="O2898" t="s">
        <v>1552</v>
      </c>
      <c r="P2898" s="61">
        <v>250</v>
      </c>
      <c r="Q2898" t="s">
        <v>1552</v>
      </c>
      <c r="R2898" s="61">
        <v>250</v>
      </c>
      <c r="S2898" s="61">
        <v>0</v>
      </c>
    </row>
    <row r="2899" spans="1:19" x14ac:dyDescent="0.2">
      <c r="A2899" t="s">
        <v>647</v>
      </c>
      <c r="B2899" t="s">
        <v>1062</v>
      </c>
      <c r="C2899" t="s">
        <v>1433</v>
      </c>
      <c r="D2899" t="s">
        <v>239</v>
      </c>
      <c r="E2899" t="s">
        <v>1546</v>
      </c>
      <c r="F2899" t="s">
        <v>117</v>
      </c>
      <c r="G2899" s="87">
        <v>43728</v>
      </c>
      <c r="H2899" t="s">
        <v>2974</v>
      </c>
      <c r="I2899" t="s">
        <v>5423</v>
      </c>
      <c r="J2899" t="s">
        <v>5424</v>
      </c>
      <c r="K2899">
        <v>10267</v>
      </c>
      <c r="L2899" t="s">
        <v>5406</v>
      </c>
      <c r="M2899" s="87">
        <v>43732</v>
      </c>
      <c r="N2899" t="s">
        <v>1635</v>
      </c>
      <c r="O2899" t="s">
        <v>1552</v>
      </c>
      <c r="P2899" s="61">
        <v>195</v>
      </c>
      <c r="Q2899" t="s">
        <v>1552</v>
      </c>
      <c r="R2899" s="61">
        <v>195</v>
      </c>
      <c r="S2899" s="61">
        <v>0</v>
      </c>
    </row>
    <row r="2900" spans="1:19" x14ac:dyDescent="0.2">
      <c r="A2900" t="s">
        <v>647</v>
      </c>
      <c r="B2900" t="s">
        <v>1062</v>
      </c>
      <c r="C2900" t="s">
        <v>1433</v>
      </c>
      <c r="D2900" t="s">
        <v>239</v>
      </c>
      <c r="E2900" t="s">
        <v>1546</v>
      </c>
      <c r="F2900" t="s">
        <v>117</v>
      </c>
      <c r="G2900" s="87">
        <v>43728</v>
      </c>
      <c r="H2900" t="s">
        <v>2974</v>
      </c>
      <c r="I2900" t="s">
        <v>5425</v>
      </c>
      <c r="J2900" t="s">
        <v>5426</v>
      </c>
      <c r="K2900">
        <v>10267</v>
      </c>
      <c r="L2900" t="s">
        <v>5406</v>
      </c>
      <c r="M2900" s="87">
        <v>43732</v>
      </c>
      <c r="N2900" t="s">
        <v>1635</v>
      </c>
      <c r="O2900" t="s">
        <v>1552</v>
      </c>
      <c r="P2900" s="61">
        <v>55</v>
      </c>
      <c r="Q2900" t="s">
        <v>1552</v>
      </c>
      <c r="R2900" s="61">
        <v>55</v>
      </c>
      <c r="S2900" s="61">
        <v>0</v>
      </c>
    </row>
    <row r="2901" spans="1:19" x14ac:dyDescent="0.2">
      <c r="A2901" t="s">
        <v>647</v>
      </c>
      <c r="B2901" t="s">
        <v>1062</v>
      </c>
      <c r="C2901" t="s">
        <v>1433</v>
      </c>
      <c r="D2901" t="s">
        <v>239</v>
      </c>
      <c r="E2901" t="s">
        <v>1546</v>
      </c>
      <c r="F2901" t="s">
        <v>117</v>
      </c>
      <c r="G2901" s="87">
        <v>43728</v>
      </c>
      <c r="H2901" t="s">
        <v>2974</v>
      </c>
      <c r="I2901" t="s">
        <v>5427</v>
      </c>
      <c r="J2901" t="s">
        <v>5428</v>
      </c>
      <c r="K2901">
        <v>10267</v>
      </c>
      <c r="L2901" t="s">
        <v>5406</v>
      </c>
      <c r="M2901" s="87">
        <v>43732</v>
      </c>
      <c r="N2901" t="s">
        <v>1635</v>
      </c>
      <c r="O2901" t="s">
        <v>1552</v>
      </c>
      <c r="P2901" s="61">
        <v>195</v>
      </c>
      <c r="Q2901" t="s">
        <v>1552</v>
      </c>
      <c r="R2901" s="61">
        <v>195</v>
      </c>
      <c r="S2901" s="61">
        <v>0</v>
      </c>
    </row>
    <row r="2902" spans="1:19" x14ac:dyDescent="0.2">
      <c r="A2902" t="s">
        <v>647</v>
      </c>
      <c r="B2902" t="s">
        <v>1062</v>
      </c>
      <c r="C2902" t="s">
        <v>1433</v>
      </c>
      <c r="D2902" t="s">
        <v>239</v>
      </c>
      <c r="E2902" t="s">
        <v>1546</v>
      </c>
      <c r="F2902" t="s">
        <v>117</v>
      </c>
      <c r="G2902" s="87">
        <v>43728</v>
      </c>
      <c r="H2902" t="s">
        <v>2974</v>
      </c>
      <c r="I2902" t="s">
        <v>5429</v>
      </c>
      <c r="J2902" t="s">
        <v>5430</v>
      </c>
      <c r="K2902">
        <v>10267</v>
      </c>
      <c r="L2902" t="s">
        <v>5406</v>
      </c>
      <c r="M2902" s="87">
        <v>43732</v>
      </c>
      <c r="N2902" t="s">
        <v>1635</v>
      </c>
      <c r="O2902" t="s">
        <v>1552</v>
      </c>
      <c r="P2902" s="61">
        <v>195</v>
      </c>
      <c r="Q2902" t="s">
        <v>1552</v>
      </c>
      <c r="R2902" s="61">
        <v>195</v>
      </c>
      <c r="S2902" s="61">
        <v>0</v>
      </c>
    </row>
    <row r="2903" spans="1:19" x14ac:dyDescent="0.2">
      <c r="A2903" t="s">
        <v>647</v>
      </c>
      <c r="B2903" t="s">
        <v>1062</v>
      </c>
      <c r="C2903" t="s">
        <v>1433</v>
      </c>
      <c r="D2903" t="s">
        <v>239</v>
      </c>
      <c r="E2903" t="s">
        <v>1546</v>
      </c>
      <c r="F2903" t="s">
        <v>117</v>
      </c>
      <c r="G2903" s="87">
        <v>43730</v>
      </c>
      <c r="H2903" t="s">
        <v>2974</v>
      </c>
      <c r="I2903" t="s">
        <v>5431</v>
      </c>
      <c r="J2903" t="s">
        <v>5432</v>
      </c>
      <c r="K2903">
        <v>10266</v>
      </c>
      <c r="L2903" t="s">
        <v>5433</v>
      </c>
      <c r="M2903" s="87">
        <v>43732</v>
      </c>
      <c r="N2903" t="s">
        <v>1635</v>
      </c>
      <c r="O2903" t="s">
        <v>1552</v>
      </c>
      <c r="P2903" s="61">
        <v>85</v>
      </c>
      <c r="Q2903" t="s">
        <v>1552</v>
      </c>
      <c r="R2903" s="61">
        <v>85</v>
      </c>
      <c r="S2903" s="61">
        <v>0</v>
      </c>
    </row>
    <row r="2904" spans="1:19" x14ac:dyDescent="0.2">
      <c r="A2904" t="s">
        <v>647</v>
      </c>
      <c r="B2904" t="s">
        <v>1062</v>
      </c>
      <c r="C2904" t="s">
        <v>1433</v>
      </c>
      <c r="D2904" t="s">
        <v>239</v>
      </c>
      <c r="E2904" t="s">
        <v>1546</v>
      </c>
      <c r="F2904" t="s">
        <v>117</v>
      </c>
      <c r="G2904" s="87">
        <v>43730</v>
      </c>
      <c r="H2904" t="s">
        <v>2974</v>
      </c>
      <c r="I2904" t="s">
        <v>5434</v>
      </c>
      <c r="J2904" t="s">
        <v>5435</v>
      </c>
      <c r="K2904">
        <v>10266</v>
      </c>
      <c r="L2904" t="s">
        <v>5433</v>
      </c>
      <c r="M2904" s="87">
        <v>43732</v>
      </c>
      <c r="N2904" t="s">
        <v>1635</v>
      </c>
      <c r="O2904" t="s">
        <v>1552</v>
      </c>
      <c r="P2904" s="61">
        <v>85</v>
      </c>
      <c r="Q2904" t="s">
        <v>1552</v>
      </c>
      <c r="R2904" s="61">
        <v>85</v>
      </c>
      <c r="S2904" s="61">
        <v>0</v>
      </c>
    </row>
    <row r="2905" spans="1:19" x14ac:dyDescent="0.2">
      <c r="A2905" t="s">
        <v>647</v>
      </c>
      <c r="B2905" t="s">
        <v>1062</v>
      </c>
      <c r="C2905" t="s">
        <v>1433</v>
      </c>
      <c r="D2905" t="s">
        <v>239</v>
      </c>
      <c r="E2905" t="s">
        <v>1546</v>
      </c>
      <c r="F2905" t="s">
        <v>117</v>
      </c>
      <c r="G2905" s="87">
        <v>43731</v>
      </c>
      <c r="H2905" t="s">
        <v>2974</v>
      </c>
      <c r="I2905" t="s">
        <v>5436</v>
      </c>
      <c r="J2905" t="s">
        <v>5437</v>
      </c>
      <c r="K2905">
        <v>10266</v>
      </c>
      <c r="L2905" t="s">
        <v>5438</v>
      </c>
      <c r="M2905" s="87">
        <v>43732</v>
      </c>
      <c r="N2905" t="s">
        <v>1635</v>
      </c>
      <c r="O2905" t="s">
        <v>1552</v>
      </c>
      <c r="P2905" s="61">
        <v>-80000</v>
      </c>
      <c r="Q2905" t="s">
        <v>1552</v>
      </c>
      <c r="R2905" s="61">
        <v>0</v>
      </c>
      <c r="S2905" s="61">
        <v>-80000</v>
      </c>
    </row>
    <row r="2906" spans="1:19" x14ac:dyDescent="0.2">
      <c r="A2906" t="s">
        <v>647</v>
      </c>
      <c r="B2906" t="s">
        <v>1062</v>
      </c>
      <c r="C2906" t="s">
        <v>1433</v>
      </c>
      <c r="D2906" t="s">
        <v>239</v>
      </c>
      <c r="E2906" t="s">
        <v>1546</v>
      </c>
      <c r="F2906" t="s">
        <v>117</v>
      </c>
      <c r="G2906" s="87">
        <v>43731</v>
      </c>
      <c r="H2906" t="s">
        <v>2974</v>
      </c>
      <c r="I2906" t="s">
        <v>5439</v>
      </c>
      <c r="J2906" t="s">
        <v>4825</v>
      </c>
      <c r="K2906">
        <v>10266</v>
      </c>
      <c r="L2906" t="s">
        <v>5440</v>
      </c>
      <c r="M2906" s="87">
        <v>43732</v>
      </c>
      <c r="N2906" t="s">
        <v>1635</v>
      </c>
      <c r="O2906" t="s">
        <v>1552</v>
      </c>
      <c r="P2906" s="61">
        <v>5500</v>
      </c>
      <c r="Q2906" t="s">
        <v>1552</v>
      </c>
      <c r="R2906" s="61">
        <v>5500</v>
      </c>
      <c r="S2906" s="61">
        <v>0</v>
      </c>
    </row>
    <row r="2907" spans="1:19" x14ac:dyDescent="0.2">
      <c r="A2907" t="s">
        <v>647</v>
      </c>
      <c r="B2907" t="s">
        <v>1062</v>
      </c>
      <c r="C2907" t="s">
        <v>1433</v>
      </c>
      <c r="D2907" t="s">
        <v>239</v>
      </c>
      <c r="E2907" t="s">
        <v>1546</v>
      </c>
      <c r="F2907" t="s">
        <v>117</v>
      </c>
      <c r="G2907" s="87">
        <v>43731</v>
      </c>
      <c r="H2907" t="s">
        <v>2974</v>
      </c>
      <c r="I2907" t="s">
        <v>5441</v>
      </c>
      <c r="J2907" t="s">
        <v>4754</v>
      </c>
      <c r="K2907">
        <v>10266</v>
      </c>
      <c r="L2907" t="s">
        <v>5440</v>
      </c>
      <c r="M2907" s="87">
        <v>43732</v>
      </c>
      <c r="N2907" t="s">
        <v>1635</v>
      </c>
      <c r="O2907" t="s">
        <v>1552</v>
      </c>
      <c r="P2907" s="61">
        <v>916.66</v>
      </c>
      <c r="Q2907" t="s">
        <v>1552</v>
      </c>
      <c r="R2907" s="61">
        <v>916.66</v>
      </c>
      <c r="S2907" s="61">
        <v>0</v>
      </c>
    </row>
    <row r="2908" spans="1:19" x14ac:dyDescent="0.2">
      <c r="A2908" t="s">
        <v>647</v>
      </c>
      <c r="B2908" t="s">
        <v>1062</v>
      </c>
      <c r="C2908" t="s">
        <v>1433</v>
      </c>
      <c r="D2908" t="s">
        <v>239</v>
      </c>
      <c r="E2908" t="s">
        <v>1546</v>
      </c>
      <c r="F2908" t="s">
        <v>117</v>
      </c>
      <c r="G2908" s="87">
        <v>43731</v>
      </c>
      <c r="H2908" t="s">
        <v>2974</v>
      </c>
      <c r="I2908" t="s">
        <v>5442</v>
      </c>
      <c r="J2908" t="s">
        <v>5443</v>
      </c>
      <c r="K2908">
        <v>10266</v>
      </c>
      <c r="L2908" t="s">
        <v>5440</v>
      </c>
      <c r="M2908" s="87">
        <v>43732</v>
      </c>
      <c r="N2908" t="s">
        <v>1635</v>
      </c>
      <c r="O2908" t="s">
        <v>1552</v>
      </c>
      <c r="P2908" s="61">
        <v>385</v>
      </c>
      <c r="Q2908" t="s">
        <v>1552</v>
      </c>
      <c r="R2908" s="61">
        <v>385</v>
      </c>
      <c r="S2908" s="61">
        <v>0</v>
      </c>
    </row>
    <row r="2909" spans="1:19" x14ac:dyDescent="0.2">
      <c r="A2909" t="s">
        <v>647</v>
      </c>
      <c r="B2909" t="s">
        <v>1062</v>
      </c>
      <c r="C2909" t="s">
        <v>1433</v>
      </c>
      <c r="D2909" t="s">
        <v>239</v>
      </c>
      <c r="E2909" t="s">
        <v>1546</v>
      </c>
      <c r="F2909" t="s">
        <v>117</v>
      </c>
      <c r="G2909" s="87">
        <v>43731</v>
      </c>
      <c r="H2909" t="s">
        <v>2974</v>
      </c>
      <c r="I2909" t="s">
        <v>5444</v>
      </c>
      <c r="J2909" t="s">
        <v>4827</v>
      </c>
      <c r="K2909">
        <v>10266</v>
      </c>
      <c r="L2909" t="s">
        <v>5440</v>
      </c>
      <c r="M2909" s="87">
        <v>43732</v>
      </c>
      <c r="N2909" t="s">
        <v>1635</v>
      </c>
      <c r="O2909" t="s">
        <v>1552</v>
      </c>
      <c r="P2909" s="61">
        <v>200</v>
      </c>
      <c r="Q2909" t="s">
        <v>1552</v>
      </c>
      <c r="R2909" s="61">
        <v>200</v>
      </c>
      <c r="S2909" s="61">
        <v>0</v>
      </c>
    </row>
    <row r="2910" spans="1:19" x14ac:dyDescent="0.2">
      <c r="A2910" t="s">
        <v>647</v>
      </c>
      <c r="B2910" t="s">
        <v>1062</v>
      </c>
      <c r="C2910" t="s">
        <v>1433</v>
      </c>
      <c r="D2910" t="s">
        <v>239</v>
      </c>
      <c r="E2910" t="s">
        <v>1546</v>
      </c>
      <c r="F2910" t="s">
        <v>117</v>
      </c>
      <c r="G2910" s="87">
        <v>43731</v>
      </c>
      <c r="H2910" t="s">
        <v>2974</v>
      </c>
      <c r="I2910" t="s">
        <v>5445</v>
      </c>
      <c r="J2910" t="s">
        <v>5446</v>
      </c>
      <c r="K2910">
        <v>10266</v>
      </c>
      <c r="L2910" t="s">
        <v>5447</v>
      </c>
      <c r="M2910" s="87">
        <v>43732</v>
      </c>
      <c r="N2910" t="s">
        <v>1635</v>
      </c>
      <c r="O2910" t="s">
        <v>1552</v>
      </c>
      <c r="P2910" s="61">
        <v>415</v>
      </c>
      <c r="Q2910" t="s">
        <v>1552</v>
      </c>
      <c r="R2910" s="61">
        <v>415</v>
      </c>
      <c r="S2910" s="61">
        <v>0</v>
      </c>
    </row>
    <row r="2911" spans="1:19" x14ac:dyDescent="0.2">
      <c r="A2911" t="s">
        <v>647</v>
      </c>
      <c r="B2911" t="s">
        <v>1062</v>
      </c>
      <c r="C2911" t="s">
        <v>1433</v>
      </c>
      <c r="D2911" t="s">
        <v>239</v>
      </c>
      <c r="E2911" t="s">
        <v>1546</v>
      </c>
      <c r="F2911" t="s">
        <v>117</v>
      </c>
      <c r="G2911" s="87">
        <v>43731</v>
      </c>
      <c r="H2911" t="s">
        <v>2974</v>
      </c>
      <c r="I2911" t="s">
        <v>5448</v>
      </c>
      <c r="J2911" t="s">
        <v>5449</v>
      </c>
      <c r="K2911">
        <v>10266</v>
      </c>
      <c r="L2911" t="s">
        <v>5447</v>
      </c>
      <c r="M2911" s="87">
        <v>43732</v>
      </c>
      <c r="N2911" t="s">
        <v>1635</v>
      </c>
      <c r="O2911" t="s">
        <v>1552</v>
      </c>
      <c r="P2911" s="61">
        <v>250</v>
      </c>
      <c r="Q2911" t="s">
        <v>1552</v>
      </c>
      <c r="R2911" s="61">
        <v>250</v>
      </c>
      <c r="S2911" s="61">
        <v>0</v>
      </c>
    </row>
    <row r="2912" spans="1:19" x14ac:dyDescent="0.2">
      <c r="A2912" t="s">
        <v>647</v>
      </c>
      <c r="B2912" t="s">
        <v>1062</v>
      </c>
      <c r="C2912" t="s">
        <v>1433</v>
      </c>
      <c r="D2912" t="s">
        <v>239</v>
      </c>
      <c r="E2912" t="s">
        <v>1546</v>
      </c>
      <c r="F2912" t="s">
        <v>117</v>
      </c>
      <c r="G2912" s="87">
        <v>43731</v>
      </c>
      <c r="H2912" t="s">
        <v>2974</v>
      </c>
      <c r="I2912" t="s">
        <v>5450</v>
      </c>
      <c r="J2912" t="s">
        <v>5451</v>
      </c>
      <c r="K2912">
        <v>10266</v>
      </c>
      <c r="L2912" t="s">
        <v>5447</v>
      </c>
      <c r="M2912" s="87">
        <v>43732</v>
      </c>
      <c r="N2912" t="s">
        <v>1635</v>
      </c>
      <c r="O2912" t="s">
        <v>1552</v>
      </c>
      <c r="P2912" s="61">
        <v>250</v>
      </c>
      <c r="Q2912" t="s">
        <v>1552</v>
      </c>
      <c r="R2912" s="61">
        <v>250</v>
      </c>
      <c r="S2912" s="61">
        <v>0</v>
      </c>
    </row>
    <row r="2913" spans="1:19" x14ac:dyDescent="0.2">
      <c r="A2913" t="s">
        <v>647</v>
      </c>
      <c r="B2913" t="s">
        <v>1062</v>
      </c>
      <c r="C2913" t="s">
        <v>1433</v>
      </c>
      <c r="D2913" t="s">
        <v>239</v>
      </c>
      <c r="E2913" t="s">
        <v>1546</v>
      </c>
      <c r="F2913" t="s">
        <v>117</v>
      </c>
      <c r="G2913" s="87">
        <v>43731</v>
      </c>
      <c r="H2913" t="s">
        <v>2974</v>
      </c>
      <c r="I2913" t="s">
        <v>5452</v>
      </c>
      <c r="J2913" t="s">
        <v>5453</v>
      </c>
      <c r="K2913">
        <v>10266</v>
      </c>
      <c r="L2913" t="s">
        <v>5447</v>
      </c>
      <c r="M2913" s="87">
        <v>43732</v>
      </c>
      <c r="N2913" t="s">
        <v>1635</v>
      </c>
      <c r="O2913" t="s">
        <v>1552</v>
      </c>
      <c r="P2913" s="61">
        <v>1515</v>
      </c>
      <c r="Q2913" t="s">
        <v>1552</v>
      </c>
      <c r="R2913" s="61">
        <v>1515</v>
      </c>
      <c r="S2913" s="61">
        <v>0</v>
      </c>
    </row>
    <row r="2914" spans="1:19" x14ac:dyDescent="0.2">
      <c r="A2914" t="s">
        <v>647</v>
      </c>
      <c r="B2914" t="s">
        <v>1062</v>
      </c>
      <c r="C2914" t="s">
        <v>1433</v>
      </c>
      <c r="D2914" t="s">
        <v>239</v>
      </c>
      <c r="E2914" t="s">
        <v>1546</v>
      </c>
      <c r="F2914" t="s">
        <v>117</v>
      </c>
      <c r="G2914" s="87">
        <v>43731</v>
      </c>
      <c r="H2914" t="s">
        <v>2974</v>
      </c>
      <c r="I2914" t="s">
        <v>5454</v>
      </c>
      <c r="J2914" t="s">
        <v>5455</v>
      </c>
      <c r="K2914">
        <v>10266</v>
      </c>
      <c r="L2914" t="s">
        <v>5447</v>
      </c>
      <c r="M2914" s="87">
        <v>43732</v>
      </c>
      <c r="N2914" t="s">
        <v>1635</v>
      </c>
      <c r="O2914" t="s">
        <v>1552</v>
      </c>
      <c r="P2914" s="61">
        <v>415</v>
      </c>
      <c r="Q2914" t="s">
        <v>1552</v>
      </c>
      <c r="R2914" s="61">
        <v>415</v>
      </c>
      <c r="S2914" s="61">
        <v>0</v>
      </c>
    </row>
    <row r="2915" spans="1:19" x14ac:dyDescent="0.2">
      <c r="A2915" t="s">
        <v>647</v>
      </c>
      <c r="B2915" t="s">
        <v>1062</v>
      </c>
      <c r="C2915" t="s">
        <v>1433</v>
      </c>
      <c r="D2915" t="s">
        <v>239</v>
      </c>
      <c r="E2915" t="s">
        <v>1546</v>
      </c>
      <c r="F2915" t="s">
        <v>117</v>
      </c>
      <c r="G2915" s="87">
        <v>43731</v>
      </c>
      <c r="H2915" t="s">
        <v>2974</v>
      </c>
      <c r="I2915" t="s">
        <v>5456</v>
      </c>
      <c r="J2915" t="s">
        <v>5457</v>
      </c>
      <c r="K2915">
        <v>10266</v>
      </c>
      <c r="L2915" t="s">
        <v>5447</v>
      </c>
      <c r="M2915" s="87">
        <v>43732</v>
      </c>
      <c r="N2915" t="s">
        <v>1635</v>
      </c>
      <c r="O2915" t="s">
        <v>1552</v>
      </c>
      <c r="P2915" s="61">
        <v>360</v>
      </c>
      <c r="Q2915" t="s">
        <v>1552</v>
      </c>
      <c r="R2915" s="61">
        <v>360</v>
      </c>
      <c r="S2915" s="61">
        <v>0</v>
      </c>
    </row>
    <row r="2916" spans="1:19" x14ac:dyDescent="0.2">
      <c r="A2916" t="s">
        <v>647</v>
      </c>
      <c r="B2916" t="s">
        <v>1062</v>
      </c>
      <c r="C2916" t="s">
        <v>1433</v>
      </c>
      <c r="D2916" t="s">
        <v>239</v>
      </c>
      <c r="E2916" t="s">
        <v>1546</v>
      </c>
      <c r="F2916" t="s">
        <v>117</v>
      </c>
      <c r="G2916" s="87">
        <v>43731</v>
      </c>
      <c r="H2916" t="s">
        <v>2974</v>
      </c>
      <c r="I2916" t="s">
        <v>5458</v>
      </c>
      <c r="J2916" t="s">
        <v>5459</v>
      </c>
      <c r="K2916">
        <v>10266</v>
      </c>
      <c r="L2916" t="s">
        <v>5447</v>
      </c>
      <c r="M2916" s="87">
        <v>43732</v>
      </c>
      <c r="N2916" t="s">
        <v>1635</v>
      </c>
      <c r="O2916" t="s">
        <v>1552</v>
      </c>
      <c r="P2916" s="61">
        <v>855</v>
      </c>
      <c r="Q2916" t="s">
        <v>1552</v>
      </c>
      <c r="R2916" s="61">
        <v>855</v>
      </c>
      <c r="S2916" s="61">
        <v>0</v>
      </c>
    </row>
    <row r="2917" spans="1:19" x14ac:dyDescent="0.2">
      <c r="A2917" t="s">
        <v>647</v>
      </c>
      <c r="B2917" t="s">
        <v>1062</v>
      </c>
      <c r="C2917" t="s">
        <v>1433</v>
      </c>
      <c r="D2917" t="s">
        <v>239</v>
      </c>
      <c r="E2917" t="s">
        <v>1546</v>
      </c>
      <c r="F2917" t="s">
        <v>117</v>
      </c>
      <c r="G2917" s="87">
        <v>43731</v>
      </c>
      <c r="H2917" t="s">
        <v>2974</v>
      </c>
      <c r="I2917" t="s">
        <v>5460</v>
      </c>
      <c r="J2917" t="s">
        <v>5461</v>
      </c>
      <c r="K2917">
        <v>10266</v>
      </c>
      <c r="L2917" t="s">
        <v>5447</v>
      </c>
      <c r="M2917" s="87">
        <v>43732</v>
      </c>
      <c r="N2917" t="s">
        <v>1635</v>
      </c>
      <c r="O2917" t="s">
        <v>1552</v>
      </c>
      <c r="P2917" s="61">
        <v>195</v>
      </c>
      <c r="Q2917" t="s">
        <v>1552</v>
      </c>
      <c r="R2917" s="61">
        <v>195</v>
      </c>
      <c r="S2917" s="61">
        <v>0</v>
      </c>
    </row>
    <row r="2918" spans="1:19" x14ac:dyDescent="0.2">
      <c r="A2918" t="s">
        <v>647</v>
      </c>
      <c r="B2918" t="s">
        <v>1062</v>
      </c>
      <c r="C2918" t="s">
        <v>1433</v>
      </c>
      <c r="D2918" t="s">
        <v>239</v>
      </c>
      <c r="E2918" t="s">
        <v>1546</v>
      </c>
      <c r="F2918" t="s">
        <v>117</v>
      </c>
      <c r="G2918" s="87">
        <v>43731</v>
      </c>
      <c r="H2918" t="s">
        <v>2974</v>
      </c>
      <c r="I2918" t="s">
        <v>5462</v>
      </c>
      <c r="J2918" t="s">
        <v>5463</v>
      </c>
      <c r="K2918">
        <v>10266</v>
      </c>
      <c r="L2918" t="s">
        <v>5447</v>
      </c>
      <c r="M2918" s="87">
        <v>43732</v>
      </c>
      <c r="N2918" t="s">
        <v>1635</v>
      </c>
      <c r="O2918" t="s">
        <v>1552</v>
      </c>
      <c r="P2918" s="61">
        <v>140</v>
      </c>
      <c r="Q2918" t="s">
        <v>1552</v>
      </c>
      <c r="R2918" s="61">
        <v>140</v>
      </c>
      <c r="S2918" s="61">
        <v>0</v>
      </c>
    </row>
    <row r="2919" spans="1:19" x14ac:dyDescent="0.2">
      <c r="A2919" t="s">
        <v>647</v>
      </c>
      <c r="B2919" t="s">
        <v>1062</v>
      </c>
      <c r="C2919" t="s">
        <v>1433</v>
      </c>
      <c r="D2919" t="s">
        <v>239</v>
      </c>
      <c r="E2919" t="s">
        <v>1546</v>
      </c>
      <c r="F2919" t="s">
        <v>117</v>
      </c>
      <c r="G2919" s="87">
        <v>43731</v>
      </c>
      <c r="H2919" t="s">
        <v>2974</v>
      </c>
      <c r="I2919" t="s">
        <v>5464</v>
      </c>
      <c r="J2919" t="s">
        <v>4674</v>
      </c>
      <c r="K2919">
        <v>10267</v>
      </c>
      <c r="L2919" t="s">
        <v>5465</v>
      </c>
      <c r="M2919" s="87">
        <v>43732</v>
      </c>
      <c r="N2919" t="s">
        <v>1635</v>
      </c>
      <c r="O2919" t="s">
        <v>1552</v>
      </c>
      <c r="P2919" s="61">
        <v>-9768</v>
      </c>
      <c r="Q2919" t="s">
        <v>1552</v>
      </c>
      <c r="R2919" s="61">
        <v>0</v>
      </c>
      <c r="S2919" s="61">
        <v>-9768</v>
      </c>
    </row>
    <row r="2920" spans="1:19" x14ac:dyDescent="0.2">
      <c r="A2920" t="s">
        <v>647</v>
      </c>
      <c r="B2920" t="s">
        <v>1062</v>
      </c>
      <c r="C2920" t="s">
        <v>1433</v>
      </c>
      <c r="D2920" t="s">
        <v>239</v>
      </c>
      <c r="E2920" t="s">
        <v>1546</v>
      </c>
      <c r="F2920" t="s">
        <v>117</v>
      </c>
      <c r="G2920" s="87">
        <v>43732</v>
      </c>
      <c r="H2920" t="s">
        <v>2974</v>
      </c>
      <c r="I2920" t="s">
        <v>5466</v>
      </c>
      <c r="J2920" t="s">
        <v>5467</v>
      </c>
      <c r="K2920">
        <v>10272</v>
      </c>
      <c r="L2920" t="s">
        <v>5468</v>
      </c>
      <c r="M2920" s="87">
        <v>43733</v>
      </c>
      <c r="N2920" t="s">
        <v>1635</v>
      </c>
      <c r="O2920" t="s">
        <v>1552</v>
      </c>
      <c r="P2920" s="61">
        <v>20</v>
      </c>
      <c r="Q2920" t="s">
        <v>1552</v>
      </c>
      <c r="R2920" s="61">
        <v>20</v>
      </c>
      <c r="S2920" s="61">
        <v>0</v>
      </c>
    </row>
    <row r="2921" spans="1:19" x14ac:dyDescent="0.2">
      <c r="A2921" t="s">
        <v>647</v>
      </c>
      <c r="B2921" t="s">
        <v>1062</v>
      </c>
      <c r="C2921" t="s">
        <v>1433</v>
      </c>
      <c r="D2921" t="s">
        <v>239</v>
      </c>
      <c r="E2921" t="s">
        <v>1546</v>
      </c>
      <c r="F2921" t="s">
        <v>117</v>
      </c>
      <c r="G2921" s="87">
        <v>43732</v>
      </c>
      <c r="H2921" t="s">
        <v>2974</v>
      </c>
      <c r="I2921" t="s">
        <v>5469</v>
      </c>
      <c r="J2921" t="s">
        <v>5470</v>
      </c>
      <c r="K2921">
        <v>10272</v>
      </c>
      <c r="L2921" t="s">
        <v>5471</v>
      </c>
      <c r="M2921" s="87">
        <v>43733</v>
      </c>
      <c r="N2921" t="s">
        <v>1635</v>
      </c>
      <c r="O2921" t="s">
        <v>1552</v>
      </c>
      <c r="P2921" s="61">
        <v>140</v>
      </c>
      <c r="Q2921" t="s">
        <v>1552</v>
      </c>
      <c r="R2921" s="61">
        <v>140</v>
      </c>
      <c r="S2921" s="61">
        <v>0</v>
      </c>
    </row>
    <row r="2922" spans="1:19" x14ac:dyDescent="0.2">
      <c r="A2922" t="s">
        <v>647</v>
      </c>
      <c r="B2922" t="s">
        <v>1062</v>
      </c>
      <c r="C2922" t="s">
        <v>1433</v>
      </c>
      <c r="D2922" t="s">
        <v>239</v>
      </c>
      <c r="E2922" t="s">
        <v>1546</v>
      </c>
      <c r="F2922" t="s">
        <v>117</v>
      </c>
      <c r="G2922" s="87">
        <v>43732</v>
      </c>
      <c r="H2922" t="s">
        <v>2974</v>
      </c>
      <c r="I2922" t="s">
        <v>5472</v>
      </c>
      <c r="J2922" t="s">
        <v>5473</v>
      </c>
      <c r="K2922">
        <v>10272</v>
      </c>
      <c r="L2922" t="s">
        <v>5471</v>
      </c>
      <c r="M2922" s="87">
        <v>43733</v>
      </c>
      <c r="N2922" t="s">
        <v>1635</v>
      </c>
      <c r="O2922" t="s">
        <v>1552</v>
      </c>
      <c r="P2922" s="61">
        <v>250</v>
      </c>
      <c r="Q2922" t="s">
        <v>1552</v>
      </c>
      <c r="R2922" s="61">
        <v>250</v>
      </c>
      <c r="S2922" s="61">
        <v>0</v>
      </c>
    </row>
    <row r="2923" spans="1:19" x14ac:dyDescent="0.2">
      <c r="A2923" t="s">
        <v>647</v>
      </c>
      <c r="B2923" t="s">
        <v>1062</v>
      </c>
      <c r="C2923" t="s">
        <v>1433</v>
      </c>
      <c r="D2923" t="s">
        <v>239</v>
      </c>
      <c r="E2923" t="s">
        <v>1546</v>
      </c>
      <c r="F2923" t="s">
        <v>117</v>
      </c>
      <c r="G2923" s="87">
        <v>43732</v>
      </c>
      <c r="H2923" t="s">
        <v>2974</v>
      </c>
      <c r="I2923" t="s">
        <v>5474</v>
      </c>
      <c r="J2923" t="s">
        <v>5475</v>
      </c>
      <c r="K2923">
        <v>10272</v>
      </c>
      <c r="L2923" t="s">
        <v>5471</v>
      </c>
      <c r="M2923" s="87">
        <v>43733</v>
      </c>
      <c r="N2923" t="s">
        <v>1635</v>
      </c>
      <c r="O2923" t="s">
        <v>1552</v>
      </c>
      <c r="P2923" s="61">
        <v>140</v>
      </c>
      <c r="Q2923" t="s">
        <v>1552</v>
      </c>
      <c r="R2923" s="61">
        <v>140</v>
      </c>
      <c r="S2923" s="61">
        <v>0</v>
      </c>
    </row>
    <row r="2924" spans="1:19" x14ac:dyDescent="0.2">
      <c r="A2924" t="s">
        <v>647</v>
      </c>
      <c r="B2924" t="s">
        <v>1062</v>
      </c>
      <c r="C2924" t="s">
        <v>1433</v>
      </c>
      <c r="D2924" t="s">
        <v>239</v>
      </c>
      <c r="E2924" t="s">
        <v>1546</v>
      </c>
      <c r="F2924" t="s">
        <v>117</v>
      </c>
      <c r="G2924" s="87">
        <v>43733</v>
      </c>
      <c r="H2924" t="s">
        <v>2974</v>
      </c>
      <c r="I2924" t="s">
        <v>5476</v>
      </c>
      <c r="J2924" t="s">
        <v>4509</v>
      </c>
      <c r="K2924">
        <v>10272</v>
      </c>
      <c r="L2924" t="s">
        <v>5477</v>
      </c>
      <c r="M2924" s="87">
        <v>43733</v>
      </c>
      <c r="N2924" t="s">
        <v>1635</v>
      </c>
      <c r="O2924" t="s">
        <v>1552</v>
      </c>
      <c r="P2924" s="61">
        <v>-16172.19</v>
      </c>
      <c r="Q2924" t="s">
        <v>1552</v>
      </c>
      <c r="R2924" s="61">
        <v>0</v>
      </c>
      <c r="S2924" s="61">
        <v>-16172.19</v>
      </c>
    </row>
    <row r="2925" spans="1:19" x14ac:dyDescent="0.2">
      <c r="A2925" t="s">
        <v>647</v>
      </c>
      <c r="B2925" t="s">
        <v>1062</v>
      </c>
      <c r="C2925" t="s">
        <v>1433</v>
      </c>
      <c r="D2925" t="s">
        <v>239</v>
      </c>
      <c r="E2925" t="s">
        <v>1546</v>
      </c>
      <c r="F2925" t="s">
        <v>117</v>
      </c>
      <c r="G2925" s="87">
        <v>43733</v>
      </c>
      <c r="H2925" t="s">
        <v>2974</v>
      </c>
      <c r="I2925" t="s">
        <v>5478</v>
      </c>
      <c r="J2925" t="s">
        <v>4509</v>
      </c>
      <c r="K2925">
        <v>10272</v>
      </c>
      <c r="L2925" t="s">
        <v>5477</v>
      </c>
      <c r="M2925" s="87">
        <v>43733</v>
      </c>
      <c r="N2925" t="s">
        <v>1635</v>
      </c>
      <c r="O2925" t="s">
        <v>1552</v>
      </c>
      <c r="P2925" s="61">
        <v>-1754.4</v>
      </c>
      <c r="Q2925" t="s">
        <v>1552</v>
      </c>
      <c r="R2925" s="61">
        <v>0</v>
      </c>
      <c r="S2925" s="61">
        <v>-1754.4</v>
      </c>
    </row>
    <row r="2926" spans="1:19" x14ac:dyDescent="0.2">
      <c r="A2926" t="s">
        <v>647</v>
      </c>
      <c r="B2926" t="s">
        <v>1062</v>
      </c>
      <c r="C2926" t="s">
        <v>1433</v>
      </c>
      <c r="D2926" t="s">
        <v>239</v>
      </c>
      <c r="E2926" t="s">
        <v>1546</v>
      </c>
      <c r="F2926" t="s">
        <v>117</v>
      </c>
      <c r="G2926" s="87">
        <v>43733</v>
      </c>
      <c r="H2926" t="s">
        <v>2974</v>
      </c>
      <c r="I2926" t="s">
        <v>5479</v>
      </c>
      <c r="J2926" t="s">
        <v>5480</v>
      </c>
      <c r="K2926">
        <v>10274</v>
      </c>
      <c r="L2926" t="s">
        <v>5481</v>
      </c>
      <c r="M2926" s="87">
        <v>43739</v>
      </c>
      <c r="N2926" t="s">
        <v>1635</v>
      </c>
      <c r="O2926" t="s">
        <v>1552</v>
      </c>
      <c r="P2926" s="61">
        <v>2970</v>
      </c>
      <c r="Q2926" t="s">
        <v>1552</v>
      </c>
      <c r="R2926" s="61">
        <v>2970</v>
      </c>
      <c r="S2926" s="61">
        <v>0</v>
      </c>
    </row>
    <row r="2927" spans="1:19" x14ac:dyDescent="0.2">
      <c r="A2927" t="s">
        <v>647</v>
      </c>
      <c r="B2927" t="s">
        <v>1062</v>
      </c>
      <c r="C2927" t="s">
        <v>1433</v>
      </c>
      <c r="D2927" t="s">
        <v>239</v>
      </c>
      <c r="E2927" t="s">
        <v>1546</v>
      </c>
      <c r="F2927" t="s">
        <v>117</v>
      </c>
      <c r="G2927" s="87">
        <v>43733</v>
      </c>
      <c r="H2927" t="s">
        <v>2974</v>
      </c>
      <c r="I2927" t="s">
        <v>5482</v>
      </c>
      <c r="J2927" t="s">
        <v>5483</v>
      </c>
      <c r="K2927">
        <v>10274</v>
      </c>
      <c r="L2927" t="s">
        <v>5481</v>
      </c>
      <c r="M2927" s="87">
        <v>43739</v>
      </c>
      <c r="N2927" t="s">
        <v>1635</v>
      </c>
      <c r="O2927" t="s">
        <v>1552</v>
      </c>
      <c r="P2927" s="61">
        <v>2755.5</v>
      </c>
      <c r="Q2927" t="s">
        <v>1552</v>
      </c>
      <c r="R2927" s="61">
        <v>2755.5</v>
      </c>
      <c r="S2927" s="61">
        <v>0</v>
      </c>
    </row>
    <row r="2928" spans="1:19" x14ac:dyDescent="0.2">
      <c r="A2928" t="s">
        <v>647</v>
      </c>
      <c r="B2928" t="s">
        <v>1062</v>
      </c>
      <c r="C2928" t="s">
        <v>1433</v>
      </c>
      <c r="D2928" t="s">
        <v>239</v>
      </c>
      <c r="E2928" t="s">
        <v>1546</v>
      </c>
      <c r="F2928" t="s">
        <v>117</v>
      </c>
      <c r="G2928" s="87">
        <v>43733</v>
      </c>
      <c r="H2928" t="s">
        <v>2974</v>
      </c>
      <c r="I2928" t="s">
        <v>5484</v>
      </c>
      <c r="J2928" t="s">
        <v>4602</v>
      </c>
      <c r="K2928">
        <v>10274</v>
      </c>
      <c r="L2928" t="s">
        <v>5481</v>
      </c>
      <c r="M2928" s="87">
        <v>43739</v>
      </c>
      <c r="N2928" t="s">
        <v>1635</v>
      </c>
      <c r="O2928" t="s">
        <v>1552</v>
      </c>
      <c r="P2928" s="61">
        <v>1540</v>
      </c>
      <c r="Q2928" t="s">
        <v>1552</v>
      </c>
      <c r="R2928" s="61">
        <v>1540</v>
      </c>
      <c r="S2928" s="61">
        <v>0</v>
      </c>
    </row>
    <row r="2929" spans="1:19" x14ac:dyDescent="0.2">
      <c r="A2929" t="s">
        <v>647</v>
      </c>
      <c r="B2929" t="s">
        <v>1062</v>
      </c>
      <c r="C2929" t="s">
        <v>1433</v>
      </c>
      <c r="D2929" t="s">
        <v>239</v>
      </c>
      <c r="E2929" t="s">
        <v>1546</v>
      </c>
      <c r="F2929" t="s">
        <v>117</v>
      </c>
      <c r="G2929" s="87">
        <v>43733</v>
      </c>
      <c r="H2929" t="s">
        <v>2974</v>
      </c>
      <c r="I2929" t="s">
        <v>5485</v>
      </c>
      <c r="J2929" t="s">
        <v>4695</v>
      </c>
      <c r="K2929">
        <v>10274</v>
      </c>
      <c r="L2929" t="s">
        <v>5481</v>
      </c>
      <c r="M2929" s="87">
        <v>43739</v>
      </c>
      <c r="N2929" t="s">
        <v>1635</v>
      </c>
      <c r="O2929" t="s">
        <v>1552</v>
      </c>
      <c r="P2929" s="61">
        <v>979</v>
      </c>
      <c r="Q2929" t="s">
        <v>1552</v>
      </c>
      <c r="R2929" s="61">
        <v>979</v>
      </c>
      <c r="S2929" s="61">
        <v>0</v>
      </c>
    </row>
    <row r="2930" spans="1:19" x14ac:dyDescent="0.2">
      <c r="A2930" t="s">
        <v>647</v>
      </c>
      <c r="B2930" t="s">
        <v>1062</v>
      </c>
      <c r="C2930" t="s">
        <v>1433</v>
      </c>
      <c r="D2930" t="s">
        <v>239</v>
      </c>
      <c r="E2930" t="s">
        <v>1546</v>
      </c>
      <c r="F2930" t="s">
        <v>117</v>
      </c>
      <c r="G2930" s="87">
        <v>43733</v>
      </c>
      <c r="H2930" t="s">
        <v>2974</v>
      </c>
      <c r="I2930" t="s">
        <v>5486</v>
      </c>
      <c r="J2930" t="s">
        <v>5487</v>
      </c>
      <c r="K2930">
        <v>10274</v>
      </c>
      <c r="L2930" t="s">
        <v>5488</v>
      </c>
      <c r="M2930" s="87">
        <v>43739</v>
      </c>
      <c r="N2930" t="s">
        <v>1635</v>
      </c>
      <c r="O2930" t="s">
        <v>1552</v>
      </c>
      <c r="P2930" s="61">
        <v>11000</v>
      </c>
      <c r="Q2930" t="s">
        <v>1552</v>
      </c>
      <c r="R2930" s="61">
        <v>11000</v>
      </c>
      <c r="S2930" s="61">
        <v>0</v>
      </c>
    </row>
    <row r="2931" spans="1:19" x14ac:dyDescent="0.2">
      <c r="A2931" t="s">
        <v>647</v>
      </c>
      <c r="B2931" t="s">
        <v>1062</v>
      </c>
      <c r="C2931" t="s">
        <v>1433</v>
      </c>
      <c r="D2931" t="s">
        <v>239</v>
      </c>
      <c r="E2931" t="s">
        <v>1546</v>
      </c>
      <c r="F2931" t="s">
        <v>117</v>
      </c>
      <c r="G2931" s="87">
        <v>43733</v>
      </c>
      <c r="H2931" t="s">
        <v>2974</v>
      </c>
      <c r="I2931" t="s">
        <v>5489</v>
      </c>
      <c r="J2931" t="s">
        <v>4763</v>
      </c>
      <c r="K2931">
        <v>10274</v>
      </c>
      <c r="L2931" t="s">
        <v>5490</v>
      </c>
      <c r="M2931" s="87">
        <v>43739</v>
      </c>
      <c r="N2931" t="s">
        <v>1635</v>
      </c>
      <c r="O2931" t="s">
        <v>1552</v>
      </c>
      <c r="P2931" s="61">
        <v>550</v>
      </c>
      <c r="Q2931" t="s">
        <v>1552</v>
      </c>
      <c r="R2931" s="61">
        <v>550</v>
      </c>
      <c r="S2931" s="61">
        <v>0</v>
      </c>
    </row>
    <row r="2932" spans="1:19" x14ac:dyDescent="0.2">
      <c r="A2932" t="s">
        <v>647</v>
      </c>
      <c r="B2932" t="s">
        <v>1062</v>
      </c>
      <c r="C2932" t="s">
        <v>1433</v>
      </c>
      <c r="D2932" t="s">
        <v>239</v>
      </c>
      <c r="E2932" t="s">
        <v>1546</v>
      </c>
      <c r="F2932" t="s">
        <v>117</v>
      </c>
      <c r="G2932" s="87">
        <v>43733</v>
      </c>
      <c r="H2932" t="s">
        <v>2974</v>
      </c>
      <c r="I2932" t="s">
        <v>5491</v>
      </c>
      <c r="J2932" t="s">
        <v>5492</v>
      </c>
      <c r="K2932">
        <v>10275</v>
      </c>
      <c r="L2932" t="s">
        <v>5493</v>
      </c>
      <c r="M2932" s="87">
        <v>43739</v>
      </c>
      <c r="N2932" t="s">
        <v>1635</v>
      </c>
      <c r="O2932" t="s">
        <v>1552</v>
      </c>
      <c r="P2932" s="61">
        <v>415</v>
      </c>
      <c r="Q2932" t="s">
        <v>1552</v>
      </c>
      <c r="R2932" s="61">
        <v>415</v>
      </c>
      <c r="S2932" s="61">
        <v>0</v>
      </c>
    </row>
    <row r="2933" spans="1:19" x14ac:dyDescent="0.2">
      <c r="A2933" t="s">
        <v>647</v>
      </c>
      <c r="B2933" t="s">
        <v>1062</v>
      </c>
      <c r="C2933" t="s">
        <v>1433</v>
      </c>
      <c r="D2933" t="s">
        <v>239</v>
      </c>
      <c r="E2933" t="s">
        <v>1546</v>
      </c>
      <c r="F2933" t="s">
        <v>117</v>
      </c>
      <c r="G2933" s="87">
        <v>43733</v>
      </c>
      <c r="H2933" t="s">
        <v>2974</v>
      </c>
      <c r="I2933" t="s">
        <v>5494</v>
      </c>
      <c r="J2933" t="s">
        <v>5495</v>
      </c>
      <c r="K2933">
        <v>10275</v>
      </c>
      <c r="L2933" t="s">
        <v>5493</v>
      </c>
      <c r="M2933" s="87">
        <v>43739</v>
      </c>
      <c r="N2933" t="s">
        <v>1635</v>
      </c>
      <c r="O2933" t="s">
        <v>1552</v>
      </c>
      <c r="P2933" s="61">
        <v>195</v>
      </c>
      <c r="Q2933" t="s">
        <v>1552</v>
      </c>
      <c r="R2933" s="61">
        <v>195</v>
      </c>
      <c r="S2933" s="61">
        <v>0</v>
      </c>
    </row>
    <row r="2934" spans="1:19" x14ac:dyDescent="0.2">
      <c r="A2934" t="s">
        <v>647</v>
      </c>
      <c r="B2934" t="s">
        <v>1062</v>
      </c>
      <c r="C2934" t="s">
        <v>1433</v>
      </c>
      <c r="D2934" t="s">
        <v>239</v>
      </c>
      <c r="E2934" t="s">
        <v>1546</v>
      </c>
      <c r="F2934" t="s">
        <v>117</v>
      </c>
      <c r="G2934" s="87">
        <v>43733</v>
      </c>
      <c r="H2934" t="s">
        <v>2974</v>
      </c>
      <c r="I2934" t="s">
        <v>5496</v>
      </c>
      <c r="J2934" t="s">
        <v>5497</v>
      </c>
      <c r="K2934">
        <v>10275</v>
      </c>
      <c r="L2934" t="s">
        <v>5493</v>
      </c>
      <c r="M2934" s="87">
        <v>43739</v>
      </c>
      <c r="N2934" t="s">
        <v>1635</v>
      </c>
      <c r="O2934" t="s">
        <v>1552</v>
      </c>
      <c r="P2934" s="61">
        <v>360</v>
      </c>
      <c r="Q2934" t="s">
        <v>1552</v>
      </c>
      <c r="R2934" s="61">
        <v>360</v>
      </c>
      <c r="S2934" s="61">
        <v>0</v>
      </c>
    </row>
    <row r="2935" spans="1:19" x14ac:dyDescent="0.2">
      <c r="A2935" t="s">
        <v>647</v>
      </c>
      <c r="B2935" t="s">
        <v>1062</v>
      </c>
      <c r="C2935" t="s">
        <v>1433</v>
      </c>
      <c r="D2935" t="s">
        <v>239</v>
      </c>
      <c r="E2935" t="s">
        <v>1546</v>
      </c>
      <c r="F2935" t="s">
        <v>117</v>
      </c>
      <c r="G2935" s="87">
        <v>43733</v>
      </c>
      <c r="H2935" t="s">
        <v>2974</v>
      </c>
      <c r="I2935" t="s">
        <v>5498</v>
      </c>
      <c r="J2935" t="s">
        <v>5499</v>
      </c>
      <c r="K2935">
        <v>10275</v>
      </c>
      <c r="L2935" t="s">
        <v>5493</v>
      </c>
      <c r="M2935" s="87">
        <v>43739</v>
      </c>
      <c r="N2935" t="s">
        <v>1635</v>
      </c>
      <c r="O2935" t="s">
        <v>1552</v>
      </c>
      <c r="P2935" s="61">
        <v>415</v>
      </c>
      <c r="Q2935" t="s">
        <v>1552</v>
      </c>
      <c r="R2935" s="61">
        <v>415</v>
      </c>
      <c r="S2935" s="61">
        <v>0</v>
      </c>
    </row>
    <row r="2936" spans="1:19" x14ac:dyDescent="0.2">
      <c r="A2936" t="s">
        <v>647</v>
      </c>
      <c r="B2936" t="s">
        <v>1062</v>
      </c>
      <c r="C2936" t="s">
        <v>1433</v>
      </c>
      <c r="D2936" t="s">
        <v>239</v>
      </c>
      <c r="E2936" t="s">
        <v>1546</v>
      </c>
      <c r="F2936" t="s">
        <v>117</v>
      </c>
      <c r="G2936" s="87">
        <v>43733</v>
      </c>
      <c r="H2936" t="s">
        <v>2974</v>
      </c>
      <c r="I2936" t="s">
        <v>5500</v>
      </c>
      <c r="J2936" t="s">
        <v>5501</v>
      </c>
      <c r="K2936">
        <v>10275</v>
      </c>
      <c r="L2936" t="s">
        <v>5493</v>
      </c>
      <c r="M2936" s="87">
        <v>43739</v>
      </c>
      <c r="N2936" t="s">
        <v>1635</v>
      </c>
      <c r="O2936" t="s">
        <v>1552</v>
      </c>
      <c r="P2936" s="61">
        <v>690</v>
      </c>
      <c r="Q2936" t="s">
        <v>1552</v>
      </c>
      <c r="R2936" s="61">
        <v>690</v>
      </c>
      <c r="S2936" s="61">
        <v>0</v>
      </c>
    </row>
    <row r="2937" spans="1:19" x14ac:dyDescent="0.2">
      <c r="A2937" t="s">
        <v>647</v>
      </c>
      <c r="B2937" t="s">
        <v>1062</v>
      </c>
      <c r="C2937" t="s">
        <v>1433</v>
      </c>
      <c r="D2937" t="s">
        <v>239</v>
      </c>
      <c r="E2937" t="s">
        <v>1546</v>
      </c>
      <c r="F2937" t="s">
        <v>117</v>
      </c>
      <c r="G2937" s="87">
        <v>43733</v>
      </c>
      <c r="H2937" t="s">
        <v>2974</v>
      </c>
      <c r="I2937" t="s">
        <v>5502</v>
      </c>
      <c r="J2937" t="s">
        <v>4525</v>
      </c>
      <c r="K2937">
        <v>10272</v>
      </c>
      <c r="L2937" t="s">
        <v>5503</v>
      </c>
      <c r="M2937" s="87">
        <v>43733</v>
      </c>
      <c r="N2937" t="s">
        <v>1635</v>
      </c>
      <c r="O2937" t="s">
        <v>1552</v>
      </c>
      <c r="P2937" s="61">
        <v>-438.78</v>
      </c>
      <c r="Q2937" t="s">
        <v>1552</v>
      </c>
      <c r="R2937" s="61">
        <v>0</v>
      </c>
      <c r="S2937" s="61">
        <v>-438.78</v>
      </c>
    </row>
    <row r="2938" spans="1:19" x14ac:dyDescent="0.2">
      <c r="A2938" t="s">
        <v>647</v>
      </c>
      <c r="B2938" t="s">
        <v>1062</v>
      </c>
      <c r="C2938" t="s">
        <v>1433</v>
      </c>
      <c r="D2938" t="s">
        <v>239</v>
      </c>
      <c r="E2938" t="s">
        <v>1546</v>
      </c>
      <c r="F2938" t="s">
        <v>117</v>
      </c>
      <c r="G2938" s="87">
        <v>43733</v>
      </c>
      <c r="H2938" t="s">
        <v>2974</v>
      </c>
      <c r="I2938" t="s">
        <v>5504</v>
      </c>
      <c r="J2938" t="s">
        <v>4528</v>
      </c>
      <c r="K2938">
        <v>10272</v>
      </c>
      <c r="L2938" t="s">
        <v>5503</v>
      </c>
      <c r="M2938" s="87">
        <v>43733</v>
      </c>
      <c r="N2938" t="s">
        <v>1635</v>
      </c>
      <c r="O2938" t="s">
        <v>1552</v>
      </c>
      <c r="P2938" s="61">
        <v>-264.7</v>
      </c>
      <c r="Q2938" t="s">
        <v>1552</v>
      </c>
      <c r="R2938" s="61">
        <v>0</v>
      </c>
      <c r="S2938" s="61">
        <v>-264.7</v>
      </c>
    </row>
    <row r="2939" spans="1:19" x14ac:dyDescent="0.2">
      <c r="A2939" t="s">
        <v>647</v>
      </c>
      <c r="B2939" t="s">
        <v>1062</v>
      </c>
      <c r="C2939" t="s">
        <v>1433</v>
      </c>
      <c r="D2939" t="s">
        <v>239</v>
      </c>
      <c r="E2939" t="s">
        <v>1546</v>
      </c>
      <c r="F2939" t="s">
        <v>117</v>
      </c>
      <c r="G2939" s="87">
        <v>43733</v>
      </c>
      <c r="H2939" t="s">
        <v>2974</v>
      </c>
      <c r="I2939" t="s">
        <v>5505</v>
      </c>
      <c r="J2939" t="s">
        <v>4530</v>
      </c>
      <c r="K2939">
        <v>10272</v>
      </c>
      <c r="L2939" t="s">
        <v>5503</v>
      </c>
      <c r="M2939" s="87">
        <v>43733</v>
      </c>
      <c r="N2939" t="s">
        <v>1635</v>
      </c>
      <c r="O2939" t="s">
        <v>1552</v>
      </c>
      <c r="P2939" s="61">
        <v>-164.43</v>
      </c>
      <c r="Q2939" t="s">
        <v>1552</v>
      </c>
      <c r="R2939" s="61">
        <v>0</v>
      </c>
      <c r="S2939" s="61">
        <v>-164.43</v>
      </c>
    </row>
    <row r="2940" spans="1:19" x14ac:dyDescent="0.2">
      <c r="A2940" t="s">
        <v>647</v>
      </c>
      <c r="B2940" t="s">
        <v>1062</v>
      </c>
      <c r="C2940" t="s">
        <v>1433</v>
      </c>
      <c r="D2940" t="s">
        <v>239</v>
      </c>
      <c r="E2940" t="s">
        <v>1546</v>
      </c>
      <c r="F2940" t="s">
        <v>117</v>
      </c>
      <c r="G2940" s="87">
        <v>43733</v>
      </c>
      <c r="H2940" t="s">
        <v>2974</v>
      </c>
      <c r="I2940" t="s">
        <v>5506</v>
      </c>
      <c r="J2940" t="s">
        <v>4532</v>
      </c>
      <c r="K2940">
        <v>10272</v>
      </c>
      <c r="L2940" t="s">
        <v>5503</v>
      </c>
      <c r="M2940" s="87">
        <v>43733</v>
      </c>
      <c r="N2940" t="s">
        <v>1635</v>
      </c>
      <c r="O2940" t="s">
        <v>1552</v>
      </c>
      <c r="P2940" s="61">
        <v>-276.57</v>
      </c>
      <c r="Q2940" t="s">
        <v>1552</v>
      </c>
      <c r="R2940" s="61">
        <v>0</v>
      </c>
      <c r="S2940" s="61">
        <v>-276.57</v>
      </c>
    </row>
    <row r="2941" spans="1:19" x14ac:dyDescent="0.2">
      <c r="A2941" t="s">
        <v>647</v>
      </c>
      <c r="B2941" t="s">
        <v>1062</v>
      </c>
      <c r="C2941" t="s">
        <v>1433</v>
      </c>
      <c r="D2941" t="s">
        <v>239</v>
      </c>
      <c r="E2941" t="s">
        <v>1546</v>
      </c>
      <c r="F2941" t="s">
        <v>117</v>
      </c>
      <c r="G2941" s="87">
        <v>43733</v>
      </c>
      <c r="H2941" t="s">
        <v>2974</v>
      </c>
      <c r="I2941" t="s">
        <v>5507</v>
      </c>
      <c r="J2941" t="s">
        <v>4534</v>
      </c>
      <c r="K2941">
        <v>10272</v>
      </c>
      <c r="L2941" t="s">
        <v>5503</v>
      </c>
      <c r="M2941" s="87">
        <v>43733</v>
      </c>
      <c r="N2941" t="s">
        <v>1635</v>
      </c>
      <c r="O2941" t="s">
        <v>1552</v>
      </c>
      <c r="P2941" s="61">
        <v>-338.12</v>
      </c>
      <c r="Q2941" t="s">
        <v>1552</v>
      </c>
      <c r="R2941" s="61">
        <v>0</v>
      </c>
      <c r="S2941" s="61">
        <v>-338.12</v>
      </c>
    </row>
    <row r="2942" spans="1:19" x14ac:dyDescent="0.2">
      <c r="A2942" t="s">
        <v>647</v>
      </c>
      <c r="B2942" t="s">
        <v>1062</v>
      </c>
      <c r="C2942" t="s">
        <v>1433</v>
      </c>
      <c r="D2942" t="s">
        <v>239</v>
      </c>
      <c r="E2942" t="s">
        <v>1546</v>
      </c>
      <c r="F2942" t="s">
        <v>117</v>
      </c>
      <c r="G2942" s="87">
        <v>43733</v>
      </c>
      <c r="H2942" t="s">
        <v>2974</v>
      </c>
      <c r="I2942" t="s">
        <v>5508</v>
      </c>
      <c r="J2942" t="s">
        <v>4536</v>
      </c>
      <c r="K2942">
        <v>10272</v>
      </c>
      <c r="L2942" t="s">
        <v>5503</v>
      </c>
      <c r="M2942" s="87">
        <v>43733</v>
      </c>
      <c r="N2942" t="s">
        <v>1635</v>
      </c>
      <c r="O2942" t="s">
        <v>1552</v>
      </c>
      <c r="P2942" s="61">
        <v>-242.26</v>
      </c>
      <c r="Q2942" t="s">
        <v>1552</v>
      </c>
      <c r="R2942" s="61">
        <v>0</v>
      </c>
      <c r="S2942" s="61">
        <v>-242.26</v>
      </c>
    </row>
    <row r="2943" spans="1:19" x14ac:dyDescent="0.2">
      <c r="A2943" t="s">
        <v>647</v>
      </c>
      <c r="B2943" t="s">
        <v>1062</v>
      </c>
      <c r="C2943" t="s">
        <v>1433</v>
      </c>
      <c r="D2943" t="s">
        <v>239</v>
      </c>
      <c r="E2943" t="s">
        <v>1546</v>
      </c>
      <c r="F2943" t="s">
        <v>117</v>
      </c>
      <c r="G2943" s="87">
        <v>43733</v>
      </c>
      <c r="H2943" t="s">
        <v>2974</v>
      </c>
      <c r="I2943" t="s">
        <v>5509</v>
      </c>
      <c r="J2943" t="s">
        <v>4538</v>
      </c>
      <c r="K2943">
        <v>10272</v>
      </c>
      <c r="L2943" t="s">
        <v>5503</v>
      </c>
      <c r="M2943" s="87">
        <v>43733</v>
      </c>
      <c r="N2943" t="s">
        <v>1635</v>
      </c>
      <c r="O2943" t="s">
        <v>1552</v>
      </c>
      <c r="P2943" s="61">
        <v>-457.51</v>
      </c>
      <c r="Q2943" t="s">
        <v>1552</v>
      </c>
      <c r="R2943" s="61">
        <v>0</v>
      </c>
      <c r="S2943" s="61">
        <v>-457.51</v>
      </c>
    </row>
    <row r="2944" spans="1:19" x14ac:dyDescent="0.2">
      <c r="A2944" t="s">
        <v>647</v>
      </c>
      <c r="B2944" t="s">
        <v>1062</v>
      </c>
      <c r="C2944" t="s">
        <v>1433</v>
      </c>
      <c r="D2944" t="s">
        <v>239</v>
      </c>
      <c r="E2944" t="s">
        <v>1546</v>
      </c>
      <c r="F2944" t="s">
        <v>117</v>
      </c>
      <c r="G2944" s="87">
        <v>43734</v>
      </c>
      <c r="H2944" t="s">
        <v>2974</v>
      </c>
      <c r="I2944" t="s">
        <v>4485</v>
      </c>
      <c r="J2944" t="s">
        <v>4737</v>
      </c>
      <c r="K2944">
        <v>10274</v>
      </c>
      <c r="L2944" t="s">
        <v>5510</v>
      </c>
      <c r="M2944" s="87">
        <v>43739</v>
      </c>
      <c r="N2944" t="s">
        <v>1635</v>
      </c>
      <c r="O2944" t="s">
        <v>1552</v>
      </c>
      <c r="P2944" s="61">
        <v>-109.95</v>
      </c>
      <c r="Q2944" t="s">
        <v>1552</v>
      </c>
      <c r="R2944" s="61">
        <v>0</v>
      </c>
      <c r="S2944" s="61">
        <v>-109.95</v>
      </c>
    </row>
    <row r="2945" spans="1:19" x14ac:dyDescent="0.2">
      <c r="A2945" t="s">
        <v>647</v>
      </c>
      <c r="B2945" t="s">
        <v>1062</v>
      </c>
      <c r="C2945" t="s">
        <v>1433</v>
      </c>
      <c r="D2945" t="s">
        <v>239</v>
      </c>
      <c r="E2945" t="s">
        <v>1546</v>
      </c>
      <c r="F2945" t="s">
        <v>117</v>
      </c>
      <c r="G2945" s="87">
        <v>43734</v>
      </c>
      <c r="H2945" t="s">
        <v>2974</v>
      </c>
      <c r="I2945" t="s">
        <v>4485</v>
      </c>
      <c r="J2945" t="s">
        <v>4740</v>
      </c>
      <c r="K2945">
        <v>10274</v>
      </c>
      <c r="L2945" t="s">
        <v>5510</v>
      </c>
      <c r="M2945" s="87">
        <v>43739</v>
      </c>
      <c r="N2945" t="s">
        <v>1635</v>
      </c>
      <c r="O2945" t="s">
        <v>1552</v>
      </c>
      <c r="P2945" s="61">
        <v>-1000</v>
      </c>
      <c r="Q2945" t="s">
        <v>1552</v>
      </c>
      <c r="R2945" s="61">
        <v>0</v>
      </c>
      <c r="S2945" s="61">
        <v>-1000</v>
      </c>
    </row>
    <row r="2946" spans="1:19" x14ac:dyDescent="0.2">
      <c r="A2946" t="s">
        <v>647</v>
      </c>
      <c r="B2946" t="s">
        <v>1062</v>
      </c>
      <c r="C2946" t="s">
        <v>1433</v>
      </c>
      <c r="D2946" t="s">
        <v>239</v>
      </c>
      <c r="E2946" t="s">
        <v>1546</v>
      </c>
      <c r="F2946" t="s">
        <v>117</v>
      </c>
      <c r="G2946" s="87">
        <v>43734</v>
      </c>
      <c r="H2946" t="s">
        <v>2974</v>
      </c>
      <c r="I2946" t="s">
        <v>4485</v>
      </c>
      <c r="J2946" t="s">
        <v>4549</v>
      </c>
      <c r="K2946">
        <v>10274</v>
      </c>
      <c r="L2946" t="s">
        <v>5510</v>
      </c>
      <c r="M2946" s="87">
        <v>43739</v>
      </c>
      <c r="N2946" t="s">
        <v>1635</v>
      </c>
      <c r="O2946" t="s">
        <v>1552</v>
      </c>
      <c r="P2946" s="61">
        <v>-330</v>
      </c>
      <c r="Q2946" t="s">
        <v>1552</v>
      </c>
      <c r="R2946" s="61">
        <v>0</v>
      </c>
      <c r="S2946" s="61">
        <v>-330</v>
      </c>
    </row>
    <row r="2947" spans="1:19" x14ac:dyDescent="0.2">
      <c r="A2947" t="s">
        <v>647</v>
      </c>
      <c r="B2947" t="s">
        <v>1062</v>
      </c>
      <c r="C2947" t="s">
        <v>1433</v>
      </c>
      <c r="D2947" t="s">
        <v>239</v>
      </c>
      <c r="E2947" t="s">
        <v>1546</v>
      </c>
      <c r="F2947" t="s">
        <v>117</v>
      </c>
      <c r="G2947" s="87">
        <v>43734</v>
      </c>
      <c r="H2947" t="s">
        <v>2974</v>
      </c>
      <c r="I2947" t="s">
        <v>4485</v>
      </c>
      <c r="J2947" t="s">
        <v>5511</v>
      </c>
      <c r="K2947">
        <v>10274</v>
      </c>
      <c r="L2947" t="s">
        <v>5510</v>
      </c>
      <c r="M2947" s="87">
        <v>43739</v>
      </c>
      <c r="N2947" t="s">
        <v>1635</v>
      </c>
      <c r="O2947" t="s">
        <v>1552</v>
      </c>
      <c r="P2947" s="61">
        <v>-300</v>
      </c>
      <c r="Q2947" t="s">
        <v>1552</v>
      </c>
      <c r="R2947" s="61">
        <v>0</v>
      </c>
      <c r="S2947" s="61">
        <v>-300</v>
      </c>
    </row>
    <row r="2948" spans="1:19" x14ac:dyDescent="0.2">
      <c r="A2948" t="s">
        <v>647</v>
      </c>
      <c r="B2948" t="s">
        <v>1062</v>
      </c>
      <c r="C2948" t="s">
        <v>1433</v>
      </c>
      <c r="D2948" t="s">
        <v>239</v>
      </c>
      <c r="E2948" t="s">
        <v>1546</v>
      </c>
      <c r="F2948" t="s">
        <v>117</v>
      </c>
      <c r="G2948" s="87">
        <v>43734</v>
      </c>
      <c r="H2948" t="s">
        <v>2974</v>
      </c>
      <c r="I2948" t="s">
        <v>4485</v>
      </c>
      <c r="J2948" t="s">
        <v>4738</v>
      </c>
      <c r="K2948">
        <v>10274</v>
      </c>
      <c r="L2948" t="s">
        <v>5510</v>
      </c>
      <c r="M2948" s="87">
        <v>43739</v>
      </c>
      <c r="N2948" t="s">
        <v>1635</v>
      </c>
      <c r="O2948" t="s">
        <v>1552</v>
      </c>
      <c r="P2948" s="61">
        <v>-200</v>
      </c>
      <c r="Q2948" t="s">
        <v>1552</v>
      </c>
      <c r="R2948" s="61">
        <v>0</v>
      </c>
      <c r="S2948" s="61">
        <v>-200</v>
      </c>
    </row>
    <row r="2949" spans="1:19" x14ac:dyDescent="0.2">
      <c r="A2949" t="s">
        <v>647</v>
      </c>
      <c r="B2949" t="s">
        <v>1062</v>
      </c>
      <c r="C2949" t="s">
        <v>1433</v>
      </c>
      <c r="D2949" t="s">
        <v>239</v>
      </c>
      <c r="E2949" t="s">
        <v>1546</v>
      </c>
      <c r="F2949" t="s">
        <v>117</v>
      </c>
      <c r="G2949" s="87">
        <v>43734</v>
      </c>
      <c r="H2949" t="s">
        <v>2974</v>
      </c>
      <c r="I2949" t="s">
        <v>4485</v>
      </c>
      <c r="J2949" t="s">
        <v>4742</v>
      </c>
      <c r="K2949">
        <v>10274</v>
      </c>
      <c r="L2949" t="s">
        <v>5510</v>
      </c>
      <c r="M2949" s="87">
        <v>43739</v>
      </c>
      <c r="N2949" t="s">
        <v>1635</v>
      </c>
      <c r="O2949" t="s">
        <v>1552</v>
      </c>
      <c r="P2949" s="61">
        <v>-500</v>
      </c>
      <c r="Q2949" t="s">
        <v>1552</v>
      </c>
      <c r="R2949" s="61">
        <v>0</v>
      </c>
      <c r="S2949" s="61">
        <v>-500</v>
      </c>
    </row>
    <row r="2950" spans="1:19" x14ac:dyDescent="0.2">
      <c r="A2950" t="s">
        <v>647</v>
      </c>
      <c r="B2950" t="s">
        <v>1062</v>
      </c>
      <c r="C2950" t="s">
        <v>1433</v>
      </c>
      <c r="D2950" t="s">
        <v>239</v>
      </c>
      <c r="E2950" t="s">
        <v>1546</v>
      </c>
      <c r="F2950" t="s">
        <v>117</v>
      </c>
      <c r="G2950" s="87">
        <v>43734</v>
      </c>
      <c r="H2950" t="s">
        <v>2974</v>
      </c>
      <c r="I2950" t="s">
        <v>4485</v>
      </c>
      <c r="J2950" t="s">
        <v>4649</v>
      </c>
      <c r="K2950">
        <v>10274</v>
      </c>
      <c r="L2950" t="s">
        <v>5510</v>
      </c>
      <c r="M2950" s="87">
        <v>43739</v>
      </c>
      <c r="N2950" t="s">
        <v>1635</v>
      </c>
      <c r="O2950" t="s">
        <v>1552</v>
      </c>
      <c r="P2950" s="61">
        <v>-300</v>
      </c>
      <c r="Q2950" t="s">
        <v>1552</v>
      </c>
      <c r="R2950" s="61">
        <v>0</v>
      </c>
      <c r="S2950" s="61">
        <v>-300</v>
      </c>
    </row>
    <row r="2951" spans="1:19" x14ac:dyDescent="0.2">
      <c r="A2951" t="s">
        <v>647</v>
      </c>
      <c r="B2951" t="s">
        <v>1062</v>
      </c>
      <c r="C2951" t="s">
        <v>1433</v>
      </c>
      <c r="D2951" t="s">
        <v>239</v>
      </c>
      <c r="E2951" t="s">
        <v>1546</v>
      </c>
      <c r="F2951" t="s">
        <v>117</v>
      </c>
      <c r="G2951" s="87">
        <v>43734</v>
      </c>
      <c r="H2951" t="s">
        <v>2974</v>
      </c>
      <c r="I2951" t="s">
        <v>4485</v>
      </c>
      <c r="J2951" t="s">
        <v>4563</v>
      </c>
      <c r="K2951">
        <v>10274</v>
      </c>
      <c r="L2951" t="s">
        <v>5510</v>
      </c>
      <c r="M2951" s="87">
        <v>43739</v>
      </c>
      <c r="N2951" t="s">
        <v>1635</v>
      </c>
      <c r="O2951" t="s">
        <v>1552</v>
      </c>
      <c r="P2951" s="61">
        <v>-600</v>
      </c>
      <c r="Q2951" t="s">
        <v>1552</v>
      </c>
      <c r="R2951" s="61">
        <v>0</v>
      </c>
      <c r="S2951" s="61">
        <v>-600</v>
      </c>
    </row>
    <row r="2952" spans="1:19" x14ac:dyDescent="0.2">
      <c r="A2952" t="s">
        <v>647</v>
      </c>
      <c r="B2952" t="s">
        <v>1062</v>
      </c>
      <c r="C2952" t="s">
        <v>1433</v>
      </c>
      <c r="D2952" t="s">
        <v>239</v>
      </c>
      <c r="E2952" t="s">
        <v>1546</v>
      </c>
      <c r="F2952" t="s">
        <v>117</v>
      </c>
      <c r="G2952" s="87">
        <v>43734</v>
      </c>
      <c r="H2952" t="s">
        <v>2974</v>
      </c>
      <c r="I2952" t="s">
        <v>4485</v>
      </c>
      <c r="J2952" t="s">
        <v>4734</v>
      </c>
      <c r="K2952">
        <v>10274</v>
      </c>
      <c r="L2952" t="s">
        <v>5510</v>
      </c>
      <c r="M2952" s="87">
        <v>43739</v>
      </c>
      <c r="N2952" t="s">
        <v>1635</v>
      </c>
      <c r="O2952" t="s">
        <v>1552</v>
      </c>
      <c r="P2952" s="61">
        <v>-395</v>
      </c>
      <c r="Q2952" t="s">
        <v>1552</v>
      </c>
      <c r="R2952" s="61">
        <v>0</v>
      </c>
      <c r="S2952" s="61">
        <v>-395</v>
      </c>
    </row>
    <row r="2953" spans="1:19" x14ac:dyDescent="0.2">
      <c r="A2953" t="s">
        <v>647</v>
      </c>
      <c r="B2953" t="s">
        <v>1062</v>
      </c>
      <c r="C2953" t="s">
        <v>1433</v>
      </c>
      <c r="D2953" t="s">
        <v>239</v>
      </c>
      <c r="E2953" t="s">
        <v>1546</v>
      </c>
      <c r="F2953" t="s">
        <v>117</v>
      </c>
      <c r="G2953" s="87">
        <v>43734</v>
      </c>
      <c r="H2953" t="s">
        <v>2974</v>
      </c>
      <c r="I2953" t="s">
        <v>5512</v>
      </c>
      <c r="J2953" t="s">
        <v>4954</v>
      </c>
      <c r="K2953">
        <v>10273</v>
      </c>
      <c r="L2953" t="s">
        <v>5513</v>
      </c>
      <c r="M2953" s="87">
        <v>43739</v>
      </c>
      <c r="N2953" t="s">
        <v>1635</v>
      </c>
      <c r="O2953" t="s">
        <v>1552</v>
      </c>
      <c r="P2953" s="61">
        <v>1320</v>
      </c>
      <c r="Q2953" t="s">
        <v>1552</v>
      </c>
      <c r="R2953" s="61">
        <v>1320</v>
      </c>
      <c r="S2953" s="61">
        <v>0</v>
      </c>
    </row>
    <row r="2954" spans="1:19" x14ac:dyDescent="0.2">
      <c r="A2954" t="s">
        <v>647</v>
      </c>
      <c r="B2954" t="s">
        <v>1062</v>
      </c>
      <c r="C2954" t="s">
        <v>1433</v>
      </c>
      <c r="D2954" t="s">
        <v>239</v>
      </c>
      <c r="E2954" t="s">
        <v>1546</v>
      </c>
      <c r="F2954" t="s">
        <v>117</v>
      </c>
      <c r="G2954" s="87">
        <v>43734</v>
      </c>
      <c r="H2954" t="s">
        <v>2974</v>
      </c>
      <c r="I2954" t="s">
        <v>5514</v>
      </c>
      <c r="J2954" t="s">
        <v>4552</v>
      </c>
      <c r="K2954">
        <v>10273</v>
      </c>
      <c r="L2954" t="s">
        <v>5513</v>
      </c>
      <c r="M2954" s="87">
        <v>43739</v>
      </c>
      <c r="N2954" t="s">
        <v>1635</v>
      </c>
      <c r="O2954" t="s">
        <v>1552</v>
      </c>
      <c r="P2954" s="61">
        <v>1045</v>
      </c>
      <c r="Q2954" t="s">
        <v>1552</v>
      </c>
      <c r="R2954" s="61">
        <v>1045</v>
      </c>
      <c r="S2954" s="61">
        <v>0</v>
      </c>
    </row>
    <row r="2955" spans="1:19" x14ac:dyDescent="0.2">
      <c r="A2955" t="s">
        <v>647</v>
      </c>
      <c r="B2955" t="s">
        <v>1062</v>
      </c>
      <c r="C2955" t="s">
        <v>1433</v>
      </c>
      <c r="D2955" t="s">
        <v>239</v>
      </c>
      <c r="E2955" t="s">
        <v>1546</v>
      </c>
      <c r="F2955" t="s">
        <v>117</v>
      </c>
      <c r="G2955" s="87">
        <v>43734</v>
      </c>
      <c r="H2955" t="s">
        <v>2974</v>
      </c>
      <c r="I2955" t="s">
        <v>5515</v>
      </c>
      <c r="J2955" t="s">
        <v>4890</v>
      </c>
      <c r="K2955">
        <v>10273</v>
      </c>
      <c r="L2955" t="s">
        <v>5513</v>
      </c>
      <c r="M2955" s="87">
        <v>43739</v>
      </c>
      <c r="N2955" t="s">
        <v>1635</v>
      </c>
      <c r="O2955" t="s">
        <v>1552</v>
      </c>
      <c r="P2955" s="61">
        <v>770</v>
      </c>
      <c r="Q2955" t="s">
        <v>1552</v>
      </c>
      <c r="R2955" s="61">
        <v>770</v>
      </c>
      <c r="S2955" s="61">
        <v>0</v>
      </c>
    </row>
    <row r="2956" spans="1:19" x14ac:dyDescent="0.2">
      <c r="A2956" t="s">
        <v>647</v>
      </c>
      <c r="B2956" t="s">
        <v>1062</v>
      </c>
      <c r="C2956" t="s">
        <v>1433</v>
      </c>
      <c r="D2956" t="s">
        <v>239</v>
      </c>
      <c r="E2956" t="s">
        <v>1546</v>
      </c>
      <c r="F2956" t="s">
        <v>117</v>
      </c>
      <c r="G2956" s="87">
        <v>43734</v>
      </c>
      <c r="H2956" t="s">
        <v>2974</v>
      </c>
      <c r="I2956" t="s">
        <v>5516</v>
      </c>
      <c r="J2956" t="s">
        <v>5517</v>
      </c>
      <c r="K2956">
        <v>10274</v>
      </c>
      <c r="L2956" t="s">
        <v>5518</v>
      </c>
      <c r="M2956" s="87">
        <v>43739</v>
      </c>
      <c r="N2956" t="s">
        <v>1635</v>
      </c>
      <c r="O2956" t="s">
        <v>1552</v>
      </c>
      <c r="P2956" s="61">
        <v>195</v>
      </c>
      <c r="Q2956" t="s">
        <v>1552</v>
      </c>
      <c r="R2956" s="61">
        <v>195</v>
      </c>
      <c r="S2956" s="61">
        <v>0</v>
      </c>
    </row>
    <row r="2957" spans="1:19" x14ac:dyDescent="0.2">
      <c r="A2957" t="s">
        <v>647</v>
      </c>
      <c r="B2957" t="s">
        <v>1062</v>
      </c>
      <c r="C2957" t="s">
        <v>1433</v>
      </c>
      <c r="D2957" t="s">
        <v>239</v>
      </c>
      <c r="E2957" t="s">
        <v>1546</v>
      </c>
      <c r="F2957" t="s">
        <v>117</v>
      </c>
      <c r="G2957" s="87">
        <v>43734</v>
      </c>
      <c r="H2957" t="s">
        <v>2974</v>
      </c>
      <c r="I2957" t="s">
        <v>5519</v>
      </c>
      <c r="J2957" t="s">
        <v>5520</v>
      </c>
      <c r="K2957">
        <v>10274</v>
      </c>
      <c r="L2957" t="s">
        <v>5518</v>
      </c>
      <c r="M2957" s="87">
        <v>43739</v>
      </c>
      <c r="N2957" t="s">
        <v>1635</v>
      </c>
      <c r="O2957" t="s">
        <v>1552</v>
      </c>
      <c r="P2957" s="61">
        <v>470</v>
      </c>
      <c r="Q2957" t="s">
        <v>1552</v>
      </c>
      <c r="R2957" s="61">
        <v>470</v>
      </c>
      <c r="S2957" s="61">
        <v>0</v>
      </c>
    </row>
    <row r="2958" spans="1:19" x14ac:dyDescent="0.2">
      <c r="A2958" t="s">
        <v>647</v>
      </c>
      <c r="B2958" t="s">
        <v>1062</v>
      </c>
      <c r="C2958" t="s">
        <v>1433</v>
      </c>
      <c r="D2958" t="s">
        <v>239</v>
      </c>
      <c r="E2958" t="s">
        <v>1546</v>
      </c>
      <c r="F2958" t="s">
        <v>117</v>
      </c>
      <c r="G2958" s="87">
        <v>43734</v>
      </c>
      <c r="H2958" t="s">
        <v>2974</v>
      </c>
      <c r="I2958" t="s">
        <v>5521</v>
      </c>
      <c r="J2958" t="s">
        <v>5522</v>
      </c>
      <c r="K2958">
        <v>10274</v>
      </c>
      <c r="L2958" t="s">
        <v>5518</v>
      </c>
      <c r="M2958" s="87">
        <v>43739</v>
      </c>
      <c r="N2958" t="s">
        <v>1635</v>
      </c>
      <c r="O2958" t="s">
        <v>1552</v>
      </c>
      <c r="P2958" s="61">
        <v>470</v>
      </c>
      <c r="Q2958" t="s">
        <v>1552</v>
      </c>
      <c r="R2958" s="61">
        <v>470</v>
      </c>
      <c r="S2958" s="61">
        <v>0</v>
      </c>
    </row>
    <row r="2959" spans="1:19" x14ac:dyDescent="0.2">
      <c r="A2959" t="s">
        <v>647</v>
      </c>
      <c r="B2959" t="s">
        <v>1062</v>
      </c>
      <c r="C2959" t="s">
        <v>1433</v>
      </c>
      <c r="D2959" t="s">
        <v>239</v>
      </c>
      <c r="E2959" t="s">
        <v>1546</v>
      </c>
      <c r="F2959" t="s">
        <v>117</v>
      </c>
      <c r="G2959" s="87">
        <v>43734</v>
      </c>
      <c r="H2959" t="s">
        <v>2974</v>
      </c>
      <c r="I2959" t="s">
        <v>5523</v>
      </c>
      <c r="J2959" t="s">
        <v>5524</v>
      </c>
      <c r="K2959">
        <v>10274</v>
      </c>
      <c r="L2959" t="s">
        <v>5518</v>
      </c>
      <c r="M2959" s="87">
        <v>43739</v>
      </c>
      <c r="N2959" t="s">
        <v>1635</v>
      </c>
      <c r="O2959" t="s">
        <v>1552</v>
      </c>
      <c r="P2959" s="61">
        <v>85</v>
      </c>
      <c r="Q2959" t="s">
        <v>1552</v>
      </c>
      <c r="R2959" s="61">
        <v>85</v>
      </c>
      <c r="S2959" s="61">
        <v>0</v>
      </c>
    </row>
    <row r="2960" spans="1:19" x14ac:dyDescent="0.2">
      <c r="A2960" t="s">
        <v>647</v>
      </c>
      <c r="B2960" t="s">
        <v>1062</v>
      </c>
      <c r="C2960" t="s">
        <v>1433</v>
      </c>
      <c r="D2960" t="s">
        <v>239</v>
      </c>
      <c r="E2960" t="s">
        <v>1546</v>
      </c>
      <c r="F2960" t="s">
        <v>117</v>
      </c>
      <c r="G2960" s="87">
        <v>43734</v>
      </c>
      <c r="H2960" t="s">
        <v>2974</v>
      </c>
      <c r="I2960" t="s">
        <v>5525</v>
      </c>
      <c r="J2960" t="s">
        <v>5526</v>
      </c>
      <c r="K2960">
        <v>10274</v>
      </c>
      <c r="L2960" t="s">
        <v>5518</v>
      </c>
      <c r="M2960" s="87">
        <v>43739</v>
      </c>
      <c r="N2960" t="s">
        <v>1635</v>
      </c>
      <c r="O2960" t="s">
        <v>1552</v>
      </c>
      <c r="P2960" s="61">
        <v>195</v>
      </c>
      <c r="Q2960" t="s">
        <v>1552</v>
      </c>
      <c r="R2960" s="61">
        <v>195</v>
      </c>
      <c r="S2960" s="61">
        <v>0</v>
      </c>
    </row>
    <row r="2961" spans="1:19" x14ac:dyDescent="0.2">
      <c r="A2961" t="s">
        <v>647</v>
      </c>
      <c r="B2961" t="s">
        <v>1062</v>
      </c>
      <c r="C2961" t="s">
        <v>1433</v>
      </c>
      <c r="D2961" t="s">
        <v>239</v>
      </c>
      <c r="E2961" t="s">
        <v>1546</v>
      </c>
      <c r="F2961" t="s">
        <v>117</v>
      </c>
      <c r="G2961" s="87">
        <v>43734</v>
      </c>
      <c r="H2961" t="s">
        <v>2974</v>
      </c>
      <c r="I2961" t="s">
        <v>5527</v>
      </c>
      <c r="J2961" t="s">
        <v>5528</v>
      </c>
      <c r="K2961">
        <v>10274</v>
      </c>
      <c r="L2961" t="s">
        <v>5518</v>
      </c>
      <c r="M2961" s="87">
        <v>43739</v>
      </c>
      <c r="N2961" t="s">
        <v>1635</v>
      </c>
      <c r="O2961" t="s">
        <v>1552</v>
      </c>
      <c r="P2961" s="61">
        <v>305</v>
      </c>
      <c r="Q2961" t="s">
        <v>1552</v>
      </c>
      <c r="R2961" s="61">
        <v>305</v>
      </c>
      <c r="S2961" s="61">
        <v>0</v>
      </c>
    </row>
    <row r="2962" spans="1:19" x14ac:dyDescent="0.2">
      <c r="A2962" t="s">
        <v>647</v>
      </c>
      <c r="B2962" t="s">
        <v>1062</v>
      </c>
      <c r="C2962" t="s">
        <v>1433</v>
      </c>
      <c r="D2962" t="s">
        <v>239</v>
      </c>
      <c r="E2962" t="s">
        <v>1546</v>
      </c>
      <c r="F2962" t="s">
        <v>117</v>
      </c>
      <c r="G2962" s="87">
        <v>43734</v>
      </c>
      <c r="H2962" t="s">
        <v>2974</v>
      </c>
      <c r="I2962" t="s">
        <v>5529</v>
      </c>
      <c r="J2962" t="s">
        <v>5530</v>
      </c>
      <c r="K2962">
        <v>10274</v>
      </c>
      <c r="L2962" t="s">
        <v>5518</v>
      </c>
      <c r="M2962" s="87">
        <v>43739</v>
      </c>
      <c r="N2962" t="s">
        <v>1635</v>
      </c>
      <c r="O2962" t="s">
        <v>1552</v>
      </c>
      <c r="P2962" s="61">
        <v>140</v>
      </c>
      <c r="Q2962" t="s">
        <v>1552</v>
      </c>
      <c r="R2962" s="61">
        <v>140</v>
      </c>
      <c r="S2962" s="61">
        <v>0</v>
      </c>
    </row>
    <row r="2963" spans="1:19" x14ac:dyDescent="0.2">
      <c r="A2963" t="s">
        <v>647</v>
      </c>
      <c r="B2963" t="s">
        <v>1062</v>
      </c>
      <c r="C2963" t="s">
        <v>1433</v>
      </c>
      <c r="D2963" t="s">
        <v>239</v>
      </c>
      <c r="E2963" t="s">
        <v>1546</v>
      </c>
      <c r="F2963" t="s">
        <v>117</v>
      </c>
      <c r="G2963" s="87">
        <v>43735</v>
      </c>
      <c r="H2963" t="s">
        <v>2974</v>
      </c>
      <c r="I2963" t="s">
        <v>5531</v>
      </c>
      <c r="J2963" t="s">
        <v>4790</v>
      </c>
      <c r="K2963">
        <v>10273</v>
      </c>
      <c r="L2963" t="s">
        <v>5532</v>
      </c>
      <c r="M2963" s="87">
        <v>43739</v>
      </c>
      <c r="N2963" t="s">
        <v>1635</v>
      </c>
      <c r="O2963" t="s">
        <v>1552</v>
      </c>
      <c r="P2963" s="61">
        <v>1100</v>
      </c>
      <c r="Q2963" t="s">
        <v>1552</v>
      </c>
      <c r="R2963" s="61">
        <v>1100</v>
      </c>
      <c r="S2963" s="61">
        <v>0</v>
      </c>
    </row>
    <row r="2964" spans="1:19" x14ac:dyDescent="0.2">
      <c r="A2964" t="s">
        <v>647</v>
      </c>
      <c r="B2964" t="s">
        <v>1062</v>
      </c>
      <c r="C2964" t="s">
        <v>1433</v>
      </c>
      <c r="D2964" t="s">
        <v>239</v>
      </c>
      <c r="E2964" t="s">
        <v>1546</v>
      </c>
      <c r="F2964" t="s">
        <v>117</v>
      </c>
      <c r="G2964" s="87">
        <v>43735</v>
      </c>
      <c r="H2964" t="s">
        <v>2974</v>
      </c>
      <c r="I2964" t="s">
        <v>5533</v>
      </c>
      <c r="J2964" t="s">
        <v>5534</v>
      </c>
      <c r="K2964">
        <v>10273</v>
      </c>
      <c r="L2964" t="s">
        <v>5532</v>
      </c>
      <c r="M2964" s="87">
        <v>43739</v>
      </c>
      <c r="N2964" t="s">
        <v>1635</v>
      </c>
      <c r="O2964" t="s">
        <v>1552</v>
      </c>
      <c r="P2964" s="61">
        <v>1089</v>
      </c>
      <c r="Q2964" t="s">
        <v>1552</v>
      </c>
      <c r="R2964" s="61">
        <v>1089</v>
      </c>
      <c r="S2964" s="61">
        <v>0</v>
      </c>
    </row>
    <row r="2965" spans="1:19" x14ac:dyDescent="0.2">
      <c r="A2965" t="s">
        <v>647</v>
      </c>
      <c r="B2965" t="s">
        <v>1062</v>
      </c>
      <c r="C2965" t="s">
        <v>1433</v>
      </c>
      <c r="D2965" t="s">
        <v>239</v>
      </c>
      <c r="E2965" t="s">
        <v>1546</v>
      </c>
      <c r="F2965" t="s">
        <v>117</v>
      </c>
      <c r="G2965" s="87">
        <v>43735</v>
      </c>
      <c r="H2965" t="s">
        <v>2974</v>
      </c>
      <c r="I2965" t="s">
        <v>5535</v>
      </c>
      <c r="J2965" t="s">
        <v>5048</v>
      </c>
      <c r="K2965">
        <v>10273</v>
      </c>
      <c r="L2965" t="s">
        <v>5532</v>
      </c>
      <c r="M2965" s="87">
        <v>43739</v>
      </c>
      <c r="N2965" t="s">
        <v>1635</v>
      </c>
      <c r="O2965" t="s">
        <v>1552</v>
      </c>
      <c r="P2965" s="61">
        <v>924</v>
      </c>
      <c r="Q2965" t="s">
        <v>1552</v>
      </c>
      <c r="R2965" s="61">
        <v>924</v>
      </c>
      <c r="S2965" s="61">
        <v>0</v>
      </c>
    </row>
    <row r="2966" spans="1:19" x14ac:dyDescent="0.2">
      <c r="A2966" t="s">
        <v>647</v>
      </c>
      <c r="B2966" t="s">
        <v>1062</v>
      </c>
      <c r="C2966" t="s">
        <v>1433</v>
      </c>
      <c r="D2966" t="s">
        <v>239</v>
      </c>
      <c r="E2966" t="s">
        <v>1546</v>
      </c>
      <c r="F2966" t="s">
        <v>117</v>
      </c>
      <c r="G2966" s="87">
        <v>43735</v>
      </c>
      <c r="H2966" t="s">
        <v>2974</v>
      </c>
      <c r="I2966" t="s">
        <v>5536</v>
      </c>
      <c r="J2966" t="s">
        <v>4505</v>
      </c>
      <c r="K2966">
        <v>10273</v>
      </c>
      <c r="L2966" t="s">
        <v>5532</v>
      </c>
      <c r="M2966" s="87">
        <v>43739</v>
      </c>
      <c r="N2966" t="s">
        <v>1635</v>
      </c>
      <c r="O2966" t="s">
        <v>1552</v>
      </c>
      <c r="P2966" s="61">
        <v>825</v>
      </c>
      <c r="Q2966" t="s">
        <v>1552</v>
      </c>
      <c r="R2966" s="61">
        <v>825</v>
      </c>
      <c r="S2966" s="61">
        <v>0</v>
      </c>
    </row>
    <row r="2967" spans="1:19" x14ac:dyDescent="0.2">
      <c r="A2967" t="s">
        <v>647</v>
      </c>
      <c r="B2967" t="s">
        <v>1062</v>
      </c>
      <c r="C2967" t="s">
        <v>1433</v>
      </c>
      <c r="D2967" t="s">
        <v>239</v>
      </c>
      <c r="E2967" t="s">
        <v>1546</v>
      </c>
      <c r="F2967" t="s">
        <v>117</v>
      </c>
      <c r="G2967" s="87">
        <v>43735</v>
      </c>
      <c r="H2967" t="s">
        <v>2974</v>
      </c>
      <c r="I2967" t="s">
        <v>5537</v>
      </c>
      <c r="J2967" t="s">
        <v>5538</v>
      </c>
      <c r="K2967">
        <v>10273</v>
      </c>
      <c r="L2967" t="s">
        <v>5532</v>
      </c>
      <c r="M2967" s="87">
        <v>43739</v>
      </c>
      <c r="N2967" t="s">
        <v>1635</v>
      </c>
      <c r="O2967" t="s">
        <v>1552</v>
      </c>
      <c r="P2967" s="61">
        <v>572</v>
      </c>
      <c r="Q2967" t="s">
        <v>1552</v>
      </c>
      <c r="R2967" s="61">
        <v>572</v>
      </c>
      <c r="S2967" s="61">
        <v>0</v>
      </c>
    </row>
    <row r="2968" spans="1:19" x14ac:dyDescent="0.2">
      <c r="A2968" t="s">
        <v>647</v>
      </c>
      <c r="B2968" t="s">
        <v>1062</v>
      </c>
      <c r="C2968" t="s">
        <v>1433</v>
      </c>
      <c r="D2968" t="s">
        <v>239</v>
      </c>
      <c r="E2968" t="s">
        <v>1546</v>
      </c>
      <c r="F2968" t="s">
        <v>117</v>
      </c>
      <c r="G2968" s="87">
        <v>43735</v>
      </c>
      <c r="H2968" t="s">
        <v>2974</v>
      </c>
      <c r="I2968" t="s">
        <v>5539</v>
      </c>
      <c r="J2968" t="s">
        <v>5115</v>
      </c>
      <c r="K2968">
        <v>10273</v>
      </c>
      <c r="L2968" t="s">
        <v>5540</v>
      </c>
      <c r="M2968" s="87">
        <v>43739</v>
      </c>
      <c r="N2968" t="s">
        <v>1635</v>
      </c>
      <c r="O2968" t="s">
        <v>1552</v>
      </c>
      <c r="P2968" s="61">
        <v>550</v>
      </c>
      <c r="Q2968" t="s">
        <v>1552</v>
      </c>
      <c r="R2968" s="61">
        <v>550</v>
      </c>
      <c r="S2968" s="61">
        <v>0</v>
      </c>
    </row>
    <row r="2969" spans="1:19" x14ac:dyDescent="0.2">
      <c r="A2969" t="s">
        <v>647</v>
      </c>
      <c r="B2969" t="s">
        <v>1062</v>
      </c>
      <c r="C2969" t="s">
        <v>1433</v>
      </c>
      <c r="D2969" t="s">
        <v>239</v>
      </c>
      <c r="E2969" t="s">
        <v>1546</v>
      </c>
      <c r="F2969" t="s">
        <v>117</v>
      </c>
      <c r="G2969" s="87">
        <v>43735</v>
      </c>
      <c r="H2969" t="s">
        <v>2974</v>
      </c>
      <c r="I2969" t="s">
        <v>5541</v>
      </c>
      <c r="J2969" t="s">
        <v>5542</v>
      </c>
      <c r="K2969">
        <v>10273</v>
      </c>
      <c r="L2969" t="s">
        <v>5543</v>
      </c>
      <c r="M2969" s="87">
        <v>43739</v>
      </c>
      <c r="N2969" t="s">
        <v>1635</v>
      </c>
      <c r="O2969" t="s">
        <v>1552</v>
      </c>
      <c r="P2969" s="61">
        <v>250</v>
      </c>
      <c r="Q2969" t="s">
        <v>1552</v>
      </c>
      <c r="R2969" s="61">
        <v>250</v>
      </c>
      <c r="S2969" s="61">
        <v>0</v>
      </c>
    </row>
    <row r="2970" spans="1:19" x14ac:dyDescent="0.2">
      <c r="A2970" t="s">
        <v>647</v>
      </c>
      <c r="B2970" t="s">
        <v>1062</v>
      </c>
      <c r="C2970" t="s">
        <v>1433</v>
      </c>
      <c r="D2970" t="s">
        <v>239</v>
      </c>
      <c r="E2970" t="s">
        <v>1546</v>
      </c>
      <c r="F2970" t="s">
        <v>117</v>
      </c>
      <c r="G2970" s="87">
        <v>43735</v>
      </c>
      <c r="H2970" t="s">
        <v>2974</v>
      </c>
      <c r="I2970" t="s">
        <v>5544</v>
      </c>
      <c r="J2970" t="s">
        <v>5545</v>
      </c>
      <c r="K2970">
        <v>10273</v>
      </c>
      <c r="L2970" t="s">
        <v>5543</v>
      </c>
      <c r="M2970" s="87">
        <v>43739</v>
      </c>
      <c r="N2970" t="s">
        <v>1635</v>
      </c>
      <c r="O2970" t="s">
        <v>1552</v>
      </c>
      <c r="P2970" s="61">
        <v>140</v>
      </c>
      <c r="Q2970" t="s">
        <v>1552</v>
      </c>
      <c r="R2970" s="61">
        <v>140</v>
      </c>
      <c r="S2970" s="61">
        <v>0</v>
      </c>
    </row>
    <row r="2971" spans="1:19" x14ac:dyDescent="0.2">
      <c r="A2971" t="s">
        <v>647</v>
      </c>
      <c r="B2971" t="s">
        <v>1062</v>
      </c>
      <c r="C2971" t="s">
        <v>1433</v>
      </c>
      <c r="D2971" t="s">
        <v>239</v>
      </c>
      <c r="E2971" t="s">
        <v>1546</v>
      </c>
      <c r="F2971" t="s">
        <v>117</v>
      </c>
      <c r="G2971" s="87">
        <v>43735</v>
      </c>
      <c r="H2971" t="s">
        <v>2974</v>
      </c>
      <c r="I2971" t="s">
        <v>5546</v>
      </c>
      <c r="J2971" t="s">
        <v>5547</v>
      </c>
      <c r="K2971">
        <v>10273</v>
      </c>
      <c r="L2971" t="s">
        <v>5543</v>
      </c>
      <c r="M2971" s="87">
        <v>43739</v>
      </c>
      <c r="N2971" t="s">
        <v>1635</v>
      </c>
      <c r="O2971" t="s">
        <v>1552</v>
      </c>
      <c r="P2971" s="61">
        <v>140</v>
      </c>
      <c r="Q2971" t="s">
        <v>1552</v>
      </c>
      <c r="R2971" s="61">
        <v>140</v>
      </c>
      <c r="S2971" s="61">
        <v>0</v>
      </c>
    </row>
    <row r="2972" spans="1:19" x14ac:dyDescent="0.2">
      <c r="A2972" t="s">
        <v>647</v>
      </c>
      <c r="B2972" t="s">
        <v>1062</v>
      </c>
      <c r="C2972" t="s">
        <v>1433</v>
      </c>
      <c r="D2972" t="s">
        <v>239</v>
      </c>
      <c r="E2972" t="s">
        <v>1546</v>
      </c>
      <c r="F2972" t="s">
        <v>117</v>
      </c>
      <c r="G2972" s="87">
        <v>43735</v>
      </c>
      <c r="H2972" t="s">
        <v>2974</v>
      </c>
      <c r="I2972" t="s">
        <v>5548</v>
      </c>
      <c r="J2972" t="s">
        <v>5549</v>
      </c>
      <c r="K2972">
        <v>10273</v>
      </c>
      <c r="L2972" t="s">
        <v>5543</v>
      </c>
      <c r="M2972" s="87">
        <v>43739</v>
      </c>
      <c r="N2972" t="s">
        <v>1635</v>
      </c>
      <c r="O2972" t="s">
        <v>1552</v>
      </c>
      <c r="P2972" s="61">
        <v>360</v>
      </c>
      <c r="Q2972" t="s">
        <v>1552</v>
      </c>
      <c r="R2972" s="61">
        <v>360</v>
      </c>
      <c r="S2972" s="61">
        <v>0</v>
      </c>
    </row>
    <row r="2973" spans="1:19" x14ac:dyDescent="0.2">
      <c r="A2973" t="s">
        <v>647</v>
      </c>
      <c r="B2973" t="s">
        <v>1062</v>
      </c>
      <c r="C2973" t="s">
        <v>1433</v>
      </c>
      <c r="D2973" t="s">
        <v>239</v>
      </c>
      <c r="E2973" t="s">
        <v>1546</v>
      </c>
      <c r="F2973" t="s">
        <v>117</v>
      </c>
      <c r="G2973" s="87">
        <v>43735</v>
      </c>
      <c r="H2973" t="s">
        <v>2974</v>
      </c>
      <c r="I2973" t="s">
        <v>5550</v>
      </c>
      <c r="J2973" t="s">
        <v>5520</v>
      </c>
      <c r="K2973">
        <v>10273</v>
      </c>
      <c r="L2973" t="s">
        <v>5543</v>
      </c>
      <c r="M2973" s="87">
        <v>43739</v>
      </c>
      <c r="N2973" t="s">
        <v>1635</v>
      </c>
      <c r="O2973" t="s">
        <v>1552</v>
      </c>
      <c r="P2973" s="61">
        <v>55</v>
      </c>
      <c r="Q2973" t="s">
        <v>1552</v>
      </c>
      <c r="R2973" s="61">
        <v>55</v>
      </c>
      <c r="S2973" s="61">
        <v>0</v>
      </c>
    </row>
    <row r="2974" spans="1:19" x14ac:dyDescent="0.2">
      <c r="A2974" t="s">
        <v>647</v>
      </c>
      <c r="B2974" t="s">
        <v>1062</v>
      </c>
      <c r="C2974" t="s">
        <v>1433</v>
      </c>
      <c r="D2974" t="s">
        <v>239</v>
      </c>
      <c r="E2974" t="s">
        <v>1546</v>
      </c>
      <c r="F2974" t="s">
        <v>117</v>
      </c>
      <c r="G2974" s="87">
        <v>43736</v>
      </c>
      <c r="H2974" t="s">
        <v>2974</v>
      </c>
      <c r="I2974" t="s">
        <v>5551</v>
      </c>
      <c r="J2974" t="s">
        <v>5552</v>
      </c>
      <c r="K2974">
        <v>10273</v>
      </c>
      <c r="L2974" t="s">
        <v>5553</v>
      </c>
      <c r="M2974" s="87">
        <v>43739</v>
      </c>
      <c r="N2974" t="s">
        <v>1635</v>
      </c>
      <c r="O2974" t="s">
        <v>1552</v>
      </c>
      <c r="P2974" s="61">
        <v>305</v>
      </c>
      <c r="Q2974" t="s">
        <v>1552</v>
      </c>
      <c r="R2974" s="61">
        <v>305</v>
      </c>
      <c r="S2974" s="61">
        <v>0</v>
      </c>
    </row>
    <row r="2975" spans="1:19" x14ac:dyDescent="0.2">
      <c r="A2975" t="s">
        <v>647</v>
      </c>
      <c r="B2975" t="s">
        <v>1062</v>
      </c>
      <c r="C2975" t="s">
        <v>1433</v>
      </c>
      <c r="D2975" t="s">
        <v>239</v>
      </c>
      <c r="E2975" t="s">
        <v>1546</v>
      </c>
      <c r="F2975" t="s">
        <v>117</v>
      </c>
      <c r="G2975" s="87">
        <v>43736</v>
      </c>
      <c r="H2975" t="s">
        <v>2974</v>
      </c>
      <c r="I2975" t="s">
        <v>5554</v>
      </c>
      <c r="J2975" t="s">
        <v>5542</v>
      </c>
      <c r="K2975">
        <v>10273</v>
      </c>
      <c r="L2975" t="s">
        <v>5553</v>
      </c>
      <c r="M2975" s="87">
        <v>43739</v>
      </c>
      <c r="N2975" t="s">
        <v>1635</v>
      </c>
      <c r="O2975" t="s">
        <v>1552</v>
      </c>
      <c r="P2975" s="61">
        <v>55</v>
      </c>
      <c r="Q2975" t="s">
        <v>1552</v>
      </c>
      <c r="R2975" s="61">
        <v>55</v>
      </c>
      <c r="S2975" s="61">
        <v>0</v>
      </c>
    </row>
    <row r="2976" spans="1:19" x14ac:dyDescent="0.2">
      <c r="A2976" t="s">
        <v>647</v>
      </c>
      <c r="B2976" t="s">
        <v>1062</v>
      </c>
      <c r="C2976" t="s">
        <v>1433</v>
      </c>
      <c r="D2976" t="s">
        <v>239</v>
      </c>
      <c r="E2976" t="s">
        <v>1546</v>
      </c>
      <c r="F2976" t="s">
        <v>117</v>
      </c>
      <c r="G2976" s="87">
        <v>43738</v>
      </c>
      <c r="H2976" t="s">
        <v>2974</v>
      </c>
      <c r="I2976" t="s">
        <v>5555</v>
      </c>
      <c r="J2976" t="s">
        <v>5556</v>
      </c>
      <c r="K2976">
        <v>10273</v>
      </c>
      <c r="L2976" t="s">
        <v>5513</v>
      </c>
      <c r="M2976" s="87">
        <v>43739</v>
      </c>
      <c r="N2976" t="s">
        <v>1635</v>
      </c>
      <c r="O2976" t="s">
        <v>1552</v>
      </c>
      <c r="P2976" s="61">
        <v>140</v>
      </c>
      <c r="Q2976" t="s">
        <v>1552</v>
      </c>
      <c r="R2976" s="61">
        <v>140</v>
      </c>
      <c r="S2976" s="61">
        <v>0</v>
      </c>
    </row>
    <row r="2977" spans="1:19" x14ac:dyDescent="0.2">
      <c r="A2977" t="s">
        <v>647</v>
      </c>
      <c r="B2977" t="s">
        <v>1062</v>
      </c>
      <c r="C2977" t="s">
        <v>1433</v>
      </c>
      <c r="D2977" t="s">
        <v>239</v>
      </c>
      <c r="E2977" t="s">
        <v>1546</v>
      </c>
      <c r="F2977" t="s">
        <v>117</v>
      </c>
      <c r="G2977" s="87">
        <v>43738</v>
      </c>
      <c r="H2977" t="s">
        <v>2974</v>
      </c>
      <c r="I2977" t="s">
        <v>5557</v>
      </c>
      <c r="J2977" t="s">
        <v>5558</v>
      </c>
      <c r="K2977">
        <v>10273</v>
      </c>
      <c r="L2977" t="s">
        <v>4127</v>
      </c>
      <c r="M2977" s="87">
        <v>43739</v>
      </c>
      <c r="N2977" t="s">
        <v>1635</v>
      </c>
      <c r="O2977" t="s">
        <v>1552</v>
      </c>
      <c r="P2977" s="61">
        <v>1089</v>
      </c>
      <c r="Q2977" t="s">
        <v>1552</v>
      </c>
      <c r="R2977" s="61">
        <v>1089</v>
      </c>
      <c r="S2977" s="61">
        <v>0</v>
      </c>
    </row>
    <row r="2978" spans="1:19" x14ac:dyDescent="0.2">
      <c r="A2978" t="s">
        <v>647</v>
      </c>
      <c r="B2978" t="s">
        <v>1062</v>
      </c>
      <c r="C2978" t="s">
        <v>1433</v>
      </c>
      <c r="D2978" t="s">
        <v>239</v>
      </c>
      <c r="E2978" t="s">
        <v>1546</v>
      </c>
      <c r="F2978" t="s">
        <v>117</v>
      </c>
      <c r="G2978" s="87">
        <v>43738</v>
      </c>
      <c r="H2978" t="s">
        <v>2974</v>
      </c>
      <c r="I2978" t="s">
        <v>5559</v>
      </c>
      <c r="J2978" t="s">
        <v>5560</v>
      </c>
      <c r="K2978">
        <v>10273</v>
      </c>
      <c r="L2978" t="s">
        <v>4127</v>
      </c>
      <c r="M2978" s="87">
        <v>43739</v>
      </c>
      <c r="N2978" t="s">
        <v>1635</v>
      </c>
      <c r="O2978" t="s">
        <v>1552</v>
      </c>
      <c r="P2978" s="61">
        <v>874.5</v>
      </c>
      <c r="Q2978" t="s">
        <v>1552</v>
      </c>
      <c r="R2978" s="61">
        <v>874.5</v>
      </c>
      <c r="S2978" s="61">
        <v>0</v>
      </c>
    </row>
    <row r="2979" spans="1:19" x14ac:dyDescent="0.2">
      <c r="A2979" t="s">
        <v>647</v>
      </c>
      <c r="B2979" t="s">
        <v>1062</v>
      </c>
      <c r="C2979" t="s">
        <v>1433</v>
      </c>
      <c r="D2979" t="s">
        <v>239</v>
      </c>
      <c r="E2979" t="s">
        <v>1546</v>
      </c>
      <c r="F2979" t="s">
        <v>117</v>
      </c>
      <c r="G2979" s="87">
        <v>43738</v>
      </c>
      <c r="H2979" t="s">
        <v>2974</v>
      </c>
      <c r="I2979" t="s">
        <v>5561</v>
      </c>
      <c r="J2979" t="s">
        <v>5562</v>
      </c>
      <c r="K2979">
        <v>10273</v>
      </c>
      <c r="L2979" t="s">
        <v>4127</v>
      </c>
      <c r="M2979" s="87">
        <v>43739</v>
      </c>
      <c r="N2979" t="s">
        <v>1635</v>
      </c>
      <c r="O2979" t="s">
        <v>1552</v>
      </c>
      <c r="P2979" s="61">
        <v>363</v>
      </c>
      <c r="Q2979" t="s">
        <v>1552</v>
      </c>
      <c r="R2979" s="61">
        <v>363</v>
      </c>
      <c r="S2979" s="61">
        <v>0</v>
      </c>
    </row>
    <row r="2980" spans="1:19" x14ac:dyDescent="0.2">
      <c r="A2980" t="s">
        <v>647</v>
      </c>
      <c r="B2980" t="s">
        <v>1062</v>
      </c>
      <c r="C2980" t="s">
        <v>1433</v>
      </c>
      <c r="D2980" t="s">
        <v>239</v>
      </c>
      <c r="E2980" t="s">
        <v>1546</v>
      </c>
      <c r="F2980" t="s">
        <v>117</v>
      </c>
      <c r="G2980" s="87">
        <v>43738</v>
      </c>
      <c r="H2980" t="s">
        <v>2974</v>
      </c>
      <c r="I2980" t="s">
        <v>5563</v>
      </c>
      <c r="J2980" t="s">
        <v>4797</v>
      </c>
      <c r="K2980">
        <v>10273</v>
      </c>
      <c r="L2980" t="s">
        <v>4127</v>
      </c>
      <c r="M2980" s="87">
        <v>43739</v>
      </c>
      <c r="N2980" t="s">
        <v>1635</v>
      </c>
      <c r="O2980" t="s">
        <v>1552</v>
      </c>
      <c r="P2980" s="61">
        <v>341</v>
      </c>
      <c r="Q2980" t="s">
        <v>1552</v>
      </c>
      <c r="R2980" s="61">
        <v>341</v>
      </c>
      <c r="S2980" s="61">
        <v>0</v>
      </c>
    </row>
    <row r="2981" spans="1:19" x14ac:dyDescent="0.2">
      <c r="A2981" t="s">
        <v>647</v>
      </c>
      <c r="B2981" t="s">
        <v>1062</v>
      </c>
      <c r="C2981" t="s">
        <v>1433</v>
      </c>
      <c r="D2981" t="s">
        <v>239</v>
      </c>
      <c r="E2981" t="s">
        <v>1546</v>
      </c>
      <c r="F2981" t="s">
        <v>117</v>
      </c>
      <c r="G2981" s="87">
        <v>43738</v>
      </c>
      <c r="H2981" t="s">
        <v>2974</v>
      </c>
      <c r="I2981" t="s">
        <v>4125</v>
      </c>
      <c r="J2981" t="s">
        <v>4126</v>
      </c>
      <c r="K2981">
        <v>10273</v>
      </c>
      <c r="L2981" t="s">
        <v>4127</v>
      </c>
      <c r="M2981" s="87">
        <v>43739</v>
      </c>
      <c r="N2981" t="s">
        <v>1635</v>
      </c>
      <c r="O2981" t="s">
        <v>1552</v>
      </c>
      <c r="P2981" s="61">
        <v>-4.2</v>
      </c>
      <c r="Q2981" t="s">
        <v>1552</v>
      </c>
      <c r="R2981" s="61">
        <v>0</v>
      </c>
      <c r="S2981" s="61">
        <v>-4.2</v>
      </c>
    </row>
    <row r="2982" spans="1:19" x14ac:dyDescent="0.2">
      <c r="A2982" t="s">
        <v>647</v>
      </c>
      <c r="B2982" t="s">
        <v>1062</v>
      </c>
      <c r="C2982" t="s">
        <v>1433</v>
      </c>
      <c r="D2982" t="s">
        <v>239</v>
      </c>
      <c r="E2982" t="s">
        <v>1546</v>
      </c>
      <c r="F2982" t="s">
        <v>117</v>
      </c>
      <c r="G2982" s="87">
        <v>43738</v>
      </c>
      <c r="H2982" t="s">
        <v>2974</v>
      </c>
      <c r="I2982" t="s">
        <v>5564</v>
      </c>
      <c r="J2982" t="s">
        <v>5565</v>
      </c>
      <c r="K2982">
        <v>10273</v>
      </c>
      <c r="L2982" t="s">
        <v>5566</v>
      </c>
      <c r="M2982" s="87">
        <v>43739</v>
      </c>
      <c r="N2982" t="s">
        <v>1635</v>
      </c>
      <c r="O2982" t="s">
        <v>1552</v>
      </c>
      <c r="P2982" s="61">
        <v>300</v>
      </c>
      <c r="Q2982" t="s">
        <v>1552</v>
      </c>
      <c r="R2982" s="61">
        <v>300</v>
      </c>
      <c r="S2982" s="61">
        <v>0</v>
      </c>
    </row>
    <row r="2983" spans="1:19" x14ac:dyDescent="0.2">
      <c r="A2983" t="s">
        <v>647</v>
      </c>
      <c r="B2983" t="s">
        <v>1062</v>
      </c>
      <c r="C2983" t="s">
        <v>1433</v>
      </c>
      <c r="D2983" t="s">
        <v>239</v>
      </c>
      <c r="E2983" t="s">
        <v>1546</v>
      </c>
      <c r="F2983" t="s">
        <v>117</v>
      </c>
      <c r="G2983" s="87">
        <v>43738</v>
      </c>
      <c r="H2983" t="s">
        <v>2974</v>
      </c>
      <c r="I2983" t="s">
        <v>5567</v>
      </c>
      <c r="J2983" t="s">
        <v>5568</v>
      </c>
      <c r="K2983">
        <v>10273</v>
      </c>
      <c r="L2983" t="s">
        <v>5566</v>
      </c>
      <c r="M2983" s="87">
        <v>43739</v>
      </c>
      <c r="N2983" t="s">
        <v>1635</v>
      </c>
      <c r="O2983" t="s">
        <v>1552</v>
      </c>
      <c r="P2983" s="61">
        <v>140</v>
      </c>
      <c r="Q2983" t="s">
        <v>1552</v>
      </c>
      <c r="R2983" s="61">
        <v>140</v>
      </c>
      <c r="S2983" s="61">
        <v>0</v>
      </c>
    </row>
    <row r="2984" spans="1:19" x14ac:dyDescent="0.2">
      <c r="A2984" t="s">
        <v>647</v>
      </c>
      <c r="B2984" t="s">
        <v>1062</v>
      </c>
      <c r="C2984" t="s">
        <v>1433</v>
      </c>
      <c r="D2984" t="s">
        <v>239</v>
      </c>
      <c r="E2984" t="s">
        <v>1546</v>
      </c>
      <c r="F2984" t="s">
        <v>117</v>
      </c>
      <c r="G2984" s="87">
        <v>43738</v>
      </c>
      <c r="H2984" t="s">
        <v>2974</v>
      </c>
      <c r="I2984" t="s">
        <v>5569</v>
      </c>
      <c r="J2984" t="s">
        <v>5570</v>
      </c>
      <c r="K2984">
        <v>10273</v>
      </c>
      <c r="L2984" t="s">
        <v>5566</v>
      </c>
      <c r="M2984" s="87">
        <v>43739</v>
      </c>
      <c r="N2984" t="s">
        <v>1635</v>
      </c>
      <c r="O2984" t="s">
        <v>1552</v>
      </c>
      <c r="P2984" s="61">
        <v>415</v>
      </c>
      <c r="Q2984" t="s">
        <v>1552</v>
      </c>
      <c r="R2984" s="61">
        <v>415</v>
      </c>
      <c r="S2984" s="61">
        <v>0</v>
      </c>
    </row>
    <row r="2985" spans="1:19" x14ac:dyDescent="0.2">
      <c r="A2985" t="s">
        <v>647</v>
      </c>
      <c r="B2985" t="s">
        <v>1062</v>
      </c>
      <c r="C2985" t="s">
        <v>1433</v>
      </c>
      <c r="D2985" t="s">
        <v>239</v>
      </c>
      <c r="E2985" t="s">
        <v>1546</v>
      </c>
      <c r="F2985" t="s">
        <v>118</v>
      </c>
      <c r="G2985" s="87">
        <v>43739</v>
      </c>
      <c r="H2985" t="s">
        <v>2974</v>
      </c>
      <c r="I2985" t="s">
        <v>5571</v>
      </c>
      <c r="J2985" t="s">
        <v>5572</v>
      </c>
      <c r="K2985">
        <v>10278</v>
      </c>
      <c r="L2985" t="s">
        <v>5573</v>
      </c>
      <c r="M2985" s="87">
        <v>43741</v>
      </c>
      <c r="N2985" t="s">
        <v>1551</v>
      </c>
      <c r="O2985" t="s">
        <v>1552</v>
      </c>
      <c r="P2985" s="61">
        <v>195</v>
      </c>
      <c r="Q2985" t="s">
        <v>1552</v>
      </c>
      <c r="R2985" s="61">
        <v>195</v>
      </c>
      <c r="S2985" s="61">
        <v>0</v>
      </c>
    </row>
    <row r="2986" spans="1:19" x14ac:dyDescent="0.2">
      <c r="A2986" t="s">
        <v>647</v>
      </c>
      <c r="B2986" t="s">
        <v>1062</v>
      </c>
      <c r="C2986" t="s">
        <v>1433</v>
      </c>
      <c r="D2986" t="s">
        <v>239</v>
      </c>
      <c r="E2986" t="s">
        <v>1546</v>
      </c>
      <c r="F2986" t="s">
        <v>118</v>
      </c>
      <c r="G2986" s="87">
        <v>43739</v>
      </c>
      <c r="H2986" t="s">
        <v>2974</v>
      </c>
      <c r="I2986" t="s">
        <v>4128</v>
      </c>
      <c r="J2986" t="s">
        <v>4115</v>
      </c>
      <c r="K2986">
        <v>10278</v>
      </c>
      <c r="L2986" t="s">
        <v>4129</v>
      </c>
      <c r="M2986" s="87">
        <v>43741</v>
      </c>
      <c r="N2986" t="s">
        <v>1551</v>
      </c>
      <c r="O2986" t="s">
        <v>1552</v>
      </c>
      <c r="P2986" s="61">
        <v>-503.33</v>
      </c>
      <c r="Q2986" t="s">
        <v>1552</v>
      </c>
      <c r="R2986" s="61">
        <v>0</v>
      </c>
      <c r="S2986" s="61">
        <v>-503.33</v>
      </c>
    </row>
    <row r="2987" spans="1:19" x14ac:dyDescent="0.2">
      <c r="A2987" t="s">
        <v>647</v>
      </c>
      <c r="B2987" t="s">
        <v>1062</v>
      </c>
      <c r="C2987" t="s">
        <v>1433</v>
      </c>
      <c r="D2987" t="s">
        <v>239</v>
      </c>
      <c r="E2987" t="s">
        <v>1546</v>
      </c>
      <c r="F2987" t="s">
        <v>118</v>
      </c>
      <c r="G2987" s="87">
        <v>43739</v>
      </c>
      <c r="H2987" t="s">
        <v>2974</v>
      </c>
      <c r="I2987" t="s">
        <v>5574</v>
      </c>
      <c r="J2987" t="s">
        <v>5575</v>
      </c>
      <c r="K2987">
        <v>10278</v>
      </c>
      <c r="L2987" t="s">
        <v>5576</v>
      </c>
      <c r="M2987" s="87">
        <v>43741</v>
      </c>
      <c r="N2987" t="s">
        <v>1551</v>
      </c>
      <c r="O2987" t="s">
        <v>1552</v>
      </c>
      <c r="P2987" s="61">
        <v>195</v>
      </c>
      <c r="Q2987" t="s">
        <v>1552</v>
      </c>
      <c r="R2987" s="61">
        <v>195</v>
      </c>
      <c r="S2987" s="61">
        <v>0</v>
      </c>
    </row>
    <row r="2988" spans="1:19" x14ac:dyDescent="0.2">
      <c r="A2988" t="s">
        <v>647</v>
      </c>
      <c r="B2988" t="s">
        <v>1062</v>
      </c>
      <c r="C2988" t="s">
        <v>1433</v>
      </c>
      <c r="D2988" t="s">
        <v>239</v>
      </c>
      <c r="E2988" t="s">
        <v>1546</v>
      </c>
      <c r="F2988" t="s">
        <v>118</v>
      </c>
      <c r="G2988" s="87">
        <v>43739</v>
      </c>
      <c r="H2988" t="s">
        <v>2974</v>
      </c>
      <c r="I2988" t="s">
        <v>5577</v>
      </c>
      <c r="J2988" t="s">
        <v>5578</v>
      </c>
      <c r="K2988">
        <v>10278</v>
      </c>
      <c r="L2988" t="s">
        <v>5576</v>
      </c>
      <c r="M2988" s="87">
        <v>43741</v>
      </c>
      <c r="N2988" t="s">
        <v>1551</v>
      </c>
      <c r="O2988" t="s">
        <v>1552</v>
      </c>
      <c r="P2988" s="61">
        <v>-105</v>
      </c>
      <c r="Q2988" t="s">
        <v>1552</v>
      </c>
      <c r="R2988" s="61">
        <v>0</v>
      </c>
      <c r="S2988" s="61">
        <v>-105</v>
      </c>
    </row>
    <row r="2989" spans="1:19" x14ac:dyDescent="0.2">
      <c r="A2989" t="s">
        <v>647</v>
      </c>
      <c r="B2989" t="s">
        <v>1062</v>
      </c>
      <c r="C2989" t="s">
        <v>1433</v>
      </c>
      <c r="D2989" t="s">
        <v>239</v>
      </c>
      <c r="E2989" t="s">
        <v>1546</v>
      </c>
      <c r="F2989" t="s">
        <v>118</v>
      </c>
      <c r="G2989" s="87">
        <v>43740</v>
      </c>
      <c r="H2989" t="s">
        <v>2974</v>
      </c>
      <c r="I2989" t="s">
        <v>5579</v>
      </c>
      <c r="J2989" t="s">
        <v>4509</v>
      </c>
      <c r="K2989">
        <v>10278</v>
      </c>
      <c r="L2989" t="s">
        <v>5580</v>
      </c>
      <c r="M2989" s="87">
        <v>43741</v>
      </c>
      <c r="N2989" t="s">
        <v>1551</v>
      </c>
      <c r="O2989" t="s">
        <v>1552</v>
      </c>
      <c r="P2989" s="61">
        <v>-1351</v>
      </c>
      <c r="Q2989" t="s">
        <v>1552</v>
      </c>
      <c r="R2989" s="61">
        <v>0</v>
      </c>
      <c r="S2989" s="61">
        <v>-1351</v>
      </c>
    </row>
    <row r="2990" spans="1:19" x14ac:dyDescent="0.2">
      <c r="A2990" t="s">
        <v>647</v>
      </c>
      <c r="B2990" t="s">
        <v>1062</v>
      </c>
      <c r="C2990" t="s">
        <v>1433</v>
      </c>
      <c r="D2990" t="s">
        <v>239</v>
      </c>
      <c r="E2990" t="s">
        <v>1546</v>
      </c>
      <c r="F2990" t="s">
        <v>118</v>
      </c>
      <c r="G2990" s="87">
        <v>43740</v>
      </c>
      <c r="H2990" t="s">
        <v>2974</v>
      </c>
      <c r="I2990" t="s">
        <v>5581</v>
      </c>
      <c r="J2990" t="s">
        <v>5124</v>
      </c>
      <c r="K2990">
        <v>10279</v>
      </c>
      <c r="L2990" t="s">
        <v>5582</v>
      </c>
      <c r="M2990" s="87">
        <v>43748</v>
      </c>
      <c r="N2990" t="s">
        <v>1551</v>
      </c>
      <c r="O2990" t="s">
        <v>1552</v>
      </c>
      <c r="P2990" s="61">
        <v>1639</v>
      </c>
      <c r="Q2990" t="s">
        <v>1552</v>
      </c>
      <c r="R2990" s="61">
        <v>1639</v>
      </c>
      <c r="S2990" s="61">
        <v>0</v>
      </c>
    </row>
    <row r="2991" spans="1:19" x14ac:dyDescent="0.2">
      <c r="A2991" t="s">
        <v>647</v>
      </c>
      <c r="B2991" t="s">
        <v>1062</v>
      </c>
      <c r="C2991" t="s">
        <v>1433</v>
      </c>
      <c r="D2991" t="s">
        <v>239</v>
      </c>
      <c r="E2991" t="s">
        <v>1546</v>
      </c>
      <c r="F2991" t="s">
        <v>118</v>
      </c>
      <c r="G2991" s="87">
        <v>43740</v>
      </c>
      <c r="H2991" t="s">
        <v>2974</v>
      </c>
      <c r="I2991" t="s">
        <v>5583</v>
      </c>
      <c r="J2991" t="s">
        <v>5584</v>
      </c>
      <c r="K2991">
        <v>10279</v>
      </c>
      <c r="L2991" t="s">
        <v>5582</v>
      </c>
      <c r="M2991" s="87">
        <v>43748</v>
      </c>
      <c r="N2991" t="s">
        <v>1551</v>
      </c>
      <c r="O2991" t="s">
        <v>1552</v>
      </c>
      <c r="P2991" s="61">
        <v>1265</v>
      </c>
      <c r="Q2991" t="s">
        <v>1552</v>
      </c>
      <c r="R2991" s="61">
        <v>1265</v>
      </c>
      <c r="S2991" s="61">
        <v>0</v>
      </c>
    </row>
    <row r="2992" spans="1:19" x14ac:dyDescent="0.2">
      <c r="A2992" t="s">
        <v>647</v>
      </c>
      <c r="B2992" t="s">
        <v>1062</v>
      </c>
      <c r="C2992" t="s">
        <v>1433</v>
      </c>
      <c r="D2992" t="s">
        <v>239</v>
      </c>
      <c r="E2992" t="s">
        <v>1546</v>
      </c>
      <c r="F2992" t="s">
        <v>118</v>
      </c>
      <c r="G2992" s="87">
        <v>43740</v>
      </c>
      <c r="H2992" t="s">
        <v>2974</v>
      </c>
      <c r="I2992" t="s">
        <v>5585</v>
      </c>
      <c r="J2992" t="s">
        <v>4722</v>
      </c>
      <c r="K2992">
        <v>10279</v>
      </c>
      <c r="L2992" t="s">
        <v>5582</v>
      </c>
      <c r="M2992" s="87">
        <v>43748</v>
      </c>
      <c r="N2992" t="s">
        <v>1551</v>
      </c>
      <c r="O2992" t="s">
        <v>1552</v>
      </c>
      <c r="P2992" s="61">
        <v>440</v>
      </c>
      <c r="Q2992" t="s">
        <v>1552</v>
      </c>
      <c r="R2992" s="61">
        <v>440</v>
      </c>
      <c r="S2992" s="61">
        <v>0</v>
      </c>
    </row>
    <row r="2993" spans="1:19" x14ac:dyDescent="0.2">
      <c r="A2993" t="s">
        <v>647</v>
      </c>
      <c r="B2993" t="s">
        <v>1062</v>
      </c>
      <c r="C2993" t="s">
        <v>1433</v>
      </c>
      <c r="D2993" t="s">
        <v>239</v>
      </c>
      <c r="E2993" t="s">
        <v>1546</v>
      </c>
      <c r="F2993" t="s">
        <v>118</v>
      </c>
      <c r="G2993" s="87">
        <v>43740</v>
      </c>
      <c r="H2993" t="s">
        <v>2974</v>
      </c>
      <c r="I2993" t="s">
        <v>5586</v>
      </c>
      <c r="J2993" t="s">
        <v>4722</v>
      </c>
      <c r="K2993">
        <v>10279</v>
      </c>
      <c r="L2993" t="s">
        <v>5582</v>
      </c>
      <c r="M2993" s="87">
        <v>43748</v>
      </c>
      <c r="N2993" t="s">
        <v>1551</v>
      </c>
      <c r="O2993" t="s">
        <v>1552</v>
      </c>
      <c r="P2993" s="61">
        <v>440</v>
      </c>
      <c r="Q2993" t="s">
        <v>1552</v>
      </c>
      <c r="R2993" s="61">
        <v>440</v>
      </c>
      <c r="S2993" s="61">
        <v>0</v>
      </c>
    </row>
    <row r="2994" spans="1:19" x14ac:dyDescent="0.2">
      <c r="A2994" t="s">
        <v>647</v>
      </c>
      <c r="B2994" t="s">
        <v>1062</v>
      </c>
      <c r="C2994" t="s">
        <v>1433</v>
      </c>
      <c r="D2994" t="s">
        <v>239</v>
      </c>
      <c r="E2994" t="s">
        <v>1546</v>
      </c>
      <c r="F2994" t="s">
        <v>118</v>
      </c>
      <c r="G2994" s="87">
        <v>43740</v>
      </c>
      <c r="H2994" t="s">
        <v>2974</v>
      </c>
      <c r="I2994" t="s">
        <v>5587</v>
      </c>
      <c r="J2994" t="s">
        <v>4488</v>
      </c>
      <c r="K2994">
        <v>10278</v>
      </c>
      <c r="L2994" t="s">
        <v>5588</v>
      </c>
      <c r="M2994" s="87">
        <v>43741</v>
      </c>
      <c r="N2994" t="s">
        <v>1551</v>
      </c>
      <c r="O2994" t="s">
        <v>1552</v>
      </c>
      <c r="P2994" s="61">
        <v>-102.5</v>
      </c>
      <c r="Q2994" t="s">
        <v>1552</v>
      </c>
      <c r="R2994" s="61">
        <v>0</v>
      </c>
      <c r="S2994" s="61">
        <v>-102.5</v>
      </c>
    </row>
    <row r="2995" spans="1:19" x14ac:dyDescent="0.2">
      <c r="A2995" t="s">
        <v>647</v>
      </c>
      <c r="B2995" t="s">
        <v>1062</v>
      </c>
      <c r="C2995" t="s">
        <v>1433</v>
      </c>
      <c r="D2995" t="s">
        <v>239</v>
      </c>
      <c r="E2995" t="s">
        <v>1546</v>
      </c>
      <c r="F2995" t="s">
        <v>118</v>
      </c>
      <c r="G2995" s="87">
        <v>43740</v>
      </c>
      <c r="H2995" t="s">
        <v>2974</v>
      </c>
      <c r="I2995" t="s">
        <v>5589</v>
      </c>
      <c r="J2995" t="s">
        <v>4816</v>
      </c>
      <c r="K2995">
        <v>10278</v>
      </c>
      <c r="L2995" t="s">
        <v>5588</v>
      </c>
      <c r="M2995" s="87">
        <v>43741</v>
      </c>
      <c r="N2995" t="s">
        <v>1551</v>
      </c>
      <c r="O2995" t="s">
        <v>1552</v>
      </c>
      <c r="P2995" s="61">
        <v>-17484.5</v>
      </c>
      <c r="Q2995" t="s">
        <v>1552</v>
      </c>
      <c r="R2995" s="61">
        <v>0</v>
      </c>
      <c r="S2995" s="61">
        <v>-17484.5</v>
      </c>
    </row>
    <row r="2996" spans="1:19" x14ac:dyDescent="0.2">
      <c r="A2996" t="s">
        <v>647</v>
      </c>
      <c r="B2996" t="s">
        <v>1062</v>
      </c>
      <c r="C2996" t="s">
        <v>1433</v>
      </c>
      <c r="D2996" t="s">
        <v>239</v>
      </c>
      <c r="E2996" t="s">
        <v>1546</v>
      </c>
      <c r="F2996" t="s">
        <v>118</v>
      </c>
      <c r="G2996" s="87">
        <v>43740</v>
      </c>
      <c r="H2996" t="s">
        <v>2974</v>
      </c>
      <c r="I2996" t="s">
        <v>5590</v>
      </c>
      <c r="J2996" t="s">
        <v>4743</v>
      </c>
      <c r="K2996">
        <v>10278</v>
      </c>
      <c r="L2996" t="s">
        <v>5588</v>
      </c>
      <c r="M2996" s="87">
        <v>43741</v>
      </c>
      <c r="N2996" t="s">
        <v>1551</v>
      </c>
      <c r="O2996" t="s">
        <v>1552</v>
      </c>
      <c r="P2996" s="61">
        <v>-200</v>
      </c>
      <c r="Q2996" t="s">
        <v>1552</v>
      </c>
      <c r="R2996" s="61">
        <v>0</v>
      </c>
      <c r="S2996" s="61">
        <v>-200</v>
      </c>
    </row>
    <row r="2997" spans="1:19" x14ac:dyDescent="0.2">
      <c r="A2997" t="s">
        <v>647</v>
      </c>
      <c r="B2997" t="s">
        <v>1062</v>
      </c>
      <c r="C2997" t="s">
        <v>1433</v>
      </c>
      <c r="D2997" t="s">
        <v>239</v>
      </c>
      <c r="E2997" t="s">
        <v>1546</v>
      </c>
      <c r="F2997" t="s">
        <v>118</v>
      </c>
      <c r="G2997" s="87">
        <v>43740</v>
      </c>
      <c r="H2997" t="s">
        <v>2974</v>
      </c>
      <c r="I2997" t="s">
        <v>5591</v>
      </c>
      <c r="J2997" t="s">
        <v>4818</v>
      </c>
      <c r="K2997">
        <v>10278</v>
      </c>
      <c r="L2997" t="s">
        <v>5588</v>
      </c>
      <c r="M2997" s="87">
        <v>43741</v>
      </c>
      <c r="N2997" t="s">
        <v>1551</v>
      </c>
      <c r="O2997" t="s">
        <v>1552</v>
      </c>
      <c r="P2997" s="61">
        <v>-660</v>
      </c>
      <c r="Q2997" t="s">
        <v>1552</v>
      </c>
      <c r="R2997" s="61">
        <v>0</v>
      </c>
      <c r="S2997" s="61">
        <v>-660</v>
      </c>
    </row>
    <row r="2998" spans="1:19" x14ac:dyDescent="0.2">
      <c r="A2998" t="s">
        <v>647</v>
      </c>
      <c r="B2998" t="s">
        <v>1062</v>
      </c>
      <c r="C2998" t="s">
        <v>1433</v>
      </c>
      <c r="D2998" t="s">
        <v>239</v>
      </c>
      <c r="E2998" t="s">
        <v>1546</v>
      </c>
      <c r="F2998" t="s">
        <v>118</v>
      </c>
      <c r="G2998" s="87">
        <v>43740</v>
      </c>
      <c r="H2998" t="s">
        <v>2974</v>
      </c>
      <c r="I2998" t="s">
        <v>5592</v>
      </c>
      <c r="J2998" t="s">
        <v>4490</v>
      </c>
      <c r="K2998">
        <v>10278</v>
      </c>
      <c r="L2998" t="s">
        <v>5588</v>
      </c>
      <c r="M2998" s="87">
        <v>43741</v>
      </c>
      <c r="N2998" t="s">
        <v>1551</v>
      </c>
      <c r="O2998" t="s">
        <v>1552</v>
      </c>
      <c r="P2998" s="61">
        <v>-300</v>
      </c>
      <c r="Q2998" t="s">
        <v>1552</v>
      </c>
      <c r="R2998" s="61">
        <v>0</v>
      </c>
      <c r="S2998" s="61">
        <v>-300</v>
      </c>
    </row>
    <row r="2999" spans="1:19" x14ac:dyDescent="0.2">
      <c r="A2999" t="s">
        <v>647</v>
      </c>
      <c r="B2999" t="s">
        <v>1062</v>
      </c>
      <c r="C2999" t="s">
        <v>1433</v>
      </c>
      <c r="D2999" t="s">
        <v>239</v>
      </c>
      <c r="E2999" t="s">
        <v>1546</v>
      </c>
      <c r="F2999" t="s">
        <v>118</v>
      </c>
      <c r="G2999" s="87">
        <v>43740</v>
      </c>
      <c r="H2999" t="s">
        <v>2974</v>
      </c>
      <c r="I2999" t="s">
        <v>5593</v>
      </c>
      <c r="J2999" t="s">
        <v>4548</v>
      </c>
      <c r="K2999">
        <v>10278</v>
      </c>
      <c r="L2999" t="s">
        <v>5588</v>
      </c>
      <c r="M2999" s="87">
        <v>43741</v>
      </c>
      <c r="N2999" t="s">
        <v>1551</v>
      </c>
      <c r="O2999" t="s">
        <v>1552</v>
      </c>
      <c r="P2999" s="61">
        <v>-4018.19</v>
      </c>
      <c r="Q2999" t="s">
        <v>1552</v>
      </c>
      <c r="R2999" s="61">
        <v>0</v>
      </c>
      <c r="S2999" s="61">
        <v>-4018.19</v>
      </c>
    </row>
    <row r="3000" spans="1:19" x14ac:dyDescent="0.2">
      <c r="A3000" t="s">
        <v>647</v>
      </c>
      <c r="B3000" t="s">
        <v>1062</v>
      </c>
      <c r="C3000" t="s">
        <v>1433</v>
      </c>
      <c r="D3000" t="s">
        <v>239</v>
      </c>
      <c r="E3000" t="s">
        <v>1546</v>
      </c>
      <c r="F3000" t="s">
        <v>118</v>
      </c>
      <c r="G3000" s="87">
        <v>43740</v>
      </c>
      <c r="H3000" t="s">
        <v>2974</v>
      </c>
      <c r="I3000" t="s">
        <v>5594</v>
      </c>
      <c r="J3000" t="s">
        <v>5595</v>
      </c>
      <c r="K3000">
        <v>10278</v>
      </c>
      <c r="L3000" t="s">
        <v>5588</v>
      </c>
      <c r="M3000" s="87">
        <v>43741</v>
      </c>
      <c r="N3000" t="s">
        <v>1551</v>
      </c>
      <c r="O3000" t="s">
        <v>1552</v>
      </c>
      <c r="P3000" s="61">
        <v>-330</v>
      </c>
      <c r="Q3000" t="s">
        <v>1552</v>
      </c>
      <c r="R3000" s="61">
        <v>0</v>
      </c>
      <c r="S3000" s="61">
        <v>-330</v>
      </c>
    </row>
    <row r="3001" spans="1:19" x14ac:dyDescent="0.2">
      <c r="A3001" t="s">
        <v>647</v>
      </c>
      <c r="B3001" t="s">
        <v>1062</v>
      </c>
      <c r="C3001" t="s">
        <v>1433</v>
      </c>
      <c r="D3001" t="s">
        <v>239</v>
      </c>
      <c r="E3001" t="s">
        <v>1546</v>
      </c>
      <c r="F3001" t="s">
        <v>118</v>
      </c>
      <c r="G3001" s="87">
        <v>43740</v>
      </c>
      <c r="H3001" t="s">
        <v>2974</v>
      </c>
      <c r="I3001" t="s">
        <v>5596</v>
      </c>
      <c r="J3001" t="s">
        <v>4486</v>
      </c>
      <c r="K3001">
        <v>10278</v>
      </c>
      <c r="L3001" t="s">
        <v>5588</v>
      </c>
      <c r="M3001" s="87">
        <v>43741</v>
      </c>
      <c r="N3001" t="s">
        <v>1551</v>
      </c>
      <c r="O3001" t="s">
        <v>1552</v>
      </c>
      <c r="P3001" s="61">
        <v>-671</v>
      </c>
      <c r="Q3001" t="s">
        <v>1552</v>
      </c>
      <c r="R3001" s="61">
        <v>0</v>
      </c>
      <c r="S3001" s="61">
        <v>-671</v>
      </c>
    </row>
    <row r="3002" spans="1:19" x14ac:dyDescent="0.2">
      <c r="A3002" t="s">
        <v>647</v>
      </c>
      <c r="B3002" t="s">
        <v>1062</v>
      </c>
      <c r="C3002" t="s">
        <v>1433</v>
      </c>
      <c r="D3002" t="s">
        <v>239</v>
      </c>
      <c r="E3002" t="s">
        <v>1546</v>
      </c>
      <c r="F3002" t="s">
        <v>118</v>
      </c>
      <c r="G3002" s="87">
        <v>43740</v>
      </c>
      <c r="H3002" t="s">
        <v>2974</v>
      </c>
      <c r="I3002" t="s">
        <v>5597</v>
      </c>
      <c r="J3002" t="s">
        <v>4736</v>
      </c>
      <c r="K3002">
        <v>10278</v>
      </c>
      <c r="L3002" t="s">
        <v>5588</v>
      </c>
      <c r="M3002" s="87">
        <v>43741</v>
      </c>
      <c r="N3002" t="s">
        <v>1551</v>
      </c>
      <c r="O3002" t="s">
        <v>1552</v>
      </c>
      <c r="P3002" s="61">
        <v>-1575</v>
      </c>
      <c r="Q3002" t="s">
        <v>1552</v>
      </c>
      <c r="R3002" s="61">
        <v>0</v>
      </c>
      <c r="S3002" s="61">
        <v>-1575</v>
      </c>
    </row>
    <row r="3003" spans="1:19" x14ac:dyDescent="0.2">
      <c r="A3003" t="s">
        <v>647</v>
      </c>
      <c r="B3003" t="s">
        <v>1062</v>
      </c>
      <c r="C3003" t="s">
        <v>1433</v>
      </c>
      <c r="D3003" t="s">
        <v>239</v>
      </c>
      <c r="E3003" t="s">
        <v>1546</v>
      </c>
      <c r="F3003" t="s">
        <v>118</v>
      </c>
      <c r="G3003" s="87">
        <v>43740</v>
      </c>
      <c r="H3003" t="s">
        <v>2974</v>
      </c>
      <c r="I3003" t="s">
        <v>5598</v>
      </c>
      <c r="J3003" t="s">
        <v>4744</v>
      </c>
      <c r="K3003">
        <v>10278</v>
      </c>
      <c r="L3003" t="s">
        <v>5588</v>
      </c>
      <c r="M3003" s="87">
        <v>43741</v>
      </c>
      <c r="N3003" t="s">
        <v>1551</v>
      </c>
      <c r="O3003" t="s">
        <v>1552</v>
      </c>
      <c r="P3003" s="61">
        <v>-1183.52</v>
      </c>
      <c r="Q3003" t="s">
        <v>1552</v>
      </c>
      <c r="R3003" s="61">
        <v>0</v>
      </c>
      <c r="S3003" s="61">
        <v>-1183.52</v>
      </c>
    </row>
    <row r="3004" spans="1:19" x14ac:dyDescent="0.2">
      <c r="A3004" t="s">
        <v>647</v>
      </c>
      <c r="B3004" t="s">
        <v>1062</v>
      </c>
      <c r="C3004" t="s">
        <v>1433</v>
      </c>
      <c r="D3004" t="s">
        <v>239</v>
      </c>
      <c r="E3004" t="s">
        <v>1546</v>
      </c>
      <c r="F3004" t="s">
        <v>118</v>
      </c>
      <c r="G3004" s="87">
        <v>43740</v>
      </c>
      <c r="H3004" t="s">
        <v>2974</v>
      </c>
      <c r="I3004" t="s">
        <v>5599</v>
      </c>
      <c r="J3004" t="s">
        <v>4520</v>
      </c>
      <c r="K3004">
        <v>10279</v>
      </c>
      <c r="L3004" t="s">
        <v>5600</v>
      </c>
      <c r="M3004" s="87">
        <v>43748</v>
      </c>
      <c r="N3004" t="s">
        <v>1551</v>
      </c>
      <c r="O3004" t="s">
        <v>1552</v>
      </c>
      <c r="P3004" s="61">
        <v>4675</v>
      </c>
      <c r="Q3004" t="s">
        <v>1552</v>
      </c>
      <c r="R3004" s="61">
        <v>4675</v>
      </c>
      <c r="S3004" s="61">
        <v>0</v>
      </c>
    </row>
    <row r="3005" spans="1:19" x14ac:dyDescent="0.2">
      <c r="A3005" t="s">
        <v>647</v>
      </c>
      <c r="B3005" t="s">
        <v>1062</v>
      </c>
      <c r="C3005" t="s">
        <v>1433</v>
      </c>
      <c r="D3005" t="s">
        <v>239</v>
      </c>
      <c r="E3005" t="s">
        <v>1546</v>
      </c>
      <c r="F3005" t="s">
        <v>118</v>
      </c>
      <c r="G3005" s="87">
        <v>43740</v>
      </c>
      <c r="H3005" t="s">
        <v>2974</v>
      </c>
      <c r="I3005" t="s">
        <v>5601</v>
      </c>
      <c r="J3005" t="s">
        <v>5602</v>
      </c>
      <c r="K3005">
        <v>10279</v>
      </c>
      <c r="L3005" t="s">
        <v>5582</v>
      </c>
      <c r="M3005" s="87">
        <v>43748</v>
      </c>
      <c r="N3005" t="s">
        <v>1551</v>
      </c>
      <c r="O3005" t="s">
        <v>1552</v>
      </c>
      <c r="P3005" s="61">
        <v>3850</v>
      </c>
      <c r="Q3005" t="s">
        <v>1552</v>
      </c>
      <c r="R3005" s="61">
        <v>3850</v>
      </c>
      <c r="S3005" s="61">
        <v>0</v>
      </c>
    </row>
    <row r="3006" spans="1:19" x14ac:dyDescent="0.2">
      <c r="A3006" t="s">
        <v>647</v>
      </c>
      <c r="B3006" t="s">
        <v>1062</v>
      </c>
      <c r="C3006" t="s">
        <v>1433</v>
      </c>
      <c r="D3006" t="s">
        <v>239</v>
      </c>
      <c r="E3006" t="s">
        <v>1546</v>
      </c>
      <c r="F3006" t="s">
        <v>118</v>
      </c>
      <c r="G3006" s="87">
        <v>43740</v>
      </c>
      <c r="H3006" t="s">
        <v>2974</v>
      </c>
      <c r="I3006" t="s">
        <v>5603</v>
      </c>
      <c r="J3006" t="s">
        <v>5604</v>
      </c>
      <c r="K3006">
        <v>10279</v>
      </c>
      <c r="L3006" t="s">
        <v>5605</v>
      </c>
      <c r="M3006" s="87">
        <v>43748</v>
      </c>
      <c r="N3006" t="s">
        <v>1551</v>
      </c>
      <c r="O3006" t="s">
        <v>1552</v>
      </c>
      <c r="P3006" s="61">
        <v>195</v>
      </c>
      <c r="Q3006" t="s">
        <v>1552</v>
      </c>
      <c r="R3006" s="61">
        <v>195</v>
      </c>
      <c r="S3006" s="61">
        <v>0</v>
      </c>
    </row>
    <row r="3007" spans="1:19" x14ac:dyDescent="0.2">
      <c r="A3007" t="s">
        <v>647</v>
      </c>
      <c r="B3007" t="s">
        <v>1062</v>
      </c>
      <c r="C3007" t="s">
        <v>1433</v>
      </c>
      <c r="D3007" t="s">
        <v>239</v>
      </c>
      <c r="E3007" t="s">
        <v>1546</v>
      </c>
      <c r="F3007" t="s">
        <v>118</v>
      </c>
      <c r="G3007" s="87">
        <v>43741</v>
      </c>
      <c r="H3007" t="s">
        <v>2974</v>
      </c>
      <c r="I3007" t="s">
        <v>5606</v>
      </c>
      <c r="J3007" t="s">
        <v>5443</v>
      </c>
      <c r="K3007">
        <v>10279</v>
      </c>
      <c r="L3007" t="s">
        <v>4131</v>
      </c>
      <c r="M3007" s="87">
        <v>43748</v>
      </c>
      <c r="N3007" t="s">
        <v>1551</v>
      </c>
      <c r="O3007" t="s">
        <v>1552</v>
      </c>
      <c r="P3007" s="61">
        <v>1320</v>
      </c>
      <c r="Q3007" t="s">
        <v>1552</v>
      </c>
      <c r="R3007" s="61">
        <v>1320</v>
      </c>
      <c r="S3007" s="61">
        <v>0</v>
      </c>
    </row>
    <row r="3008" spans="1:19" x14ac:dyDescent="0.2">
      <c r="A3008" t="s">
        <v>647</v>
      </c>
      <c r="B3008" t="s">
        <v>1062</v>
      </c>
      <c r="C3008" t="s">
        <v>1433</v>
      </c>
      <c r="D3008" t="s">
        <v>239</v>
      </c>
      <c r="E3008" t="s">
        <v>1546</v>
      </c>
      <c r="F3008" t="s">
        <v>118</v>
      </c>
      <c r="G3008" s="87">
        <v>43741</v>
      </c>
      <c r="H3008" t="s">
        <v>2974</v>
      </c>
      <c r="I3008" t="s">
        <v>5607</v>
      </c>
      <c r="J3008" t="s">
        <v>4686</v>
      </c>
      <c r="K3008">
        <v>10279</v>
      </c>
      <c r="L3008" t="s">
        <v>4131</v>
      </c>
      <c r="M3008" s="87">
        <v>43748</v>
      </c>
      <c r="N3008" t="s">
        <v>1551</v>
      </c>
      <c r="O3008" t="s">
        <v>1552</v>
      </c>
      <c r="P3008" s="61">
        <v>660</v>
      </c>
      <c r="Q3008" t="s">
        <v>1552</v>
      </c>
      <c r="R3008" s="61">
        <v>660</v>
      </c>
      <c r="S3008" s="61">
        <v>0</v>
      </c>
    </row>
    <row r="3009" spans="1:19" x14ac:dyDescent="0.2">
      <c r="A3009" t="s">
        <v>647</v>
      </c>
      <c r="B3009" t="s">
        <v>1062</v>
      </c>
      <c r="C3009" t="s">
        <v>1433</v>
      </c>
      <c r="D3009" t="s">
        <v>239</v>
      </c>
      <c r="E3009" t="s">
        <v>1546</v>
      </c>
      <c r="F3009" t="s">
        <v>118</v>
      </c>
      <c r="G3009" s="87">
        <v>43741</v>
      </c>
      <c r="H3009" t="s">
        <v>2974</v>
      </c>
      <c r="I3009" t="s">
        <v>4130</v>
      </c>
      <c r="J3009" t="s">
        <v>4109</v>
      </c>
      <c r="K3009">
        <v>10279</v>
      </c>
      <c r="L3009" t="s">
        <v>4131</v>
      </c>
      <c r="M3009" s="87">
        <v>43748</v>
      </c>
      <c r="N3009" t="s">
        <v>1551</v>
      </c>
      <c r="O3009" t="s">
        <v>1552</v>
      </c>
      <c r="P3009" s="61">
        <v>-87.5</v>
      </c>
      <c r="Q3009" t="s">
        <v>1552</v>
      </c>
      <c r="R3009" s="61">
        <v>0</v>
      </c>
      <c r="S3009" s="61">
        <v>-87.5</v>
      </c>
    </row>
    <row r="3010" spans="1:19" x14ac:dyDescent="0.2">
      <c r="A3010" t="s">
        <v>647</v>
      </c>
      <c r="B3010" t="s">
        <v>1062</v>
      </c>
      <c r="C3010" t="s">
        <v>1433</v>
      </c>
      <c r="D3010" t="s">
        <v>239</v>
      </c>
      <c r="E3010" t="s">
        <v>1546</v>
      </c>
      <c r="F3010" t="s">
        <v>118</v>
      </c>
      <c r="G3010" s="87">
        <v>43741</v>
      </c>
      <c r="H3010" t="s">
        <v>2974</v>
      </c>
      <c r="I3010" t="s">
        <v>5608</v>
      </c>
      <c r="J3010" t="s">
        <v>5609</v>
      </c>
      <c r="K3010">
        <v>10279</v>
      </c>
      <c r="L3010" t="s">
        <v>5610</v>
      </c>
      <c r="M3010" s="87">
        <v>43748</v>
      </c>
      <c r="N3010" t="s">
        <v>1551</v>
      </c>
      <c r="O3010" t="s">
        <v>1552</v>
      </c>
      <c r="P3010" s="61">
        <v>1089</v>
      </c>
      <c r="Q3010" t="s">
        <v>1552</v>
      </c>
      <c r="R3010" s="61">
        <v>1089</v>
      </c>
      <c r="S3010" s="61">
        <v>0</v>
      </c>
    </row>
    <row r="3011" spans="1:19" x14ac:dyDescent="0.2">
      <c r="A3011" t="s">
        <v>647</v>
      </c>
      <c r="B3011" t="s">
        <v>1062</v>
      </c>
      <c r="C3011" t="s">
        <v>1433</v>
      </c>
      <c r="D3011" t="s">
        <v>239</v>
      </c>
      <c r="E3011" t="s">
        <v>1546</v>
      </c>
      <c r="F3011" t="s">
        <v>118</v>
      </c>
      <c r="G3011" s="87">
        <v>43741</v>
      </c>
      <c r="H3011" t="s">
        <v>2974</v>
      </c>
      <c r="I3011" t="s">
        <v>5611</v>
      </c>
      <c r="J3011" t="s">
        <v>5176</v>
      </c>
      <c r="K3011">
        <v>10279</v>
      </c>
      <c r="L3011" t="s">
        <v>5610</v>
      </c>
      <c r="M3011" s="87">
        <v>43748</v>
      </c>
      <c r="N3011" t="s">
        <v>1551</v>
      </c>
      <c r="O3011" t="s">
        <v>1552</v>
      </c>
      <c r="P3011" s="61">
        <v>979</v>
      </c>
      <c r="Q3011" t="s">
        <v>1552</v>
      </c>
      <c r="R3011" s="61">
        <v>979</v>
      </c>
      <c r="S3011" s="61">
        <v>0</v>
      </c>
    </row>
    <row r="3012" spans="1:19" x14ac:dyDescent="0.2">
      <c r="A3012" t="s">
        <v>647</v>
      </c>
      <c r="B3012" t="s">
        <v>1062</v>
      </c>
      <c r="C3012" t="s">
        <v>1433</v>
      </c>
      <c r="D3012" t="s">
        <v>239</v>
      </c>
      <c r="E3012" t="s">
        <v>1546</v>
      </c>
      <c r="F3012" t="s">
        <v>118</v>
      </c>
      <c r="G3012" s="87">
        <v>43741</v>
      </c>
      <c r="H3012" t="s">
        <v>2974</v>
      </c>
      <c r="I3012" t="s">
        <v>5612</v>
      </c>
      <c r="J3012" t="s">
        <v>4545</v>
      </c>
      <c r="K3012">
        <v>10279</v>
      </c>
      <c r="L3012" t="s">
        <v>4131</v>
      </c>
      <c r="M3012" s="87">
        <v>43748</v>
      </c>
      <c r="N3012" t="s">
        <v>1551</v>
      </c>
      <c r="O3012" t="s">
        <v>1552</v>
      </c>
      <c r="P3012" s="61">
        <v>2420</v>
      </c>
      <c r="Q3012" t="s">
        <v>1552</v>
      </c>
      <c r="R3012" s="61">
        <v>2420</v>
      </c>
      <c r="S3012" s="61">
        <v>0</v>
      </c>
    </row>
    <row r="3013" spans="1:19" x14ac:dyDescent="0.2">
      <c r="A3013" t="s">
        <v>647</v>
      </c>
      <c r="B3013" t="s">
        <v>1062</v>
      </c>
      <c r="C3013" t="s">
        <v>1433</v>
      </c>
      <c r="D3013" t="s">
        <v>239</v>
      </c>
      <c r="E3013" t="s">
        <v>1546</v>
      </c>
      <c r="F3013" t="s">
        <v>118</v>
      </c>
      <c r="G3013" s="87">
        <v>43741</v>
      </c>
      <c r="H3013" t="s">
        <v>2974</v>
      </c>
      <c r="I3013" t="s">
        <v>5613</v>
      </c>
      <c r="J3013" t="s">
        <v>4583</v>
      </c>
      <c r="K3013">
        <v>10279</v>
      </c>
      <c r="L3013" t="s">
        <v>5610</v>
      </c>
      <c r="M3013" s="87">
        <v>43748</v>
      </c>
      <c r="N3013" t="s">
        <v>1551</v>
      </c>
      <c r="O3013" t="s">
        <v>1552</v>
      </c>
      <c r="P3013" s="61">
        <v>3300</v>
      </c>
      <c r="Q3013" t="s">
        <v>1552</v>
      </c>
      <c r="R3013" s="61">
        <v>3300</v>
      </c>
      <c r="S3013" s="61">
        <v>0</v>
      </c>
    </row>
    <row r="3014" spans="1:19" x14ac:dyDescent="0.2">
      <c r="A3014" t="s">
        <v>647</v>
      </c>
      <c r="B3014" t="s">
        <v>1062</v>
      </c>
      <c r="C3014" t="s">
        <v>1433</v>
      </c>
      <c r="D3014" t="s">
        <v>239</v>
      </c>
      <c r="E3014" t="s">
        <v>1546</v>
      </c>
      <c r="F3014" t="s">
        <v>118</v>
      </c>
      <c r="G3014" s="87">
        <v>43742</v>
      </c>
      <c r="H3014" t="s">
        <v>2974</v>
      </c>
      <c r="I3014" t="s">
        <v>5614</v>
      </c>
      <c r="J3014" t="s">
        <v>4705</v>
      </c>
      <c r="K3014">
        <v>10278</v>
      </c>
      <c r="L3014" t="s">
        <v>5615</v>
      </c>
      <c r="M3014" s="87">
        <v>43741</v>
      </c>
      <c r="N3014" t="s">
        <v>1551</v>
      </c>
      <c r="O3014" t="s">
        <v>1552</v>
      </c>
      <c r="P3014" s="61">
        <v>-637.1</v>
      </c>
      <c r="Q3014" t="s">
        <v>1552</v>
      </c>
      <c r="R3014" s="61">
        <v>0</v>
      </c>
      <c r="S3014" s="61">
        <v>-637.1</v>
      </c>
    </row>
    <row r="3015" spans="1:19" x14ac:dyDescent="0.2">
      <c r="A3015" t="s">
        <v>647</v>
      </c>
      <c r="B3015" t="s">
        <v>1062</v>
      </c>
      <c r="C3015" t="s">
        <v>1433</v>
      </c>
      <c r="D3015" t="s">
        <v>239</v>
      </c>
      <c r="E3015" t="s">
        <v>1546</v>
      </c>
      <c r="F3015" t="s">
        <v>118</v>
      </c>
      <c r="G3015" s="87">
        <v>43742</v>
      </c>
      <c r="H3015" t="s">
        <v>2974</v>
      </c>
      <c r="I3015" t="s">
        <v>5616</v>
      </c>
      <c r="J3015" t="s">
        <v>4708</v>
      </c>
      <c r="K3015">
        <v>10278</v>
      </c>
      <c r="L3015" t="s">
        <v>5617</v>
      </c>
      <c r="M3015" s="87">
        <v>43741</v>
      </c>
      <c r="N3015" t="s">
        <v>1551</v>
      </c>
      <c r="O3015" t="s">
        <v>1552</v>
      </c>
      <c r="P3015" s="61">
        <v>-2520.14</v>
      </c>
      <c r="Q3015" t="s">
        <v>1552</v>
      </c>
      <c r="R3015" s="61">
        <v>0</v>
      </c>
      <c r="S3015" s="61">
        <v>-2520.14</v>
      </c>
    </row>
    <row r="3016" spans="1:19" x14ac:dyDescent="0.2">
      <c r="A3016" t="s">
        <v>647</v>
      </c>
      <c r="B3016" t="s">
        <v>1062</v>
      </c>
      <c r="C3016" t="s">
        <v>1433</v>
      </c>
      <c r="D3016" t="s">
        <v>239</v>
      </c>
      <c r="E3016" t="s">
        <v>1546</v>
      </c>
      <c r="F3016" t="s">
        <v>118</v>
      </c>
      <c r="G3016" s="87">
        <v>43742</v>
      </c>
      <c r="H3016" t="s">
        <v>2974</v>
      </c>
      <c r="I3016" t="s">
        <v>5618</v>
      </c>
      <c r="J3016" t="s">
        <v>4550</v>
      </c>
      <c r="K3016">
        <v>10280</v>
      </c>
      <c r="L3016" t="s">
        <v>5619</v>
      </c>
      <c r="M3016" s="87">
        <v>43748</v>
      </c>
      <c r="N3016" t="s">
        <v>1551</v>
      </c>
      <c r="O3016" t="s">
        <v>1552</v>
      </c>
      <c r="P3016" s="61">
        <v>-886.1</v>
      </c>
      <c r="Q3016" t="s">
        <v>1552</v>
      </c>
      <c r="R3016" s="61">
        <v>0</v>
      </c>
      <c r="S3016" s="61">
        <v>-886.1</v>
      </c>
    </row>
    <row r="3017" spans="1:19" x14ac:dyDescent="0.2">
      <c r="A3017" t="s">
        <v>647</v>
      </c>
      <c r="B3017" t="s">
        <v>1062</v>
      </c>
      <c r="C3017" t="s">
        <v>1433</v>
      </c>
      <c r="D3017" t="s">
        <v>239</v>
      </c>
      <c r="E3017" t="s">
        <v>1546</v>
      </c>
      <c r="F3017" t="s">
        <v>118</v>
      </c>
      <c r="G3017" s="87">
        <v>43742</v>
      </c>
      <c r="H3017" t="s">
        <v>2974</v>
      </c>
      <c r="I3017" t="s">
        <v>5618</v>
      </c>
      <c r="J3017" t="s">
        <v>4546</v>
      </c>
      <c r="K3017">
        <v>10280</v>
      </c>
      <c r="L3017" t="s">
        <v>5619</v>
      </c>
      <c r="M3017" s="87">
        <v>43748</v>
      </c>
      <c r="N3017" t="s">
        <v>1551</v>
      </c>
      <c r="O3017" t="s">
        <v>1552</v>
      </c>
      <c r="P3017" s="61">
        <v>-11.5</v>
      </c>
      <c r="Q3017" t="s">
        <v>1552</v>
      </c>
      <c r="R3017" s="61">
        <v>0</v>
      </c>
      <c r="S3017" s="61">
        <v>-11.5</v>
      </c>
    </row>
    <row r="3018" spans="1:19" x14ac:dyDescent="0.2">
      <c r="A3018" t="s">
        <v>647</v>
      </c>
      <c r="B3018" t="s">
        <v>1062</v>
      </c>
      <c r="C3018" t="s">
        <v>1433</v>
      </c>
      <c r="D3018" t="s">
        <v>239</v>
      </c>
      <c r="E3018" t="s">
        <v>1546</v>
      </c>
      <c r="F3018" t="s">
        <v>118</v>
      </c>
      <c r="G3018" s="87">
        <v>43742</v>
      </c>
      <c r="H3018" t="s">
        <v>2974</v>
      </c>
      <c r="I3018" t="s">
        <v>5618</v>
      </c>
      <c r="J3018" t="s">
        <v>4740</v>
      </c>
      <c r="K3018">
        <v>10280</v>
      </c>
      <c r="L3018" t="s">
        <v>5619</v>
      </c>
      <c r="M3018" s="87">
        <v>43748</v>
      </c>
      <c r="N3018" t="s">
        <v>1551</v>
      </c>
      <c r="O3018" t="s">
        <v>1552</v>
      </c>
      <c r="P3018" s="61">
        <v>-300</v>
      </c>
      <c r="Q3018" t="s">
        <v>1552</v>
      </c>
      <c r="R3018" s="61">
        <v>0</v>
      </c>
      <c r="S3018" s="61">
        <v>-300</v>
      </c>
    </row>
    <row r="3019" spans="1:19" x14ac:dyDescent="0.2">
      <c r="A3019" t="s">
        <v>647</v>
      </c>
      <c r="B3019" t="s">
        <v>1062</v>
      </c>
      <c r="C3019" t="s">
        <v>1433</v>
      </c>
      <c r="D3019" t="s">
        <v>239</v>
      </c>
      <c r="E3019" t="s">
        <v>1546</v>
      </c>
      <c r="F3019" t="s">
        <v>118</v>
      </c>
      <c r="G3019" s="87">
        <v>43742</v>
      </c>
      <c r="H3019" t="s">
        <v>2974</v>
      </c>
      <c r="I3019" t="s">
        <v>5618</v>
      </c>
      <c r="J3019" t="s">
        <v>5200</v>
      </c>
      <c r="K3019">
        <v>10280</v>
      </c>
      <c r="L3019" t="s">
        <v>5619</v>
      </c>
      <c r="M3019" s="87">
        <v>43748</v>
      </c>
      <c r="N3019" t="s">
        <v>1551</v>
      </c>
      <c r="O3019" t="s">
        <v>1552</v>
      </c>
      <c r="P3019" s="61">
        <v>-200</v>
      </c>
      <c r="Q3019" t="s">
        <v>1552</v>
      </c>
      <c r="R3019" s="61">
        <v>0</v>
      </c>
      <c r="S3019" s="61">
        <v>-200</v>
      </c>
    </row>
    <row r="3020" spans="1:19" x14ac:dyDescent="0.2">
      <c r="A3020" t="s">
        <v>647</v>
      </c>
      <c r="B3020" t="s">
        <v>1062</v>
      </c>
      <c r="C3020" t="s">
        <v>1433</v>
      </c>
      <c r="D3020" t="s">
        <v>239</v>
      </c>
      <c r="E3020" t="s">
        <v>1546</v>
      </c>
      <c r="F3020" t="s">
        <v>118</v>
      </c>
      <c r="G3020" s="87">
        <v>43742</v>
      </c>
      <c r="H3020" t="s">
        <v>2974</v>
      </c>
      <c r="I3020" t="s">
        <v>5618</v>
      </c>
      <c r="J3020" t="s">
        <v>4739</v>
      </c>
      <c r="K3020">
        <v>10280</v>
      </c>
      <c r="L3020" t="s">
        <v>5619</v>
      </c>
      <c r="M3020" s="87">
        <v>43748</v>
      </c>
      <c r="N3020" t="s">
        <v>1551</v>
      </c>
      <c r="O3020" t="s">
        <v>1552</v>
      </c>
      <c r="P3020" s="61">
        <v>-500</v>
      </c>
      <c r="Q3020" t="s">
        <v>1552</v>
      </c>
      <c r="R3020" s="61">
        <v>0</v>
      </c>
      <c r="S3020" s="61">
        <v>-500</v>
      </c>
    </row>
    <row r="3021" spans="1:19" x14ac:dyDescent="0.2">
      <c r="A3021" t="s">
        <v>647</v>
      </c>
      <c r="B3021" t="s">
        <v>1062</v>
      </c>
      <c r="C3021" t="s">
        <v>1433</v>
      </c>
      <c r="D3021" t="s">
        <v>239</v>
      </c>
      <c r="E3021" t="s">
        <v>1546</v>
      </c>
      <c r="F3021" t="s">
        <v>118</v>
      </c>
      <c r="G3021" s="87">
        <v>43746</v>
      </c>
      <c r="H3021" t="s">
        <v>2974</v>
      </c>
      <c r="I3021" t="s">
        <v>5620</v>
      </c>
      <c r="J3021" t="s">
        <v>4894</v>
      </c>
      <c r="K3021">
        <v>10281</v>
      </c>
      <c r="L3021" t="s">
        <v>5621</v>
      </c>
      <c r="M3021" s="87">
        <v>43748</v>
      </c>
      <c r="N3021" t="s">
        <v>1551</v>
      </c>
      <c r="O3021" t="s">
        <v>1552</v>
      </c>
      <c r="P3021" s="61">
        <v>6589</v>
      </c>
      <c r="Q3021" t="s">
        <v>1552</v>
      </c>
      <c r="R3021" s="61">
        <v>6589</v>
      </c>
      <c r="S3021" s="61">
        <v>0</v>
      </c>
    </row>
    <row r="3022" spans="1:19" x14ac:dyDescent="0.2">
      <c r="A3022" t="s">
        <v>647</v>
      </c>
      <c r="B3022" t="s">
        <v>1062</v>
      </c>
      <c r="C3022" t="s">
        <v>1433</v>
      </c>
      <c r="D3022" t="s">
        <v>239</v>
      </c>
      <c r="E3022" t="s">
        <v>1546</v>
      </c>
      <c r="F3022" t="s">
        <v>118</v>
      </c>
      <c r="G3022" s="87">
        <v>43746</v>
      </c>
      <c r="H3022" t="s">
        <v>2974</v>
      </c>
      <c r="I3022" t="s">
        <v>5622</v>
      </c>
      <c r="J3022" t="s">
        <v>4530</v>
      </c>
      <c r="K3022">
        <v>10280</v>
      </c>
      <c r="L3022" t="s">
        <v>5623</v>
      </c>
      <c r="M3022" s="87">
        <v>43748</v>
      </c>
      <c r="N3022" t="s">
        <v>1551</v>
      </c>
      <c r="O3022" t="s">
        <v>1552</v>
      </c>
      <c r="P3022" s="61">
        <v>-164.42</v>
      </c>
      <c r="Q3022" t="s">
        <v>1552</v>
      </c>
      <c r="R3022" s="61">
        <v>0</v>
      </c>
      <c r="S3022" s="61">
        <v>-164.42</v>
      </c>
    </row>
    <row r="3023" spans="1:19" x14ac:dyDescent="0.2">
      <c r="A3023" t="s">
        <v>647</v>
      </c>
      <c r="B3023" t="s">
        <v>1062</v>
      </c>
      <c r="C3023" t="s">
        <v>1433</v>
      </c>
      <c r="D3023" t="s">
        <v>239</v>
      </c>
      <c r="E3023" t="s">
        <v>1546</v>
      </c>
      <c r="F3023" t="s">
        <v>118</v>
      </c>
      <c r="G3023" s="87">
        <v>43746</v>
      </c>
      <c r="H3023" t="s">
        <v>2974</v>
      </c>
      <c r="I3023" t="s">
        <v>5624</v>
      </c>
      <c r="J3023" t="s">
        <v>4628</v>
      </c>
      <c r="K3023">
        <v>10280</v>
      </c>
      <c r="L3023" t="s">
        <v>5625</v>
      </c>
      <c r="M3023" s="87">
        <v>43748</v>
      </c>
      <c r="N3023" t="s">
        <v>1551</v>
      </c>
      <c r="O3023" t="s">
        <v>1552</v>
      </c>
      <c r="P3023" s="61">
        <v>341</v>
      </c>
      <c r="Q3023" t="s">
        <v>1552</v>
      </c>
      <c r="R3023" s="61">
        <v>341</v>
      </c>
      <c r="S3023" s="61">
        <v>0</v>
      </c>
    </row>
    <row r="3024" spans="1:19" x14ac:dyDescent="0.2">
      <c r="A3024" t="s">
        <v>647</v>
      </c>
      <c r="B3024" t="s">
        <v>1062</v>
      </c>
      <c r="C3024" t="s">
        <v>1433</v>
      </c>
      <c r="D3024" t="s">
        <v>239</v>
      </c>
      <c r="E3024" t="s">
        <v>1546</v>
      </c>
      <c r="F3024" t="s">
        <v>118</v>
      </c>
      <c r="G3024" s="87">
        <v>43746</v>
      </c>
      <c r="H3024" t="s">
        <v>2974</v>
      </c>
      <c r="I3024" t="s">
        <v>5626</v>
      </c>
      <c r="J3024" t="s">
        <v>5627</v>
      </c>
      <c r="K3024">
        <v>10281</v>
      </c>
      <c r="L3024" t="s">
        <v>5628</v>
      </c>
      <c r="M3024" s="87">
        <v>43748</v>
      </c>
      <c r="N3024" t="s">
        <v>1551</v>
      </c>
      <c r="O3024" t="s">
        <v>1552</v>
      </c>
      <c r="P3024" s="61">
        <v>2200</v>
      </c>
      <c r="Q3024" t="s">
        <v>1552</v>
      </c>
      <c r="R3024" s="61">
        <v>2200</v>
      </c>
      <c r="S3024" s="61">
        <v>0</v>
      </c>
    </row>
    <row r="3025" spans="1:19" x14ac:dyDescent="0.2">
      <c r="A3025" t="s">
        <v>647</v>
      </c>
      <c r="B3025" t="s">
        <v>1062</v>
      </c>
      <c r="C3025" t="s">
        <v>1433</v>
      </c>
      <c r="D3025" t="s">
        <v>239</v>
      </c>
      <c r="E3025" t="s">
        <v>1546</v>
      </c>
      <c r="F3025" t="s">
        <v>118</v>
      </c>
      <c r="G3025" s="87">
        <v>43746</v>
      </c>
      <c r="H3025" t="s">
        <v>2974</v>
      </c>
      <c r="I3025" t="s">
        <v>5629</v>
      </c>
      <c r="J3025" t="s">
        <v>5630</v>
      </c>
      <c r="K3025">
        <v>10281</v>
      </c>
      <c r="L3025" t="s">
        <v>5621</v>
      </c>
      <c r="M3025" s="87">
        <v>43748</v>
      </c>
      <c r="N3025" t="s">
        <v>1551</v>
      </c>
      <c r="O3025" t="s">
        <v>1552</v>
      </c>
      <c r="P3025" s="61">
        <v>55</v>
      </c>
      <c r="Q3025" t="s">
        <v>1552</v>
      </c>
      <c r="R3025" s="61">
        <v>55</v>
      </c>
      <c r="S3025" s="61">
        <v>0</v>
      </c>
    </row>
    <row r="3026" spans="1:19" x14ac:dyDescent="0.2">
      <c r="A3026" t="s">
        <v>647</v>
      </c>
      <c r="B3026" t="s">
        <v>1062</v>
      </c>
      <c r="C3026" t="s">
        <v>1433</v>
      </c>
      <c r="D3026" t="s">
        <v>239</v>
      </c>
      <c r="E3026" t="s">
        <v>1546</v>
      </c>
      <c r="F3026" t="s">
        <v>118</v>
      </c>
      <c r="G3026" s="87">
        <v>43746</v>
      </c>
      <c r="H3026" t="s">
        <v>2974</v>
      </c>
      <c r="I3026" t="s">
        <v>5631</v>
      </c>
      <c r="J3026" t="s">
        <v>4532</v>
      </c>
      <c r="K3026">
        <v>10280</v>
      </c>
      <c r="L3026" t="s">
        <v>5623</v>
      </c>
      <c r="M3026" s="87">
        <v>43748</v>
      </c>
      <c r="N3026" t="s">
        <v>1551</v>
      </c>
      <c r="O3026" t="s">
        <v>1552</v>
      </c>
      <c r="P3026" s="61">
        <v>-276.58</v>
      </c>
      <c r="Q3026" t="s">
        <v>1552</v>
      </c>
      <c r="R3026" s="61">
        <v>0</v>
      </c>
      <c r="S3026" s="61">
        <v>-276.58</v>
      </c>
    </row>
    <row r="3027" spans="1:19" x14ac:dyDescent="0.2">
      <c r="A3027" t="s">
        <v>647</v>
      </c>
      <c r="B3027" t="s">
        <v>1062</v>
      </c>
      <c r="C3027" t="s">
        <v>1433</v>
      </c>
      <c r="D3027" t="s">
        <v>239</v>
      </c>
      <c r="E3027" t="s">
        <v>1546</v>
      </c>
      <c r="F3027" t="s">
        <v>118</v>
      </c>
      <c r="G3027" s="87">
        <v>43746</v>
      </c>
      <c r="H3027" t="s">
        <v>2974</v>
      </c>
      <c r="I3027" t="s">
        <v>5632</v>
      </c>
      <c r="J3027" t="s">
        <v>4534</v>
      </c>
      <c r="K3027">
        <v>10280</v>
      </c>
      <c r="L3027" t="s">
        <v>5623</v>
      </c>
      <c r="M3027" s="87">
        <v>43748</v>
      </c>
      <c r="N3027" t="s">
        <v>1551</v>
      </c>
      <c r="O3027" t="s">
        <v>1552</v>
      </c>
      <c r="P3027" s="61">
        <v>-351.84</v>
      </c>
      <c r="Q3027" t="s">
        <v>1552</v>
      </c>
      <c r="R3027" s="61">
        <v>0</v>
      </c>
      <c r="S3027" s="61">
        <v>-351.84</v>
      </c>
    </row>
    <row r="3028" spans="1:19" x14ac:dyDescent="0.2">
      <c r="A3028" t="s">
        <v>647</v>
      </c>
      <c r="B3028" t="s">
        <v>1062</v>
      </c>
      <c r="C3028" t="s">
        <v>1433</v>
      </c>
      <c r="D3028" t="s">
        <v>239</v>
      </c>
      <c r="E3028" t="s">
        <v>1546</v>
      </c>
      <c r="F3028" t="s">
        <v>118</v>
      </c>
      <c r="G3028" s="87">
        <v>43746</v>
      </c>
      <c r="H3028" t="s">
        <v>2974</v>
      </c>
      <c r="I3028" t="s">
        <v>5633</v>
      </c>
      <c r="J3028" t="s">
        <v>4536</v>
      </c>
      <c r="K3028">
        <v>10280</v>
      </c>
      <c r="L3028" t="s">
        <v>5623</v>
      </c>
      <c r="M3028" s="87">
        <v>43748</v>
      </c>
      <c r="N3028" t="s">
        <v>1551</v>
      </c>
      <c r="O3028" t="s">
        <v>1552</v>
      </c>
      <c r="P3028" s="61">
        <v>-242.25</v>
      </c>
      <c r="Q3028" t="s">
        <v>1552</v>
      </c>
      <c r="R3028" s="61">
        <v>0</v>
      </c>
      <c r="S3028" s="61">
        <v>-242.25</v>
      </c>
    </row>
    <row r="3029" spans="1:19" x14ac:dyDescent="0.2">
      <c r="A3029" t="s">
        <v>647</v>
      </c>
      <c r="B3029" t="s">
        <v>1062</v>
      </c>
      <c r="C3029" t="s">
        <v>1433</v>
      </c>
      <c r="D3029" t="s">
        <v>239</v>
      </c>
      <c r="E3029" t="s">
        <v>1546</v>
      </c>
      <c r="F3029" t="s">
        <v>118</v>
      </c>
      <c r="G3029" s="87">
        <v>43746</v>
      </c>
      <c r="H3029" t="s">
        <v>2974</v>
      </c>
      <c r="I3029" t="s">
        <v>5634</v>
      </c>
      <c r="J3029" t="s">
        <v>4538</v>
      </c>
      <c r="K3029">
        <v>10280</v>
      </c>
      <c r="L3029" t="s">
        <v>5623</v>
      </c>
      <c r="M3029" s="87">
        <v>43748</v>
      </c>
      <c r="N3029" t="s">
        <v>1551</v>
      </c>
      <c r="O3029" t="s">
        <v>1552</v>
      </c>
      <c r="P3029" s="61">
        <v>-457.52</v>
      </c>
      <c r="Q3029" t="s">
        <v>1552</v>
      </c>
      <c r="R3029" s="61">
        <v>0</v>
      </c>
      <c r="S3029" s="61">
        <v>-457.52</v>
      </c>
    </row>
    <row r="3030" spans="1:19" x14ac:dyDescent="0.2">
      <c r="A3030" t="s">
        <v>647</v>
      </c>
      <c r="B3030" t="s">
        <v>1062</v>
      </c>
      <c r="C3030" t="s">
        <v>1433</v>
      </c>
      <c r="D3030" t="s">
        <v>239</v>
      </c>
      <c r="E3030" t="s">
        <v>1546</v>
      </c>
      <c r="F3030" t="s">
        <v>118</v>
      </c>
      <c r="G3030" s="87">
        <v>43746</v>
      </c>
      <c r="H3030" t="s">
        <v>2974</v>
      </c>
      <c r="I3030" t="s">
        <v>5635</v>
      </c>
      <c r="J3030" t="s">
        <v>4525</v>
      </c>
      <c r="K3030">
        <v>10280</v>
      </c>
      <c r="L3030" t="s">
        <v>5623</v>
      </c>
      <c r="M3030" s="87">
        <v>43748</v>
      </c>
      <c r="N3030" t="s">
        <v>1551</v>
      </c>
      <c r="O3030" t="s">
        <v>1552</v>
      </c>
      <c r="P3030" s="61">
        <v>-401.46</v>
      </c>
      <c r="Q3030" t="s">
        <v>1552</v>
      </c>
      <c r="R3030" s="61">
        <v>0</v>
      </c>
      <c r="S3030" s="61">
        <v>-401.46</v>
      </c>
    </row>
    <row r="3031" spans="1:19" x14ac:dyDescent="0.2">
      <c r="A3031" t="s">
        <v>647</v>
      </c>
      <c r="B3031" t="s">
        <v>1062</v>
      </c>
      <c r="C3031" t="s">
        <v>1433</v>
      </c>
      <c r="D3031" t="s">
        <v>239</v>
      </c>
      <c r="E3031" t="s">
        <v>1546</v>
      </c>
      <c r="F3031" t="s">
        <v>118</v>
      </c>
      <c r="G3031" s="87">
        <v>43746</v>
      </c>
      <c r="H3031" t="s">
        <v>2974</v>
      </c>
      <c r="I3031" t="s">
        <v>5636</v>
      </c>
      <c r="J3031" t="s">
        <v>4528</v>
      </c>
      <c r="K3031">
        <v>10280</v>
      </c>
      <c r="L3031" t="s">
        <v>5623</v>
      </c>
      <c r="M3031" s="87">
        <v>43748</v>
      </c>
      <c r="N3031" t="s">
        <v>1551</v>
      </c>
      <c r="O3031" t="s">
        <v>1552</v>
      </c>
      <c r="P3031" s="61">
        <v>-264.70999999999998</v>
      </c>
      <c r="Q3031" t="s">
        <v>1552</v>
      </c>
      <c r="R3031" s="61">
        <v>0</v>
      </c>
      <c r="S3031" s="61">
        <v>-264.70999999999998</v>
      </c>
    </row>
    <row r="3032" spans="1:19" x14ac:dyDescent="0.2">
      <c r="A3032" t="s">
        <v>647</v>
      </c>
      <c r="B3032" t="s">
        <v>1062</v>
      </c>
      <c r="C3032" t="s">
        <v>1433</v>
      </c>
      <c r="D3032" t="s">
        <v>239</v>
      </c>
      <c r="E3032" t="s">
        <v>1546</v>
      </c>
      <c r="F3032" t="s">
        <v>118</v>
      </c>
      <c r="G3032" s="87">
        <v>43747</v>
      </c>
      <c r="H3032" t="s">
        <v>2974</v>
      </c>
      <c r="I3032" t="s">
        <v>5637</v>
      </c>
      <c r="J3032" t="s">
        <v>4509</v>
      </c>
      <c r="K3032">
        <v>10280</v>
      </c>
      <c r="L3032" t="s">
        <v>5638</v>
      </c>
      <c r="M3032" s="87">
        <v>43748</v>
      </c>
      <c r="N3032" t="s">
        <v>1551</v>
      </c>
      <c r="O3032" t="s">
        <v>1552</v>
      </c>
      <c r="P3032" s="61">
        <v>-16283</v>
      </c>
      <c r="Q3032" t="s">
        <v>1552</v>
      </c>
      <c r="R3032" s="61">
        <v>0</v>
      </c>
      <c r="S3032" s="61">
        <v>-16283</v>
      </c>
    </row>
    <row r="3033" spans="1:19" x14ac:dyDescent="0.2">
      <c r="A3033" t="s">
        <v>647</v>
      </c>
      <c r="B3033" t="s">
        <v>1062</v>
      </c>
      <c r="C3033" t="s">
        <v>1433</v>
      </c>
      <c r="D3033" t="s">
        <v>239</v>
      </c>
      <c r="E3033" t="s">
        <v>1546</v>
      </c>
      <c r="F3033" t="s">
        <v>118</v>
      </c>
      <c r="G3033" s="87">
        <v>43747</v>
      </c>
      <c r="H3033" t="s">
        <v>2974</v>
      </c>
      <c r="I3033" t="s">
        <v>5639</v>
      </c>
      <c r="J3033" t="s">
        <v>5640</v>
      </c>
      <c r="K3033">
        <v>10281</v>
      </c>
      <c r="L3033" t="s">
        <v>5641</v>
      </c>
      <c r="M3033" s="87">
        <v>43748</v>
      </c>
      <c r="N3033" t="s">
        <v>1551</v>
      </c>
      <c r="O3033" t="s">
        <v>1552</v>
      </c>
      <c r="P3033" s="61">
        <v>979</v>
      </c>
      <c r="Q3033" t="s">
        <v>1552</v>
      </c>
      <c r="R3033" s="61">
        <v>979</v>
      </c>
      <c r="S3033" s="61">
        <v>0</v>
      </c>
    </row>
    <row r="3034" spans="1:19" x14ac:dyDescent="0.2">
      <c r="A3034" t="s">
        <v>647</v>
      </c>
      <c r="B3034" t="s">
        <v>1062</v>
      </c>
      <c r="C3034" t="s">
        <v>1433</v>
      </c>
      <c r="D3034" t="s">
        <v>239</v>
      </c>
      <c r="E3034" t="s">
        <v>1546</v>
      </c>
      <c r="F3034" t="s">
        <v>118</v>
      </c>
      <c r="G3034" s="87">
        <v>43747</v>
      </c>
      <c r="H3034" t="s">
        <v>2974</v>
      </c>
      <c r="I3034" t="s">
        <v>5642</v>
      </c>
      <c r="J3034" t="s">
        <v>4516</v>
      </c>
      <c r="K3034">
        <v>10281</v>
      </c>
      <c r="L3034" t="s">
        <v>5643</v>
      </c>
      <c r="M3034" s="87">
        <v>43748</v>
      </c>
      <c r="N3034" t="s">
        <v>1551</v>
      </c>
      <c r="O3034" t="s">
        <v>1552</v>
      </c>
      <c r="P3034" s="61">
        <v>550</v>
      </c>
      <c r="Q3034" t="s">
        <v>1552</v>
      </c>
      <c r="R3034" s="61">
        <v>550</v>
      </c>
      <c r="S3034" s="61">
        <v>0</v>
      </c>
    </row>
    <row r="3035" spans="1:19" x14ac:dyDescent="0.2">
      <c r="A3035" t="s">
        <v>647</v>
      </c>
      <c r="B3035" t="s">
        <v>1062</v>
      </c>
      <c r="C3035" t="s">
        <v>1433</v>
      </c>
      <c r="D3035" t="s">
        <v>239</v>
      </c>
      <c r="E3035" t="s">
        <v>1546</v>
      </c>
      <c r="F3035" t="s">
        <v>118</v>
      </c>
      <c r="G3035" s="87">
        <v>43747</v>
      </c>
      <c r="H3035" t="s">
        <v>2974</v>
      </c>
      <c r="I3035" t="s">
        <v>5644</v>
      </c>
      <c r="J3035" t="s">
        <v>5645</v>
      </c>
      <c r="K3035">
        <v>10281</v>
      </c>
      <c r="L3035" t="s">
        <v>5641</v>
      </c>
      <c r="M3035" s="87">
        <v>43748</v>
      </c>
      <c r="N3035" t="s">
        <v>1551</v>
      </c>
      <c r="O3035" t="s">
        <v>1552</v>
      </c>
      <c r="P3035" s="61">
        <v>470</v>
      </c>
      <c r="Q3035" t="s">
        <v>1552</v>
      </c>
      <c r="R3035" s="61">
        <v>470</v>
      </c>
      <c r="S3035" s="61">
        <v>0</v>
      </c>
    </row>
    <row r="3036" spans="1:19" x14ac:dyDescent="0.2">
      <c r="A3036" t="s">
        <v>647</v>
      </c>
      <c r="B3036" t="s">
        <v>1062</v>
      </c>
      <c r="C3036" t="s">
        <v>1433</v>
      </c>
      <c r="D3036" t="s">
        <v>239</v>
      </c>
      <c r="E3036" t="s">
        <v>1546</v>
      </c>
      <c r="F3036" t="s">
        <v>118</v>
      </c>
      <c r="G3036" s="87">
        <v>43747</v>
      </c>
      <c r="H3036" t="s">
        <v>2974</v>
      </c>
      <c r="I3036" t="s">
        <v>5646</v>
      </c>
      <c r="J3036" t="s">
        <v>5647</v>
      </c>
      <c r="K3036">
        <v>10281</v>
      </c>
      <c r="L3036" t="s">
        <v>5643</v>
      </c>
      <c r="M3036" s="87">
        <v>43748</v>
      </c>
      <c r="N3036" t="s">
        <v>1551</v>
      </c>
      <c r="O3036" t="s">
        <v>1552</v>
      </c>
      <c r="P3036" s="61">
        <v>869</v>
      </c>
      <c r="Q3036" t="s">
        <v>1552</v>
      </c>
      <c r="R3036" s="61">
        <v>869</v>
      </c>
      <c r="S3036" s="61">
        <v>0</v>
      </c>
    </row>
    <row r="3037" spans="1:19" x14ac:dyDescent="0.2">
      <c r="A3037" t="s">
        <v>647</v>
      </c>
      <c r="B3037" t="s">
        <v>1062</v>
      </c>
      <c r="C3037" t="s">
        <v>1433</v>
      </c>
      <c r="D3037" t="s">
        <v>239</v>
      </c>
      <c r="E3037" t="s">
        <v>1546</v>
      </c>
      <c r="F3037" t="s">
        <v>118</v>
      </c>
      <c r="G3037" s="87">
        <v>43748</v>
      </c>
      <c r="H3037" t="s">
        <v>2974</v>
      </c>
      <c r="I3037" t="s">
        <v>4485</v>
      </c>
      <c r="J3037" t="s">
        <v>4491</v>
      </c>
      <c r="K3037">
        <v>10281</v>
      </c>
      <c r="L3037" t="s">
        <v>5648</v>
      </c>
      <c r="M3037" s="87">
        <v>43748</v>
      </c>
      <c r="N3037" t="s">
        <v>1551</v>
      </c>
      <c r="O3037" t="s">
        <v>1552</v>
      </c>
      <c r="P3037" s="61">
        <v>-200</v>
      </c>
      <c r="Q3037" t="s">
        <v>1552</v>
      </c>
      <c r="R3037" s="61">
        <v>0</v>
      </c>
      <c r="S3037" s="61">
        <v>-200</v>
      </c>
    </row>
    <row r="3038" spans="1:19" x14ac:dyDescent="0.2">
      <c r="A3038" t="s">
        <v>647</v>
      </c>
      <c r="B3038" t="s">
        <v>1062</v>
      </c>
      <c r="C3038" t="s">
        <v>1433</v>
      </c>
      <c r="D3038" t="s">
        <v>239</v>
      </c>
      <c r="E3038" t="s">
        <v>1546</v>
      </c>
      <c r="F3038" t="s">
        <v>118</v>
      </c>
      <c r="G3038" s="87">
        <v>43748</v>
      </c>
      <c r="H3038" t="s">
        <v>2974</v>
      </c>
      <c r="I3038" t="s">
        <v>4485</v>
      </c>
      <c r="J3038" t="s">
        <v>5649</v>
      </c>
      <c r="K3038">
        <v>10281</v>
      </c>
      <c r="L3038" t="s">
        <v>5648</v>
      </c>
      <c r="M3038" s="87">
        <v>43748</v>
      </c>
      <c r="N3038" t="s">
        <v>1551</v>
      </c>
      <c r="O3038" t="s">
        <v>1552</v>
      </c>
      <c r="P3038" s="61">
        <v>-27.5</v>
      </c>
      <c r="Q3038" t="s">
        <v>1552</v>
      </c>
      <c r="R3038" s="61">
        <v>0</v>
      </c>
      <c r="S3038" s="61">
        <v>-27.5</v>
      </c>
    </row>
    <row r="3039" spans="1:19" x14ac:dyDescent="0.2">
      <c r="A3039" t="s">
        <v>647</v>
      </c>
      <c r="B3039" t="s">
        <v>1062</v>
      </c>
      <c r="C3039" t="s">
        <v>1433</v>
      </c>
      <c r="D3039" t="s">
        <v>239</v>
      </c>
      <c r="E3039" t="s">
        <v>1546</v>
      </c>
      <c r="F3039" t="s">
        <v>118</v>
      </c>
      <c r="G3039" s="87">
        <v>43748</v>
      </c>
      <c r="H3039" t="s">
        <v>2974</v>
      </c>
      <c r="I3039" t="s">
        <v>4485</v>
      </c>
      <c r="J3039" t="s">
        <v>5650</v>
      </c>
      <c r="K3039">
        <v>10281</v>
      </c>
      <c r="L3039" t="s">
        <v>5648</v>
      </c>
      <c r="M3039" s="87">
        <v>43748</v>
      </c>
      <c r="N3039" t="s">
        <v>1551</v>
      </c>
      <c r="O3039" t="s">
        <v>1552</v>
      </c>
      <c r="P3039" s="61">
        <v>-310</v>
      </c>
      <c r="Q3039" t="s">
        <v>1552</v>
      </c>
      <c r="R3039" s="61">
        <v>0</v>
      </c>
      <c r="S3039" s="61">
        <v>-310</v>
      </c>
    </row>
    <row r="3040" spans="1:19" x14ac:dyDescent="0.2">
      <c r="A3040" t="s">
        <v>647</v>
      </c>
      <c r="B3040" t="s">
        <v>1062</v>
      </c>
      <c r="C3040" t="s">
        <v>1433</v>
      </c>
      <c r="D3040" t="s">
        <v>239</v>
      </c>
      <c r="E3040" t="s">
        <v>1546</v>
      </c>
      <c r="F3040" t="s">
        <v>118</v>
      </c>
      <c r="G3040" s="87">
        <v>43748</v>
      </c>
      <c r="H3040" t="s">
        <v>2974</v>
      </c>
      <c r="I3040" t="s">
        <v>4485</v>
      </c>
      <c r="J3040" t="s">
        <v>4549</v>
      </c>
      <c r="K3040">
        <v>10281</v>
      </c>
      <c r="L3040" t="s">
        <v>5648</v>
      </c>
      <c r="M3040" s="87">
        <v>43748</v>
      </c>
      <c r="N3040" t="s">
        <v>1551</v>
      </c>
      <c r="O3040" t="s">
        <v>1552</v>
      </c>
      <c r="P3040" s="61">
        <v>-1375</v>
      </c>
      <c r="Q3040" t="s">
        <v>1552</v>
      </c>
      <c r="R3040" s="61">
        <v>0</v>
      </c>
      <c r="S3040" s="61">
        <v>-1375</v>
      </c>
    </row>
    <row r="3041" spans="1:19" x14ac:dyDescent="0.2">
      <c r="A3041" t="s">
        <v>647</v>
      </c>
      <c r="B3041" t="s">
        <v>1062</v>
      </c>
      <c r="C3041" t="s">
        <v>1433</v>
      </c>
      <c r="D3041" t="s">
        <v>239</v>
      </c>
      <c r="E3041" t="s">
        <v>1546</v>
      </c>
      <c r="F3041" t="s">
        <v>118</v>
      </c>
      <c r="G3041" s="87">
        <v>43748</v>
      </c>
      <c r="H3041" t="s">
        <v>2974</v>
      </c>
      <c r="I3041" t="s">
        <v>5651</v>
      </c>
      <c r="J3041" t="s">
        <v>4597</v>
      </c>
      <c r="K3041">
        <v>10283</v>
      </c>
      <c r="L3041" t="s">
        <v>5652</v>
      </c>
      <c r="M3041" s="87">
        <v>43752</v>
      </c>
      <c r="N3041" t="s">
        <v>1551</v>
      </c>
      <c r="O3041" t="s">
        <v>1552</v>
      </c>
      <c r="P3041" s="61">
        <v>484</v>
      </c>
      <c r="Q3041" t="s">
        <v>1552</v>
      </c>
      <c r="R3041" s="61">
        <v>484</v>
      </c>
      <c r="S3041" s="61">
        <v>0</v>
      </c>
    </row>
    <row r="3042" spans="1:19" x14ac:dyDescent="0.2">
      <c r="A3042" t="s">
        <v>647</v>
      </c>
      <c r="B3042" t="s">
        <v>1062</v>
      </c>
      <c r="C3042" t="s">
        <v>1433</v>
      </c>
      <c r="D3042" t="s">
        <v>239</v>
      </c>
      <c r="E3042" t="s">
        <v>1546</v>
      </c>
      <c r="F3042" t="s">
        <v>118</v>
      </c>
      <c r="G3042" s="87">
        <v>43749</v>
      </c>
      <c r="H3042" t="s">
        <v>2974</v>
      </c>
      <c r="I3042" t="s">
        <v>5653</v>
      </c>
      <c r="J3042" t="s">
        <v>5654</v>
      </c>
      <c r="K3042">
        <v>10283</v>
      </c>
      <c r="L3042" t="s">
        <v>5655</v>
      </c>
      <c r="M3042" s="87">
        <v>43752</v>
      </c>
      <c r="N3042" t="s">
        <v>1551</v>
      </c>
      <c r="O3042" t="s">
        <v>1552</v>
      </c>
      <c r="P3042" s="61">
        <v>5500</v>
      </c>
      <c r="Q3042" t="s">
        <v>1552</v>
      </c>
      <c r="R3042" s="61">
        <v>5500</v>
      </c>
      <c r="S3042" s="61">
        <v>0</v>
      </c>
    </row>
    <row r="3043" spans="1:19" x14ac:dyDescent="0.2">
      <c r="A3043" t="s">
        <v>647</v>
      </c>
      <c r="B3043" t="s">
        <v>1062</v>
      </c>
      <c r="C3043" t="s">
        <v>1433</v>
      </c>
      <c r="D3043" t="s">
        <v>239</v>
      </c>
      <c r="E3043" t="s">
        <v>1546</v>
      </c>
      <c r="F3043" t="s">
        <v>118</v>
      </c>
      <c r="G3043" s="87">
        <v>43749</v>
      </c>
      <c r="H3043" t="s">
        <v>2974</v>
      </c>
      <c r="I3043" t="s">
        <v>5656</v>
      </c>
      <c r="J3043" t="s">
        <v>5657</v>
      </c>
      <c r="K3043">
        <v>10283</v>
      </c>
      <c r="L3043" t="s">
        <v>5655</v>
      </c>
      <c r="M3043" s="87">
        <v>43752</v>
      </c>
      <c r="N3043" t="s">
        <v>1551</v>
      </c>
      <c r="O3043" t="s">
        <v>1552</v>
      </c>
      <c r="P3043" s="61">
        <v>1089</v>
      </c>
      <c r="Q3043" t="s">
        <v>1552</v>
      </c>
      <c r="R3043" s="61">
        <v>1089</v>
      </c>
      <c r="S3043" s="61">
        <v>0</v>
      </c>
    </row>
    <row r="3044" spans="1:19" x14ac:dyDescent="0.2">
      <c r="A3044" t="s">
        <v>647</v>
      </c>
      <c r="B3044" t="s">
        <v>1062</v>
      </c>
      <c r="C3044" t="s">
        <v>1433</v>
      </c>
      <c r="D3044" t="s">
        <v>239</v>
      </c>
      <c r="E3044" t="s">
        <v>1546</v>
      </c>
      <c r="F3044" t="s">
        <v>118</v>
      </c>
      <c r="G3044" s="87">
        <v>43749</v>
      </c>
      <c r="H3044" t="s">
        <v>2974</v>
      </c>
      <c r="I3044" t="s">
        <v>5658</v>
      </c>
      <c r="J3044" t="s">
        <v>4671</v>
      </c>
      <c r="K3044">
        <v>10283</v>
      </c>
      <c r="L3044" t="s">
        <v>5655</v>
      </c>
      <c r="M3044" s="87">
        <v>43752</v>
      </c>
      <c r="N3044" t="s">
        <v>1551</v>
      </c>
      <c r="O3044" t="s">
        <v>1552</v>
      </c>
      <c r="P3044" s="61">
        <v>550</v>
      </c>
      <c r="Q3044" t="s">
        <v>1552</v>
      </c>
      <c r="R3044" s="61">
        <v>550</v>
      </c>
      <c r="S3044" s="61">
        <v>0</v>
      </c>
    </row>
    <row r="3045" spans="1:19" x14ac:dyDescent="0.2">
      <c r="A3045" t="s">
        <v>647</v>
      </c>
      <c r="B3045" t="s">
        <v>1062</v>
      </c>
      <c r="C3045" t="s">
        <v>1433</v>
      </c>
      <c r="D3045" t="s">
        <v>239</v>
      </c>
      <c r="E3045" t="s">
        <v>1546</v>
      </c>
      <c r="F3045" t="s">
        <v>118</v>
      </c>
      <c r="G3045" s="87">
        <v>43752</v>
      </c>
      <c r="H3045" t="s">
        <v>2974</v>
      </c>
      <c r="I3045" t="s">
        <v>5659</v>
      </c>
      <c r="J3045" t="s">
        <v>4591</v>
      </c>
      <c r="K3045">
        <v>10283</v>
      </c>
      <c r="L3045" t="s">
        <v>5660</v>
      </c>
      <c r="M3045" s="87">
        <v>43752</v>
      </c>
      <c r="N3045" t="s">
        <v>1551</v>
      </c>
      <c r="O3045" t="s">
        <v>1552</v>
      </c>
      <c r="P3045" s="61">
        <v>664.02</v>
      </c>
      <c r="Q3045" t="s">
        <v>1552</v>
      </c>
      <c r="R3045" s="61">
        <v>664.02</v>
      </c>
      <c r="S3045" s="61">
        <v>0</v>
      </c>
    </row>
    <row r="3046" spans="1:19" x14ac:dyDescent="0.2">
      <c r="A3046" t="s">
        <v>647</v>
      </c>
      <c r="B3046" t="s">
        <v>1062</v>
      </c>
      <c r="C3046" t="s">
        <v>1433</v>
      </c>
      <c r="D3046" t="s">
        <v>239</v>
      </c>
      <c r="E3046" t="s">
        <v>1546</v>
      </c>
      <c r="F3046" t="s">
        <v>118</v>
      </c>
      <c r="G3046" s="87">
        <v>43752</v>
      </c>
      <c r="H3046" t="s">
        <v>2974</v>
      </c>
      <c r="I3046" t="s">
        <v>5661</v>
      </c>
      <c r="J3046" t="s">
        <v>4864</v>
      </c>
      <c r="K3046">
        <v>10283</v>
      </c>
      <c r="L3046" t="s">
        <v>5660</v>
      </c>
      <c r="M3046" s="87">
        <v>43752</v>
      </c>
      <c r="N3046" t="s">
        <v>1551</v>
      </c>
      <c r="O3046" t="s">
        <v>1552</v>
      </c>
      <c r="P3046" s="61">
        <v>1089</v>
      </c>
      <c r="Q3046" t="s">
        <v>1552</v>
      </c>
      <c r="R3046" s="61">
        <v>1089</v>
      </c>
      <c r="S3046" s="61">
        <v>0</v>
      </c>
    </row>
    <row r="3047" spans="1:19" x14ac:dyDescent="0.2">
      <c r="A3047" t="s">
        <v>647</v>
      </c>
      <c r="B3047" t="s">
        <v>1062</v>
      </c>
      <c r="C3047" t="s">
        <v>1433</v>
      </c>
      <c r="D3047" t="s">
        <v>239</v>
      </c>
      <c r="E3047" t="s">
        <v>1546</v>
      </c>
      <c r="F3047" t="s">
        <v>118</v>
      </c>
      <c r="G3047" s="87">
        <v>43752</v>
      </c>
      <c r="H3047" t="s">
        <v>2974</v>
      </c>
      <c r="I3047" t="s">
        <v>5662</v>
      </c>
      <c r="J3047" t="s">
        <v>4754</v>
      </c>
      <c r="K3047">
        <v>10286</v>
      </c>
      <c r="L3047" t="s">
        <v>5663</v>
      </c>
      <c r="M3047" s="87">
        <v>43754</v>
      </c>
      <c r="N3047" t="s">
        <v>1635</v>
      </c>
      <c r="O3047" t="s">
        <v>1552</v>
      </c>
      <c r="P3047" s="61">
        <v>5500</v>
      </c>
      <c r="Q3047" t="s">
        <v>1552</v>
      </c>
      <c r="R3047" s="61">
        <v>5500</v>
      </c>
      <c r="S3047" s="61">
        <v>0</v>
      </c>
    </row>
    <row r="3048" spans="1:19" x14ac:dyDescent="0.2">
      <c r="A3048" t="s">
        <v>647</v>
      </c>
      <c r="B3048" t="s">
        <v>1062</v>
      </c>
      <c r="C3048" t="s">
        <v>1433</v>
      </c>
      <c r="D3048" t="s">
        <v>239</v>
      </c>
      <c r="E3048" t="s">
        <v>1546</v>
      </c>
      <c r="F3048" t="s">
        <v>118</v>
      </c>
      <c r="G3048" s="87">
        <v>43752</v>
      </c>
      <c r="H3048" t="s">
        <v>2974</v>
      </c>
      <c r="I3048" t="s">
        <v>5664</v>
      </c>
      <c r="J3048" t="s">
        <v>4628</v>
      </c>
      <c r="K3048">
        <v>10287</v>
      </c>
      <c r="L3048" t="s">
        <v>5665</v>
      </c>
      <c r="M3048" s="87">
        <v>43754</v>
      </c>
      <c r="N3048" t="s">
        <v>1635</v>
      </c>
      <c r="O3048" t="s">
        <v>1552</v>
      </c>
      <c r="P3048" s="61">
        <v>341</v>
      </c>
      <c r="Q3048" t="s">
        <v>1552</v>
      </c>
      <c r="R3048" s="61">
        <v>341</v>
      </c>
      <c r="S3048" s="61">
        <v>0</v>
      </c>
    </row>
    <row r="3049" spans="1:19" x14ac:dyDescent="0.2">
      <c r="A3049" t="s">
        <v>647</v>
      </c>
      <c r="B3049" t="s">
        <v>1062</v>
      </c>
      <c r="C3049" t="s">
        <v>1433</v>
      </c>
      <c r="D3049" t="s">
        <v>239</v>
      </c>
      <c r="E3049" t="s">
        <v>1546</v>
      </c>
      <c r="F3049" t="s">
        <v>118</v>
      </c>
      <c r="G3049" s="87">
        <v>43752</v>
      </c>
      <c r="H3049" t="s">
        <v>2974</v>
      </c>
      <c r="I3049" t="s">
        <v>5666</v>
      </c>
      <c r="J3049" t="s">
        <v>4727</v>
      </c>
      <c r="K3049">
        <v>10286</v>
      </c>
      <c r="L3049" t="s">
        <v>5667</v>
      </c>
      <c r="M3049" s="87">
        <v>43754</v>
      </c>
      <c r="N3049" t="s">
        <v>1635</v>
      </c>
      <c r="O3049" t="s">
        <v>1552</v>
      </c>
      <c r="P3049" s="61">
        <v>825</v>
      </c>
      <c r="Q3049" t="s">
        <v>1552</v>
      </c>
      <c r="R3049" s="61">
        <v>825</v>
      </c>
      <c r="S3049" s="61">
        <v>0</v>
      </c>
    </row>
    <row r="3050" spans="1:19" x14ac:dyDescent="0.2">
      <c r="A3050" t="s">
        <v>647</v>
      </c>
      <c r="B3050" t="s">
        <v>1062</v>
      </c>
      <c r="C3050" t="s">
        <v>1433</v>
      </c>
      <c r="D3050" t="s">
        <v>239</v>
      </c>
      <c r="E3050" t="s">
        <v>1546</v>
      </c>
      <c r="F3050" t="s">
        <v>118</v>
      </c>
      <c r="G3050" s="87">
        <v>43752</v>
      </c>
      <c r="H3050" t="s">
        <v>2974</v>
      </c>
      <c r="I3050" t="s">
        <v>5668</v>
      </c>
      <c r="J3050" t="s">
        <v>5166</v>
      </c>
      <c r="K3050">
        <v>10286</v>
      </c>
      <c r="L3050" t="s">
        <v>5667</v>
      </c>
      <c r="M3050" s="87">
        <v>43754</v>
      </c>
      <c r="N3050" t="s">
        <v>1635</v>
      </c>
      <c r="O3050" t="s">
        <v>1552</v>
      </c>
      <c r="P3050" s="61">
        <v>561</v>
      </c>
      <c r="Q3050" t="s">
        <v>1552</v>
      </c>
      <c r="R3050" s="61">
        <v>561</v>
      </c>
      <c r="S3050" s="61">
        <v>0</v>
      </c>
    </row>
    <row r="3051" spans="1:19" x14ac:dyDescent="0.2">
      <c r="A3051" t="s">
        <v>647</v>
      </c>
      <c r="B3051" t="s">
        <v>1062</v>
      </c>
      <c r="C3051" t="s">
        <v>1433</v>
      </c>
      <c r="D3051" t="s">
        <v>239</v>
      </c>
      <c r="E3051" t="s">
        <v>1546</v>
      </c>
      <c r="F3051" t="s">
        <v>118</v>
      </c>
      <c r="G3051" s="87">
        <v>43752</v>
      </c>
      <c r="H3051" t="s">
        <v>2974</v>
      </c>
      <c r="I3051" t="s">
        <v>5669</v>
      </c>
      <c r="J3051" t="s">
        <v>5139</v>
      </c>
      <c r="K3051">
        <v>10286</v>
      </c>
      <c r="L3051" t="s">
        <v>5667</v>
      </c>
      <c r="M3051" s="87">
        <v>43754</v>
      </c>
      <c r="N3051" t="s">
        <v>1635</v>
      </c>
      <c r="O3051" t="s">
        <v>1552</v>
      </c>
      <c r="P3051" s="61">
        <v>561</v>
      </c>
      <c r="Q3051" t="s">
        <v>1552</v>
      </c>
      <c r="R3051" s="61">
        <v>561</v>
      </c>
      <c r="S3051" s="61">
        <v>0</v>
      </c>
    </row>
    <row r="3052" spans="1:19" x14ac:dyDescent="0.2">
      <c r="A3052" t="s">
        <v>647</v>
      </c>
      <c r="B3052" t="s">
        <v>1062</v>
      </c>
      <c r="C3052" t="s">
        <v>1433</v>
      </c>
      <c r="D3052" t="s">
        <v>239</v>
      </c>
      <c r="E3052" t="s">
        <v>1546</v>
      </c>
      <c r="F3052" t="s">
        <v>118</v>
      </c>
      <c r="G3052" s="87">
        <v>43752</v>
      </c>
      <c r="H3052" t="s">
        <v>2974</v>
      </c>
      <c r="I3052" t="s">
        <v>5670</v>
      </c>
      <c r="J3052" t="s">
        <v>4555</v>
      </c>
      <c r="K3052">
        <v>10286</v>
      </c>
      <c r="L3052" t="s">
        <v>5667</v>
      </c>
      <c r="M3052" s="87">
        <v>43754</v>
      </c>
      <c r="N3052" t="s">
        <v>1635</v>
      </c>
      <c r="O3052" t="s">
        <v>1552</v>
      </c>
      <c r="P3052" s="61">
        <v>357.5</v>
      </c>
      <c r="Q3052" t="s">
        <v>1552</v>
      </c>
      <c r="R3052" s="61">
        <v>357.5</v>
      </c>
      <c r="S3052" s="61">
        <v>0</v>
      </c>
    </row>
    <row r="3053" spans="1:19" x14ac:dyDescent="0.2">
      <c r="A3053" t="s">
        <v>647</v>
      </c>
      <c r="B3053" t="s">
        <v>1062</v>
      </c>
      <c r="C3053" t="s">
        <v>1433</v>
      </c>
      <c r="D3053" t="s">
        <v>239</v>
      </c>
      <c r="E3053" t="s">
        <v>1546</v>
      </c>
      <c r="F3053" t="s">
        <v>118</v>
      </c>
      <c r="G3053" s="87">
        <v>43752</v>
      </c>
      <c r="H3053" t="s">
        <v>2974</v>
      </c>
      <c r="I3053" t="s">
        <v>5671</v>
      </c>
      <c r="J3053" t="s">
        <v>5672</v>
      </c>
      <c r="K3053">
        <v>10286</v>
      </c>
      <c r="L3053" t="s">
        <v>5673</v>
      </c>
      <c r="M3053" s="87">
        <v>43754</v>
      </c>
      <c r="N3053" t="s">
        <v>1635</v>
      </c>
      <c r="O3053" t="s">
        <v>1552</v>
      </c>
      <c r="P3053" s="61">
        <v>85</v>
      </c>
      <c r="Q3053" t="s">
        <v>1552</v>
      </c>
      <c r="R3053" s="61">
        <v>85</v>
      </c>
      <c r="S3053" s="61">
        <v>0</v>
      </c>
    </row>
    <row r="3054" spans="1:19" x14ac:dyDescent="0.2">
      <c r="A3054" t="s">
        <v>647</v>
      </c>
      <c r="B3054" t="s">
        <v>1062</v>
      </c>
      <c r="C3054" t="s">
        <v>1433</v>
      </c>
      <c r="D3054" t="s">
        <v>239</v>
      </c>
      <c r="E3054" t="s">
        <v>1546</v>
      </c>
      <c r="F3054" t="s">
        <v>118</v>
      </c>
      <c r="G3054" s="87">
        <v>43753</v>
      </c>
      <c r="H3054" t="s">
        <v>2974</v>
      </c>
      <c r="I3054" t="s">
        <v>4485</v>
      </c>
      <c r="J3054" t="s">
        <v>4581</v>
      </c>
      <c r="K3054">
        <v>10286</v>
      </c>
      <c r="L3054" t="s">
        <v>5674</v>
      </c>
      <c r="M3054" s="87">
        <v>43754</v>
      </c>
      <c r="N3054" t="s">
        <v>1635</v>
      </c>
      <c r="O3054" t="s">
        <v>1552</v>
      </c>
      <c r="P3054" s="61">
        <v>-600</v>
      </c>
      <c r="Q3054" t="s">
        <v>1552</v>
      </c>
      <c r="R3054" s="61">
        <v>0</v>
      </c>
      <c r="S3054" s="61">
        <v>-600</v>
      </c>
    </row>
    <row r="3055" spans="1:19" x14ac:dyDescent="0.2">
      <c r="A3055" t="s">
        <v>647</v>
      </c>
      <c r="B3055" t="s">
        <v>1062</v>
      </c>
      <c r="C3055" t="s">
        <v>1433</v>
      </c>
      <c r="D3055" t="s">
        <v>239</v>
      </c>
      <c r="E3055" t="s">
        <v>1546</v>
      </c>
      <c r="F3055" t="s">
        <v>118</v>
      </c>
      <c r="G3055" s="87">
        <v>43753</v>
      </c>
      <c r="H3055" t="s">
        <v>2974</v>
      </c>
      <c r="I3055" t="s">
        <v>4485</v>
      </c>
      <c r="J3055" t="s">
        <v>4490</v>
      </c>
      <c r="K3055">
        <v>10286</v>
      </c>
      <c r="L3055" t="s">
        <v>5674</v>
      </c>
      <c r="M3055" s="87">
        <v>43754</v>
      </c>
      <c r="N3055" t="s">
        <v>1635</v>
      </c>
      <c r="O3055" t="s">
        <v>1552</v>
      </c>
      <c r="P3055" s="61">
        <v>-250</v>
      </c>
      <c r="Q3055" t="s">
        <v>1552</v>
      </c>
      <c r="R3055" s="61">
        <v>0</v>
      </c>
      <c r="S3055" s="61">
        <v>-250</v>
      </c>
    </row>
    <row r="3056" spans="1:19" x14ac:dyDescent="0.2">
      <c r="A3056" t="s">
        <v>647</v>
      </c>
      <c r="B3056" t="s">
        <v>1062</v>
      </c>
      <c r="C3056" t="s">
        <v>1433</v>
      </c>
      <c r="D3056" t="s">
        <v>239</v>
      </c>
      <c r="E3056" t="s">
        <v>1546</v>
      </c>
      <c r="F3056" t="s">
        <v>118</v>
      </c>
      <c r="G3056" s="87">
        <v>43753</v>
      </c>
      <c r="H3056" t="s">
        <v>2974</v>
      </c>
      <c r="I3056" t="s">
        <v>4485</v>
      </c>
      <c r="J3056" t="s">
        <v>4578</v>
      </c>
      <c r="K3056">
        <v>10286</v>
      </c>
      <c r="L3056" t="s">
        <v>5674</v>
      </c>
      <c r="M3056" s="87">
        <v>43754</v>
      </c>
      <c r="N3056" t="s">
        <v>1635</v>
      </c>
      <c r="O3056" t="s">
        <v>1552</v>
      </c>
      <c r="P3056" s="61">
        <v>-85.32</v>
      </c>
      <c r="Q3056" t="s">
        <v>1552</v>
      </c>
      <c r="R3056" s="61">
        <v>0</v>
      </c>
      <c r="S3056" s="61">
        <v>-85.32</v>
      </c>
    </row>
    <row r="3057" spans="1:19" x14ac:dyDescent="0.2">
      <c r="A3057" t="s">
        <v>647</v>
      </c>
      <c r="B3057" t="s">
        <v>1062</v>
      </c>
      <c r="C3057" t="s">
        <v>1433</v>
      </c>
      <c r="D3057" t="s">
        <v>239</v>
      </c>
      <c r="E3057" t="s">
        <v>1546</v>
      </c>
      <c r="F3057" t="s">
        <v>118</v>
      </c>
      <c r="G3057" s="87">
        <v>43753</v>
      </c>
      <c r="H3057" t="s">
        <v>2974</v>
      </c>
      <c r="I3057" t="s">
        <v>5675</v>
      </c>
      <c r="J3057" t="s">
        <v>4940</v>
      </c>
      <c r="K3057">
        <v>10286</v>
      </c>
      <c r="L3057" t="s">
        <v>5676</v>
      </c>
      <c r="M3057" s="87">
        <v>43754</v>
      </c>
      <c r="N3057" t="s">
        <v>1635</v>
      </c>
      <c r="O3057" t="s">
        <v>1552</v>
      </c>
      <c r="P3057" s="61">
        <v>7038.9</v>
      </c>
      <c r="Q3057" t="s">
        <v>1552</v>
      </c>
      <c r="R3057" s="61">
        <v>7038.9</v>
      </c>
      <c r="S3057" s="61">
        <v>0</v>
      </c>
    </row>
    <row r="3058" spans="1:19" x14ac:dyDescent="0.2">
      <c r="A3058" t="s">
        <v>647</v>
      </c>
      <c r="B3058" t="s">
        <v>1062</v>
      </c>
      <c r="C3058" t="s">
        <v>1433</v>
      </c>
      <c r="D3058" t="s">
        <v>239</v>
      </c>
      <c r="E3058" t="s">
        <v>1546</v>
      </c>
      <c r="F3058" t="s">
        <v>118</v>
      </c>
      <c r="G3058" s="87">
        <v>43753</v>
      </c>
      <c r="H3058" t="s">
        <v>2974</v>
      </c>
      <c r="I3058" t="s">
        <v>5677</v>
      </c>
      <c r="J3058" t="s">
        <v>4777</v>
      </c>
      <c r="K3058">
        <v>10286</v>
      </c>
      <c r="L3058" t="s">
        <v>5676</v>
      </c>
      <c r="M3058" s="87">
        <v>43754</v>
      </c>
      <c r="N3058" t="s">
        <v>1635</v>
      </c>
      <c r="O3058" t="s">
        <v>1552</v>
      </c>
      <c r="P3058" s="61">
        <v>660</v>
      </c>
      <c r="Q3058" t="s">
        <v>1552</v>
      </c>
      <c r="R3058" s="61">
        <v>660</v>
      </c>
      <c r="S3058" s="61">
        <v>0</v>
      </c>
    </row>
    <row r="3059" spans="1:19" x14ac:dyDescent="0.2">
      <c r="A3059" t="s">
        <v>647</v>
      </c>
      <c r="B3059" t="s">
        <v>1062</v>
      </c>
      <c r="C3059" t="s">
        <v>1433</v>
      </c>
      <c r="D3059" t="s">
        <v>239</v>
      </c>
      <c r="E3059" t="s">
        <v>1546</v>
      </c>
      <c r="F3059" t="s">
        <v>118</v>
      </c>
      <c r="G3059" s="87">
        <v>43753</v>
      </c>
      <c r="H3059" t="s">
        <v>2974</v>
      </c>
      <c r="I3059" t="s">
        <v>5678</v>
      </c>
      <c r="J3059" t="s">
        <v>5179</v>
      </c>
      <c r="K3059">
        <v>10286</v>
      </c>
      <c r="L3059" t="s">
        <v>5676</v>
      </c>
      <c r="M3059" s="87">
        <v>43754</v>
      </c>
      <c r="N3059" t="s">
        <v>1635</v>
      </c>
      <c r="O3059" t="s">
        <v>1552</v>
      </c>
      <c r="P3059" s="61">
        <v>539</v>
      </c>
      <c r="Q3059" t="s">
        <v>1552</v>
      </c>
      <c r="R3059" s="61">
        <v>539</v>
      </c>
      <c r="S3059" s="61">
        <v>0</v>
      </c>
    </row>
    <row r="3060" spans="1:19" x14ac:dyDescent="0.2">
      <c r="A3060" t="s">
        <v>647</v>
      </c>
      <c r="B3060" t="s">
        <v>1062</v>
      </c>
      <c r="C3060" t="s">
        <v>1433</v>
      </c>
      <c r="D3060" t="s">
        <v>239</v>
      </c>
      <c r="E3060" t="s">
        <v>1546</v>
      </c>
      <c r="F3060" t="s">
        <v>118</v>
      </c>
      <c r="G3060" s="87">
        <v>43753</v>
      </c>
      <c r="H3060" t="s">
        <v>2974</v>
      </c>
      <c r="I3060" t="s">
        <v>5679</v>
      </c>
      <c r="J3060" t="s">
        <v>5680</v>
      </c>
      <c r="K3060">
        <v>10286</v>
      </c>
      <c r="L3060" t="s">
        <v>5676</v>
      </c>
      <c r="M3060" s="87">
        <v>43754</v>
      </c>
      <c r="N3060" t="s">
        <v>1635</v>
      </c>
      <c r="O3060" t="s">
        <v>1552</v>
      </c>
      <c r="P3060" s="61">
        <v>0.01</v>
      </c>
      <c r="Q3060" t="s">
        <v>1552</v>
      </c>
      <c r="R3060" s="61">
        <v>0.01</v>
      </c>
      <c r="S3060" s="61">
        <v>0</v>
      </c>
    </row>
    <row r="3061" spans="1:19" x14ac:dyDescent="0.2">
      <c r="A3061" t="s">
        <v>647</v>
      </c>
      <c r="B3061" t="s">
        <v>1062</v>
      </c>
      <c r="C3061" t="s">
        <v>1433</v>
      </c>
      <c r="D3061" t="s">
        <v>239</v>
      </c>
      <c r="E3061" t="s">
        <v>1546</v>
      </c>
      <c r="F3061" t="s">
        <v>118</v>
      </c>
      <c r="G3061" s="87">
        <v>43753</v>
      </c>
      <c r="H3061" t="s">
        <v>2974</v>
      </c>
      <c r="I3061" t="s">
        <v>5681</v>
      </c>
      <c r="J3061" t="s">
        <v>4608</v>
      </c>
      <c r="K3061">
        <v>10286</v>
      </c>
      <c r="L3061" t="s">
        <v>5676</v>
      </c>
      <c r="M3061" s="87">
        <v>43754</v>
      </c>
      <c r="N3061" t="s">
        <v>1635</v>
      </c>
      <c r="O3061" t="s">
        <v>1552</v>
      </c>
      <c r="P3061" s="61">
        <v>8919.9</v>
      </c>
      <c r="Q3061" t="s">
        <v>1552</v>
      </c>
      <c r="R3061" s="61">
        <v>8919.9</v>
      </c>
      <c r="S3061" s="61">
        <v>0</v>
      </c>
    </row>
    <row r="3062" spans="1:19" x14ac:dyDescent="0.2">
      <c r="A3062" t="s">
        <v>647</v>
      </c>
      <c r="B3062" t="s">
        <v>1062</v>
      </c>
      <c r="C3062" t="s">
        <v>1433</v>
      </c>
      <c r="D3062" t="s">
        <v>239</v>
      </c>
      <c r="E3062" t="s">
        <v>1546</v>
      </c>
      <c r="F3062" t="s">
        <v>118</v>
      </c>
      <c r="G3062" s="87">
        <v>43754</v>
      </c>
      <c r="H3062" t="s">
        <v>2974</v>
      </c>
      <c r="I3062" t="s">
        <v>5682</v>
      </c>
      <c r="J3062" t="s">
        <v>4711</v>
      </c>
      <c r="K3062">
        <v>10290</v>
      </c>
      <c r="L3062" t="s">
        <v>5683</v>
      </c>
      <c r="M3062" s="87">
        <v>43759</v>
      </c>
      <c r="N3062" t="s">
        <v>1635</v>
      </c>
      <c r="O3062" t="s">
        <v>1552</v>
      </c>
      <c r="P3062" s="61">
        <v>-341.35</v>
      </c>
      <c r="Q3062" t="s">
        <v>1552</v>
      </c>
      <c r="R3062" s="61">
        <v>0</v>
      </c>
      <c r="S3062" s="61">
        <v>-341.35</v>
      </c>
    </row>
    <row r="3063" spans="1:19" x14ac:dyDescent="0.2">
      <c r="A3063" t="s">
        <v>647</v>
      </c>
      <c r="B3063" t="s">
        <v>1062</v>
      </c>
      <c r="C3063" t="s">
        <v>1433</v>
      </c>
      <c r="D3063" t="s">
        <v>239</v>
      </c>
      <c r="E3063" t="s">
        <v>1546</v>
      </c>
      <c r="F3063" t="s">
        <v>118</v>
      </c>
      <c r="G3063" s="87">
        <v>43754</v>
      </c>
      <c r="H3063" t="s">
        <v>2974</v>
      </c>
      <c r="I3063" t="s">
        <v>5684</v>
      </c>
      <c r="J3063" t="s">
        <v>5685</v>
      </c>
      <c r="K3063">
        <v>10289</v>
      </c>
      <c r="L3063" t="s">
        <v>5686</v>
      </c>
      <c r="M3063" s="87">
        <v>43759</v>
      </c>
      <c r="N3063" t="s">
        <v>1635</v>
      </c>
      <c r="O3063" t="s">
        <v>1552</v>
      </c>
      <c r="P3063" s="61">
        <v>550</v>
      </c>
      <c r="Q3063" t="s">
        <v>1552</v>
      </c>
      <c r="R3063" s="61">
        <v>550</v>
      </c>
      <c r="S3063" s="61">
        <v>0</v>
      </c>
    </row>
    <row r="3064" spans="1:19" x14ac:dyDescent="0.2">
      <c r="A3064" t="s">
        <v>647</v>
      </c>
      <c r="B3064" t="s">
        <v>1062</v>
      </c>
      <c r="C3064" t="s">
        <v>1433</v>
      </c>
      <c r="D3064" t="s">
        <v>239</v>
      </c>
      <c r="E3064" t="s">
        <v>1546</v>
      </c>
      <c r="F3064" t="s">
        <v>118</v>
      </c>
      <c r="G3064" s="87">
        <v>43755</v>
      </c>
      <c r="H3064" t="s">
        <v>2974</v>
      </c>
      <c r="I3064" t="s">
        <v>5687</v>
      </c>
      <c r="J3064" t="s">
        <v>5560</v>
      </c>
      <c r="K3064">
        <v>10289</v>
      </c>
      <c r="L3064" t="s">
        <v>5688</v>
      </c>
      <c r="M3064" s="87">
        <v>43759</v>
      </c>
      <c r="N3064" t="s">
        <v>1635</v>
      </c>
      <c r="O3064" t="s">
        <v>1552</v>
      </c>
      <c r="P3064" s="61">
        <v>550</v>
      </c>
      <c r="Q3064" t="s">
        <v>1552</v>
      </c>
      <c r="R3064" s="61">
        <v>550</v>
      </c>
      <c r="S3064" s="61">
        <v>0</v>
      </c>
    </row>
    <row r="3065" spans="1:19" x14ac:dyDescent="0.2">
      <c r="A3065" t="s">
        <v>647</v>
      </c>
      <c r="B3065" t="s">
        <v>1062</v>
      </c>
      <c r="C3065" t="s">
        <v>1433</v>
      </c>
      <c r="D3065" t="s">
        <v>239</v>
      </c>
      <c r="E3065" t="s">
        <v>1546</v>
      </c>
      <c r="F3065" t="s">
        <v>118</v>
      </c>
      <c r="G3065" s="87">
        <v>43755</v>
      </c>
      <c r="H3065" t="s">
        <v>2974</v>
      </c>
      <c r="I3065" t="s">
        <v>5689</v>
      </c>
      <c r="J3065" t="s">
        <v>5251</v>
      </c>
      <c r="K3065">
        <v>10289</v>
      </c>
      <c r="L3065" t="s">
        <v>5690</v>
      </c>
      <c r="M3065" s="87">
        <v>43759</v>
      </c>
      <c r="N3065" t="s">
        <v>1635</v>
      </c>
      <c r="O3065" t="s">
        <v>1552</v>
      </c>
      <c r="P3065" s="61">
        <v>550</v>
      </c>
      <c r="Q3065" t="s">
        <v>1552</v>
      </c>
      <c r="R3065" s="61">
        <v>550</v>
      </c>
      <c r="S3065" s="61">
        <v>0</v>
      </c>
    </row>
    <row r="3066" spans="1:19" x14ac:dyDescent="0.2">
      <c r="A3066" t="s">
        <v>647</v>
      </c>
      <c r="B3066" t="s">
        <v>1062</v>
      </c>
      <c r="C3066" t="s">
        <v>1433</v>
      </c>
      <c r="D3066" t="s">
        <v>239</v>
      </c>
      <c r="E3066" t="s">
        <v>1546</v>
      </c>
      <c r="F3066" t="s">
        <v>118</v>
      </c>
      <c r="G3066" s="87">
        <v>43755</v>
      </c>
      <c r="H3066" t="s">
        <v>2974</v>
      </c>
      <c r="I3066" t="s">
        <v>5691</v>
      </c>
      <c r="J3066" t="s">
        <v>5692</v>
      </c>
      <c r="K3066">
        <v>10289</v>
      </c>
      <c r="L3066" t="s">
        <v>5688</v>
      </c>
      <c r="M3066" s="87">
        <v>43759</v>
      </c>
      <c r="N3066" t="s">
        <v>1635</v>
      </c>
      <c r="O3066" t="s">
        <v>1552</v>
      </c>
      <c r="P3066" s="61">
        <v>195</v>
      </c>
      <c r="Q3066" t="s">
        <v>1552</v>
      </c>
      <c r="R3066" s="61">
        <v>195</v>
      </c>
      <c r="S3066" s="61">
        <v>0</v>
      </c>
    </row>
    <row r="3067" spans="1:19" x14ac:dyDescent="0.2">
      <c r="A3067" t="s">
        <v>647</v>
      </c>
      <c r="B3067" t="s">
        <v>1062</v>
      </c>
      <c r="C3067" t="s">
        <v>1433</v>
      </c>
      <c r="D3067" t="s">
        <v>239</v>
      </c>
      <c r="E3067" t="s">
        <v>1546</v>
      </c>
      <c r="F3067" t="s">
        <v>118</v>
      </c>
      <c r="G3067" s="87">
        <v>43756</v>
      </c>
      <c r="H3067" t="s">
        <v>2974</v>
      </c>
      <c r="I3067" t="s">
        <v>4485</v>
      </c>
      <c r="J3067" t="s">
        <v>4742</v>
      </c>
      <c r="K3067">
        <v>10289</v>
      </c>
      <c r="L3067" t="s">
        <v>5693</v>
      </c>
      <c r="M3067" s="87">
        <v>43759</v>
      </c>
      <c r="N3067" t="s">
        <v>1635</v>
      </c>
      <c r="O3067" t="s">
        <v>1552</v>
      </c>
      <c r="P3067" s="61">
        <v>-200</v>
      </c>
      <c r="Q3067" t="s">
        <v>1552</v>
      </c>
      <c r="R3067" s="61">
        <v>0</v>
      </c>
      <c r="S3067" s="61">
        <v>-200</v>
      </c>
    </row>
    <row r="3068" spans="1:19" x14ac:dyDescent="0.2">
      <c r="A3068" t="s">
        <v>647</v>
      </c>
      <c r="B3068" t="s">
        <v>1062</v>
      </c>
      <c r="C3068" t="s">
        <v>1433</v>
      </c>
      <c r="D3068" t="s">
        <v>239</v>
      </c>
      <c r="E3068" t="s">
        <v>1546</v>
      </c>
      <c r="F3068" t="s">
        <v>118</v>
      </c>
      <c r="G3068" s="87">
        <v>43756</v>
      </c>
      <c r="H3068" t="s">
        <v>2974</v>
      </c>
      <c r="I3068" t="s">
        <v>4485</v>
      </c>
      <c r="J3068" t="s">
        <v>5694</v>
      </c>
      <c r="K3068">
        <v>10289</v>
      </c>
      <c r="L3068" t="s">
        <v>5693</v>
      </c>
      <c r="M3068" s="87">
        <v>43759</v>
      </c>
      <c r="N3068" t="s">
        <v>1635</v>
      </c>
      <c r="O3068" t="s">
        <v>1552</v>
      </c>
      <c r="P3068" s="61">
        <v>-100</v>
      </c>
      <c r="Q3068" t="s">
        <v>1552</v>
      </c>
      <c r="R3068" s="61">
        <v>0</v>
      </c>
      <c r="S3068" s="61">
        <v>-100</v>
      </c>
    </row>
    <row r="3069" spans="1:19" x14ac:dyDescent="0.2">
      <c r="A3069" t="s">
        <v>647</v>
      </c>
      <c r="B3069" t="s">
        <v>1062</v>
      </c>
      <c r="C3069" t="s">
        <v>1433</v>
      </c>
      <c r="D3069" t="s">
        <v>239</v>
      </c>
      <c r="E3069" t="s">
        <v>1546</v>
      </c>
      <c r="F3069" t="s">
        <v>118</v>
      </c>
      <c r="G3069" s="87">
        <v>43756</v>
      </c>
      <c r="H3069" t="s">
        <v>2974</v>
      </c>
      <c r="I3069" t="s">
        <v>5695</v>
      </c>
      <c r="J3069" t="s">
        <v>4825</v>
      </c>
      <c r="K3069">
        <v>10289</v>
      </c>
      <c r="L3069" t="s">
        <v>5696</v>
      </c>
      <c r="M3069" s="87">
        <v>43759</v>
      </c>
      <c r="N3069" t="s">
        <v>1635</v>
      </c>
      <c r="O3069" t="s">
        <v>1552</v>
      </c>
      <c r="P3069" s="61">
        <v>8140</v>
      </c>
      <c r="Q3069" t="s">
        <v>1552</v>
      </c>
      <c r="R3069" s="61">
        <v>8140</v>
      </c>
      <c r="S3069" s="61">
        <v>0</v>
      </c>
    </row>
    <row r="3070" spans="1:19" x14ac:dyDescent="0.2">
      <c r="A3070" t="s">
        <v>647</v>
      </c>
      <c r="B3070" t="s">
        <v>1062</v>
      </c>
      <c r="C3070" t="s">
        <v>1433</v>
      </c>
      <c r="D3070" t="s">
        <v>239</v>
      </c>
      <c r="E3070" t="s">
        <v>1546</v>
      </c>
      <c r="F3070" t="s">
        <v>118</v>
      </c>
      <c r="G3070" s="87">
        <v>43756</v>
      </c>
      <c r="H3070" t="s">
        <v>2974</v>
      </c>
      <c r="I3070" t="s">
        <v>5697</v>
      </c>
      <c r="J3070" t="s">
        <v>4754</v>
      </c>
      <c r="K3070">
        <v>10289</v>
      </c>
      <c r="L3070" t="s">
        <v>5696</v>
      </c>
      <c r="M3070" s="87">
        <v>43759</v>
      </c>
      <c r="N3070" t="s">
        <v>1635</v>
      </c>
      <c r="O3070" t="s">
        <v>1552</v>
      </c>
      <c r="P3070" s="61">
        <v>916.66</v>
      </c>
      <c r="Q3070" t="s">
        <v>1552</v>
      </c>
      <c r="R3070" s="61">
        <v>916.66</v>
      </c>
      <c r="S3070" s="61">
        <v>0</v>
      </c>
    </row>
    <row r="3071" spans="1:19" x14ac:dyDescent="0.2">
      <c r="A3071" t="s">
        <v>647</v>
      </c>
      <c r="B3071" t="s">
        <v>1062</v>
      </c>
      <c r="C3071" t="s">
        <v>1433</v>
      </c>
      <c r="D3071" t="s">
        <v>239</v>
      </c>
      <c r="E3071" t="s">
        <v>1546</v>
      </c>
      <c r="F3071" t="s">
        <v>118</v>
      </c>
      <c r="G3071" s="87">
        <v>43756</v>
      </c>
      <c r="H3071" t="s">
        <v>2974</v>
      </c>
      <c r="I3071" t="s">
        <v>5698</v>
      </c>
      <c r="J3071" t="s">
        <v>5699</v>
      </c>
      <c r="K3071">
        <v>10289</v>
      </c>
      <c r="L3071" t="s">
        <v>5696</v>
      </c>
      <c r="M3071" s="87">
        <v>43759</v>
      </c>
      <c r="N3071" t="s">
        <v>1635</v>
      </c>
      <c r="O3071" t="s">
        <v>1552</v>
      </c>
      <c r="P3071" s="61">
        <v>550</v>
      </c>
      <c r="Q3071" t="s">
        <v>1552</v>
      </c>
      <c r="R3071" s="61">
        <v>550</v>
      </c>
      <c r="S3071" s="61">
        <v>0</v>
      </c>
    </row>
    <row r="3072" spans="1:19" x14ac:dyDescent="0.2">
      <c r="A3072" t="s">
        <v>647</v>
      </c>
      <c r="B3072" t="s">
        <v>1062</v>
      </c>
      <c r="C3072" t="s">
        <v>1433</v>
      </c>
      <c r="D3072" t="s">
        <v>239</v>
      </c>
      <c r="E3072" t="s">
        <v>1546</v>
      </c>
      <c r="F3072" t="s">
        <v>118</v>
      </c>
      <c r="G3072" s="87">
        <v>43760</v>
      </c>
      <c r="H3072" t="s">
        <v>2974</v>
      </c>
      <c r="I3072" t="s">
        <v>4485</v>
      </c>
      <c r="J3072" t="s">
        <v>4549</v>
      </c>
      <c r="K3072">
        <v>10292</v>
      </c>
      <c r="L3072" t="s">
        <v>5700</v>
      </c>
      <c r="M3072" s="87">
        <v>43768</v>
      </c>
      <c r="N3072" t="s">
        <v>1551</v>
      </c>
      <c r="O3072" t="s">
        <v>1552</v>
      </c>
      <c r="P3072" s="61">
        <v>-1375</v>
      </c>
      <c r="Q3072" t="s">
        <v>1552</v>
      </c>
      <c r="R3072" s="61">
        <v>0</v>
      </c>
      <c r="S3072" s="61">
        <v>-1375</v>
      </c>
    </row>
    <row r="3073" spans="1:19" x14ac:dyDescent="0.2">
      <c r="A3073" t="s">
        <v>647</v>
      </c>
      <c r="B3073" t="s">
        <v>1062</v>
      </c>
      <c r="C3073" t="s">
        <v>1433</v>
      </c>
      <c r="D3073" t="s">
        <v>239</v>
      </c>
      <c r="E3073" t="s">
        <v>1546</v>
      </c>
      <c r="F3073" t="s">
        <v>118</v>
      </c>
      <c r="G3073" s="87">
        <v>43760</v>
      </c>
      <c r="H3073" t="s">
        <v>2974</v>
      </c>
      <c r="I3073" t="s">
        <v>4485</v>
      </c>
      <c r="J3073" t="s">
        <v>5701</v>
      </c>
      <c r="K3073">
        <v>10292</v>
      </c>
      <c r="L3073" t="s">
        <v>5700</v>
      </c>
      <c r="M3073" s="87">
        <v>43768</v>
      </c>
      <c r="N3073" t="s">
        <v>1551</v>
      </c>
      <c r="O3073" t="s">
        <v>1552</v>
      </c>
      <c r="P3073" s="61">
        <v>-69.53</v>
      </c>
      <c r="Q3073" t="s">
        <v>1552</v>
      </c>
      <c r="R3073" s="61">
        <v>0</v>
      </c>
      <c r="S3073" s="61">
        <v>-69.53</v>
      </c>
    </row>
    <row r="3074" spans="1:19" x14ac:dyDescent="0.2">
      <c r="A3074" t="s">
        <v>647</v>
      </c>
      <c r="B3074" t="s">
        <v>1062</v>
      </c>
      <c r="C3074" t="s">
        <v>1433</v>
      </c>
      <c r="D3074" t="s">
        <v>239</v>
      </c>
      <c r="E3074" t="s">
        <v>1546</v>
      </c>
      <c r="F3074" t="s">
        <v>118</v>
      </c>
      <c r="G3074" s="87">
        <v>43760</v>
      </c>
      <c r="H3074" t="s">
        <v>2974</v>
      </c>
      <c r="I3074" t="s">
        <v>4485</v>
      </c>
      <c r="J3074" t="s">
        <v>5702</v>
      </c>
      <c r="K3074">
        <v>10292</v>
      </c>
      <c r="L3074" t="s">
        <v>5700</v>
      </c>
      <c r="M3074" s="87">
        <v>43768</v>
      </c>
      <c r="N3074" t="s">
        <v>1551</v>
      </c>
      <c r="O3074" t="s">
        <v>1552</v>
      </c>
      <c r="P3074" s="61">
        <v>-5750</v>
      </c>
      <c r="Q3074" t="s">
        <v>1552</v>
      </c>
      <c r="R3074" s="61">
        <v>0</v>
      </c>
      <c r="S3074" s="61">
        <v>-5750</v>
      </c>
    </row>
    <row r="3075" spans="1:19" x14ac:dyDescent="0.2">
      <c r="A3075" t="s">
        <v>647</v>
      </c>
      <c r="B3075" t="s">
        <v>1062</v>
      </c>
      <c r="C3075" t="s">
        <v>1433</v>
      </c>
      <c r="D3075" t="s">
        <v>239</v>
      </c>
      <c r="E3075" t="s">
        <v>1546</v>
      </c>
      <c r="F3075" t="s">
        <v>118</v>
      </c>
      <c r="G3075" s="87">
        <v>43760</v>
      </c>
      <c r="H3075" t="s">
        <v>2974</v>
      </c>
      <c r="I3075" t="s">
        <v>4485</v>
      </c>
      <c r="J3075" t="s">
        <v>4740</v>
      </c>
      <c r="K3075">
        <v>10292</v>
      </c>
      <c r="L3075" t="s">
        <v>5700</v>
      </c>
      <c r="M3075" s="87">
        <v>43768</v>
      </c>
      <c r="N3075" t="s">
        <v>1551</v>
      </c>
      <c r="O3075" t="s">
        <v>1552</v>
      </c>
      <c r="P3075" s="61">
        <v>-1300</v>
      </c>
      <c r="Q3075" t="s">
        <v>1552</v>
      </c>
      <c r="R3075" s="61">
        <v>0</v>
      </c>
      <c r="S3075" s="61">
        <v>-1300</v>
      </c>
    </row>
    <row r="3076" spans="1:19" x14ac:dyDescent="0.2">
      <c r="A3076" t="s">
        <v>647</v>
      </c>
      <c r="B3076" t="s">
        <v>1062</v>
      </c>
      <c r="C3076" t="s">
        <v>1433</v>
      </c>
      <c r="D3076" t="s">
        <v>239</v>
      </c>
      <c r="E3076" t="s">
        <v>1546</v>
      </c>
      <c r="F3076" t="s">
        <v>118</v>
      </c>
      <c r="G3076" s="87">
        <v>43760</v>
      </c>
      <c r="H3076" t="s">
        <v>2974</v>
      </c>
      <c r="I3076" t="s">
        <v>4485</v>
      </c>
      <c r="J3076" t="s">
        <v>4737</v>
      </c>
      <c r="K3076">
        <v>10292</v>
      </c>
      <c r="L3076" t="s">
        <v>5700</v>
      </c>
      <c r="M3076" s="87">
        <v>43768</v>
      </c>
      <c r="N3076" t="s">
        <v>1551</v>
      </c>
      <c r="O3076" t="s">
        <v>1552</v>
      </c>
      <c r="P3076" s="61">
        <v>-109.95</v>
      </c>
      <c r="Q3076" t="s">
        <v>1552</v>
      </c>
      <c r="R3076" s="61">
        <v>0</v>
      </c>
      <c r="S3076" s="61">
        <v>-109.95</v>
      </c>
    </row>
    <row r="3077" spans="1:19" x14ac:dyDescent="0.2">
      <c r="A3077" t="s">
        <v>647</v>
      </c>
      <c r="B3077" t="s">
        <v>1062</v>
      </c>
      <c r="C3077" t="s">
        <v>1433</v>
      </c>
      <c r="D3077" t="s">
        <v>239</v>
      </c>
      <c r="E3077" t="s">
        <v>1546</v>
      </c>
      <c r="F3077" t="s">
        <v>118</v>
      </c>
      <c r="G3077" s="87">
        <v>43760</v>
      </c>
      <c r="H3077" t="s">
        <v>2974</v>
      </c>
      <c r="I3077" t="s">
        <v>4485</v>
      </c>
      <c r="J3077" t="s">
        <v>4649</v>
      </c>
      <c r="K3077">
        <v>10292</v>
      </c>
      <c r="L3077" t="s">
        <v>5700</v>
      </c>
      <c r="M3077" s="87">
        <v>43768</v>
      </c>
      <c r="N3077" t="s">
        <v>1551</v>
      </c>
      <c r="O3077" t="s">
        <v>1552</v>
      </c>
      <c r="P3077" s="61">
        <v>-300</v>
      </c>
      <c r="Q3077" t="s">
        <v>1552</v>
      </c>
      <c r="R3077" s="61">
        <v>0</v>
      </c>
      <c r="S3077" s="61">
        <v>-300</v>
      </c>
    </row>
    <row r="3078" spans="1:19" x14ac:dyDescent="0.2">
      <c r="A3078" t="s">
        <v>647</v>
      </c>
      <c r="B3078" t="s">
        <v>1062</v>
      </c>
      <c r="C3078" t="s">
        <v>1433</v>
      </c>
      <c r="D3078" t="s">
        <v>239</v>
      </c>
      <c r="E3078" t="s">
        <v>1546</v>
      </c>
      <c r="F3078" t="s">
        <v>118</v>
      </c>
      <c r="G3078" s="87">
        <v>43760</v>
      </c>
      <c r="H3078" t="s">
        <v>2974</v>
      </c>
      <c r="I3078" t="s">
        <v>5703</v>
      </c>
      <c r="J3078" t="s">
        <v>5704</v>
      </c>
      <c r="K3078">
        <v>10292</v>
      </c>
      <c r="L3078" t="s">
        <v>5705</v>
      </c>
      <c r="M3078" s="87">
        <v>43768</v>
      </c>
      <c r="N3078" t="s">
        <v>1551</v>
      </c>
      <c r="O3078" t="s">
        <v>1552</v>
      </c>
      <c r="P3078" s="61">
        <v>415</v>
      </c>
      <c r="Q3078" t="s">
        <v>1552</v>
      </c>
      <c r="R3078" s="61">
        <v>415</v>
      </c>
      <c r="S3078" s="61">
        <v>0</v>
      </c>
    </row>
    <row r="3079" spans="1:19" x14ac:dyDescent="0.2">
      <c r="A3079" t="s">
        <v>647</v>
      </c>
      <c r="B3079" t="s">
        <v>1062</v>
      </c>
      <c r="C3079" t="s">
        <v>1433</v>
      </c>
      <c r="D3079" t="s">
        <v>239</v>
      </c>
      <c r="E3079" t="s">
        <v>1546</v>
      </c>
      <c r="F3079" t="s">
        <v>118</v>
      </c>
      <c r="G3079" s="87">
        <v>43761</v>
      </c>
      <c r="H3079" t="s">
        <v>2974</v>
      </c>
      <c r="I3079" t="s">
        <v>4485</v>
      </c>
      <c r="J3079" t="s">
        <v>5706</v>
      </c>
      <c r="K3079">
        <v>10292</v>
      </c>
      <c r="L3079" t="s">
        <v>5707</v>
      </c>
      <c r="M3079" s="87">
        <v>43768</v>
      </c>
      <c r="N3079" t="s">
        <v>1551</v>
      </c>
      <c r="O3079" t="s">
        <v>1552</v>
      </c>
      <c r="P3079" s="61">
        <v>-300</v>
      </c>
      <c r="Q3079" t="s">
        <v>1552</v>
      </c>
      <c r="R3079" s="61">
        <v>0</v>
      </c>
      <c r="S3079" s="61">
        <v>-300</v>
      </c>
    </row>
    <row r="3080" spans="1:19" x14ac:dyDescent="0.2">
      <c r="A3080" t="s">
        <v>647</v>
      </c>
      <c r="B3080" t="s">
        <v>1062</v>
      </c>
      <c r="C3080" t="s">
        <v>1433</v>
      </c>
      <c r="D3080" t="s">
        <v>239</v>
      </c>
      <c r="E3080" t="s">
        <v>1546</v>
      </c>
      <c r="F3080" t="s">
        <v>118</v>
      </c>
      <c r="G3080" s="87">
        <v>43761</v>
      </c>
      <c r="H3080" t="s">
        <v>2974</v>
      </c>
      <c r="I3080" t="s">
        <v>4485</v>
      </c>
      <c r="J3080" t="s">
        <v>5708</v>
      </c>
      <c r="K3080">
        <v>10292</v>
      </c>
      <c r="L3080" t="s">
        <v>5707</v>
      </c>
      <c r="M3080" s="87">
        <v>43768</v>
      </c>
      <c r="N3080" t="s">
        <v>1551</v>
      </c>
      <c r="O3080" t="s">
        <v>1552</v>
      </c>
      <c r="P3080" s="61">
        <v>-129.47</v>
      </c>
      <c r="Q3080" t="s">
        <v>1552</v>
      </c>
      <c r="R3080" s="61">
        <v>0</v>
      </c>
      <c r="S3080" s="61">
        <v>-129.47</v>
      </c>
    </row>
    <row r="3081" spans="1:19" x14ac:dyDescent="0.2">
      <c r="A3081" t="s">
        <v>647</v>
      </c>
      <c r="B3081" t="s">
        <v>1062</v>
      </c>
      <c r="C3081" t="s">
        <v>1433</v>
      </c>
      <c r="D3081" t="s">
        <v>239</v>
      </c>
      <c r="E3081" t="s">
        <v>1546</v>
      </c>
      <c r="F3081" t="s">
        <v>118</v>
      </c>
      <c r="G3081" s="87">
        <v>43761</v>
      </c>
      <c r="H3081" t="s">
        <v>2974</v>
      </c>
      <c r="I3081" t="s">
        <v>4485</v>
      </c>
      <c r="J3081" t="s">
        <v>4870</v>
      </c>
      <c r="K3081">
        <v>10292</v>
      </c>
      <c r="L3081" t="s">
        <v>5707</v>
      </c>
      <c r="M3081" s="87">
        <v>43768</v>
      </c>
      <c r="N3081" t="s">
        <v>1551</v>
      </c>
      <c r="O3081" t="s">
        <v>1552</v>
      </c>
      <c r="P3081" s="61">
        <v>-110.97</v>
      </c>
      <c r="Q3081" t="s">
        <v>1552</v>
      </c>
      <c r="R3081" s="61">
        <v>0</v>
      </c>
      <c r="S3081" s="61">
        <v>-110.97</v>
      </c>
    </row>
    <row r="3082" spans="1:19" x14ac:dyDescent="0.2">
      <c r="A3082" t="s">
        <v>647</v>
      </c>
      <c r="B3082" t="s">
        <v>1062</v>
      </c>
      <c r="C3082" t="s">
        <v>1433</v>
      </c>
      <c r="D3082" t="s">
        <v>239</v>
      </c>
      <c r="E3082" t="s">
        <v>1546</v>
      </c>
      <c r="F3082" t="s">
        <v>118</v>
      </c>
      <c r="G3082" s="87">
        <v>43761</v>
      </c>
      <c r="H3082" t="s">
        <v>2974</v>
      </c>
      <c r="I3082" t="s">
        <v>5709</v>
      </c>
      <c r="J3082" t="s">
        <v>4509</v>
      </c>
      <c r="K3082">
        <v>10292</v>
      </c>
      <c r="L3082" t="s">
        <v>5710</v>
      </c>
      <c r="M3082" s="87">
        <v>43768</v>
      </c>
      <c r="N3082" t="s">
        <v>1551</v>
      </c>
      <c r="O3082" t="s">
        <v>1552</v>
      </c>
      <c r="P3082" s="61">
        <v>-15906.07</v>
      </c>
      <c r="Q3082" t="s">
        <v>1552</v>
      </c>
      <c r="R3082" s="61">
        <v>0</v>
      </c>
      <c r="S3082" s="61">
        <v>-15906.07</v>
      </c>
    </row>
    <row r="3083" spans="1:19" x14ac:dyDescent="0.2">
      <c r="A3083" t="s">
        <v>647</v>
      </c>
      <c r="B3083" t="s">
        <v>1062</v>
      </c>
      <c r="C3083" t="s">
        <v>1433</v>
      </c>
      <c r="D3083" t="s">
        <v>239</v>
      </c>
      <c r="E3083" t="s">
        <v>1546</v>
      </c>
      <c r="F3083" t="s">
        <v>118</v>
      </c>
      <c r="G3083" s="87">
        <v>43761</v>
      </c>
      <c r="H3083" t="s">
        <v>2974</v>
      </c>
      <c r="I3083" t="s">
        <v>5711</v>
      </c>
      <c r="J3083" t="s">
        <v>5712</v>
      </c>
      <c r="K3083">
        <v>10292</v>
      </c>
      <c r="L3083" t="s">
        <v>5713</v>
      </c>
      <c r="M3083" s="87">
        <v>43768</v>
      </c>
      <c r="N3083" t="s">
        <v>1551</v>
      </c>
      <c r="O3083" t="s">
        <v>1552</v>
      </c>
      <c r="P3083" s="61">
        <v>924</v>
      </c>
      <c r="Q3083" t="s">
        <v>1552</v>
      </c>
      <c r="R3083" s="61">
        <v>924</v>
      </c>
      <c r="S3083" s="61">
        <v>0</v>
      </c>
    </row>
    <row r="3084" spans="1:19" x14ac:dyDescent="0.2">
      <c r="A3084" t="s">
        <v>647</v>
      </c>
      <c r="B3084" t="s">
        <v>1062</v>
      </c>
      <c r="C3084" t="s">
        <v>1433</v>
      </c>
      <c r="D3084" t="s">
        <v>239</v>
      </c>
      <c r="E3084" t="s">
        <v>1546</v>
      </c>
      <c r="F3084" t="s">
        <v>118</v>
      </c>
      <c r="G3084" s="87">
        <v>43761</v>
      </c>
      <c r="H3084" t="s">
        <v>2974</v>
      </c>
      <c r="I3084" t="s">
        <v>5714</v>
      </c>
      <c r="J3084" t="s">
        <v>4763</v>
      </c>
      <c r="K3084">
        <v>10292</v>
      </c>
      <c r="L3084" t="s">
        <v>5715</v>
      </c>
      <c r="M3084" s="87">
        <v>43768</v>
      </c>
      <c r="N3084" t="s">
        <v>1551</v>
      </c>
      <c r="O3084" t="s">
        <v>1552</v>
      </c>
      <c r="P3084" s="61">
        <v>550</v>
      </c>
      <c r="Q3084" t="s">
        <v>1552</v>
      </c>
      <c r="R3084" s="61">
        <v>550</v>
      </c>
      <c r="S3084" s="61">
        <v>0</v>
      </c>
    </row>
    <row r="3085" spans="1:19" x14ac:dyDescent="0.2">
      <c r="A3085" t="s">
        <v>647</v>
      </c>
      <c r="B3085" t="s">
        <v>1062</v>
      </c>
      <c r="C3085" t="s">
        <v>1433</v>
      </c>
      <c r="D3085" t="s">
        <v>239</v>
      </c>
      <c r="E3085" t="s">
        <v>1546</v>
      </c>
      <c r="F3085" t="s">
        <v>118</v>
      </c>
      <c r="G3085" s="87">
        <v>43761</v>
      </c>
      <c r="H3085" t="s">
        <v>2974</v>
      </c>
      <c r="I3085" t="s">
        <v>5716</v>
      </c>
      <c r="J3085" t="s">
        <v>5717</v>
      </c>
      <c r="K3085">
        <v>10292</v>
      </c>
      <c r="L3085" t="s">
        <v>5715</v>
      </c>
      <c r="M3085" s="87">
        <v>43768</v>
      </c>
      <c r="N3085" t="s">
        <v>1551</v>
      </c>
      <c r="O3085" t="s">
        <v>1552</v>
      </c>
      <c r="P3085" s="61">
        <v>250</v>
      </c>
      <c r="Q3085" t="s">
        <v>1552</v>
      </c>
      <c r="R3085" s="61">
        <v>250</v>
      </c>
      <c r="S3085" s="61">
        <v>0</v>
      </c>
    </row>
    <row r="3086" spans="1:19" x14ac:dyDescent="0.2">
      <c r="A3086" t="s">
        <v>647</v>
      </c>
      <c r="B3086" t="s">
        <v>1062</v>
      </c>
      <c r="C3086" t="s">
        <v>1433</v>
      </c>
      <c r="D3086" t="s">
        <v>239</v>
      </c>
      <c r="E3086" t="s">
        <v>1546</v>
      </c>
      <c r="F3086" t="s">
        <v>118</v>
      </c>
      <c r="G3086" s="87">
        <v>43761</v>
      </c>
      <c r="H3086" t="s">
        <v>2974</v>
      </c>
      <c r="I3086" t="s">
        <v>5718</v>
      </c>
      <c r="J3086" t="s">
        <v>4525</v>
      </c>
      <c r="K3086">
        <v>10292</v>
      </c>
      <c r="L3086" t="s">
        <v>5719</v>
      </c>
      <c r="M3086" s="87">
        <v>43768</v>
      </c>
      <c r="N3086" t="s">
        <v>1551</v>
      </c>
      <c r="O3086" t="s">
        <v>1552</v>
      </c>
      <c r="P3086" s="61">
        <v>-331.35</v>
      </c>
      <c r="Q3086" t="s">
        <v>1552</v>
      </c>
      <c r="R3086" s="61">
        <v>0</v>
      </c>
      <c r="S3086" s="61">
        <v>-331.35</v>
      </c>
    </row>
    <row r="3087" spans="1:19" x14ac:dyDescent="0.2">
      <c r="A3087" t="s">
        <v>647</v>
      </c>
      <c r="B3087" t="s">
        <v>1062</v>
      </c>
      <c r="C3087" t="s">
        <v>1433</v>
      </c>
      <c r="D3087" t="s">
        <v>239</v>
      </c>
      <c r="E3087" t="s">
        <v>1546</v>
      </c>
      <c r="F3087" t="s">
        <v>118</v>
      </c>
      <c r="G3087" s="87">
        <v>43761</v>
      </c>
      <c r="H3087" t="s">
        <v>2974</v>
      </c>
      <c r="I3087" t="s">
        <v>5720</v>
      </c>
      <c r="J3087" t="s">
        <v>4528</v>
      </c>
      <c r="K3087">
        <v>10292</v>
      </c>
      <c r="L3087" t="s">
        <v>5719</v>
      </c>
      <c r="M3087" s="87">
        <v>43768</v>
      </c>
      <c r="N3087" t="s">
        <v>1551</v>
      </c>
      <c r="O3087" t="s">
        <v>1552</v>
      </c>
      <c r="P3087" s="61">
        <v>-264.7</v>
      </c>
      <c r="Q3087" t="s">
        <v>1552</v>
      </c>
      <c r="R3087" s="61">
        <v>0</v>
      </c>
      <c r="S3087" s="61">
        <v>-264.7</v>
      </c>
    </row>
    <row r="3088" spans="1:19" x14ac:dyDescent="0.2">
      <c r="A3088" t="s">
        <v>647</v>
      </c>
      <c r="B3088" t="s">
        <v>1062</v>
      </c>
      <c r="C3088" t="s">
        <v>1433</v>
      </c>
      <c r="D3088" t="s">
        <v>239</v>
      </c>
      <c r="E3088" t="s">
        <v>1546</v>
      </c>
      <c r="F3088" t="s">
        <v>118</v>
      </c>
      <c r="G3088" s="87">
        <v>43761</v>
      </c>
      <c r="H3088" t="s">
        <v>2974</v>
      </c>
      <c r="I3088" t="s">
        <v>5721</v>
      </c>
      <c r="J3088" t="s">
        <v>4530</v>
      </c>
      <c r="K3088">
        <v>10292</v>
      </c>
      <c r="L3088" t="s">
        <v>5719</v>
      </c>
      <c r="M3088" s="87">
        <v>43768</v>
      </c>
      <c r="N3088" t="s">
        <v>1551</v>
      </c>
      <c r="O3088" t="s">
        <v>1552</v>
      </c>
      <c r="P3088" s="61">
        <v>-164.43</v>
      </c>
      <c r="Q3088" t="s">
        <v>1552</v>
      </c>
      <c r="R3088" s="61">
        <v>0</v>
      </c>
      <c r="S3088" s="61">
        <v>-164.43</v>
      </c>
    </row>
    <row r="3089" spans="1:19" x14ac:dyDescent="0.2">
      <c r="A3089" t="s">
        <v>647</v>
      </c>
      <c r="B3089" t="s">
        <v>1062</v>
      </c>
      <c r="C3089" t="s">
        <v>1433</v>
      </c>
      <c r="D3089" t="s">
        <v>239</v>
      </c>
      <c r="E3089" t="s">
        <v>1546</v>
      </c>
      <c r="F3089" t="s">
        <v>118</v>
      </c>
      <c r="G3089" s="87">
        <v>43761</v>
      </c>
      <c r="H3089" t="s">
        <v>2974</v>
      </c>
      <c r="I3089" t="s">
        <v>5722</v>
      </c>
      <c r="J3089" t="s">
        <v>4532</v>
      </c>
      <c r="K3089">
        <v>10292</v>
      </c>
      <c r="L3089" t="s">
        <v>5719</v>
      </c>
      <c r="M3089" s="87">
        <v>43768</v>
      </c>
      <c r="N3089" t="s">
        <v>1551</v>
      </c>
      <c r="O3089" t="s">
        <v>1552</v>
      </c>
      <c r="P3089" s="61">
        <v>-276.57</v>
      </c>
      <c r="Q3089" t="s">
        <v>1552</v>
      </c>
      <c r="R3089" s="61">
        <v>0</v>
      </c>
      <c r="S3089" s="61">
        <v>-276.57</v>
      </c>
    </row>
    <row r="3090" spans="1:19" x14ac:dyDescent="0.2">
      <c r="A3090" t="s">
        <v>647</v>
      </c>
      <c r="B3090" t="s">
        <v>1062</v>
      </c>
      <c r="C3090" t="s">
        <v>1433</v>
      </c>
      <c r="D3090" t="s">
        <v>239</v>
      </c>
      <c r="E3090" t="s">
        <v>1546</v>
      </c>
      <c r="F3090" t="s">
        <v>118</v>
      </c>
      <c r="G3090" s="87">
        <v>43761</v>
      </c>
      <c r="H3090" t="s">
        <v>2974</v>
      </c>
      <c r="I3090" t="s">
        <v>5723</v>
      </c>
      <c r="J3090" t="s">
        <v>4534</v>
      </c>
      <c r="K3090">
        <v>10292</v>
      </c>
      <c r="L3090" t="s">
        <v>5719</v>
      </c>
      <c r="M3090" s="87">
        <v>43768</v>
      </c>
      <c r="N3090" t="s">
        <v>1551</v>
      </c>
      <c r="O3090" t="s">
        <v>1552</v>
      </c>
      <c r="P3090" s="61">
        <v>-219.23</v>
      </c>
      <c r="Q3090" t="s">
        <v>1552</v>
      </c>
      <c r="R3090" s="61">
        <v>0</v>
      </c>
      <c r="S3090" s="61">
        <v>-219.23</v>
      </c>
    </row>
    <row r="3091" spans="1:19" x14ac:dyDescent="0.2">
      <c r="A3091" t="s">
        <v>647</v>
      </c>
      <c r="B3091" t="s">
        <v>1062</v>
      </c>
      <c r="C3091" t="s">
        <v>1433</v>
      </c>
      <c r="D3091" t="s">
        <v>239</v>
      </c>
      <c r="E3091" t="s">
        <v>1546</v>
      </c>
      <c r="F3091" t="s">
        <v>118</v>
      </c>
      <c r="G3091" s="87">
        <v>43761</v>
      </c>
      <c r="H3091" t="s">
        <v>2974</v>
      </c>
      <c r="I3091" t="s">
        <v>5724</v>
      </c>
      <c r="J3091" t="s">
        <v>4536</v>
      </c>
      <c r="K3091">
        <v>10292</v>
      </c>
      <c r="L3091" t="s">
        <v>5719</v>
      </c>
      <c r="M3091" s="87">
        <v>43768</v>
      </c>
      <c r="N3091" t="s">
        <v>1551</v>
      </c>
      <c r="O3091" t="s">
        <v>1552</v>
      </c>
      <c r="P3091" s="61">
        <v>-242.26</v>
      </c>
      <c r="Q3091" t="s">
        <v>1552</v>
      </c>
      <c r="R3091" s="61">
        <v>0</v>
      </c>
      <c r="S3091" s="61">
        <v>-242.26</v>
      </c>
    </row>
    <row r="3092" spans="1:19" x14ac:dyDescent="0.2">
      <c r="A3092" t="s">
        <v>647</v>
      </c>
      <c r="B3092" t="s">
        <v>1062</v>
      </c>
      <c r="C3092" t="s">
        <v>1433</v>
      </c>
      <c r="D3092" t="s">
        <v>239</v>
      </c>
      <c r="E3092" t="s">
        <v>1546</v>
      </c>
      <c r="F3092" t="s">
        <v>118</v>
      </c>
      <c r="G3092" s="87">
        <v>43761</v>
      </c>
      <c r="H3092" t="s">
        <v>2974</v>
      </c>
      <c r="I3092" t="s">
        <v>5725</v>
      </c>
      <c r="J3092" t="s">
        <v>4538</v>
      </c>
      <c r="K3092">
        <v>10292</v>
      </c>
      <c r="L3092" t="s">
        <v>5719</v>
      </c>
      <c r="M3092" s="87">
        <v>43768</v>
      </c>
      <c r="N3092" t="s">
        <v>1551</v>
      </c>
      <c r="O3092" t="s">
        <v>1552</v>
      </c>
      <c r="P3092" s="61">
        <v>-457.51</v>
      </c>
      <c r="Q3092" t="s">
        <v>1552</v>
      </c>
      <c r="R3092" s="61">
        <v>0</v>
      </c>
      <c r="S3092" s="61">
        <v>-457.51</v>
      </c>
    </row>
    <row r="3093" spans="1:19" x14ac:dyDescent="0.2">
      <c r="A3093" t="s">
        <v>647</v>
      </c>
      <c r="B3093" t="s">
        <v>1062</v>
      </c>
      <c r="C3093" t="s">
        <v>1433</v>
      </c>
      <c r="D3093" t="s">
        <v>239</v>
      </c>
      <c r="E3093" t="s">
        <v>1546</v>
      </c>
      <c r="F3093" t="s">
        <v>118</v>
      </c>
      <c r="G3093" s="87">
        <v>43762</v>
      </c>
      <c r="H3093" t="s">
        <v>2974</v>
      </c>
      <c r="I3093" t="s">
        <v>5726</v>
      </c>
      <c r="J3093" t="s">
        <v>5727</v>
      </c>
      <c r="K3093">
        <v>10292</v>
      </c>
      <c r="L3093" t="s">
        <v>5728</v>
      </c>
      <c r="M3093" s="87">
        <v>43768</v>
      </c>
      <c r="N3093" t="s">
        <v>1551</v>
      </c>
      <c r="O3093" t="s">
        <v>1552</v>
      </c>
      <c r="P3093" s="61">
        <v>-85</v>
      </c>
      <c r="Q3093" t="s">
        <v>1552</v>
      </c>
      <c r="R3093" s="61">
        <v>0</v>
      </c>
      <c r="S3093" s="61">
        <v>-85</v>
      </c>
    </row>
    <row r="3094" spans="1:19" x14ac:dyDescent="0.2">
      <c r="A3094" t="s">
        <v>647</v>
      </c>
      <c r="B3094" t="s">
        <v>1062</v>
      </c>
      <c r="C3094" t="s">
        <v>1433</v>
      </c>
      <c r="D3094" t="s">
        <v>239</v>
      </c>
      <c r="E3094" t="s">
        <v>1546</v>
      </c>
      <c r="F3094" t="s">
        <v>118</v>
      </c>
      <c r="G3094" s="87">
        <v>43763</v>
      </c>
      <c r="H3094" t="s">
        <v>2974</v>
      </c>
      <c r="I3094" t="s">
        <v>5729</v>
      </c>
      <c r="J3094" t="s">
        <v>5730</v>
      </c>
      <c r="K3094">
        <v>10292</v>
      </c>
      <c r="L3094" t="s">
        <v>5731</v>
      </c>
      <c r="M3094" s="87">
        <v>43768</v>
      </c>
      <c r="N3094" t="s">
        <v>1551</v>
      </c>
      <c r="O3094" t="s">
        <v>1552</v>
      </c>
      <c r="P3094" s="61">
        <v>2090</v>
      </c>
      <c r="Q3094" t="s">
        <v>1552</v>
      </c>
      <c r="R3094" s="61">
        <v>2090</v>
      </c>
      <c r="S3094" s="61">
        <v>0</v>
      </c>
    </row>
    <row r="3095" spans="1:19" x14ac:dyDescent="0.2">
      <c r="A3095" t="s">
        <v>647</v>
      </c>
      <c r="B3095" t="s">
        <v>1062</v>
      </c>
      <c r="C3095" t="s">
        <v>1433</v>
      </c>
      <c r="D3095" t="s">
        <v>239</v>
      </c>
      <c r="E3095" t="s">
        <v>1546</v>
      </c>
      <c r="F3095" t="s">
        <v>118</v>
      </c>
      <c r="G3095" s="87">
        <v>43763</v>
      </c>
      <c r="H3095" t="s">
        <v>2974</v>
      </c>
      <c r="I3095" t="s">
        <v>5732</v>
      </c>
      <c r="J3095" t="s">
        <v>5733</v>
      </c>
      <c r="K3095">
        <v>10292</v>
      </c>
      <c r="L3095" t="s">
        <v>5731</v>
      </c>
      <c r="M3095" s="87">
        <v>43768</v>
      </c>
      <c r="N3095" t="s">
        <v>1551</v>
      </c>
      <c r="O3095" t="s">
        <v>1552</v>
      </c>
      <c r="P3095" s="61">
        <v>1375</v>
      </c>
      <c r="Q3095" t="s">
        <v>1552</v>
      </c>
      <c r="R3095" s="61">
        <v>1375</v>
      </c>
      <c r="S3095" s="61">
        <v>0</v>
      </c>
    </row>
    <row r="3096" spans="1:19" x14ac:dyDescent="0.2">
      <c r="A3096" t="s">
        <v>647</v>
      </c>
      <c r="B3096" t="s">
        <v>1062</v>
      </c>
      <c r="C3096" t="s">
        <v>1433</v>
      </c>
      <c r="D3096" t="s">
        <v>239</v>
      </c>
      <c r="E3096" t="s">
        <v>1546</v>
      </c>
      <c r="F3096" t="s">
        <v>118</v>
      </c>
      <c r="G3096" s="87">
        <v>43766</v>
      </c>
      <c r="H3096" t="s">
        <v>2974</v>
      </c>
      <c r="I3096" t="s">
        <v>4485</v>
      </c>
      <c r="J3096" t="s">
        <v>5734</v>
      </c>
      <c r="K3096">
        <v>10294</v>
      </c>
      <c r="L3096" t="s">
        <v>5735</v>
      </c>
      <c r="M3096" s="87">
        <v>43773</v>
      </c>
      <c r="N3096" t="s">
        <v>3298</v>
      </c>
      <c r="O3096" t="s">
        <v>1552</v>
      </c>
      <c r="P3096" s="61">
        <v>-94.01</v>
      </c>
      <c r="Q3096" t="s">
        <v>1552</v>
      </c>
      <c r="R3096" s="61">
        <v>0</v>
      </c>
      <c r="S3096" s="61">
        <v>-94.01</v>
      </c>
    </row>
    <row r="3097" spans="1:19" x14ac:dyDescent="0.2">
      <c r="A3097" t="s">
        <v>647</v>
      </c>
      <c r="B3097" t="s">
        <v>1062</v>
      </c>
      <c r="C3097" t="s">
        <v>1433</v>
      </c>
      <c r="D3097" t="s">
        <v>239</v>
      </c>
      <c r="E3097" t="s">
        <v>1546</v>
      </c>
      <c r="F3097" t="s">
        <v>118</v>
      </c>
      <c r="G3097" s="87">
        <v>43766</v>
      </c>
      <c r="H3097" t="s">
        <v>2974</v>
      </c>
      <c r="I3097" t="s">
        <v>4485</v>
      </c>
      <c r="J3097" t="s">
        <v>4735</v>
      </c>
      <c r="K3097">
        <v>10294</v>
      </c>
      <c r="L3097" t="s">
        <v>5735</v>
      </c>
      <c r="M3097" s="87">
        <v>43773</v>
      </c>
      <c r="N3097" t="s">
        <v>3298</v>
      </c>
      <c r="O3097" t="s">
        <v>1552</v>
      </c>
      <c r="P3097" s="61">
        <v>-800</v>
      </c>
      <c r="Q3097" t="s">
        <v>1552</v>
      </c>
      <c r="R3097" s="61">
        <v>0</v>
      </c>
      <c r="S3097" s="61">
        <v>-800</v>
      </c>
    </row>
    <row r="3098" spans="1:19" x14ac:dyDescent="0.2">
      <c r="A3098" t="s">
        <v>647</v>
      </c>
      <c r="B3098" t="s">
        <v>1062</v>
      </c>
      <c r="C3098" t="s">
        <v>1433</v>
      </c>
      <c r="D3098" t="s">
        <v>239</v>
      </c>
      <c r="E3098" t="s">
        <v>1546</v>
      </c>
      <c r="F3098" t="s">
        <v>118</v>
      </c>
      <c r="G3098" s="87">
        <v>43766</v>
      </c>
      <c r="H3098" t="s">
        <v>2974</v>
      </c>
      <c r="I3098" t="s">
        <v>4485</v>
      </c>
      <c r="J3098" t="s">
        <v>5736</v>
      </c>
      <c r="K3098">
        <v>10294</v>
      </c>
      <c r="L3098" t="s">
        <v>5735</v>
      </c>
      <c r="M3098" s="87">
        <v>43773</v>
      </c>
      <c r="N3098" t="s">
        <v>3298</v>
      </c>
      <c r="O3098" t="s">
        <v>1552</v>
      </c>
      <c r="P3098" s="61">
        <v>-10527</v>
      </c>
      <c r="Q3098" t="s">
        <v>1552</v>
      </c>
      <c r="R3098" s="61">
        <v>0</v>
      </c>
      <c r="S3098" s="61">
        <v>-10527</v>
      </c>
    </row>
    <row r="3099" spans="1:19" x14ac:dyDescent="0.2">
      <c r="A3099" t="s">
        <v>647</v>
      </c>
      <c r="B3099" t="s">
        <v>1062</v>
      </c>
      <c r="C3099" t="s">
        <v>1433</v>
      </c>
      <c r="D3099" t="s">
        <v>239</v>
      </c>
      <c r="E3099" t="s">
        <v>1546</v>
      </c>
      <c r="F3099" t="s">
        <v>118</v>
      </c>
      <c r="G3099" s="87">
        <v>43766</v>
      </c>
      <c r="H3099" t="s">
        <v>2974</v>
      </c>
      <c r="I3099" t="s">
        <v>4485</v>
      </c>
      <c r="J3099" t="s">
        <v>4738</v>
      </c>
      <c r="K3099">
        <v>10294</v>
      </c>
      <c r="L3099" t="s">
        <v>5735</v>
      </c>
      <c r="M3099" s="87">
        <v>43773</v>
      </c>
      <c r="N3099" t="s">
        <v>3298</v>
      </c>
      <c r="O3099" t="s">
        <v>1552</v>
      </c>
      <c r="P3099" s="61">
        <v>-200</v>
      </c>
      <c r="Q3099" t="s">
        <v>1552</v>
      </c>
      <c r="R3099" s="61">
        <v>0</v>
      </c>
      <c r="S3099" s="61">
        <v>-200</v>
      </c>
    </row>
    <row r="3100" spans="1:19" x14ac:dyDescent="0.2">
      <c r="A3100" t="s">
        <v>647</v>
      </c>
      <c r="B3100" t="s">
        <v>1062</v>
      </c>
      <c r="C3100" t="s">
        <v>1433</v>
      </c>
      <c r="D3100" t="s">
        <v>239</v>
      </c>
      <c r="E3100" t="s">
        <v>1546</v>
      </c>
      <c r="F3100" t="s">
        <v>118</v>
      </c>
      <c r="G3100" s="87">
        <v>43766</v>
      </c>
      <c r="H3100" t="s">
        <v>2974</v>
      </c>
      <c r="I3100" t="s">
        <v>4485</v>
      </c>
      <c r="J3100" t="s">
        <v>4563</v>
      </c>
      <c r="K3100">
        <v>10294</v>
      </c>
      <c r="L3100" t="s">
        <v>5735</v>
      </c>
      <c r="M3100" s="87">
        <v>43773</v>
      </c>
      <c r="N3100" t="s">
        <v>3298</v>
      </c>
      <c r="O3100" t="s">
        <v>1552</v>
      </c>
      <c r="P3100" s="61">
        <v>-600</v>
      </c>
      <c r="Q3100" t="s">
        <v>1552</v>
      </c>
      <c r="R3100" s="61">
        <v>0</v>
      </c>
      <c r="S3100" s="61">
        <v>-600</v>
      </c>
    </row>
    <row r="3101" spans="1:19" x14ac:dyDescent="0.2">
      <c r="A3101" t="s">
        <v>647</v>
      </c>
      <c r="B3101" t="s">
        <v>1062</v>
      </c>
      <c r="C3101" t="s">
        <v>1433</v>
      </c>
      <c r="D3101" t="s">
        <v>239</v>
      </c>
      <c r="E3101" t="s">
        <v>1546</v>
      </c>
      <c r="F3101" t="s">
        <v>118</v>
      </c>
      <c r="G3101" s="87">
        <v>43766</v>
      </c>
      <c r="H3101" t="s">
        <v>2974</v>
      </c>
      <c r="I3101" t="s">
        <v>4485</v>
      </c>
      <c r="J3101" t="s">
        <v>4490</v>
      </c>
      <c r="K3101">
        <v>10294</v>
      </c>
      <c r="L3101" t="s">
        <v>5735</v>
      </c>
      <c r="M3101" s="87">
        <v>43773</v>
      </c>
      <c r="N3101" t="s">
        <v>3298</v>
      </c>
      <c r="O3101" t="s">
        <v>1552</v>
      </c>
      <c r="P3101" s="61">
        <v>-200</v>
      </c>
      <c r="Q3101" t="s">
        <v>1552</v>
      </c>
      <c r="R3101" s="61">
        <v>0</v>
      </c>
      <c r="S3101" s="61">
        <v>-200</v>
      </c>
    </row>
    <row r="3102" spans="1:19" x14ac:dyDescent="0.2">
      <c r="A3102" t="s">
        <v>647</v>
      </c>
      <c r="B3102" t="s">
        <v>1062</v>
      </c>
      <c r="C3102" t="s">
        <v>1433</v>
      </c>
      <c r="D3102" t="s">
        <v>239</v>
      </c>
      <c r="E3102" t="s">
        <v>1546</v>
      </c>
      <c r="F3102" t="s">
        <v>118</v>
      </c>
      <c r="G3102" s="87">
        <v>43766</v>
      </c>
      <c r="H3102" t="s">
        <v>2974</v>
      </c>
      <c r="I3102" t="s">
        <v>4485</v>
      </c>
      <c r="J3102" t="s">
        <v>4743</v>
      </c>
      <c r="K3102">
        <v>10294</v>
      </c>
      <c r="L3102" t="s">
        <v>5735</v>
      </c>
      <c r="M3102" s="87">
        <v>43773</v>
      </c>
      <c r="N3102" t="s">
        <v>3298</v>
      </c>
      <c r="O3102" t="s">
        <v>1552</v>
      </c>
      <c r="P3102" s="61">
        <v>-200</v>
      </c>
      <c r="Q3102" t="s">
        <v>1552</v>
      </c>
      <c r="R3102" s="61">
        <v>0</v>
      </c>
      <c r="S3102" s="61">
        <v>-200</v>
      </c>
    </row>
    <row r="3103" spans="1:19" x14ac:dyDescent="0.2">
      <c r="A3103" t="s">
        <v>647</v>
      </c>
      <c r="B3103" t="s">
        <v>1062</v>
      </c>
      <c r="C3103" t="s">
        <v>1433</v>
      </c>
      <c r="D3103" t="s">
        <v>239</v>
      </c>
      <c r="E3103" t="s">
        <v>1546</v>
      </c>
      <c r="F3103" t="s">
        <v>118</v>
      </c>
      <c r="G3103" s="87">
        <v>43766</v>
      </c>
      <c r="H3103" t="s">
        <v>2974</v>
      </c>
      <c r="I3103" t="s">
        <v>4485</v>
      </c>
      <c r="J3103" t="s">
        <v>4984</v>
      </c>
      <c r="K3103">
        <v>10294</v>
      </c>
      <c r="L3103" t="s">
        <v>5735</v>
      </c>
      <c r="M3103" s="87">
        <v>43773</v>
      </c>
      <c r="N3103" t="s">
        <v>3298</v>
      </c>
      <c r="O3103" t="s">
        <v>1552</v>
      </c>
      <c r="P3103" s="61">
        <v>-30</v>
      </c>
      <c r="Q3103" t="s">
        <v>1552</v>
      </c>
      <c r="R3103" s="61">
        <v>0</v>
      </c>
      <c r="S3103" s="61">
        <v>-30</v>
      </c>
    </row>
    <row r="3104" spans="1:19" x14ac:dyDescent="0.2">
      <c r="A3104" t="s">
        <v>647</v>
      </c>
      <c r="B3104" t="s">
        <v>1062</v>
      </c>
      <c r="C3104" t="s">
        <v>1433</v>
      </c>
      <c r="D3104" t="s">
        <v>239</v>
      </c>
      <c r="E3104" t="s">
        <v>1546</v>
      </c>
      <c r="F3104" t="s">
        <v>118</v>
      </c>
      <c r="G3104" s="87">
        <v>43766</v>
      </c>
      <c r="H3104" t="s">
        <v>2974</v>
      </c>
      <c r="I3104" t="s">
        <v>4485</v>
      </c>
      <c r="J3104" t="s">
        <v>5065</v>
      </c>
      <c r="K3104">
        <v>10294</v>
      </c>
      <c r="L3104" t="s">
        <v>5735</v>
      </c>
      <c r="M3104" s="87">
        <v>43773</v>
      </c>
      <c r="N3104" t="s">
        <v>3298</v>
      </c>
      <c r="O3104" t="s">
        <v>1552</v>
      </c>
      <c r="P3104" s="61">
        <v>-115.34</v>
      </c>
      <c r="Q3104" t="s">
        <v>1552</v>
      </c>
      <c r="R3104" s="61">
        <v>0</v>
      </c>
      <c r="S3104" s="61">
        <v>-115.34</v>
      </c>
    </row>
    <row r="3105" spans="1:19" x14ac:dyDescent="0.2">
      <c r="A3105" t="s">
        <v>647</v>
      </c>
      <c r="B3105" t="s">
        <v>1062</v>
      </c>
      <c r="C3105" t="s">
        <v>1433</v>
      </c>
      <c r="D3105" t="s">
        <v>239</v>
      </c>
      <c r="E3105" t="s">
        <v>1546</v>
      </c>
      <c r="F3105" t="s">
        <v>118</v>
      </c>
      <c r="G3105" s="87">
        <v>43766</v>
      </c>
      <c r="H3105" t="s">
        <v>2974</v>
      </c>
      <c r="I3105" t="s">
        <v>5737</v>
      </c>
      <c r="J3105" t="s">
        <v>4674</v>
      </c>
      <c r="K3105">
        <v>10292</v>
      </c>
      <c r="L3105" t="s">
        <v>5738</v>
      </c>
      <c r="M3105" s="87">
        <v>43768</v>
      </c>
      <c r="N3105" t="s">
        <v>1551</v>
      </c>
      <c r="O3105" t="s">
        <v>1552</v>
      </c>
      <c r="P3105" s="61">
        <v>-32474</v>
      </c>
      <c r="Q3105" t="s">
        <v>1552</v>
      </c>
      <c r="R3105" s="61">
        <v>0</v>
      </c>
      <c r="S3105" s="61">
        <v>-32474</v>
      </c>
    </row>
    <row r="3106" spans="1:19" x14ac:dyDescent="0.2">
      <c r="A3106" t="s">
        <v>647</v>
      </c>
      <c r="B3106" t="s">
        <v>1062</v>
      </c>
      <c r="C3106" t="s">
        <v>1433</v>
      </c>
      <c r="D3106" t="s">
        <v>239</v>
      </c>
      <c r="E3106" t="s">
        <v>1546</v>
      </c>
      <c r="F3106" t="s">
        <v>118</v>
      </c>
      <c r="G3106" s="87">
        <v>43766</v>
      </c>
      <c r="H3106" t="s">
        <v>2974</v>
      </c>
      <c r="I3106" t="s">
        <v>5739</v>
      </c>
      <c r="J3106" t="s">
        <v>5740</v>
      </c>
      <c r="K3106">
        <v>10295</v>
      </c>
      <c r="L3106" t="s">
        <v>5741</v>
      </c>
      <c r="M3106" s="87">
        <v>43773</v>
      </c>
      <c r="N3106" t="s">
        <v>3298</v>
      </c>
      <c r="O3106" t="s">
        <v>1552</v>
      </c>
      <c r="P3106" s="61">
        <v>550</v>
      </c>
      <c r="Q3106" t="s">
        <v>1552</v>
      </c>
      <c r="R3106" s="61">
        <v>550</v>
      </c>
      <c r="S3106" s="61">
        <v>0</v>
      </c>
    </row>
    <row r="3107" spans="1:19" x14ac:dyDescent="0.2">
      <c r="A3107" t="s">
        <v>647</v>
      </c>
      <c r="B3107" t="s">
        <v>1062</v>
      </c>
      <c r="C3107" t="s">
        <v>1433</v>
      </c>
      <c r="D3107" t="s">
        <v>239</v>
      </c>
      <c r="E3107" t="s">
        <v>1546</v>
      </c>
      <c r="F3107" t="s">
        <v>118</v>
      </c>
      <c r="G3107" s="87">
        <v>43766</v>
      </c>
      <c r="H3107" t="s">
        <v>2974</v>
      </c>
      <c r="I3107" t="s">
        <v>5742</v>
      </c>
      <c r="J3107" t="s">
        <v>5562</v>
      </c>
      <c r="K3107">
        <v>10295</v>
      </c>
      <c r="L3107" t="s">
        <v>5741</v>
      </c>
      <c r="M3107" s="87">
        <v>43773</v>
      </c>
      <c r="N3107" t="s">
        <v>3298</v>
      </c>
      <c r="O3107" t="s">
        <v>1552</v>
      </c>
      <c r="P3107" s="61">
        <v>363</v>
      </c>
      <c r="Q3107" t="s">
        <v>1552</v>
      </c>
      <c r="R3107" s="61">
        <v>363</v>
      </c>
      <c r="S3107" s="61">
        <v>0</v>
      </c>
    </row>
    <row r="3108" spans="1:19" x14ac:dyDescent="0.2">
      <c r="A3108" t="s">
        <v>647</v>
      </c>
      <c r="B3108" t="s">
        <v>1062</v>
      </c>
      <c r="C3108" t="s">
        <v>1433</v>
      </c>
      <c r="D3108" t="s">
        <v>239</v>
      </c>
      <c r="E3108" t="s">
        <v>1546</v>
      </c>
      <c r="F3108" t="s">
        <v>118</v>
      </c>
      <c r="G3108" s="87">
        <v>43769</v>
      </c>
      <c r="H3108" t="s">
        <v>2974</v>
      </c>
      <c r="I3108" t="s">
        <v>4485</v>
      </c>
      <c r="J3108" t="s">
        <v>4984</v>
      </c>
      <c r="K3108">
        <v>10294</v>
      </c>
      <c r="L3108" t="s">
        <v>5743</v>
      </c>
      <c r="M3108" s="87">
        <v>43773</v>
      </c>
      <c r="N3108" t="s">
        <v>3298</v>
      </c>
      <c r="O3108" t="s">
        <v>1552</v>
      </c>
      <c r="P3108" s="61">
        <v>-90</v>
      </c>
      <c r="Q3108" t="s">
        <v>1552</v>
      </c>
      <c r="R3108" s="61">
        <v>0</v>
      </c>
      <c r="S3108" s="61">
        <v>-90</v>
      </c>
    </row>
    <row r="3109" spans="1:19" x14ac:dyDescent="0.2">
      <c r="A3109" t="s">
        <v>647</v>
      </c>
      <c r="B3109" t="s">
        <v>1062</v>
      </c>
      <c r="C3109" t="s">
        <v>1433</v>
      </c>
      <c r="D3109" t="s">
        <v>239</v>
      </c>
      <c r="E3109" t="s">
        <v>1546</v>
      </c>
      <c r="F3109" t="s">
        <v>118</v>
      </c>
      <c r="G3109" s="87">
        <v>43769</v>
      </c>
      <c r="H3109" t="s">
        <v>2974</v>
      </c>
      <c r="I3109" t="s">
        <v>4485</v>
      </c>
      <c r="J3109" t="s">
        <v>4546</v>
      </c>
      <c r="K3109">
        <v>10294</v>
      </c>
      <c r="L3109" t="s">
        <v>5743</v>
      </c>
      <c r="M3109" s="87">
        <v>43773</v>
      </c>
      <c r="N3109" t="s">
        <v>3298</v>
      </c>
      <c r="O3109" t="s">
        <v>1552</v>
      </c>
      <c r="P3109" s="61">
        <v>-11.5</v>
      </c>
      <c r="Q3109" t="s">
        <v>1552</v>
      </c>
      <c r="R3109" s="61">
        <v>0</v>
      </c>
      <c r="S3109" s="61">
        <v>-11.5</v>
      </c>
    </row>
    <row r="3110" spans="1:19" x14ac:dyDescent="0.2">
      <c r="A3110" t="s">
        <v>647</v>
      </c>
      <c r="B3110" t="s">
        <v>1062</v>
      </c>
      <c r="C3110" t="s">
        <v>1433</v>
      </c>
      <c r="D3110" t="s">
        <v>239</v>
      </c>
      <c r="E3110" t="s">
        <v>1546</v>
      </c>
      <c r="F3110" t="s">
        <v>118</v>
      </c>
      <c r="G3110" s="87">
        <v>43769</v>
      </c>
      <c r="H3110" t="s">
        <v>2974</v>
      </c>
      <c r="I3110" t="s">
        <v>4485</v>
      </c>
      <c r="J3110" t="s">
        <v>4745</v>
      </c>
      <c r="K3110">
        <v>10294</v>
      </c>
      <c r="L3110" t="s">
        <v>5743</v>
      </c>
      <c r="M3110" s="87">
        <v>43773</v>
      </c>
      <c r="N3110" t="s">
        <v>3298</v>
      </c>
      <c r="O3110" t="s">
        <v>1552</v>
      </c>
      <c r="P3110" s="61">
        <v>-300</v>
      </c>
      <c r="Q3110" t="s">
        <v>1552</v>
      </c>
      <c r="R3110" s="61">
        <v>0</v>
      </c>
      <c r="S3110" s="61">
        <v>-300</v>
      </c>
    </row>
    <row r="3111" spans="1:19" x14ac:dyDescent="0.2">
      <c r="A3111" t="s">
        <v>647</v>
      </c>
      <c r="B3111" t="s">
        <v>1062</v>
      </c>
      <c r="C3111" t="s">
        <v>1433</v>
      </c>
      <c r="D3111" t="s">
        <v>239</v>
      </c>
      <c r="E3111" t="s">
        <v>1546</v>
      </c>
      <c r="F3111" t="s">
        <v>118</v>
      </c>
      <c r="G3111" s="87">
        <v>43769</v>
      </c>
      <c r="H3111" t="s">
        <v>2974</v>
      </c>
      <c r="I3111" t="s">
        <v>4485</v>
      </c>
      <c r="J3111" t="s">
        <v>4742</v>
      </c>
      <c r="K3111">
        <v>10294</v>
      </c>
      <c r="L3111" t="s">
        <v>5743</v>
      </c>
      <c r="M3111" s="87">
        <v>43773</v>
      </c>
      <c r="N3111" t="s">
        <v>3298</v>
      </c>
      <c r="O3111" t="s">
        <v>1552</v>
      </c>
      <c r="P3111" s="61">
        <v>-500</v>
      </c>
      <c r="Q3111" t="s">
        <v>1552</v>
      </c>
      <c r="R3111" s="61">
        <v>0</v>
      </c>
      <c r="S3111" s="61">
        <v>-500</v>
      </c>
    </row>
    <row r="3112" spans="1:19" x14ac:dyDescent="0.2">
      <c r="A3112" t="s">
        <v>647</v>
      </c>
      <c r="B3112" t="s">
        <v>1062</v>
      </c>
      <c r="C3112" t="s">
        <v>1433</v>
      </c>
      <c r="D3112" t="s">
        <v>239</v>
      </c>
      <c r="E3112" t="s">
        <v>1546</v>
      </c>
      <c r="F3112" t="s">
        <v>118</v>
      </c>
      <c r="G3112" s="87">
        <v>43769</v>
      </c>
      <c r="H3112" t="s">
        <v>2974</v>
      </c>
      <c r="I3112" t="s">
        <v>4485</v>
      </c>
      <c r="J3112" t="s">
        <v>5744</v>
      </c>
      <c r="K3112">
        <v>10294</v>
      </c>
      <c r="L3112" t="s">
        <v>5743</v>
      </c>
      <c r="M3112" s="87">
        <v>43773</v>
      </c>
      <c r="N3112" t="s">
        <v>3298</v>
      </c>
      <c r="O3112" t="s">
        <v>1552</v>
      </c>
      <c r="P3112" s="61">
        <v>-200</v>
      </c>
      <c r="Q3112" t="s">
        <v>1552</v>
      </c>
      <c r="R3112" s="61">
        <v>0</v>
      </c>
      <c r="S3112" s="61">
        <v>-200</v>
      </c>
    </row>
    <row r="3113" spans="1:19" x14ac:dyDescent="0.2">
      <c r="A3113" t="s">
        <v>647</v>
      </c>
      <c r="B3113" t="s">
        <v>1062</v>
      </c>
      <c r="C3113" t="s">
        <v>1433</v>
      </c>
      <c r="D3113" t="s">
        <v>239</v>
      </c>
      <c r="E3113" t="s">
        <v>1546</v>
      </c>
      <c r="F3113" t="s">
        <v>118</v>
      </c>
      <c r="G3113" s="87">
        <v>43769</v>
      </c>
      <c r="H3113" t="s">
        <v>2974</v>
      </c>
      <c r="I3113" t="s">
        <v>4485</v>
      </c>
      <c r="J3113" t="s">
        <v>5200</v>
      </c>
      <c r="K3113">
        <v>10294</v>
      </c>
      <c r="L3113" t="s">
        <v>5743</v>
      </c>
      <c r="M3113" s="87">
        <v>43773</v>
      </c>
      <c r="N3113" t="s">
        <v>3298</v>
      </c>
      <c r="O3113" t="s">
        <v>1552</v>
      </c>
      <c r="P3113" s="61">
        <v>-300</v>
      </c>
      <c r="Q3113" t="s">
        <v>1552</v>
      </c>
      <c r="R3113" s="61">
        <v>0</v>
      </c>
      <c r="S3113" s="61">
        <v>-300</v>
      </c>
    </row>
    <row r="3114" spans="1:19" x14ac:dyDescent="0.2">
      <c r="A3114" t="s">
        <v>647</v>
      </c>
      <c r="B3114" t="s">
        <v>1062</v>
      </c>
      <c r="C3114" t="s">
        <v>1433</v>
      </c>
      <c r="D3114" t="s">
        <v>239</v>
      </c>
      <c r="E3114" t="s">
        <v>1546</v>
      </c>
      <c r="F3114" t="s">
        <v>118</v>
      </c>
      <c r="G3114" s="87">
        <v>43769</v>
      </c>
      <c r="H3114" t="s">
        <v>2974</v>
      </c>
      <c r="I3114" t="s">
        <v>4485</v>
      </c>
      <c r="J3114" t="s">
        <v>4488</v>
      </c>
      <c r="K3114">
        <v>10294</v>
      </c>
      <c r="L3114" t="s">
        <v>5743</v>
      </c>
      <c r="M3114" s="87">
        <v>43773</v>
      </c>
      <c r="N3114" t="s">
        <v>3298</v>
      </c>
      <c r="O3114" t="s">
        <v>1552</v>
      </c>
      <c r="P3114" s="61">
        <v>-82</v>
      </c>
      <c r="Q3114" t="s">
        <v>1552</v>
      </c>
      <c r="R3114" s="61">
        <v>0</v>
      </c>
      <c r="S3114" s="61">
        <v>-82</v>
      </c>
    </row>
    <row r="3115" spans="1:19" x14ac:dyDescent="0.2">
      <c r="A3115" t="s">
        <v>647</v>
      </c>
      <c r="B3115" t="s">
        <v>1062</v>
      </c>
      <c r="C3115" t="s">
        <v>1433</v>
      </c>
      <c r="D3115" t="s">
        <v>239</v>
      </c>
      <c r="E3115" t="s">
        <v>1546</v>
      </c>
      <c r="F3115" t="s">
        <v>118</v>
      </c>
      <c r="G3115" s="87">
        <v>43769</v>
      </c>
      <c r="H3115" t="s">
        <v>2974</v>
      </c>
      <c r="I3115" t="s">
        <v>4485</v>
      </c>
      <c r="J3115" t="s">
        <v>5734</v>
      </c>
      <c r="K3115">
        <v>10294</v>
      </c>
      <c r="L3115" t="s">
        <v>5743</v>
      </c>
      <c r="M3115" s="87">
        <v>43773</v>
      </c>
      <c r="N3115" t="s">
        <v>3298</v>
      </c>
      <c r="O3115" t="s">
        <v>1552</v>
      </c>
      <c r="P3115" s="61">
        <v>-57.71</v>
      </c>
      <c r="Q3115" t="s">
        <v>1552</v>
      </c>
      <c r="R3115" s="61">
        <v>0</v>
      </c>
      <c r="S3115" s="61">
        <v>-57.71</v>
      </c>
    </row>
    <row r="3116" spans="1:19" x14ac:dyDescent="0.2">
      <c r="A3116" t="s">
        <v>647</v>
      </c>
      <c r="B3116" t="s">
        <v>1062</v>
      </c>
      <c r="C3116" t="s">
        <v>1433</v>
      </c>
      <c r="D3116" t="s">
        <v>239</v>
      </c>
      <c r="E3116" t="s">
        <v>1546</v>
      </c>
      <c r="F3116" t="s">
        <v>118</v>
      </c>
      <c r="G3116" s="87">
        <v>43769</v>
      </c>
      <c r="H3116" t="s">
        <v>2974</v>
      </c>
      <c r="I3116" t="s">
        <v>4485</v>
      </c>
      <c r="J3116" t="s">
        <v>5745</v>
      </c>
      <c r="K3116">
        <v>10294</v>
      </c>
      <c r="L3116" t="s">
        <v>5743</v>
      </c>
      <c r="M3116" s="87">
        <v>43773</v>
      </c>
      <c r="N3116" t="s">
        <v>3298</v>
      </c>
      <c r="O3116" t="s">
        <v>1552</v>
      </c>
      <c r="P3116" s="61">
        <v>-900</v>
      </c>
      <c r="Q3116" t="s">
        <v>1552</v>
      </c>
      <c r="R3116" s="61">
        <v>0</v>
      </c>
      <c r="S3116" s="61">
        <v>-900</v>
      </c>
    </row>
    <row r="3117" spans="1:19" x14ac:dyDescent="0.2">
      <c r="A3117" t="s">
        <v>647</v>
      </c>
      <c r="B3117" t="s">
        <v>1062</v>
      </c>
      <c r="C3117" t="s">
        <v>1433</v>
      </c>
      <c r="D3117" t="s">
        <v>239</v>
      </c>
      <c r="E3117" t="s">
        <v>1546</v>
      </c>
      <c r="F3117" t="s">
        <v>118</v>
      </c>
      <c r="G3117" s="87">
        <v>43769</v>
      </c>
      <c r="H3117" t="s">
        <v>2974</v>
      </c>
      <c r="I3117" t="s">
        <v>4485</v>
      </c>
      <c r="J3117" t="s">
        <v>4978</v>
      </c>
      <c r="K3117">
        <v>10294</v>
      </c>
      <c r="L3117" t="s">
        <v>5743</v>
      </c>
      <c r="M3117" s="87">
        <v>43773</v>
      </c>
      <c r="N3117" t="s">
        <v>3298</v>
      </c>
      <c r="O3117" t="s">
        <v>1552</v>
      </c>
      <c r="P3117" s="61">
        <v>-250</v>
      </c>
      <c r="Q3117" t="s">
        <v>1552</v>
      </c>
      <c r="R3117" s="61">
        <v>0</v>
      </c>
      <c r="S3117" s="61">
        <v>-250</v>
      </c>
    </row>
    <row r="3118" spans="1:19" x14ac:dyDescent="0.2">
      <c r="A3118" t="s">
        <v>647</v>
      </c>
      <c r="B3118" t="s">
        <v>1062</v>
      </c>
      <c r="C3118" t="s">
        <v>1433</v>
      </c>
      <c r="D3118" t="s">
        <v>239</v>
      </c>
      <c r="E3118" t="s">
        <v>1546</v>
      </c>
      <c r="F3118" t="s">
        <v>118</v>
      </c>
      <c r="G3118" s="87">
        <v>43769</v>
      </c>
      <c r="H3118" t="s">
        <v>2974</v>
      </c>
      <c r="I3118" t="s">
        <v>4485</v>
      </c>
      <c r="J3118" t="s">
        <v>3459</v>
      </c>
      <c r="K3118">
        <v>10294</v>
      </c>
      <c r="L3118" t="s">
        <v>5743</v>
      </c>
      <c r="M3118" s="87">
        <v>43773</v>
      </c>
      <c r="N3118" t="s">
        <v>3298</v>
      </c>
      <c r="O3118" t="s">
        <v>1552</v>
      </c>
      <c r="P3118" s="61">
        <v>-625</v>
      </c>
      <c r="Q3118" t="s">
        <v>1552</v>
      </c>
      <c r="R3118" s="61">
        <v>0</v>
      </c>
      <c r="S3118" s="61">
        <v>-625</v>
      </c>
    </row>
    <row r="3119" spans="1:19" x14ac:dyDescent="0.2">
      <c r="A3119" t="s">
        <v>647</v>
      </c>
      <c r="B3119" t="s">
        <v>1062</v>
      </c>
      <c r="C3119" t="s">
        <v>1433</v>
      </c>
      <c r="D3119" t="s">
        <v>239</v>
      </c>
      <c r="E3119" t="s">
        <v>1546</v>
      </c>
      <c r="F3119" t="s">
        <v>118</v>
      </c>
      <c r="G3119" s="87">
        <v>43769</v>
      </c>
      <c r="H3119" t="s">
        <v>2974</v>
      </c>
      <c r="I3119" t="s">
        <v>5746</v>
      </c>
      <c r="J3119" t="s">
        <v>5747</v>
      </c>
      <c r="K3119">
        <v>10297</v>
      </c>
      <c r="L3119" t="s">
        <v>4133</v>
      </c>
      <c r="M3119" s="87">
        <v>43773</v>
      </c>
      <c r="N3119" t="s">
        <v>3298</v>
      </c>
      <c r="O3119" t="s">
        <v>1552</v>
      </c>
      <c r="P3119" s="61">
        <v>75000</v>
      </c>
      <c r="Q3119" t="s">
        <v>1552</v>
      </c>
      <c r="R3119" s="61">
        <v>75000</v>
      </c>
      <c r="S3119" s="61">
        <v>0</v>
      </c>
    </row>
    <row r="3120" spans="1:19" x14ac:dyDescent="0.2">
      <c r="A3120" t="s">
        <v>647</v>
      </c>
      <c r="B3120" t="s">
        <v>1062</v>
      </c>
      <c r="C3120" t="s">
        <v>1433</v>
      </c>
      <c r="D3120" t="s">
        <v>239</v>
      </c>
      <c r="E3120" t="s">
        <v>1546</v>
      </c>
      <c r="F3120" t="s">
        <v>118</v>
      </c>
      <c r="G3120" s="87">
        <v>43769</v>
      </c>
      <c r="H3120" t="s">
        <v>2974</v>
      </c>
      <c r="I3120" t="s">
        <v>5748</v>
      </c>
      <c r="J3120" t="s">
        <v>5176</v>
      </c>
      <c r="K3120">
        <v>10297</v>
      </c>
      <c r="L3120" t="s">
        <v>4133</v>
      </c>
      <c r="M3120" s="87">
        <v>43773</v>
      </c>
      <c r="N3120" t="s">
        <v>3298</v>
      </c>
      <c r="O3120" t="s">
        <v>1552</v>
      </c>
      <c r="P3120" s="61">
        <v>3410</v>
      </c>
      <c r="Q3120" t="s">
        <v>1552</v>
      </c>
      <c r="R3120" s="61">
        <v>3410</v>
      </c>
      <c r="S3120" s="61">
        <v>0</v>
      </c>
    </row>
    <row r="3121" spans="1:19" x14ac:dyDescent="0.2">
      <c r="A3121" t="s">
        <v>647</v>
      </c>
      <c r="B3121" t="s">
        <v>1062</v>
      </c>
      <c r="C3121" t="s">
        <v>1433</v>
      </c>
      <c r="D3121" t="s">
        <v>239</v>
      </c>
      <c r="E3121" t="s">
        <v>1546</v>
      </c>
      <c r="F3121" t="s">
        <v>118</v>
      </c>
      <c r="G3121" s="87">
        <v>43769</v>
      </c>
      <c r="H3121" t="s">
        <v>2974</v>
      </c>
      <c r="I3121" t="s">
        <v>5749</v>
      </c>
      <c r="J3121" t="s">
        <v>5750</v>
      </c>
      <c r="K3121">
        <v>10297</v>
      </c>
      <c r="L3121" t="s">
        <v>4133</v>
      </c>
      <c r="M3121" s="87">
        <v>43773</v>
      </c>
      <c r="N3121" t="s">
        <v>3298</v>
      </c>
      <c r="O3121" t="s">
        <v>1552</v>
      </c>
      <c r="P3121" s="61">
        <v>1100</v>
      </c>
      <c r="Q3121" t="s">
        <v>1552</v>
      </c>
      <c r="R3121" s="61">
        <v>1100</v>
      </c>
      <c r="S3121" s="61">
        <v>0</v>
      </c>
    </row>
    <row r="3122" spans="1:19" x14ac:dyDescent="0.2">
      <c r="A3122" t="s">
        <v>647</v>
      </c>
      <c r="B3122" t="s">
        <v>1062</v>
      </c>
      <c r="C3122" t="s">
        <v>1433</v>
      </c>
      <c r="D3122" t="s">
        <v>239</v>
      </c>
      <c r="E3122" t="s">
        <v>1546</v>
      </c>
      <c r="F3122" t="s">
        <v>118</v>
      </c>
      <c r="G3122" s="87">
        <v>43769</v>
      </c>
      <c r="H3122" t="s">
        <v>2974</v>
      </c>
      <c r="I3122" t="s">
        <v>5751</v>
      </c>
      <c r="J3122" t="s">
        <v>4729</v>
      </c>
      <c r="K3122">
        <v>10297</v>
      </c>
      <c r="L3122" t="s">
        <v>4133</v>
      </c>
      <c r="M3122" s="87">
        <v>43773</v>
      </c>
      <c r="N3122" t="s">
        <v>3298</v>
      </c>
      <c r="O3122" t="s">
        <v>1552</v>
      </c>
      <c r="P3122" s="61">
        <v>979</v>
      </c>
      <c r="Q3122" t="s">
        <v>1552</v>
      </c>
      <c r="R3122" s="61">
        <v>979</v>
      </c>
      <c r="S3122" s="61">
        <v>0</v>
      </c>
    </row>
    <row r="3123" spans="1:19" x14ac:dyDescent="0.2">
      <c r="A3123" t="s">
        <v>647</v>
      </c>
      <c r="B3123" t="s">
        <v>1062</v>
      </c>
      <c r="C3123" t="s">
        <v>1433</v>
      </c>
      <c r="D3123" t="s">
        <v>239</v>
      </c>
      <c r="E3123" t="s">
        <v>1546</v>
      </c>
      <c r="F3123" t="s">
        <v>118</v>
      </c>
      <c r="G3123" s="87">
        <v>43769</v>
      </c>
      <c r="H3123" t="s">
        <v>2974</v>
      </c>
      <c r="I3123" t="s">
        <v>5752</v>
      </c>
      <c r="J3123" t="s">
        <v>5753</v>
      </c>
      <c r="K3123">
        <v>10297</v>
      </c>
      <c r="L3123" t="s">
        <v>4133</v>
      </c>
      <c r="M3123" s="87">
        <v>43773</v>
      </c>
      <c r="N3123" t="s">
        <v>3298</v>
      </c>
      <c r="O3123" t="s">
        <v>1552</v>
      </c>
      <c r="P3123" s="61">
        <v>979</v>
      </c>
      <c r="Q3123" t="s">
        <v>1552</v>
      </c>
      <c r="R3123" s="61">
        <v>979</v>
      </c>
      <c r="S3123" s="61">
        <v>0</v>
      </c>
    </row>
    <row r="3124" spans="1:19" x14ac:dyDescent="0.2">
      <c r="A3124" t="s">
        <v>647</v>
      </c>
      <c r="B3124" t="s">
        <v>1062</v>
      </c>
      <c r="C3124" t="s">
        <v>1433</v>
      </c>
      <c r="D3124" t="s">
        <v>239</v>
      </c>
      <c r="E3124" t="s">
        <v>1546</v>
      </c>
      <c r="F3124" t="s">
        <v>118</v>
      </c>
      <c r="G3124" s="87">
        <v>43769</v>
      </c>
      <c r="H3124" t="s">
        <v>2974</v>
      </c>
      <c r="I3124" t="s">
        <v>5754</v>
      </c>
      <c r="J3124" t="s">
        <v>4797</v>
      </c>
      <c r="K3124">
        <v>10297</v>
      </c>
      <c r="L3124" t="s">
        <v>4133</v>
      </c>
      <c r="M3124" s="87">
        <v>43773</v>
      </c>
      <c r="N3124" t="s">
        <v>3298</v>
      </c>
      <c r="O3124" t="s">
        <v>1552</v>
      </c>
      <c r="P3124" s="61">
        <v>341</v>
      </c>
      <c r="Q3124" t="s">
        <v>1552</v>
      </c>
      <c r="R3124" s="61">
        <v>341</v>
      </c>
      <c r="S3124" s="61">
        <v>0</v>
      </c>
    </row>
    <row r="3125" spans="1:19" x14ac:dyDescent="0.2">
      <c r="A3125" t="s">
        <v>647</v>
      </c>
      <c r="B3125" t="s">
        <v>1062</v>
      </c>
      <c r="C3125" t="s">
        <v>1433</v>
      </c>
      <c r="D3125" t="s">
        <v>239</v>
      </c>
      <c r="E3125" t="s">
        <v>1546</v>
      </c>
      <c r="F3125" t="s">
        <v>118</v>
      </c>
      <c r="G3125" s="87">
        <v>43769</v>
      </c>
      <c r="H3125" t="s">
        <v>2974</v>
      </c>
      <c r="I3125" t="s">
        <v>4132</v>
      </c>
      <c r="J3125" t="s">
        <v>5755</v>
      </c>
      <c r="K3125">
        <v>10297</v>
      </c>
      <c r="L3125" t="s">
        <v>4133</v>
      </c>
      <c r="M3125" s="87">
        <v>43773</v>
      </c>
      <c r="N3125" t="s">
        <v>3298</v>
      </c>
      <c r="O3125" t="s">
        <v>1552</v>
      </c>
      <c r="P3125" s="61">
        <v>-6.7</v>
      </c>
      <c r="Q3125" t="s">
        <v>1552</v>
      </c>
      <c r="R3125" s="61">
        <v>0</v>
      </c>
      <c r="S3125" s="61">
        <v>-6.7</v>
      </c>
    </row>
    <row r="3126" spans="1:19" x14ac:dyDescent="0.2">
      <c r="A3126" t="s">
        <v>647</v>
      </c>
      <c r="B3126" t="s">
        <v>1062</v>
      </c>
      <c r="C3126" t="s">
        <v>1433</v>
      </c>
      <c r="D3126" t="s">
        <v>239</v>
      </c>
      <c r="E3126" t="s">
        <v>1546</v>
      </c>
      <c r="F3126" t="s">
        <v>118</v>
      </c>
      <c r="G3126" s="87">
        <v>43769</v>
      </c>
      <c r="H3126" t="s">
        <v>2974</v>
      </c>
      <c r="I3126" t="s">
        <v>5756</v>
      </c>
      <c r="J3126" t="s">
        <v>4695</v>
      </c>
      <c r="K3126">
        <v>10297</v>
      </c>
      <c r="L3126" t="s">
        <v>4133</v>
      </c>
      <c r="M3126" s="87">
        <v>43773</v>
      </c>
      <c r="N3126" t="s">
        <v>3298</v>
      </c>
      <c r="O3126" t="s">
        <v>1552</v>
      </c>
      <c r="P3126" s="61">
        <v>979</v>
      </c>
      <c r="Q3126" t="s">
        <v>1552</v>
      </c>
      <c r="R3126" s="61">
        <v>979</v>
      </c>
      <c r="S3126" s="61">
        <v>0</v>
      </c>
    </row>
    <row r="3127" spans="1:19" x14ac:dyDescent="0.2">
      <c r="A3127" t="s">
        <v>647</v>
      </c>
      <c r="B3127" t="s">
        <v>1062</v>
      </c>
      <c r="C3127" t="s">
        <v>1433</v>
      </c>
      <c r="D3127" t="s">
        <v>239</v>
      </c>
      <c r="E3127" t="s">
        <v>1546</v>
      </c>
      <c r="F3127" t="s">
        <v>118</v>
      </c>
      <c r="G3127" s="87">
        <v>43769</v>
      </c>
      <c r="H3127" t="s">
        <v>2974</v>
      </c>
      <c r="I3127" t="s">
        <v>5757</v>
      </c>
      <c r="J3127" t="s">
        <v>5758</v>
      </c>
      <c r="K3127">
        <v>10295</v>
      </c>
      <c r="L3127" t="s">
        <v>5741</v>
      </c>
      <c r="M3127" s="87">
        <v>43773</v>
      </c>
      <c r="N3127" t="s">
        <v>3298</v>
      </c>
      <c r="O3127" t="s">
        <v>1552</v>
      </c>
      <c r="P3127" s="61">
        <v>250</v>
      </c>
      <c r="Q3127" t="s">
        <v>1552</v>
      </c>
      <c r="R3127" s="61">
        <v>250</v>
      </c>
      <c r="S3127" s="61">
        <v>0</v>
      </c>
    </row>
    <row r="3128" spans="1:19" x14ac:dyDescent="0.2">
      <c r="A3128" t="s">
        <v>647</v>
      </c>
      <c r="B3128" t="s">
        <v>1062</v>
      </c>
      <c r="C3128" t="s">
        <v>1433</v>
      </c>
      <c r="D3128" t="s">
        <v>239</v>
      </c>
      <c r="E3128" t="s">
        <v>1546</v>
      </c>
      <c r="F3128" t="s">
        <v>119</v>
      </c>
      <c r="G3128" s="87">
        <v>43770</v>
      </c>
      <c r="H3128" t="s">
        <v>2974</v>
      </c>
      <c r="I3128" t="s">
        <v>5759</v>
      </c>
      <c r="J3128" t="s">
        <v>4747</v>
      </c>
      <c r="K3128">
        <v>10301</v>
      </c>
      <c r="L3128" t="s">
        <v>4137</v>
      </c>
      <c r="M3128" s="87">
        <v>43782</v>
      </c>
      <c r="N3128" t="s">
        <v>1551</v>
      </c>
      <c r="O3128" t="s">
        <v>1552</v>
      </c>
      <c r="P3128" s="61">
        <v>6380</v>
      </c>
      <c r="Q3128" t="s">
        <v>1552</v>
      </c>
      <c r="R3128" s="61">
        <v>6380</v>
      </c>
      <c r="S3128" s="61">
        <v>0</v>
      </c>
    </row>
    <row r="3129" spans="1:19" x14ac:dyDescent="0.2">
      <c r="A3129" t="s">
        <v>647</v>
      </c>
      <c r="B3129" t="s">
        <v>1062</v>
      </c>
      <c r="C3129" t="s">
        <v>1433</v>
      </c>
      <c r="D3129" t="s">
        <v>239</v>
      </c>
      <c r="E3129" t="s">
        <v>1546</v>
      </c>
      <c r="F3129" t="s">
        <v>119</v>
      </c>
      <c r="G3129" s="87">
        <v>43770</v>
      </c>
      <c r="H3129" t="s">
        <v>2974</v>
      </c>
      <c r="I3129" t="s">
        <v>5760</v>
      </c>
      <c r="J3129" t="s">
        <v>4825</v>
      </c>
      <c r="K3129">
        <v>10301</v>
      </c>
      <c r="L3129" t="s">
        <v>4137</v>
      </c>
      <c r="M3129" s="87">
        <v>43782</v>
      </c>
      <c r="N3129" t="s">
        <v>1551</v>
      </c>
      <c r="O3129" t="s">
        <v>1552</v>
      </c>
      <c r="P3129" s="61">
        <v>1320</v>
      </c>
      <c r="Q3129" t="s">
        <v>1552</v>
      </c>
      <c r="R3129" s="61">
        <v>1320</v>
      </c>
      <c r="S3129" s="61">
        <v>0</v>
      </c>
    </row>
    <row r="3130" spans="1:19" x14ac:dyDescent="0.2">
      <c r="A3130" t="s">
        <v>647</v>
      </c>
      <c r="B3130" t="s">
        <v>1062</v>
      </c>
      <c r="C3130" t="s">
        <v>1433</v>
      </c>
      <c r="D3130" t="s">
        <v>239</v>
      </c>
      <c r="E3130" t="s">
        <v>1546</v>
      </c>
      <c r="F3130" t="s">
        <v>119</v>
      </c>
      <c r="G3130" s="87">
        <v>43770</v>
      </c>
      <c r="H3130" t="s">
        <v>2974</v>
      </c>
      <c r="I3130" t="s">
        <v>5761</v>
      </c>
      <c r="J3130" t="s">
        <v>5762</v>
      </c>
      <c r="K3130">
        <v>10301</v>
      </c>
      <c r="L3130" t="s">
        <v>4137</v>
      </c>
      <c r="M3130" s="87">
        <v>43782</v>
      </c>
      <c r="N3130" t="s">
        <v>1551</v>
      </c>
      <c r="O3130" t="s">
        <v>1552</v>
      </c>
      <c r="P3130" s="61">
        <v>330</v>
      </c>
      <c r="Q3130" t="s">
        <v>1552</v>
      </c>
      <c r="R3130" s="61">
        <v>330</v>
      </c>
      <c r="S3130" s="61">
        <v>0</v>
      </c>
    </row>
    <row r="3131" spans="1:19" x14ac:dyDescent="0.2">
      <c r="A3131" t="s">
        <v>647</v>
      </c>
      <c r="B3131" t="s">
        <v>1062</v>
      </c>
      <c r="C3131" t="s">
        <v>1433</v>
      </c>
      <c r="D3131" t="s">
        <v>239</v>
      </c>
      <c r="E3131" t="s">
        <v>1546</v>
      </c>
      <c r="F3131" t="s">
        <v>119</v>
      </c>
      <c r="G3131" s="87">
        <v>43770</v>
      </c>
      <c r="H3131" t="s">
        <v>2974</v>
      </c>
      <c r="I3131" t="s">
        <v>5763</v>
      </c>
      <c r="J3131" t="s">
        <v>5717</v>
      </c>
      <c r="K3131">
        <v>10301</v>
      </c>
      <c r="L3131" t="s">
        <v>4137</v>
      </c>
      <c r="M3131" s="87">
        <v>43782</v>
      </c>
      <c r="N3131" t="s">
        <v>1551</v>
      </c>
      <c r="O3131" t="s">
        <v>1552</v>
      </c>
      <c r="P3131" s="61">
        <v>250</v>
      </c>
      <c r="Q3131" t="s">
        <v>1552</v>
      </c>
      <c r="R3131" s="61">
        <v>250</v>
      </c>
      <c r="S3131" s="61">
        <v>0</v>
      </c>
    </row>
    <row r="3132" spans="1:19" x14ac:dyDescent="0.2">
      <c r="A3132" t="s">
        <v>647</v>
      </c>
      <c r="B3132" t="s">
        <v>1062</v>
      </c>
      <c r="C3132" t="s">
        <v>1433</v>
      </c>
      <c r="D3132" t="s">
        <v>239</v>
      </c>
      <c r="E3132" t="s">
        <v>1546</v>
      </c>
      <c r="F3132" t="s">
        <v>119</v>
      </c>
      <c r="G3132" s="87">
        <v>43770</v>
      </c>
      <c r="H3132" t="s">
        <v>2974</v>
      </c>
      <c r="I3132" t="s">
        <v>4136</v>
      </c>
      <c r="J3132" t="s">
        <v>4115</v>
      </c>
      <c r="K3132">
        <v>10301</v>
      </c>
      <c r="L3132" t="s">
        <v>4137</v>
      </c>
      <c r="M3132" s="87">
        <v>43782</v>
      </c>
      <c r="N3132" t="s">
        <v>1551</v>
      </c>
      <c r="O3132" t="s">
        <v>1552</v>
      </c>
      <c r="P3132" s="61">
        <v>-169.8</v>
      </c>
      <c r="Q3132" t="s">
        <v>1552</v>
      </c>
      <c r="R3132" s="61">
        <v>0</v>
      </c>
      <c r="S3132" s="61">
        <v>-169.8</v>
      </c>
    </row>
    <row r="3133" spans="1:19" x14ac:dyDescent="0.2">
      <c r="A3133" t="s">
        <v>647</v>
      </c>
      <c r="B3133" t="s">
        <v>1062</v>
      </c>
      <c r="C3133" t="s">
        <v>1433</v>
      </c>
      <c r="D3133" t="s">
        <v>239</v>
      </c>
      <c r="E3133" t="s">
        <v>1546</v>
      </c>
      <c r="F3133" t="s">
        <v>119</v>
      </c>
      <c r="G3133" s="87">
        <v>43770</v>
      </c>
      <c r="H3133" t="s">
        <v>2974</v>
      </c>
      <c r="I3133" t="s">
        <v>5764</v>
      </c>
      <c r="J3133" t="s">
        <v>4899</v>
      </c>
      <c r="K3133">
        <v>10301</v>
      </c>
      <c r="L3133" t="s">
        <v>4137</v>
      </c>
      <c r="M3133" s="87">
        <v>43782</v>
      </c>
      <c r="N3133" t="s">
        <v>1551</v>
      </c>
      <c r="O3133" t="s">
        <v>1552</v>
      </c>
      <c r="P3133" s="61">
        <v>10655.7</v>
      </c>
      <c r="Q3133" t="s">
        <v>1552</v>
      </c>
      <c r="R3133" s="61">
        <v>10655.7</v>
      </c>
      <c r="S3133" s="61">
        <v>0</v>
      </c>
    </row>
    <row r="3134" spans="1:19" x14ac:dyDescent="0.2">
      <c r="A3134" t="s">
        <v>647</v>
      </c>
      <c r="B3134" t="s">
        <v>1062</v>
      </c>
      <c r="C3134" t="s">
        <v>1433</v>
      </c>
      <c r="D3134" t="s">
        <v>239</v>
      </c>
      <c r="E3134" t="s">
        <v>1546</v>
      </c>
      <c r="F3134" t="s">
        <v>119</v>
      </c>
      <c r="G3134" s="87">
        <v>43773</v>
      </c>
      <c r="H3134" t="s">
        <v>2974</v>
      </c>
      <c r="I3134" t="s">
        <v>5765</v>
      </c>
      <c r="J3134" t="s">
        <v>5121</v>
      </c>
      <c r="K3134">
        <v>10301</v>
      </c>
      <c r="L3134" t="s">
        <v>4140</v>
      </c>
      <c r="M3134" s="87">
        <v>43782</v>
      </c>
      <c r="N3134" t="s">
        <v>1551</v>
      </c>
      <c r="O3134" t="s">
        <v>1552</v>
      </c>
      <c r="P3134" s="61">
        <v>2255</v>
      </c>
      <c r="Q3134" t="s">
        <v>1552</v>
      </c>
      <c r="R3134" s="61">
        <v>2255</v>
      </c>
      <c r="S3134" s="61">
        <v>0</v>
      </c>
    </row>
    <row r="3135" spans="1:19" x14ac:dyDescent="0.2">
      <c r="A3135" t="s">
        <v>647</v>
      </c>
      <c r="B3135" t="s">
        <v>1062</v>
      </c>
      <c r="C3135" t="s">
        <v>1433</v>
      </c>
      <c r="D3135" t="s">
        <v>239</v>
      </c>
      <c r="E3135" t="s">
        <v>1546</v>
      </c>
      <c r="F3135" t="s">
        <v>119</v>
      </c>
      <c r="G3135" s="87">
        <v>43773</v>
      </c>
      <c r="H3135" t="s">
        <v>2974</v>
      </c>
      <c r="I3135" t="s">
        <v>4138</v>
      </c>
      <c r="J3135" t="s">
        <v>4139</v>
      </c>
      <c r="K3135">
        <v>10301</v>
      </c>
      <c r="L3135" t="s">
        <v>4140</v>
      </c>
      <c r="M3135" s="87">
        <v>43782</v>
      </c>
      <c r="N3135" t="s">
        <v>1551</v>
      </c>
      <c r="O3135" t="s">
        <v>1552</v>
      </c>
      <c r="P3135" s="61">
        <v>-39.9</v>
      </c>
      <c r="Q3135" t="s">
        <v>1552</v>
      </c>
      <c r="R3135" s="61">
        <v>0</v>
      </c>
      <c r="S3135" s="61">
        <v>-39.9</v>
      </c>
    </row>
    <row r="3136" spans="1:19" x14ac:dyDescent="0.2">
      <c r="A3136" t="s">
        <v>647</v>
      </c>
      <c r="B3136" t="s">
        <v>1062</v>
      </c>
      <c r="C3136" t="s">
        <v>1433</v>
      </c>
      <c r="D3136" t="s">
        <v>239</v>
      </c>
      <c r="E3136" t="s">
        <v>1546</v>
      </c>
      <c r="F3136" t="s">
        <v>119</v>
      </c>
      <c r="G3136" s="87">
        <v>43773</v>
      </c>
      <c r="H3136" t="s">
        <v>2974</v>
      </c>
      <c r="I3136" t="s">
        <v>5766</v>
      </c>
      <c r="J3136" t="s">
        <v>4899</v>
      </c>
      <c r="K3136">
        <v>10301</v>
      </c>
      <c r="L3136" t="s">
        <v>4140</v>
      </c>
      <c r="M3136" s="87">
        <v>43782</v>
      </c>
      <c r="N3136" t="s">
        <v>1551</v>
      </c>
      <c r="O3136" t="s">
        <v>1552</v>
      </c>
      <c r="P3136" s="61">
        <v>979</v>
      </c>
      <c r="Q3136" t="s">
        <v>1552</v>
      </c>
      <c r="R3136" s="61">
        <v>979</v>
      </c>
      <c r="S3136" s="61">
        <v>0</v>
      </c>
    </row>
    <row r="3137" spans="1:19" x14ac:dyDescent="0.2">
      <c r="A3137" t="s">
        <v>647</v>
      </c>
      <c r="B3137" t="s">
        <v>1062</v>
      </c>
      <c r="C3137" t="s">
        <v>1433</v>
      </c>
      <c r="D3137" t="s">
        <v>239</v>
      </c>
      <c r="E3137" t="s">
        <v>1546</v>
      </c>
      <c r="F3137" t="s">
        <v>119</v>
      </c>
      <c r="G3137" s="87">
        <v>43774</v>
      </c>
      <c r="H3137" t="s">
        <v>2974</v>
      </c>
      <c r="I3137" t="s">
        <v>5767</v>
      </c>
      <c r="J3137" t="s">
        <v>4509</v>
      </c>
      <c r="K3137">
        <v>10301</v>
      </c>
      <c r="L3137" t="s">
        <v>5768</v>
      </c>
      <c r="M3137" s="87">
        <v>43782</v>
      </c>
      <c r="N3137" t="s">
        <v>1551</v>
      </c>
      <c r="O3137" t="s">
        <v>1552</v>
      </c>
      <c r="P3137" s="61">
        <v>-16283</v>
      </c>
      <c r="Q3137" t="s">
        <v>1552</v>
      </c>
      <c r="R3137" s="61">
        <v>0</v>
      </c>
      <c r="S3137" s="61">
        <v>-16283</v>
      </c>
    </row>
    <row r="3138" spans="1:19" x14ac:dyDescent="0.2">
      <c r="A3138" t="s">
        <v>647</v>
      </c>
      <c r="B3138" t="s">
        <v>1062</v>
      </c>
      <c r="C3138" t="s">
        <v>1433</v>
      </c>
      <c r="D3138" t="s">
        <v>239</v>
      </c>
      <c r="E3138" t="s">
        <v>1546</v>
      </c>
      <c r="F3138" t="s">
        <v>119</v>
      </c>
      <c r="G3138" s="87">
        <v>43775</v>
      </c>
      <c r="H3138" t="s">
        <v>2974</v>
      </c>
      <c r="I3138" t="s">
        <v>4485</v>
      </c>
      <c r="J3138" t="s">
        <v>4816</v>
      </c>
      <c r="K3138">
        <v>10298</v>
      </c>
      <c r="L3138" t="s">
        <v>5769</v>
      </c>
      <c r="M3138" s="87">
        <v>43780</v>
      </c>
      <c r="N3138" t="s">
        <v>1551</v>
      </c>
      <c r="O3138" t="s">
        <v>1552</v>
      </c>
      <c r="P3138" s="61">
        <v>-12306.8</v>
      </c>
      <c r="Q3138" t="s">
        <v>1552</v>
      </c>
      <c r="R3138" s="61">
        <v>0</v>
      </c>
      <c r="S3138" s="61">
        <v>-12306.8</v>
      </c>
    </row>
    <row r="3139" spans="1:19" x14ac:dyDescent="0.2">
      <c r="A3139" t="s">
        <v>647</v>
      </c>
      <c r="B3139" t="s">
        <v>1062</v>
      </c>
      <c r="C3139" t="s">
        <v>1433</v>
      </c>
      <c r="D3139" t="s">
        <v>239</v>
      </c>
      <c r="E3139" t="s">
        <v>1546</v>
      </c>
      <c r="F3139" t="s">
        <v>119</v>
      </c>
      <c r="G3139" s="87">
        <v>43775</v>
      </c>
      <c r="H3139" t="s">
        <v>2974</v>
      </c>
      <c r="I3139" t="s">
        <v>4485</v>
      </c>
      <c r="J3139" t="s">
        <v>5736</v>
      </c>
      <c r="K3139">
        <v>10298</v>
      </c>
      <c r="L3139" t="s">
        <v>5769</v>
      </c>
      <c r="M3139" s="87">
        <v>43780</v>
      </c>
      <c r="N3139" t="s">
        <v>1551</v>
      </c>
      <c r="O3139" t="s">
        <v>1552</v>
      </c>
      <c r="P3139" s="61">
        <v>-9570</v>
      </c>
      <c r="Q3139" t="s">
        <v>1552</v>
      </c>
      <c r="R3139" s="61">
        <v>0</v>
      </c>
      <c r="S3139" s="61">
        <v>-9570</v>
      </c>
    </row>
    <row r="3140" spans="1:19" x14ac:dyDescent="0.2">
      <c r="A3140" t="s">
        <v>647</v>
      </c>
      <c r="B3140" t="s">
        <v>1062</v>
      </c>
      <c r="C3140" t="s">
        <v>1433</v>
      </c>
      <c r="D3140" t="s">
        <v>239</v>
      </c>
      <c r="E3140" t="s">
        <v>1546</v>
      </c>
      <c r="F3140" t="s">
        <v>119</v>
      </c>
      <c r="G3140" s="87">
        <v>43775</v>
      </c>
      <c r="H3140" t="s">
        <v>2974</v>
      </c>
      <c r="I3140" t="s">
        <v>4485</v>
      </c>
      <c r="J3140" t="s">
        <v>5770</v>
      </c>
      <c r="K3140">
        <v>10298</v>
      </c>
      <c r="L3140" t="s">
        <v>5769</v>
      </c>
      <c r="M3140" s="87">
        <v>43780</v>
      </c>
      <c r="N3140" t="s">
        <v>1551</v>
      </c>
      <c r="O3140" t="s">
        <v>1552</v>
      </c>
      <c r="P3140" s="61">
        <v>-120</v>
      </c>
      <c r="Q3140" t="s">
        <v>1552</v>
      </c>
      <c r="R3140" s="61">
        <v>0</v>
      </c>
      <c r="S3140" s="61">
        <v>-120</v>
      </c>
    </row>
    <row r="3141" spans="1:19" x14ac:dyDescent="0.2">
      <c r="A3141" t="s">
        <v>647</v>
      </c>
      <c r="B3141" t="s">
        <v>1062</v>
      </c>
      <c r="C3141" t="s">
        <v>1433</v>
      </c>
      <c r="D3141" t="s">
        <v>239</v>
      </c>
      <c r="E3141" t="s">
        <v>1546</v>
      </c>
      <c r="F3141" t="s">
        <v>119</v>
      </c>
      <c r="G3141" s="87">
        <v>43775</v>
      </c>
      <c r="H3141" t="s">
        <v>2974</v>
      </c>
      <c r="I3141" t="s">
        <v>4485</v>
      </c>
      <c r="J3141" t="s">
        <v>4549</v>
      </c>
      <c r="K3141">
        <v>10298</v>
      </c>
      <c r="L3141" t="s">
        <v>5769</v>
      </c>
      <c r="M3141" s="87">
        <v>43780</v>
      </c>
      <c r="N3141" t="s">
        <v>1551</v>
      </c>
      <c r="O3141" t="s">
        <v>1552</v>
      </c>
      <c r="P3141" s="61">
        <v>-1881</v>
      </c>
      <c r="Q3141" t="s">
        <v>1552</v>
      </c>
      <c r="R3141" s="61">
        <v>0</v>
      </c>
      <c r="S3141" s="61">
        <v>-1881</v>
      </c>
    </row>
    <row r="3142" spans="1:19" x14ac:dyDescent="0.2">
      <c r="A3142" t="s">
        <v>647</v>
      </c>
      <c r="B3142" t="s">
        <v>1062</v>
      </c>
      <c r="C3142" t="s">
        <v>1433</v>
      </c>
      <c r="D3142" t="s">
        <v>239</v>
      </c>
      <c r="E3142" t="s">
        <v>1546</v>
      </c>
      <c r="F3142" t="s">
        <v>119</v>
      </c>
      <c r="G3142" s="87">
        <v>43775</v>
      </c>
      <c r="H3142" t="s">
        <v>2974</v>
      </c>
      <c r="I3142" t="s">
        <v>4485</v>
      </c>
      <c r="J3142" t="s">
        <v>4486</v>
      </c>
      <c r="K3142">
        <v>10298</v>
      </c>
      <c r="L3142" t="s">
        <v>5769</v>
      </c>
      <c r="M3142" s="87">
        <v>43780</v>
      </c>
      <c r="N3142" t="s">
        <v>1551</v>
      </c>
      <c r="O3142" t="s">
        <v>1552</v>
      </c>
      <c r="P3142" s="61">
        <v>-671</v>
      </c>
      <c r="Q3142" t="s">
        <v>1552</v>
      </c>
      <c r="R3142" s="61">
        <v>0</v>
      </c>
      <c r="S3142" s="61">
        <v>-671</v>
      </c>
    </row>
    <row r="3143" spans="1:19" x14ac:dyDescent="0.2">
      <c r="A3143" t="s">
        <v>647</v>
      </c>
      <c r="B3143" t="s">
        <v>1062</v>
      </c>
      <c r="C3143" t="s">
        <v>1433</v>
      </c>
      <c r="D3143" t="s">
        <v>239</v>
      </c>
      <c r="E3143" t="s">
        <v>1546</v>
      </c>
      <c r="F3143" t="s">
        <v>119</v>
      </c>
      <c r="G3143" s="87">
        <v>43775</v>
      </c>
      <c r="H3143" t="s">
        <v>2974</v>
      </c>
      <c r="I3143" t="s">
        <v>4485</v>
      </c>
      <c r="J3143" t="s">
        <v>5771</v>
      </c>
      <c r="K3143">
        <v>10298</v>
      </c>
      <c r="L3143" t="s">
        <v>5769</v>
      </c>
      <c r="M3143" s="87">
        <v>43780</v>
      </c>
      <c r="N3143" t="s">
        <v>1551</v>
      </c>
      <c r="O3143" t="s">
        <v>1552</v>
      </c>
      <c r="P3143" s="61">
        <v>-155.85</v>
      </c>
      <c r="Q3143" t="s">
        <v>1552</v>
      </c>
      <c r="R3143" s="61">
        <v>0</v>
      </c>
      <c r="S3143" s="61">
        <v>-155.85</v>
      </c>
    </row>
    <row r="3144" spans="1:19" x14ac:dyDescent="0.2">
      <c r="A3144" t="s">
        <v>647</v>
      </c>
      <c r="B3144" t="s">
        <v>1062</v>
      </c>
      <c r="C3144" t="s">
        <v>1433</v>
      </c>
      <c r="D3144" t="s">
        <v>239</v>
      </c>
      <c r="E3144" t="s">
        <v>1546</v>
      </c>
      <c r="F3144" t="s">
        <v>119</v>
      </c>
      <c r="G3144" s="87">
        <v>43775</v>
      </c>
      <c r="H3144" t="s">
        <v>2974</v>
      </c>
      <c r="I3144" t="s">
        <v>4485</v>
      </c>
      <c r="J3144" t="s">
        <v>5772</v>
      </c>
      <c r="K3144">
        <v>10298</v>
      </c>
      <c r="L3144" t="s">
        <v>5769</v>
      </c>
      <c r="M3144" s="87">
        <v>43780</v>
      </c>
      <c r="N3144" t="s">
        <v>1551</v>
      </c>
      <c r="O3144" t="s">
        <v>1552</v>
      </c>
      <c r="P3144" s="61">
        <v>-106.45</v>
      </c>
      <c r="Q3144" t="s">
        <v>1552</v>
      </c>
      <c r="R3144" s="61">
        <v>0</v>
      </c>
      <c r="S3144" s="61">
        <v>-106.45</v>
      </c>
    </row>
    <row r="3145" spans="1:19" x14ac:dyDescent="0.2">
      <c r="A3145" t="s">
        <v>647</v>
      </c>
      <c r="B3145" t="s">
        <v>1062</v>
      </c>
      <c r="C3145" t="s">
        <v>1433</v>
      </c>
      <c r="D3145" t="s">
        <v>239</v>
      </c>
      <c r="E3145" t="s">
        <v>1546</v>
      </c>
      <c r="F3145" t="s">
        <v>119</v>
      </c>
      <c r="G3145" s="87">
        <v>43775</v>
      </c>
      <c r="H3145" t="s">
        <v>2974</v>
      </c>
      <c r="I3145" t="s">
        <v>4485</v>
      </c>
      <c r="J3145" t="s">
        <v>5773</v>
      </c>
      <c r="K3145">
        <v>10298</v>
      </c>
      <c r="L3145" t="s">
        <v>5769</v>
      </c>
      <c r="M3145" s="87">
        <v>43780</v>
      </c>
      <c r="N3145" t="s">
        <v>1551</v>
      </c>
      <c r="O3145" t="s">
        <v>1552</v>
      </c>
      <c r="P3145" s="61">
        <v>-50</v>
      </c>
      <c r="Q3145" t="s">
        <v>1552</v>
      </c>
      <c r="R3145" s="61">
        <v>0</v>
      </c>
      <c r="S3145" s="61">
        <v>-50</v>
      </c>
    </row>
    <row r="3146" spans="1:19" x14ac:dyDescent="0.2">
      <c r="A3146" t="s">
        <v>647</v>
      </c>
      <c r="B3146" t="s">
        <v>1062</v>
      </c>
      <c r="C3146" t="s">
        <v>1433</v>
      </c>
      <c r="D3146" t="s">
        <v>239</v>
      </c>
      <c r="E3146" t="s">
        <v>1546</v>
      </c>
      <c r="F3146" t="s">
        <v>119</v>
      </c>
      <c r="G3146" s="87">
        <v>43775</v>
      </c>
      <c r="H3146" t="s">
        <v>2974</v>
      </c>
      <c r="I3146" t="s">
        <v>4485</v>
      </c>
      <c r="J3146" t="s">
        <v>5774</v>
      </c>
      <c r="K3146">
        <v>10298</v>
      </c>
      <c r="L3146" t="s">
        <v>5769</v>
      </c>
      <c r="M3146" s="87">
        <v>43780</v>
      </c>
      <c r="N3146" t="s">
        <v>1551</v>
      </c>
      <c r="O3146" t="s">
        <v>1552</v>
      </c>
      <c r="P3146" s="61">
        <v>-100</v>
      </c>
      <c r="Q3146" t="s">
        <v>1552</v>
      </c>
      <c r="R3146" s="61">
        <v>0</v>
      </c>
      <c r="S3146" s="61">
        <v>-100</v>
      </c>
    </row>
    <row r="3147" spans="1:19" x14ac:dyDescent="0.2">
      <c r="A3147" t="s">
        <v>647</v>
      </c>
      <c r="B3147" t="s">
        <v>1062</v>
      </c>
      <c r="C3147" t="s">
        <v>1433</v>
      </c>
      <c r="D3147" t="s">
        <v>239</v>
      </c>
      <c r="E3147" t="s">
        <v>1546</v>
      </c>
      <c r="F3147" t="s">
        <v>119</v>
      </c>
      <c r="G3147" s="87">
        <v>43775</v>
      </c>
      <c r="H3147" t="s">
        <v>2974</v>
      </c>
      <c r="I3147" t="s">
        <v>4485</v>
      </c>
      <c r="J3147" t="s">
        <v>5775</v>
      </c>
      <c r="K3147">
        <v>10298</v>
      </c>
      <c r="L3147" t="s">
        <v>5769</v>
      </c>
      <c r="M3147" s="87">
        <v>43780</v>
      </c>
      <c r="N3147" t="s">
        <v>1551</v>
      </c>
      <c r="O3147" t="s">
        <v>1552</v>
      </c>
      <c r="P3147" s="61">
        <v>-3081.5</v>
      </c>
      <c r="Q3147" t="s">
        <v>1552</v>
      </c>
      <c r="R3147" s="61">
        <v>0</v>
      </c>
      <c r="S3147" s="61">
        <v>-3081.5</v>
      </c>
    </row>
    <row r="3148" spans="1:19" x14ac:dyDescent="0.2">
      <c r="A3148" t="s">
        <v>647</v>
      </c>
      <c r="B3148" t="s">
        <v>1062</v>
      </c>
      <c r="C3148" t="s">
        <v>1433</v>
      </c>
      <c r="D3148" t="s">
        <v>239</v>
      </c>
      <c r="E3148" t="s">
        <v>1546</v>
      </c>
      <c r="F3148" t="s">
        <v>119</v>
      </c>
      <c r="G3148" s="87">
        <v>43775</v>
      </c>
      <c r="H3148" t="s">
        <v>2974</v>
      </c>
      <c r="I3148" t="s">
        <v>4485</v>
      </c>
      <c r="J3148" t="s">
        <v>4818</v>
      </c>
      <c r="K3148">
        <v>10298</v>
      </c>
      <c r="L3148" t="s">
        <v>5769</v>
      </c>
      <c r="M3148" s="87">
        <v>43780</v>
      </c>
      <c r="N3148" t="s">
        <v>1551</v>
      </c>
      <c r="O3148" t="s">
        <v>1552</v>
      </c>
      <c r="P3148" s="61">
        <v>-330</v>
      </c>
      <c r="Q3148" t="s">
        <v>1552</v>
      </c>
      <c r="R3148" s="61">
        <v>0</v>
      </c>
      <c r="S3148" s="61">
        <v>-330</v>
      </c>
    </row>
    <row r="3149" spans="1:19" x14ac:dyDescent="0.2">
      <c r="A3149" t="s">
        <v>647</v>
      </c>
      <c r="B3149" t="s">
        <v>1062</v>
      </c>
      <c r="C3149" t="s">
        <v>1433</v>
      </c>
      <c r="D3149" t="s">
        <v>239</v>
      </c>
      <c r="E3149" t="s">
        <v>1546</v>
      </c>
      <c r="F3149" t="s">
        <v>119</v>
      </c>
      <c r="G3149" s="87">
        <v>43775</v>
      </c>
      <c r="H3149" t="s">
        <v>2974</v>
      </c>
      <c r="I3149" t="s">
        <v>4485</v>
      </c>
      <c r="J3149" t="s">
        <v>4548</v>
      </c>
      <c r="K3149">
        <v>10298</v>
      </c>
      <c r="L3149" t="s">
        <v>5769</v>
      </c>
      <c r="M3149" s="87">
        <v>43780</v>
      </c>
      <c r="N3149" t="s">
        <v>1551</v>
      </c>
      <c r="O3149" t="s">
        <v>1552</v>
      </c>
      <c r="P3149" s="61">
        <v>-3665.97</v>
      </c>
      <c r="Q3149" t="s">
        <v>1552</v>
      </c>
      <c r="R3149" s="61">
        <v>0</v>
      </c>
      <c r="S3149" s="61">
        <v>-3665.97</v>
      </c>
    </row>
    <row r="3150" spans="1:19" x14ac:dyDescent="0.2">
      <c r="A3150" t="s">
        <v>647</v>
      </c>
      <c r="B3150" t="s">
        <v>1062</v>
      </c>
      <c r="C3150" t="s">
        <v>1433</v>
      </c>
      <c r="D3150" t="s">
        <v>239</v>
      </c>
      <c r="E3150" t="s">
        <v>1546</v>
      </c>
      <c r="F3150" t="s">
        <v>119</v>
      </c>
      <c r="G3150" s="87">
        <v>43775</v>
      </c>
      <c r="H3150" t="s">
        <v>2974</v>
      </c>
      <c r="I3150" t="s">
        <v>4485</v>
      </c>
      <c r="J3150" t="s">
        <v>5776</v>
      </c>
      <c r="K3150">
        <v>10298</v>
      </c>
      <c r="L3150" t="s">
        <v>5769</v>
      </c>
      <c r="M3150" s="87">
        <v>43780</v>
      </c>
      <c r="N3150" t="s">
        <v>1551</v>
      </c>
      <c r="O3150" t="s">
        <v>1552</v>
      </c>
      <c r="P3150" s="61">
        <v>-900</v>
      </c>
      <c r="Q3150" t="s">
        <v>1552</v>
      </c>
      <c r="R3150" s="61">
        <v>0</v>
      </c>
      <c r="S3150" s="61">
        <v>-900</v>
      </c>
    </row>
    <row r="3151" spans="1:19" x14ac:dyDescent="0.2">
      <c r="A3151" t="s">
        <v>647</v>
      </c>
      <c r="B3151" t="s">
        <v>1062</v>
      </c>
      <c r="C3151" t="s">
        <v>1433</v>
      </c>
      <c r="D3151" t="s">
        <v>239</v>
      </c>
      <c r="E3151" t="s">
        <v>1546</v>
      </c>
      <c r="F3151" t="s">
        <v>119</v>
      </c>
      <c r="G3151" s="87">
        <v>43775</v>
      </c>
      <c r="H3151" t="s">
        <v>2974</v>
      </c>
      <c r="I3151" t="s">
        <v>4485</v>
      </c>
      <c r="J3151" t="s">
        <v>4550</v>
      </c>
      <c r="K3151">
        <v>10298</v>
      </c>
      <c r="L3151" t="s">
        <v>5769</v>
      </c>
      <c r="M3151" s="87">
        <v>43780</v>
      </c>
      <c r="N3151" t="s">
        <v>1551</v>
      </c>
      <c r="O3151" t="s">
        <v>1552</v>
      </c>
      <c r="P3151" s="61">
        <v>-469.21</v>
      </c>
      <c r="Q3151" t="s">
        <v>1552</v>
      </c>
      <c r="R3151" s="61">
        <v>0</v>
      </c>
      <c r="S3151" s="61">
        <v>-469.21</v>
      </c>
    </row>
    <row r="3152" spans="1:19" x14ac:dyDescent="0.2">
      <c r="A3152" t="s">
        <v>647</v>
      </c>
      <c r="B3152" t="s">
        <v>1062</v>
      </c>
      <c r="C3152" t="s">
        <v>1433</v>
      </c>
      <c r="D3152" t="s">
        <v>239</v>
      </c>
      <c r="E3152" t="s">
        <v>1546</v>
      </c>
      <c r="F3152" t="s">
        <v>119</v>
      </c>
      <c r="G3152" s="87">
        <v>43775</v>
      </c>
      <c r="H3152" t="s">
        <v>2974</v>
      </c>
      <c r="I3152" t="s">
        <v>4485</v>
      </c>
      <c r="J3152" t="s">
        <v>3459</v>
      </c>
      <c r="K3152">
        <v>10298</v>
      </c>
      <c r="L3152" t="s">
        <v>5769</v>
      </c>
      <c r="M3152" s="87">
        <v>43780</v>
      </c>
      <c r="N3152" t="s">
        <v>1551</v>
      </c>
      <c r="O3152" t="s">
        <v>1552</v>
      </c>
      <c r="P3152" s="61">
        <v>-825</v>
      </c>
      <c r="Q3152" t="s">
        <v>1552</v>
      </c>
      <c r="R3152" s="61">
        <v>0</v>
      </c>
      <c r="S3152" s="61">
        <v>-825</v>
      </c>
    </row>
    <row r="3153" spans="1:19" x14ac:dyDescent="0.2">
      <c r="A3153" t="s">
        <v>647</v>
      </c>
      <c r="B3153" t="s">
        <v>1062</v>
      </c>
      <c r="C3153" t="s">
        <v>1433</v>
      </c>
      <c r="D3153" t="s">
        <v>239</v>
      </c>
      <c r="E3153" t="s">
        <v>1546</v>
      </c>
      <c r="F3153" t="s">
        <v>119</v>
      </c>
      <c r="G3153" s="87">
        <v>43775</v>
      </c>
      <c r="H3153" t="s">
        <v>2974</v>
      </c>
      <c r="I3153" t="s">
        <v>5777</v>
      </c>
      <c r="J3153" t="s">
        <v>4795</v>
      </c>
      <c r="K3153">
        <v>10301</v>
      </c>
      <c r="L3153" t="s">
        <v>5778</v>
      </c>
      <c r="M3153" s="87">
        <v>43782</v>
      </c>
      <c r="N3153" t="s">
        <v>1551</v>
      </c>
      <c r="O3153" t="s">
        <v>1552</v>
      </c>
      <c r="P3153" s="61">
        <v>641</v>
      </c>
      <c r="Q3153" t="s">
        <v>1552</v>
      </c>
      <c r="R3153" s="61">
        <v>641</v>
      </c>
      <c r="S3153" s="61">
        <v>0</v>
      </c>
    </row>
    <row r="3154" spans="1:19" x14ac:dyDescent="0.2">
      <c r="A3154" t="s">
        <v>647</v>
      </c>
      <c r="B3154" t="s">
        <v>1062</v>
      </c>
      <c r="C3154" t="s">
        <v>1433</v>
      </c>
      <c r="D3154" t="s">
        <v>239</v>
      </c>
      <c r="E3154" t="s">
        <v>1546</v>
      </c>
      <c r="F3154" t="s">
        <v>119</v>
      </c>
      <c r="G3154" s="87">
        <v>43775</v>
      </c>
      <c r="H3154" t="s">
        <v>2974</v>
      </c>
      <c r="I3154" t="s">
        <v>5779</v>
      </c>
      <c r="J3154" t="s">
        <v>5717</v>
      </c>
      <c r="K3154">
        <v>10301</v>
      </c>
      <c r="L3154" t="s">
        <v>5778</v>
      </c>
      <c r="M3154" s="87">
        <v>43782</v>
      </c>
      <c r="N3154" t="s">
        <v>1551</v>
      </c>
      <c r="O3154" t="s">
        <v>1552</v>
      </c>
      <c r="P3154" s="61">
        <v>61</v>
      </c>
      <c r="Q3154" t="s">
        <v>1552</v>
      </c>
      <c r="R3154" s="61">
        <v>61</v>
      </c>
      <c r="S3154" s="61">
        <v>0</v>
      </c>
    </row>
    <row r="3155" spans="1:19" x14ac:dyDescent="0.2">
      <c r="A3155" t="s">
        <v>647</v>
      </c>
      <c r="B3155" t="s">
        <v>1062</v>
      </c>
      <c r="C3155" t="s">
        <v>1433</v>
      </c>
      <c r="D3155" t="s">
        <v>239</v>
      </c>
      <c r="E3155" t="s">
        <v>1546</v>
      </c>
      <c r="F3155" t="s">
        <v>119</v>
      </c>
      <c r="G3155" s="87">
        <v>43775</v>
      </c>
      <c r="H3155" t="s">
        <v>2974</v>
      </c>
      <c r="I3155" t="s">
        <v>5780</v>
      </c>
      <c r="J3155" t="s">
        <v>5781</v>
      </c>
      <c r="K3155">
        <v>10301</v>
      </c>
      <c r="L3155" t="s">
        <v>5778</v>
      </c>
      <c r="M3155" s="87">
        <v>43782</v>
      </c>
      <c r="N3155" t="s">
        <v>1551</v>
      </c>
      <c r="O3155" t="s">
        <v>1552</v>
      </c>
      <c r="P3155" s="61">
        <v>1089</v>
      </c>
      <c r="Q3155" t="s">
        <v>1552</v>
      </c>
      <c r="R3155" s="61">
        <v>1089</v>
      </c>
      <c r="S3155" s="61">
        <v>0</v>
      </c>
    </row>
    <row r="3156" spans="1:19" x14ac:dyDescent="0.2">
      <c r="A3156" t="s">
        <v>647</v>
      </c>
      <c r="B3156" t="s">
        <v>1062</v>
      </c>
      <c r="C3156" t="s">
        <v>1433</v>
      </c>
      <c r="D3156" t="s">
        <v>239</v>
      </c>
      <c r="E3156" t="s">
        <v>1546</v>
      </c>
      <c r="F3156" t="s">
        <v>119</v>
      </c>
      <c r="G3156" s="87">
        <v>43776</v>
      </c>
      <c r="H3156" t="s">
        <v>2974</v>
      </c>
      <c r="I3156" t="s">
        <v>5782</v>
      </c>
      <c r="J3156" t="s">
        <v>5783</v>
      </c>
      <c r="K3156">
        <v>10301</v>
      </c>
      <c r="L3156" t="s">
        <v>5784</v>
      </c>
      <c r="M3156" s="87">
        <v>43782</v>
      </c>
      <c r="N3156" t="s">
        <v>1551</v>
      </c>
      <c r="O3156" t="s">
        <v>1552</v>
      </c>
      <c r="P3156" s="61">
        <v>1760</v>
      </c>
      <c r="Q3156" t="s">
        <v>1552</v>
      </c>
      <c r="R3156" s="61">
        <v>1760</v>
      </c>
      <c r="S3156" s="61">
        <v>0</v>
      </c>
    </row>
    <row r="3157" spans="1:19" x14ac:dyDescent="0.2">
      <c r="A3157" t="s">
        <v>647</v>
      </c>
      <c r="B3157" t="s">
        <v>1062</v>
      </c>
      <c r="C3157" t="s">
        <v>1433</v>
      </c>
      <c r="D3157" t="s">
        <v>239</v>
      </c>
      <c r="E3157" t="s">
        <v>1546</v>
      </c>
      <c r="F3157" t="s">
        <v>119</v>
      </c>
      <c r="G3157" s="87">
        <v>43776</v>
      </c>
      <c r="H3157" t="s">
        <v>2974</v>
      </c>
      <c r="I3157" t="s">
        <v>5785</v>
      </c>
      <c r="J3157" t="s">
        <v>4727</v>
      </c>
      <c r="K3157">
        <v>10301</v>
      </c>
      <c r="L3157" t="s">
        <v>5784</v>
      </c>
      <c r="M3157" s="87">
        <v>43782</v>
      </c>
      <c r="N3157" t="s">
        <v>1551</v>
      </c>
      <c r="O3157" t="s">
        <v>1552</v>
      </c>
      <c r="P3157" s="61">
        <v>825</v>
      </c>
      <c r="Q3157" t="s">
        <v>1552</v>
      </c>
      <c r="R3157" s="61">
        <v>825</v>
      </c>
      <c r="S3157" s="61">
        <v>0</v>
      </c>
    </row>
    <row r="3158" spans="1:19" x14ac:dyDescent="0.2">
      <c r="A3158" t="s">
        <v>647</v>
      </c>
      <c r="B3158" t="s">
        <v>1062</v>
      </c>
      <c r="C3158" t="s">
        <v>1433</v>
      </c>
      <c r="D3158" t="s">
        <v>239</v>
      </c>
      <c r="E3158" t="s">
        <v>1546</v>
      </c>
      <c r="F3158" t="s">
        <v>119</v>
      </c>
      <c r="G3158" s="87">
        <v>43776</v>
      </c>
      <c r="H3158" t="s">
        <v>2974</v>
      </c>
      <c r="I3158" t="s">
        <v>5786</v>
      </c>
      <c r="J3158" t="s">
        <v>4814</v>
      </c>
      <c r="K3158">
        <v>10301</v>
      </c>
      <c r="L3158" t="s">
        <v>5784</v>
      </c>
      <c r="M3158" s="87">
        <v>43782</v>
      </c>
      <c r="N3158" t="s">
        <v>1551</v>
      </c>
      <c r="O3158" t="s">
        <v>1552</v>
      </c>
      <c r="P3158" s="61">
        <v>539</v>
      </c>
      <c r="Q3158" t="s">
        <v>1552</v>
      </c>
      <c r="R3158" s="61">
        <v>539</v>
      </c>
      <c r="S3158" s="61">
        <v>0</v>
      </c>
    </row>
    <row r="3159" spans="1:19" x14ac:dyDescent="0.2">
      <c r="A3159" t="s">
        <v>647</v>
      </c>
      <c r="B3159" t="s">
        <v>1062</v>
      </c>
      <c r="C3159" t="s">
        <v>1433</v>
      </c>
      <c r="D3159" t="s">
        <v>239</v>
      </c>
      <c r="E3159" t="s">
        <v>1546</v>
      </c>
      <c r="F3159" t="s">
        <v>119</v>
      </c>
      <c r="G3159" s="87">
        <v>43776</v>
      </c>
      <c r="H3159" t="s">
        <v>2974</v>
      </c>
      <c r="I3159" t="s">
        <v>5787</v>
      </c>
      <c r="J3159" t="s">
        <v>4765</v>
      </c>
      <c r="K3159">
        <v>10301</v>
      </c>
      <c r="L3159" t="s">
        <v>5784</v>
      </c>
      <c r="M3159" s="87">
        <v>43782</v>
      </c>
      <c r="N3159" t="s">
        <v>1551</v>
      </c>
      <c r="O3159" t="s">
        <v>1552</v>
      </c>
      <c r="P3159" s="61">
        <v>1089</v>
      </c>
      <c r="Q3159" t="s">
        <v>1552</v>
      </c>
      <c r="R3159" s="61">
        <v>1089</v>
      </c>
      <c r="S3159" s="61">
        <v>0</v>
      </c>
    </row>
    <row r="3160" spans="1:19" x14ac:dyDescent="0.2">
      <c r="A3160" t="s">
        <v>647</v>
      </c>
      <c r="B3160" t="s">
        <v>1062</v>
      </c>
      <c r="C3160" t="s">
        <v>1433</v>
      </c>
      <c r="D3160" t="s">
        <v>239</v>
      </c>
      <c r="E3160" t="s">
        <v>1546</v>
      </c>
      <c r="F3160" t="s">
        <v>119</v>
      </c>
      <c r="G3160" s="87">
        <v>43776</v>
      </c>
      <c r="H3160" t="s">
        <v>2974</v>
      </c>
      <c r="I3160" t="s">
        <v>5788</v>
      </c>
      <c r="J3160" t="s">
        <v>4545</v>
      </c>
      <c r="K3160">
        <v>10301</v>
      </c>
      <c r="L3160" t="s">
        <v>5784</v>
      </c>
      <c r="M3160" s="87">
        <v>43782</v>
      </c>
      <c r="N3160" t="s">
        <v>1551</v>
      </c>
      <c r="O3160" t="s">
        <v>1552</v>
      </c>
      <c r="P3160" s="61">
        <v>2420</v>
      </c>
      <c r="Q3160" t="s">
        <v>1552</v>
      </c>
      <c r="R3160" s="61">
        <v>2420</v>
      </c>
      <c r="S3160" s="61">
        <v>0</v>
      </c>
    </row>
    <row r="3161" spans="1:19" x14ac:dyDescent="0.2">
      <c r="A3161" t="s">
        <v>647</v>
      </c>
      <c r="B3161" t="s">
        <v>1062</v>
      </c>
      <c r="C3161" t="s">
        <v>1433</v>
      </c>
      <c r="D3161" t="s">
        <v>239</v>
      </c>
      <c r="E3161" t="s">
        <v>1546</v>
      </c>
      <c r="F3161" t="s">
        <v>119</v>
      </c>
      <c r="G3161" s="87">
        <v>43777</v>
      </c>
      <c r="H3161" t="s">
        <v>2974</v>
      </c>
      <c r="I3161" t="s">
        <v>4485</v>
      </c>
      <c r="J3161" t="s">
        <v>5789</v>
      </c>
      <c r="K3161">
        <v>10298</v>
      </c>
      <c r="L3161" t="s">
        <v>5790</v>
      </c>
      <c r="M3161" s="87">
        <v>43780</v>
      </c>
      <c r="N3161" t="s">
        <v>1551</v>
      </c>
      <c r="O3161" t="s">
        <v>1552</v>
      </c>
      <c r="P3161" s="61">
        <v>-262.8</v>
      </c>
      <c r="Q3161" t="s">
        <v>1552</v>
      </c>
      <c r="R3161" s="61">
        <v>0</v>
      </c>
      <c r="S3161" s="61">
        <v>-262.8</v>
      </c>
    </row>
    <row r="3162" spans="1:19" x14ac:dyDescent="0.2">
      <c r="A3162" t="s">
        <v>647</v>
      </c>
      <c r="B3162" t="s">
        <v>1062</v>
      </c>
      <c r="C3162" t="s">
        <v>1433</v>
      </c>
      <c r="D3162" t="s">
        <v>239</v>
      </c>
      <c r="E3162" t="s">
        <v>1546</v>
      </c>
      <c r="F3162" t="s">
        <v>119</v>
      </c>
      <c r="G3162" s="87">
        <v>43777</v>
      </c>
      <c r="H3162" t="s">
        <v>2974</v>
      </c>
      <c r="I3162" t="s">
        <v>4485</v>
      </c>
      <c r="J3162" t="s">
        <v>4563</v>
      </c>
      <c r="K3162">
        <v>10298</v>
      </c>
      <c r="L3162" t="s">
        <v>5790</v>
      </c>
      <c r="M3162" s="87">
        <v>43780</v>
      </c>
      <c r="N3162" t="s">
        <v>1551</v>
      </c>
      <c r="O3162" t="s">
        <v>1552</v>
      </c>
      <c r="P3162" s="61">
        <v>-200</v>
      </c>
      <c r="Q3162" t="s">
        <v>1552</v>
      </c>
      <c r="R3162" s="61">
        <v>0</v>
      </c>
      <c r="S3162" s="61">
        <v>-200</v>
      </c>
    </row>
    <row r="3163" spans="1:19" x14ac:dyDescent="0.2">
      <c r="A3163" t="s">
        <v>647</v>
      </c>
      <c r="B3163" t="s">
        <v>1062</v>
      </c>
      <c r="C3163" t="s">
        <v>1433</v>
      </c>
      <c r="D3163" t="s">
        <v>239</v>
      </c>
      <c r="E3163" t="s">
        <v>1546</v>
      </c>
      <c r="F3163" t="s">
        <v>119</v>
      </c>
      <c r="G3163" s="87">
        <v>43777</v>
      </c>
      <c r="H3163" t="s">
        <v>2974</v>
      </c>
      <c r="I3163" t="s">
        <v>4485</v>
      </c>
      <c r="J3163" t="s">
        <v>4490</v>
      </c>
      <c r="K3163">
        <v>10298</v>
      </c>
      <c r="L3163" t="s">
        <v>5790</v>
      </c>
      <c r="M3163" s="87">
        <v>43780</v>
      </c>
      <c r="N3163" t="s">
        <v>1551</v>
      </c>
      <c r="O3163" t="s">
        <v>1552</v>
      </c>
      <c r="P3163" s="61">
        <v>-350</v>
      </c>
      <c r="Q3163" t="s">
        <v>1552</v>
      </c>
      <c r="R3163" s="61">
        <v>0</v>
      </c>
      <c r="S3163" s="61">
        <v>-350</v>
      </c>
    </row>
    <row r="3164" spans="1:19" x14ac:dyDescent="0.2">
      <c r="A3164" t="s">
        <v>647</v>
      </c>
      <c r="B3164" t="s">
        <v>1062</v>
      </c>
      <c r="C3164" t="s">
        <v>1433</v>
      </c>
      <c r="D3164" t="s">
        <v>239</v>
      </c>
      <c r="E3164" t="s">
        <v>1546</v>
      </c>
      <c r="F3164" t="s">
        <v>119</v>
      </c>
      <c r="G3164" s="87">
        <v>43777</v>
      </c>
      <c r="H3164" t="s">
        <v>2974</v>
      </c>
      <c r="I3164" t="s">
        <v>5791</v>
      </c>
      <c r="J3164" t="s">
        <v>4509</v>
      </c>
      <c r="K3164">
        <v>10301</v>
      </c>
      <c r="L3164" t="s">
        <v>5792</v>
      </c>
      <c r="M3164" s="87">
        <v>43782</v>
      </c>
      <c r="N3164" t="s">
        <v>1551</v>
      </c>
      <c r="O3164" t="s">
        <v>1552</v>
      </c>
      <c r="P3164" s="61">
        <v>-1793.35</v>
      </c>
      <c r="Q3164" t="s">
        <v>1552</v>
      </c>
      <c r="R3164" s="61">
        <v>0</v>
      </c>
      <c r="S3164" s="61">
        <v>-1793.35</v>
      </c>
    </row>
    <row r="3165" spans="1:19" x14ac:dyDescent="0.2">
      <c r="A3165" t="s">
        <v>647</v>
      </c>
      <c r="B3165" t="s">
        <v>1062</v>
      </c>
      <c r="C3165" t="s">
        <v>1433</v>
      </c>
      <c r="D3165" t="s">
        <v>239</v>
      </c>
      <c r="E3165" t="s">
        <v>1546</v>
      </c>
      <c r="F3165" t="s">
        <v>119</v>
      </c>
      <c r="G3165" s="87">
        <v>43780</v>
      </c>
      <c r="H3165" t="s">
        <v>2974</v>
      </c>
      <c r="I3165" t="s">
        <v>5793</v>
      </c>
      <c r="J3165" t="s">
        <v>5762</v>
      </c>
      <c r="K3165">
        <v>10301</v>
      </c>
      <c r="L3165" t="s">
        <v>5794</v>
      </c>
      <c r="M3165" s="87">
        <v>43782</v>
      </c>
      <c r="N3165" t="s">
        <v>1551</v>
      </c>
      <c r="O3165" t="s">
        <v>1552</v>
      </c>
      <c r="P3165" s="61">
        <v>330</v>
      </c>
      <c r="Q3165" t="s">
        <v>1552</v>
      </c>
      <c r="R3165" s="61">
        <v>330</v>
      </c>
      <c r="S3165" s="61">
        <v>0</v>
      </c>
    </row>
    <row r="3166" spans="1:19" x14ac:dyDescent="0.2">
      <c r="A3166" t="s">
        <v>647</v>
      </c>
      <c r="B3166" t="s">
        <v>1062</v>
      </c>
      <c r="C3166" t="s">
        <v>1433</v>
      </c>
      <c r="D3166" t="s">
        <v>239</v>
      </c>
      <c r="E3166" t="s">
        <v>1546</v>
      </c>
      <c r="F3166" t="s">
        <v>119</v>
      </c>
      <c r="G3166" s="87">
        <v>43781</v>
      </c>
      <c r="H3166" t="s">
        <v>2974</v>
      </c>
      <c r="I3166" t="s">
        <v>4485</v>
      </c>
      <c r="J3166" t="s">
        <v>4649</v>
      </c>
      <c r="K3166">
        <v>10298</v>
      </c>
      <c r="L3166" t="s">
        <v>5795</v>
      </c>
      <c r="M3166" s="87">
        <v>43780</v>
      </c>
      <c r="N3166" t="s">
        <v>1551</v>
      </c>
      <c r="O3166" t="s">
        <v>1552</v>
      </c>
      <c r="P3166" s="61">
        <v>-300</v>
      </c>
      <c r="Q3166" t="s">
        <v>1552</v>
      </c>
      <c r="R3166" s="61">
        <v>0</v>
      </c>
      <c r="S3166" s="61">
        <v>-300</v>
      </c>
    </row>
    <row r="3167" spans="1:19" x14ac:dyDescent="0.2">
      <c r="A3167" t="s">
        <v>647</v>
      </c>
      <c r="B3167" t="s">
        <v>1062</v>
      </c>
      <c r="C3167" t="s">
        <v>1433</v>
      </c>
      <c r="D3167" t="s">
        <v>239</v>
      </c>
      <c r="E3167" t="s">
        <v>1546</v>
      </c>
      <c r="F3167" t="s">
        <v>119</v>
      </c>
      <c r="G3167" s="87">
        <v>43781</v>
      </c>
      <c r="H3167" t="s">
        <v>2974</v>
      </c>
      <c r="I3167" t="s">
        <v>4485</v>
      </c>
      <c r="J3167" t="s">
        <v>4578</v>
      </c>
      <c r="K3167">
        <v>10298</v>
      </c>
      <c r="L3167" t="s">
        <v>5795</v>
      </c>
      <c r="M3167" s="87">
        <v>43780</v>
      </c>
      <c r="N3167" t="s">
        <v>1551</v>
      </c>
      <c r="O3167" t="s">
        <v>1552</v>
      </c>
      <c r="P3167" s="61">
        <v>-39.229999999999997</v>
      </c>
      <c r="Q3167" t="s">
        <v>1552</v>
      </c>
      <c r="R3167" s="61">
        <v>0</v>
      </c>
      <c r="S3167" s="61">
        <v>-39.229999999999997</v>
      </c>
    </row>
    <row r="3168" spans="1:19" x14ac:dyDescent="0.2">
      <c r="A3168" t="s">
        <v>647</v>
      </c>
      <c r="B3168" t="s">
        <v>1062</v>
      </c>
      <c r="C3168" t="s">
        <v>1433</v>
      </c>
      <c r="D3168" t="s">
        <v>239</v>
      </c>
      <c r="E3168" t="s">
        <v>1546</v>
      </c>
      <c r="F3168" t="s">
        <v>119</v>
      </c>
      <c r="G3168" s="87">
        <v>43781</v>
      </c>
      <c r="H3168" t="s">
        <v>2974</v>
      </c>
      <c r="I3168" t="s">
        <v>4485</v>
      </c>
      <c r="J3168" t="s">
        <v>4739</v>
      </c>
      <c r="K3168">
        <v>10298</v>
      </c>
      <c r="L3168" t="s">
        <v>5795</v>
      </c>
      <c r="M3168" s="87">
        <v>43780</v>
      </c>
      <c r="N3168" t="s">
        <v>1551</v>
      </c>
      <c r="O3168" t="s">
        <v>1552</v>
      </c>
      <c r="P3168" s="61">
        <v>-1000</v>
      </c>
      <c r="Q3168" t="s">
        <v>1552</v>
      </c>
      <c r="R3168" s="61">
        <v>0</v>
      </c>
      <c r="S3168" s="61">
        <v>-1000</v>
      </c>
    </row>
    <row r="3169" spans="1:19" x14ac:dyDescent="0.2">
      <c r="A3169" t="s">
        <v>647</v>
      </c>
      <c r="B3169" t="s">
        <v>1062</v>
      </c>
      <c r="C3169" t="s">
        <v>1433</v>
      </c>
      <c r="D3169" t="s">
        <v>239</v>
      </c>
      <c r="E3169" t="s">
        <v>1546</v>
      </c>
      <c r="F3169" t="s">
        <v>119</v>
      </c>
      <c r="G3169" s="87">
        <v>43781</v>
      </c>
      <c r="H3169" t="s">
        <v>2974</v>
      </c>
      <c r="I3169" t="s">
        <v>4485</v>
      </c>
      <c r="J3169" t="s">
        <v>4740</v>
      </c>
      <c r="K3169">
        <v>10298</v>
      </c>
      <c r="L3169" t="s">
        <v>5795</v>
      </c>
      <c r="M3169" s="87">
        <v>43780</v>
      </c>
      <c r="N3169" t="s">
        <v>1551</v>
      </c>
      <c r="O3169" t="s">
        <v>1552</v>
      </c>
      <c r="P3169" s="61">
        <v>-1000</v>
      </c>
      <c r="Q3169" t="s">
        <v>1552</v>
      </c>
      <c r="R3169" s="61">
        <v>0</v>
      </c>
      <c r="S3169" s="61">
        <v>-1000</v>
      </c>
    </row>
    <row r="3170" spans="1:19" x14ac:dyDescent="0.2">
      <c r="A3170" t="s">
        <v>647</v>
      </c>
      <c r="B3170" t="s">
        <v>1062</v>
      </c>
      <c r="C3170" t="s">
        <v>1433</v>
      </c>
      <c r="D3170" t="s">
        <v>239</v>
      </c>
      <c r="E3170" t="s">
        <v>1546</v>
      </c>
      <c r="F3170" t="s">
        <v>119</v>
      </c>
      <c r="G3170" s="87">
        <v>43781</v>
      </c>
      <c r="H3170" t="s">
        <v>2974</v>
      </c>
      <c r="I3170" t="s">
        <v>4485</v>
      </c>
      <c r="J3170" t="s">
        <v>4581</v>
      </c>
      <c r="K3170">
        <v>10299</v>
      </c>
      <c r="L3170" t="s">
        <v>5796</v>
      </c>
      <c r="M3170" s="87">
        <v>43781</v>
      </c>
      <c r="N3170" t="s">
        <v>1551</v>
      </c>
      <c r="O3170" t="s">
        <v>1552</v>
      </c>
      <c r="P3170" s="61">
        <v>-300</v>
      </c>
      <c r="Q3170" t="s">
        <v>1552</v>
      </c>
      <c r="R3170" s="61">
        <v>0</v>
      </c>
      <c r="S3170" s="61">
        <v>-300</v>
      </c>
    </row>
    <row r="3171" spans="1:19" x14ac:dyDescent="0.2">
      <c r="A3171" t="s">
        <v>647</v>
      </c>
      <c r="B3171" t="s">
        <v>1062</v>
      </c>
      <c r="C3171" t="s">
        <v>1433</v>
      </c>
      <c r="D3171" t="s">
        <v>239</v>
      </c>
      <c r="E3171" t="s">
        <v>1546</v>
      </c>
      <c r="F3171" t="s">
        <v>119</v>
      </c>
      <c r="G3171" s="87">
        <v>43781</v>
      </c>
      <c r="H3171" t="s">
        <v>2974</v>
      </c>
      <c r="I3171" t="s">
        <v>5797</v>
      </c>
      <c r="J3171" t="s">
        <v>5798</v>
      </c>
      <c r="K3171">
        <v>10299</v>
      </c>
      <c r="L3171" t="s">
        <v>5799</v>
      </c>
      <c r="M3171" s="87">
        <v>43781</v>
      </c>
      <c r="N3171" t="s">
        <v>1551</v>
      </c>
      <c r="O3171" t="s">
        <v>1552</v>
      </c>
      <c r="P3171" s="61">
        <v>2189</v>
      </c>
      <c r="Q3171" t="s">
        <v>1552</v>
      </c>
      <c r="R3171" s="61">
        <v>2189</v>
      </c>
      <c r="S3171" s="61">
        <v>0</v>
      </c>
    </row>
    <row r="3172" spans="1:19" x14ac:dyDescent="0.2">
      <c r="A3172" t="s">
        <v>647</v>
      </c>
      <c r="B3172" t="s">
        <v>1062</v>
      </c>
      <c r="C3172" t="s">
        <v>1433</v>
      </c>
      <c r="D3172" t="s">
        <v>239</v>
      </c>
      <c r="E3172" t="s">
        <v>1546</v>
      </c>
      <c r="F3172" t="s">
        <v>119</v>
      </c>
      <c r="G3172" s="87">
        <v>43782</v>
      </c>
      <c r="H3172" t="s">
        <v>2974</v>
      </c>
      <c r="I3172" t="s">
        <v>5800</v>
      </c>
      <c r="J3172" t="s">
        <v>4736</v>
      </c>
      <c r="K3172">
        <v>10301</v>
      </c>
      <c r="L3172" t="s">
        <v>5801</v>
      </c>
      <c r="M3172" s="87">
        <v>43782</v>
      </c>
      <c r="N3172" t="s">
        <v>1551</v>
      </c>
      <c r="O3172" t="s">
        <v>1552</v>
      </c>
      <c r="P3172" s="61">
        <v>-3675</v>
      </c>
      <c r="Q3172" t="s">
        <v>1552</v>
      </c>
      <c r="R3172" s="61">
        <v>0</v>
      </c>
      <c r="S3172" s="61">
        <v>-3675</v>
      </c>
    </row>
    <row r="3173" spans="1:19" x14ac:dyDescent="0.2">
      <c r="A3173" t="s">
        <v>647</v>
      </c>
      <c r="B3173" t="s">
        <v>1062</v>
      </c>
      <c r="C3173" t="s">
        <v>1433</v>
      </c>
      <c r="D3173" t="s">
        <v>239</v>
      </c>
      <c r="E3173" t="s">
        <v>1546</v>
      </c>
      <c r="F3173" t="s">
        <v>119</v>
      </c>
      <c r="G3173" s="87">
        <v>43782</v>
      </c>
      <c r="H3173" t="s">
        <v>2974</v>
      </c>
      <c r="I3173" t="s">
        <v>5802</v>
      </c>
      <c r="J3173" t="s">
        <v>5745</v>
      </c>
      <c r="K3173">
        <v>10301</v>
      </c>
      <c r="L3173" t="s">
        <v>5801</v>
      </c>
      <c r="M3173" s="87">
        <v>43782</v>
      </c>
      <c r="N3173" t="s">
        <v>1551</v>
      </c>
      <c r="O3173" t="s">
        <v>1552</v>
      </c>
      <c r="P3173" s="61">
        <v>-300</v>
      </c>
      <c r="Q3173" t="s">
        <v>1552</v>
      </c>
      <c r="R3173" s="61">
        <v>0</v>
      </c>
      <c r="S3173" s="61">
        <v>-300</v>
      </c>
    </row>
    <row r="3174" spans="1:19" x14ac:dyDescent="0.2">
      <c r="A3174" t="s">
        <v>647</v>
      </c>
      <c r="B3174" t="s">
        <v>1062</v>
      </c>
      <c r="C3174" t="s">
        <v>1433</v>
      </c>
      <c r="D3174" t="s">
        <v>239</v>
      </c>
      <c r="E3174" t="s">
        <v>1546</v>
      </c>
      <c r="F3174" t="s">
        <v>119</v>
      </c>
      <c r="G3174" s="87">
        <v>43782</v>
      </c>
      <c r="H3174" t="s">
        <v>2974</v>
      </c>
      <c r="I3174" t="s">
        <v>5803</v>
      </c>
      <c r="J3174" t="s">
        <v>4738</v>
      </c>
      <c r="K3174">
        <v>10301</v>
      </c>
      <c r="L3174" t="s">
        <v>5801</v>
      </c>
      <c r="M3174" s="87">
        <v>43782</v>
      </c>
      <c r="N3174" t="s">
        <v>1551</v>
      </c>
      <c r="O3174" t="s">
        <v>1552</v>
      </c>
      <c r="P3174" s="61">
        <v>-200</v>
      </c>
      <c r="Q3174" t="s">
        <v>1552</v>
      </c>
      <c r="R3174" s="61">
        <v>0</v>
      </c>
      <c r="S3174" s="61">
        <v>-200</v>
      </c>
    </row>
    <row r="3175" spans="1:19" x14ac:dyDescent="0.2">
      <c r="A3175" t="s">
        <v>647</v>
      </c>
      <c r="B3175" t="s">
        <v>1062</v>
      </c>
      <c r="C3175" t="s">
        <v>1433</v>
      </c>
      <c r="D3175" t="s">
        <v>239</v>
      </c>
      <c r="E3175" t="s">
        <v>1546</v>
      </c>
      <c r="F3175" t="s">
        <v>119</v>
      </c>
      <c r="G3175" s="87">
        <v>43782</v>
      </c>
      <c r="H3175" t="s">
        <v>2974</v>
      </c>
      <c r="I3175" t="s">
        <v>5804</v>
      </c>
      <c r="J3175" t="s">
        <v>4705</v>
      </c>
      <c r="K3175">
        <v>10302</v>
      </c>
      <c r="L3175" t="s">
        <v>5805</v>
      </c>
      <c r="M3175" s="87">
        <v>43783</v>
      </c>
      <c r="N3175" t="s">
        <v>1551</v>
      </c>
      <c r="O3175" t="s">
        <v>1552</v>
      </c>
      <c r="P3175" s="61">
        <v>-637.1</v>
      </c>
      <c r="Q3175" t="s">
        <v>1552</v>
      </c>
      <c r="R3175" s="61">
        <v>0</v>
      </c>
      <c r="S3175" s="61">
        <v>-637.1</v>
      </c>
    </row>
    <row r="3176" spans="1:19" x14ac:dyDescent="0.2">
      <c r="A3176" t="s">
        <v>647</v>
      </c>
      <c r="B3176" t="s">
        <v>1062</v>
      </c>
      <c r="C3176" t="s">
        <v>1433</v>
      </c>
      <c r="D3176" t="s">
        <v>239</v>
      </c>
      <c r="E3176" t="s">
        <v>1546</v>
      </c>
      <c r="F3176" t="s">
        <v>119</v>
      </c>
      <c r="G3176" s="87">
        <v>43782</v>
      </c>
      <c r="H3176" t="s">
        <v>2974</v>
      </c>
      <c r="I3176" t="s">
        <v>5806</v>
      </c>
      <c r="J3176" t="s">
        <v>4708</v>
      </c>
      <c r="K3176">
        <v>10302</v>
      </c>
      <c r="L3176" t="s">
        <v>5807</v>
      </c>
      <c r="M3176" s="87">
        <v>43783</v>
      </c>
      <c r="N3176" t="s">
        <v>1551</v>
      </c>
      <c r="O3176" t="s">
        <v>1552</v>
      </c>
      <c r="P3176" s="61">
        <v>-2347.69</v>
      </c>
      <c r="Q3176" t="s">
        <v>1552</v>
      </c>
      <c r="R3176" s="61">
        <v>0</v>
      </c>
      <c r="S3176" s="61">
        <v>-2347.69</v>
      </c>
    </row>
    <row r="3177" spans="1:19" x14ac:dyDescent="0.2">
      <c r="A3177" t="s">
        <v>647</v>
      </c>
      <c r="B3177" t="s">
        <v>1062</v>
      </c>
      <c r="C3177" t="s">
        <v>1433</v>
      </c>
      <c r="D3177" t="s">
        <v>239</v>
      </c>
      <c r="E3177" t="s">
        <v>1546</v>
      </c>
      <c r="F3177" t="s">
        <v>119</v>
      </c>
      <c r="G3177" s="87">
        <v>43783</v>
      </c>
      <c r="H3177" t="s">
        <v>2974</v>
      </c>
      <c r="I3177" t="s">
        <v>4485</v>
      </c>
      <c r="J3177" t="s">
        <v>5808</v>
      </c>
      <c r="K3177">
        <v>10302</v>
      </c>
      <c r="L3177" t="s">
        <v>5809</v>
      </c>
      <c r="M3177" s="87">
        <v>43783</v>
      </c>
      <c r="N3177" t="s">
        <v>1551</v>
      </c>
      <c r="O3177" t="s">
        <v>1552</v>
      </c>
      <c r="P3177" s="61">
        <v>-791</v>
      </c>
      <c r="Q3177" t="s">
        <v>1552</v>
      </c>
      <c r="R3177" s="61">
        <v>0</v>
      </c>
      <c r="S3177" s="61">
        <v>-791</v>
      </c>
    </row>
    <row r="3178" spans="1:19" x14ac:dyDescent="0.2">
      <c r="A3178" t="s">
        <v>647</v>
      </c>
      <c r="B3178" t="s">
        <v>1062</v>
      </c>
      <c r="C3178" t="s">
        <v>1433</v>
      </c>
      <c r="D3178" t="s">
        <v>239</v>
      </c>
      <c r="E3178" t="s">
        <v>1546</v>
      </c>
      <c r="F3178" t="s">
        <v>119</v>
      </c>
      <c r="G3178" s="87">
        <v>43783</v>
      </c>
      <c r="H3178" t="s">
        <v>2974</v>
      </c>
      <c r="I3178" t="s">
        <v>4485</v>
      </c>
      <c r="J3178" t="s">
        <v>5649</v>
      </c>
      <c r="K3178">
        <v>10302</v>
      </c>
      <c r="L3178" t="s">
        <v>5809</v>
      </c>
      <c r="M3178" s="87">
        <v>43783</v>
      </c>
      <c r="N3178" t="s">
        <v>1551</v>
      </c>
      <c r="O3178" t="s">
        <v>1552</v>
      </c>
      <c r="P3178" s="61">
        <v>-27.5</v>
      </c>
      <c r="Q3178" t="s">
        <v>1552</v>
      </c>
      <c r="R3178" s="61">
        <v>0</v>
      </c>
      <c r="S3178" s="61">
        <v>-27.5</v>
      </c>
    </row>
    <row r="3179" spans="1:19" x14ac:dyDescent="0.2">
      <c r="A3179" t="s">
        <v>647</v>
      </c>
      <c r="B3179" t="s">
        <v>1062</v>
      </c>
      <c r="C3179" t="s">
        <v>1433</v>
      </c>
      <c r="D3179" t="s">
        <v>239</v>
      </c>
      <c r="E3179" t="s">
        <v>1546</v>
      </c>
      <c r="F3179" t="s">
        <v>119</v>
      </c>
      <c r="G3179" s="87">
        <v>43783</v>
      </c>
      <c r="H3179" t="s">
        <v>2974</v>
      </c>
      <c r="I3179" t="s">
        <v>4485</v>
      </c>
      <c r="J3179" t="s">
        <v>5736</v>
      </c>
      <c r="K3179">
        <v>10302</v>
      </c>
      <c r="L3179" t="s">
        <v>5809</v>
      </c>
      <c r="M3179" s="87">
        <v>43783</v>
      </c>
      <c r="N3179" t="s">
        <v>1551</v>
      </c>
      <c r="O3179" t="s">
        <v>1552</v>
      </c>
      <c r="P3179" s="61">
        <v>-110</v>
      </c>
      <c r="Q3179" t="s">
        <v>1552</v>
      </c>
      <c r="R3179" s="61">
        <v>0</v>
      </c>
      <c r="S3179" s="61">
        <v>-110</v>
      </c>
    </row>
    <row r="3180" spans="1:19" x14ac:dyDescent="0.2">
      <c r="A3180" t="s">
        <v>647</v>
      </c>
      <c r="B3180" t="s">
        <v>1062</v>
      </c>
      <c r="C3180" t="s">
        <v>1433</v>
      </c>
      <c r="D3180" t="s">
        <v>239</v>
      </c>
      <c r="E3180" t="s">
        <v>1546</v>
      </c>
      <c r="F3180" t="s">
        <v>119</v>
      </c>
      <c r="G3180" s="87">
        <v>43783</v>
      </c>
      <c r="H3180" t="s">
        <v>2974</v>
      </c>
      <c r="I3180" t="s">
        <v>5810</v>
      </c>
      <c r="J3180" t="s">
        <v>5811</v>
      </c>
      <c r="K3180">
        <v>10307</v>
      </c>
      <c r="L3180" t="s">
        <v>5812</v>
      </c>
      <c r="M3180" s="87">
        <v>43797</v>
      </c>
      <c r="N3180" t="s">
        <v>1635</v>
      </c>
      <c r="O3180" t="s">
        <v>1552</v>
      </c>
      <c r="P3180" s="61">
        <v>1100</v>
      </c>
      <c r="Q3180" t="s">
        <v>1552</v>
      </c>
      <c r="R3180" s="61">
        <v>1100</v>
      </c>
      <c r="S3180" s="61">
        <v>0</v>
      </c>
    </row>
    <row r="3181" spans="1:19" x14ac:dyDescent="0.2">
      <c r="A3181" t="s">
        <v>647</v>
      </c>
      <c r="B3181" t="s">
        <v>1062</v>
      </c>
      <c r="C3181" t="s">
        <v>1433</v>
      </c>
      <c r="D3181" t="s">
        <v>239</v>
      </c>
      <c r="E3181" t="s">
        <v>1546</v>
      </c>
      <c r="F3181" t="s">
        <v>119</v>
      </c>
      <c r="G3181" s="87">
        <v>43783</v>
      </c>
      <c r="H3181" t="s">
        <v>2974</v>
      </c>
      <c r="I3181" t="s">
        <v>5813</v>
      </c>
      <c r="J3181" t="s">
        <v>4520</v>
      </c>
      <c r="K3181">
        <v>10307</v>
      </c>
      <c r="L3181" t="s">
        <v>5812</v>
      </c>
      <c r="M3181" s="87">
        <v>43797</v>
      </c>
      <c r="N3181" t="s">
        <v>1635</v>
      </c>
      <c r="O3181" t="s">
        <v>1552</v>
      </c>
      <c r="P3181" s="61">
        <v>6875</v>
      </c>
      <c r="Q3181" t="s">
        <v>1552</v>
      </c>
      <c r="R3181" s="61">
        <v>6875</v>
      </c>
      <c r="S3181" s="61">
        <v>0</v>
      </c>
    </row>
    <row r="3182" spans="1:19" x14ac:dyDescent="0.2">
      <c r="A3182" t="s">
        <v>647</v>
      </c>
      <c r="B3182" t="s">
        <v>1062</v>
      </c>
      <c r="C3182" t="s">
        <v>1433</v>
      </c>
      <c r="D3182" t="s">
        <v>239</v>
      </c>
      <c r="E3182" t="s">
        <v>1546</v>
      </c>
      <c r="F3182" t="s">
        <v>119</v>
      </c>
      <c r="G3182" s="87">
        <v>43783</v>
      </c>
      <c r="H3182" t="s">
        <v>2974</v>
      </c>
      <c r="I3182" t="s">
        <v>5814</v>
      </c>
      <c r="J3182" t="s">
        <v>5815</v>
      </c>
      <c r="K3182">
        <v>10307</v>
      </c>
      <c r="L3182" t="s">
        <v>5812</v>
      </c>
      <c r="M3182" s="87">
        <v>43797</v>
      </c>
      <c r="N3182" t="s">
        <v>1635</v>
      </c>
      <c r="O3182" t="s">
        <v>1552</v>
      </c>
      <c r="P3182" s="61">
        <v>979</v>
      </c>
      <c r="Q3182" t="s">
        <v>1552</v>
      </c>
      <c r="R3182" s="61">
        <v>979</v>
      </c>
      <c r="S3182" s="61">
        <v>0</v>
      </c>
    </row>
    <row r="3183" spans="1:19" x14ac:dyDescent="0.2">
      <c r="A3183" t="s">
        <v>647</v>
      </c>
      <c r="B3183" t="s">
        <v>1062</v>
      </c>
      <c r="C3183" t="s">
        <v>1433</v>
      </c>
      <c r="D3183" t="s">
        <v>239</v>
      </c>
      <c r="E3183" t="s">
        <v>1546</v>
      </c>
      <c r="F3183" t="s">
        <v>119</v>
      </c>
      <c r="G3183" s="87">
        <v>43783</v>
      </c>
      <c r="H3183" t="s">
        <v>2974</v>
      </c>
      <c r="I3183" t="s">
        <v>5816</v>
      </c>
      <c r="J3183" t="s">
        <v>4954</v>
      </c>
      <c r="K3183">
        <v>10307</v>
      </c>
      <c r="L3183" t="s">
        <v>5817</v>
      </c>
      <c r="M3183" s="87">
        <v>43797</v>
      </c>
      <c r="N3183" t="s">
        <v>1635</v>
      </c>
      <c r="O3183" t="s">
        <v>1552</v>
      </c>
      <c r="P3183" s="61">
        <v>1320</v>
      </c>
      <c r="Q3183" t="s">
        <v>1552</v>
      </c>
      <c r="R3183" s="61">
        <v>1320</v>
      </c>
      <c r="S3183" s="61">
        <v>0</v>
      </c>
    </row>
    <row r="3184" spans="1:19" x14ac:dyDescent="0.2">
      <c r="A3184" t="s">
        <v>647</v>
      </c>
      <c r="B3184" t="s">
        <v>1062</v>
      </c>
      <c r="C3184" t="s">
        <v>1433</v>
      </c>
      <c r="D3184" t="s">
        <v>239</v>
      </c>
      <c r="E3184" t="s">
        <v>1546</v>
      </c>
      <c r="F3184" t="s">
        <v>119</v>
      </c>
      <c r="G3184" s="87">
        <v>43783</v>
      </c>
      <c r="H3184" t="s">
        <v>2974</v>
      </c>
      <c r="I3184" t="s">
        <v>5818</v>
      </c>
      <c r="J3184" t="s">
        <v>5819</v>
      </c>
      <c r="K3184">
        <v>10307</v>
      </c>
      <c r="L3184" t="s">
        <v>5817</v>
      </c>
      <c r="M3184" s="87">
        <v>43797</v>
      </c>
      <c r="N3184" t="s">
        <v>1635</v>
      </c>
      <c r="O3184" t="s">
        <v>1552</v>
      </c>
      <c r="P3184" s="61">
        <v>990</v>
      </c>
      <c r="Q3184" t="s">
        <v>1552</v>
      </c>
      <c r="R3184" s="61">
        <v>990</v>
      </c>
      <c r="S3184" s="61">
        <v>0</v>
      </c>
    </row>
    <row r="3185" spans="1:19" x14ac:dyDescent="0.2">
      <c r="A3185" t="s">
        <v>647</v>
      </c>
      <c r="B3185" t="s">
        <v>1062</v>
      </c>
      <c r="C3185" t="s">
        <v>1433</v>
      </c>
      <c r="D3185" t="s">
        <v>239</v>
      </c>
      <c r="E3185" t="s">
        <v>1546</v>
      </c>
      <c r="F3185" t="s">
        <v>119</v>
      </c>
      <c r="G3185" s="87">
        <v>43783</v>
      </c>
      <c r="H3185" t="s">
        <v>2974</v>
      </c>
      <c r="I3185" t="s">
        <v>5820</v>
      </c>
      <c r="J3185" t="s">
        <v>5179</v>
      </c>
      <c r="K3185">
        <v>10307</v>
      </c>
      <c r="L3185" t="s">
        <v>5817</v>
      </c>
      <c r="M3185" s="87">
        <v>43797</v>
      </c>
      <c r="N3185" t="s">
        <v>1635</v>
      </c>
      <c r="O3185" t="s">
        <v>1552</v>
      </c>
      <c r="P3185" s="61">
        <v>539</v>
      </c>
      <c r="Q3185" t="s">
        <v>1552</v>
      </c>
      <c r="R3185" s="61">
        <v>539</v>
      </c>
      <c r="S3185" s="61">
        <v>0</v>
      </c>
    </row>
    <row r="3186" spans="1:19" x14ac:dyDescent="0.2">
      <c r="A3186" t="s">
        <v>647</v>
      </c>
      <c r="B3186" t="s">
        <v>1062</v>
      </c>
      <c r="C3186" t="s">
        <v>1433</v>
      </c>
      <c r="D3186" t="s">
        <v>239</v>
      </c>
      <c r="E3186" t="s">
        <v>1546</v>
      </c>
      <c r="F3186" t="s">
        <v>119</v>
      </c>
      <c r="G3186" s="87">
        <v>43784</v>
      </c>
      <c r="H3186" t="s">
        <v>2974</v>
      </c>
      <c r="I3186" t="s">
        <v>5821</v>
      </c>
      <c r="J3186" t="s">
        <v>4940</v>
      </c>
      <c r="K3186">
        <v>10307</v>
      </c>
      <c r="L3186" t="s">
        <v>5822</v>
      </c>
      <c r="M3186" s="87">
        <v>43797</v>
      </c>
      <c r="N3186" t="s">
        <v>1635</v>
      </c>
      <c r="O3186" t="s">
        <v>1552</v>
      </c>
      <c r="P3186" s="61">
        <v>10513.8</v>
      </c>
      <c r="Q3186" t="s">
        <v>1552</v>
      </c>
      <c r="R3186" s="61">
        <v>10513.8</v>
      </c>
      <c r="S3186" s="61">
        <v>0</v>
      </c>
    </row>
    <row r="3187" spans="1:19" x14ac:dyDescent="0.2">
      <c r="A3187" t="s">
        <v>647</v>
      </c>
      <c r="B3187" t="s">
        <v>1062</v>
      </c>
      <c r="C3187" t="s">
        <v>1433</v>
      </c>
      <c r="D3187" t="s">
        <v>239</v>
      </c>
      <c r="E3187" t="s">
        <v>1546</v>
      </c>
      <c r="F3187" t="s">
        <v>119</v>
      </c>
      <c r="G3187" s="87">
        <v>43784</v>
      </c>
      <c r="H3187" t="s">
        <v>2974</v>
      </c>
      <c r="I3187" t="s">
        <v>5823</v>
      </c>
      <c r="J3187" t="s">
        <v>4608</v>
      </c>
      <c r="K3187">
        <v>10307</v>
      </c>
      <c r="L3187" t="s">
        <v>5822</v>
      </c>
      <c r="M3187" s="87">
        <v>43797</v>
      </c>
      <c r="N3187" t="s">
        <v>1635</v>
      </c>
      <c r="O3187" t="s">
        <v>1552</v>
      </c>
      <c r="P3187" s="61">
        <v>7598.25</v>
      </c>
      <c r="Q3187" t="s">
        <v>1552</v>
      </c>
      <c r="R3187" s="61">
        <v>7598.25</v>
      </c>
      <c r="S3187" s="61">
        <v>0</v>
      </c>
    </row>
    <row r="3188" spans="1:19" x14ac:dyDescent="0.2">
      <c r="A3188" t="s">
        <v>647</v>
      </c>
      <c r="B3188" t="s">
        <v>1062</v>
      </c>
      <c r="C3188" t="s">
        <v>1433</v>
      </c>
      <c r="D3188" t="s">
        <v>239</v>
      </c>
      <c r="E3188" t="s">
        <v>1546</v>
      </c>
      <c r="F3188" t="s">
        <v>119</v>
      </c>
      <c r="G3188" s="87">
        <v>43784</v>
      </c>
      <c r="H3188" t="s">
        <v>2974</v>
      </c>
      <c r="I3188" t="s">
        <v>5824</v>
      </c>
      <c r="J3188" t="s">
        <v>4617</v>
      </c>
      <c r="K3188">
        <v>10307</v>
      </c>
      <c r="L3188" t="s">
        <v>5822</v>
      </c>
      <c r="M3188" s="87">
        <v>43797</v>
      </c>
      <c r="N3188" t="s">
        <v>1635</v>
      </c>
      <c r="O3188" t="s">
        <v>1552</v>
      </c>
      <c r="P3188" s="61">
        <v>1376.1</v>
      </c>
      <c r="Q3188" t="s">
        <v>1552</v>
      </c>
      <c r="R3188" s="61">
        <v>1376.1</v>
      </c>
      <c r="S3188" s="61">
        <v>0</v>
      </c>
    </row>
    <row r="3189" spans="1:19" x14ac:dyDescent="0.2">
      <c r="A3189" t="s">
        <v>647</v>
      </c>
      <c r="B3189" t="s">
        <v>1062</v>
      </c>
      <c r="C3189" t="s">
        <v>1433</v>
      </c>
      <c r="D3189" t="s">
        <v>239</v>
      </c>
      <c r="E3189" t="s">
        <v>1546</v>
      </c>
      <c r="F3189" t="s">
        <v>119</v>
      </c>
      <c r="G3189" s="87">
        <v>43784</v>
      </c>
      <c r="H3189" t="s">
        <v>2974</v>
      </c>
      <c r="I3189" t="s">
        <v>5825</v>
      </c>
      <c r="J3189" t="s">
        <v>5826</v>
      </c>
      <c r="K3189">
        <v>10307</v>
      </c>
      <c r="L3189" t="s">
        <v>5822</v>
      </c>
      <c r="M3189" s="87">
        <v>43797</v>
      </c>
      <c r="N3189" t="s">
        <v>1635</v>
      </c>
      <c r="O3189" t="s">
        <v>1552</v>
      </c>
      <c r="P3189" s="61">
        <v>1089</v>
      </c>
      <c r="Q3189" t="s">
        <v>1552</v>
      </c>
      <c r="R3189" s="61">
        <v>1089</v>
      </c>
      <c r="S3189" s="61">
        <v>0</v>
      </c>
    </row>
    <row r="3190" spans="1:19" x14ac:dyDescent="0.2">
      <c r="A3190" t="s">
        <v>647</v>
      </c>
      <c r="B3190" t="s">
        <v>1062</v>
      </c>
      <c r="C3190" t="s">
        <v>1433</v>
      </c>
      <c r="D3190" t="s">
        <v>239</v>
      </c>
      <c r="E3190" t="s">
        <v>1546</v>
      </c>
      <c r="F3190" t="s">
        <v>119</v>
      </c>
      <c r="G3190" s="87">
        <v>43784</v>
      </c>
      <c r="H3190" t="s">
        <v>2974</v>
      </c>
      <c r="I3190" t="s">
        <v>5827</v>
      </c>
      <c r="J3190" t="s">
        <v>5828</v>
      </c>
      <c r="K3190">
        <v>10307</v>
      </c>
      <c r="L3190" t="s">
        <v>5822</v>
      </c>
      <c r="M3190" s="87">
        <v>43797</v>
      </c>
      <c r="N3190" t="s">
        <v>1635</v>
      </c>
      <c r="O3190" t="s">
        <v>1552</v>
      </c>
      <c r="P3190" s="61">
        <v>550</v>
      </c>
      <c r="Q3190" t="s">
        <v>1552</v>
      </c>
      <c r="R3190" s="61">
        <v>550</v>
      </c>
      <c r="S3190" s="61">
        <v>0</v>
      </c>
    </row>
    <row r="3191" spans="1:19" x14ac:dyDescent="0.2">
      <c r="A3191" t="s">
        <v>647</v>
      </c>
      <c r="B3191" t="s">
        <v>1062</v>
      </c>
      <c r="C3191" t="s">
        <v>1433</v>
      </c>
      <c r="D3191" t="s">
        <v>239</v>
      </c>
      <c r="E3191" t="s">
        <v>1546</v>
      </c>
      <c r="F3191" t="s">
        <v>119</v>
      </c>
      <c r="G3191" s="87">
        <v>43784</v>
      </c>
      <c r="H3191" t="s">
        <v>2974</v>
      </c>
      <c r="I3191" t="s">
        <v>5829</v>
      </c>
      <c r="J3191" t="s">
        <v>5166</v>
      </c>
      <c r="K3191">
        <v>10307</v>
      </c>
      <c r="L3191" t="s">
        <v>5822</v>
      </c>
      <c r="M3191" s="87">
        <v>43797</v>
      </c>
      <c r="N3191" t="s">
        <v>1635</v>
      </c>
      <c r="O3191" t="s">
        <v>1552</v>
      </c>
      <c r="P3191" s="61">
        <v>385</v>
      </c>
      <c r="Q3191" t="s">
        <v>1552</v>
      </c>
      <c r="R3191" s="61">
        <v>385</v>
      </c>
      <c r="S3191" s="61">
        <v>0</v>
      </c>
    </row>
    <row r="3192" spans="1:19" x14ac:dyDescent="0.2">
      <c r="A3192" t="s">
        <v>647</v>
      </c>
      <c r="B3192" t="s">
        <v>1062</v>
      </c>
      <c r="C3192" t="s">
        <v>1433</v>
      </c>
      <c r="D3192" t="s">
        <v>239</v>
      </c>
      <c r="E3192" t="s">
        <v>1546</v>
      </c>
      <c r="F3192" t="s">
        <v>119</v>
      </c>
      <c r="G3192" s="87">
        <v>43784</v>
      </c>
      <c r="H3192" t="s">
        <v>2974</v>
      </c>
      <c r="I3192" t="s">
        <v>5830</v>
      </c>
      <c r="J3192" t="s">
        <v>5831</v>
      </c>
      <c r="K3192">
        <v>10307</v>
      </c>
      <c r="L3192" t="s">
        <v>5832</v>
      </c>
      <c r="M3192" s="87">
        <v>43797</v>
      </c>
      <c r="N3192" t="s">
        <v>1635</v>
      </c>
      <c r="O3192" t="s">
        <v>1552</v>
      </c>
      <c r="P3192" s="61">
        <v>11000</v>
      </c>
      <c r="Q3192" t="s">
        <v>1552</v>
      </c>
      <c r="R3192" s="61">
        <v>11000</v>
      </c>
      <c r="S3192" s="61">
        <v>0</v>
      </c>
    </row>
    <row r="3193" spans="1:19" x14ac:dyDescent="0.2">
      <c r="A3193" t="s">
        <v>647</v>
      </c>
      <c r="B3193" t="s">
        <v>1062</v>
      </c>
      <c r="C3193" t="s">
        <v>1433</v>
      </c>
      <c r="D3193" t="s">
        <v>239</v>
      </c>
      <c r="E3193" t="s">
        <v>1546</v>
      </c>
      <c r="F3193" t="s">
        <v>119</v>
      </c>
      <c r="G3193" s="87">
        <v>43787</v>
      </c>
      <c r="H3193" t="s">
        <v>2974</v>
      </c>
      <c r="I3193" t="s">
        <v>5833</v>
      </c>
      <c r="J3193" t="s">
        <v>4674</v>
      </c>
      <c r="K3193">
        <v>10307</v>
      </c>
      <c r="L3193" t="s">
        <v>5834</v>
      </c>
      <c r="M3193" s="87">
        <v>43797</v>
      </c>
      <c r="N3193" t="s">
        <v>1635</v>
      </c>
      <c r="O3193" t="s">
        <v>1552</v>
      </c>
      <c r="P3193" s="61">
        <v>-9774</v>
      </c>
      <c r="Q3193" t="s">
        <v>1552</v>
      </c>
      <c r="R3193" s="61">
        <v>0</v>
      </c>
      <c r="S3193" s="61">
        <v>-9774</v>
      </c>
    </row>
    <row r="3194" spans="1:19" x14ac:dyDescent="0.2">
      <c r="A3194" t="s">
        <v>647</v>
      </c>
      <c r="B3194" t="s">
        <v>1062</v>
      </c>
      <c r="C3194" t="s">
        <v>1433</v>
      </c>
      <c r="D3194" t="s">
        <v>239</v>
      </c>
      <c r="E3194" t="s">
        <v>1546</v>
      </c>
      <c r="F3194" t="s">
        <v>119</v>
      </c>
      <c r="G3194" s="87">
        <v>43787</v>
      </c>
      <c r="H3194" t="s">
        <v>2974</v>
      </c>
      <c r="I3194" t="s">
        <v>5835</v>
      </c>
      <c r="J3194" t="s">
        <v>5085</v>
      </c>
      <c r="K3194">
        <v>10307</v>
      </c>
      <c r="L3194" t="s">
        <v>5836</v>
      </c>
      <c r="M3194" s="87">
        <v>43797</v>
      </c>
      <c r="N3194" t="s">
        <v>1635</v>
      </c>
      <c r="O3194" t="s">
        <v>1552</v>
      </c>
      <c r="P3194" s="61">
        <v>859.1</v>
      </c>
      <c r="Q3194" t="s">
        <v>1552</v>
      </c>
      <c r="R3194" s="61">
        <v>859.1</v>
      </c>
      <c r="S3194" s="61">
        <v>0</v>
      </c>
    </row>
    <row r="3195" spans="1:19" x14ac:dyDescent="0.2">
      <c r="A3195" t="s">
        <v>647</v>
      </c>
      <c r="B3195" t="s">
        <v>1062</v>
      </c>
      <c r="C3195" t="s">
        <v>1433</v>
      </c>
      <c r="D3195" t="s">
        <v>239</v>
      </c>
      <c r="E3195" t="s">
        <v>1546</v>
      </c>
      <c r="F3195" t="s">
        <v>119</v>
      </c>
      <c r="G3195" s="87">
        <v>43788</v>
      </c>
      <c r="H3195" t="s">
        <v>2974</v>
      </c>
      <c r="I3195" t="s">
        <v>5837</v>
      </c>
      <c r="J3195" t="s">
        <v>5320</v>
      </c>
      <c r="K3195">
        <v>10307</v>
      </c>
      <c r="L3195" t="s">
        <v>5838</v>
      </c>
      <c r="M3195" s="87">
        <v>43797</v>
      </c>
      <c r="N3195" t="s">
        <v>1635</v>
      </c>
      <c r="O3195" t="s">
        <v>1552</v>
      </c>
      <c r="P3195" s="61">
        <v>6875</v>
      </c>
      <c r="Q3195" t="s">
        <v>1552</v>
      </c>
      <c r="R3195" s="61">
        <v>6875</v>
      </c>
      <c r="S3195" s="61">
        <v>0</v>
      </c>
    </row>
    <row r="3196" spans="1:19" x14ac:dyDescent="0.2">
      <c r="A3196" t="s">
        <v>647</v>
      </c>
      <c r="B3196" t="s">
        <v>1062</v>
      </c>
      <c r="C3196" t="s">
        <v>1433</v>
      </c>
      <c r="D3196" t="s">
        <v>239</v>
      </c>
      <c r="E3196" t="s">
        <v>1546</v>
      </c>
      <c r="F3196" t="s">
        <v>119</v>
      </c>
      <c r="G3196" s="87">
        <v>43789</v>
      </c>
      <c r="H3196" t="s">
        <v>2974</v>
      </c>
      <c r="I3196" t="s">
        <v>5839</v>
      </c>
      <c r="J3196" t="s">
        <v>4509</v>
      </c>
      <c r="K3196">
        <v>10307</v>
      </c>
      <c r="L3196" t="s">
        <v>5840</v>
      </c>
      <c r="M3196" s="87">
        <v>43797</v>
      </c>
      <c r="N3196" t="s">
        <v>1635</v>
      </c>
      <c r="O3196" t="s">
        <v>1552</v>
      </c>
      <c r="P3196" s="61">
        <v>-16283</v>
      </c>
      <c r="Q3196" t="s">
        <v>1552</v>
      </c>
      <c r="R3196" s="61">
        <v>0</v>
      </c>
      <c r="S3196" s="61">
        <v>-16283</v>
      </c>
    </row>
    <row r="3197" spans="1:19" x14ac:dyDescent="0.2">
      <c r="A3197" t="s">
        <v>647</v>
      </c>
      <c r="B3197" t="s">
        <v>1062</v>
      </c>
      <c r="C3197" t="s">
        <v>1433</v>
      </c>
      <c r="D3197" t="s">
        <v>239</v>
      </c>
      <c r="E3197" t="s">
        <v>1546</v>
      </c>
      <c r="F3197" t="s">
        <v>119</v>
      </c>
      <c r="G3197" s="87">
        <v>43790</v>
      </c>
      <c r="H3197" t="s">
        <v>2974</v>
      </c>
      <c r="I3197" t="s">
        <v>5841</v>
      </c>
      <c r="J3197" t="s">
        <v>5842</v>
      </c>
      <c r="K3197">
        <v>10307</v>
      </c>
      <c r="L3197" t="s">
        <v>5843</v>
      </c>
      <c r="M3197" s="87">
        <v>43797</v>
      </c>
      <c r="N3197" t="s">
        <v>1635</v>
      </c>
      <c r="O3197" t="s">
        <v>1552</v>
      </c>
      <c r="P3197" s="61">
        <v>2530</v>
      </c>
      <c r="Q3197" t="s">
        <v>1552</v>
      </c>
      <c r="R3197" s="61">
        <v>2530</v>
      </c>
      <c r="S3197" s="61">
        <v>0</v>
      </c>
    </row>
    <row r="3198" spans="1:19" x14ac:dyDescent="0.2">
      <c r="A3198" t="s">
        <v>647</v>
      </c>
      <c r="B3198" t="s">
        <v>1062</v>
      </c>
      <c r="C3198" t="s">
        <v>1433</v>
      </c>
      <c r="D3198" t="s">
        <v>239</v>
      </c>
      <c r="E3198" t="s">
        <v>1546</v>
      </c>
      <c r="F3198" t="s">
        <v>119</v>
      </c>
      <c r="G3198" s="87">
        <v>43790</v>
      </c>
      <c r="H3198" t="s">
        <v>2974</v>
      </c>
      <c r="I3198" t="s">
        <v>5844</v>
      </c>
      <c r="J3198" t="s">
        <v>5845</v>
      </c>
      <c r="K3198">
        <v>10307</v>
      </c>
      <c r="L3198" t="s">
        <v>5843</v>
      </c>
      <c r="M3198" s="87">
        <v>43797</v>
      </c>
      <c r="N3198" t="s">
        <v>1635</v>
      </c>
      <c r="O3198" t="s">
        <v>1552</v>
      </c>
      <c r="P3198" s="61">
        <v>1595</v>
      </c>
      <c r="Q3198" t="s">
        <v>1552</v>
      </c>
      <c r="R3198" s="61">
        <v>1595</v>
      </c>
      <c r="S3198" s="61">
        <v>0</v>
      </c>
    </row>
    <row r="3199" spans="1:19" x14ac:dyDescent="0.2">
      <c r="A3199" t="s">
        <v>647</v>
      </c>
      <c r="B3199" t="s">
        <v>1062</v>
      </c>
      <c r="C3199" t="s">
        <v>1433</v>
      </c>
      <c r="D3199" t="s">
        <v>239</v>
      </c>
      <c r="E3199" t="s">
        <v>1546</v>
      </c>
      <c r="F3199" t="s">
        <v>119</v>
      </c>
      <c r="G3199" s="87">
        <v>43790</v>
      </c>
      <c r="H3199" t="s">
        <v>2974</v>
      </c>
      <c r="I3199" t="s">
        <v>5846</v>
      </c>
      <c r="J3199" t="s">
        <v>4879</v>
      </c>
      <c r="K3199">
        <v>10307</v>
      </c>
      <c r="L3199" t="s">
        <v>5843</v>
      </c>
      <c r="M3199" s="87">
        <v>43797</v>
      </c>
      <c r="N3199" t="s">
        <v>1635</v>
      </c>
      <c r="O3199" t="s">
        <v>1552</v>
      </c>
      <c r="P3199" s="61">
        <v>979</v>
      </c>
      <c r="Q3199" t="s">
        <v>1552</v>
      </c>
      <c r="R3199" s="61">
        <v>979</v>
      </c>
      <c r="S3199" s="61">
        <v>0</v>
      </c>
    </row>
    <row r="3200" spans="1:19" x14ac:dyDescent="0.2">
      <c r="A3200" t="s">
        <v>647</v>
      </c>
      <c r="B3200" t="s">
        <v>1062</v>
      </c>
      <c r="C3200" t="s">
        <v>1433</v>
      </c>
      <c r="D3200" t="s">
        <v>239</v>
      </c>
      <c r="E3200" t="s">
        <v>1546</v>
      </c>
      <c r="F3200" t="s">
        <v>119</v>
      </c>
      <c r="G3200" s="87">
        <v>43790</v>
      </c>
      <c r="H3200" t="s">
        <v>2974</v>
      </c>
      <c r="I3200" t="s">
        <v>5847</v>
      </c>
      <c r="J3200" t="s">
        <v>4671</v>
      </c>
      <c r="K3200">
        <v>10307</v>
      </c>
      <c r="L3200" t="s">
        <v>5843</v>
      </c>
      <c r="M3200" s="87">
        <v>43797</v>
      </c>
      <c r="N3200" t="s">
        <v>1635</v>
      </c>
      <c r="O3200" t="s">
        <v>1552</v>
      </c>
      <c r="P3200" s="61">
        <v>550</v>
      </c>
      <c r="Q3200" t="s">
        <v>1552</v>
      </c>
      <c r="R3200" s="61">
        <v>550</v>
      </c>
      <c r="S3200" s="61">
        <v>0</v>
      </c>
    </row>
    <row r="3201" spans="1:19" x14ac:dyDescent="0.2">
      <c r="A3201" t="s">
        <v>647</v>
      </c>
      <c r="B3201" t="s">
        <v>1062</v>
      </c>
      <c r="C3201" t="s">
        <v>1433</v>
      </c>
      <c r="D3201" t="s">
        <v>239</v>
      </c>
      <c r="E3201" t="s">
        <v>1546</v>
      </c>
      <c r="F3201" t="s">
        <v>119</v>
      </c>
      <c r="G3201" s="87">
        <v>43790</v>
      </c>
      <c r="H3201" t="s">
        <v>2974</v>
      </c>
      <c r="I3201" t="s">
        <v>5848</v>
      </c>
      <c r="J3201" t="s">
        <v>4555</v>
      </c>
      <c r="K3201">
        <v>10307</v>
      </c>
      <c r="L3201" t="s">
        <v>5843</v>
      </c>
      <c r="M3201" s="87">
        <v>43797</v>
      </c>
      <c r="N3201" t="s">
        <v>1635</v>
      </c>
      <c r="O3201" t="s">
        <v>1552</v>
      </c>
      <c r="P3201" s="61">
        <v>357.5</v>
      </c>
      <c r="Q3201" t="s">
        <v>1552</v>
      </c>
      <c r="R3201" s="61">
        <v>357.5</v>
      </c>
      <c r="S3201" s="61">
        <v>0</v>
      </c>
    </row>
    <row r="3202" spans="1:19" x14ac:dyDescent="0.2">
      <c r="A3202" t="s">
        <v>647</v>
      </c>
      <c r="B3202" t="s">
        <v>1062</v>
      </c>
      <c r="C3202" t="s">
        <v>1433</v>
      </c>
      <c r="D3202" t="s">
        <v>239</v>
      </c>
      <c r="E3202" t="s">
        <v>1546</v>
      </c>
      <c r="F3202" t="s">
        <v>119</v>
      </c>
      <c r="G3202" s="87">
        <v>43791</v>
      </c>
      <c r="H3202" t="s">
        <v>2974</v>
      </c>
      <c r="I3202" t="s">
        <v>2975</v>
      </c>
      <c r="J3202" t="s">
        <v>2976</v>
      </c>
      <c r="K3202">
        <v>10307</v>
      </c>
      <c r="L3202" t="s">
        <v>2977</v>
      </c>
      <c r="M3202" s="87">
        <v>43797</v>
      </c>
      <c r="N3202" t="s">
        <v>1635</v>
      </c>
      <c r="O3202" t="s">
        <v>1552</v>
      </c>
      <c r="P3202" s="61">
        <v>112.95</v>
      </c>
      <c r="Q3202" t="s">
        <v>1552</v>
      </c>
      <c r="R3202" s="61">
        <v>112.95</v>
      </c>
      <c r="S3202" s="61">
        <v>0</v>
      </c>
    </row>
    <row r="3203" spans="1:19" x14ac:dyDescent="0.2">
      <c r="A3203" t="s">
        <v>647</v>
      </c>
      <c r="B3203" t="s">
        <v>1062</v>
      </c>
      <c r="C3203" t="s">
        <v>1433</v>
      </c>
      <c r="D3203" t="s">
        <v>239</v>
      </c>
      <c r="E3203" t="s">
        <v>1546</v>
      </c>
      <c r="F3203" t="s">
        <v>119</v>
      </c>
      <c r="G3203" s="87">
        <v>43791</v>
      </c>
      <c r="H3203" t="s">
        <v>2974</v>
      </c>
      <c r="I3203" t="s">
        <v>5849</v>
      </c>
      <c r="J3203" t="s">
        <v>4894</v>
      </c>
      <c r="K3203">
        <v>10307</v>
      </c>
      <c r="L3203" t="s">
        <v>5850</v>
      </c>
      <c r="M3203" s="87">
        <v>43797</v>
      </c>
      <c r="N3203" t="s">
        <v>1635</v>
      </c>
      <c r="O3203" t="s">
        <v>1552</v>
      </c>
      <c r="P3203" s="61">
        <v>3190</v>
      </c>
      <c r="Q3203" t="s">
        <v>1552</v>
      </c>
      <c r="R3203" s="61">
        <v>3190</v>
      </c>
      <c r="S3203" s="61">
        <v>0</v>
      </c>
    </row>
    <row r="3204" spans="1:19" x14ac:dyDescent="0.2">
      <c r="A3204" t="s">
        <v>647</v>
      </c>
      <c r="B3204" t="s">
        <v>1062</v>
      </c>
      <c r="C3204" t="s">
        <v>1433</v>
      </c>
      <c r="D3204" t="s">
        <v>239</v>
      </c>
      <c r="E3204" t="s">
        <v>1546</v>
      </c>
      <c r="F3204" t="s">
        <v>119</v>
      </c>
      <c r="G3204" s="87">
        <v>43791</v>
      </c>
      <c r="H3204" t="s">
        <v>2974</v>
      </c>
      <c r="I3204" t="s">
        <v>5851</v>
      </c>
      <c r="J3204" t="s">
        <v>4877</v>
      </c>
      <c r="K3204">
        <v>10307</v>
      </c>
      <c r="L3204" t="s">
        <v>5850</v>
      </c>
      <c r="M3204" s="87">
        <v>43797</v>
      </c>
      <c r="N3204" t="s">
        <v>1635</v>
      </c>
      <c r="O3204" t="s">
        <v>1552</v>
      </c>
      <c r="P3204" s="61">
        <v>979</v>
      </c>
      <c r="Q3204" t="s">
        <v>1552</v>
      </c>
      <c r="R3204" s="61">
        <v>979</v>
      </c>
      <c r="S3204" s="61">
        <v>0</v>
      </c>
    </row>
    <row r="3205" spans="1:19" x14ac:dyDescent="0.2">
      <c r="A3205" t="s">
        <v>647</v>
      </c>
      <c r="B3205" t="s">
        <v>1062</v>
      </c>
      <c r="C3205" t="s">
        <v>1433</v>
      </c>
      <c r="D3205" t="s">
        <v>239</v>
      </c>
      <c r="E3205" t="s">
        <v>1546</v>
      </c>
      <c r="F3205" t="s">
        <v>119</v>
      </c>
      <c r="G3205" s="87">
        <v>43791</v>
      </c>
      <c r="H3205" t="s">
        <v>2974</v>
      </c>
      <c r="I3205" t="s">
        <v>5852</v>
      </c>
      <c r="J3205" t="s">
        <v>4516</v>
      </c>
      <c r="K3205">
        <v>10307</v>
      </c>
      <c r="L3205" t="s">
        <v>5850</v>
      </c>
      <c r="M3205" s="87">
        <v>43797</v>
      </c>
      <c r="N3205" t="s">
        <v>1635</v>
      </c>
      <c r="O3205" t="s">
        <v>1552</v>
      </c>
      <c r="P3205" s="61">
        <v>550</v>
      </c>
      <c r="Q3205" t="s">
        <v>1552</v>
      </c>
      <c r="R3205" s="61">
        <v>550</v>
      </c>
      <c r="S3205" s="61">
        <v>0</v>
      </c>
    </row>
    <row r="3206" spans="1:19" x14ac:dyDescent="0.2">
      <c r="A3206" t="s">
        <v>647</v>
      </c>
      <c r="B3206" t="s">
        <v>1062</v>
      </c>
      <c r="C3206" t="s">
        <v>1433</v>
      </c>
      <c r="D3206" t="s">
        <v>239</v>
      </c>
      <c r="E3206" t="s">
        <v>1546</v>
      </c>
      <c r="F3206" t="s">
        <v>119</v>
      </c>
      <c r="G3206" s="87">
        <v>43791</v>
      </c>
      <c r="H3206" t="s">
        <v>2974</v>
      </c>
      <c r="I3206" t="s">
        <v>5853</v>
      </c>
      <c r="J3206" t="s">
        <v>2976</v>
      </c>
      <c r="K3206">
        <v>10307</v>
      </c>
      <c r="L3206" t="s">
        <v>5850</v>
      </c>
      <c r="M3206" s="87">
        <v>43797</v>
      </c>
      <c r="N3206" t="s">
        <v>1635</v>
      </c>
      <c r="O3206" t="s">
        <v>1552</v>
      </c>
      <c r="P3206" s="61">
        <v>-112.95</v>
      </c>
      <c r="Q3206" t="s">
        <v>1552</v>
      </c>
      <c r="R3206" s="61">
        <v>0</v>
      </c>
      <c r="S3206" s="61">
        <v>-112.95</v>
      </c>
    </row>
    <row r="3207" spans="1:19" x14ac:dyDescent="0.2">
      <c r="A3207" t="s">
        <v>647</v>
      </c>
      <c r="B3207" t="s">
        <v>1062</v>
      </c>
      <c r="C3207" t="s">
        <v>1433</v>
      </c>
      <c r="D3207" t="s">
        <v>239</v>
      </c>
      <c r="E3207" t="s">
        <v>1546</v>
      </c>
      <c r="F3207" t="s">
        <v>119</v>
      </c>
      <c r="G3207" s="87">
        <v>43794</v>
      </c>
      <c r="H3207" t="s">
        <v>2974</v>
      </c>
      <c r="I3207" t="s">
        <v>2978</v>
      </c>
      <c r="J3207" t="s">
        <v>2976</v>
      </c>
      <c r="K3207">
        <v>10307</v>
      </c>
      <c r="L3207" t="s">
        <v>2977</v>
      </c>
      <c r="M3207" s="87">
        <v>43797</v>
      </c>
      <c r="N3207" t="s">
        <v>1635</v>
      </c>
      <c r="O3207" t="s">
        <v>1552</v>
      </c>
      <c r="P3207" s="61">
        <v>112.95</v>
      </c>
      <c r="Q3207" t="s">
        <v>1552</v>
      </c>
      <c r="R3207" s="61">
        <v>112.95</v>
      </c>
      <c r="S3207" s="61">
        <v>0</v>
      </c>
    </row>
    <row r="3208" spans="1:19" x14ac:dyDescent="0.2">
      <c r="A3208" t="s">
        <v>647</v>
      </c>
      <c r="B3208" t="s">
        <v>1062</v>
      </c>
      <c r="C3208" t="s">
        <v>1433</v>
      </c>
      <c r="D3208" t="s">
        <v>239</v>
      </c>
      <c r="E3208" t="s">
        <v>1546</v>
      </c>
      <c r="F3208" t="s">
        <v>119</v>
      </c>
      <c r="G3208" s="87">
        <v>43794</v>
      </c>
      <c r="H3208" t="s">
        <v>2974</v>
      </c>
      <c r="I3208" t="s">
        <v>5854</v>
      </c>
      <c r="J3208" t="s">
        <v>4602</v>
      </c>
      <c r="K3208">
        <v>10307</v>
      </c>
      <c r="L3208" t="s">
        <v>5855</v>
      </c>
      <c r="M3208" s="87">
        <v>43797</v>
      </c>
      <c r="N3208" t="s">
        <v>1635</v>
      </c>
      <c r="O3208" t="s">
        <v>1552</v>
      </c>
      <c r="P3208" s="61">
        <v>1540</v>
      </c>
      <c r="Q3208" t="s">
        <v>1552</v>
      </c>
      <c r="R3208" s="61">
        <v>1540</v>
      </c>
      <c r="S3208" s="61">
        <v>0</v>
      </c>
    </row>
    <row r="3209" spans="1:19" x14ac:dyDescent="0.2">
      <c r="A3209" t="s">
        <v>647</v>
      </c>
      <c r="B3209" t="s">
        <v>1062</v>
      </c>
      <c r="C3209" t="s">
        <v>1433</v>
      </c>
      <c r="D3209" t="s">
        <v>239</v>
      </c>
      <c r="E3209" t="s">
        <v>1546</v>
      </c>
      <c r="F3209" t="s">
        <v>119</v>
      </c>
      <c r="G3209" s="87">
        <v>43794</v>
      </c>
      <c r="H3209" t="s">
        <v>2974</v>
      </c>
      <c r="I3209" t="s">
        <v>5856</v>
      </c>
      <c r="J3209" t="s">
        <v>5562</v>
      </c>
      <c r="K3209">
        <v>10307</v>
      </c>
      <c r="L3209" t="s">
        <v>5855</v>
      </c>
      <c r="M3209" s="87">
        <v>43797</v>
      </c>
      <c r="N3209" t="s">
        <v>1635</v>
      </c>
      <c r="O3209" t="s">
        <v>1552</v>
      </c>
      <c r="P3209" s="61">
        <v>363</v>
      </c>
      <c r="Q3209" t="s">
        <v>1552</v>
      </c>
      <c r="R3209" s="61">
        <v>363</v>
      </c>
      <c r="S3209" s="61">
        <v>0</v>
      </c>
    </row>
    <row r="3210" spans="1:19" x14ac:dyDescent="0.2">
      <c r="A3210" t="s">
        <v>647</v>
      </c>
      <c r="B3210" t="s">
        <v>1062</v>
      </c>
      <c r="C3210" t="s">
        <v>1433</v>
      </c>
      <c r="D3210" t="s">
        <v>239</v>
      </c>
      <c r="E3210" t="s">
        <v>1546</v>
      </c>
      <c r="F3210" t="s">
        <v>119</v>
      </c>
      <c r="G3210" s="87">
        <v>43795</v>
      </c>
      <c r="H3210" t="s">
        <v>2974</v>
      </c>
      <c r="I3210" t="s">
        <v>4485</v>
      </c>
      <c r="J3210" t="s">
        <v>4737</v>
      </c>
      <c r="K3210">
        <v>10307</v>
      </c>
      <c r="L3210" t="s">
        <v>5857</v>
      </c>
      <c r="M3210" s="87">
        <v>43797</v>
      </c>
      <c r="N3210" t="s">
        <v>1635</v>
      </c>
      <c r="O3210" t="s">
        <v>1552</v>
      </c>
      <c r="P3210" s="61">
        <v>-109.95</v>
      </c>
      <c r="Q3210" t="s">
        <v>1552</v>
      </c>
      <c r="R3210" s="61">
        <v>0</v>
      </c>
      <c r="S3210" s="61">
        <v>-109.95</v>
      </c>
    </row>
    <row r="3211" spans="1:19" x14ac:dyDescent="0.2">
      <c r="A3211" t="s">
        <v>647</v>
      </c>
      <c r="B3211" t="s">
        <v>1062</v>
      </c>
      <c r="C3211" t="s">
        <v>1433</v>
      </c>
      <c r="D3211" t="s">
        <v>239</v>
      </c>
      <c r="E3211" t="s">
        <v>1546</v>
      </c>
      <c r="F3211" t="s">
        <v>119</v>
      </c>
      <c r="G3211" s="87">
        <v>43795</v>
      </c>
      <c r="H3211" t="s">
        <v>2974</v>
      </c>
      <c r="I3211" t="s">
        <v>4485</v>
      </c>
      <c r="J3211" t="s">
        <v>5858</v>
      </c>
      <c r="K3211">
        <v>10307</v>
      </c>
      <c r="L3211" t="s">
        <v>5857</v>
      </c>
      <c r="M3211" s="87">
        <v>43797</v>
      </c>
      <c r="N3211" t="s">
        <v>1635</v>
      </c>
      <c r="O3211" t="s">
        <v>1552</v>
      </c>
      <c r="P3211" s="61">
        <v>-400</v>
      </c>
      <c r="Q3211" t="s">
        <v>1552</v>
      </c>
      <c r="R3211" s="61">
        <v>0</v>
      </c>
      <c r="S3211" s="61">
        <v>-400</v>
      </c>
    </row>
    <row r="3212" spans="1:19" x14ac:dyDescent="0.2">
      <c r="A3212" t="s">
        <v>647</v>
      </c>
      <c r="B3212" t="s">
        <v>1062</v>
      </c>
      <c r="C3212" t="s">
        <v>1433</v>
      </c>
      <c r="D3212" t="s">
        <v>239</v>
      </c>
      <c r="E3212" t="s">
        <v>1546</v>
      </c>
      <c r="F3212" t="s">
        <v>119</v>
      </c>
      <c r="G3212" s="87">
        <v>43795</v>
      </c>
      <c r="H3212" t="s">
        <v>2974</v>
      </c>
      <c r="I3212" t="s">
        <v>4485</v>
      </c>
      <c r="J3212" t="s">
        <v>5245</v>
      </c>
      <c r="K3212">
        <v>10307</v>
      </c>
      <c r="L3212" t="s">
        <v>5857</v>
      </c>
      <c r="M3212" s="87">
        <v>43797</v>
      </c>
      <c r="N3212" t="s">
        <v>1635</v>
      </c>
      <c r="O3212" t="s">
        <v>1552</v>
      </c>
      <c r="P3212" s="61">
        <v>-50</v>
      </c>
      <c r="Q3212" t="s">
        <v>1552</v>
      </c>
      <c r="R3212" s="61">
        <v>0</v>
      </c>
      <c r="S3212" s="61">
        <v>-50</v>
      </c>
    </row>
    <row r="3213" spans="1:19" x14ac:dyDescent="0.2">
      <c r="A3213" t="s">
        <v>647</v>
      </c>
      <c r="B3213" t="s">
        <v>1062</v>
      </c>
      <c r="C3213" t="s">
        <v>1433</v>
      </c>
      <c r="D3213" t="s">
        <v>239</v>
      </c>
      <c r="E3213" t="s">
        <v>1546</v>
      </c>
      <c r="F3213" t="s">
        <v>119</v>
      </c>
      <c r="G3213" s="87">
        <v>43795</v>
      </c>
      <c r="H3213" t="s">
        <v>2974</v>
      </c>
      <c r="I3213" t="s">
        <v>4485</v>
      </c>
      <c r="J3213" t="s">
        <v>4744</v>
      </c>
      <c r="K3213">
        <v>10307</v>
      </c>
      <c r="L3213" t="s">
        <v>5857</v>
      </c>
      <c r="M3213" s="87">
        <v>43797</v>
      </c>
      <c r="N3213" t="s">
        <v>1635</v>
      </c>
      <c r="O3213" t="s">
        <v>1552</v>
      </c>
      <c r="P3213" s="61">
        <v>-1177.6400000000001</v>
      </c>
      <c r="Q3213" t="s">
        <v>1552</v>
      </c>
      <c r="R3213" s="61">
        <v>0</v>
      </c>
      <c r="S3213" s="61">
        <v>-1177.6400000000001</v>
      </c>
    </row>
    <row r="3214" spans="1:19" x14ac:dyDescent="0.2">
      <c r="A3214" t="s">
        <v>647</v>
      </c>
      <c r="B3214" t="s">
        <v>1062</v>
      </c>
      <c r="C3214" t="s">
        <v>1433</v>
      </c>
      <c r="D3214" t="s">
        <v>239</v>
      </c>
      <c r="E3214" t="s">
        <v>1546</v>
      </c>
      <c r="F3214" t="s">
        <v>119</v>
      </c>
      <c r="G3214" s="87">
        <v>43795</v>
      </c>
      <c r="H3214" t="s">
        <v>2974</v>
      </c>
      <c r="I3214" t="s">
        <v>4485</v>
      </c>
      <c r="J3214" t="s">
        <v>4580</v>
      </c>
      <c r="K3214">
        <v>10307</v>
      </c>
      <c r="L3214" t="s">
        <v>5857</v>
      </c>
      <c r="M3214" s="87">
        <v>43797</v>
      </c>
      <c r="N3214" t="s">
        <v>1635</v>
      </c>
      <c r="O3214" t="s">
        <v>1552</v>
      </c>
      <c r="P3214" s="61">
        <v>-307.64999999999998</v>
      </c>
      <c r="Q3214" t="s">
        <v>1552</v>
      </c>
      <c r="R3214" s="61">
        <v>0</v>
      </c>
      <c r="S3214" s="61">
        <v>-307.64999999999998</v>
      </c>
    </row>
    <row r="3215" spans="1:19" x14ac:dyDescent="0.2">
      <c r="A3215" t="s">
        <v>647</v>
      </c>
      <c r="B3215" t="s">
        <v>1062</v>
      </c>
      <c r="C3215" t="s">
        <v>1433</v>
      </c>
      <c r="D3215" t="s">
        <v>239</v>
      </c>
      <c r="E3215" t="s">
        <v>1546</v>
      </c>
      <c r="F3215" t="s">
        <v>119</v>
      </c>
      <c r="G3215" s="87">
        <v>43795</v>
      </c>
      <c r="H3215" t="s">
        <v>2974</v>
      </c>
      <c r="I3215" t="s">
        <v>4485</v>
      </c>
      <c r="J3215" t="s">
        <v>4488</v>
      </c>
      <c r="K3215">
        <v>10307</v>
      </c>
      <c r="L3215" t="s">
        <v>5857</v>
      </c>
      <c r="M3215" s="87">
        <v>43797</v>
      </c>
      <c r="N3215" t="s">
        <v>1635</v>
      </c>
      <c r="O3215" t="s">
        <v>1552</v>
      </c>
      <c r="P3215" s="61">
        <v>-82</v>
      </c>
      <c r="Q3215" t="s">
        <v>1552</v>
      </c>
      <c r="R3215" s="61">
        <v>0</v>
      </c>
      <c r="S3215" s="61">
        <v>-82</v>
      </c>
    </row>
    <row r="3216" spans="1:19" x14ac:dyDescent="0.2">
      <c r="A3216" t="s">
        <v>647</v>
      </c>
      <c r="B3216" t="s">
        <v>1062</v>
      </c>
      <c r="C3216" t="s">
        <v>1433</v>
      </c>
      <c r="D3216" t="s">
        <v>239</v>
      </c>
      <c r="E3216" t="s">
        <v>1546</v>
      </c>
      <c r="F3216" t="s">
        <v>119</v>
      </c>
      <c r="G3216" s="87">
        <v>43795</v>
      </c>
      <c r="H3216" t="s">
        <v>2974</v>
      </c>
      <c r="I3216" t="s">
        <v>4485</v>
      </c>
      <c r="J3216" t="s">
        <v>4490</v>
      </c>
      <c r="K3216">
        <v>10307</v>
      </c>
      <c r="L3216" t="s">
        <v>5857</v>
      </c>
      <c r="M3216" s="87">
        <v>43797</v>
      </c>
      <c r="N3216" t="s">
        <v>1635</v>
      </c>
      <c r="O3216" t="s">
        <v>1552</v>
      </c>
      <c r="P3216" s="61">
        <v>-300</v>
      </c>
      <c r="Q3216" t="s">
        <v>1552</v>
      </c>
      <c r="R3216" s="61">
        <v>0</v>
      </c>
      <c r="S3216" s="61">
        <v>-300</v>
      </c>
    </row>
    <row r="3217" spans="1:19" x14ac:dyDescent="0.2">
      <c r="A3217" t="s">
        <v>647</v>
      </c>
      <c r="B3217" t="s">
        <v>1062</v>
      </c>
      <c r="C3217" t="s">
        <v>1433</v>
      </c>
      <c r="D3217" t="s">
        <v>239</v>
      </c>
      <c r="E3217" t="s">
        <v>1546</v>
      </c>
      <c r="F3217" t="s">
        <v>119</v>
      </c>
      <c r="G3217" s="87">
        <v>43795</v>
      </c>
      <c r="H3217" t="s">
        <v>2974</v>
      </c>
      <c r="I3217" t="s">
        <v>4485</v>
      </c>
      <c r="J3217" t="s">
        <v>4489</v>
      </c>
      <c r="K3217">
        <v>10307</v>
      </c>
      <c r="L3217" t="s">
        <v>5857</v>
      </c>
      <c r="M3217" s="87">
        <v>43797</v>
      </c>
      <c r="N3217" t="s">
        <v>1635</v>
      </c>
      <c r="O3217" t="s">
        <v>1552</v>
      </c>
      <c r="P3217" s="61">
        <v>-200</v>
      </c>
      <c r="Q3217" t="s">
        <v>1552</v>
      </c>
      <c r="R3217" s="61">
        <v>0</v>
      </c>
      <c r="S3217" s="61">
        <v>-200</v>
      </c>
    </row>
    <row r="3218" spans="1:19" x14ac:dyDescent="0.2">
      <c r="A3218" t="s">
        <v>647</v>
      </c>
      <c r="B3218" t="s">
        <v>1062</v>
      </c>
      <c r="C3218" t="s">
        <v>1433</v>
      </c>
      <c r="D3218" t="s">
        <v>239</v>
      </c>
      <c r="E3218" t="s">
        <v>1546</v>
      </c>
      <c r="F3218" t="s">
        <v>119</v>
      </c>
      <c r="G3218" s="87">
        <v>43795</v>
      </c>
      <c r="H3218" t="s">
        <v>2974</v>
      </c>
      <c r="I3218" t="s">
        <v>4485</v>
      </c>
      <c r="J3218" t="s">
        <v>4549</v>
      </c>
      <c r="K3218">
        <v>10307</v>
      </c>
      <c r="L3218" t="s">
        <v>5857</v>
      </c>
      <c r="M3218" s="87">
        <v>43797</v>
      </c>
      <c r="N3218" t="s">
        <v>1635</v>
      </c>
      <c r="O3218" t="s">
        <v>1552</v>
      </c>
      <c r="P3218" s="61">
        <v>-1490</v>
      </c>
      <c r="Q3218" t="s">
        <v>1552</v>
      </c>
      <c r="R3218" s="61">
        <v>0</v>
      </c>
      <c r="S3218" s="61">
        <v>-1490</v>
      </c>
    </row>
    <row r="3219" spans="1:19" x14ac:dyDescent="0.2">
      <c r="A3219" t="s">
        <v>647</v>
      </c>
      <c r="B3219" t="s">
        <v>1062</v>
      </c>
      <c r="C3219" t="s">
        <v>1433</v>
      </c>
      <c r="D3219" t="s">
        <v>239</v>
      </c>
      <c r="E3219" t="s">
        <v>1546</v>
      </c>
      <c r="F3219" t="s">
        <v>119</v>
      </c>
      <c r="G3219" s="87">
        <v>43795</v>
      </c>
      <c r="H3219" t="s">
        <v>2974</v>
      </c>
      <c r="I3219" t="s">
        <v>4485</v>
      </c>
      <c r="J3219" t="s">
        <v>5650</v>
      </c>
      <c r="K3219">
        <v>10307</v>
      </c>
      <c r="L3219" t="s">
        <v>5857</v>
      </c>
      <c r="M3219" s="87">
        <v>43797</v>
      </c>
      <c r="N3219" t="s">
        <v>1635</v>
      </c>
      <c r="O3219" t="s">
        <v>1552</v>
      </c>
      <c r="P3219" s="61">
        <v>-1526</v>
      </c>
      <c r="Q3219" t="s">
        <v>1552</v>
      </c>
      <c r="R3219" s="61">
        <v>0</v>
      </c>
      <c r="S3219" s="61">
        <v>-1526</v>
      </c>
    </row>
    <row r="3220" spans="1:19" x14ac:dyDescent="0.2">
      <c r="A3220" t="s">
        <v>647</v>
      </c>
      <c r="B3220" t="s">
        <v>1062</v>
      </c>
      <c r="C3220" t="s">
        <v>1433</v>
      </c>
      <c r="D3220" t="s">
        <v>239</v>
      </c>
      <c r="E3220" t="s">
        <v>1546</v>
      </c>
      <c r="F3220" t="s">
        <v>119</v>
      </c>
      <c r="G3220" s="87">
        <v>43795</v>
      </c>
      <c r="H3220" t="s">
        <v>2974</v>
      </c>
      <c r="I3220" t="s">
        <v>5859</v>
      </c>
      <c r="J3220" t="s">
        <v>5860</v>
      </c>
      <c r="K3220">
        <v>10307</v>
      </c>
      <c r="L3220" t="s">
        <v>5861</v>
      </c>
      <c r="M3220" s="87">
        <v>43797</v>
      </c>
      <c r="N3220" t="s">
        <v>1635</v>
      </c>
      <c r="O3220" t="s">
        <v>1552</v>
      </c>
      <c r="P3220" s="61">
        <v>924</v>
      </c>
      <c r="Q3220" t="s">
        <v>1552</v>
      </c>
      <c r="R3220" s="61">
        <v>924</v>
      </c>
      <c r="S3220" s="61">
        <v>0</v>
      </c>
    </row>
    <row r="3221" spans="1:19" x14ac:dyDescent="0.2">
      <c r="A3221" t="s">
        <v>647</v>
      </c>
      <c r="B3221" t="s">
        <v>1062</v>
      </c>
      <c r="C3221" t="s">
        <v>1433</v>
      </c>
      <c r="D3221" t="s">
        <v>239</v>
      </c>
      <c r="E3221" t="s">
        <v>1546</v>
      </c>
      <c r="F3221" t="s">
        <v>119</v>
      </c>
      <c r="G3221" s="87">
        <v>43795</v>
      </c>
      <c r="H3221" t="s">
        <v>2974</v>
      </c>
      <c r="I3221" t="s">
        <v>5862</v>
      </c>
      <c r="J3221" t="s">
        <v>5753</v>
      </c>
      <c r="K3221">
        <v>10307</v>
      </c>
      <c r="L3221" t="s">
        <v>5861</v>
      </c>
      <c r="M3221" s="87">
        <v>43797</v>
      </c>
      <c r="N3221" t="s">
        <v>1635</v>
      </c>
      <c r="O3221" t="s">
        <v>1552</v>
      </c>
      <c r="P3221" s="61">
        <v>660</v>
      </c>
      <c r="Q3221" t="s">
        <v>1552</v>
      </c>
      <c r="R3221" s="61">
        <v>660</v>
      </c>
      <c r="S3221" s="61">
        <v>0</v>
      </c>
    </row>
    <row r="3222" spans="1:19" x14ac:dyDescent="0.2">
      <c r="A3222" t="s">
        <v>647</v>
      </c>
      <c r="B3222" t="s">
        <v>1062</v>
      </c>
      <c r="C3222" t="s">
        <v>1433</v>
      </c>
      <c r="D3222" t="s">
        <v>239</v>
      </c>
      <c r="E3222" t="s">
        <v>1546</v>
      </c>
      <c r="F3222" t="s">
        <v>119</v>
      </c>
      <c r="G3222" s="87">
        <v>43795</v>
      </c>
      <c r="H3222" t="s">
        <v>2974</v>
      </c>
      <c r="I3222" t="s">
        <v>5863</v>
      </c>
      <c r="J3222" t="s">
        <v>5864</v>
      </c>
      <c r="K3222">
        <v>10307</v>
      </c>
      <c r="L3222" t="s">
        <v>5861</v>
      </c>
      <c r="M3222" s="87">
        <v>43797</v>
      </c>
      <c r="N3222" t="s">
        <v>1635</v>
      </c>
      <c r="O3222" t="s">
        <v>1552</v>
      </c>
      <c r="P3222" s="61">
        <v>605</v>
      </c>
      <c r="Q3222" t="s">
        <v>1552</v>
      </c>
      <c r="R3222" s="61">
        <v>605</v>
      </c>
      <c r="S3222" s="61">
        <v>0</v>
      </c>
    </row>
    <row r="3223" spans="1:19" x14ac:dyDescent="0.2">
      <c r="A3223" t="s">
        <v>647</v>
      </c>
      <c r="B3223" t="s">
        <v>1062</v>
      </c>
      <c r="C3223" t="s">
        <v>1433</v>
      </c>
      <c r="D3223" t="s">
        <v>239</v>
      </c>
      <c r="E3223" t="s">
        <v>1546</v>
      </c>
      <c r="F3223" t="s">
        <v>119</v>
      </c>
      <c r="G3223" s="87">
        <v>43796</v>
      </c>
      <c r="H3223" t="s">
        <v>2974</v>
      </c>
      <c r="I3223" t="s">
        <v>5865</v>
      </c>
      <c r="J3223" t="s">
        <v>4864</v>
      </c>
      <c r="K3223">
        <v>10307</v>
      </c>
      <c r="L3223" t="s">
        <v>5866</v>
      </c>
      <c r="M3223" s="87">
        <v>43797</v>
      </c>
      <c r="N3223" t="s">
        <v>1635</v>
      </c>
      <c r="O3223" t="s">
        <v>1552</v>
      </c>
      <c r="P3223" s="61">
        <v>990</v>
      </c>
      <c r="Q3223" t="s">
        <v>1552</v>
      </c>
      <c r="R3223" s="61">
        <v>990</v>
      </c>
      <c r="S3223" s="61">
        <v>0</v>
      </c>
    </row>
    <row r="3224" spans="1:19" x14ac:dyDescent="0.2">
      <c r="A3224" t="s">
        <v>647</v>
      </c>
      <c r="B3224" t="s">
        <v>1062</v>
      </c>
      <c r="C3224" t="s">
        <v>1433</v>
      </c>
      <c r="D3224" t="s">
        <v>239</v>
      </c>
      <c r="E3224" t="s">
        <v>1546</v>
      </c>
      <c r="F3224" t="s">
        <v>119</v>
      </c>
      <c r="G3224" s="87">
        <v>43796</v>
      </c>
      <c r="H3224" t="s">
        <v>2974</v>
      </c>
      <c r="I3224" t="s">
        <v>5867</v>
      </c>
      <c r="J3224" t="s">
        <v>5868</v>
      </c>
      <c r="K3224">
        <v>10307</v>
      </c>
      <c r="L3224" t="s">
        <v>5869</v>
      </c>
      <c r="M3224" s="87">
        <v>43797</v>
      </c>
      <c r="N3224" t="s">
        <v>1635</v>
      </c>
      <c r="O3224" t="s">
        <v>1552</v>
      </c>
      <c r="P3224" s="61">
        <v>550</v>
      </c>
      <c r="Q3224" t="s">
        <v>1552</v>
      </c>
      <c r="R3224" s="61">
        <v>550</v>
      </c>
      <c r="S3224" s="61">
        <v>0</v>
      </c>
    </row>
    <row r="3225" spans="1:19" x14ac:dyDescent="0.2">
      <c r="A3225" t="s">
        <v>647</v>
      </c>
      <c r="B3225" t="s">
        <v>1062</v>
      </c>
      <c r="C3225" t="s">
        <v>1433</v>
      </c>
      <c r="D3225" t="s">
        <v>239</v>
      </c>
      <c r="E3225" t="s">
        <v>1546</v>
      </c>
      <c r="F3225" t="s">
        <v>119</v>
      </c>
      <c r="G3225" s="87">
        <v>43797</v>
      </c>
      <c r="H3225" t="s">
        <v>2974</v>
      </c>
      <c r="I3225" t="s">
        <v>4485</v>
      </c>
      <c r="J3225" t="s">
        <v>4548</v>
      </c>
      <c r="K3225">
        <v>10306</v>
      </c>
      <c r="L3225" t="s">
        <v>5870</v>
      </c>
      <c r="M3225" s="87">
        <v>43797</v>
      </c>
      <c r="N3225" t="s">
        <v>1635</v>
      </c>
      <c r="O3225" t="s">
        <v>1552</v>
      </c>
      <c r="P3225" s="61">
        <v>-3842.52</v>
      </c>
      <c r="Q3225" t="s">
        <v>1552</v>
      </c>
      <c r="R3225" s="61">
        <v>0</v>
      </c>
      <c r="S3225" s="61">
        <v>-3842.52</v>
      </c>
    </row>
    <row r="3226" spans="1:19" x14ac:dyDescent="0.2">
      <c r="A3226" t="s">
        <v>647</v>
      </c>
      <c r="B3226" t="s">
        <v>1062</v>
      </c>
      <c r="C3226" t="s">
        <v>1433</v>
      </c>
      <c r="D3226" t="s">
        <v>239</v>
      </c>
      <c r="E3226" t="s">
        <v>1546</v>
      </c>
      <c r="F3226" t="s">
        <v>119</v>
      </c>
      <c r="G3226" s="87">
        <v>43797</v>
      </c>
      <c r="H3226" t="s">
        <v>2974</v>
      </c>
      <c r="I3226" t="s">
        <v>4485</v>
      </c>
      <c r="J3226" t="s">
        <v>5871</v>
      </c>
      <c r="K3226">
        <v>10306</v>
      </c>
      <c r="L3226" t="s">
        <v>5870</v>
      </c>
      <c r="M3226" s="87">
        <v>43797</v>
      </c>
      <c r="N3226" t="s">
        <v>1635</v>
      </c>
      <c r="O3226" t="s">
        <v>1552</v>
      </c>
      <c r="P3226" s="61">
        <v>-17913.5</v>
      </c>
      <c r="Q3226" t="s">
        <v>1552</v>
      </c>
      <c r="R3226" s="61">
        <v>0</v>
      </c>
      <c r="S3226" s="61">
        <v>-17913.5</v>
      </c>
    </row>
    <row r="3227" spans="1:19" x14ac:dyDescent="0.2">
      <c r="A3227" t="s">
        <v>647</v>
      </c>
      <c r="B3227" t="s">
        <v>1062</v>
      </c>
      <c r="C3227" t="s">
        <v>1433</v>
      </c>
      <c r="D3227" t="s">
        <v>239</v>
      </c>
      <c r="E3227" t="s">
        <v>1546</v>
      </c>
      <c r="F3227" t="s">
        <v>119</v>
      </c>
      <c r="G3227" s="87">
        <v>43797</v>
      </c>
      <c r="H3227" t="s">
        <v>2974</v>
      </c>
      <c r="I3227" t="s">
        <v>4485</v>
      </c>
      <c r="J3227" t="s">
        <v>4563</v>
      </c>
      <c r="K3227">
        <v>10306</v>
      </c>
      <c r="L3227" t="s">
        <v>5870</v>
      </c>
      <c r="M3227" s="87">
        <v>43797</v>
      </c>
      <c r="N3227" t="s">
        <v>1635</v>
      </c>
      <c r="O3227" t="s">
        <v>1552</v>
      </c>
      <c r="P3227" s="61">
        <v>-300</v>
      </c>
      <c r="Q3227" t="s">
        <v>1552</v>
      </c>
      <c r="R3227" s="61">
        <v>0</v>
      </c>
      <c r="S3227" s="61">
        <v>-300</v>
      </c>
    </row>
    <row r="3228" spans="1:19" x14ac:dyDescent="0.2">
      <c r="A3228" t="s">
        <v>647</v>
      </c>
      <c r="B3228" t="s">
        <v>1062</v>
      </c>
      <c r="C3228" t="s">
        <v>1433</v>
      </c>
      <c r="D3228" t="s">
        <v>239</v>
      </c>
      <c r="E3228" t="s">
        <v>1546</v>
      </c>
      <c r="F3228" t="s">
        <v>119</v>
      </c>
      <c r="G3228" s="87">
        <v>43797</v>
      </c>
      <c r="H3228" t="s">
        <v>2974</v>
      </c>
      <c r="I3228" t="s">
        <v>4485</v>
      </c>
      <c r="J3228" t="s">
        <v>3459</v>
      </c>
      <c r="K3228">
        <v>10306</v>
      </c>
      <c r="L3228" t="s">
        <v>5870</v>
      </c>
      <c r="M3228" s="87">
        <v>43797</v>
      </c>
      <c r="N3228" t="s">
        <v>1635</v>
      </c>
      <c r="O3228" t="s">
        <v>1552</v>
      </c>
      <c r="P3228" s="61">
        <v>-550</v>
      </c>
      <c r="Q3228" t="s">
        <v>1552</v>
      </c>
      <c r="R3228" s="61">
        <v>0</v>
      </c>
      <c r="S3228" s="61">
        <v>-550</v>
      </c>
    </row>
    <row r="3229" spans="1:19" x14ac:dyDescent="0.2">
      <c r="A3229" t="s">
        <v>647</v>
      </c>
      <c r="B3229" t="s">
        <v>1062</v>
      </c>
      <c r="C3229" t="s">
        <v>1433</v>
      </c>
      <c r="D3229" t="s">
        <v>239</v>
      </c>
      <c r="E3229" t="s">
        <v>1546</v>
      </c>
      <c r="F3229" t="s">
        <v>119</v>
      </c>
      <c r="G3229" s="87">
        <v>43797</v>
      </c>
      <c r="H3229" t="s">
        <v>2974</v>
      </c>
      <c r="I3229" t="s">
        <v>4485</v>
      </c>
      <c r="J3229" t="s">
        <v>4743</v>
      </c>
      <c r="K3229">
        <v>10306</v>
      </c>
      <c r="L3229" t="s">
        <v>5870</v>
      </c>
      <c r="M3229" s="87">
        <v>43797</v>
      </c>
      <c r="N3229" t="s">
        <v>1635</v>
      </c>
      <c r="O3229" t="s">
        <v>1552</v>
      </c>
      <c r="P3229" s="61">
        <v>-200</v>
      </c>
      <c r="Q3229" t="s">
        <v>1552</v>
      </c>
      <c r="R3229" s="61">
        <v>0</v>
      </c>
      <c r="S3229" s="61">
        <v>-200</v>
      </c>
    </row>
    <row r="3230" spans="1:19" x14ac:dyDescent="0.2">
      <c r="A3230" t="s">
        <v>647</v>
      </c>
      <c r="B3230" t="s">
        <v>1062</v>
      </c>
      <c r="C3230" t="s">
        <v>1433</v>
      </c>
      <c r="D3230" t="s">
        <v>239</v>
      </c>
      <c r="E3230" t="s">
        <v>1546</v>
      </c>
      <c r="F3230" t="s">
        <v>119</v>
      </c>
      <c r="G3230" s="87">
        <v>43797</v>
      </c>
      <c r="H3230" t="s">
        <v>2974</v>
      </c>
      <c r="I3230" t="s">
        <v>4485</v>
      </c>
      <c r="J3230" t="s">
        <v>4740</v>
      </c>
      <c r="K3230">
        <v>10306</v>
      </c>
      <c r="L3230" t="s">
        <v>5870</v>
      </c>
      <c r="M3230" s="87">
        <v>43797</v>
      </c>
      <c r="N3230" t="s">
        <v>1635</v>
      </c>
      <c r="O3230" t="s">
        <v>1552</v>
      </c>
      <c r="P3230" s="61">
        <v>-1300</v>
      </c>
      <c r="Q3230" t="s">
        <v>1552</v>
      </c>
      <c r="R3230" s="61">
        <v>0</v>
      </c>
      <c r="S3230" s="61">
        <v>-1300</v>
      </c>
    </row>
    <row r="3231" spans="1:19" x14ac:dyDescent="0.2">
      <c r="A3231" t="s">
        <v>647</v>
      </c>
      <c r="B3231" t="s">
        <v>1062</v>
      </c>
      <c r="C3231" t="s">
        <v>1433</v>
      </c>
      <c r="D3231" t="s">
        <v>239</v>
      </c>
      <c r="E3231" t="s">
        <v>1546</v>
      </c>
      <c r="F3231" t="s">
        <v>119</v>
      </c>
      <c r="G3231" s="87">
        <v>43797</v>
      </c>
      <c r="H3231" t="s">
        <v>2974</v>
      </c>
      <c r="I3231" t="s">
        <v>4485</v>
      </c>
      <c r="J3231" t="s">
        <v>4490</v>
      </c>
      <c r="K3231">
        <v>10306</v>
      </c>
      <c r="L3231" t="s">
        <v>5870</v>
      </c>
      <c r="M3231" s="87">
        <v>43797</v>
      </c>
      <c r="N3231" t="s">
        <v>1635</v>
      </c>
      <c r="O3231" t="s">
        <v>1552</v>
      </c>
      <c r="P3231" s="61">
        <v>-200</v>
      </c>
      <c r="Q3231" t="s">
        <v>1552</v>
      </c>
      <c r="R3231" s="61">
        <v>0</v>
      </c>
      <c r="S3231" s="61">
        <v>-200</v>
      </c>
    </row>
    <row r="3232" spans="1:19" x14ac:dyDescent="0.2">
      <c r="A3232" t="s">
        <v>647</v>
      </c>
      <c r="B3232" t="s">
        <v>1062</v>
      </c>
      <c r="C3232" t="s">
        <v>1433</v>
      </c>
      <c r="D3232" t="s">
        <v>239</v>
      </c>
      <c r="E3232" t="s">
        <v>1546</v>
      </c>
      <c r="F3232" t="s">
        <v>119</v>
      </c>
      <c r="G3232" s="87">
        <v>43797</v>
      </c>
      <c r="H3232" t="s">
        <v>2974</v>
      </c>
      <c r="I3232" t="s">
        <v>4485</v>
      </c>
      <c r="J3232" t="s">
        <v>4742</v>
      </c>
      <c r="K3232">
        <v>10306</v>
      </c>
      <c r="L3232" t="s">
        <v>5870</v>
      </c>
      <c r="M3232" s="87">
        <v>43797</v>
      </c>
      <c r="N3232" t="s">
        <v>1635</v>
      </c>
      <c r="O3232" t="s">
        <v>1552</v>
      </c>
      <c r="P3232" s="61">
        <v>-500</v>
      </c>
      <c r="Q3232" t="s">
        <v>1552</v>
      </c>
      <c r="R3232" s="61">
        <v>0</v>
      </c>
      <c r="S3232" s="61">
        <v>-500</v>
      </c>
    </row>
    <row r="3233" spans="1:19" x14ac:dyDescent="0.2">
      <c r="A3233" t="s">
        <v>647</v>
      </c>
      <c r="B3233" t="s">
        <v>1062</v>
      </c>
      <c r="C3233" t="s">
        <v>1433</v>
      </c>
      <c r="D3233" t="s">
        <v>239</v>
      </c>
      <c r="E3233" t="s">
        <v>1546</v>
      </c>
      <c r="F3233" t="s">
        <v>119</v>
      </c>
      <c r="G3233" s="87">
        <v>43797</v>
      </c>
      <c r="H3233" t="s">
        <v>2974</v>
      </c>
      <c r="I3233" t="s">
        <v>4485</v>
      </c>
      <c r="J3233" t="s">
        <v>4735</v>
      </c>
      <c r="K3233">
        <v>10306</v>
      </c>
      <c r="L3233" t="s">
        <v>5870</v>
      </c>
      <c r="M3233" s="87">
        <v>43797</v>
      </c>
      <c r="N3233" t="s">
        <v>1635</v>
      </c>
      <c r="O3233" t="s">
        <v>1552</v>
      </c>
      <c r="P3233" s="61">
        <v>-250</v>
      </c>
      <c r="Q3233" t="s">
        <v>1552</v>
      </c>
      <c r="R3233" s="61">
        <v>0</v>
      </c>
      <c r="S3233" s="61">
        <v>-250</v>
      </c>
    </row>
    <row r="3234" spans="1:19" x14ac:dyDescent="0.2">
      <c r="A3234" t="s">
        <v>647</v>
      </c>
      <c r="B3234" t="s">
        <v>1062</v>
      </c>
      <c r="C3234" t="s">
        <v>1433</v>
      </c>
      <c r="D3234" t="s">
        <v>239</v>
      </c>
      <c r="E3234" t="s">
        <v>1546</v>
      </c>
      <c r="F3234" t="s">
        <v>119</v>
      </c>
      <c r="G3234" s="87">
        <v>43797</v>
      </c>
      <c r="H3234" t="s">
        <v>2974</v>
      </c>
      <c r="I3234" t="s">
        <v>4485</v>
      </c>
      <c r="J3234" t="s">
        <v>4744</v>
      </c>
      <c r="K3234">
        <v>10306</v>
      </c>
      <c r="L3234" t="s">
        <v>5870</v>
      </c>
      <c r="M3234" s="87">
        <v>43797</v>
      </c>
      <c r="N3234" t="s">
        <v>1635</v>
      </c>
      <c r="O3234" t="s">
        <v>1552</v>
      </c>
      <c r="P3234" s="61">
        <v>-5632.86</v>
      </c>
      <c r="Q3234" t="s">
        <v>1552</v>
      </c>
      <c r="R3234" s="61">
        <v>0</v>
      </c>
      <c r="S3234" s="61">
        <v>-5632.86</v>
      </c>
    </row>
    <row r="3235" spans="1:19" x14ac:dyDescent="0.2">
      <c r="A3235" t="s">
        <v>647</v>
      </c>
      <c r="B3235" t="s">
        <v>1062</v>
      </c>
      <c r="C3235" t="s">
        <v>1433</v>
      </c>
      <c r="D3235" t="s">
        <v>239</v>
      </c>
      <c r="E3235" t="s">
        <v>1546</v>
      </c>
      <c r="F3235" t="s">
        <v>119</v>
      </c>
      <c r="G3235" s="87">
        <v>43797</v>
      </c>
      <c r="H3235" t="s">
        <v>2974</v>
      </c>
      <c r="I3235" t="s">
        <v>4485</v>
      </c>
      <c r="J3235" t="s">
        <v>4549</v>
      </c>
      <c r="K3235">
        <v>10306</v>
      </c>
      <c r="L3235" t="s">
        <v>5870</v>
      </c>
      <c r="M3235" s="87">
        <v>43797</v>
      </c>
      <c r="N3235" t="s">
        <v>1635</v>
      </c>
      <c r="O3235" t="s">
        <v>1552</v>
      </c>
      <c r="P3235" s="61">
        <v>-50</v>
      </c>
      <c r="Q3235" t="s">
        <v>1552</v>
      </c>
      <c r="R3235" s="61">
        <v>0</v>
      </c>
      <c r="S3235" s="61">
        <v>-50</v>
      </c>
    </row>
    <row r="3236" spans="1:19" x14ac:dyDescent="0.2">
      <c r="A3236" t="s">
        <v>647</v>
      </c>
      <c r="B3236" t="s">
        <v>1062</v>
      </c>
      <c r="C3236" t="s">
        <v>1433</v>
      </c>
      <c r="D3236" t="s">
        <v>239</v>
      </c>
      <c r="E3236" t="s">
        <v>1546</v>
      </c>
      <c r="F3236" t="s">
        <v>119</v>
      </c>
      <c r="G3236" s="87">
        <v>43797</v>
      </c>
      <c r="H3236" t="s">
        <v>2974</v>
      </c>
      <c r="I3236" t="s">
        <v>4485</v>
      </c>
      <c r="J3236" t="s">
        <v>4736</v>
      </c>
      <c r="K3236">
        <v>10306</v>
      </c>
      <c r="L3236" t="s">
        <v>5870</v>
      </c>
      <c r="M3236" s="87">
        <v>43797</v>
      </c>
      <c r="N3236" t="s">
        <v>1635</v>
      </c>
      <c r="O3236" t="s">
        <v>1552</v>
      </c>
      <c r="P3236" s="61">
        <v>-1575</v>
      </c>
      <c r="Q3236" t="s">
        <v>1552</v>
      </c>
      <c r="R3236" s="61">
        <v>0</v>
      </c>
      <c r="S3236" s="61">
        <v>-1575</v>
      </c>
    </row>
    <row r="3237" spans="1:19" x14ac:dyDescent="0.2">
      <c r="A3237" t="s">
        <v>647</v>
      </c>
      <c r="B3237" t="s">
        <v>1062</v>
      </c>
      <c r="C3237" t="s">
        <v>1433</v>
      </c>
      <c r="D3237" t="s">
        <v>239</v>
      </c>
      <c r="E3237" t="s">
        <v>1546</v>
      </c>
      <c r="F3237" t="s">
        <v>119</v>
      </c>
      <c r="G3237" s="87">
        <v>43797</v>
      </c>
      <c r="H3237" t="s">
        <v>2974</v>
      </c>
      <c r="I3237" t="s">
        <v>4485</v>
      </c>
      <c r="J3237" t="s">
        <v>4984</v>
      </c>
      <c r="K3237">
        <v>10306</v>
      </c>
      <c r="L3237" t="s">
        <v>5870</v>
      </c>
      <c r="M3237" s="87">
        <v>43797</v>
      </c>
      <c r="N3237" t="s">
        <v>1635</v>
      </c>
      <c r="O3237" t="s">
        <v>1552</v>
      </c>
      <c r="P3237" s="61">
        <v>-230</v>
      </c>
      <c r="Q3237" t="s">
        <v>1552</v>
      </c>
      <c r="R3237" s="61">
        <v>0</v>
      </c>
      <c r="S3237" s="61">
        <v>-230</v>
      </c>
    </row>
    <row r="3238" spans="1:19" x14ac:dyDescent="0.2">
      <c r="A3238" t="s">
        <v>647</v>
      </c>
      <c r="B3238" t="s">
        <v>1062</v>
      </c>
      <c r="C3238" t="s">
        <v>1433</v>
      </c>
      <c r="D3238" t="s">
        <v>239</v>
      </c>
      <c r="E3238" t="s">
        <v>1546</v>
      </c>
      <c r="F3238" t="s">
        <v>119</v>
      </c>
      <c r="G3238" s="87">
        <v>43797</v>
      </c>
      <c r="H3238" t="s">
        <v>2974</v>
      </c>
      <c r="I3238" t="s">
        <v>5872</v>
      </c>
      <c r="J3238" t="s">
        <v>5048</v>
      </c>
      <c r="K3238">
        <v>10311</v>
      </c>
      <c r="L3238" t="s">
        <v>5873</v>
      </c>
      <c r="M3238" s="87">
        <v>43801</v>
      </c>
      <c r="N3238" t="s">
        <v>1635</v>
      </c>
      <c r="O3238" t="s">
        <v>1552</v>
      </c>
      <c r="P3238" s="61">
        <v>1243</v>
      </c>
      <c r="Q3238" t="s">
        <v>1552</v>
      </c>
      <c r="R3238" s="61">
        <v>1243</v>
      </c>
      <c r="S3238" s="61">
        <v>0</v>
      </c>
    </row>
    <row r="3239" spans="1:19" x14ac:dyDescent="0.2">
      <c r="A3239" t="s">
        <v>647</v>
      </c>
      <c r="B3239" t="s">
        <v>1062</v>
      </c>
      <c r="C3239" t="s">
        <v>1433</v>
      </c>
      <c r="D3239" t="s">
        <v>239</v>
      </c>
      <c r="E3239" t="s">
        <v>1546</v>
      </c>
      <c r="F3239" t="s">
        <v>119</v>
      </c>
      <c r="G3239" s="87">
        <v>43797</v>
      </c>
      <c r="H3239" t="s">
        <v>2974</v>
      </c>
      <c r="I3239" t="s">
        <v>5874</v>
      </c>
      <c r="J3239" t="s">
        <v>5875</v>
      </c>
      <c r="K3239">
        <v>10311</v>
      </c>
      <c r="L3239" t="s">
        <v>5873</v>
      </c>
      <c r="M3239" s="87">
        <v>43801</v>
      </c>
      <c r="N3239" t="s">
        <v>1635</v>
      </c>
      <c r="O3239" t="s">
        <v>1552</v>
      </c>
      <c r="P3239" s="61">
        <v>1045</v>
      </c>
      <c r="Q3239" t="s">
        <v>1552</v>
      </c>
      <c r="R3239" s="61">
        <v>1045</v>
      </c>
      <c r="S3239" s="61">
        <v>0</v>
      </c>
    </row>
    <row r="3240" spans="1:19" x14ac:dyDescent="0.2">
      <c r="A3240" t="s">
        <v>647</v>
      </c>
      <c r="B3240" t="s">
        <v>1062</v>
      </c>
      <c r="C3240" t="s">
        <v>1433</v>
      </c>
      <c r="D3240" t="s">
        <v>239</v>
      </c>
      <c r="E3240" t="s">
        <v>1546</v>
      </c>
      <c r="F3240" t="s">
        <v>119</v>
      </c>
      <c r="G3240" s="87">
        <v>43797</v>
      </c>
      <c r="H3240" t="s">
        <v>2974</v>
      </c>
      <c r="I3240" t="s">
        <v>5876</v>
      </c>
      <c r="J3240" t="s">
        <v>4530</v>
      </c>
      <c r="K3240">
        <v>10305</v>
      </c>
      <c r="L3240" t="s">
        <v>5877</v>
      </c>
      <c r="M3240" s="87">
        <v>43797</v>
      </c>
      <c r="N3240" t="s">
        <v>1635</v>
      </c>
      <c r="O3240" t="s">
        <v>1552</v>
      </c>
      <c r="P3240" s="61">
        <v>-357.35</v>
      </c>
      <c r="Q3240" t="s">
        <v>1552</v>
      </c>
      <c r="R3240" s="61">
        <v>0</v>
      </c>
      <c r="S3240" s="61">
        <v>-357.35</v>
      </c>
    </row>
    <row r="3241" spans="1:19" x14ac:dyDescent="0.2">
      <c r="A3241" t="s">
        <v>647</v>
      </c>
      <c r="B3241" t="s">
        <v>1062</v>
      </c>
      <c r="C3241" t="s">
        <v>1433</v>
      </c>
      <c r="D3241" t="s">
        <v>239</v>
      </c>
      <c r="E3241" t="s">
        <v>1546</v>
      </c>
      <c r="F3241" t="s">
        <v>119</v>
      </c>
      <c r="G3241" s="87">
        <v>43797</v>
      </c>
      <c r="H3241" t="s">
        <v>2974</v>
      </c>
      <c r="I3241" t="s">
        <v>5878</v>
      </c>
      <c r="J3241" t="s">
        <v>4532</v>
      </c>
      <c r="K3241">
        <v>10305</v>
      </c>
      <c r="L3241" t="s">
        <v>5877</v>
      </c>
      <c r="M3241" s="87">
        <v>43797</v>
      </c>
      <c r="N3241" t="s">
        <v>1635</v>
      </c>
      <c r="O3241" t="s">
        <v>1552</v>
      </c>
      <c r="P3241" s="61">
        <v>-553.15</v>
      </c>
      <c r="Q3241" t="s">
        <v>1552</v>
      </c>
      <c r="R3241" s="61">
        <v>0</v>
      </c>
      <c r="S3241" s="61">
        <v>-553.15</v>
      </c>
    </row>
    <row r="3242" spans="1:19" x14ac:dyDescent="0.2">
      <c r="A3242" t="s">
        <v>647</v>
      </c>
      <c r="B3242" t="s">
        <v>1062</v>
      </c>
      <c r="C3242" t="s">
        <v>1433</v>
      </c>
      <c r="D3242" t="s">
        <v>239</v>
      </c>
      <c r="E3242" t="s">
        <v>1546</v>
      </c>
      <c r="F3242" t="s">
        <v>119</v>
      </c>
      <c r="G3242" s="87">
        <v>43797</v>
      </c>
      <c r="H3242" t="s">
        <v>2974</v>
      </c>
      <c r="I3242" t="s">
        <v>5879</v>
      </c>
      <c r="J3242" t="s">
        <v>4534</v>
      </c>
      <c r="K3242">
        <v>10305</v>
      </c>
      <c r="L3242" t="s">
        <v>5877</v>
      </c>
      <c r="M3242" s="87">
        <v>43797</v>
      </c>
      <c r="N3242" t="s">
        <v>1635</v>
      </c>
      <c r="O3242" t="s">
        <v>1552</v>
      </c>
      <c r="P3242" s="61">
        <v>-610.39</v>
      </c>
      <c r="Q3242" t="s">
        <v>1552</v>
      </c>
      <c r="R3242" s="61">
        <v>0</v>
      </c>
      <c r="S3242" s="61">
        <v>-610.39</v>
      </c>
    </row>
    <row r="3243" spans="1:19" x14ac:dyDescent="0.2">
      <c r="A3243" t="s">
        <v>647</v>
      </c>
      <c r="B3243" t="s">
        <v>1062</v>
      </c>
      <c r="C3243" t="s">
        <v>1433</v>
      </c>
      <c r="D3243" t="s">
        <v>239</v>
      </c>
      <c r="E3243" t="s">
        <v>1546</v>
      </c>
      <c r="F3243" t="s">
        <v>119</v>
      </c>
      <c r="G3243" s="87">
        <v>43797</v>
      </c>
      <c r="H3243" t="s">
        <v>2974</v>
      </c>
      <c r="I3243" t="s">
        <v>5880</v>
      </c>
      <c r="J3243" t="s">
        <v>4536</v>
      </c>
      <c r="K3243">
        <v>10305</v>
      </c>
      <c r="L3243" t="s">
        <v>5877</v>
      </c>
      <c r="M3243" s="87">
        <v>43797</v>
      </c>
      <c r="N3243" t="s">
        <v>1635</v>
      </c>
      <c r="O3243" t="s">
        <v>1552</v>
      </c>
      <c r="P3243" s="61">
        <v>-484.51</v>
      </c>
      <c r="Q3243" t="s">
        <v>1552</v>
      </c>
      <c r="R3243" s="61">
        <v>0</v>
      </c>
      <c r="S3243" s="61">
        <v>-484.51</v>
      </c>
    </row>
    <row r="3244" spans="1:19" x14ac:dyDescent="0.2">
      <c r="A3244" t="s">
        <v>647</v>
      </c>
      <c r="B3244" t="s">
        <v>1062</v>
      </c>
      <c r="C3244" t="s">
        <v>1433</v>
      </c>
      <c r="D3244" t="s">
        <v>239</v>
      </c>
      <c r="E3244" t="s">
        <v>1546</v>
      </c>
      <c r="F3244" t="s">
        <v>119</v>
      </c>
      <c r="G3244" s="87">
        <v>43797</v>
      </c>
      <c r="H3244" t="s">
        <v>2974</v>
      </c>
      <c r="I3244" t="s">
        <v>5881</v>
      </c>
      <c r="J3244" t="s">
        <v>4538</v>
      </c>
      <c r="K3244">
        <v>10305</v>
      </c>
      <c r="L3244" t="s">
        <v>5877</v>
      </c>
      <c r="M3244" s="87">
        <v>43797</v>
      </c>
      <c r="N3244" t="s">
        <v>1635</v>
      </c>
      <c r="O3244" t="s">
        <v>1552</v>
      </c>
      <c r="P3244" s="61">
        <v>-915.03</v>
      </c>
      <c r="Q3244" t="s">
        <v>1552</v>
      </c>
      <c r="R3244" s="61">
        <v>0</v>
      </c>
      <c r="S3244" s="61">
        <v>-915.03</v>
      </c>
    </row>
    <row r="3245" spans="1:19" x14ac:dyDescent="0.2">
      <c r="A3245" t="s">
        <v>647</v>
      </c>
      <c r="B3245" t="s">
        <v>1062</v>
      </c>
      <c r="C3245" t="s">
        <v>1433</v>
      </c>
      <c r="D3245" t="s">
        <v>239</v>
      </c>
      <c r="E3245" t="s">
        <v>1546</v>
      </c>
      <c r="F3245" t="s">
        <v>119</v>
      </c>
      <c r="G3245" s="87">
        <v>43797</v>
      </c>
      <c r="H3245" t="s">
        <v>2974</v>
      </c>
      <c r="I3245" t="s">
        <v>5882</v>
      </c>
      <c r="J3245" t="s">
        <v>4525</v>
      </c>
      <c r="K3245">
        <v>10305</v>
      </c>
      <c r="L3245" t="s">
        <v>5877</v>
      </c>
      <c r="M3245" s="87">
        <v>43797</v>
      </c>
      <c r="N3245" t="s">
        <v>1635</v>
      </c>
      <c r="O3245" t="s">
        <v>1552</v>
      </c>
      <c r="P3245" s="61">
        <v>-787.03</v>
      </c>
      <c r="Q3245" t="s">
        <v>1552</v>
      </c>
      <c r="R3245" s="61">
        <v>0</v>
      </c>
      <c r="S3245" s="61">
        <v>-787.03</v>
      </c>
    </row>
    <row r="3246" spans="1:19" x14ac:dyDescent="0.2">
      <c r="A3246" t="s">
        <v>647</v>
      </c>
      <c r="B3246" t="s">
        <v>1062</v>
      </c>
      <c r="C3246" t="s">
        <v>1433</v>
      </c>
      <c r="D3246" t="s">
        <v>239</v>
      </c>
      <c r="E3246" t="s">
        <v>1546</v>
      </c>
      <c r="F3246" t="s">
        <v>119</v>
      </c>
      <c r="G3246" s="87">
        <v>43797</v>
      </c>
      <c r="H3246" t="s">
        <v>2974</v>
      </c>
      <c r="I3246" t="s">
        <v>5883</v>
      </c>
      <c r="J3246" t="s">
        <v>4528</v>
      </c>
      <c r="K3246">
        <v>10305</v>
      </c>
      <c r="L3246" t="s">
        <v>5877</v>
      </c>
      <c r="M3246" s="87">
        <v>43797</v>
      </c>
      <c r="N3246" t="s">
        <v>1635</v>
      </c>
      <c r="O3246" t="s">
        <v>1552</v>
      </c>
      <c r="P3246" s="61">
        <v>-529.41</v>
      </c>
      <c r="Q3246" t="s">
        <v>1552</v>
      </c>
      <c r="R3246" s="61">
        <v>0</v>
      </c>
      <c r="S3246" s="61">
        <v>-529.41</v>
      </c>
    </row>
    <row r="3247" spans="1:19" x14ac:dyDescent="0.2">
      <c r="A3247" t="s">
        <v>647</v>
      </c>
      <c r="B3247" t="s">
        <v>1062</v>
      </c>
      <c r="C3247" t="s">
        <v>1433</v>
      </c>
      <c r="D3247" t="s">
        <v>239</v>
      </c>
      <c r="E3247" t="s">
        <v>1546</v>
      </c>
      <c r="F3247" t="s">
        <v>119</v>
      </c>
      <c r="G3247" s="87">
        <v>43798</v>
      </c>
      <c r="H3247" t="s">
        <v>2974</v>
      </c>
      <c r="I3247" t="s">
        <v>5884</v>
      </c>
      <c r="J3247" t="s">
        <v>5885</v>
      </c>
      <c r="K3247">
        <v>10309</v>
      </c>
      <c r="L3247" t="s">
        <v>4142</v>
      </c>
      <c r="M3247" s="87">
        <v>43801</v>
      </c>
      <c r="N3247" t="s">
        <v>1635</v>
      </c>
      <c r="O3247" t="s">
        <v>1552</v>
      </c>
      <c r="P3247" s="61">
        <v>1980</v>
      </c>
      <c r="Q3247" t="s">
        <v>1552</v>
      </c>
      <c r="R3247" s="61">
        <v>1980</v>
      </c>
      <c r="S3247" s="61">
        <v>0</v>
      </c>
    </row>
    <row r="3248" spans="1:19" x14ac:dyDescent="0.2">
      <c r="A3248" t="s">
        <v>647</v>
      </c>
      <c r="B3248" t="s">
        <v>1062</v>
      </c>
      <c r="C3248" t="s">
        <v>1433</v>
      </c>
      <c r="D3248" t="s">
        <v>239</v>
      </c>
      <c r="E3248" t="s">
        <v>1546</v>
      </c>
      <c r="F3248" t="s">
        <v>119</v>
      </c>
      <c r="G3248" s="87">
        <v>43798</v>
      </c>
      <c r="H3248" t="s">
        <v>2974</v>
      </c>
      <c r="I3248" t="s">
        <v>5886</v>
      </c>
      <c r="J3248" t="s">
        <v>4562</v>
      </c>
      <c r="K3248">
        <v>10309</v>
      </c>
      <c r="L3248" t="s">
        <v>4142</v>
      </c>
      <c r="M3248" s="87">
        <v>43801</v>
      </c>
      <c r="N3248" t="s">
        <v>1635</v>
      </c>
      <c r="O3248" t="s">
        <v>1552</v>
      </c>
      <c r="P3248" s="61">
        <v>764.5</v>
      </c>
      <c r="Q3248" t="s">
        <v>1552</v>
      </c>
      <c r="R3248" s="61">
        <v>764.5</v>
      </c>
      <c r="S3248" s="61">
        <v>0</v>
      </c>
    </row>
    <row r="3249" spans="1:19" x14ac:dyDescent="0.2">
      <c r="A3249" t="s">
        <v>647</v>
      </c>
      <c r="B3249" t="s">
        <v>1062</v>
      </c>
      <c r="C3249" t="s">
        <v>1433</v>
      </c>
      <c r="D3249" t="s">
        <v>239</v>
      </c>
      <c r="E3249" t="s">
        <v>1546</v>
      </c>
      <c r="F3249" t="s">
        <v>119</v>
      </c>
      <c r="G3249" s="87">
        <v>43798</v>
      </c>
      <c r="H3249" t="s">
        <v>2974</v>
      </c>
      <c r="I3249" t="s">
        <v>5887</v>
      </c>
      <c r="J3249" t="s">
        <v>5888</v>
      </c>
      <c r="K3249">
        <v>10309</v>
      </c>
      <c r="L3249" t="s">
        <v>4142</v>
      </c>
      <c r="M3249" s="87">
        <v>43801</v>
      </c>
      <c r="N3249" t="s">
        <v>1635</v>
      </c>
      <c r="O3249" t="s">
        <v>1552</v>
      </c>
      <c r="P3249" s="61">
        <v>731.5</v>
      </c>
      <c r="Q3249" t="s">
        <v>1552</v>
      </c>
      <c r="R3249" s="61">
        <v>731.5</v>
      </c>
      <c r="S3249" s="61">
        <v>0</v>
      </c>
    </row>
    <row r="3250" spans="1:19" x14ac:dyDescent="0.2">
      <c r="A3250" t="s">
        <v>647</v>
      </c>
      <c r="B3250" t="s">
        <v>1062</v>
      </c>
      <c r="C3250" t="s">
        <v>1433</v>
      </c>
      <c r="D3250" t="s">
        <v>239</v>
      </c>
      <c r="E3250" t="s">
        <v>1546</v>
      </c>
      <c r="F3250" t="s">
        <v>119</v>
      </c>
      <c r="G3250" s="87">
        <v>43798</v>
      </c>
      <c r="H3250" t="s">
        <v>2974</v>
      </c>
      <c r="I3250" t="s">
        <v>5889</v>
      </c>
      <c r="J3250" t="s">
        <v>4597</v>
      </c>
      <c r="K3250">
        <v>10309</v>
      </c>
      <c r="L3250" t="s">
        <v>4142</v>
      </c>
      <c r="M3250" s="87">
        <v>43801</v>
      </c>
      <c r="N3250" t="s">
        <v>1635</v>
      </c>
      <c r="O3250" t="s">
        <v>1552</v>
      </c>
      <c r="P3250" s="61">
        <v>484</v>
      </c>
      <c r="Q3250" t="s">
        <v>1552</v>
      </c>
      <c r="R3250" s="61">
        <v>484</v>
      </c>
      <c r="S3250" s="61">
        <v>0</v>
      </c>
    </row>
    <row r="3251" spans="1:19" x14ac:dyDescent="0.2">
      <c r="A3251" t="s">
        <v>647</v>
      </c>
      <c r="B3251" t="s">
        <v>1062</v>
      </c>
      <c r="C3251" t="s">
        <v>1433</v>
      </c>
      <c r="D3251" t="s">
        <v>239</v>
      </c>
      <c r="E3251" t="s">
        <v>1546</v>
      </c>
      <c r="F3251" t="s">
        <v>119</v>
      </c>
      <c r="G3251" s="87">
        <v>43798</v>
      </c>
      <c r="H3251" t="s">
        <v>2974</v>
      </c>
      <c r="I3251" t="s">
        <v>5890</v>
      </c>
      <c r="J3251" t="s">
        <v>4790</v>
      </c>
      <c r="K3251">
        <v>10309</v>
      </c>
      <c r="L3251" t="s">
        <v>4142</v>
      </c>
      <c r="M3251" s="87">
        <v>43801</v>
      </c>
      <c r="N3251" t="s">
        <v>1635</v>
      </c>
      <c r="O3251" t="s">
        <v>1552</v>
      </c>
      <c r="P3251" s="61">
        <v>440</v>
      </c>
      <c r="Q3251" t="s">
        <v>1552</v>
      </c>
      <c r="R3251" s="61">
        <v>440</v>
      </c>
      <c r="S3251" s="61">
        <v>0</v>
      </c>
    </row>
    <row r="3252" spans="1:19" x14ac:dyDescent="0.2">
      <c r="A3252" t="s">
        <v>647</v>
      </c>
      <c r="B3252" t="s">
        <v>1062</v>
      </c>
      <c r="C3252" t="s">
        <v>1433</v>
      </c>
      <c r="D3252" t="s">
        <v>239</v>
      </c>
      <c r="E3252" t="s">
        <v>1546</v>
      </c>
      <c r="F3252" t="s">
        <v>119</v>
      </c>
      <c r="G3252" s="87">
        <v>43798</v>
      </c>
      <c r="H3252" t="s">
        <v>2974</v>
      </c>
      <c r="I3252" t="s">
        <v>5891</v>
      </c>
      <c r="J3252" t="s">
        <v>4797</v>
      </c>
      <c r="K3252">
        <v>10309</v>
      </c>
      <c r="L3252" t="s">
        <v>4142</v>
      </c>
      <c r="M3252" s="87">
        <v>43801</v>
      </c>
      <c r="N3252" t="s">
        <v>1635</v>
      </c>
      <c r="O3252" t="s">
        <v>1552</v>
      </c>
      <c r="P3252" s="61">
        <v>341</v>
      </c>
      <c r="Q3252" t="s">
        <v>1552</v>
      </c>
      <c r="R3252" s="61">
        <v>341</v>
      </c>
      <c r="S3252" s="61">
        <v>0</v>
      </c>
    </row>
    <row r="3253" spans="1:19" x14ac:dyDescent="0.2">
      <c r="A3253" t="s">
        <v>647</v>
      </c>
      <c r="B3253" t="s">
        <v>1062</v>
      </c>
      <c r="C3253" t="s">
        <v>1433</v>
      </c>
      <c r="D3253" t="s">
        <v>239</v>
      </c>
      <c r="E3253" t="s">
        <v>1546</v>
      </c>
      <c r="F3253" t="s">
        <v>119</v>
      </c>
      <c r="G3253" s="87">
        <v>43798</v>
      </c>
      <c r="H3253" t="s">
        <v>2974</v>
      </c>
      <c r="I3253" t="s">
        <v>4141</v>
      </c>
      <c r="J3253" t="s">
        <v>4112</v>
      </c>
      <c r="K3253">
        <v>10309</v>
      </c>
      <c r="L3253" t="s">
        <v>4142</v>
      </c>
      <c r="M3253" s="87">
        <v>43801</v>
      </c>
      <c r="N3253" t="s">
        <v>1635</v>
      </c>
      <c r="O3253" t="s">
        <v>1552</v>
      </c>
      <c r="P3253" s="61">
        <v>-2.4</v>
      </c>
      <c r="Q3253" t="s">
        <v>1552</v>
      </c>
      <c r="R3253" s="61">
        <v>0</v>
      </c>
      <c r="S3253" s="61">
        <v>-2.4</v>
      </c>
    </row>
    <row r="3254" spans="1:19" x14ac:dyDescent="0.2">
      <c r="A3254" t="s">
        <v>647</v>
      </c>
      <c r="B3254" t="s">
        <v>1062</v>
      </c>
      <c r="C3254" t="s">
        <v>1433</v>
      </c>
      <c r="D3254" t="s">
        <v>239</v>
      </c>
      <c r="E3254" t="s">
        <v>1546</v>
      </c>
      <c r="F3254" t="s">
        <v>119</v>
      </c>
      <c r="G3254" s="87">
        <v>43798</v>
      </c>
      <c r="H3254" t="s">
        <v>2974</v>
      </c>
      <c r="I3254" t="s">
        <v>4143</v>
      </c>
      <c r="J3254" t="s">
        <v>4115</v>
      </c>
      <c r="K3254">
        <v>10309</v>
      </c>
      <c r="L3254" t="s">
        <v>4142</v>
      </c>
      <c r="M3254" s="87">
        <v>43801</v>
      </c>
      <c r="N3254" t="s">
        <v>1635</v>
      </c>
      <c r="O3254" t="s">
        <v>1552</v>
      </c>
      <c r="P3254" s="61">
        <v>-99.11</v>
      </c>
      <c r="Q3254" t="s">
        <v>1552</v>
      </c>
      <c r="R3254" s="61">
        <v>0</v>
      </c>
      <c r="S3254" s="61">
        <v>-99.11</v>
      </c>
    </row>
    <row r="3255" spans="1:19" x14ac:dyDescent="0.2">
      <c r="A3255" t="s">
        <v>647</v>
      </c>
      <c r="B3255" t="s">
        <v>1062</v>
      </c>
      <c r="C3255" t="s">
        <v>1433</v>
      </c>
      <c r="D3255" t="s">
        <v>239</v>
      </c>
      <c r="E3255" t="s">
        <v>1546</v>
      </c>
      <c r="F3255" t="s">
        <v>119</v>
      </c>
      <c r="G3255" s="87">
        <v>43798</v>
      </c>
      <c r="H3255" t="s">
        <v>2974</v>
      </c>
      <c r="I3255" t="s">
        <v>5892</v>
      </c>
      <c r="J3255" t="s">
        <v>4063</v>
      </c>
      <c r="K3255">
        <v>10309</v>
      </c>
      <c r="L3255" t="s">
        <v>5893</v>
      </c>
      <c r="M3255" s="87">
        <v>43801</v>
      </c>
      <c r="N3255" t="s">
        <v>1635</v>
      </c>
      <c r="O3255" t="s">
        <v>1552</v>
      </c>
      <c r="P3255" s="61">
        <v>962.4</v>
      </c>
      <c r="Q3255" t="s">
        <v>1552</v>
      </c>
      <c r="R3255" s="61">
        <v>962.4</v>
      </c>
      <c r="S3255" s="61">
        <v>0</v>
      </c>
    </row>
    <row r="3256" spans="1:19" x14ac:dyDescent="0.2">
      <c r="A3256" t="s">
        <v>647</v>
      </c>
      <c r="B3256" t="s">
        <v>1062</v>
      </c>
      <c r="C3256" t="s">
        <v>1433</v>
      </c>
      <c r="D3256" t="s">
        <v>239</v>
      </c>
      <c r="E3256" t="s">
        <v>1546</v>
      </c>
      <c r="F3256" t="s">
        <v>119</v>
      </c>
      <c r="G3256" s="87">
        <v>43799</v>
      </c>
      <c r="H3256" t="s">
        <v>2974</v>
      </c>
      <c r="I3256" t="s">
        <v>5894</v>
      </c>
      <c r="J3256" t="s">
        <v>5895</v>
      </c>
      <c r="K3256">
        <v>10309</v>
      </c>
      <c r="L3256" t="s">
        <v>5896</v>
      </c>
      <c r="M3256" s="87">
        <v>43801</v>
      </c>
      <c r="N3256" t="s">
        <v>1635</v>
      </c>
      <c r="O3256" t="s">
        <v>1552</v>
      </c>
      <c r="P3256" s="61">
        <v>1100</v>
      </c>
      <c r="Q3256" t="s">
        <v>1552</v>
      </c>
      <c r="R3256" s="61">
        <v>1100</v>
      </c>
      <c r="S3256" s="61">
        <v>0</v>
      </c>
    </row>
    <row r="3257" spans="1:19" x14ac:dyDescent="0.2">
      <c r="A3257" t="s">
        <v>647</v>
      </c>
      <c r="B3257" t="s">
        <v>1062</v>
      </c>
      <c r="C3257" t="s">
        <v>1433</v>
      </c>
      <c r="D3257" t="s">
        <v>239</v>
      </c>
      <c r="E3257" t="s">
        <v>1546</v>
      </c>
      <c r="F3257" t="s">
        <v>119</v>
      </c>
      <c r="G3257" s="87">
        <v>43799</v>
      </c>
      <c r="H3257" t="s">
        <v>2974</v>
      </c>
      <c r="I3257" t="s">
        <v>5897</v>
      </c>
      <c r="J3257" t="s">
        <v>5096</v>
      </c>
      <c r="K3257">
        <v>10308</v>
      </c>
      <c r="L3257" t="s">
        <v>5898</v>
      </c>
      <c r="M3257" s="87">
        <v>43801</v>
      </c>
      <c r="N3257" t="s">
        <v>1635</v>
      </c>
      <c r="O3257" t="s">
        <v>1552</v>
      </c>
      <c r="P3257" s="61">
        <v>46.75</v>
      </c>
      <c r="Q3257" t="s">
        <v>1552</v>
      </c>
      <c r="R3257" s="61">
        <v>46.75</v>
      </c>
      <c r="S3257" s="61">
        <v>0</v>
      </c>
    </row>
    <row r="3258" spans="1:19" x14ac:dyDescent="0.2">
      <c r="A3258" t="s">
        <v>647</v>
      </c>
      <c r="B3258" t="s">
        <v>1062</v>
      </c>
      <c r="C3258" t="s">
        <v>1433</v>
      </c>
      <c r="D3258" t="s">
        <v>239</v>
      </c>
      <c r="E3258" t="s">
        <v>1546</v>
      </c>
      <c r="F3258" t="s">
        <v>120</v>
      </c>
      <c r="G3258" s="87">
        <v>43801</v>
      </c>
      <c r="H3258" t="s">
        <v>2974</v>
      </c>
      <c r="I3258" t="s">
        <v>5899</v>
      </c>
      <c r="J3258" t="s">
        <v>5900</v>
      </c>
      <c r="K3258">
        <v>10314</v>
      </c>
      <c r="L3258" t="s">
        <v>5901</v>
      </c>
      <c r="M3258" s="87">
        <v>43801</v>
      </c>
      <c r="N3258" t="s">
        <v>1551</v>
      </c>
      <c r="O3258" t="s">
        <v>1552</v>
      </c>
      <c r="P3258" s="61">
        <v>1089</v>
      </c>
      <c r="Q3258" t="s">
        <v>1552</v>
      </c>
      <c r="R3258" s="61">
        <v>1089</v>
      </c>
      <c r="S3258" s="61">
        <v>0</v>
      </c>
    </row>
    <row r="3259" spans="1:19" x14ac:dyDescent="0.2">
      <c r="A3259" t="s">
        <v>647</v>
      </c>
      <c r="B3259" t="s">
        <v>1062</v>
      </c>
      <c r="C3259" t="s">
        <v>1433</v>
      </c>
      <c r="D3259" t="s">
        <v>239</v>
      </c>
      <c r="E3259" t="s">
        <v>1546</v>
      </c>
      <c r="F3259" t="s">
        <v>120</v>
      </c>
      <c r="G3259" s="87">
        <v>43802</v>
      </c>
      <c r="H3259" t="s">
        <v>2974</v>
      </c>
      <c r="I3259" t="s">
        <v>5902</v>
      </c>
      <c r="J3259" t="s">
        <v>5121</v>
      </c>
      <c r="K3259">
        <v>10315</v>
      </c>
      <c r="L3259" t="s">
        <v>5903</v>
      </c>
      <c r="M3259" s="87">
        <v>43808</v>
      </c>
      <c r="N3259" t="s">
        <v>1551</v>
      </c>
      <c r="O3259" t="s">
        <v>1552</v>
      </c>
      <c r="P3259" s="61">
        <v>2640</v>
      </c>
      <c r="Q3259" t="s">
        <v>1552</v>
      </c>
      <c r="R3259" s="61">
        <v>2640</v>
      </c>
      <c r="S3259" s="61">
        <v>0</v>
      </c>
    </row>
    <row r="3260" spans="1:19" x14ac:dyDescent="0.2">
      <c r="A3260" t="s">
        <v>647</v>
      </c>
      <c r="B3260" t="s">
        <v>1062</v>
      </c>
      <c r="C3260" t="s">
        <v>1433</v>
      </c>
      <c r="D3260" t="s">
        <v>239</v>
      </c>
      <c r="E3260" t="s">
        <v>1546</v>
      </c>
      <c r="F3260" t="s">
        <v>120</v>
      </c>
      <c r="G3260" s="87">
        <v>43802</v>
      </c>
      <c r="H3260" t="s">
        <v>2974</v>
      </c>
      <c r="I3260" t="s">
        <v>5904</v>
      </c>
      <c r="J3260" t="s">
        <v>5030</v>
      </c>
      <c r="K3260">
        <v>10315</v>
      </c>
      <c r="L3260" t="s">
        <v>5903</v>
      </c>
      <c r="M3260" s="87">
        <v>43808</v>
      </c>
      <c r="N3260" t="s">
        <v>1551</v>
      </c>
      <c r="O3260" t="s">
        <v>1552</v>
      </c>
      <c r="P3260" s="61">
        <v>660</v>
      </c>
      <c r="Q3260" t="s">
        <v>1552</v>
      </c>
      <c r="R3260" s="61">
        <v>660</v>
      </c>
      <c r="S3260" s="61">
        <v>0</v>
      </c>
    </row>
    <row r="3261" spans="1:19" x14ac:dyDescent="0.2">
      <c r="A3261" t="s">
        <v>647</v>
      </c>
      <c r="B3261" t="s">
        <v>1062</v>
      </c>
      <c r="C3261" t="s">
        <v>1433</v>
      </c>
      <c r="D3261" t="s">
        <v>239</v>
      </c>
      <c r="E3261" t="s">
        <v>1546</v>
      </c>
      <c r="F3261" t="s">
        <v>120</v>
      </c>
      <c r="G3261" s="87">
        <v>43802</v>
      </c>
      <c r="H3261" t="s">
        <v>2974</v>
      </c>
      <c r="I3261" t="s">
        <v>5905</v>
      </c>
      <c r="J3261" t="s">
        <v>5179</v>
      </c>
      <c r="K3261">
        <v>10315</v>
      </c>
      <c r="L3261" t="s">
        <v>5903</v>
      </c>
      <c r="M3261" s="87">
        <v>43808</v>
      </c>
      <c r="N3261" t="s">
        <v>1551</v>
      </c>
      <c r="O3261" t="s">
        <v>1552</v>
      </c>
      <c r="P3261" s="61">
        <v>539</v>
      </c>
      <c r="Q3261" t="s">
        <v>1552</v>
      </c>
      <c r="R3261" s="61">
        <v>539</v>
      </c>
      <c r="S3261" s="61">
        <v>0</v>
      </c>
    </row>
    <row r="3262" spans="1:19" x14ac:dyDescent="0.2">
      <c r="A3262" t="s">
        <v>647</v>
      </c>
      <c r="B3262" t="s">
        <v>1062</v>
      </c>
      <c r="C3262" t="s">
        <v>1433</v>
      </c>
      <c r="D3262" t="s">
        <v>239</v>
      </c>
      <c r="E3262" t="s">
        <v>1546</v>
      </c>
      <c r="F3262" t="s">
        <v>120</v>
      </c>
      <c r="G3262" s="87">
        <v>43802</v>
      </c>
      <c r="H3262" t="s">
        <v>2974</v>
      </c>
      <c r="I3262" t="s">
        <v>5906</v>
      </c>
      <c r="J3262" t="s">
        <v>4520</v>
      </c>
      <c r="K3262">
        <v>10315</v>
      </c>
      <c r="L3262" t="s">
        <v>5907</v>
      </c>
      <c r="M3262" s="87">
        <v>43808</v>
      </c>
      <c r="N3262" t="s">
        <v>1551</v>
      </c>
      <c r="O3262" t="s">
        <v>1552</v>
      </c>
      <c r="P3262" s="61">
        <v>5060</v>
      </c>
      <c r="Q3262" t="s">
        <v>1552</v>
      </c>
      <c r="R3262" s="61">
        <v>5060</v>
      </c>
      <c r="S3262" s="61">
        <v>0</v>
      </c>
    </row>
    <row r="3263" spans="1:19" x14ac:dyDescent="0.2">
      <c r="A3263" t="s">
        <v>647</v>
      </c>
      <c r="B3263" t="s">
        <v>1062</v>
      </c>
      <c r="C3263" t="s">
        <v>1433</v>
      </c>
      <c r="D3263" t="s">
        <v>239</v>
      </c>
      <c r="E3263" t="s">
        <v>1546</v>
      </c>
      <c r="F3263" t="s">
        <v>120</v>
      </c>
      <c r="G3263" s="87">
        <v>43803</v>
      </c>
      <c r="H3263" t="s">
        <v>2974</v>
      </c>
      <c r="I3263" t="s">
        <v>4485</v>
      </c>
      <c r="J3263" t="s">
        <v>4491</v>
      </c>
      <c r="K3263">
        <v>10315</v>
      </c>
      <c r="L3263" t="s">
        <v>5908</v>
      </c>
      <c r="M3263" s="87">
        <v>43808</v>
      </c>
      <c r="N3263" t="s">
        <v>1551</v>
      </c>
      <c r="O3263" t="s">
        <v>1552</v>
      </c>
      <c r="P3263" s="61">
        <v>-600</v>
      </c>
      <c r="Q3263" t="s">
        <v>1552</v>
      </c>
      <c r="R3263" s="61">
        <v>0</v>
      </c>
      <c r="S3263" s="61">
        <v>-600</v>
      </c>
    </row>
    <row r="3264" spans="1:19" x14ac:dyDescent="0.2">
      <c r="A3264" t="s">
        <v>647</v>
      </c>
      <c r="B3264" t="s">
        <v>1062</v>
      </c>
      <c r="C3264" t="s">
        <v>1433</v>
      </c>
      <c r="D3264" t="s">
        <v>239</v>
      </c>
      <c r="E3264" t="s">
        <v>1546</v>
      </c>
      <c r="F3264" t="s">
        <v>120</v>
      </c>
      <c r="G3264" s="87">
        <v>43803</v>
      </c>
      <c r="H3264" t="s">
        <v>2974</v>
      </c>
      <c r="I3264" t="s">
        <v>4485</v>
      </c>
      <c r="J3264" t="s">
        <v>4550</v>
      </c>
      <c r="K3264">
        <v>10315</v>
      </c>
      <c r="L3264" t="s">
        <v>5908</v>
      </c>
      <c r="M3264" s="87">
        <v>43808</v>
      </c>
      <c r="N3264" t="s">
        <v>1551</v>
      </c>
      <c r="O3264" t="s">
        <v>1552</v>
      </c>
      <c r="P3264" s="61">
        <v>-496.79</v>
      </c>
      <c r="Q3264" t="s">
        <v>1552</v>
      </c>
      <c r="R3264" s="61">
        <v>0</v>
      </c>
      <c r="S3264" s="61">
        <v>-496.79</v>
      </c>
    </row>
    <row r="3265" spans="1:19" x14ac:dyDescent="0.2">
      <c r="A3265" t="s">
        <v>647</v>
      </c>
      <c r="B3265" t="s">
        <v>1062</v>
      </c>
      <c r="C3265" t="s">
        <v>1433</v>
      </c>
      <c r="D3265" t="s">
        <v>239</v>
      </c>
      <c r="E3265" t="s">
        <v>1546</v>
      </c>
      <c r="F3265" t="s">
        <v>120</v>
      </c>
      <c r="G3265" s="87">
        <v>43803</v>
      </c>
      <c r="H3265" t="s">
        <v>2974</v>
      </c>
      <c r="I3265" t="s">
        <v>4485</v>
      </c>
      <c r="J3265" t="s">
        <v>5909</v>
      </c>
      <c r="K3265">
        <v>10315</v>
      </c>
      <c r="L3265" t="s">
        <v>5908</v>
      </c>
      <c r="M3265" s="87">
        <v>43808</v>
      </c>
      <c r="N3265" t="s">
        <v>1551</v>
      </c>
      <c r="O3265" t="s">
        <v>1552</v>
      </c>
      <c r="P3265" s="61">
        <v>-250</v>
      </c>
      <c r="Q3265" t="s">
        <v>1552</v>
      </c>
      <c r="R3265" s="61">
        <v>0</v>
      </c>
      <c r="S3265" s="61">
        <v>-250</v>
      </c>
    </row>
    <row r="3266" spans="1:19" x14ac:dyDescent="0.2">
      <c r="A3266" t="s">
        <v>647</v>
      </c>
      <c r="B3266" t="s">
        <v>1062</v>
      </c>
      <c r="C3266" t="s">
        <v>1433</v>
      </c>
      <c r="D3266" t="s">
        <v>239</v>
      </c>
      <c r="E3266" t="s">
        <v>1546</v>
      </c>
      <c r="F3266" t="s">
        <v>120</v>
      </c>
      <c r="G3266" s="87">
        <v>43803</v>
      </c>
      <c r="H3266" t="s">
        <v>2974</v>
      </c>
      <c r="I3266" t="s">
        <v>4485</v>
      </c>
      <c r="J3266" t="s">
        <v>5910</v>
      </c>
      <c r="K3266">
        <v>10315</v>
      </c>
      <c r="L3266" t="s">
        <v>5908</v>
      </c>
      <c r="M3266" s="87">
        <v>43808</v>
      </c>
      <c r="N3266" t="s">
        <v>1551</v>
      </c>
      <c r="O3266" t="s">
        <v>1552</v>
      </c>
      <c r="P3266" s="61">
        <v>-300</v>
      </c>
      <c r="Q3266" t="s">
        <v>1552</v>
      </c>
      <c r="R3266" s="61">
        <v>0</v>
      </c>
      <c r="S3266" s="61">
        <v>-300</v>
      </c>
    </row>
    <row r="3267" spans="1:19" x14ac:dyDescent="0.2">
      <c r="A3267" t="s">
        <v>647</v>
      </c>
      <c r="B3267" t="s">
        <v>1062</v>
      </c>
      <c r="C3267" t="s">
        <v>1433</v>
      </c>
      <c r="D3267" t="s">
        <v>239</v>
      </c>
      <c r="E3267" t="s">
        <v>1546</v>
      </c>
      <c r="F3267" t="s">
        <v>120</v>
      </c>
      <c r="G3267" s="87">
        <v>43803</v>
      </c>
      <c r="H3267" t="s">
        <v>2974</v>
      </c>
      <c r="I3267" t="s">
        <v>4485</v>
      </c>
      <c r="J3267" t="s">
        <v>4546</v>
      </c>
      <c r="K3267">
        <v>10315</v>
      </c>
      <c r="L3267" t="s">
        <v>5908</v>
      </c>
      <c r="M3267" s="87">
        <v>43808</v>
      </c>
      <c r="N3267" t="s">
        <v>1551</v>
      </c>
      <c r="O3267" t="s">
        <v>1552</v>
      </c>
      <c r="P3267" s="61">
        <v>-11.5</v>
      </c>
      <c r="Q3267" t="s">
        <v>1552</v>
      </c>
      <c r="R3267" s="61">
        <v>0</v>
      </c>
      <c r="S3267" s="61">
        <v>-11.5</v>
      </c>
    </row>
    <row r="3268" spans="1:19" x14ac:dyDescent="0.2">
      <c r="A3268" t="s">
        <v>647</v>
      </c>
      <c r="B3268" t="s">
        <v>1062</v>
      </c>
      <c r="C3268" t="s">
        <v>1433</v>
      </c>
      <c r="D3268" t="s">
        <v>239</v>
      </c>
      <c r="E3268" t="s">
        <v>1546</v>
      </c>
      <c r="F3268" t="s">
        <v>120</v>
      </c>
      <c r="G3268" s="87">
        <v>43803</v>
      </c>
      <c r="H3268" t="s">
        <v>2974</v>
      </c>
      <c r="I3268" t="s">
        <v>4485</v>
      </c>
      <c r="J3268" t="s">
        <v>5911</v>
      </c>
      <c r="K3268">
        <v>10315</v>
      </c>
      <c r="L3268" t="s">
        <v>5908</v>
      </c>
      <c r="M3268" s="87">
        <v>43808</v>
      </c>
      <c r="N3268" t="s">
        <v>1551</v>
      </c>
      <c r="O3268" t="s">
        <v>1552</v>
      </c>
      <c r="P3268" s="61">
        <v>-385</v>
      </c>
      <c r="Q3268" t="s">
        <v>1552</v>
      </c>
      <c r="R3268" s="61">
        <v>0</v>
      </c>
      <c r="S3268" s="61">
        <v>-385</v>
      </c>
    </row>
    <row r="3269" spans="1:19" x14ac:dyDescent="0.2">
      <c r="A3269" t="s">
        <v>647</v>
      </c>
      <c r="B3269" t="s">
        <v>1062</v>
      </c>
      <c r="C3269" t="s">
        <v>1433</v>
      </c>
      <c r="D3269" t="s">
        <v>239</v>
      </c>
      <c r="E3269" t="s">
        <v>1546</v>
      </c>
      <c r="F3269" t="s">
        <v>120</v>
      </c>
      <c r="G3269" s="87">
        <v>43803</v>
      </c>
      <c r="H3269" t="s">
        <v>2974</v>
      </c>
      <c r="I3269" t="s">
        <v>4485</v>
      </c>
      <c r="J3269" t="s">
        <v>4486</v>
      </c>
      <c r="K3269">
        <v>10315</v>
      </c>
      <c r="L3269" t="s">
        <v>5908</v>
      </c>
      <c r="M3269" s="87">
        <v>43808</v>
      </c>
      <c r="N3269" t="s">
        <v>1551</v>
      </c>
      <c r="O3269" t="s">
        <v>1552</v>
      </c>
      <c r="P3269" s="61">
        <v>-671</v>
      </c>
      <c r="Q3269" t="s">
        <v>1552</v>
      </c>
      <c r="R3269" s="61">
        <v>0</v>
      </c>
      <c r="S3269" s="61">
        <v>-671</v>
      </c>
    </row>
    <row r="3270" spans="1:19" x14ac:dyDescent="0.2">
      <c r="A3270" t="s">
        <v>647</v>
      </c>
      <c r="B3270" t="s">
        <v>1062</v>
      </c>
      <c r="C3270" t="s">
        <v>1433</v>
      </c>
      <c r="D3270" t="s">
        <v>239</v>
      </c>
      <c r="E3270" t="s">
        <v>1546</v>
      </c>
      <c r="F3270" t="s">
        <v>120</v>
      </c>
      <c r="G3270" s="87">
        <v>43803</v>
      </c>
      <c r="H3270" t="s">
        <v>2974</v>
      </c>
      <c r="I3270" t="s">
        <v>5912</v>
      </c>
      <c r="J3270" t="s">
        <v>4711</v>
      </c>
      <c r="K3270">
        <v>10315</v>
      </c>
      <c r="L3270" t="s">
        <v>5913</v>
      </c>
      <c r="M3270" s="87">
        <v>43808</v>
      </c>
      <c r="N3270" t="s">
        <v>1551</v>
      </c>
      <c r="O3270" t="s">
        <v>1552</v>
      </c>
      <c r="P3270" s="61">
        <v>-104.3</v>
      </c>
      <c r="Q3270" t="s">
        <v>1552</v>
      </c>
      <c r="R3270" s="61">
        <v>0</v>
      </c>
      <c r="S3270" s="61">
        <v>-104.3</v>
      </c>
    </row>
    <row r="3271" spans="1:19" x14ac:dyDescent="0.2">
      <c r="A3271" t="s">
        <v>647</v>
      </c>
      <c r="B3271" t="s">
        <v>1062</v>
      </c>
      <c r="C3271" t="s">
        <v>1433</v>
      </c>
      <c r="D3271" t="s">
        <v>239</v>
      </c>
      <c r="E3271" t="s">
        <v>1546</v>
      </c>
      <c r="F3271" t="s">
        <v>120</v>
      </c>
      <c r="G3271" s="87">
        <v>43803</v>
      </c>
      <c r="H3271" t="s">
        <v>2974</v>
      </c>
      <c r="I3271" t="s">
        <v>5914</v>
      </c>
      <c r="J3271" t="s">
        <v>4509</v>
      </c>
      <c r="K3271">
        <v>10315</v>
      </c>
      <c r="L3271" t="s">
        <v>5915</v>
      </c>
      <c r="M3271" s="87">
        <v>43808</v>
      </c>
      <c r="N3271" t="s">
        <v>1551</v>
      </c>
      <c r="O3271" t="s">
        <v>1552</v>
      </c>
      <c r="P3271" s="61">
        <v>-16283.01</v>
      </c>
      <c r="Q3271" t="s">
        <v>1552</v>
      </c>
      <c r="R3271" s="61">
        <v>0</v>
      </c>
      <c r="S3271" s="61">
        <v>-16283.01</v>
      </c>
    </row>
    <row r="3272" spans="1:19" x14ac:dyDescent="0.2">
      <c r="A3272" t="s">
        <v>647</v>
      </c>
      <c r="B3272" t="s">
        <v>1062</v>
      </c>
      <c r="C3272" t="s">
        <v>1433</v>
      </c>
      <c r="D3272" t="s">
        <v>239</v>
      </c>
      <c r="E3272" t="s">
        <v>1546</v>
      </c>
      <c r="F3272" t="s">
        <v>120</v>
      </c>
      <c r="G3272" s="87">
        <v>43803</v>
      </c>
      <c r="H3272" t="s">
        <v>2974</v>
      </c>
      <c r="I3272" t="s">
        <v>5916</v>
      </c>
      <c r="J3272" t="s">
        <v>4509</v>
      </c>
      <c r="K3272">
        <v>10315</v>
      </c>
      <c r="L3272" t="s">
        <v>5917</v>
      </c>
      <c r="M3272" s="87">
        <v>43808</v>
      </c>
      <c r="N3272" t="s">
        <v>1551</v>
      </c>
      <c r="O3272" t="s">
        <v>1552</v>
      </c>
      <c r="P3272" s="61">
        <v>-8017.9</v>
      </c>
      <c r="Q3272" t="s">
        <v>1552</v>
      </c>
      <c r="R3272" s="61">
        <v>0</v>
      </c>
      <c r="S3272" s="61">
        <v>-8017.9</v>
      </c>
    </row>
    <row r="3273" spans="1:19" x14ac:dyDescent="0.2">
      <c r="A3273" t="s">
        <v>647</v>
      </c>
      <c r="B3273" t="s">
        <v>1062</v>
      </c>
      <c r="C3273" t="s">
        <v>1433</v>
      </c>
      <c r="D3273" t="s">
        <v>239</v>
      </c>
      <c r="E3273" t="s">
        <v>1546</v>
      </c>
      <c r="F3273" t="s">
        <v>120</v>
      </c>
      <c r="G3273" s="87">
        <v>43803</v>
      </c>
      <c r="H3273" t="s">
        <v>2974</v>
      </c>
      <c r="I3273" t="s">
        <v>5918</v>
      </c>
      <c r="J3273" t="s">
        <v>4602</v>
      </c>
      <c r="K3273">
        <v>10315</v>
      </c>
      <c r="L3273" t="s">
        <v>4146</v>
      </c>
      <c r="M3273" s="87">
        <v>43808</v>
      </c>
      <c r="N3273" t="s">
        <v>1551</v>
      </c>
      <c r="O3273" t="s">
        <v>1552</v>
      </c>
      <c r="P3273" s="61">
        <v>1540</v>
      </c>
      <c r="Q3273" t="s">
        <v>1552</v>
      </c>
      <c r="R3273" s="61">
        <v>1540</v>
      </c>
      <c r="S3273" s="61">
        <v>0</v>
      </c>
    </row>
    <row r="3274" spans="1:19" x14ac:dyDescent="0.2">
      <c r="A3274" t="s">
        <v>647</v>
      </c>
      <c r="B3274" t="s">
        <v>1062</v>
      </c>
      <c r="C3274" t="s">
        <v>1433</v>
      </c>
      <c r="D3274" t="s">
        <v>239</v>
      </c>
      <c r="E3274" t="s">
        <v>1546</v>
      </c>
      <c r="F3274" t="s">
        <v>120</v>
      </c>
      <c r="G3274" s="87">
        <v>43803</v>
      </c>
      <c r="H3274" t="s">
        <v>2974</v>
      </c>
      <c r="I3274" t="s">
        <v>5919</v>
      </c>
      <c r="J3274" t="s">
        <v>5483</v>
      </c>
      <c r="K3274">
        <v>10315</v>
      </c>
      <c r="L3274" t="s">
        <v>4146</v>
      </c>
      <c r="M3274" s="87">
        <v>43808</v>
      </c>
      <c r="N3274" t="s">
        <v>1551</v>
      </c>
      <c r="O3274" t="s">
        <v>1552</v>
      </c>
      <c r="P3274" s="61">
        <v>1380.5</v>
      </c>
      <c r="Q3274" t="s">
        <v>1552</v>
      </c>
      <c r="R3274" s="61">
        <v>1380.5</v>
      </c>
      <c r="S3274" s="61">
        <v>0</v>
      </c>
    </row>
    <row r="3275" spans="1:19" x14ac:dyDescent="0.2">
      <c r="A3275" t="s">
        <v>647</v>
      </c>
      <c r="B3275" t="s">
        <v>1062</v>
      </c>
      <c r="C3275" t="s">
        <v>1433</v>
      </c>
      <c r="D3275" t="s">
        <v>239</v>
      </c>
      <c r="E3275" t="s">
        <v>1546</v>
      </c>
      <c r="F3275" t="s">
        <v>120</v>
      </c>
      <c r="G3275" s="87">
        <v>43803</v>
      </c>
      <c r="H3275" t="s">
        <v>2974</v>
      </c>
      <c r="I3275" t="s">
        <v>4144</v>
      </c>
      <c r="J3275" t="s">
        <v>4145</v>
      </c>
      <c r="K3275">
        <v>10315</v>
      </c>
      <c r="L3275" t="s">
        <v>4146</v>
      </c>
      <c r="M3275" s="87">
        <v>43808</v>
      </c>
      <c r="N3275" t="s">
        <v>1551</v>
      </c>
      <c r="O3275" t="s">
        <v>1552</v>
      </c>
      <c r="P3275" s="61">
        <v>-36.049999999999997</v>
      </c>
      <c r="Q3275" t="s">
        <v>1552</v>
      </c>
      <c r="R3275" s="61">
        <v>0</v>
      </c>
      <c r="S3275" s="61">
        <v>-36.049999999999997</v>
      </c>
    </row>
    <row r="3276" spans="1:19" x14ac:dyDescent="0.2">
      <c r="A3276" t="s">
        <v>647</v>
      </c>
      <c r="B3276" t="s">
        <v>1062</v>
      </c>
      <c r="C3276" t="s">
        <v>1433</v>
      </c>
      <c r="D3276" t="s">
        <v>239</v>
      </c>
      <c r="E3276" t="s">
        <v>1546</v>
      </c>
      <c r="F3276" t="s">
        <v>120</v>
      </c>
      <c r="G3276" s="87">
        <v>43803</v>
      </c>
      <c r="H3276" t="s">
        <v>2974</v>
      </c>
      <c r="I3276" t="s">
        <v>5920</v>
      </c>
      <c r="J3276" t="s">
        <v>5921</v>
      </c>
      <c r="K3276">
        <v>10315</v>
      </c>
      <c r="L3276" t="s">
        <v>4146</v>
      </c>
      <c r="M3276" s="87">
        <v>43808</v>
      </c>
      <c r="N3276" t="s">
        <v>1551</v>
      </c>
      <c r="O3276" t="s">
        <v>1552</v>
      </c>
      <c r="P3276" s="61">
        <v>1650</v>
      </c>
      <c r="Q3276" t="s">
        <v>1552</v>
      </c>
      <c r="R3276" s="61">
        <v>1650</v>
      </c>
      <c r="S3276" s="61">
        <v>0</v>
      </c>
    </row>
    <row r="3277" spans="1:19" x14ac:dyDescent="0.2">
      <c r="A3277" t="s">
        <v>647</v>
      </c>
      <c r="B3277" t="s">
        <v>1062</v>
      </c>
      <c r="C3277" t="s">
        <v>1433</v>
      </c>
      <c r="D3277" t="s">
        <v>239</v>
      </c>
      <c r="E3277" t="s">
        <v>1546</v>
      </c>
      <c r="F3277" t="s">
        <v>120</v>
      </c>
      <c r="G3277" s="87">
        <v>43804</v>
      </c>
      <c r="H3277" t="s">
        <v>2974</v>
      </c>
      <c r="I3277" t="s">
        <v>5922</v>
      </c>
      <c r="J3277" t="s">
        <v>5923</v>
      </c>
      <c r="K3277">
        <v>10316</v>
      </c>
      <c r="L3277" t="s">
        <v>5924</v>
      </c>
      <c r="M3277" s="87">
        <v>43808</v>
      </c>
      <c r="N3277" t="s">
        <v>1551</v>
      </c>
      <c r="O3277" t="s">
        <v>1552</v>
      </c>
      <c r="P3277" s="61">
        <v>-267</v>
      </c>
      <c r="Q3277" t="s">
        <v>1552</v>
      </c>
      <c r="R3277" s="61">
        <v>0</v>
      </c>
      <c r="S3277" s="61">
        <v>-267</v>
      </c>
    </row>
    <row r="3278" spans="1:19" x14ac:dyDescent="0.2">
      <c r="A3278" t="s">
        <v>647</v>
      </c>
      <c r="B3278" t="s">
        <v>1062</v>
      </c>
      <c r="C3278" t="s">
        <v>1433</v>
      </c>
      <c r="D3278" t="s">
        <v>239</v>
      </c>
      <c r="E3278" t="s">
        <v>1546</v>
      </c>
      <c r="F3278" t="s">
        <v>120</v>
      </c>
      <c r="G3278" s="87">
        <v>43804</v>
      </c>
      <c r="H3278" t="s">
        <v>2974</v>
      </c>
      <c r="I3278" t="s">
        <v>5925</v>
      </c>
      <c r="J3278" t="s">
        <v>4545</v>
      </c>
      <c r="K3278">
        <v>10316</v>
      </c>
      <c r="L3278" t="s">
        <v>5926</v>
      </c>
      <c r="M3278" s="87">
        <v>43808</v>
      </c>
      <c r="N3278" t="s">
        <v>1551</v>
      </c>
      <c r="O3278" t="s">
        <v>1552</v>
      </c>
      <c r="P3278" s="61">
        <v>2420</v>
      </c>
      <c r="Q3278" t="s">
        <v>1552</v>
      </c>
      <c r="R3278" s="61">
        <v>2420</v>
      </c>
      <c r="S3278" s="61">
        <v>0</v>
      </c>
    </row>
    <row r="3279" spans="1:19" x14ac:dyDescent="0.2">
      <c r="A3279" t="s">
        <v>647</v>
      </c>
      <c r="B3279" t="s">
        <v>1062</v>
      </c>
      <c r="C3279" t="s">
        <v>1433</v>
      </c>
      <c r="D3279" t="s">
        <v>239</v>
      </c>
      <c r="E3279" t="s">
        <v>1546</v>
      </c>
      <c r="F3279" t="s">
        <v>120</v>
      </c>
      <c r="G3279" s="87">
        <v>43804</v>
      </c>
      <c r="H3279" t="s">
        <v>2974</v>
      </c>
      <c r="I3279" t="s">
        <v>5927</v>
      </c>
      <c r="J3279" t="s">
        <v>4790</v>
      </c>
      <c r="K3279">
        <v>10316</v>
      </c>
      <c r="L3279" t="s">
        <v>5926</v>
      </c>
      <c r="M3279" s="87">
        <v>43808</v>
      </c>
      <c r="N3279" t="s">
        <v>1551</v>
      </c>
      <c r="O3279" t="s">
        <v>1552</v>
      </c>
      <c r="P3279" s="61">
        <v>1529</v>
      </c>
      <c r="Q3279" t="s">
        <v>1552</v>
      </c>
      <c r="R3279" s="61">
        <v>1529</v>
      </c>
      <c r="S3279" s="61">
        <v>0</v>
      </c>
    </row>
    <row r="3280" spans="1:19" x14ac:dyDescent="0.2">
      <c r="A3280" t="s">
        <v>647</v>
      </c>
      <c r="B3280" t="s">
        <v>1062</v>
      </c>
      <c r="C3280" t="s">
        <v>1433</v>
      </c>
      <c r="D3280" t="s">
        <v>239</v>
      </c>
      <c r="E3280" t="s">
        <v>1546</v>
      </c>
      <c r="F3280" t="s">
        <v>120</v>
      </c>
      <c r="G3280" s="87">
        <v>43804</v>
      </c>
      <c r="H3280" t="s">
        <v>2974</v>
      </c>
      <c r="I3280" t="s">
        <v>5928</v>
      </c>
      <c r="J3280" t="s">
        <v>5929</v>
      </c>
      <c r="K3280">
        <v>10316</v>
      </c>
      <c r="L3280" t="s">
        <v>5926</v>
      </c>
      <c r="M3280" s="87">
        <v>43808</v>
      </c>
      <c r="N3280" t="s">
        <v>1551</v>
      </c>
      <c r="O3280" t="s">
        <v>1552</v>
      </c>
      <c r="P3280" s="61">
        <v>1320</v>
      </c>
      <c r="Q3280" t="s">
        <v>1552</v>
      </c>
      <c r="R3280" s="61">
        <v>1320</v>
      </c>
      <c r="S3280" s="61">
        <v>0</v>
      </c>
    </row>
    <row r="3281" spans="1:19" x14ac:dyDescent="0.2">
      <c r="A3281" t="s">
        <v>647</v>
      </c>
      <c r="B3281" t="s">
        <v>1062</v>
      </c>
      <c r="C3281" t="s">
        <v>1433</v>
      </c>
      <c r="D3281" t="s">
        <v>239</v>
      </c>
      <c r="E3281" t="s">
        <v>1546</v>
      </c>
      <c r="F3281" t="s">
        <v>120</v>
      </c>
      <c r="G3281" s="87">
        <v>43804</v>
      </c>
      <c r="H3281" t="s">
        <v>2974</v>
      </c>
      <c r="I3281" t="s">
        <v>5930</v>
      </c>
      <c r="J3281" t="s">
        <v>4833</v>
      </c>
      <c r="K3281">
        <v>10316</v>
      </c>
      <c r="L3281" t="s">
        <v>5926</v>
      </c>
      <c r="M3281" s="87">
        <v>43808</v>
      </c>
      <c r="N3281" t="s">
        <v>1551</v>
      </c>
      <c r="O3281" t="s">
        <v>1552</v>
      </c>
      <c r="P3281" s="61">
        <v>1100</v>
      </c>
      <c r="Q3281" t="s">
        <v>1552</v>
      </c>
      <c r="R3281" s="61">
        <v>1100</v>
      </c>
      <c r="S3281" s="61">
        <v>0</v>
      </c>
    </row>
    <row r="3282" spans="1:19" x14ac:dyDescent="0.2">
      <c r="A3282" t="s">
        <v>647</v>
      </c>
      <c r="B3282" t="s">
        <v>1062</v>
      </c>
      <c r="C3282" t="s">
        <v>1433</v>
      </c>
      <c r="D3282" t="s">
        <v>239</v>
      </c>
      <c r="E3282" t="s">
        <v>1546</v>
      </c>
      <c r="F3282" t="s">
        <v>120</v>
      </c>
      <c r="G3282" s="87">
        <v>43804</v>
      </c>
      <c r="H3282" t="s">
        <v>2974</v>
      </c>
      <c r="I3282" t="s">
        <v>5931</v>
      </c>
      <c r="J3282" t="s">
        <v>5932</v>
      </c>
      <c r="K3282">
        <v>10316</v>
      </c>
      <c r="L3282" t="s">
        <v>5926</v>
      </c>
      <c r="M3282" s="87">
        <v>43808</v>
      </c>
      <c r="N3282" t="s">
        <v>1551</v>
      </c>
      <c r="O3282" t="s">
        <v>1552</v>
      </c>
      <c r="P3282" s="61">
        <v>935</v>
      </c>
      <c r="Q3282" t="s">
        <v>1552</v>
      </c>
      <c r="R3282" s="61">
        <v>935</v>
      </c>
      <c r="S3282" s="61">
        <v>0</v>
      </c>
    </row>
    <row r="3283" spans="1:19" x14ac:dyDescent="0.2">
      <c r="A3283" t="s">
        <v>647</v>
      </c>
      <c r="B3283" t="s">
        <v>1062</v>
      </c>
      <c r="C3283" t="s">
        <v>1433</v>
      </c>
      <c r="D3283" t="s">
        <v>239</v>
      </c>
      <c r="E3283" t="s">
        <v>1546</v>
      </c>
      <c r="F3283" t="s">
        <v>120</v>
      </c>
      <c r="G3283" s="87">
        <v>43804</v>
      </c>
      <c r="H3283" t="s">
        <v>2974</v>
      </c>
      <c r="I3283" t="s">
        <v>5933</v>
      </c>
      <c r="J3283" t="s">
        <v>4480</v>
      </c>
      <c r="K3283">
        <v>10316</v>
      </c>
      <c r="L3283" t="s">
        <v>5926</v>
      </c>
      <c r="M3283" s="87">
        <v>43808</v>
      </c>
      <c r="N3283" t="s">
        <v>1551</v>
      </c>
      <c r="O3283" t="s">
        <v>1552</v>
      </c>
      <c r="P3283" s="61">
        <v>759</v>
      </c>
      <c r="Q3283" t="s">
        <v>1552</v>
      </c>
      <c r="R3283" s="61">
        <v>759</v>
      </c>
      <c r="S3283" s="61">
        <v>0</v>
      </c>
    </row>
    <row r="3284" spans="1:19" x14ac:dyDescent="0.2">
      <c r="A3284" t="s">
        <v>647</v>
      </c>
      <c r="B3284" t="s">
        <v>1062</v>
      </c>
      <c r="C3284" t="s">
        <v>1433</v>
      </c>
      <c r="D3284" t="s">
        <v>239</v>
      </c>
      <c r="E3284" t="s">
        <v>1546</v>
      </c>
      <c r="F3284" t="s">
        <v>120</v>
      </c>
      <c r="G3284" s="87">
        <v>43804</v>
      </c>
      <c r="H3284" t="s">
        <v>2974</v>
      </c>
      <c r="I3284" t="s">
        <v>5934</v>
      </c>
      <c r="J3284" t="s">
        <v>4516</v>
      </c>
      <c r="K3284">
        <v>10316</v>
      </c>
      <c r="L3284" t="s">
        <v>5926</v>
      </c>
      <c r="M3284" s="87">
        <v>43808</v>
      </c>
      <c r="N3284" t="s">
        <v>1551</v>
      </c>
      <c r="O3284" t="s">
        <v>1552</v>
      </c>
      <c r="P3284" s="61">
        <v>550</v>
      </c>
      <c r="Q3284" t="s">
        <v>1552</v>
      </c>
      <c r="R3284" s="61">
        <v>550</v>
      </c>
      <c r="S3284" s="61">
        <v>0</v>
      </c>
    </row>
    <row r="3285" spans="1:19" x14ac:dyDescent="0.2">
      <c r="A3285" t="s">
        <v>647</v>
      </c>
      <c r="B3285" t="s">
        <v>1062</v>
      </c>
      <c r="C3285" t="s">
        <v>1433</v>
      </c>
      <c r="D3285" t="s">
        <v>239</v>
      </c>
      <c r="E3285" t="s">
        <v>1546</v>
      </c>
      <c r="F3285" t="s">
        <v>120</v>
      </c>
      <c r="G3285" s="87">
        <v>43804</v>
      </c>
      <c r="H3285" t="s">
        <v>2974</v>
      </c>
      <c r="I3285" t="s">
        <v>5935</v>
      </c>
      <c r="J3285" t="s">
        <v>4729</v>
      </c>
      <c r="K3285">
        <v>10316</v>
      </c>
      <c r="L3285" t="s">
        <v>5926</v>
      </c>
      <c r="M3285" s="87">
        <v>43808</v>
      </c>
      <c r="N3285" t="s">
        <v>1551</v>
      </c>
      <c r="O3285" t="s">
        <v>1552</v>
      </c>
      <c r="P3285" s="61">
        <v>3355</v>
      </c>
      <c r="Q3285" t="s">
        <v>1552</v>
      </c>
      <c r="R3285" s="61">
        <v>3355</v>
      </c>
      <c r="S3285" s="61">
        <v>0</v>
      </c>
    </row>
    <row r="3286" spans="1:19" x14ac:dyDescent="0.2">
      <c r="A3286" t="s">
        <v>647</v>
      </c>
      <c r="B3286" t="s">
        <v>1062</v>
      </c>
      <c r="C3286" t="s">
        <v>1433</v>
      </c>
      <c r="D3286" t="s">
        <v>239</v>
      </c>
      <c r="E3286" t="s">
        <v>1546</v>
      </c>
      <c r="F3286" t="s">
        <v>120</v>
      </c>
      <c r="G3286" s="87">
        <v>43804</v>
      </c>
      <c r="H3286" t="s">
        <v>2974</v>
      </c>
      <c r="I3286" t="s">
        <v>5936</v>
      </c>
      <c r="J3286" t="s">
        <v>5584</v>
      </c>
      <c r="K3286">
        <v>10315</v>
      </c>
      <c r="L3286" t="s">
        <v>5937</v>
      </c>
      <c r="M3286" s="87">
        <v>43808</v>
      </c>
      <c r="N3286" t="s">
        <v>1551</v>
      </c>
      <c r="O3286" t="s">
        <v>1552</v>
      </c>
      <c r="P3286" s="61">
        <v>5060</v>
      </c>
      <c r="Q3286" t="s">
        <v>1552</v>
      </c>
      <c r="R3286" s="61">
        <v>5060</v>
      </c>
      <c r="S3286" s="61">
        <v>0</v>
      </c>
    </row>
    <row r="3287" spans="1:19" x14ac:dyDescent="0.2">
      <c r="A3287" t="s">
        <v>647</v>
      </c>
      <c r="B3287" t="s">
        <v>1062</v>
      </c>
      <c r="C3287" t="s">
        <v>1433</v>
      </c>
      <c r="D3287" t="s">
        <v>239</v>
      </c>
      <c r="E3287" t="s">
        <v>1546</v>
      </c>
      <c r="F3287" t="s">
        <v>120</v>
      </c>
      <c r="G3287" s="87">
        <v>43805</v>
      </c>
      <c r="H3287" t="s">
        <v>2974</v>
      </c>
      <c r="I3287" t="s">
        <v>4485</v>
      </c>
      <c r="J3287" t="s">
        <v>5745</v>
      </c>
      <c r="K3287">
        <v>10316</v>
      </c>
      <c r="L3287" t="s">
        <v>5938</v>
      </c>
      <c r="M3287" s="87">
        <v>43808</v>
      </c>
      <c r="N3287" t="s">
        <v>1551</v>
      </c>
      <c r="O3287" t="s">
        <v>1552</v>
      </c>
      <c r="P3287" s="61">
        <v>-300</v>
      </c>
      <c r="Q3287" t="s">
        <v>1552</v>
      </c>
      <c r="R3287" s="61">
        <v>0</v>
      </c>
      <c r="S3287" s="61">
        <v>-300</v>
      </c>
    </row>
    <row r="3288" spans="1:19" x14ac:dyDescent="0.2">
      <c r="A3288" t="s">
        <v>647</v>
      </c>
      <c r="B3288" t="s">
        <v>1062</v>
      </c>
      <c r="C3288" t="s">
        <v>1433</v>
      </c>
      <c r="D3288" t="s">
        <v>239</v>
      </c>
      <c r="E3288" t="s">
        <v>1546</v>
      </c>
      <c r="F3288" t="s">
        <v>120</v>
      </c>
      <c r="G3288" s="87">
        <v>43805</v>
      </c>
      <c r="H3288" t="s">
        <v>2974</v>
      </c>
      <c r="I3288" t="s">
        <v>4485</v>
      </c>
      <c r="J3288" t="s">
        <v>5200</v>
      </c>
      <c r="K3288">
        <v>10316</v>
      </c>
      <c r="L3288" t="s">
        <v>5938</v>
      </c>
      <c r="M3288" s="87">
        <v>43808</v>
      </c>
      <c r="N3288" t="s">
        <v>1551</v>
      </c>
      <c r="O3288" t="s">
        <v>1552</v>
      </c>
      <c r="P3288" s="61">
        <v>-300</v>
      </c>
      <c r="Q3288" t="s">
        <v>1552</v>
      </c>
      <c r="R3288" s="61">
        <v>0</v>
      </c>
      <c r="S3288" s="61">
        <v>-300</v>
      </c>
    </row>
    <row r="3289" spans="1:19" x14ac:dyDescent="0.2">
      <c r="A3289" t="s">
        <v>647</v>
      </c>
      <c r="B3289" t="s">
        <v>1062</v>
      </c>
      <c r="C3289" t="s">
        <v>1433</v>
      </c>
      <c r="D3289" t="s">
        <v>239</v>
      </c>
      <c r="E3289" t="s">
        <v>1546</v>
      </c>
      <c r="F3289" t="s">
        <v>120</v>
      </c>
      <c r="G3289" s="87">
        <v>43805</v>
      </c>
      <c r="H3289" t="s">
        <v>2974</v>
      </c>
      <c r="I3289" t="s">
        <v>4485</v>
      </c>
      <c r="J3289" t="s">
        <v>4490</v>
      </c>
      <c r="K3289">
        <v>10316</v>
      </c>
      <c r="L3289" t="s">
        <v>5938</v>
      </c>
      <c r="M3289" s="87">
        <v>43808</v>
      </c>
      <c r="N3289" t="s">
        <v>1551</v>
      </c>
      <c r="O3289" t="s">
        <v>1552</v>
      </c>
      <c r="P3289" s="61">
        <v>-350</v>
      </c>
      <c r="Q3289" t="s">
        <v>1552</v>
      </c>
      <c r="R3289" s="61">
        <v>0</v>
      </c>
      <c r="S3289" s="61">
        <v>-350</v>
      </c>
    </row>
    <row r="3290" spans="1:19" x14ac:dyDescent="0.2">
      <c r="A3290" t="s">
        <v>647</v>
      </c>
      <c r="B3290" t="s">
        <v>1062</v>
      </c>
      <c r="C3290" t="s">
        <v>1433</v>
      </c>
      <c r="D3290" t="s">
        <v>239</v>
      </c>
      <c r="E3290" t="s">
        <v>1546</v>
      </c>
      <c r="F3290" t="s">
        <v>120</v>
      </c>
      <c r="G3290" s="87">
        <v>43805</v>
      </c>
      <c r="H3290" t="s">
        <v>2974</v>
      </c>
      <c r="I3290" t="s">
        <v>4485</v>
      </c>
      <c r="J3290" t="s">
        <v>5939</v>
      </c>
      <c r="K3290">
        <v>10316</v>
      </c>
      <c r="L3290" t="s">
        <v>5938</v>
      </c>
      <c r="M3290" s="87">
        <v>43808</v>
      </c>
      <c r="N3290" t="s">
        <v>1551</v>
      </c>
      <c r="O3290" t="s">
        <v>1552</v>
      </c>
      <c r="P3290" s="61">
        <v>-330</v>
      </c>
      <c r="Q3290" t="s">
        <v>1552</v>
      </c>
      <c r="R3290" s="61">
        <v>0</v>
      </c>
      <c r="S3290" s="61">
        <v>-330</v>
      </c>
    </row>
    <row r="3291" spans="1:19" x14ac:dyDescent="0.2">
      <c r="A3291" t="s">
        <v>647</v>
      </c>
      <c r="B3291" t="s">
        <v>1062</v>
      </c>
      <c r="C3291" t="s">
        <v>1433</v>
      </c>
      <c r="D3291" t="s">
        <v>239</v>
      </c>
      <c r="E3291" t="s">
        <v>1546</v>
      </c>
      <c r="F3291" t="s">
        <v>120</v>
      </c>
      <c r="G3291" s="87">
        <v>43805</v>
      </c>
      <c r="H3291" t="s">
        <v>2974</v>
      </c>
      <c r="I3291" t="s">
        <v>5940</v>
      </c>
      <c r="J3291" t="s">
        <v>5885</v>
      </c>
      <c r="K3291">
        <v>10316</v>
      </c>
      <c r="L3291" t="s">
        <v>5941</v>
      </c>
      <c r="M3291" s="87">
        <v>43808</v>
      </c>
      <c r="N3291" t="s">
        <v>1551</v>
      </c>
      <c r="O3291" t="s">
        <v>1552</v>
      </c>
      <c r="P3291" s="61">
        <v>1380.5</v>
      </c>
      <c r="Q3291" t="s">
        <v>1552</v>
      </c>
      <c r="R3291" s="61">
        <v>1380.5</v>
      </c>
      <c r="S3291" s="61">
        <v>0</v>
      </c>
    </row>
    <row r="3292" spans="1:19" x14ac:dyDescent="0.2">
      <c r="A3292" t="s">
        <v>647</v>
      </c>
      <c r="B3292" t="s">
        <v>1062</v>
      </c>
      <c r="C3292" t="s">
        <v>1433</v>
      </c>
      <c r="D3292" t="s">
        <v>239</v>
      </c>
      <c r="E3292" t="s">
        <v>1546</v>
      </c>
      <c r="F3292" t="s">
        <v>120</v>
      </c>
      <c r="G3292" s="87">
        <v>43805</v>
      </c>
      <c r="H3292" t="s">
        <v>2974</v>
      </c>
      <c r="I3292" t="s">
        <v>5942</v>
      </c>
      <c r="J3292" t="s">
        <v>4705</v>
      </c>
      <c r="K3292">
        <v>10316</v>
      </c>
      <c r="L3292" t="s">
        <v>5943</v>
      </c>
      <c r="M3292" s="87">
        <v>43808</v>
      </c>
      <c r="N3292" t="s">
        <v>1551</v>
      </c>
      <c r="O3292" t="s">
        <v>1552</v>
      </c>
      <c r="P3292" s="61">
        <v>-637.1</v>
      </c>
      <c r="Q3292" t="s">
        <v>1552</v>
      </c>
      <c r="R3292" s="61">
        <v>0</v>
      </c>
      <c r="S3292" s="61">
        <v>-637.1</v>
      </c>
    </row>
    <row r="3293" spans="1:19" x14ac:dyDescent="0.2">
      <c r="A3293" t="s">
        <v>647</v>
      </c>
      <c r="B3293" t="s">
        <v>1062</v>
      </c>
      <c r="C3293" t="s">
        <v>1433</v>
      </c>
      <c r="D3293" t="s">
        <v>239</v>
      </c>
      <c r="E3293" t="s">
        <v>1546</v>
      </c>
      <c r="F3293" t="s">
        <v>120</v>
      </c>
      <c r="G3293" s="87">
        <v>43805</v>
      </c>
      <c r="H3293" t="s">
        <v>2974</v>
      </c>
      <c r="I3293" t="s">
        <v>5944</v>
      </c>
      <c r="J3293" t="s">
        <v>5945</v>
      </c>
      <c r="K3293">
        <v>10316</v>
      </c>
      <c r="L3293" t="s">
        <v>5941</v>
      </c>
      <c r="M3293" s="87">
        <v>43808</v>
      </c>
      <c r="N3293" t="s">
        <v>1551</v>
      </c>
      <c r="O3293" t="s">
        <v>1552</v>
      </c>
      <c r="P3293" s="61">
        <v>1650</v>
      </c>
      <c r="Q3293" t="s">
        <v>1552</v>
      </c>
      <c r="R3293" s="61">
        <v>1650</v>
      </c>
      <c r="S3293" s="61">
        <v>0</v>
      </c>
    </row>
    <row r="3294" spans="1:19" x14ac:dyDescent="0.2">
      <c r="A3294" t="s">
        <v>647</v>
      </c>
      <c r="B3294" t="s">
        <v>1062</v>
      </c>
      <c r="C3294" t="s">
        <v>1433</v>
      </c>
      <c r="D3294" t="s">
        <v>239</v>
      </c>
      <c r="E3294" t="s">
        <v>1546</v>
      </c>
      <c r="F3294" t="s">
        <v>120</v>
      </c>
      <c r="G3294" s="87">
        <v>43805</v>
      </c>
      <c r="H3294" t="s">
        <v>2974</v>
      </c>
      <c r="I3294" t="s">
        <v>5946</v>
      </c>
      <c r="J3294" t="s">
        <v>4708</v>
      </c>
      <c r="K3294">
        <v>10316</v>
      </c>
      <c r="L3294" t="s">
        <v>5947</v>
      </c>
      <c r="M3294" s="87">
        <v>43808</v>
      </c>
      <c r="N3294" t="s">
        <v>1551</v>
      </c>
      <c r="O3294" t="s">
        <v>1552</v>
      </c>
      <c r="P3294" s="61">
        <v>-2417.38</v>
      </c>
      <c r="Q3294" t="s">
        <v>1552</v>
      </c>
      <c r="R3294" s="61">
        <v>0</v>
      </c>
      <c r="S3294" s="61">
        <v>-2417.38</v>
      </c>
    </row>
    <row r="3295" spans="1:19" x14ac:dyDescent="0.2">
      <c r="A3295" t="s">
        <v>647</v>
      </c>
      <c r="B3295" t="s">
        <v>1062</v>
      </c>
      <c r="C3295" t="s">
        <v>1433</v>
      </c>
      <c r="D3295" t="s">
        <v>239</v>
      </c>
      <c r="E3295" t="s">
        <v>1546</v>
      </c>
      <c r="F3295" t="s">
        <v>120</v>
      </c>
      <c r="G3295" s="87">
        <v>43808</v>
      </c>
      <c r="H3295" t="s">
        <v>2974</v>
      </c>
      <c r="I3295" t="s">
        <v>5948</v>
      </c>
      <c r="J3295" t="s">
        <v>4591</v>
      </c>
      <c r="K3295">
        <v>10316</v>
      </c>
      <c r="L3295" t="s">
        <v>5949</v>
      </c>
      <c r="M3295" s="87">
        <v>43808</v>
      </c>
      <c r="N3295" t="s">
        <v>1551</v>
      </c>
      <c r="O3295" t="s">
        <v>1552</v>
      </c>
      <c r="P3295" s="61">
        <v>1328.04</v>
      </c>
      <c r="Q3295" t="s">
        <v>1552</v>
      </c>
      <c r="R3295" s="61">
        <v>1328.04</v>
      </c>
      <c r="S3295" s="61">
        <v>0</v>
      </c>
    </row>
    <row r="3296" spans="1:19" x14ac:dyDescent="0.2">
      <c r="A3296" t="s">
        <v>647</v>
      </c>
      <c r="B3296" t="s">
        <v>1062</v>
      </c>
      <c r="C3296" t="s">
        <v>1433</v>
      </c>
      <c r="D3296" t="s">
        <v>239</v>
      </c>
      <c r="E3296" t="s">
        <v>1546</v>
      </c>
      <c r="F3296" t="s">
        <v>120</v>
      </c>
      <c r="G3296" s="87">
        <v>43808</v>
      </c>
      <c r="H3296" t="s">
        <v>2974</v>
      </c>
      <c r="I3296" t="s">
        <v>5950</v>
      </c>
      <c r="J3296" t="s">
        <v>5951</v>
      </c>
      <c r="K3296">
        <v>10318</v>
      </c>
      <c r="L3296" t="s">
        <v>5952</v>
      </c>
      <c r="M3296" s="87">
        <v>43810</v>
      </c>
      <c r="N3296" t="s">
        <v>1551</v>
      </c>
      <c r="O3296" t="s">
        <v>1552</v>
      </c>
      <c r="P3296" s="61">
        <v>660</v>
      </c>
      <c r="Q3296" t="s">
        <v>1552</v>
      </c>
      <c r="R3296" s="61">
        <v>660</v>
      </c>
      <c r="S3296" s="61">
        <v>0</v>
      </c>
    </row>
    <row r="3297" spans="1:19" x14ac:dyDescent="0.2">
      <c r="A3297" t="s">
        <v>647</v>
      </c>
      <c r="B3297" t="s">
        <v>1062</v>
      </c>
      <c r="C3297" t="s">
        <v>1433</v>
      </c>
      <c r="D3297" t="s">
        <v>239</v>
      </c>
      <c r="E3297" t="s">
        <v>1546</v>
      </c>
      <c r="F3297" t="s">
        <v>120</v>
      </c>
      <c r="G3297" s="87">
        <v>43808</v>
      </c>
      <c r="H3297" t="s">
        <v>2974</v>
      </c>
      <c r="I3297" t="s">
        <v>5953</v>
      </c>
      <c r="J3297" t="s">
        <v>5954</v>
      </c>
      <c r="K3297">
        <v>10318</v>
      </c>
      <c r="L3297" t="s">
        <v>5952</v>
      </c>
      <c r="M3297" s="87">
        <v>43810</v>
      </c>
      <c r="N3297" t="s">
        <v>1551</v>
      </c>
      <c r="O3297" t="s">
        <v>1552</v>
      </c>
      <c r="P3297" s="61">
        <v>561</v>
      </c>
      <c r="Q3297" t="s">
        <v>1552</v>
      </c>
      <c r="R3297" s="61">
        <v>561</v>
      </c>
      <c r="S3297" s="61">
        <v>0</v>
      </c>
    </row>
    <row r="3298" spans="1:19" x14ac:dyDescent="0.2">
      <c r="A3298" t="s">
        <v>647</v>
      </c>
      <c r="B3298" t="s">
        <v>1062</v>
      </c>
      <c r="C3298" t="s">
        <v>1433</v>
      </c>
      <c r="D3298" t="s">
        <v>239</v>
      </c>
      <c r="E3298" t="s">
        <v>1546</v>
      </c>
      <c r="F3298" t="s">
        <v>120</v>
      </c>
      <c r="G3298" s="87">
        <v>43808</v>
      </c>
      <c r="H3298" t="s">
        <v>2974</v>
      </c>
      <c r="I3298" t="s">
        <v>5955</v>
      </c>
      <c r="J3298" t="s">
        <v>4555</v>
      </c>
      <c r="K3298">
        <v>10318</v>
      </c>
      <c r="L3298" t="s">
        <v>5952</v>
      </c>
      <c r="M3298" s="87">
        <v>43810</v>
      </c>
      <c r="N3298" t="s">
        <v>1551</v>
      </c>
      <c r="O3298" t="s">
        <v>1552</v>
      </c>
      <c r="P3298" s="61">
        <v>357.5</v>
      </c>
      <c r="Q3298" t="s">
        <v>1552</v>
      </c>
      <c r="R3298" s="61">
        <v>357.5</v>
      </c>
      <c r="S3298" s="61">
        <v>0</v>
      </c>
    </row>
    <row r="3299" spans="1:19" x14ac:dyDescent="0.2">
      <c r="A3299" t="s">
        <v>647</v>
      </c>
      <c r="B3299" t="s">
        <v>1062</v>
      </c>
      <c r="C3299" t="s">
        <v>1433</v>
      </c>
      <c r="D3299" t="s">
        <v>239</v>
      </c>
      <c r="E3299" t="s">
        <v>1546</v>
      </c>
      <c r="F3299" t="s">
        <v>120</v>
      </c>
      <c r="G3299" s="87">
        <v>43809</v>
      </c>
      <c r="H3299" t="s">
        <v>2974</v>
      </c>
      <c r="I3299" t="s">
        <v>4485</v>
      </c>
      <c r="J3299" t="s">
        <v>5956</v>
      </c>
      <c r="K3299">
        <v>10318</v>
      </c>
      <c r="L3299" t="s">
        <v>5957</v>
      </c>
      <c r="M3299" s="87">
        <v>43810</v>
      </c>
      <c r="N3299" t="s">
        <v>1551</v>
      </c>
      <c r="O3299" t="s">
        <v>1552</v>
      </c>
      <c r="P3299" s="61">
        <v>-1000</v>
      </c>
      <c r="Q3299" t="s">
        <v>1552</v>
      </c>
      <c r="R3299" s="61">
        <v>0</v>
      </c>
      <c r="S3299" s="61">
        <v>-1000</v>
      </c>
    </row>
    <row r="3300" spans="1:19" x14ac:dyDescent="0.2">
      <c r="A3300" t="s">
        <v>647</v>
      </c>
      <c r="B3300" t="s">
        <v>1062</v>
      </c>
      <c r="C3300" t="s">
        <v>1433</v>
      </c>
      <c r="D3300" t="s">
        <v>239</v>
      </c>
      <c r="E3300" t="s">
        <v>1546</v>
      </c>
      <c r="F3300" t="s">
        <v>120</v>
      </c>
      <c r="G3300" s="87">
        <v>43809</v>
      </c>
      <c r="H3300" t="s">
        <v>2974</v>
      </c>
      <c r="I3300" t="s">
        <v>4485</v>
      </c>
      <c r="J3300" t="s">
        <v>4742</v>
      </c>
      <c r="K3300">
        <v>10318</v>
      </c>
      <c r="L3300" t="s">
        <v>5957</v>
      </c>
      <c r="M3300" s="87">
        <v>43810</v>
      </c>
      <c r="N3300" t="s">
        <v>1551</v>
      </c>
      <c r="O3300" t="s">
        <v>1552</v>
      </c>
      <c r="P3300" s="61">
        <v>-200</v>
      </c>
      <c r="Q3300" t="s">
        <v>1552</v>
      </c>
      <c r="R3300" s="61">
        <v>0</v>
      </c>
      <c r="S3300" s="61">
        <v>-200</v>
      </c>
    </row>
    <row r="3301" spans="1:19" x14ac:dyDescent="0.2">
      <c r="A3301" t="s">
        <v>647</v>
      </c>
      <c r="B3301" t="s">
        <v>1062</v>
      </c>
      <c r="C3301" t="s">
        <v>1433</v>
      </c>
      <c r="D3301" t="s">
        <v>239</v>
      </c>
      <c r="E3301" t="s">
        <v>1546</v>
      </c>
      <c r="F3301" t="s">
        <v>120</v>
      </c>
      <c r="G3301" s="87">
        <v>43809</v>
      </c>
      <c r="H3301" t="s">
        <v>2974</v>
      </c>
      <c r="I3301" t="s">
        <v>4485</v>
      </c>
      <c r="J3301" t="s">
        <v>5958</v>
      </c>
      <c r="K3301">
        <v>10318</v>
      </c>
      <c r="L3301" t="s">
        <v>5957</v>
      </c>
      <c r="M3301" s="87">
        <v>43810</v>
      </c>
      <c r="N3301" t="s">
        <v>1551</v>
      </c>
      <c r="O3301" t="s">
        <v>1552</v>
      </c>
      <c r="P3301" s="61">
        <v>-2840.33</v>
      </c>
      <c r="Q3301" t="s">
        <v>1552</v>
      </c>
      <c r="R3301" s="61">
        <v>0</v>
      </c>
      <c r="S3301" s="61">
        <v>-2840.33</v>
      </c>
    </row>
    <row r="3302" spans="1:19" x14ac:dyDescent="0.2">
      <c r="A3302" t="s">
        <v>647</v>
      </c>
      <c r="B3302" t="s">
        <v>1062</v>
      </c>
      <c r="C3302" t="s">
        <v>1433</v>
      </c>
      <c r="D3302" t="s">
        <v>239</v>
      </c>
      <c r="E3302" t="s">
        <v>1546</v>
      </c>
      <c r="F3302" t="s">
        <v>120</v>
      </c>
      <c r="G3302" s="87">
        <v>43809</v>
      </c>
      <c r="H3302" t="s">
        <v>2974</v>
      </c>
      <c r="I3302" t="s">
        <v>4485</v>
      </c>
      <c r="J3302" t="s">
        <v>5959</v>
      </c>
      <c r="K3302">
        <v>10318</v>
      </c>
      <c r="L3302" t="s">
        <v>5957</v>
      </c>
      <c r="M3302" s="87">
        <v>43810</v>
      </c>
      <c r="N3302" t="s">
        <v>1551</v>
      </c>
      <c r="O3302" t="s">
        <v>1552</v>
      </c>
      <c r="P3302" s="61">
        <v>-7700</v>
      </c>
      <c r="Q3302" t="s">
        <v>1552</v>
      </c>
      <c r="R3302" s="61">
        <v>0</v>
      </c>
      <c r="S3302" s="61">
        <v>-7700</v>
      </c>
    </row>
    <row r="3303" spans="1:19" x14ac:dyDescent="0.2">
      <c r="A3303" t="s">
        <v>647</v>
      </c>
      <c r="B3303" t="s">
        <v>1062</v>
      </c>
      <c r="C3303" t="s">
        <v>1433</v>
      </c>
      <c r="D3303" t="s">
        <v>239</v>
      </c>
      <c r="E3303" t="s">
        <v>1546</v>
      </c>
      <c r="F3303" t="s">
        <v>120</v>
      </c>
      <c r="G3303" s="87">
        <v>43809</v>
      </c>
      <c r="H3303" t="s">
        <v>2974</v>
      </c>
      <c r="I3303" t="s">
        <v>4485</v>
      </c>
      <c r="J3303" t="s">
        <v>4978</v>
      </c>
      <c r="K3303">
        <v>10318</v>
      </c>
      <c r="L3303" t="s">
        <v>5957</v>
      </c>
      <c r="M3303" s="87">
        <v>43810</v>
      </c>
      <c r="N3303" t="s">
        <v>1551</v>
      </c>
      <c r="O3303" t="s">
        <v>1552</v>
      </c>
      <c r="P3303" s="61">
        <v>-500</v>
      </c>
      <c r="Q3303" t="s">
        <v>1552</v>
      </c>
      <c r="R3303" s="61">
        <v>0</v>
      </c>
      <c r="S3303" s="61">
        <v>-500</v>
      </c>
    </row>
    <row r="3304" spans="1:19" x14ac:dyDescent="0.2">
      <c r="A3304" t="s">
        <v>647</v>
      </c>
      <c r="B3304" t="s">
        <v>1062</v>
      </c>
      <c r="C3304" t="s">
        <v>1433</v>
      </c>
      <c r="D3304" t="s">
        <v>239</v>
      </c>
      <c r="E3304" t="s">
        <v>1546</v>
      </c>
      <c r="F3304" t="s">
        <v>120</v>
      </c>
      <c r="G3304" s="87">
        <v>43809</v>
      </c>
      <c r="H3304" t="s">
        <v>2974</v>
      </c>
      <c r="I3304" t="s">
        <v>4485</v>
      </c>
      <c r="J3304" t="s">
        <v>5960</v>
      </c>
      <c r="K3304">
        <v>10318</v>
      </c>
      <c r="L3304" t="s">
        <v>5961</v>
      </c>
      <c r="M3304" s="87">
        <v>43810</v>
      </c>
      <c r="N3304" t="s">
        <v>1551</v>
      </c>
      <c r="O3304" t="s">
        <v>1552</v>
      </c>
      <c r="P3304" s="61">
        <v>-350</v>
      </c>
      <c r="Q3304" t="s">
        <v>1552</v>
      </c>
      <c r="R3304" s="61">
        <v>0</v>
      </c>
      <c r="S3304" s="61">
        <v>-350</v>
      </c>
    </row>
    <row r="3305" spans="1:19" x14ac:dyDescent="0.2">
      <c r="A3305" t="s">
        <v>647</v>
      </c>
      <c r="B3305" t="s">
        <v>1062</v>
      </c>
      <c r="C3305" t="s">
        <v>1433</v>
      </c>
      <c r="D3305" t="s">
        <v>239</v>
      </c>
      <c r="E3305" t="s">
        <v>1546</v>
      </c>
      <c r="F3305" t="s">
        <v>120</v>
      </c>
      <c r="G3305" s="87">
        <v>43809</v>
      </c>
      <c r="H3305" t="s">
        <v>2974</v>
      </c>
      <c r="I3305" t="s">
        <v>4485</v>
      </c>
      <c r="J3305" t="s">
        <v>4548</v>
      </c>
      <c r="K3305">
        <v>10318</v>
      </c>
      <c r="L3305" t="s">
        <v>5961</v>
      </c>
      <c r="M3305" s="87">
        <v>43810</v>
      </c>
      <c r="N3305" t="s">
        <v>1551</v>
      </c>
      <c r="O3305" t="s">
        <v>1552</v>
      </c>
      <c r="P3305" s="61">
        <v>-1360.81</v>
      </c>
      <c r="Q3305" t="s">
        <v>1552</v>
      </c>
      <c r="R3305" s="61">
        <v>0</v>
      </c>
      <c r="S3305" s="61">
        <v>-1360.81</v>
      </c>
    </row>
    <row r="3306" spans="1:19" x14ac:dyDescent="0.2">
      <c r="A3306" t="s">
        <v>647</v>
      </c>
      <c r="B3306" t="s">
        <v>1062</v>
      </c>
      <c r="C3306" t="s">
        <v>1433</v>
      </c>
      <c r="D3306" t="s">
        <v>239</v>
      </c>
      <c r="E3306" t="s">
        <v>1546</v>
      </c>
      <c r="F3306" t="s">
        <v>120</v>
      </c>
      <c r="G3306" s="87">
        <v>43809</v>
      </c>
      <c r="H3306" t="s">
        <v>2974</v>
      </c>
      <c r="I3306" t="s">
        <v>5962</v>
      </c>
      <c r="J3306" t="s">
        <v>4711</v>
      </c>
      <c r="K3306">
        <v>10318</v>
      </c>
      <c r="L3306" t="s">
        <v>5963</v>
      </c>
      <c r="M3306" s="87">
        <v>43810</v>
      </c>
      <c r="N3306" t="s">
        <v>1551</v>
      </c>
      <c r="O3306" t="s">
        <v>1552</v>
      </c>
      <c r="P3306" s="61">
        <v>-235.2</v>
      </c>
      <c r="Q3306" t="s">
        <v>1552</v>
      </c>
      <c r="R3306" s="61">
        <v>0</v>
      </c>
      <c r="S3306" s="61">
        <v>-235.2</v>
      </c>
    </row>
    <row r="3307" spans="1:19" x14ac:dyDescent="0.2">
      <c r="A3307" t="s">
        <v>647</v>
      </c>
      <c r="B3307" t="s">
        <v>1062</v>
      </c>
      <c r="C3307" t="s">
        <v>1433</v>
      </c>
      <c r="D3307" t="s">
        <v>239</v>
      </c>
      <c r="E3307" t="s">
        <v>1546</v>
      </c>
      <c r="F3307" t="s">
        <v>120</v>
      </c>
      <c r="G3307" s="87">
        <v>43809</v>
      </c>
      <c r="H3307" t="s">
        <v>2974</v>
      </c>
      <c r="I3307" t="s">
        <v>5964</v>
      </c>
      <c r="J3307" t="s">
        <v>5965</v>
      </c>
      <c r="K3307">
        <v>10318</v>
      </c>
      <c r="L3307" t="s">
        <v>5966</v>
      </c>
      <c r="M3307" s="87">
        <v>43810</v>
      </c>
      <c r="N3307" t="s">
        <v>1551</v>
      </c>
      <c r="O3307" t="s">
        <v>1552</v>
      </c>
      <c r="P3307" s="61">
        <v>1650</v>
      </c>
      <c r="Q3307" t="s">
        <v>1552</v>
      </c>
      <c r="R3307" s="61">
        <v>1650</v>
      </c>
      <c r="S3307" s="61">
        <v>0</v>
      </c>
    </row>
    <row r="3308" spans="1:19" x14ac:dyDescent="0.2">
      <c r="A3308" t="s">
        <v>647</v>
      </c>
      <c r="B3308" t="s">
        <v>1062</v>
      </c>
      <c r="C3308" t="s">
        <v>1433</v>
      </c>
      <c r="D3308" t="s">
        <v>239</v>
      </c>
      <c r="E3308" t="s">
        <v>1546</v>
      </c>
      <c r="F3308" t="s">
        <v>120</v>
      </c>
      <c r="G3308" s="87">
        <v>43810</v>
      </c>
      <c r="H3308" t="s">
        <v>2974</v>
      </c>
      <c r="I3308" t="s">
        <v>5967</v>
      </c>
      <c r="J3308" t="s">
        <v>5584</v>
      </c>
      <c r="K3308">
        <v>10324</v>
      </c>
      <c r="L3308" t="s">
        <v>5968</v>
      </c>
      <c r="M3308" s="87">
        <v>43836</v>
      </c>
      <c r="N3308" t="s">
        <v>1635</v>
      </c>
      <c r="O3308" t="s">
        <v>1552</v>
      </c>
      <c r="P3308" s="61">
        <v>1265</v>
      </c>
      <c r="Q3308" t="s">
        <v>1552</v>
      </c>
      <c r="R3308" s="61">
        <v>1265</v>
      </c>
      <c r="S3308" s="61">
        <v>0</v>
      </c>
    </row>
    <row r="3309" spans="1:19" x14ac:dyDescent="0.2">
      <c r="A3309" t="s">
        <v>647</v>
      </c>
      <c r="B3309" t="s">
        <v>1062</v>
      </c>
      <c r="C3309" t="s">
        <v>1433</v>
      </c>
      <c r="D3309" t="s">
        <v>239</v>
      </c>
      <c r="E3309" t="s">
        <v>1546</v>
      </c>
      <c r="F3309" t="s">
        <v>120</v>
      </c>
      <c r="G3309" s="87">
        <v>43810</v>
      </c>
      <c r="H3309" t="s">
        <v>2974</v>
      </c>
      <c r="I3309" t="s">
        <v>5969</v>
      </c>
      <c r="J3309" t="s">
        <v>5251</v>
      </c>
      <c r="K3309">
        <v>10324</v>
      </c>
      <c r="L3309" t="s">
        <v>5968</v>
      </c>
      <c r="M3309" s="87">
        <v>43836</v>
      </c>
      <c r="N3309" t="s">
        <v>1635</v>
      </c>
      <c r="O3309" t="s">
        <v>1552</v>
      </c>
      <c r="P3309" s="61">
        <v>550</v>
      </c>
      <c r="Q3309" t="s">
        <v>1552</v>
      </c>
      <c r="R3309" s="61">
        <v>550</v>
      </c>
      <c r="S3309" s="61">
        <v>0</v>
      </c>
    </row>
    <row r="3310" spans="1:19" x14ac:dyDescent="0.2">
      <c r="A3310" t="s">
        <v>647</v>
      </c>
      <c r="B3310" t="s">
        <v>1062</v>
      </c>
      <c r="C3310" t="s">
        <v>1433</v>
      </c>
      <c r="D3310" t="s">
        <v>239</v>
      </c>
      <c r="E3310" t="s">
        <v>1546</v>
      </c>
      <c r="F3310" t="s">
        <v>120</v>
      </c>
      <c r="G3310" s="87">
        <v>43810</v>
      </c>
      <c r="H3310" t="s">
        <v>2974</v>
      </c>
      <c r="I3310" t="s">
        <v>5970</v>
      </c>
      <c r="J3310" t="s">
        <v>4671</v>
      </c>
      <c r="K3310">
        <v>10324</v>
      </c>
      <c r="L3310" t="s">
        <v>5968</v>
      </c>
      <c r="M3310" s="87">
        <v>43836</v>
      </c>
      <c r="N3310" t="s">
        <v>1635</v>
      </c>
      <c r="O3310" t="s">
        <v>1552</v>
      </c>
      <c r="P3310" s="61">
        <v>550</v>
      </c>
      <c r="Q3310" t="s">
        <v>1552</v>
      </c>
      <c r="R3310" s="61">
        <v>550</v>
      </c>
      <c r="S3310" s="61">
        <v>0</v>
      </c>
    </row>
    <row r="3311" spans="1:19" x14ac:dyDescent="0.2">
      <c r="A3311" t="s">
        <v>647</v>
      </c>
      <c r="B3311" t="s">
        <v>1062</v>
      </c>
      <c r="C3311" t="s">
        <v>1433</v>
      </c>
      <c r="D3311" t="s">
        <v>239</v>
      </c>
      <c r="E3311" t="s">
        <v>1546</v>
      </c>
      <c r="F3311" t="s">
        <v>120</v>
      </c>
      <c r="G3311" s="87">
        <v>43811</v>
      </c>
      <c r="H3311" t="s">
        <v>2974</v>
      </c>
      <c r="I3311" t="s">
        <v>4485</v>
      </c>
      <c r="J3311" t="s">
        <v>4818</v>
      </c>
      <c r="K3311">
        <v>10324</v>
      </c>
      <c r="L3311" t="s">
        <v>5971</v>
      </c>
      <c r="M3311" s="87">
        <v>43836</v>
      </c>
      <c r="N3311" t="s">
        <v>1635</v>
      </c>
      <c r="O3311" t="s">
        <v>1552</v>
      </c>
      <c r="P3311" s="61">
        <v>-2090</v>
      </c>
      <c r="Q3311" t="s">
        <v>1552</v>
      </c>
      <c r="R3311" s="61">
        <v>0</v>
      </c>
      <c r="S3311" s="61">
        <v>-2090</v>
      </c>
    </row>
    <row r="3312" spans="1:19" x14ac:dyDescent="0.2">
      <c r="A3312" t="s">
        <v>647</v>
      </c>
      <c r="B3312" t="s">
        <v>1062</v>
      </c>
      <c r="C3312" t="s">
        <v>1433</v>
      </c>
      <c r="D3312" t="s">
        <v>239</v>
      </c>
      <c r="E3312" t="s">
        <v>1546</v>
      </c>
      <c r="F3312" t="s">
        <v>120</v>
      </c>
      <c r="G3312" s="87">
        <v>43811</v>
      </c>
      <c r="H3312" t="s">
        <v>2974</v>
      </c>
      <c r="I3312" t="s">
        <v>4485</v>
      </c>
      <c r="J3312" t="s">
        <v>5972</v>
      </c>
      <c r="K3312">
        <v>10324</v>
      </c>
      <c r="L3312" t="s">
        <v>5971</v>
      </c>
      <c r="M3312" s="87">
        <v>43836</v>
      </c>
      <c r="N3312" t="s">
        <v>1635</v>
      </c>
      <c r="O3312" t="s">
        <v>1552</v>
      </c>
      <c r="P3312" s="61">
        <v>-66.09</v>
      </c>
      <c r="Q3312" t="s">
        <v>1552</v>
      </c>
      <c r="R3312" s="61">
        <v>0</v>
      </c>
      <c r="S3312" s="61">
        <v>-66.09</v>
      </c>
    </row>
    <row r="3313" spans="1:19" x14ac:dyDescent="0.2">
      <c r="A3313" t="s">
        <v>647</v>
      </c>
      <c r="B3313" t="s">
        <v>1062</v>
      </c>
      <c r="C3313" t="s">
        <v>1433</v>
      </c>
      <c r="D3313" t="s">
        <v>239</v>
      </c>
      <c r="E3313" t="s">
        <v>1546</v>
      </c>
      <c r="F3313" t="s">
        <v>120</v>
      </c>
      <c r="G3313" s="87">
        <v>43811</v>
      </c>
      <c r="H3313" t="s">
        <v>2974</v>
      </c>
      <c r="I3313" t="s">
        <v>4485</v>
      </c>
      <c r="J3313" t="s">
        <v>5973</v>
      </c>
      <c r="K3313">
        <v>10324</v>
      </c>
      <c r="L3313" t="s">
        <v>5971</v>
      </c>
      <c r="M3313" s="87">
        <v>43836</v>
      </c>
      <c r="N3313" t="s">
        <v>1635</v>
      </c>
      <c r="O3313" t="s">
        <v>1552</v>
      </c>
      <c r="P3313" s="61">
        <v>-169.4</v>
      </c>
      <c r="Q3313" t="s">
        <v>1552</v>
      </c>
      <c r="R3313" s="61">
        <v>0</v>
      </c>
      <c r="S3313" s="61">
        <v>-169.4</v>
      </c>
    </row>
    <row r="3314" spans="1:19" x14ac:dyDescent="0.2">
      <c r="A3314" t="s">
        <v>647</v>
      </c>
      <c r="B3314" t="s">
        <v>1062</v>
      </c>
      <c r="C3314" t="s">
        <v>1433</v>
      </c>
      <c r="D3314" t="s">
        <v>239</v>
      </c>
      <c r="E3314" t="s">
        <v>1546</v>
      </c>
      <c r="F3314" t="s">
        <v>120</v>
      </c>
      <c r="G3314" s="87">
        <v>43811</v>
      </c>
      <c r="H3314" t="s">
        <v>2974</v>
      </c>
      <c r="I3314" t="s">
        <v>4485</v>
      </c>
      <c r="J3314" t="s">
        <v>5974</v>
      </c>
      <c r="K3314">
        <v>10324</v>
      </c>
      <c r="L3314" t="s">
        <v>5971</v>
      </c>
      <c r="M3314" s="87">
        <v>43836</v>
      </c>
      <c r="N3314" t="s">
        <v>1635</v>
      </c>
      <c r="O3314" t="s">
        <v>1552</v>
      </c>
      <c r="P3314" s="61">
        <v>-8000</v>
      </c>
      <c r="Q3314" t="s">
        <v>1552</v>
      </c>
      <c r="R3314" s="61">
        <v>0</v>
      </c>
      <c r="S3314" s="61">
        <v>-8000</v>
      </c>
    </row>
    <row r="3315" spans="1:19" x14ac:dyDescent="0.2">
      <c r="A3315" t="s">
        <v>647</v>
      </c>
      <c r="B3315" t="s">
        <v>1062</v>
      </c>
      <c r="C3315" t="s">
        <v>1433</v>
      </c>
      <c r="D3315" t="s">
        <v>239</v>
      </c>
      <c r="E3315" t="s">
        <v>1546</v>
      </c>
      <c r="F3315" t="s">
        <v>120</v>
      </c>
      <c r="G3315" s="87">
        <v>43811</v>
      </c>
      <c r="H3315" t="s">
        <v>2974</v>
      </c>
      <c r="I3315" t="s">
        <v>4485</v>
      </c>
      <c r="J3315" t="s">
        <v>5975</v>
      </c>
      <c r="K3315">
        <v>10324</v>
      </c>
      <c r="L3315" t="s">
        <v>5971</v>
      </c>
      <c r="M3315" s="87">
        <v>43836</v>
      </c>
      <c r="N3315" t="s">
        <v>1635</v>
      </c>
      <c r="O3315" t="s">
        <v>1552</v>
      </c>
      <c r="P3315" s="61">
        <v>-3300</v>
      </c>
      <c r="Q3315" t="s">
        <v>1552</v>
      </c>
      <c r="R3315" s="61">
        <v>0</v>
      </c>
      <c r="S3315" s="61">
        <v>-3300</v>
      </c>
    </row>
    <row r="3316" spans="1:19" x14ac:dyDescent="0.2">
      <c r="A3316" t="s">
        <v>647</v>
      </c>
      <c r="B3316" t="s">
        <v>1062</v>
      </c>
      <c r="C3316" t="s">
        <v>1433</v>
      </c>
      <c r="D3316" t="s">
        <v>239</v>
      </c>
      <c r="E3316" t="s">
        <v>1546</v>
      </c>
      <c r="F3316" t="s">
        <v>120</v>
      </c>
      <c r="G3316" s="87">
        <v>43811</v>
      </c>
      <c r="H3316" t="s">
        <v>2974</v>
      </c>
      <c r="I3316" t="s">
        <v>4485</v>
      </c>
      <c r="J3316" t="s">
        <v>4548</v>
      </c>
      <c r="K3316">
        <v>10324</v>
      </c>
      <c r="L3316" t="s">
        <v>5971</v>
      </c>
      <c r="M3316" s="87">
        <v>43836</v>
      </c>
      <c r="N3316" t="s">
        <v>1635</v>
      </c>
      <c r="O3316" t="s">
        <v>1552</v>
      </c>
      <c r="P3316" s="61">
        <v>-44</v>
      </c>
      <c r="Q3316" t="s">
        <v>1552</v>
      </c>
      <c r="R3316" s="61">
        <v>0</v>
      </c>
      <c r="S3316" s="61">
        <v>-44</v>
      </c>
    </row>
    <row r="3317" spans="1:19" x14ac:dyDescent="0.2">
      <c r="A3317" t="s">
        <v>647</v>
      </c>
      <c r="B3317" t="s">
        <v>1062</v>
      </c>
      <c r="C3317" t="s">
        <v>1433</v>
      </c>
      <c r="D3317" t="s">
        <v>239</v>
      </c>
      <c r="E3317" t="s">
        <v>1546</v>
      </c>
      <c r="F3317" t="s">
        <v>120</v>
      </c>
      <c r="G3317" s="87">
        <v>43811</v>
      </c>
      <c r="H3317" t="s">
        <v>2974</v>
      </c>
      <c r="I3317" t="s">
        <v>4485</v>
      </c>
      <c r="J3317" t="s">
        <v>4578</v>
      </c>
      <c r="K3317">
        <v>10324</v>
      </c>
      <c r="L3317" t="s">
        <v>5971</v>
      </c>
      <c r="M3317" s="87">
        <v>43836</v>
      </c>
      <c r="N3317" t="s">
        <v>1635</v>
      </c>
      <c r="O3317" t="s">
        <v>1552</v>
      </c>
      <c r="P3317" s="61">
        <v>-71.42</v>
      </c>
      <c r="Q3317" t="s">
        <v>1552</v>
      </c>
      <c r="R3317" s="61">
        <v>0</v>
      </c>
      <c r="S3317" s="61">
        <v>-71.42</v>
      </c>
    </row>
    <row r="3318" spans="1:19" x14ac:dyDescent="0.2">
      <c r="A3318" t="s">
        <v>647</v>
      </c>
      <c r="B3318" t="s">
        <v>1062</v>
      </c>
      <c r="C3318" t="s">
        <v>1433</v>
      </c>
      <c r="D3318" t="s">
        <v>239</v>
      </c>
      <c r="E3318" t="s">
        <v>1546</v>
      </c>
      <c r="F3318" t="s">
        <v>120</v>
      </c>
      <c r="G3318" s="87">
        <v>43811</v>
      </c>
      <c r="H3318" t="s">
        <v>2974</v>
      </c>
      <c r="I3318" t="s">
        <v>5976</v>
      </c>
      <c r="J3318" t="s">
        <v>5977</v>
      </c>
      <c r="K3318">
        <v>10324</v>
      </c>
      <c r="L3318" t="s">
        <v>5978</v>
      </c>
      <c r="M3318" s="87">
        <v>43836</v>
      </c>
      <c r="N3318" t="s">
        <v>1635</v>
      </c>
      <c r="O3318" t="s">
        <v>1552</v>
      </c>
      <c r="P3318" s="61">
        <v>4680</v>
      </c>
      <c r="Q3318" t="s">
        <v>1552</v>
      </c>
      <c r="R3318" s="61">
        <v>4680</v>
      </c>
      <c r="S3318" s="61">
        <v>0</v>
      </c>
    </row>
    <row r="3319" spans="1:19" x14ac:dyDescent="0.2">
      <c r="A3319" t="s">
        <v>647</v>
      </c>
      <c r="B3319" t="s">
        <v>1062</v>
      </c>
      <c r="C3319" t="s">
        <v>1433</v>
      </c>
      <c r="D3319" t="s">
        <v>239</v>
      </c>
      <c r="E3319" t="s">
        <v>1546</v>
      </c>
      <c r="F3319" t="s">
        <v>120</v>
      </c>
      <c r="G3319" s="87">
        <v>43811</v>
      </c>
      <c r="H3319" t="s">
        <v>2974</v>
      </c>
      <c r="I3319" t="s">
        <v>5979</v>
      </c>
      <c r="J3319" t="s">
        <v>5980</v>
      </c>
      <c r="K3319">
        <v>10324</v>
      </c>
      <c r="L3319" t="s">
        <v>5978</v>
      </c>
      <c r="M3319" s="87">
        <v>43836</v>
      </c>
      <c r="N3319" t="s">
        <v>1635</v>
      </c>
      <c r="O3319" t="s">
        <v>1552</v>
      </c>
      <c r="P3319" s="61">
        <v>1650</v>
      </c>
      <c r="Q3319" t="s">
        <v>1552</v>
      </c>
      <c r="R3319" s="61">
        <v>1650</v>
      </c>
      <c r="S3319" s="61">
        <v>0</v>
      </c>
    </row>
    <row r="3320" spans="1:19" x14ac:dyDescent="0.2">
      <c r="A3320" t="s">
        <v>647</v>
      </c>
      <c r="B3320" t="s">
        <v>1062</v>
      </c>
      <c r="C3320" t="s">
        <v>1433</v>
      </c>
      <c r="D3320" t="s">
        <v>239</v>
      </c>
      <c r="E3320" t="s">
        <v>1546</v>
      </c>
      <c r="F3320" t="s">
        <v>120</v>
      </c>
      <c r="G3320" s="87">
        <v>43811</v>
      </c>
      <c r="H3320" t="s">
        <v>2974</v>
      </c>
      <c r="I3320" t="s">
        <v>5981</v>
      </c>
      <c r="J3320" t="s">
        <v>5249</v>
      </c>
      <c r="K3320">
        <v>10324</v>
      </c>
      <c r="L3320" t="s">
        <v>5978</v>
      </c>
      <c r="M3320" s="87">
        <v>43836</v>
      </c>
      <c r="N3320" t="s">
        <v>1635</v>
      </c>
      <c r="O3320" t="s">
        <v>1552</v>
      </c>
      <c r="P3320" s="61">
        <v>1430</v>
      </c>
      <c r="Q3320" t="s">
        <v>1552</v>
      </c>
      <c r="R3320" s="61">
        <v>1430</v>
      </c>
      <c r="S3320" s="61">
        <v>0</v>
      </c>
    </row>
    <row r="3321" spans="1:19" x14ac:dyDescent="0.2">
      <c r="A3321" t="s">
        <v>647</v>
      </c>
      <c r="B3321" t="s">
        <v>1062</v>
      </c>
      <c r="C3321" t="s">
        <v>1433</v>
      </c>
      <c r="D3321" t="s">
        <v>239</v>
      </c>
      <c r="E3321" t="s">
        <v>1546</v>
      </c>
      <c r="F3321" t="s">
        <v>120</v>
      </c>
      <c r="G3321" s="87">
        <v>43811</v>
      </c>
      <c r="H3321" t="s">
        <v>2974</v>
      </c>
      <c r="I3321" t="s">
        <v>5982</v>
      </c>
      <c r="J3321" t="s">
        <v>4954</v>
      </c>
      <c r="K3321">
        <v>10324</v>
      </c>
      <c r="L3321" t="s">
        <v>5978</v>
      </c>
      <c r="M3321" s="87">
        <v>43836</v>
      </c>
      <c r="N3321" t="s">
        <v>1635</v>
      </c>
      <c r="O3321" t="s">
        <v>1552</v>
      </c>
      <c r="P3321" s="61">
        <v>1320</v>
      </c>
      <c r="Q3321" t="s">
        <v>1552</v>
      </c>
      <c r="R3321" s="61">
        <v>1320</v>
      </c>
      <c r="S3321" s="61">
        <v>0</v>
      </c>
    </row>
    <row r="3322" spans="1:19" x14ac:dyDescent="0.2">
      <c r="A3322" t="s">
        <v>647</v>
      </c>
      <c r="B3322" t="s">
        <v>1062</v>
      </c>
      <c r="C3322" t="s">
        <v>1433</v>
      </c>
      <c r="D3322" t="s">
        <v>239</v>
      </c>
      <c r="E3322" t="s">
        <v>1546</v>
      </c>
      <c r="F3322" t="s">
        <v>120</v>
      </c>
      <c r="G3322" s="87">
        <v>43811</v>
      </c>
      <c r="H3322" t="s">
        <v>2974</v>
      </c>
      <c r="I3322" t="s">
        <v>5983</v>
      </c>
      <c r="J3322" t="s">
        <v>4814</v>
      </c>
      <c r="K3322">
        <v>10324</v>
      </c>
      <c r="L3322" t="s">
        <v>5978</v>
      </c>
      <c r="M3322" s="87">
        <v>43836</v>
      </c>
      <c r="N3322" t="s">
        <v>1635</v>
      </c>
      <c r="O3322" t="s">
        <v>1552</v>
      </c>
      <c r="P3322" s="61">
        <v>539</v>
      </c>
      <c r="Q3322" t="s">
        <v>1552</v>
      </c>
      <c r="R3322" s="61">
        <v>539</v>
      </c>
      <c r="S3322" s="61">
        <v>0</v>
      </c>
    </row>
    <row r="3323" spans="1:19" x14ac:dyDescent="0.2">
      <c r="A3323" t="s">
        <v>647</v>
      </c>
      <c r="B3323" t="s">
        <v>1062</v>
      </c>
      <c r="C3323" t="s">
        <v>1433</v>
      </c>
      <c r="D3323" t="s">
        <v>239</v>
      </c>
      <c r="E3323" t="s">
        <v>1546</v>
      </c>
      <c r="F3323" t="s">
        <v>120</v>
      </c>
      <c r="G3323" s="87">
        <v>43812</v>
      </c>
      <c r="H3323" t="s">
        <v>2974</v>
      </c>
      <c r="I3323" t="s">
        <v>5984</v>
      </c>
      <c r="J3323" t="s">
        <v>5985</v>
      </c>
      <c r="K3323">
        <v>10324</v>
      </c>
      <c r="L3323" t="s">
        <v>5986</v>
      </c>
      <c r="M3323" s="87">
        <v>43836</v>
      </c>
      <c r="N3323" t="s">
        <v>1635</v>
      </c>
      <c r="O3323" t="s">
        <v>1552</v>
      </c>
      <c r="P3323" s="61">
        <v>2189</v>
      </c>
      <c r="Q3323" t="s">
        <v>1552</v>
      </c>
      <c r="R3323" s="61">
        <v>2189</v>
      </c>
      <c r="S3323" s="61">
        <v>0</v>
      </c>
    </row>
    <row r="3324" spans="1:19" x14ac:dyDescent="0.2">
      <c r="A3324" t="s">
        <v>647</v>
      </c>
      <c r="B3324" t="s">
        <v>1062</v>
      </c>
      <c r="C3324" t="s">
        <v>1433</v>
      </c>
      <c r="D3324" t="s">
        <v>239</v>
      </c>
      <c r="E3324" t="s">
        <v>1546</v>
      </c>
      <c r="F3324" t="s">
        <v>120</v>
      </c>
      <c r="G3324" s="87">
        <v>43812</v>
      </c>
      <c r="H3324" t="s">
        <v>2974</v>
      </c>
      <c r="I3324" t="s">
        <v>5987</v>
      </c>
      <c r="J3324" t="s">
        <v>4597</v>
      </c>
      <c r="K3324">
        <v>10324</v>
      </c>
      <c r="L3324" t="s">
        <v>5986</v>
      </c>
      <c r="M3324" s="87">
        <v>43836</v>
      </c>
      <c r="N3324" t="s">
        <v>1635</v>
      </c>
      <c r="O3324" t="s">
        <v>1552</v>
      </c>
      <c r="P3324" s="61">
        <v>484</v>
      </c>
      <c r="Q3324" t="s">
        <v>1552</v>
      </c>
      <c r="R3324" s="61">
        <v>484</v>
      </c>
      <c r="S3324" s="61">
        <v>0</v>
      </c>
    </row>
    <row r="3325" spans="1:19" x14ac:dyDescent="0.2">
      <c r="A3325" t="s">
        <v>647</v>
      </c>
      <c r="B3325" t="s">
        <v>1062</v>
      </c>
      <c r="C3325" t="s">
        <v>1433</v>
      </c>
      <c r="D3325" t="s">
        <v>239</v>
      </c>
      <c r="E3325" t="s">
        <v>1546</v>
      </c>
      <c r="F3325" t="s">
        <v>120</v>
      </c>
      <c r="G3325" s="87">
        <v>43815</v>
      </c>
      <c r="H3325" t="s">
        <v>2974</v>
      </c>
      <c r="I3325" t="s">
        <v>5988</v>
      </c>
      <c r="J3325" t="s">
        <v>4940</v>
      </c>
      <c r="K3325">
        <v>10324</v>
      </c>
      <c r="L3325" t="s">
        <v>5989</v>
      </c>
      <c r="M3325" s="87">
        <v>43836</v>
      </c>
      <c r="N3325" t="s">
        <v>1635</v>
      </c>
      <c r="O3325" t="s">
        <v>1552</v>
      </c>
      <c r="P3325" s="61">
        <v>14895.54</v>
      </c>
      <c r="Q3325" t="s">
        <v>1552</v>
      </c>
      <c r="R3325" s="61">
        <v>14895.54</v>
      </c>
      <c r="S3325" s="61">
        <v>0</v>
      </c>
    </row>
    <row r="3326" spans="1:19" x14ac:dyDescent="0.2">
      <c r="A3326" t="s">
        <v>647</v>
      </c>
      <c r="B3326" t="s">
        <v>1062</v>
      </c>
      <c r="C3326" t="s">
        <v>1433</v>
      </c>
      <c r="D3326" t="s">
        <v>239</v>
      </c>
      <c r="E3326" t="s">
        <v>1546</v>
      </c>
      <c r="F3326" t="s">
        <v>120</v>
      </c>
      <c r="G3326" s="87">
        <v>43815</v>
      </c>
      <c r="H3326" t="s">
        <v>2974</v>
      </c>
      <c r="I3326" t="s">
        <v>5990</v>
      </c>
      <c r="J3326" t="s">
        <v>4617</v>
      </c>
      <c r="K3326">
        <v>10324</v>
      </c>
      <c r="L3326" t="s">
        <v>5989</v>
      </c>
      <c r="M3326" s="87">
        <v>43836</v>
      </c>
      <c r="N3326" t="s">
        <v>1635</v>
      </c>
      <c r="O3326" t="s">
        <v>1552</v>
      </c>
      <c r="P3326" s="61">
        <v>2752.2</v>
      </c>
      <c r="Q3326" t="s">
        <v>1552</v>
      </c>
      <c r="R3326" s="61">
        <v>2752.2</v>
      </c>
      <c r="S3326" s="61">
        <v>0</v>
      </c>
    </row>
    <row r="3327" spans="1:19" x14ac:dyDescent="0.2">
      <c r="A3327" t="s">
        <v>647</v>
      </c>
      <c r="B3327" t="s">
        <v>1062</v>
      </c>
      <c r="C3327" t="s">
        <v>1433</v>
      </c>
      <c r="D3327" t="s">
        <v>239</v>
      </c>
      <c r="E3327" t="s">
        <v>1546</v>
      </c>
      <c r="F3327" t="s">
        <v>120</v>
      </c>
      <c r="G3327" s="87">
        <v>43815</v>
      </c>
      <c r="H3327" t="s">
        <v>2974</v>
      </c>
      <c r="I3327" t="s">
        <v>5991</v>
      </c>
      <c r="J3327" t="s">
        <v>4897</v>
      </c>
      <c r="K3327">
        <v>10324</v>
      </c>
      <c r="L3327" t="s">
        <v>5989</v>
      </c>
      <c r="M3327" s="87">
        <v>43836</v>
      </c>
      <c r="N3327" t="s">
        <v>1635</v>
      </c>
      <c r="O3327" t="s">
        <v>1552</v>
      </c>
      <c r="P3327" s="61">
        <v>1100</v>
      </c>
      <c r="Q3327" t="s">
        <v>1552</v>
      </c>
      <c r="R3327" s="61">
        <v>1100</v>
      </c>
      <c r="S3327" s="61">
        <v>0</v>
      </c>
    </row>
    <row r="3328" spans="1:19" x14ac:dyDescent="0.2">
      <c r="A3328" t="s">
        <v>647</v>
      </c>
      <c r="B3328" t="s">
        <v>1062</v>
      </c>
      <c r="C3328" t="s">
        <v>1433</v>
      </c>
      <c r="D3328" t="s">
        <v>239</v>
      </c>
      <c r="E3328" t="s">
        <v>1546</v>
      </c>
      <c r="F3328" t="s">
        <v>120</v>
      </c>
      <c r="G3328" s="87">
        <v>43815</v>
      </c>
      <c r="H3328" t="s">
        <v>2974</v>
      </c>
      <c r="I3328" t="s">
        <v>5992</v>
      </c>
      <c r="J3328" t="s">
        <v>5139</v>
      </c>
      <c r="K3328">
        <v>10324</v>
      </c>
      <c r="L3328" t="s">
        <v>5989</v>
      </c>
      <c r="M3328" s="87">
        <v>43836</v>
      </c>
      <c r="N3328" t="s">
        <v>1635</v>
      </c>
      <c r="O3328" t="s">
        <v>1552</v>
      </c>
      <c r="P3328" s="61">
        <v>561</v>
      </c>
      <c r="Q3328" t="s">
        <v>1552</v>
      </c>
      <c r="R3328" s="61">
        <v>561</v>
      </c>
      <c r="S3328" s="61">
        <v>0</v>
      </c>
    </row>
    <row r="3329" spans="1:19" x14ac:dyDescent="0.2">
      <c r="A3329" t="s">
        <v>647</v>
      </c>
      <c r="B3329" t="s">
        <v>1062</v>
      </c>
      <c r="C3329" t="s">
        <v>1433</v>
      </c>
      <c r="D3329" t="s">
        <v>239</v>
      </c>
      <c r="E3329" t="s">
        <v>1546</v>
      </c>
      <c r="F3329" t="s">
        <v>120</v>
      </c>
      <c r="G3329" s="87">
        <v>43816</v>
      </c>
      <c r="H3329" t="s">
        <v>2974</v>
      </c>
      <c r="I3329" t="s">
        <v>4485</v>
      </c>
      <c r="J3329" t="s">
        <v>5736</v>
      </c>
      <c r="K3329">
        <v>10324</v>
      </c>
      <c r="L3329" t="s">
        <v>5993</v>
      </c>
      <c r="M3329" s="87">
        <v>43836</v>
      </c>
      <c r="N3329" t="s">
        <v>1635</v>
      </c>
      <c r="O3329" t="s">
        <v>1552</v>
      </c>
      <c r="P3329" s="61">
        <v>-880</v>
      </c>
      <c r="Q3329" t="s">
        <v>1552</v>
      </c>
      <c r="R3329" s="61">
        <v>0</v>
      </c>
      <c r="S3329" s="61">
        <v>-880</v>
      </c>
    </row>
    <row r="3330" spans="1:19" x14ac:dyDescent="0.2">
      <c r="A3330" t="s">
        <v>647</v>
      </c>
      <c r="B3330" t="s">
        <v>1062</v>
      </c>
      <c r="C3330" t="s">
        <v>1433</v>
      </c>
      <c r="D3330" t="s">
        <v>239</v>
      </c>
      <c r="E3330" t="s">
        <v>1546</v>
      </c>
      <c r="F3330" t="s">
        <v>120</v>
      </c>
      <c r="G3330" s="87">
        <v>43816</v>
      </c>
      <c r="H3330" t="s">
        <v>2974</v>
      </c>
      <c r="I3330" t="s">
        <v>4485</v>
      </c>
      <c r="J3330" t="s">
        <v>5994</v>
      </c>
      <c r="K3330">
        <v>10324</v>
      </c>
      <c r="L3330" t="s">
        <v>5993</v>
      </c>
      <c r="M3330" s="87">
        <v>43836</v>
      </c>
      <c r="N3330" t="s">
        <v>1635</v>
      </c>
      <c r="O3330" t="s">
        <v>1552</v>
      </c>
      <c r="P3330" s="61">
        <v>-300</v>
      </c>
      <c r="Q3330" t="s">
        <v>1552</v>
      </c>
      <c r="R3330" s="61">
        <v>0</v>
      </c>
      <c r="S3330" s="61">
        <v>-300</v>
      </c>
    </row>
    <row r="3331" spans="1:19" x14ac:dyDescent="0.2">
      <c r="A3331" t="s">
        <v>647</v>
      </c>
      <c r="B3331" t="s">
        <v>1062</v>
      </c>
      <c r="C3331" t="s">
        <v>1433</v>
      </c>
      <c r="D3331" t="s">
        <v>239</v>
      </c>
      <c r="E3331" t="s">
        <v>1546</v>
      </c>
      <c r="F3331" t="s">
        <v>120</v>
      </c>
      <c r="G3331" s="87">
        <v>43816</v>
      </c>
      <c r="H3331" t="s">
        <v>2974</v>
      </c>
      <c r="I3331" t="s">
        <v>4485</v>
      </c>
      <c r="J3331" t="s">
        <v>4735</v>
      </c>
      <c r="K3331">
        <v>10324</v>
      </c>
      <c r="L3331" t="s">
        <v>5993</v>
      </c>
      <c r="M3331" s="87">
        <v>43836</v>
      </c>
      <c r="N3331" t="s">
        <v>1635</v>
      </c>
      <c r="O3331" t="s">
        <v>1552</v>
      </c>
      <c r="P3331" s="61">
        <v>-250</v>
      </c>
      <c r="Q3331" t="s">
        <v>1552</v>
      </c>
      <c r="R3331" s="61">
        <v>0</v>
      </c>
      <c r="S3331" s="61">
        <v>-250</v>
      </c>
    </row>
    <row r="3332" spans="1:19" x14ac:dyDescent="0.2">
      <c r="A3332" t="s">
        <v>647</v>
      </c>
      <c r="B3332" t="s">
        <v>1062</v>
      </c>
      <c r="C3332" t="s">
        <v>1433</v>
      </c>
      <c r="D3332" t="s">
        <v>239</v>
      </c>
      <c r="E3332" t="s">
        <v>1546</v>
      </c>
      <c r="F3332" t="s">
        <v>120</v>
      </c>
      <c r="G3332" s="87">
        <v>43816</v>
      </c>
      <c r="H3332" t="s">
        <v>2974</v>
      </c>
      <c r="I3332" t="s">
        <v>4485</v>
      </c>
      <c r="J3332" t="s">
        <v>4563</v>
      </c>
      <c r="K3332">
        <v>10324</v>
      </c>
      <c r="L3332" t="s">
        <v>5993</v>
      </c>
      <c r="M3332" s="87">
        <v>43836</v>
      </c>
      <c r="N3332" t="s">
        <v>1635</v>
      </c>
      <c r="O3332" t="s">
        <v>1552</v>
      </c>
      <c r="P3332" s="61">
        <v>-600</v>
      </c>
      <c r="Q3332" t="s">
        <v>1552</v>
      </c>
      <c r="R3332" s="61">
        <v>0</v>
      </c>
      <c r="S3332" s="61">
        <v>-600</v>
      </c>
    </row>
    <row r="3333" spans="1:19" x14ac:dyDescent="0.2">
      <c r="A3333" t="s">
        <v>647</v>
      </c>
      <c r="B3333" t="s">
        <v>1062</v>
      </c>
      <c r="C3333" t="s">
        <v>1433</v>
      </c>
      <c r="D3333" t="s">
        <v>239</v>
      </c>
      <c r="E3333" t="s">
        <v>1546</v>
      </c>
      <c r="F3333" t="s">
        <v>120</v>
      </c>
      <c r="G3333" s="87">
        <v>43816</v>
      </c>
      <c r="H3333" t="s">
        <v>2974</v>
      </c>
      <c r="I3333" t="s">
        <v>4485</v>
      </c>
      <c r="J3333" t="s">
        <v>4738</v>
      </c>
      <c r="K3333">
        <v>10324</v>
      </c>
      <c r="L3333" t="s">
        <v>5993</v>
      </c>
      <c r="M3333" s="87">
        <v>43836</v>
      </c>
      <c r="N3333" t="s">
        <v>1635</v>
      </c>
      <c r="O3333" t="s">
        <v>1552</v>
      </c>
      <c r="P3333" s="61">
        <v>-200</v>
      </c>
      <c r="Q3333" t="s">
        <v>1552</v>
      </c>
      <c r="R3333" s="61">
        <v>0</v>
      </c>
      <c r="S3333" s="61">
        <v>-200</v>
      </c>
    </row>
    <row r="3334" spans="1:19" x14ac:dyDescent="0.2">
      <c r="A3334" t="s">
        <v>647</v>
      </c>
      <c r="B3334" t="s">
        <v>1062</v>
      </c>
      <c r="C3334" t="s">
        <v>1433</v>
      </c>
      <c r="D3334" t="s">
        <v>239</v>
      </c>
      <c r="E3334" t="s">
        <v>1546</v>
      </c>
      <c r="F3334" t="s">
        <v>120</v>
      </c>
      <c r="G3334" s="87">
        <v>43816</v>
      </c>
      <c r="H3334" t="s">
        <v>2974</v>
      </c>
      <c r="I3334" t="s">
        <v>4485</v>
      </c>
      <c r="J3334" t="s">
        <v>4649</v>
      </c>
      <c r="K3334">
        <v>10324</v>
      </c>
      <c r="L3334" t="s">
        <v>5993</v>
      </c>
      <c r="M3334" s="87">
        <v>43836</v>
      </c>
      <c r="N3334" t="s">
        <v>1635</v>
      </c>
      <c r="O3334" t="s">
        <v>1552</v>
      </c>
      <c r="P3334" s="61">
        <v>-300</v>
      </c>
      <c r="Q3334" t="s">
        <v>1552</v>
      </c>
      <c r="R3334" s="61">
        <v>0</v>
      </c>
      <c r="S3334" s="61">
        <v>-300</v>
      </c>
    </row>
    <row r="3335" spans="1:19" x14ac:dyDescent="0.2">
      <c r="A3335" t="s">
        <v>647</v>
      </c>
      <c r="B3335" t="s">
        <v>1062</v>
      </c>
      <c r="C3335" t="s">
        <v>1433</v>
      </c>
      <c r="D3335" t="s">
        <v>239</v>
      </c>
      <c r="E3335" t="s">
        <v>1546</v>
      </c>
      <c r="F3335" t="s">
        <v>120</v>
      </c>
      <c r="G3335" s="87">
        <v>43816</v>
      </c>
      <c r="H3335" t="s">
        <v>2974</v>
      </c>
      <c r="I3335" t="s">
        <v>4485</v>
      </c>
      <c r="J3335" t="s">
        <v>5995</v>
      </c>
      <c r="K3335">
        <v>10324</v>
      </c>
      <c r="L3335" t="s">
        <v>5993</v>
      </c>
      <c r="M3335" s="87">
        <v>43836</v>
      </c>
      <c r="N3335" t="s">
        <v>1635</v>
      </c>
      <c r="O3335" t="s">
        <v>1552</v>
      </c>
      <c r="P3335" s="61">
        <v>-149.33000000000001</v>
      </c>
      <c r="Q3335" t="s">
        <v>1552</v>
      </c>
      <c r="R3335" s="61">
        <v>0</v>
      </c>
      <c r="S3335" s="61">
        <v>-149.33000000000001</v>
      </c>
    </row>
    <row r="3336" spans="1:19" x14ac:dyDescent="0.2">
      <c r="A3336" t="s">
        <v>647</v>
      </c>
      <c r="B3336" t="s">
        <v>1062</v>
      </c>
      <c r="C3336" t="s">
        <v>1433</v>
      </c>
      <c r="D3336" t="s">
        <v>239</v>
      </c>
      <c r="E3336" t="s">
        <v>1546</v>
      </c>
      <c r="F3336" t="s">
        <v>120</v>
      </c>
      <c r="G3336" s="87">
        <v>43816</v>
      </c>
      <c r="H3336" t="s">
        <v>2974</v>
      </c>
      <c r="I3336" t="s">
        <v>4485</v>
      </c>
      <c r="J3336" t="s">
        <v>4740</v>
      </c>
      <c r="K3336">
        <v>10324</v>
      </c>
      <c r="L3336" t="s">
        <v>5993</v>
      </c>
      <c r="M3336" s="87">
        <v>43836</v>
      </c>
      <c r="N3336" t="s">
        <v>1635</v>
      </c>
      <c r="O3336" t="s">
        <v>1552</v>
      </c>
      <c r="P3336" s="61">
        <v>-1300</v>
      </c>
      <c r="Q3336" t="s">
        <v>1552</v>
      </c>
      <c r="R3336" s="61">
        <v>0</v>
      </c>
      <c r="S3336" s="61">
        <v>-1300</v>
      </c>
    </row>
    <row r="3337" spans="1:19" x14ac:dyDescent="0.2">
      <c r="A3337" t="s">
        <v>647</v>
      </c>
      <c r="B3337" t="s">
        <v>1062</v>
      </c>
      <c r="C3337" t="s">
        <v>1433</v>
      </c>
      <c r="D3337" t="s">
        <v>239</v>
      </c>
      <c r="E3337" t="s">
        <v>1546</v>
      </c>
      <c r="F3337" t="s">
        <v>120</v>
      </c>
      <c r="G3337" s="87">
        <v>43816</v>
      </c>
      <c r="H3337" t="s">
        <v>2974</v>
      </c>
      <c r="I3337" t="s">
        <v>4485</v>
      </c>
      <c r="J3337" t="s">
        <v>4490</v>
      </c>
      <c r="K3337">
        <v>10324</v>
      </c>
      <c r="L3337" t="s">
        <v>5993</v>
      </c>
      <c r="M3337" s="87">
        <v>43836</v>
      </c>
      <c r="N3337" t="s">
        <v>1635</v>
      </c>
      <c r="O3337" t="s">
        <v>1552</v>
      </c>
      <c r="P3337" s="61">
        <v>-500</v>
      </c>
      <c r="Q3337" t="s">
        <v>1552</v>
      </c>
      <c r="R3337" s="61">
        <v>0</v>
      </c>
      <c r="S3337" s="61">
        <v>-500</v>
      </c>
    </row>
    <row r="3338" spans="1:19" x14ac:dyDescent="0.2">
      <c r="A3338" t="s">
        <v>647</v>
      </c>
      <c r="B3338" t="s">
        <v>1062</v>
      </c>
      <c r="C3338" t="s">
        <v>1433</v>
      </c>
      <c r="D3338" t="s">
        <v>239</v>
      </c>
      <c r="E3338" t="s">
        <v>1546</v>
      </c>
      <c r="F3338" t="s">
        <v>120</v>
      </c>
      <c r="G3338" s="87">
        <v>43816</v>
      </c>
      <c r="H3338" t="s">
        <v>2974</v>
      </c>
      <c r="I3338" t="s">
        <v>4485</v>
      </c>
      <c r="J3338" t="s">
        <v>4549</v>
      </c>
      <c r="K3338">
        <v>10324</v>
      </c>
      <c r="L3338" t="s">
        <v>5993</v>
      </c>
      <c r="M3338" s="87">
        <v>43836</v>
      </c>
      <c r="N3338" t="s">
        <v>1635</v>
      </c>
      <c r="O3338" t="s">
        <v>1552</v>
      </c>
      <c r="P3338" s="61">
        <v>-502.15</v>
      </c>
      <c r="Q3338" t="s">
        <v>1552</v>
      </c>
      <c r="R3338" s="61">
        <v>0</v>
      </c>
      <c r="S3338" s="61">
        <v>-502.15</v>
      </c>
    </row>
    <row r="3339" spans="1:19" x14ac:dyDescent="0.2">
      <c r="A3339" t="s">
        <v>647</v>
      </c>
      <c r="B3339" t="s">
        <v>1062</v>
      </c>
      <c r="C3339" t="s">
        <v>1433</v>
      </c>
      <c r="D3339" t="s">
        <v>239</v>
      </c>
      <c r="E3339" t="s">
        <v>1546</v>
      </c>
      <c r="F3339" t="s">
        <v>120</v>
      </c>
      <c r="G3339" s="87">
        <v>43816</v>
      </c>
      <c r="H3339" t="s">
        <v>2974</v>
      </c>
      <c r="I3339" t="s">
        <v>5996</v>
      </c>
      <c r="J3339" t="s">
        <v>4608</v>
      </c>
      <c r="K3339">
        <v>10324</v>
      </c>
      <c r="L3339" t="s">
        <v>5997</v>
      </c>
      <c r="M3339" s="87">
        <v>43836</v>
      </c>
      <c r="N3339" t="s">
        <v>1635</v>
      </c>
      <c r="O3339" t="s">
        <v>1552</v>
      </c>
      <c r="P3339" s="61">
        <v>5796.45</v>
      </c>
      <c r="Q3339" t="s">
        <v>1552</v>
      </c>
      <c r="R3339" s="61">
        <v>5796.45</v>
      </c>
      <c r="S3339" s="61">
        <v>0</v>
      </c>
    </row>
    <row r="3340" spans="1:19" x14ac:dyDescent="0.2">
      <c r="A3340" t="s">
        <v>647</v>
      </c>
      <c r="B3340" t="s">
        <v>1062</v>
      </c>
      <c r="C3340" t="s">
        <v>1433</v>
      </c>
      <c r="D3340" t="s">
        <v>239</v>
      </c>
      <c r="E3340" t="s">
        <v>1546</v>
      </c>
      <c r="F3340" t="s">
        <v>120</v>
      </c>
      <c r="G3340" s="87">
        <v>43816</v>
      </c>
      <c r="H3340" t="s">
        <v>2974</v>
      </c>
      <c r="I3340" t="s">
        <v>5998</v>
      </c>
      <c r="J3340" t="s">
        <v>4577</v>
      </c>
      <c r="K3340">
        <v>10324</v>
      </c>
      <c r="L3340" t="s">
        <v>5997</v>
      </c>
      <c r="M3340" s="87">
        <v>43836</v>
      </c>
      <c r="N3340" t="s">
        <v>1635</v>
      </c>
      <c r="O3340" t="s">
        <v>1552</v>
      </c>
      <c r="P3340" s="61">
        <v>2414.5</v>
      </c>
      <c r="Q3340" t="s">
        <v>1552</v>
      </c>
      <c r="R3340" s="61">
        <v>2414.5</v>
      </c>
      <c r="S3340" s="61">
        <v>0</v>
      </c>
    </row>
    <row r="3341" spans="1:19" x14ac:dyDescent="0.2">
      <c r="A3341" t="s">
        <v>647</v>
      </c>
      <c r="B3341" t="s">
        <v>1062</v>
      </c>
      <c r="C3341" t="s">
        <v>1433</v>
      </c>
      <c r="D3341" t="s">
        <v>239</v>
      </c>
      <c r="E3341" t="s">
        <v>1546</v>
      </c>
      <c r="F3341" t="s">
        <v>120</v>
      </c>
      <c r="G3341" s="87">
        <v>43816</v>
      </c>
      <c r="H3341" t="s">
        <v>2974</v>
      </c>
      <c r="I3341" t="s">
        <v>5999</v>
      </c>
      <c r="J3341" t="s">
        <v>6000</v>
      </c>
      <c r="K3341">
        <v>10324</v>
      </c>
      <c r="L3341" t="s">
        <v>5997</v>
      </c>
      <c r="M3341" s="87">
        <v>43836</v>
      </c>
      <c r="N3341" t="s">
        <v>1635</v>
      </c>
      <c r="O3341" t="s">
        <v>1552</v>
      </c>
      <c r="P3341" s="61">
        <v>1980</v>
      </c>
      <c r="Q3341" t="s">
        <v>1552</v>
      </c>
      <c r="R3341" s="61">
        <v>1980</v>
      </c>
      <c r="S3341" s="61">
        <v>0</v>
      </c>
    </row>
    <row r="3342" spans="1:19" x14ac:dyDescent="0.2">
      <c r="A3342" t="s">
        <v>647</v>
      </c>
      <c r="B3342" t="s">
        <v>1062</v>
      </c>
      <c r="C3342" t="s">
        <v>1433</v>
      </c>
      <c r="D3342" t="s">
        <v>239</v>
      </c>
      <c r="E3342" t="s">
        <v>1546</v>
      </c>
      <c r="F3342" t="s">
        <v>120</v>
      </c>
      <c r="G3342" s="87">
        <v>43816</v>
      </c>
      <c r="H3342" t="s">
        <v>2974</v>
      </c>
      <c r="I3342" t="s">
        <v>6001</v>
      </c>
      <c r="J3342" t="s">
        <v>4695</v>
      </c>
      <c r="K3342">
        <v>10324</v>
      </c>
      <c r="L3342" t="s">
        <v>5997</v>
      </c>
      <c r="M3342" s="87">
        <v>43836</v>
      </c>
      <c r="N3342" t="s">
        <v>1635</v>
      </c>
      <c r="O3342" t="s">
        <v>1552</v>
      </c>
      <c r="P3342" s="61">
        <v>979</v>
      </c>
      <c r="Q3342" t="s">
        <v>1552</v>
      </c>
      <c r="R3342" s="61">
        <v>979</v>
      </c>
      <c r="S3342" s="61">
        <v>0</v>
      </c>
    </row>
    <row r="3343" spans="1:19" x14ac:dyDescent="0.2">
      <c r="A3343" t="s">
        <v>647</v>
      </c>
      <c r="B3343" t="s">
        <v>1062</v>
      </c>
      <c r="C3343" t="s">
        <v>1433</v>
      </c>
      <c r="D3343" t="s">
        <v>239</v>
      </c>
      <c r="E3343" t="s">
        <v>1546</v>
      </c>
      <c r="F3343" t="s">
        <v>120</v>
      </c>
      <c r="G3343" s="87">
        <v>43816</v>
      </c>
      <c r="H3343" t="s">
        <v>2974</v>
      </c>
      <c r="I3343" t="s">
        <v>6002</v>
      </c>
      <c r="J3343" t="s">
        <v>4674</v>
      </c>
      <c r="K3343">
        <v>10318</v>
      </c>
      <c r="L3343" t="s">
        <v>6003</v>
      </c>
      <c r="M3343" s="87">
        <v>43810</v>
      </c>
      <c r="N3343" t="s">
        <v>1551</v>
      </c>
      <c r="O3343" t="s">
        <v>1552</v>
      </c>
      <c r="P3343" s="61">
        <v>-10239</v>
      </c>
      <c r="Q3343" t="s">
        <v>1552</v>
      </c>
      <c r="R3343" s="61">
        <v>0</v>
      </c>
      <c r="S3343" s="61">
        <v>-10239</v>
      </c>
    </row>
    <row r="3344" spans="1:19" x14ac:dyDescent="0.2">
      <c r="A3344" t="s">
        <v>647</v>
      </c>
      <c r="B3344" t="s">
        <v>1062</v>
      </c>
      <c r="C3344" t="s">
        <v>1433</v>
      </c>
      <c r="D3344" t="s">
        <v>239</v>
      </c>
      <c r="E3344" t="s">
        <v>1546</v>
      </c>
      <c r="F3344" t="s">
        <v>120</v>
      </c>
      <c r="G3344" s="87">
        <v>43817</v>
      </c>
      <c r="H3344" t="s">
        <v>2974</v>
      </c>
      <c r="I3344" t="s">
        <v>6004</v>
      </c>
      <c r="J3344" t="s">
        <v>4509</v>
      </c>
      <c r="K3344">
        <v>10324</v>
      </c>
      <c r="L3344" t="s">
        <v>6005</v>
      </c>
      <c r="M3344" s="87">
        <v>43836</v>
      </c>
      <c r="N3344" t="s">
        <v>1635</v>
      </c>
      <c r="O3344" t="s">
        <v>1552</v>
      </c>
      <c r="P3344" s="61">
        <v>-15907.21</v>
      </c>
      <c r="Q3344" t="s">
        <v>1552</v>
      </c>
      <c r="R3344" s="61">
        <v>0</v>
      </c>
      <c r="S3344" s="61">
        <v>-15907.21</v>
      </c>
    </row>
    <row r="3345" spans="1:19" x14ac:dyDescent="0.2">
      <c r="A3345" t="s">
        <v>647</v>
      </c>
      <c r="B3345" t="s">
        <v>1062</v>
      </c>
      <c r="C3345" t="s">
        <v>1433</v>
      </c>
      <c r="D3345" t="s">
        <v>239</v>
      </c>
      <c r="E3345" t="s">
        <v>1546</v>
      </c>
      <c r="F3345" t="s">
        <v>120</v>
      </c>
      <c r="G3345" s="87">
        <v>43817</v>
      </c>
      <c r="H3345" t="s">
        <v>2974</v>
      </c>
      <c r="I3345" t="s">
        <v>6006</v>
      </c>
      <c r="J3345" t="s">
        <v>5124</v>
      </c>
      <c r="K3345">
        <v>10324</v>
      </c>
      <c r="L3345" t="s">
        <v>6007</v>
      </c>
      <c r="M3345" s="87">
        <v>43836</v>
      </c>
      <c r="N3345" t="s">
        <v>1635</v>
      </c>
      <c r="O3345" t="s">
        <v>1552</v>
      </c>
      <c r="P3345" s="61">
        <v>2750</v>
      </c>
      <c r="Q3345" t="s">
        <v>1552</v>
      </c>
      <c r="R3345" s="61">
        <v>2750</v>
      </c>
      <c r="S3345" s="61">
        <v>0</v>
      </c>
    </row>
    <row r="3346" spans="1:19" x14ac:dyDescent="0.2">
      <c r="A3346" t="s">
        <v>647</v>
      </c>
      <c r="B3346" t="s">
        <v>1062</v>
      </c>
      <c r="C3346" t="s">
        <v>1433</v>
      </c>
      <c r="D3346" t="s">
        <v>239</v>
      </c>
      <c r="E3346" t="s">
        <v>1546</v>
      </c>
      <c r="F3346" t="s">
        <v>120</v>
      </c>
      <c r="G3346" s="87">
        <v>43817</v>
      </c>
      <c r="H3346" t="s">
        <v>2974</v>
      </c>
      <c r="I3346" t="s">
        <v>6008</v>
      </c>
      <c r="J3346" t="s">
        <v>5124</v>
      </c>
      <c r="K3346">
        <v>10324</v>
      </c>
      <c r="L3346" t="s">
        <v>6007</v>
      </c>
      <c r="M3346" s="87">
        <v>43836</v>
      </c>
      <c r="N3346" t="s">
        <v>1635</v>
      </c>
      <c r="O3346" t="s">
        <v>1552</v>
      </c>
      <c r="P3346" s="61">
        <v>1639</v>
      </c>
      <c r="Q3346" t="s">
        <v>1552</v>
      </c>
      <c r="R3346" s="61">
        <v>1639</v>
      </c>
      <c r="S3346" s="61">
        <v>0</v>
      </c>
    </row>
    <row r="3347" spans="1:19" x14ac:dyDescent="0.2">
      <c r="A3347" t="s">
        <v>647</v>
      </c>
      <c r="B3347" t="s">
        <v>1062</v>
      </c>
      <c r="C3347" t="s">
        <v>1433</v>
      </c>
      <c r="D3347" t="s">
        <v>239</v>
      </c>
      <c r="E3347" t="s">
        <v>1546</v>
      </c>
      <c r="F3347" t="s">
        <v>120</v>
      </c>
      <c r="G3347" s="87">
        <v>43817</v>
      </c>
      <c r="H3347" t="s">
        <v>2974</v>
      </c>
      <c r="I3347" t="s">
        <v>6009</v>
      </c>
      <c r="J3347" t="s">
        <v>4594</v>
      </c>
      <c r="K3347">
        <v>10324</v>
      </c>
      <c r="L3347" t="s">
        <v>6007</v>
      </c>
      <c r="M3347" s="87">
        <v>43836</v>
      </c>
      <c r="N3347" t="s">
        <v>1635</v>
      </c>
      <c r="O3347" t="s">
        <v>1552</v>
      </c>
      <c r="P3347" s="61">
        <v>2200</v>
      </c>
      <c r="Q3347" t="s">
        <v>1552</v>
      </c>
      <c r="R3347" s="61">
        <v>2200</v>
      </c>
      <c r="S3347" s="61">
        <v>0</v>
      </c>
    </row>
    <row r="3348" spans="1:19" x14ac:dyDescent="0.2">
      <c r="A3348" t="s">
        <v>647</v>
      </c>
      <c r="B3348" t="s">
        <v>1062</v>
      </c>
      <c r="C3348" t="s">
        <v>1433</v>
      </c>
      <c r="D3348" t="s">
        <v>239</v>
      </c>
      <c r="E3348" t="s">
        <v>1546</v>
      </c>
      <c r="F3348" t="s">
        <v>120</v>
      </c>
      <c r="G3348" s="87">
        <v>43818</v>
      </c>
      <c r="H3348" t="s">
        <v>2974</v>
      </c>
      <c r="I3348" t="s">
        <v>6010</v>
      </c>
      <c r="J3348" t="s">
        <v>4711</v>
      </c>
      <c r="K3348">
        <v>10324</v>
      </c>
      <c r="L3348" t="s">
        <v>6011</v>
      </c>
      <c r="M3348" s="87">
        <v>43836</v>
      </c>
      <c r="N3348" t="s">
        <v>1635</v>
      </c>
      <c r="O3348" t="s">
        <v>1552</v>
      </c>
      <c r="P3348" s="61">
        <v>-146.30000000000001</v>
      </c>
      <c r="Q3348" t="s">
        <v>1552</v>
      </c>
      <c r="R3348" s="61">
        <v>0</v>
      </c>
      <c r="S3348" s="61">
        <v>-146.30000000000001</v>
      </c>
    </row>
    <row r="3349" spans="1:19" x14ac:dyDescent="0.2">
      <c r="A3349" t="s">
        <v>647</v>
      </c>
      <c r="B3349" t="s">
        <v>1062</v>
      </c>
      <c r="C3349" t="s">
        <v>1433</v>
      </c>
      <c r="D3349" t="s">
        <v>239</v>
      </c>
      <c r="E3349" t="s">
        <v>1546</v>
      </c>
      <c r="F3349" t="s">
        <v>120</v>
      </c>
      <c r="G3349" s="87">
        <v>43818</v>
      </c>
      <c r="H3349" t="s">
        <v>2974</v>
      </c>
      <c r="I3349" t="s">
        <v>6012</v>
      </c>
      <c r="J3349" t="s">
        <v>6013</v>
      </c>
      <c r="K3349">
        <v>10324</v>
      </c>
      <c r="L3349" t="s">
        <v>6014</v>
      </c>
      <c r="M3349" s="87">
        <v>43836</v>
      </c>
      <c r="N3349" t="s">
        <v>1635</v>
      </c>
      <c r="O3349" t="s">
        <v>1552</v>
      </c>
      <c r="P3349" s="61">
        <v>22000</v>
      </c>
      <c r="Q3349" t="s">
        <v>1552</v>
      </c>
      <c r="R3349" s="61">
        <v>22000</v>
      </c>
      <c r="S3349" s="61">
        <v>0</v>
      </c>
    </row>
    <row r="3350" spans="1:19" x14ac:dyDescent="0.2">
      <c r="A3350" t="s">
        <v>647</v>
      </c>
      <c r="B3350" t="s">
        <v>1062</v>
      </c>
      <c r="C3350" t="s">
        <v>1433</v>
      </c>
      <c r="D3350" t="s">
        <v>239</v>
      </c>
      <c r="E3350" t="s">
        <v>1546</v>
      </c>
      <c r="F3350" t="s">
        <v>120</v>
      </c>
      <c r="G3350" s="87">
        <v>43818</v>
      </c>
      <c r="H3350" t="s">
        <v>2974</v>
      </c>
      <c r="I3350" t="s">
        <v>6015</v>
      </c>
      <c r="J3350" t="s">
        <v>6016</v>
      </c>
      <c r="K3350">
        <v>10324</v>
      </c>
      <c r="L3350" t="s">
        <v>6017</v>
      </c>
      <c r="M3350" s="87">
        <v>43836</v>
      </c>
      <c r="N3350" t="s">
        <v>1635</v>
      </c>
      <c r="O3350" t="s">
        <v>1552</v>
      </c>
      <c r="P3350" s="61">
        <v>22000</v>
      </c>
      <c r="Q3350" t="s">
        <v>1552</v>
      </c>
      <c r="R3350" s="61">
        <v>22000</v>
      </c>
      <c r="S3350" s="61">
        <v>0</v>
      </c>
    </row>
    <row r="3351" spans="1:19" x14ac:dyDescent="0.2">
      <c r="A3351" t="s">
        <v>647</v>
      </c>
      <c r="B3351" t="s">
        <v>1062</v>
      </c>
      <c r="C3351" t="s">
        <v>1433</v>
      </c>
      <c r="D3351" t="s">
        <v>239</v>
      </c>
      <c r="E3351" t="s">
        <v>1546</v>
      </c>
      <c r="F3351" t="s">
        <v>120</v>
      </c>
      <c r="G3351" s="87">
        <v>43819</v>
      </c>
      <c r="H3351" t="s">
        <v>2974</v>
      </c>
      <c r="I3351" t="s">
        <v>4485</v>
      </c>
      <c r="J3351" t="s">
        <v>5911</v>
      </c>
      <c r="K3351">
        <v>10324</v>
      </c>
      <c r="L3351" t="s">
        <v>6018</v>
      </c>
      <c r="M3351" s="87">
        <v>43836</v>
      </c>
      <c r="N3351" t="s">
        <v>1635</v>
      </c>
      <c r="O3351" t="s">
        <v>1552</v>
      </c>
      <c r="P3351" s="61">
        <v>-1100</v>
      </c>
      <c r="Q3351" t="s">
        <v>1552</v>
      </c>
      <c r="R3351" s="61">
        <v>0</v>
      </c>
      <c r="S3351" s="61">
        <v>-1100</v>
      </c>
    </row>
    <row r="3352" spans="1:19" x14ac:dyDescent="0.2">
      <c r="A3352" t="s">
        <v>647</v>
      </c>
      <c r="B3352" t="s">
        <v>1062</v>
      </c>
      <c r="C3352" t="s">
        <v>1433</v>
      </c>
      <c r="D3352" t="s">
        <v>239</v>
      </c>
      <c r="E3352" t="s">
        <v>1546</v>
      </c>
      <c r="F3352" t="s">
        <v>120</v>
      </c>
      <c r="G3352" s="87">
        <v>43819</v>
      </c>
      <c r="H3352" t="s">
        <v>2974</v>
      </c>
      <c r="I3352" t="s">
        <v>4485</v>
      </c>
      <c r="J3352" t="s">
        <v>4548</v>
      </c>
      <c r="K3352">
        <v>10324</v>
      </c>
      <c r="L3352" t="s">
        <v>6018</v>
      </c>
      <c r="M3352" s="87">
        <v>43836</v>
      </c>
      <c r="N3352" t="s">
        <v>1635</v>
      </c>
      <c r="O3352" t="s">
        <v>1552</v>
      </c>
      <c r="P3352" s="61">
        <v>-3595.13</v>
      </c>
      <c r="Q3352" t="s">
        <v>1552</v>
      </c>
      <c r="R3352" s="61">
        <v>0</v>
      </c>
      <c r="S3352" s="61">
        <v>-3595.13</v>
      </c>
    </row>
    <row r="3353" spans="1:19" x14ac:dyDescent="0.2">
      <c r="A3353" t="s">
        <v>647</v>
      </c>
      <c r="B3353" t="s">
        <v>1062</v>
      </c>
      <c r="C3353" t="s">
        <v>1433</v>
      </c>
      <c r="D3353" t="s">
        <v>239</v>
      </c>
      <c r="E3353" t="s">
        <v>1546</v>
      </c>
      <c r="F3353" t="s">
        <v>120</v>
      </c>
      <c r="G3353" s="87">
        <v>43819</v>
      </c>
      <c r="H3353" t="s">
        <v>2974</v>
      </c>
      <c r="I3353" t="s">
        <v>4485</v>
      </c>
      <c r="J3353" t="s">
        <v>6019</v>
      </c>
      <c r="K3353">
        <v>10324</v>
      </c>
      <c r="L3353" t="s">
        <v>6018</v>
      </c>
      <c r="M3353" s="87">
        <v>43836</v>
      </c>
      <c r="N3353" t="s">
        <v>1635</v>
      </c>
      <c r="O3353" t="s">
        <v>1552</v>
      </c>
      <c r="P3353" s="61">
        <v>-250</v>
      </c>
      <c r="Q3353" t="s">
        <v>1552</v>
      </c>
      <c r="R3353" s="61">
        <v>0</v>
      </c>
      <c r="S3353" s="61">
        <v>-250</v>
      </c>
    </row>
    <row r="3354" spans="1:19" x14ac:dyDescent="0.2">
      <c r="A3354" t="s">
        <v>647</v>
      </c>
      <c r="B3354" t="s">
        <v>1062</v>
      </c>
      <c r="C3354" t="s">
        <v>1433</v>
      </c>
      <c r="D3354" t="s">
        <v>239</v>
      </c>
      <c r="E3354" t="s">
        <v>1546</v>
      </c>
      <c r="F3354" t="s">
        <v>120</v>
      </c>
      <c r="G3354" s="87">
        <v>43819</v>
      </c>
      <c r="H3354" t="s">
        <v>2974</v>
      </c>
      <c r="I3354" t="s">
        <v>4485</v>
      </c>
      <c r="J3354" t="s">
        <v>5871</v>
      </c>
      <c r="K3354">
        <v>10324</v>
      </c>
      <c r="L3354" t="s">
        <v>6018</v>
      </c>
      <c r="M3354" s="87">
        <v>43836</v>
      </c>
      <c r="N3354" t="s">
        <v>1635</v>
      </c>
      <c r="O3354" t="s">
        <v>1552</v>
      </c>
      <c r="P3354" s="61">
        <v>-28383.3</v>
      </c>
      <c r="Q3354" t="s">
        <v>1552</v>
      </c>
      <c r="R3354" s="61">
        <v>0</v>
      </c>
      <c r="S3354" s="61">
        <v>-28383.3</v>
      </c>
    </row>
    <row r="3355" spans="1:19" x14ac:dyDescent="0.2">
      <c r="A3355" t="s">
        <v>647</v>
      </c>
      <c r="B3355" t="s">
        <v>1062</v>
      </c>
      <c r="C3355" t="s">
        <v>1433</v>
      </c>
      <c r="D3355" t="s">
        <v>239</v>
      </c>
      <c r="E3355" t="s">
        <v>1546</v>
      </c>
      <c r="F3355" t="s">
        <v>120</v>
      </c>
      <c r="G3355" s="87">
        <v>43819</v>
      </c>
      <c r="H3355" t="s">
        <v>2974</v>
      </c>
      <c r="I3355" t="s">
        <v>4485</v>
      </c>
      <c r="J3355" t="s">
        <v>4741</v>
      </c>
      <c r="K3355">
        <v>10324</v>
      </c>
      <c r="L3355" t="s">
        <v>6018</v>
      </c>
      <c r="M3355" s="87">
        <v>43836</v>
      </c>
      <c r="N3355" t="s">
        <v>1635</v>
      </c>
      <c r="O3355" t="s">
        <v>1552</v>
      </c>
      <c r="P3355" s="61">
        <v>-100</v>
      </c>
      <c r="Q3355" t="s">
        <v>1552</v>
      </c>
      <c r="R3355" s="61">
        <v>0</v>
      </c>
      <c r="S3355" s="61">
        <v>-100</v>
      </c>
    </row>
    <row r="3356" spans="1:19" x14ac:dyDescent="0.2">
      <c r="A3356" t="s">
        <v>647</v>
      </c>
      <c r="B3356" t="s">
        <v>1062</v>
      </c>
      <c r="C3356" t="s">
        <v>1433</v>
      </c>
      <c r="D3356" t="s">
        <v>239</v>
      </c>
      <c r="E3356" t="s">
        <v>1546</v>
      </c>
      <c r="F3356" t="s">
        <v>120</v>
      </c>
      <c r="G3356" s="87">
        <v>43819</v>
      </c>
      <c r="H3356" t="s">
        <v>2974</v>
      </c>
      <c r="I3356" t="s">
        <v>4485</v>
      </c>
      <c r="J3356" t="s">
        <v>4737</v>
      </c>
      <c r="K3356">
        <v>10324</v>
      </c>
      <c r="L3356" t="s">
        <v>6018</v>
      </c>
      <c r="M3356" s="87">
        <v>43836</v>
      </c>
      <c r="N3356" t="s">
        <v>1635</v>
      </c>
      <c r="O3356" t="s">
        <v>1552</v>
      </c>
      <c r="P3356" s="61">
        <v>-109.95</v>
      </c>
      <c r="Q3356" t="s">
        <v>1552</v>
      </c>
      <c r="R3356" s="61">
        <v>0</v>
      </c>
      <c r="S3356" s="61">
        <v>-109.95</v>
      </c>
    </row>
    <row r="3357" spans="1:19" x14ac:dyDescent="0.2">
      <c r="A3357" t="s">
        <v>647</v>
      </c>
      <c r="B3357" t="s">
        <v>1062</v>
      </c>
      <c r="C3357" t="s">
        <v>1433</v>
      </c>
      <c r="D3357" t="s">
        <v>239</v>
      </c>
      <c r="E3357" t="s">
        <v>1546</v>
      </c>
      <c r="F3357" t="s">
        <v>120</v>
      </c>
      <c r="G3357" s="87">
        <v>43819</v>
      </c>
      <c r="H3357" t="s">
        <v>2974</v>
      </c>
      <c r="I3357" t="s">
        <v>4485</v>
      </c>
      <c r="J3357" t="s">
        <v>5065</v>
      </c>
      <c r="K3357">
        <v>10324</v>
      </c>
      <c r="L3357" t="s">
        <v>6018</v>
      </c>
      <c r="M3357" s="87">
        <v>43836</v>
      </c>
      <c r="N3357" t="s">
        <v>1635</v>
      </c>
      <c r="O3357" t="s">
        <v>1552</v>
      </c>
      <c r="P3357" s="61">
        <v>-212</v>
      </c>
      <c r="Q3357" t="s">
        <v>1552</v>
      </c>
      <c r="R3357" s="61">
        <v>0</v>
      </c>
      <c r="S3357" s="61">
        <v>-212</v>
      </c>
    </row>
    <row r="3358" spans="1:19" x14ac:dyDescent="0.2">
      <c r="A3358" t="s">
        <v>647</v>
      </c>
      <c r="B3358" t="s">
        <v>1062</v>
      </c>
      <c r="C3358" t="s">
        <v>1433</v>
      </c>
      <c r="D3358" t="s">
        <v>239</v>
      </c>
      <c r="E3358" t="s">
        <v>1546</v>
      </c>
      <c r="F3358" t="s">
        <v>120</v>
      </c>
      <c r="G3358" s="87">
        <v>43819</v>
      </c>
      <c r="H3358" t="s">
        <v>2974</v>
      </c>
      <c r="I3358" t="s">
        <v>4485</v>
      </c>
      <c r="J3358" t="s">
        <v>6020</v>
      </c>
      <c r="K3358">
        <v>10324</v>
      </c>
      <c r="L3358" t="s">
        <v>6018</v>
      </c>
      <c r="M3358" s="87">
        <v>43836</v>
      </c>
      <c r="N3358" t="s">
        <v>1635</v>
      </c>
      <c r="O3358" t="s">
        <v>1552</v>
      </c>
      <c r="P3358" s="61">
        <v>-200</v>
      </c>
      <c r="Q3358" t="s">
        <v>1552</v>
      </c>
      <c r="R3358" s="61">
        <v>0</v>
      </c>
      <c r="S3358" s="61">
        <v>-200</v>
      </c>
    </row>
    <row r="3359" spans="1:19" x14ac:dyDescent="0.2">
      <c r="A3359" t="s">
        <v>647</v>
      </c>
      <c r="B3359" t="s">
        <v>1062</v>
      </c>
      <c r="C3359" t="s">
        <v>1433</v>
      </c>
      <c r="D3359" t="s">
        <v>239</v>
      </c>
      <c r="E3359" t="s">
        <v>1546</v>
      </c>
      <c r="F3359" t="s">
        <v>120</v>
      </c>
      <c r="G3359" s="87">
        <v>43819</v>
      </c>
      <c r="H3359" t="s">
        <v>2974</v>
      </c>
      <c r="I3359" t="s">
        <v>6021</v>
      </c>
      <c r="J3359" t="s">
        <v>4790</v>
      </c>
      <c r="K3359">
        <v>10324</v>
      </c>
      <c r="L3359" t="s">
        <v>6017</v>
      </c>
      <c r="M3359" s="87">
        <v>43836</v>
      </c>
      <c r="N3359" t="s">
        <v>1635</v>
      </c>
      <c r="O3359" t="s">
        <v>1552</v>
      </c>
      <c r="P3359" s="61">
        <v>3135</v>
      </c>
      <c r="Q3359" t="s">
        <v>1552</v>
      </c>
      <c r="R3359" s="61">
        <v>3135</v>
      </c>
      <c r="S3359" s="61">
        <v>0</v>
      </c>
    </row>
    <row r="3360" spans="1:19" x14ac:dyDescent="0.2">
      <c r="A3360" t="s">
        <v>647</v>
      </c>
      <c r="B3360" t="s">
        <v>1062</v>
      </c>
      <c r="C3360" t="s">
        <v>1433</v>
      </c>
      <c r="D3360" t="s">
        <v>239</v>
      </c>
      <c r="E3360" t="s">
        <v>1546</v>
      </c>
      <c r="F3360" t="s">
        <v>120</v>
      </c>
      <c r="G3360" s="87">
        <v>43819</v>
      </c>
      <c r="H3360" t="s">
        <v>2974</v>
      </c>
      <c r="I3360" t="s">
        <v>6022</v>
      </c>
      <c r="J3360" t="s">
        <v>5085</v>
      </c>
      <c r="K3360">
        <v>10324</v>
      </c>
      <c r="L3360" t="s">
        <v>6017</v>
      </c>
      <c r="M3360" s="87">
        <v>43836</v>
      </c>
      <c r="N3360" t="s">
        <v>1635</v>
      </c>
      <c r="O3360" t="s">
        <v>1552</v>
      </c>
      <c r="P3360" s="61">
        <v>1718.2</v>
      </c>
      <c r="Q3360" t="s">
        <v>1552</v>
      </c>
      <c r="R3360" s="61">
        <v>1718.2</v>
      </c>
      <c r="S3360" s="61">
        <v>0</v>
      </c>
    </row>
    <row r="3361" spans="1:19" x14ac:dyDescent="0.2">
      <c r="A3361" t="s">
        <v>647</v>
      </c>
      <c r="B3361" t="s">
        <v>1062</v>
      </c>
      <c r="C3361" t="s">
        <v>1433</v>
      </c>
      <c r="D3361" t="s">
        <v>239</v>
      </c>
      <c r="E3361" t="s">
        <v>1546</v>
      </c>
      <c r="F3361" t="s">
        <v>120</v>
      </c>
      <c r="G3361" s="87">
        <v>43819</v>
      </c>
      <c r="H3361" t="s">
        <v>2974</v>
      </c>
      <c r="I3361" t="s">
        <v>6023</v>
      </c>
      <c r="J3361" t="s">
        <v>6024</v>
      </c>
      <c r="K3361">
        <v>10324</v>
      </c>
      <c r="L3361" t="s">
        <v>6017</v>
      </c>
      <c r="M3361" s="87">
        <v>43836</v>
      </c>
      <c r="N3361" t="s">
        <v>1635</v>
      </c>
      <c r="O3361" t="s">
        <v>1552</v>
      </c>
      <c r="P3361" s="61">
        <v>1650</v>
      </c>
      <c r="Q3361" t="s">
        <v>1552</v>
      </c>
      <c r="R3361" s="61">
        <v>1650</v>
      </c>
      <c r="S3361" s="61">
        <v>0</v>
      </c>
    </row>
    <row r="3362" spans="1:19" x14ac:dyDescent="0.2">
      <c r="A3362" t="s">
        <v>647</v>
      </c>
      <c r="B3362" t="s">
        <v>1062</v>
      </c>
      <c r="C3362" t="s">
        <v>1433</v>
      </c>
      <c r="D3362" t="s">
        <v>239</v>
      </c>
      <c r="E3362" t="s">
        <v>1546</v>
      </c>
      <c r="F3362" t="s">
        <v>120</v>
      </c>
      <c r="G3362" s="87">
        <v>43819</v>
      </c>
      <c r="H3362" t="s">
        <v>2974</v>
      </c>
      <c r="I3362" t="s">
        <v>6025</v>
      </c>
      <c r="J3362" t="s">
        <v>4825</v>
      </c>
      <c r="K3362">
        <v>10324</v>
      </c>
      <c r="L3362" t="s">
        <v>6017</v>
      </c>
      <c r="M3362" s="87">
        <v>43836</v>
      </c>
      <c r="N3362" t="s">
        <v>1635</v>
      </c>
      <c r="O3362" t="s">
        <v>1552</v>
      </c>
      <c r="P3362" s="61">
        <v>1320</v>
      </c>
      <c r="Q3362" t="s">
        <v>1552</v>
      </c>
      <c r="R3362" s="61">
        <v>1320</v>
      </c>
      <c r="S3362" s="61">
        <v>0</v>
      </c>
    </row>
    <row r="3363" spans="1:19" x14ac:dyDescent="0.2">
      <c r="A3363" t="s">
        <v>647</v>
      </c>
      <c r="B3363" t="s">
        <v>1062</v>
      </c>
      <c r="C3363" t="s">
        <v>1433</v>
      </c>
      <c r="D3363" t="s">
        <v>239</v>
      </c>
      <c r="E3363" t="s">
        <v>1546</v>
      </c>
      <c r="F3363" t="s">
        <v>120</v>
      </c>
      <c r="G3363" s="87">
        <v>43819</v>
      </c>
      <c r="H3363" t="s">
        <v>2974</v>
      </c>
      <c r="I3363" t="s">
        <v>6026</v>
      </c>
      <c r="J3363" t="s">
        <v>4899</v>
      </c>
      <c r="K3363">
        <v>10324</v>
      </c>
      <c r="L3363" t="s">
        <v>6017</v>
      </c>
      <c r="M3363" s="87">
        <v>43836</v>
      </c>
      <c r="N3363" t="s">
        <v>1635</v>
      </c>
      <c r="O3363" t="s">
        <v>1552</v>
      </c>
      <c r="P3363" s="61">
        <v>979</v>
      </c>
      <c r="Q3363" t="s">
        <v>1552</v>
      </c>
      <c r="R3363" s="61">
        <v>979</v>
      </c>
      <c r="S3363" s="61">
        <v>0</v>
      </c>
    </row>
    <row r="3364" spans="1:19" x14ac:dyDescent="0.2">
      <c r="A3364" t="s">
        <v>647</v>
      </c>
      <c r="B3364" t="s">
        <v>1062</v>
      </c>
      <c r="C3364" t="s">
        <v>1433</v>
      </c>
      <c r="D3364" t="s">
        <v>239</v>
      </c>
      <c r="E3364" t="s">
        <v>1546</v>
      </c>
      <c r="F3364" t="s">
        <v>120</v>
      </c>
      <c r="G3364" s="87">
        <v>43819</v>
      </c>
      <c r="H3364" t="s">
        <v>2974</v>
      </c>
      <c r="I3364" t="s">
        <v>6027</v>
      </c>
      <c r="J3364" t="s">
        <v>4754</v>
      </c>
      <c r="K3364">
        <v>10324</v>
      </c>
      <c r="L3364" t="s">
        <v>6017</v>
      </c>
      <c r="M3364" s="87">
        <v>43836</v>
      </c>
      <c r="N3364" t="s">
        <v>1635</v>
      </c>
      <c r="O3364" t="s">
        <v>1552</v>
      </c>
      <c r="P3364" s="61">
        <v>916.66</v>
      </c>
      <c r="Q3364" t="s">
        <v>1552</v>
      </c>
      <c r="R3364" s="61">
        <v>916.66</v>
      </c>
      <c r="S3364" s="61">
        <v>0</v>
      </c>
    </row>
    <row r="3365" spans="1:19" x14ac:dyDescent="0.2">
      <c r="A3365" t="s">
        <v>647</v>
      </c>
      <c r="B3365" t="s">
        <v>1062</v>
      </c>
      <c r="C3365" t="s">
        <v>1433</v>
      </c>
      <c r="D3365" t="s">
        <v>239</v>
      </c>
      <c r="E3365" t="s">
        <v>1546</v>
      </c>
      <c r="F3365" t="s">
        <v>120</v>
      </c>
      <c r="G3365" s="87">
        <v>43823</v>
      </c>
      <c r="H3365" t="s">
        <v>2974</v>
      </c>
      <c r="I3365" t="s">
        <v>6028</v>
      </c>
      <c r="J3365" t="s">
        <v>6029</v>
      </c>
      <c r="K3365">
        <v>10324</v>
      </c>
      <c r="L3365" t="s">
        <v>6030</v>
      </c>
      <c r="M3365" s="87">
        <v>43836</v>
      </c>
      <c r="N3365" t="s">
        <v>1635</v>
      </c>
      <c r="O3365" t="s">
        <v>1552</v>
      </c>
      <c r="P3365" s="61">
        <v>550</v>
      </c>
      <c r="Q3365" t="s">
        <v>1552</v>
      </c>
      <c r="R3365" s="61">
        <v>550</v>
      </c>
      <c r="S3365" s="61">
        <v>0</v>
      </c>
    </row>
    <row r="3366" spans="1:19" x14ac:dyDescent="0.2">
      <c r="A3366" t="s">
        <v>647</v>
      </c>
      <c r="B3366" t="s">
        <v>1062</v>
      </c>
      <c r="C3366" t="s">
        <v>1433</v>
      </c>
      <c r="D3366" t="s">
        <v>239</v>
      </c>
      <c r="E3366" t="s">
        <v>1546</v>
      </c>
      <c r="F3366" t="s">
        <v>120</v>
      </c>
      <c r="G3366" s="87">
        <v>43826</v>
      </c>
      <c r="H3366" t="s">
        <v>2974</v>
      </c>
      <c r="I3366" t="s">
        <v>6031</v>
      </c>
      <c r="J3366" t="s">
        <v>6032</v>
      </c>
      <c r="K3366">
        <v>10324</v>
      </c>
      <c r="L3366" t="s">
        <v>6030</v>
      </c>
      <c r="M3366" s="87">
        <v>43836</v>
      </c>
      <c r="N3366" t="s">
        <v>1635</v>
      </c>
      <c r="O3366" t="s">
        <v>1552</v>
      </c>
      <c r="P3366" s="61">
        <v>1100</v>
      </c>
      <c r="Q3366" t="s">
        <v>1552</v>
      </c>
      <c r="R3366" s="61">
        <v>1100</v>
      </c>
      <c r="S3366" s="61">
        <v>0</v>
      </c>
    </row>
    <row r="3367" spans="1:19" x14ac:dyDescent="0.2">
      <c r="A3367" t="s">
        <v>647</v>
      </c>
      <c r="B3367" t="s">
        <v>1062</v>
      </c>
      <c r="C3367" t="s">
        <v>1433</v>
      </c>
      <c r="D3367" t="s">
        <v>239</v>
      </c>
      <c r="E3367" t="s">
        <v>1546</v>
      </c>
      <c r="F3367" t="s">
        <v>120</v>
      </c>
      <c r="G3367" s="87">
        <v>43826</v>
      </c>
      <c r="H3367" t="s">
        <v>2974</v>
      </c>
      <c r="I3367" t="s">
        <v>6033</v>
      </c>
      <c r="J3367" t="s">
        <v>4722</v>
      </c>
      <c r="K3367">
        <v>10324</v>
      </c>
      <c r="L3367" t="s">
        <v>6030</v>
      </c>
      <c r="M3367" s="87">
        <v>43836</v>
      </c>
      <c r="N3367" t="s">
        <v>1635</v>
      </c>
      <c r="O3367" t="s">
        <v>1552</v>
      </c>
      <c r="P3367" s="61">
        <v>440</v>
      </c>
      <c r="Q3367" t="s">
        <v>1552</v>
      </c>
      <c r="R3367" s="61">
        <v>440</v>
      </c>
      <c r="S3367" s="61">
        <v>0</v>
      </c>
    </row>
    <row r="3368" spans="1:19" x14ac:dyDescent="0.2">
      <c r="A3368" t="s">
        <v>647</v>
      </c>
      <c r="B3368" t="s">
        <v>1062</v>
      </c>
      <c r="C3368" t="s">
        <v>1433</v>
      </c>
      <c r="D3368" t="s">
        <v>239</v>
      </c>
      <c r="E3368" t="s">
        <v>1546</v>
      </c>
      <c r="F3368" t="s">
        <v>120</v>
      </c>
      <c r="G3368" s="87">
        <v>43826</v>
      </c>
      <c r="H3368" t="s">
        <v>2974</v>
      </c>
      <c r="I3368" t="s">
        <v>6034</v>
      </c>
      <c r="J3368" t="s">
        <v>4722</v>
      </c>
      <c r="K3368">
        <v>10324</v>
      </c>
      <c r="L3368" t="s">
        <v>6030</v>
      </c>
      <c r="M3368" s="87">
        <v>43836</v>
      </c>
      <c r="N3368" t="s">
        <v>1635</v>
      </c>
      <c r="O3368" t="s">
        <v>1552</v>
      </c>
      <c r="P3368" s="61">
        <v>165</v>
      </c>
      <c r="Q3368" t="s">
        <v>1552</v>
      </c>
      <c r="R3368" s="61">
        <v>165</v>
      </c>
      <c r="S3368" s="61">
        <v>0</v>
      </c>
    </row>
    <row r="3369" spans="1:19" x14ac:dyDescent="0.2">
      <c r="A3369" t="s">
        <v>647</v>
      </c>
      <c r="B3369" t="s">
        <v>1062</v>
      </c>
      <c r="C3369" t="s">
        <v>1433</v>
      </c>
      <c r="D3369" t="s">
        <v>239</v>
      </c>
      <c r="E3369" t="s">
        <v>1546</v>
      </c>
      <c r="F3369" t="s">
        <v>120</v>
      </c>
      <c r="G3369" s="87">
        <v>43829</v>
      </c>
      <c r="H3369" t="s">
        <v>2974</v>
      </c>
      <c r="I3369" t="s">
        <v>6035</v>
      </c>
      <c r="J3369" t="s">
        <v>4509</v>
      </c>
      <c r="K3369">
        <v>10324</v>
      </c>
      <c r="L3369" t="s">
        <v>6036</v>
      </c>
      <c r="M3369" s="87">
        <v>43836</v>
      </c>
      <c r="N3369" t="s">
        <v>1635</v>
      </c>
      <c r="O3369" t="s">
        <v>1552</v>
      </c>
      <c r="P3369" s="61">
        <v>-15915.76</v>
      </c>
      <c r="Q3369" t="s">
        <v>1552</v>
      </c>
      <c r="R3369" s="61">
        <v>0</v>
      </c>
      <c r="S3369" s="61">
        <v>-15915.76</v>
      </c>
    </row>
    <row r="3370" spans="1:19" x14ac:dyDescent="0.2">
      <c r="A3370" t="s">
        <v>647</v>
      </c>
      <c r="B3370" t="s">
        <v>1062</v>
      </c>
      <c r="C3370" t="s">
        <v>1433</v>
      </c>
      <c r="D3370" t="s">
        <v>239</v>
      </c>
      <c r="E3370" t="s">
        <v>1546</v>
      </c>
      <c r="F3370" t="s">
        <v>120</v>
      </c>
      <c r="G3370" s="87">
        <v>43829</v>
      </c>
      <c r="H3370" t="s">
        <v>2974</v>
      </c>
      <c r="I3370" t="s">
        <v>6037</v>
      </c>
      <c r="J3370" t="s">
        <v>4509</v>
      </c>
      <c r="K3370">
        <v>10324</v>
      </c>
      <c r="L3370" t="s">
        <v>6036</v>
      </c>
      <c r="M3370" s="87">
        <v>43836</v>
      </c>
      <c r="N3370" t="s">
        <v>1635</v>
      </c>
      <c r="O3370" t="s">
        <v>1552</v>
      </c>
      <c r="P3370" s="61">
        <v>-367.23</v>
      </c>
      <c r="Q3370" t="s">
        <v>1552</v>
      </c>
      <c r="R3370" s="61">
        <v>0</v>
      </c>
      <c r="S3370" s="61">
        <v>-367.23</v>
      </c>
    </row>
    <row r="3371" spans="1:19" x14ac:dyDescent="0.2">
      <c r="A3371" t="s">
        <v>647</v>
      </c>
      <c r="B3371" t="s">
        <v>1062</v>
      </c>
      <c r="C3371" t="s">
        <v>1433</v>
      </c>
      <c r="D3371" t="s">
        <v>239</v>
      </c>
      <c r="E3371" t="s">
        <v>1546</v>
      </c>
      <c r="F3371" t="s">
        <v>120</v>
      </c>
      <c r="G3371" s="87">
        <v>43829</v>
      </c>
      <c r="H3371" t="s">
        <v>2974</v>
      </c>
      <c r="I3371" t="s">
        <v>6038</v>
      </c>
      <c r="J3371" t="s">
        <v>5121</v>
      </c>
      <c r="K3371">
        <v>10324</v>
      </c>
      <c r="L3371" t="s">
        <v>6030</v>
      </c>
      <c r="M3371" s="87">
        <v>43836</v>
      </c>
      <c r="N3371" t="s">
        <v>1635</v>
      </c>
      <c r="O3371" t="s">
        <v>1552</v>
      </c>
      <c r="P3371" s="61">
        <v>2640</v>
      </c>
      <c r="Q3371" t="s">
        <v>1552</v>
      </c>
      <c r="R3371" s="61">
        <v>2640</v>
      </c>
      <c r="S3371" s="61">
        <v>0</v>
      </c>
    </row>
    <row r="3372" spans="1:19" x14ac:dyDescent="0.2">
      <c r="A3372" t="s">
        <v>647</v>
      </c>
      <c r="B3372" t="s">
        <v>1062</v>
      </c>
      <c r="C3372" t="s">
        <v>1433</v>
      </c>
      <c r="D3372" t="s">
        <v>239</v>
      </c>
      <c r="E3372" t="s">
        <v>1546</v>
      </c>
      <c r="F3372" t="s">
        <v>120</v>
      </c>
      <c r="G3372" s="87">
        <v>43829</v>
      </c>
      <c r="H3372" t="s">
        <v>2974</v>
      </c>
      <c r="I3372" t="s">
        <v>6039</v>
      </c>
      <c r="J3372" t="s">
        <v>6040</v>
      </c>
      <c r="K3372">
        <v>10324</v>
      </c>
      <c r="L3372" t="s">
        <v>6030</v>
      </c>
      <c r="M3372" s="87">
        <v>43836</v>
      </c>
      <c r="N3372" t="s">
        <v>1635</v>
      </c>
      <c r="O3372" t="s">
        <v>1552</v>
      </c>
      <c r="P3372" s="61">
        <v>2090</v>
      </c>
      <c r="Q3372" t="s">
        <v>1552</v>
      </c>
      <c r="R3372" s="61">
        <v>2090</v>
      </c>
      <c r="S3372" s="61">
        <v>0</v>
      </c>
    </row>
    <row r="3373" spans="1:19" x14ac:dyDescent="0.2">
      <c r="A3373" t="s">
        <v>647</v>
      </c>
      <c r="B3373" t="s">
        <v>1062</v>
      </c>
      <c r="C3373" t="s">
        <v>1433</v>
      </c>
      <c r="D3373" t="s">
        <v>239</v>
      </c>
      <c r="E3373" t="s">
        <v>1546</v>
      </c>
      <c r="F3373" t="s">
        <v>120</v>
      </c>
      <c r="G3373" s="87">
        <v>43829</v>
      </c>
      <c r="H3373" t="s">
        <v>2974</v>
      </c>
      <c r="I3373" t="s">
        <v>6041</v>
      </c>
      <c r="J3373" t="s">
        <v>6042</v>
      </c>
      <c r="K3373">
        <v>10324</v>
      </c>
      <c r="L3373" t="s">
        <v>6030</v>
      </c>
      <c r="M3373" s="87">
        <v>43836</v>
      </c>
      <c r="N3373" t="s">
        <v>1635</v>
      </c>
      <c r="O3373" t="s">
        <v>1552</v>
      </c>
      <c r="P3373" s="61">
        <v>1815</v>
      </c>
      <c r="Q3373" t="s">
        <v>1552</v>
      </c>
      <c r="R3373" s="61">
        <v>1815</v>
      </c>
      <c r="S3373" s="61">
        <v>0</v>
      </c>
    </row>
    <row r="3374" spans="1:19" x14ac:dyDescent="0.2">
      <c r="A3374" t="s">
        <v>647</v>
      </c>
      <c r="B3374" t="s">
        <v>1062</v>
      </c>
      <c r="C3374" t="s">
        <v>1433</v>
      </c>
      <c r="D3374" t="s">
        <v>239</v>
      </c>
      <c r="E3374" t="s">
        <v>1546</v>
      </c>
      <c r="F3374" t="s">
        <v>120</v>
      </c>
      <c r="G3374" s="87">
        <v>43829</v>
      </c>
      <c r="H3374" t="s">
        <v>2974</v>
      </c>
      <c r="I3374" t="s">
        <v>6043</v>
      </c>
      <c r="J3374" t="s">
        <v>6044</v>
      </c>
      <c r="K3374">
        <v>10324</v>
      </c>
      <c r="L3374" t="s">
        <v>6030</v>
      </c>
      <c r="M3374" s="87">
        <v>43836</v>
      </c>
      <c r="N3374" t="s">
        <v>1635</v>
      </c>
      <c r="O3374" t="s">
        <v>1552</v>
      </c>
      <c r="P3374" s="61">
        <v>1100</v>
      </c>
      <c r="Q3374" t="s">
        <v>1552</v>
      </c>
      <c r="R3374" s="61">
        <v>1100</v>
      </c>
      <c r="S3374" s="61">
        <v>0</v>
      </c>
    </row>
    <row r="3375" spans="1:19" x14ac:dyDescent="0.2">
      <c r="A3375" t="s">
        <v>647</v>
      </c>
      <c r="B3375" t="s">
        <v>1062</v>
      </c>
      <c r="C3375" t="s">
        <v>1433</v>
      </c>
      <c r="D3375" t="s">
        <v>239</v>
      </c>
      <c r="E3375" t="s">
        <v>1546</v>
      </c>
      <c r="F3375" t="s">
        <v>120</v>
      </c>
      <c r="G3375" s="87">
        <v>43830</v>
      </c>
      <c r="H3375" t="s">
        <v>2974</v>
      </c>
      <c r="I3375" t="s">
        <v>6045</v>
      </c>
      <c r="J3375" t="s">
        <v>5888</v>
      </c>
      <c r="K3375">
        <v>10324</v>
      </c>
      <c r="L3375" t="s">
        <v>6017</v>
      </c>
      <c r="M3375" s="87">
        <v>43836</v>
      </c>
      <c r="N3375" t="s">
        <v>1635</v>
      </c>
      <c r="O3375" t="s">
        <v>1552</v>
      </c>
      <c r="P3375" s="61">
        <v>731.5</v>
      </c>
      <c r="Q3375" t="s">
        <v>1552</v>
      </c>
      <c r="R3375" s="61">
        <v>731.5</v>
      </c>
      <c r="S3375" s="61">
        <v>0</v>
      </c>
    </row>
    <row r="3376" spans="1:19" x14ac:dyDescent="0.2">
      <c r="A3376" t="s">
        <v>647</v>
      </c>
      <c r="B3376" t="s">
        <v>1062</v>
      </c>
      <c r="C3376" t="s">
        <v>1433</v>
      </c>
      <c r="D3376" t="s">
        <v>239</v>
      </c>
      <c r="E3376" t="s">
        <v>1546</v>
      </c>
      <c r="F3376" t="s">
        <v>120</v>
      </c>
      <c r="G3376" s="87">
        <v>43830</v>
      </c>
      <c r="H3376" t="s">
        <v>2974</v>
      </c>
      <c r="I3376" t="s">
        <v>6046</v>
      </c>
      <c r="J3376" t="s">
        <v>6047</v>
      </c>
      <c r="K3376">
        <v>10324</v>
      </c>
      <c r="L3376" t="s">
        <v>4148</v>
      </c>
      <c r="M3376" s="87">
        <v>43836</v>
      </c>
      <c r="N3376" t="s">
        <v>1635</v>
      </c>
      <c r="O3376" t="s">
        <v>1552</v>
      </c>
      <c r="P3376" s="61">
        <v>1100</v>
      </c>
      <c r="Q3376" t="s">
        <v>1552</v>
      </c>
      <c r="R3376" s="61">
        <v>1100</v>
      </c>
      <c r="S3376" s="61">
        <v>0</v>
      </c>
    </row>
    <row r="3377" spans="1:19" x14ac:dyDescent="0.2">
      <c r="A3377" t="s">
        <v>647</v>
      </c>
      <c r="B3377" t="s">
        <v>1062</v>
      </c>
      <c r="C3377" t="s">
        <v>1433</v>
      </c>
      <c r="D3377" t="s">
        <v>239</v>
      </c>
      <c r="E3377" t="s">
        <v>1546</v>
      </c>
      <c r="F3377" t="s">
        <v>120</v>
      </c>
      <c r="G3377" s="87">
        <v>43830</v>
      </c>
      <c r="H3377" t="s">
        <v>2974</v>
      </c>
      <c r="I3377" t="s">
        <v>6048</v>
      </c>
      <c r="J3377" t="s">
        <v>6049</v>
      </c>
      <c r="K3377">
        <v>10324</v>
      </c>
      <c r="L3377" t="s">
        <v>4148</v>
      </c>
      <c r="M3377" s="87">
        <v>43836</v>
      </c>
      <c r="N3377" t="s">
        <v>1635</v>
      </c>
      <c r="O3377" t="s">
        <v>1552</v>
      </c>
      <c r="P3377" s="61">
        <v>1089</v>
      </c>
      <c r="Q3377" t="s">
        <v>1552</v>
      </c>
      <c r="R3377" s="61">
        <v>1089</v>
      </c>
      <c r="S3377" s="61">
        <v>0</v>
      </c>
    </row>
    <row r="3378" spans="1:19" x14ac:dyDescent="0.2">
      <c r="A3378" t="s">
        <v>647</v>
      </c>
      <c r="B3378" t="s">
        <v>1062</v>
      </c>
      <c r="C3378" t="s">
        <v>1433</v>
      </c>
      <c r="D3378" t="s">
        <v>239</v>
      </c>
      <c r="E3378" t="s">
        <v>1546</v>
      </c>
      <c r="F3378" t="s">
        <v>120</v>
      </c>
      <c r="G3378" s="87">
        <v>43830</v>
      </c>
      <c r="H3378" t="s">
        <v>2974</v>
      </c>
      <c r="I3378" t="s">
        <v>6050</v>
      </c>
      <c r="J3378" t="s">
        <v>6051</v>
      </c>
      <c r="K3378">
        <v>10324</v>
      </c>
      <c r="L3378" t="s">
        <v>4148</v>
      </c>
      <c r="M3378" s="87">
        <v>43836</v>
      </c>
      <c r="N3378" t="s">
        <v>1635</v>
      </c>
      <c r="O3378" t="s">
        <v>1552</v>
      </c>
      <c r="P3378" s="61">
        <v>1089</v>
      </c>
      <c r="Q3378" t="s">
        <v>1552</v>
      </c>
      <c r="R3378" s="61">
        <v>1089</v>
      </c>
      <c r="S3378" s="61">
        <v>0</v>
      </c>
    </row>
    <row r="3379" spans="1:19" x14ac:dyDescent="0.2">
      <c r="A3379" t="s">
        <v>647</v>
      </c>
      <c r="B3379" t="s">
        <v>1062</v>
      </c>
      <c r="C3379" t="s">
        <v>1433</v>
      </c>
      <c r="D3379" t="s">
        <v>239</v>
      </c>
      <c r="E3379" t="s">
        <v>1546</v>
      </c>
      <c r="F3379" t="s">
        <v>120</v>
      </c>
      <c r="G3379" s="87">
        <v>43830</v>
      </c>
      <c r="H3379" t="s">
        <v>2974</v>
      </c>
      <c r="I3379" t="s">
        <v>6052</v>
      </c>
      <c r="J3379" t="s">
        <v>4797</v>
      </c>
      <c r="K3379">
        <v>10324</v>
      </c>
      <c r="L3379" t="s">
        <v>4148</v>
      </c>
      <c r="M3379" s="87">
        <v>43836</v>
      </c>
      <c r="N3379" t="s">
        <v>1635</v>
      </c>
      <c r="O3379" t="s">
        <v>1552</v>
      </c>
      <c r="P3379" s="61">
        <v>341</v>
      </c>
      <c r="Q3379" t="s">
        <v>1552</v>
      </c>
      <c r="R3379" s="61">
        <v>341</v>
      </c>
      <c r="S3379" s="61">
        <v>0</v>
      </c>
    </row>
    <row r="3380" spans="1:19" x14ac:dyDescent="0.2">
      <c r="A3380" t="s">
        <v>647</v>
      </c>
      <c r="B3380" t="s">
        <v>1062</v>
      </c>
      <c r="C3380" t="s">
        <v>1433</v>
      </c>
      <c r="D3380" t="s">
        <v>239</v>
      </c>
      <c r="E3380" t="s">
        <v>1546</v>
      </c>
      <c r="F3380" t="s">
        <v>120</v>
      </c>
      <c r="G3380" s="87">
        <v>43830</v>
      </c>
      <c r="H3380" t="s">
        <v>2974</v>
      </c>
      <c r="I3380" t="s">
        <v>4147</v>
      </c>
      <c r="J3380" t="s">
        <v>4112</v>
      </c>
      <c r="K3380">
        <v>10324</v>
      </c>
      <c r="L3380" t="s">
        <v>4148</v>
      </c>
      <c r="M3380" s="87">
        <v>43836</v>
      </c>
      <c r="N3380" t="s">
        <v>1635</v>
      </c>
      <c r="O3380" t="s">
        <v>1552</v>
      </c>
      <c r="P3380" s="61">
        <v>-9.3000000000000007</v>
      </c>
      <c r="Q3380" t="s">
        <v>1552</v>
      </c>
      <c r="R3380" s="61">
        <v>0</v>
      </c>
      <c r="S3380" s="61">
        <v>-9.3000000000000007</v>
      </c>
    </row>
    <row r="3381" spans="1:19" x14ac:dyDescent="0.2">
      <c r="A3381" t="s">
        <v>647</v>
      </c>
      <c r="B3381" t="s">
        <v>1062</v>
      </c>
      <c r="C3381" t="s">
        <v>1433</v>
      </c>
      <c r="D3381" t="s">
        <v>239</v>
      </c>
      <c r="E3381" t="s">
        <v>1546</v>
      </c>
      <c r="F3381" t="s">
        <v>120</v>
      </c>
      <c r="G3381" s="87">
        <v>43830</v>
      </c>
      <c r="H3381" t="s">
        <v>2974</v>
      </c>
      <c r="I3381" t="s">
        <v>4062</v>
      </c>
      <c r="J3381" t="s">
        <v>4063</v>
      </c>
      <c r="K3381">
        <v>10324</v>
      </c>
      <c r="L3381" t="s">
        <v>6053</v>
      </c>
      <c r="M3381" s="87">
        <v>43836</v>
      </c>
      <c r="N3381" t="s">
        <v>1635</v>
      </c>
      <c r="O3381" t="s">
        <v>1552</v>
      </c>
      <c r="P3381" s="61">
        <v>1127.5999999999999</v>
      </c>
      <c r="Q3381" t="s">
        <v>1552</v>
      </c>
      <c r="R3381" s="61">
        <v>1127.5999999999999</v>
      </c>
      <c r="S3381" s="61">
        <v>0</v>
      </c>
    </row>
    <row r="3382" spans="1:19" x14ac:dyDescent="0.2">
      <c r="A3382" t="s">
        <v>647</v>
      </c>
      <c r="B3382" t="s">
        <v>1062</v>
      </c>
      <c r="C3382" t="s">
        <v>1433</v>
      </c>
      <c r="D3382" t="s">
        <v>239</v>
      </c>
      <c r="E3382" t="s">
        <v>1546</v>
      </c>
      <c r="F3382" t="s">
        <v>120</v>
      </c>
      <c r="G3382" s="87">
        <v>43830</v>
      </c>
      <c r="H3382" t="s">
        <v>2974</v>
      </c>
      <c r="I3382" t="s">
        <v>4062</v>
      </c>
      <c r="J3382" t="s">
        <v>4063</v>
      </c>
      <c r="K3382">
        <v>10325</v>
      </c>
      <c r="L3382" t="s">
        <v>4065</v>
      </c>
      <c r="M3382" s="87">
        <v>43836</v>
      </c>
      <c r="N3382" t="s">
        <v>1551</v>
      </c>
      <c r="O3382" t="s">
        <v>1552</v>
      </c>
      <c r="P3382" s="61">
        <v>103.82</v>
      </c>
      <c r="Q3382" t="s">
        <v>1552</v>
      </c>
      <c r="R3382" s="61">
        <v>103.82</v>
      </c>
      <c r="S3382" s="61">
        <v>0</v>
      </c>
    </row>
    <row r="3383" spans="1:19" x14ac:dyDescent="0.2">
      <c r="A3383" t="s">
        <v>647</v>
      </c>
      <c r="B3383" t="s">
        <v>1062</v>
      </c>
      <c r="C3383" t="s">
        <v>1433</v>
      </c>
      <c r="D3383" t="s">
        <v>239</v>
      </c>
      <c r="E3383" t="s">
        <v>1546</v>
      </c>
      <c r="F3383" t="s">
        <v>120</v>
      </c>
      <c r="G3383" s="87">
        <v>43830</v>
      </c>
      <c r="H3383" t="s">
        <v>2974</v>
      </c>
      <c r="I3383" t="s">
        <v>4062</v>
      </c>
      <c r="J3383" t="s">
        <v>6054</v>
      </c>
      <c r="K3383">
        <v>10332</v>
      </c>
      <c r="L3383" t="s">
        <v>4064</v>
      </c>
      <c r="M3383" s="87">
        <v>43837</v>
      </c>
      <c r="N3383" t="s">
        <v>1551</v>
      </c>
      <c r="O3383" t="s">
        <v>1552</v>
      </c>
      <c r="P3383" s="61">
        <v>-103.82</v>
      </c>
      <c r="Q3383" t="s">
        <v>1552</v>
      </c>
      <c r="R3383" s="61">
        <v>0</v>
      </c>
      <c r="S3383" s="61">
        <v>-103.82</v>
      </c>
    </row>
    <row r="3384" spans="1:19" x14ac:dyDescent="0.2">
      <c r="A3384" t="s">
        <v>647</v>
      </c>
      <c r="B3384" t="s">
        <v>1062</v>
      </c>
      <c r="C3384" t="s">
        <v>1433</v>
      </c>
      <c r="D3384" t="s">
        <v>239</v>
      </c>
      <c r="E3384" t="s">
        <v>1546</v>
      </c>
      <c r="F3384" t="s">
        <v>120</v>
      </c>
      <c r="G3384" s="87">
        <v>43830</v>
      </c>
      <c r="H3384" t="s">
        <v>2974</v>
      </c>
      <c r="I3384" t="s">
        <v>4062</v>
      </c>
      <c r="J3384" t="s">
        <v>6054</v>
      </c>
      <c r="K3384">
        <v>10326</v>
      </c>
      <c r="L3384" t="s">
        <v>6055</v>
      </c>
      <c r="M3384" s="87">
        <v>43836</v>
      </c>
      <c r="N3384" t="s">
        <v>1551</v>
      </c>
      <c r="O3384" t="s">
        <v>1552</v>
      </c>
      <c r="P3384" s="61">
        <v>-1127.5999999999999</v>
      </c>
      <c r="Q3384" t="s">
        <v>1552</v>
      </c>
      <c r="R3384" s="61">
        <v>0</v>
      </c>
      <c r="S3384" s="61">
        <v>-1127.5999999999999</v>
      </c>
    </row>
    <row r="3385" spans="1:19" x14ac:dyDescent="0.2">
      <c r="A3385" t="s">
        <v>647</v>
      </c>
      <c r="B3385" t="s">
        <v>1062</v>
      </c>
      <c r="C3385" t="s">
        <v>1433</v>
      </c>
      <c r="D3385" t="s">
        <v>239</v>
      </c>
      <c r="E3385" t="s">
        <v>1546</v>
      </c>
      <c r="F3385" t="s">
        <v>120</v>
      </c>
      <c r="G3385" s="87">
        <v>43830</v>
      </c>
      <c r="H3385" t="s">
        <v>2974</v>
      </c>
      <c r="I3385" t="s">
        <v>4066</v>
      </c>
      <c r="J3385" t="s">
        <v>6054</v>
      </c>
      <c r="K3385">
        <v>10325</v>
      </c>
      <c r="L3385" t="s">
        <v>6056</v>
      </c>
      <c r="M3385" s="87">
        <v>43836</v>
      </c>
      <c r="N3385" t="s">
        <v>1551</v>
      </c>
      <c r="O3385" t="s">
        <v>1552</v>
      </c>
      <c r="P3385" s="61">
        <v>-237.6</v>
      </c>
      <c r="Q3385" t="s">
        <v>1552</v>
      </c>
      <c r="R3385" s="61">
        <v>0</v>
      </c>
      <c r="S3385" s="61">
        <v>-237.6</v>
      </c>
    </row>
    <row r="3386" spans="1:19" x14ac:dyDescent="0.2">
      <c r="A3386" t="s">
        <v>647</v>
      </c>
      <c r="B3386" t="s">
        <v>1062</v>
      </c>
      <c r="C3386" t="s">
        <v>1433</v>
      </c>
      <c r="D3386" t="s">
        <v>239</v>
      </c>
      <c r="E3386" t="s">
        <v>1546</v>
      </c>
      <c r="F3386" t="s">
        <v>120</v>
      </c>
      <c r="G3386" s="87">
        <v>43830</v>
      </c>
      <c r="H3386" t="s">
        <v>2974</v>
      </c>
      <c r="I3386" t="s">
        <v>4066</v>
      </c>
      <c r="J3386" t="s">
        <v>6054</v>
      </c>
      <c r="K3386">
        <v>10325</v>
      </c>
      <c r="L3386" t="s">
        <v>4068</v>
      </c>
      <c r="M3386" s="87">
        <v>43836</v>
      </c>
      <c r="N3386" t="s">
        <v>1551</v>
      </c>
      <c r="O3386" t="s">
        <v>1552</v>
      </c>
      <c r="P3386" s="61">
        <v>-237.6</v>
      </c>
      <c r="Q3386" t="s">
        <v>1552</v>
      </c>
      <c r="R3386" s="61">
        <v>0</v>
      </c>
      <c r="S3386" s="61">
        <v>-237.6</v>
      </c>
    </row>
    <row r="3387" spans="1:19" x14ac:dyDescent="0.2">
      <c r="A3387" t="s">
        <v>647</v>
      </c>
      <c r="B3387" t="s">
        <v>1062</v>
      </c>
      <c r="C3387" t="s">
        <v>1433</v>
      </c>
      <c r="D3387" t="s">
        <v>239</v>
      </c>
      <c r="E3387" t="s">
        <v>1546</v>
      </c>
      <c r="F3387" t="s">
        <v>120</v>
      </c>
      <c r="G3387" s="87">
        <v>43830</v>
      </c>
      <c r="H3387" t="s">
        <v>2974</v>
      </c>
      <c r="I3387" t="s">
        <v>4066</v>
      </c>
      <c r="J3387" t="s">
        <v>4063</v>
      </c>
      <c r="K3387">
        <v>10325</v>
      </c>
      <c r="L3387" t="s">
        <v>4067</v>
      </c>
      <c r="M3387" s="87">
        <v>43836</v>
      </c>
      <c r="N3387" t="s">
        <v>1551</v>
      </c>
      <c r="O3387" t="s">
        <v>1552</v>
      </c>
      <c r="P3387" s="61">
        <v>237.6</v>
      </c>
      <c r="Q3387" t="s">
        <v>1552</v>
      </c>
      <c r="R3387" s="61">
        <v>237.6</v>
      </c>
      <c r="S3387" s="61">
        <v>0</v>
      </c>
    </row>
    <row r="3388" spans="1:19" x14ac:dyDescent="0.2">
      <c r="A3388" t="s">
        <v>647</v>
      </c>
      <c r="B3388" t="s">
        <v>1062</v>
      </c>
      <c r="C3388" t="s">
        <v>1433</v>
      </c>
      <c r="D3388" t="s">
        <v>239</v>
      </c>
      <c r="E3388" t="s">
        <v>1546</v>
      </c>
      <c r="F3388" t="s">
        <v>120</v>
      </c>
      <c r="G3388" s="87">
        <v>43830</v>
      </c>
      <c r="H3388" t="s">
        <v>2974</v>
      </c>
      <c r="I3388" t="s">
        <v>4066</v>
      </c>
      <c r="J3388" t="s">
        <v>4063</v>
      </c>
      <c r="K3388">
        <v>10324</v>
      </c>
      <c r="L3388" t="s">
        <v>6057</v>
      </c>
      <c r="M3388" s="87">
        <v>43836</v>
      </c>
      <c r="N3388" t="s">
        <v>1635</v>
      </c>
      <c r="O3388" t="s">
        <v>1552</v>
      </c>
      <c r="P3388" s="61">
        <v>237.6</v>
      </c>
      <c r="Q3388" t="s">
        <v>1552</v>
      </c>
      <c r="R3388" s="61">
        <v>237.6</v>
      </c>
      <c r="S3388" s="61">
        <v>0</v>
      </c>
    </row>
    <row r="3389" spans="1:19" x14ac:dyDescent="0.2">
      <c r="A3389" t="s">
        <v>647</v>
      </c>
      <c r="B3389" t="s">
        <v>1062</v>
      </c>
      <c r="C3389" t="s">
        <v>1433</v>
      </c>
      <c r="D3389" t="s">
        <v>239</v>
      </c>
      <c r="E3389" t="s">
        <v>1546</v>
      </c>
      <c r="F3389" t="s">
        <v>120</v>
      </c>
      <c r="G3389" s="87">
        <v>43830</v>
      </c>
      <c r="H3389" t="s">
        <v>2974</v>
      </c>
      <c r="I3389" t="s">
        <v>6058</v>
      </c>
      <c r="J3389" t="s">
        <v>4063</v>
      </c>
      <c r="K3389">
        <v>10324</v>
      </c>
      <c r="L3389" t="s">
        <v>6057</v>
      </c>
      <c r="M3389" s="87">
        <v>43836</v>
      </c>
      <c r="N3389" t="s">
        <v>1635</v>
      </c>
      <c r="O3389" t="s">
        <v>1552</v>
      </c>
      <c r="P3389" s="61">
        <v>103.82</v>
      </c>
      <c r="Q3389" t="s">
        <v>1552</v>
      </c>
      <c r="R3389" s="61">
        <v>103.82</v>
      </c>
      <c r="S3389" s="61">
        <v>0</v>
      </c>
    </row>
    <row r="3390" spans="1:19" x14ac:dyDescent="0.2">
      <c r="A3390" t="s">
        <v>647</v>
      </c>
      <c r="B3390" t="s">
        <v>1062</v>
      </c>
      <c r="C3390" t="s">
        <v>1433</v>
      </c>
      <c r="D3390" t="s">
        <v>239</v>
      </c>
      <c r="E3390" t="s">
        <v>1546</v>
      </c>
      <c r="F3390" t="s">
        <v>120</v>
      </c>
      <c r="G3390" s="87">
        <v>43830</v>
      </c>
      <c r="H3390" t="s">
        <v>2974</v>
      </c>
      <c r="I3390" t="s">
        <v>6058</v>
      </c>
      <c r="J3390" t="s">
        <v>6054</v>
      </c>
      <c r="K3390">
        <v>10325</v>
      </c>
      <c r="L3390" t="s">
        <v>6059</v>
      </c>
      <c r="M3390" s="87">
        <v>43836</v>
      </c>
      <c r="N3390" t="s">
        <v>1551</v>
      </c>
      <c r="O3390" t="s">
        <v>1552</v>
      </c>
      <c r="P3390" s="61">
        <v>-103.82</v>
      </c>
      <c r="Q3390" t="s">
        <v>1552</v>
      </c>
      <c r="R3390" s="61">
        <v>0</v>
      </c>
      <c r="S3390" s="61">
        <v>-103.82</v>
      </c>
    </row>
    <row r="3391" spans="1:19" x14ac:dyDescent="0.2">
      <c r="A3391" t="s">
        <v>647</v>
      </c>
      <c r="B3391" t="s">
        <v>1062</v>
      </c>
      <c r="C3391" t="s">
        <v>1433</v>
      </c>
      <c r="D3391" t="s">
        <v>239</v>
      </c>
      <c r="E3391" t="s">
        <v>1546</v>
      </c>
      <c r="F3391" t="s">
        <v>120</v>
      </c>
      <c r="G3391" s="87">
        <v>43830</v>
      </c>
      <c r="H3391" t="s">
        <v>2974</v>
      </c>
      <c r="I3391" t="s">
        <v>6060</v>
      </c>
      <c r="J3391" t="s">
        <v>4063</v>
      </c>
      <c r="K3391">
        <v>10328</v>
      </c>
      <c r="L3391" t="s">
        <v>6061</v>
      </c>
      <c r="M3391" s="87">
        <v>43836</v>
      </c>
      <c r="N3391" t="s">
        <v>1551</v>
      </c>
      <c r="O3391" t="s">
        <v>1552</v>
      </c>
      <c r="P3391" s="61">
        <v>1023.78</v>
      </c>
      <c r="Q3391" t="s">
        <v>1552</v>
      </c>
      <c r="R3391" s="61">
        <v>1023.78</v>
      </c>
      <c r="S3391" s="61">
        <v>0</v>
      </c>
    </row>
    <row r="3392" spans="1:19" x14ac:dyDescent="0.2">
      <c r="A3392" t="s">
        <v>647</v>
      </c>
      <c r="B3392" t="s">
        <v>1062</v>
      </c>
      <c r="C3392" t="s">
        <v>1433</v>
      </c>
      <c r="D3392" t="s">
        <v>239</v>
      </c>
      <c r="E3392" t="s">
        <v>1546</v>
      </c>
      <c r="F3392" t="s">
        <v>120</v>
      </c>
      <c r="G3392" s="87">
        <v>43830</v>
      </c>
      <c r="H3392" t="s">
        <v>2974</v>
      </c>
      <c r="I3392" t="s">
        <v>6062</v>
      </c>
      <c r="J3392" t="s">
        <v>4063</v>
      </c>
      <c r="K3392">
        <v>10328</v>
      </c>
      <c r="L3392" t="s">
        <v>6063</v>
      </c>
      <c r="M3392" s="87">
        <v>43836</v>
      </c>
      <c r="N3392" t="s">
        <v>1551</v>
      </c>
      <c r="O3392" t="s">
        <v>1552</v>
      </c>
      <c r="P3392" s="61">
        <v>103.82</v>
      </c>
      <c r="Q3392" t="s">
        <v>1552</v>
      </c>
      <c r="R3392" s="61">
        <v>103.82</v>
      </c>
      <c r="S3392" s="61">
        <v>0</v>
      </c>
    </row>
    <row r="3393" spans="1:19" x14ac:dyDescent="0.2">
      <c r="A3393" t="s">
        <v>647</v>
      </c>
      <c r="B3393" t="s">
        <v>1062</v>
      </c>
      <c r="C3393" t="s">
        <v>1433</v>
      </c>
      <c r="D3393" t="s">
        <v>239</v>
      </c>
      <c r="E3393" t="s">
        <v>1546</v>
      </c>
      <c r="F3393" t="s">
        <v>120</v>
      </c>
      <c r="G3393" s="87">
        <v>43830</v>
      </c>
      <c r="H3393" t="s">
        <v>2974</v>
      </c>
      <c r="I3393" t="s">
        <v>6062</v>
      </c>
      <c r="J3393" t="s">
        <v>6054</v>
      </c>
      <c r="K3393">
        <v>10329</v>
      </c>
      <c r="L3393" t="s">
        <v>6064</v>
      </c>
      <c r="M3393" s="87">
        <v>43836</v>
      </c>
      <c r="N3393" t="s">
        <v>1551</v>
      </c>
      <c r="O3393" t="s">
        <v>1552</v>
      </c>
      <c r="P3393" s="61">
        <v>-103.82</v>
      </c>
      <c r="Q3393" t="s">
        <v>1552</v>
      </c>
      <c r="R3393" s="61">
        <v>0</v>
      </c>
      <c r="S3393" s="61">
        <v>-103.82</v>
      </c>
    </row>
    <row r="3394" spans="1:19" x14ac:dyDescent="0.2">
      <c r="A3394" t="s">
        <v>647</v>
      </c>
      <c r="B3394" t="s">
        <v>1062</v>
      </c>
      <c r="C3394" t="s">
        <v>1433</v>
      </c>
      <c r="D3394" t="s">
        <v>239</v>
      </c>
      <c r="E3394" t="s">
        <v>1546</v>
      </c>
      <c r="F3394" t="s">
        <v>121</v>
      </c>
      <c r="G3394" s="87">
        <v>43832</v>
      </c>
      <c r="H3394" t="s">
        <v>2974</v>
      </c>
      <c r="I3394" t="s">
        <v>6065</v>
      </c>
      <c r="J3394" t="s">
        <v>6066</v>
      </c>
      <c r="K3394">
        <v>10333</v>
      </c>
      <c r="L3394" t="s">
        <v>4150</v>
      </c>
      <c r="M3394" s="87">
        <v>43837</v>
      </c>
      <c r="N3394" t="s">
        <v>1551</v>
      </c>
      <c r="O3394" t="s">
        <v>1552</v>
      </c>
      <c r="P3394" s="61">
        <v>1100</v>
      </c>
      <c r="Q3394" t="s">
        <v>1552</v>
      </c>
      <c r="R3394" s="61">
        <v>1100</v>
      </c>
      <c r="S3394" s="61">
        <v>0</v>
      </c>
    </row>
    <row r="3395" spans="1:19" x14ac:dyDescent="0.2">
      <c r="A3395" t="s">
        <v>647</v>
      </c>
      <c r="B3395" t="s">
        <v>1062</v>
      </c>
      <c r="C3395" t="s">
        <v>1433</v>
      </c>
      <c r="D3395" t="s">
        <v>239</v>
      </c>
      <c r="E3395" t="s">
        <v>1546</v>
      </c>
      <c r="F3395" t="s">
        <v>121</v>
      </c>
      <c r="G3395" s="87">
        <v>43832</v>
      </c>
      <c r="H3395" t="s">
        <v>2974</v>
      </c>
      <c r="I3395" t="s">
        <v>6067</v>
      </c>
      <c r="J3395" t="s">
        <v>4727</v>
      </c>
      <c r="K3395">
        <v>10333</v>
      </c>
      <c r="L3395" t="s">
        <v>4150</v>
      </c>
      <c r="M3395" s="87">
        <v>43837</v>
      </c>
      <c r="N3395" t="s">
        <v>1551</v>
      </c>
      <c r="O3395" t="s">
        <v>1552</v>
      </c>
      <c r="P3395" s="61">
        <v>825</v>
      </c>
      <c r="Q3395" t="s">
        <v>1552</v>
      </c>
      <c r="R3395" s="61">
        <v>825</v>
      </c>
      <c r="S3395" s="61">
        <v>0</v>
      </c>
    </row>
    <row r="3396" spans="1:19" x14ac:dyDescent="0.2">
      <c r="A3396" t="s">
        <v>647</v>
      </c>
      <c r="B3396" t="s">
        <v>1062</v>
      </c>
      <c r="C3396" t="s">
        <v>1433</v>
      </c>
      <c r="D3396" t="s">
        <v>239</v>
      </c>
      <c r="E3396" t="s">
        <v>1546</v>
      </c>
      <c r="F3396" t="s">
        <v>121</v>
      </c>
      <c r="G3396" s="87">
        <v>43832</v>
      </c>
      <c r="H3396" t="s">
        <v>2974</v>
      </c>
      <c r="I3396" t="s">
        <v>4149</v>
      </c>
      <c r="J3396" t="s">
        <v>4115</v>
      </c>
      <c r="K3396">
        <v>10333</v>
      </c>
      <c r="L3396" t="s">
        <v>4150</v>
      </c>
      <c r="M3396" s="87">
        <v>43837</v>
      </c>
      <c r="N3396" t="s">
        <v>1551</v>
      </c>
      <c r="O3396" t="s">
        <v>1552</v>
      </c>
      <c r="P3396" s="61">
        <v>-59.1</v>
      </c>
      <c r="Q3396" t="s">
        <v>1552</v>
      </c>
      <c r="R3396" s="61">
        <v>0</v>
      </c>
      <c r="S3396" s="61">
        <v>-59.1</v>
      </c>
    </row>
    <row r="3397" spans="1:19" x14ac:dyDescent="0.2">
      <c r="A3397" t="s">
        <v>647</v>
      </c>
      <c r="B3397" t="s">
        <v>1062</v>
      </c>
      <c r="C3397" t="s">
        <v>1433</v>
      </c>
      <c r="D3397" t="s">
        <v>239</v>
      </c>
      <c r="E3397" t="s">
        <v>1546</v>
      </c>
      <c r="F3397" t="s">
        <v>121</v>
      </c>
      <c r="G3397" s="87">
        <v>43832</v>
      </c>
      <c r="H3397" t="s">
        <v>2974</v>
      </c>
      <c r="I3397" t="s">
        <v>6068</v>
      </c>
      <c r="J3397" t="s">
        <v>4825</v>
      </c>
      <c r="K3397">
        <v>10333</v>
      </c>
      <c r="L3397" t="s">
        <v>4150</v>
      </c>
      <c r="M3397" s="87">
        <v>43837</v>
      </c>
      <c r="N3397" t="s">
        <v>1551</v>
      </c>
      <c r="O3397" t="s">
        <v>1552</v>
      </c>
      <c r="P3397" s="61">
        <v>3300</v>
      </c>
      <c r="Q3397" t="s">
        <v>1552</v>
      </c>
      <c r="R3397" s="61">
        <v>3300</v>
      </c>
      <c r="S3397" s="61">
        <v>0</v>
      </c>
    </row>
    <row r="3398" spans="1:19" x14ac:dyDescent="0.2">
      <c r="A3398" t="s">
        <v>647</v>
      </c>
      <c r="B3398" t="s">
        <v>1062</v>
      </c>
      <c r="C3398" t="s">
        <v>1433</v>
      </c>
      <c r="D3398" t="s">
        <v>239</v>
      </c>
      <c r="E3398" t="s">
        <v>1546</v>
      </c>
      <c r="F3398" t="s">
        <v>121</v>
      </c>
      <c r="G3398" s="87">
        <v>43833</v>
      </c>
      <c r="H3398" t="s">
        <v>2974</v>
      </c>
      <c r="I3398" t="s">
        <v>6069</v>
      </c>
      <c r="J3398" t="s">
        <v>5730</v>
      </c>
      <c r="K3398">
        <v>10334</v>
      </c>
      <c r="L3398" t="s">
        <v>4152</v>
      </c>
      <c r="M3398" s="87">
        <v>43837</v>
      </c>
      <c r="N3398" t="s">
        <v>1551</v>
      </c>
      <c r="O3398" t="s">
        <v>1552</v>
      </c>
      <c r="P3398" s="61">
        <v>1859</v>
      </c>
      <c r="Q3398" t="s">
        <v>1552</v>
      </c>
      <c r="R3398" s="61">
        <v>1859</v>
      </c>
      <c r="S3398" s="61">
        <v>0</v>
      </c>
    </row>
    <row r="3399" spans="1:19" x14ac:dyDescent="0.2">
      <c r="A3399" t="s">
        <v>647</v>
      </c>
      <c r="B3399" t="s">
        <v>1062</v>
      </c>
      <c r="C3399" t="s">
        <v>1433</v>
      </c>
      <c r="D3399" t="s">
        <v>239</v>
      </c>
      <c r="E3399" t="s">
        <v>1546</v>
      </c>
      <c r="F3399" t="s">
        <v>121</v>
      </c>
      <c r="G3399" s="87">
        <v>43833</v>
      </c>
      <c r="H3399" t="s">
        <v>2974</v>
      </c>
      <c r="I3399" t="s">
        <v>6070</v>
      </c>
      <c r="J3399" t="s">
        <v>6071</v>
      </c>
      <c r="K3399">
        <v>10334</v>
      </c>
      <c r="L3399" t="s">
        <v>4152</v>
      </c>
      <c r="M3399" s="87">
        <v>43837</v>
      </c>
      <c r="N3399" t="s">
        <v>1551</v>
      </c>
      <c r="O3399" t="s">
        <v>1552</v>
      </c>
      <c r="P3399" s="61">
        <v>1650</v>
      </c>
      <c r="Q3399" t="s">
        <v>1552</v>
      </c>
      <c r="R3399" s="61">
        <v>1650</v>
      </c>
      <c r="S3399" s="61">
        <v>0</v>
      </c>
    </row>
    <row r="3400" spans="1:19" x14ac:dyDescent="0.2">
      <c r="A3400" t="s">
        <v>647</v>
      </c>
      <c r="B3400" t="s">
        <v>1062</v>
      </c>
      <c r="C3400" t="s">
        <v>1433</v>
      </c>
      <c r="D3400" t="s">
        <v>239</v>
      </c>
      <c r="E3400" t="s">
        <v>1546</v>
      </c>
      <c r="F3400" t="s">
        <v>121</v>
      </c>
      <c r="G3400" s="87">
        <v>43833</v>
      </c>
      <c r="H3400" t="s">
        <v>2974</v>
      </c>
      <c r="I3400" t="s">
        <v>4151</v>
      </c>
      <c r="J3400" t="s">
        <v>4109</v>
      </c>
      <c r="K3400">
        <v>10334</v>
      </c>
      <c r="L3400" t="s">
        <v>4152</v>
      </c>
      <c r="M3400" s="87">
        <v>43837</v>
      </c>
      <c r="N3400" t="s">
        <v>1551</v>
      </c>
      <c r="O3400" t="s">
        <v>1552</v>
      </c>
      <c r="P3400" s="61">
        <v>-35.35</v>
      </c>
      <c r="Q3400" t="s">
        <v>1552</v>
      </c>
      <c r="R3400" s="61">
        <v>0</v>
      </c>
      <c r="S3400" s="61">
        <v>-35.35</v>
      </c>
    </row>
    <row r="3401" spans="1:19" x14ac:dyDescent="0.2">
      <c r="A3401" t="s">
        <v>647</v>
      </c>
      <c r="B3401" t="s">
        <v>1062</v>
      </c>
      <c r="C3401" t="s">
        <v>1433</v>
      </c>
      <c r="D3401" t="s">
        <v>239</v>
      </c>
      <c r="E3401" t="s">
        <v>1546</v>
      </c>
      <c r="F3401" t="s">
        <v>121</v>
      </c>
      <c r="G3401" s="87">
        <v>43836</v>
      </c>
      <c r="H3401" t="s">
        <v>2974</v>
      </c>
      <c r="I3401" t="s">
        <v>6072</v>
      </c>
      <c r="J3401" t="s">
        <v>6073</v>
      </c>
      <c r="K3401">
        <v>10334</v>
      </c>
      <c r="L3401" t="s">
        <v>6074</v>
      </c>
      <c r="M3401" s="87">
        <v>43837</v>
      </c>
      <c r="N3401" t="s">
        <v>1551</v>
      </c>
      <c r="O3401" t="s">
        <v>1552</v>
      </c>
      <c r="P3401" s="61">
        <v>660</v>
      </c>
      <c r="Q3401" t="s">
        <v>1552</v>
      </c>
      <c r="R3401" s="61">
        <v>660</v>
      </c>
      <c r="S3401" s="61">
        <v>0</v>
      </c>
    </row>
    <row r="3402" spans="1:19" x14ac:dyDescent="0.2">
      <c r="A3402" t="s">
        <v>647</v>
      </c>
      <c r="B3402" t="s">
        <v>1062</v>
      </c>
      <c r="C3402" t="s">
        <v>1433</v>
      </c>
      <c r="D3402" t="s">
        <v>239</v>
      </c>
      <c r="E3402" t="s">
        <v>1546</v>
      </c>
      <c r="F3402" t="s">
        <v>121</v>
      </c>
      <c r="G3402" s="87">
        <v>43836</v>
      </c>
      <c r="H3402" t="s">
        <v>2974</v>
      </c>
      <c r="I3402" t="s">
        <v>6075</v>
      </c>
      <c r="J3402" t="s">
        <v>4628</v>
      </c>
      <c r="K3402">
        <v>10334</v>
      </c>
      <c r="L3402" t="s">
        <v>6074</v>
      </c>
      <c r="M3402" s="87">
        <v>43837</v>
      </c>
      <c r="N3402" t="s">
        <v>1551</v>
      </c>
      <c r="O3402" t="s">
        <v>1552</v>
      </c>
      <c r="P3402" s="61">
        <v>341</v>
      </c>
      <c r="Q3402" t="s">
        <v>1552</v>
      </c>
      <c r="R3402" s="61">
        <v>341</v>
      </c>
      <c r="S3402" s="61">
        <v>0</v>
      </c>
    </row>
    <row r="3403" spans="1:19" x14ac:dyDescent="0.2">
      <c r="A3403" t="s">
        <v>647</v>
      </c>
      <c r="B3403" t="s">
        <v>1062</v>
      </c>
      <c r="C3403" t="s">
        <v>1433</v>
      </c>
      <c r="D3403" t="s">
        <v>239</v>
      </c>
      <c r="E3403" t="s">
        <v>1546</v>
      </c>
      <c r="F3403" t="s">
        <v>121</v>
      </c>
      <c r="G3403" s="87">
        <v>43836</v>
      </c>
      <c r="H3403" t="s">
        <v>2974</v>
      </c>
      <c r="I3403" t="s">
        <v>6076</v>
      </c>
      <c r="J3403" t="s">
        <v>6077</v>
      </c>
      <c r="K3403">
        <v>10334</v>
      </c>
      <c r="L3403" t="s">
        <v>6078</v>
      </c>
      <c r="M3403" s="87">
        <v>43837</v>
      </c>
      <c r="N3403" t="s">
        <v>1551</v>
      </c>
      <c r="O3403" t="s">
        <v>1552</v>
      </c>
      <c r="P3403" s="61">
        <v>1639</v>
      </c>
      <c r="Q3403" t="s">
        <v>1552</v>
      </c>
      <c r="R3403" s="61">
        <v>1639</v>
      </c>
      <c r="S3403" s="61">
        <v>0</v>
      </c>
    </row>
    <row r="3404" spans="1:19" x14ac:dyDescent="0.2">
      <c r="A3404" t="s">
        <v>647</v>
      </c>
      <c r="B3404" t="s">
        <v>1062</v>
      </c>
      <c r="C3404" t="s">
        <v>1433</v>
      </c>
      <c r="D3404" t="s">
        <v>239</v>
      </c>
      <c r="E3404" t="s">
        <v>1546</v>
      </c>
      <c r="F3404" t="s">
        <v>121</v>
      </c>
      <c r="G3404" s="87">
        <v>43836</v>
      </c>
      <c r="H3404" t="s">
        <v>2974</v>
      </c>
      <c r="I3404" t="s">
        <v>6079</v>
      </c>
      <c r="J3404" t="s">
        <v>6080</v>
      </c>
      <c r="K3404">
        <v>10334</v>
      </c>
      <c r="L3404" t="s">
        <v>6078</v>
      </c>
      <c r="M3404" s="87">
        <v>43837</v>
      </c>
      <c r="N3404" t="s">
        <v>1551</v>
      </c>
      <c r="O3404" t="s">
        <v>1552</v>
      </c>
      <c r="P3404" s="61">
        <v>880</v>
      </c>
      <c r="Q3404" t="s">
        <v>1552</v>
      </c>
      <c r="R3404" s="61">
        <v>880</v>
      </c>
      <c r="S3404" s="61">
        <v>0</v>
      </c>
    </row>
    <row r="3405" spans="1:19" x14ac:dyDescent="0.2">
      <c r="A3405" t="s">
        <v>647</v>
      </c>
      <c r="B3405" t="s">
        <v>1062</v>
      </c>
      <c r="C3405" t="s">
        <v>1433</v>
      </c>
      <c r="D3405" t="s">
        <v>239</v>
      </c>
      <c r="E3405" t="s">
        <v>1546</v>
      </c>
      <c r="F3405" t="s">
        <v>121</v>
      </c>
      <c r="G3405" s="87">
        <v>43837</v>
      </c>
      <c r="H3405" t="s">
        <v>2974</v>
      </c>
      <c r="I3405" t="s">
        <v>4485</v>
      </c>
      <c r="J3405" t="s">
        <v>4744</v>
      </c>
      <c r="K3405">
        <v>10331</v>
      </c>
      <c r="L3405" t="s">
        <v>6081</v>
      </c>
      <c r="M3405" s="87">
        <v>43837</v>
      </c>
      <c r="N3405" t="s">
        <v>1551</v>
      </c>
      <c r="O3405" t="s">
        <v>1552</v>
      </c>
      <c r="P3405" s="61">
        <v>-1175.47</v>
      </c>
      <c r="Q3405" t="s">
        <v>1552</v>
      </c>
      <c r="R3405" s="61">
        <v>0</v>
      </c>
      <c r="S3405" s="61">
        <v>-1175.47</v>
      </c>
    </row>
    <row r="3406" spans="1:19" x14ac:dyDescent="0.2">
      <c r="A3406" t="s">
        <v>647</v>
      </c>
      <c r="B3406" t="s">
        <v>1062</v>
      </c>
      <c r="C3406" t="s">
        <v>1433</v>
      </c>
      <c r="D3406" t="s">
        <v>239</v>
      </c>
      <c r="E3406" t="s">
        <v>1546</v>
      </c>
      <c r="F3406" t="s">
        <v>121</v>
      </c>
      <c r="G3406" s="87">
        <v>43837</v>
      </c>
      <c r="H3406" t="s">
        <v>2974</v>
      </c>
      <c r="I3406" t="s">
        <v>4485</v>
      </c>
      <c r="J3406" t="s">
        <v>4563</v>
      </c>
      <c r="K3406">
        <v>10331</v>
      </c>
      <c r="L3406" t="s">
        <v>6081</v>
      </c>
      <c r="M3406" s="87">
        <v>43837</v>
      </c>
      <c r="N3406" t="s">
        <v>1551</v>
      </c>
      <c r="O3406" t="s">
        <v>1552</v>
      </c>
      <c r="P3406" s="61">
        <v>-200</v>
      </c>
      <c r="Q3406" t="s">
        <v>1552</v>
      </c>
      <c r="R3406" s="61">
        <v>0</v>
      </c>
      <c r="S3406" s="61">
        <v>-200</v>
      </c>
    </row>
    <row r="3407" spans="1:19" x14ac:dyDescent="0.2">
      <c r="A3407" t="s">
        <v>647</v>
      </c>
      <c r="B3407" t="s">
        <v>1062</v>
      </c>
      <c r="C3407" t="s">
        <v>1433</v>
      </c>
      <c r="D3407" t="s">
        <v>239</v>
      </c>
      <c r="E3407" t="s">
        <v>1546</v>
      </c>
      <c r="F3407" t="s">
        <v>121</v>
      </c>
      <c r="G3407" s="87">
        <v>43837</v>
      </c>
      <c r="H3407" t="s">
        <v>2974</v>
      </c>
      <c r="I3407" t="s">
        <v>4485</v>
      </c>
      <c r="J3407" t="s">
        <v>4550</v>
      </c>
      <c r="K3407">
        <v>10331</v>
      </c>
      <c r="L3407" t="s">
        <v>6081</v>
      </c>
      <c r="M3407" s="87">
        <v>43837</v>
      </c>
      <c r="N3407" t="s">
        <v>1551</v>
      </c>
      <c r="O3407" t="s">
        <v>1552</v>
      </c>
      <c r="P3407" s="61">
        <v>-644.59</v>
      </c>
      <c r="Q3407" t="s">
        <v>1552</v>
      </c>
      <c r="R3407" s="61">
        <v>0</v>
      </c>
      <c r="S3407" s="61">
        <v>-644.59</v>
      </c>
    </row>
    <row r="3408" spans="1:19" x14ac:dyDescent="0.2">
      <c r="A3408" t="s">
        <v>647</v>
      </c>
      <c r="B3408" t="s">
        <v>1062</v>
      </c>
      <c r="C3408" t="s">
        <v>1433</v>
      </c>
      <c r="D3408" t="s">
        <v>239</v>
      </c>
      <c r="E3408" t="s">
        <v>1546</v>
      </c>
      <c r="F3408" t="s">
        <v>121</v>
      </c>
      <c r="G3408" s="87">
        <v>43837</v>
      </c>
      <c r="H3408" t="s">
        <v>2974</v>
      </c>
      <c r="I3408" t="s">
        <v>4485</v>
      </c>
      <c r="J3408" t="s">
        <v>5871</v>
      </c>
      <c r="K3408">
        <v>10331</v>
      </c>
      <c r="L3408" t="s">
        <v>6081</v>
      </c>
      <c r="M3408" s="87">
        <v>43837</v>
      </c>
      <c r="N3408" t="s">
        <v>1551</v>
      </c>
      <c r="O3408" t="s">
        <v>1552</v>
      </c>
      <c r="P3408" s="61">
        <v>-12306.8</v>
      </c>
      <c r="Q3408" t="s">
        <v>1552</v>
      </c>
      <c r="R3408" s="61">
        <v>0</v>
      </c>
      <c r="S3408" s="61">
        <v>-12306.8</v>
      </c>
    </row>
    <row r="3409" spans="1:19" x14ac:dyDescent="0.2">
      <c r="A3409" t="s">
        <v>647</v>
      </c>
      <c r="B3409" t="s">
        <v>1062</v>
      </c>
      <c r="C3409" t="s">
        <v>1433</v>
      </c>
      <c r="D3409" t="s">
        <v>239</v>
      </c>
      <c r="E3409" t="s">
        <v>1546</v>
      </c>
      <c r="F3409" t="s">
        <v>121</v>
      </c>
      <c r="G3409" s="87">
        <v>43837</v>
      </c>
      <c r="H3409" t="s">
        <v>2974</v>
      </c>
      <c r="I3409" t="s">
        <v>4485</v>
      </c>
      <c r="J3409" t="s">
        <v>4488</v>
      </c>
      <c r="K3409">
        <v>10331</v>
      </c>
      <c r="L3409" t="s">
        <v>6081</v>
      </c>
      <c r="M3409" s="87">
        <v>43837</v>
      </c>
      <c r="N3409" t="s">
        <v>1551</v>
      </c>
      <c r="O3409" t="s">
        <v>1552</v>
      </c>
      <c r="P3409" s="61">
        <v>-90.4</v>
      </c>
      <c r="Q3409" t="s">
        <v>1552</v>
      </c>
      <c r="R3409" s="61">
        <v>0</v>
      </c>
      <c r="S3409" s="61">
        <v>-90.4</v>
      </c>
    </row>
    <row r="3410" spans="1:19" x14ac:dyDescent="0.2">
      <c r="A3410" t="s">
        <v>647</v>
      </c>
      <c r="B3410" t="s">
        <v>1062</v>
      </c>
      <c r="C3410" t="s">
        <v>1433</v>
      </c>
      <c r="D3410" t="s">
        <v>239</v>
      </c>
      <c r="E3410" t="s">
        <v>1546</v>
      </c>
      <c r="F3410" t="s">
        <v>121</v>
      </c>
      <c r="G3410" s="87">
        <v>43837</v>
      </c>
      <c r="H3410" t="s">
        <v>2974</v>
      </c>
      <c r="I3410" t="s">
        <v>4485</v>
      </c>
      <c r="J3410" t="s">
        <v>6082</v>
      </c>
      <c r="K3410">
        <v>10331</v>
      </c>
      <c r="L3410" t="s">
        <v>6081</v>
      </c>
      <c r="M3410" s="87">
        <v>43837</v>
      </c>
      <c r="N3410" t="s">
        <v>1551</v>
      </c>
      <c r="O3410" t="s">
        <v>1552</v>
      </c>
      <c r="P3410" s="61">
        <v>-6</v>
      </c>
      <c r="Q3410" t="s">
        <v>1552</v>
      </c>
      <c r="R3410" s="61">
        <v>0</v>
      </c>
      <c r="S3410" s="61">
        <v>-6</v>
      </c>
    </row>
    <row r="3411" spans="1:19" x14ac:dyDescent="0.2">
      <c r="A3411" t="s">
        <v>647</v>
      </c>
      <c r="B3411" t="s">
        <v>1062</v>
      </c>
      <c r="C3411" t="s">
        <v>1433</v>
      </c>
      <c r="D3411" t="s">
        <v>239</v>
      </c>
      <c r="E3411" t="s">
        <v>1546</v>
      </c>
      <c r="F3411" t="s">
        <v>121</v>
      </c>
      <c r="G3411" s="87">
        <v>43837</v>
      </c>
      <c r="H3411" t="s">
        <v>2974</v>
      </c>
      <c r="I3411" t="s">
        <v>4485</v>
      </c>
      <c r="J3411" t="s">
        <v>4984</v>
      </c>
      <c r="K3411">
        <v>10331</v>
      </c>
      <c r="L3411" t="s">
        <v>6081</v>
      </c>
      <c r="M3411" s="87">
        <v>43837</v>
      </c>
      <c r="N3411" t="s">
        <v>1551</v>
      </c>
      <c r="O3411" t="s">
        <v>1552</v>
      </c>
      <c r="P3411" s="61">
        <v>-30</v>
      </c>
      <c r="Q3411" t="s">
        <v>1552</v>
      </c>
      <c r="R3411" s="61">
        <v>0</v>
      </c>
      <c r="S3411" s="61">
        <v>-30</v>
      </c>
    </row>
    <row r="3412" spans="1:19" x14ac:dyDescent="0.2">
      <c r="A3412" t="s">
        <v>647</v>
      </c>
      <c r="B3412" t="s">
        <v>1062</v>
      </c>
      <c r="C3412" t="s">
        <v>1433</v>
      </c>
      <c r="D3412" t="s">
        <v>239</v>
      </c>
      <c r="E3412" t="s">
        <v>1546</v>
      </c>
      <c r="F3412" t="s">
        <v>121</v>
      </c>
      <c r="G3412" s="87">
        <v>43837</v>
      </c>
      <c r="H3412" t="s">
        <v>2974</v>
      </c>
      <c r="I3412" t="s">
        <v>4485</v>
      </c>
      <c r="J3412" t="s">
        <v>6083</v>
      </c>
      <c r="K3412">
        <v>10331</v>
      </c>
      <c r="L3412" t="s">
        <v>6081</v>
      </c>
      <c r="M3412" s="87">
        <v>43837</v>
      </c>
      <c r="N3412" t="s">
        <v>1551</v>
      </c>
      <c r="O3412" t="s">
        <v>1552</v>
      </c>
      <c r="P3412" s="61">
        <v>-772.2</v>
      </c>
      <c r="Q3412" t="s">
        <v>1552</v>
      </c>
      <c r="R3412" s="61">
        <v>0</v>
      </c>
      <c r="S3412" s="61">
        <v>-772.2</v>
      </c>
    </row>
    <row r="3413" spans="1:19" x14ac:dyDescent="0.2">
      <c r="A3413" t="s">
        <v>647</v>
      </c>
      <c r="B3413" t="s">
        <v>1062</v>
      </c>
      <c r="C3413" t="s">
        <v>1433</v>
      </c>
      <c r="D3413" t="s">
        <v>239</v>
      </c>
      <c r="E3413" t="s">
        <v>1546</v>
      </c>
      <c r="F3413" t="s">
        <v>121</v>
      </c>
      <c r="G3413" s="87">
        <v>43837</v>
      </c>
      <c r="H3413" t="s">
        <v>2974</v>
      </c>
      <c r="I3413" t="s">
        <v>4485</v>
      </c>
      <c r="J3413" t="s">
        <v>5736</v>
      </c>
      <c r="K3413">
        <v>10331</v>
      </c>
      <c r="L3413" t="s">
        <v>6081</v>
      </c>
      <c r="M3413" s="87">
        <v>43837</v>
      </c>
      <c r="N3413" t="s">
        <v>1551</v>
      </c>
      <c r="O3413" t="s">
        <v>1552</v>
      </c>
      <c r="P3413" s="61">
        <v>-110</v>
      </c>
      <c r="Q3413" t="s">
        <v>1552</v>
      </c>
      <c r="R3413" s="61">
        <v>0</v>
      </c>
      <c r="S3413" s="61">
        <v>-110</v>
      </c>
    </row>
    <row r="3414" spans="1:19" x14ac:dyDescent="0.2">
      <c r="A3414" t="s">
        <v>647</v>
      </c>
      <c r="B3414" t="s">
        <v>1062</v>
      </c>
      <c r="C3414" t="s">
        <v>1433</v>
      </c>
      <c r="D3414" t="s">
        <v>239</v>
      </c>
      <c r="E3414" t="s">
        <v>1546</v>
      </c>
      <c r="F3414" t="s">
        <v>121</v>
      </c>
      <c r="G3414" s="87">
        <v>43837</v>
      </c>
      <c r="H3414" t="s">
        <v>2974</v>
      </c>
      <c r="I3414" t="s">
        <v>4485</v>
      </c>
      <c r="J3414" t="s">
        <v>4742</v>
      </c>
      <c r="K3414">
        <v>10331</v>
      </c>
      <c r="L3414" t="s">
        <v>6081</v>
      </c>
      <c r="M3414" s="87">
        <v>43837</v>
      </c>
      <c r="N3414" t="s">
        <v>1551</v>
      </c>
      <c r="O3414" t="s">
        <v>1552</v>
      </c>
      <c r="P3414" s="61">
        <v>-500</v>
      </c>
      <c r="Q3414" t="s">
        <v>1552</v>
      </c>
      <c r="R3414" s="61">
        <v>0</v>
      </c>
      <c r="S3414" s="61">
        <v>-500</v>
      </c>
    </row>
    <row r="3415" spans="1:19" x14ac:dyDescent="0.2">
      <c r="A3415" t="s">
        <v>647</v>
      </c>
      <c r="B3415" t="s">
        <v>1062</v>
      </c>
      <c r="C3415" t="s">
        <v>1433</v>
      </c>
      <c r="D3415" t="s">
        <v>239</v>
      </c>
      <c r="E3415" t="s">
        <v>1546</v>
      </c>
      <c r="F3415" t="s">
        <v>121</v>
      </c>
      <c r="G3415" s="87">
        <v>43837</v>
      </c>
      <c r="H3415" t="s">
        <v>2974</v>
      </c>
      <c r="I3415" t="s">
        <v>4485</v>
      </c>
      <c r="J3415" t="s">
        <v>4743</v>
      </c>
      <c r="K3415">
        <v>10331</v>
      </c>
      <c r="L3415" t="s">
        <v>6081</v>
      </c>
      <c r="M3415" s="87">
        <v>43837</v>
      </c>
      <c r="N3415" t="s">
        <v>1551</v>
      </c>
      <c r="O3415" t="s">
        <v>1552</v>
      </c>
      <c r="P3415" s="61">
        <v>-200</v>
      </c>
      <c r="Q3415" t="s">
        <v>1552</v>
      </c>
      <c r="R3415" s="61">
        <v>0</v>
      </c>
      <c r="S3415" s="61">
        <v>-200</v>
      </c>
    </row>
    <row r="3416" spans="1:19" x14ac:dyDescent="0.2">
      <c r="A3416" t="s">
        <v>647</v>
      </c>
      <c r="B3416" t="s">
        <v>1062</v>
      </c>
      <c r="C3416" t="s">
        <v>1433</v>
      </c>
      <c r="D3416" t="s">
        <v>239</v>
      </c>
      <c r="E3416" t="s">
        <v>1546</v>
      </c>
      <c r="F3416" t="s">
        <v>121</v>
      </c>
      <c r="G3416" s="87">
        <v>43837</v>
      </c>
      <c r="H3416" t="s">
        <v>2974</v>
      </c>
      <c r="I3416" t="s">
        <v>4088</v>
      </c>
      <c r="J3416" t="s">
        <v>4089</v>
      </c>
      <c r="K3416">
        <v>10335</v>
      </c>
      <c r="L3416" t="s">
        <v>4090</v>
      </c>
      <c r="M3416" s="87">
        <v>43837</v>
      </c>
      <c r="N3416" t="s">
        <v>1635</v>
      </c>
      <c r="O3416" t="s">
        <v>1552</v>
      </c>
      <c r="P3416" s="61">
        <v>103.82</v>
      </c>
      <c r="Q3416" t="s">
        <v>1552</v>
      </c>
      <c r="R3416" s="61">
        <v>103.82</v>
      </c>
      <c r="S3416" s="61">
        <v>0</v>
      </c>
    </row>
    <row r="3417" spans="1:19" x14ac:dyDescent="0.2">
      <c r="A3417" t="s">
        <v>647</v>
      </c>
      <c r="B3417" t="s">
        <v>1062</v>
      </c>
      <c r="C3417" t="s">
        <v>1433</v>
      </c>
      <c r="D3417" t="s">
        <v>239</v>
      </c>
      <c r="E3417" t="s">
        <v>1546</v>
      </c>
      <c r="F3417" t="s">
        <v>121</v>
      </c>
      <c r="G3417" s="87">
        <v>43837</v>
      </c>
      <c r="H3417" t="s">
        <v>2974</v>
      </c>
      <c r="I3417" t="s">
        <v>6084</v>
      </c>
      <c r="J3417" t="s">
        <v>6085</v>
      </c>
      <c r="K3417">
        <v>10341</v>
      </c>
      <c r="L3417" t="s">
        <v>6086</v>
      </c>
      <c r="M3417" s="87">
        <v>43838</v>
      </c>
      <c r="N3417" t="s">
        <v>1551</v>
      </c>
      <c r="O3417" t="s">
        <v>1552</v>
      </c>
      <c r="P3417" s="61">
        <v>1430</v>
      </c>
      <c r="Q3417" t="s">
        <v>1552</v>
      </c>
      <c r="R3417" s="61">
        <v>1430</v>
      </c>
      <c r="S3417" s="61">
        <v>0</v>
      </c>
    </row>
    <row r="3418" spans="1:19" x14ac:dyDescent="0.2">
      <c r="A3418" t="s">
        <v>647</v>
      </c>
      <c r="B3418" t="s">
        <v>1062</v>
      </c>
      <c r="C3418" t="s">
        <v>1433</v>
      </c>
      <c r="D3418" t="s">
        <v>239</v>
      </c>
      <c r="E3418" t="s">
        <v>1546</v>
      </c>
      <c r="F3418" t="s">
        <v>121</v>
      </c>
      <c r="G3418" s="87">
        <v>43837</v>
      </c>
      <c r="H3418" t="s">
        <v>2974</v>
      </c>
      <c r="I3418" t="s">
        <v>6087</v>
      </c>
      <c r="J3418" t="s">
        <v>4705</v>
      </c>
      <c r="K3418">
        <v>10331</v>
      </c>
      <c r="L3418" t="s">
        <v>6088</v>
      </c>
      <c r="M3418" s="87">
        <v>43837</v>
      </c>
      <c r="N3418" t="s">
        <v>1551</v>
      </c>
      <c r="O3418" t="s">
        <v>1552</v>
      </c>
      <c r="P3418" s="61">
        <v>-637.1</v>
      </c>
      <c r="Q3418" t="s">
        <v>1552</v>
      </c>
      <c r="R3418" s="61">
        <v>0</v>
      </c>
      <c r="S3418" s="61">
        <v>-637.1</v>
      </c>
    </row>
    <row r="3419" spans="1:19" x14ac:dyDescent="0.2">
      <c r="A3419" t="s">
        <v>647</v>
      </c>
      <c r="B3419" t="s">
        <v>1062</v>
      </c>
      <c r="C3419" t="s">
        <v>1433</v>
      </c>
      <c r="D3419" t="s">
        <v>239</v>
      </c>
      <c r="E3419" t="s">
        <v>1546</v>
      </c>
      <c r="F3419" t="s">
        <v>121</v>
      </c>
      <c r="G3419" s="87">
        <v>43837</v>
      </c>
      <c r="H3419" t="s">
        <v>2974</v>
      </c>
      <c r="I3419" t="s">
        <v>6089</v>
      </c>
      <c r="J3419" t="s">
        <v>4708</v>
      </c>
      <c r="K3419">
        <v>10331</v>
      </c>
      <c r="L3419" t="s">
        <v>6090</v>
      </c>
      <c r="M3419" s="87">
        <v>43837</v>
      </c>
      <c r="N3419" t="s">
        <v>1551</v>
      </c>
      <c r="O3419" t="s">
        <v>1552</v>
      </c>
      <c r="P3419" s="61">
        <v>-4011.48</v>
      </c>
      <c r="Q3419" t="s">
        <v>1552</v>
      </c>
      <c r="R3419" s="61">
        <v>0</v>
      </c>
      <c r="S3419" s="61">
        <v>-4011.48</v>
      </c>
    </row>
    <row r="3420" spans="1:19" x14ac:dyDescent="0.2">
      <c r="A3420" t="s">
        <v>647</v>
      </c>
      <c r="B3420" t="s">
        <v>1062</v>
      </c>
      <c r="C3420" t="s">
        <v>1433</v>
      </c>
      <c r="D3420" t="s">
        <v>239</v>
      </c>
      <c r="E3420" t="s">
        <v>1546</v>
      </c>
      <c r="F3420" t="s">
        <v>121</v>
      </c>
      <c r="G3420" s="87">
        <v>43837</v>
      </c>
      <c r="H3420" t="s">
        <v>2974</v>
      </c>
      <c r="I3420" t="s">
        <v>6091</v>
      </c>
      <c r="J3420" t="s">
        <v>4530</v>
      </c>
      <c r="K3420">
        <v>10331</v>
      </c>
      <c r="L3420" t="s">
        <v>6092</v>
      </c>
      <c r="M3420" s="87">
        <v>43837</v>
      </c>
      <c r="N3420" t="s">
        <v>1551</v>
      </c>
      <c r="O3420" t="s">
        <v>1552</v>
      </c>
      <c r="P3420" s="61">
        <v>-718.37</v>
      </c>
      <c r="Q3420" t="s">
        <v>1552</v>
      </c>
      <c r="R3420" s="61">
        <v>0</v>
      </c>
      <c r="S3420" s="61">
        <v>-718.37</v>
      </c>
    </row>
    <row r="3421" spans="1:19" x14ac:dyDescent="0.2">
      <c r="A3421" t="s">
        <v>647</v>
      </c>
      <c r="B3421" t="s">
        <v>1062</v>
      </c>
      <c r="C3421" t="s">
        <v>1433</v>
      </c>
      <c r="D3421" t="s">
        <v>239</v>
      </c>
      <c r="E3421" t="s">
        <v>1546</v>
      </c>
      <c r="F3421" t="s">
        <v>121</v>
      </c>
      <c r="G3421" s="87">
        <v>43837</v>
      </c>
      <c r="H3421" t="s">
        <v>2974</v>
      </c>
      <c r="I3421" t="s">
        <v>6093</v>
      </c>
      <c r="J3421" t="s">
        <v>4532</v>
      </c>
      <c r="K3421">
        <v>10331</v>
      </c>
      <c r="L3421" t="s">
        <v>6092</v>
      </c>
      <c r="M3421" s="87">
        <v>43837</v>
      </c>
      <c r="N3421" t="s">
        <v>1551</v>
      </c>
      <c r="O3421" t="s">
        <v>1552</v>
      </c>
      <c r="P3421" s="61">
        <v>-829.73</v>
      </c>
      <c r="Q3421" t="s">
        <v>1552</v>
      </c>
      <c r="R3421" s="61">
        <v>0</v>
      </c>
      <c r="S3421" s="61">
        <v>-829.73</v>
      </c>
    </row>
    <row r="3422" spans="1:19" x14ac:dyDescent="0.2">
      <c r="A3422" t="s">
        <v>647</v>
      </c>
      <c r="B3422" t="s">
        <v>1062</v>
      </c>
      <c r="C3422" t="s">
        <v>1433</v>
      </c>
      <c r="D3422" t="s">
        <v>239</v>
      </c>
      <c r="E3422" t="s">
        <v>1546</v>
      </c>
      <c r="F3422" t="s">
        <v>121</v>
      </c>
      <c r="G3422" s="87">
        <v>43837</v>
      </c>
      <c r="H3422" t="s">
        <v>2974</v>
      </c>
      <c r="I3422" t="s">
        <v>6094</v>
      </c>
      <c r="J3422" t="s">
        <v>4534</v>
      </c>
      <c r="K3422">
        <v>10331</v>
      </c>
      <c r="L3422" t="s">
        <v>6092</v>
      </c>
      <c r="M3422" s="87">
        <v>43837</v>
      </c>
      <c r="N3422" t="s">
        <v>1551</v>
      </c>
      <c r="O3422" t="s">
        <v>1552</v>
      </c>
      <c r="P3422" s="61">
        <v>-1194.05</v>
      </c>
      <c r="Q3422" t="s">
        <v>1552</v>
      </c>
      <c r="R3422" s="61">
        <v>0</v>
      </c>
      <c r="S3422" s="61">
        <v>-1194.05</v>
      </c>
    </row>
    <row r="3423" spans="1:19" x14ac:dyDescent="0.2">
      <c r="A3423" t="s">
        <v>647</v>
      </c>
      <c r="B3423" t="s">
        <v>1062</v>
      </c>
      <c r="C3423" t="s">
        <v>1433</v>
      </c>
      <c r="D3423" t="s">
        <v>239</v>
      </c>
      <c r="E3423" t="s">
        <v>1546</v>
      </c>
      <c r="F3423" t="s">
        <v>121</v>
      </c>
      <c r="G3423" s="87">
        <v>43837</v>
      </c>
      <c r="H3423" t="s">
        <v>2974</v>
      </c>
      <c r="I3423" t="s">
        <v>6095</v>
      </c>
      <c r="J3423" t="s">
        <v>4536</v>
      </c>
      <c r="K3423">
        <v>10331</v>
      </c>
      <c r="L3423" t="s">
        <v>6092</v>
      </c>
      <c r="M3423" s="87">
        <v>43837</v>
      </c>
      <c r="N3423" t="s">
        <v>1551</v>
      </c>
      <c r="O3423" t="s">
        <v>1552</v>
      </c>
      <c r="P3423" s="61">
        <v>-726.76</v>
      </c>
      <c r="Q3423" t="s">
        <v>1552</v>
      </c>
      <c r="R3423" s="61">
        <v>0</v>
      </c>
      <c r="S3423" s="61">
        <v>-726.76</v>
      </c>
    </row>
    <row r="3424" spans="1:19" x14ac:dyDescent="0.2">
      <c r="A3424" t="s">
        <v>647</v>
      </c>
      <c r="B3424" t="s">
        <v>1062</v>
      </c>
      <c r="C3424" t="s">
        <v>1433</v>
      </c>
      <c r="D3424" t="s">
        <v>239</v>
      </c>
      <c r="E3424" t="s">
        <v>1546</v>
      </c>
      <c r="F3424" t="s">
        <v>121</v>
      </c>
      <c r="G3424" s="87">
        <v>43837</v>
      </c>
      <c r="H3424" t="s">
        <v>2974</v>
      </c>
      <c r="I3424" t="s">
        <v>6096</v>
      </c>
      <c r="J3424" t="s">
        <v>4538</v>
      </c>
      <c r="K3424">
        <v>10331</v>
      </c>
      <c r="L3424" t="s">
        <v>6092</v>
      </c>
      <c r="M3424" s="87">
        <v>43837</v>
      </c>
      <c r="N3424" t="s">
        <v>1551</v>
      </c>
      <c r="O3424" t="s">
        <v>1552</v>
      </c>
      <c r="P3424" s="61">
        <v>-1372.55</v>
      </c>
      <c r="Q3424" t="s">
        <v>1552</v>
      </c>
      <c r="R3424" s="61">
        <v>0</v>
      </c>
      <c r="S3424" s="61">
        <v>-1372.55</v>
      </c>
    </row>
    <row r="3425" spans="1:19" x14ac:dyDescent="0.2">
      <c r="A3425" t="s">
        <v>647</v>
      </c>
      <c r="B3425" t="s">
        <v>1062</v>
      </c>
      <c r="C3425" t="s">
        <v>1433</v>
      </c>
      <c r="D3425" t="s">
        <v>239</v>
      </c>
      <c r="E3425" t="s">
        <v>1546</v>
      </c>
      <c r="F3425" t="s">
        <v>121</v>
      </c>
      <c r="G3425" s="87">
        <v>43837</v>
      </c>
      <c r="H3425" t="s">
        <v>2974</v>
      </c>
      <c r="I3425" t="s">
        <v>6097</v>
      </c>
      <c r="J3425" t="s">
        <v>4525</v>
      </c>
      <c r="K3425">
        <v>10331</v>
      </c>
      <c r="L3425" t="s">
        <v>6092</v>
      </c>
      <c r="M3425" s="87">
        <v>43837</v>
      </c>
      <c r="N3425" t="s">
        <v>1551</v>
      </c>
      <c r="O3425" t="s">
        <v>1552</v>
      </c>
      <c r="P3425" s="61">
        <v>-1395.28</v>
      </c>
      <c r="Q3425" t="s">
        <v>1552</v>
      </c>
      <c r="R3425" s="61">
        <v>0</v>
      </c>
      <c r="S3425" s="61">
        <v>-1395.28</v>
      </c>
    </row>
    <row r="3426" spans="1:19" x14ac:dyDescent="0.2">
      <c r="A3426" t="s">
        <v>647</v>
      </c>
      <c r="B3426" t="s">
        <v>1062</v>
      </c>
      <c r="C3426" t="s">
        <v>1433</v>
      </c>
      <c r="D3426" t="s">
        <v>239</v>
      </c>
      <c r="E3426" t="s">
        <v>1546</v>
      </c>
      <c r="F3426" t="s">
        <v>121</v>
      </c>
      <c r="G3426" s="87">
        <v>43837</v>
      </c>
      <c r="H3426" t="s">
        <v>2974</v>
      </c>
      <c r="I3426" t="s">
        <v>6098</v>
      </c>
      <c r="J3426" t="s">
        <v>4528</v>
      </c>
      <c r="K3426">
        <v>10331</v>
      </c>
      <c r="L3426" t="s">
        <v>6092</v>
      </c>
      <c r="M3426" s="87">
        <v>43837</v>
      </c>
      <c r="N3426" t="s">
        <v>1551</v>
      </c>
      <c r="O3426" t="s">
        <v>1552</v>
      </c>
      <c r="P3426" s="61">
        <v>-794.12</v>
      </c>
      <c r="Q3426" t="s">
        <v>1552</v>
      </c>
      <c r="R3426" s="61">
        <v>0</v>
      </c>
      <c r="S3426" s="61">
        <v>-794.12</v>
      </c>
    </row>
    <row r="3427" spans="1:19" x14ac:dyDescent="0.2">
      <c r="A3427" t="s">
        <v>647</v>
      </c>
      <c r="B3427" t="s">
        <v>1062</v>
      </c>
      <c r="C3427" t="s">
        <v>1433</v>
      </c>
      <c r="D3427" t="s">
        <v>239</v>
      </c>
      <c r="E3427" t="s">
        <v>1546</v>
      </c>
      <c r="F3427" t="s">
        <v>121</v>
      </c>
      <c r="G3427" s="87">
        <v>43838</v>
      </c>
      <c r="H3427" t="s">
        <v>2974</v>
      </c>
      <c r="I3427" t="s">
        <v>6099</v>
      </c>
      <c r="J3427" t="s">
        <v>6100</v>
      </c>
      <c r="K3427">
        <v>10342</v>
      </c>
      <c r="L3427" t="s">
        <v>6101</v>
      </c>
      <c r="M3427" s="87">
        <v>43840</v>
      </c>
      <c r="N3427" t="s">
        <v>1551</v>
      </c>
      <c r="O3427" t="s">
        <v>1552</v>
      </c>
      <c r="P3427" s="61">
        <v>5500</v>
      </c>
      <c r="Q3427" t="s">
        <v>1552</v>
      </c>
      <c r="R3427" s="61">
        <v>5500</v>
      </c>
      <c r="S3427" s="61">
        <v>0</v>
      </c>
    </row>
    <row r="3428" spans="1:19" x14ac:dyDescent="0.2">
      <c r="A3428" t="s">
        <v>647</v>
      </c>
      <c r="B3428" t="s">
        <v>1062</v>
      </c>
      <c r="C3428" t="s">
        <v>1433</v>
      </c>
      <c r="D3428" t="s">
        <v>239</v>
      </c>
      <c r="E3428" t="s">
        <v>1546</v>
      </c>
      <c r="F3428" t="s">
        <v>121</v>
      </c>
      <c r="G3428" s="87">
        <v>43839</v>
      </c>
      <c r="H3428" t="s">
        <v>2974</v>
      </c>
      <c r="I3428" t="s">
        <v>6102</v>
      </c>
      <c r="J3428" t="s">
        <v>4520</v>
      </c>
      <c r="K3428">
        <v>10342</v>
      </c>
      <c r="L3428" t="s">
        <v>6103</v>
      </c>
      <c r="M3428" s="87">
        <v>43840</v>
      </c>
      <c r="N3428" t="s">
        <v>1551</v>
      </c>
      <c r="O3428" t="s">
        <v>1552</v>
      </c>
      <c r="P3428" s="61">
        <v>385</v>
      </c>
      <c r="Q3428" t="s">
        <v>1552</v>
      </c>
      <c r="R3428" s="61">
        <v>385</v>
      </c>
      <c r="S3428" s="61">
        <v>0</v>
      </c>
    </row>
    <row r="3429" spans="1:19" x14ac:dyDescent="0.2">
      <c r="A3429" t="s">
        <v>647</v>
      </c>
      <c r="B3429" t="s">
        <v>1062</v>
      </c>
      <c r="C3429" t="s">
        <v>1433</v>
      </c>
      <c r="D3429" t="s">
        <v>239</v>
      </c>
      <c r="E3429" t="s">
        <v>1546</v>
      </c>
      <c r="F3429" t="s">
        <v>121</v>
      </c>
      <c r="G3429" s="87">
        <v>43839</v>
      </c>
      <c r="H3429" t="s">
        <v>2974</v>
      </c>
      <c r="I3429" t="s">
        <v>6104</v>
      </c>
      <c r="J3429" t="s">
        <v>6105</v>
      </c>
      <c r="K3429">
        <v>10349</v>
      </c>
      <c r="L3429" t="s">
        <v>6106</v>
      </c>
      <c r="M3429" s="87">
        <v>43863</v>
      </c>
      <c r="N3429" t="s">
        <v>1635</v>
      </c>
      <c r="O3429" t="s">
        <v>1552</v>
      </c>
      <c r="P3429" s="61">
        <v>2750</v>
      </c>
      <c r="Q3429" t="s">
        <v>1552</v>
      </c>
      <c r="R3429" s="61">
        <v>2750</v>
      </c>
      <c r="S3429" s="61">
        <v>0</v>
      </c>
    </row>
    <row r="3430" spans="1:19" x14ac:dyDescent="0.2">
      <c r="A3430" t="s">
        <v>647</v>
      </c>
      <c r="B3430" t="s">
        <v>1062</v>
      </c>
      <c r="C3430" t="s">
        <v>1433</v>
      </c>
      <c r="D3430" t="s">
        <v>239</v>
      </c>
      <c r="E3430" t="s">
        <v>1546</v>
      </c>
      <c r="F3430" t="s">
        <v>121</v>
      </c>
      <c r="G3430" s="87">
        <v>43839</v>
      </c>
      <c r="H3430" t="s">
        <v>2974</v>
      </c>
      <c r="I3430" t="s">
        <v>6107</v>
      </c>
      <c r="J3430" t="s">
        <v>6108</v>
      </c>
      <c r="K3430">
        <v>10349</v>
      </c>
      <c r="L3430" t="s">
        <v>6106</v>
      </c>
      <c r="M3430" s="87">
        <v>43863</v>
      </c>
      <c r="N3430" t="s">
        <v>1635</v>
      </c>
      <c r="O3430" t="s">
        <v>1552</v>
      </c>
      <c r="P3430" s="61">
        <v>385</v>
      </c>
      <c r="Q3430" t="s">
        <v>1552</v>
      </c>
      <c r="R3430" s="61">
        <v>385</v>
      </c>
      <c r="S3430" s="61">
        <v>0</v>
      </c>
    </row>
    <row r="3431" spans="1:19" x14ac:dyDescent="0.2">
      <c r="A3431" t="s">
        <v>647</v>
      </c>
      <c r="B3431" t="s">
        <v>1062</v>
      </c>
      <c r="C3431" t="s">
        <v>1433</v>
      </c>
      <c r="D3431" t="s">
        <v>239</v>
      </c>
      <c r="E3431" t="s">
        <v>1546</v>
      </c>
      <c r="F3431" t="s">
        <v>121</v>
      </c>
      <c r="G3431" s="87">
        <v>43840</v>
      </c>
      <c r="H3431" t="s">
        <v>2974</v>
      </c>
      <c r="I3431" t="s">
        <v>4485</v>
      </c>
      <c r="J3431" t="s">
        <v>4580</v>
      </c>
      <c r="K3431">
        <v>10342</v>
      </c>
      <c r="L3431" t="s">
        <v>6109</v>
      </c>
      <c r="M3431" s="87">
        <v>43840</v>
      </c>
      <c r="N3431" t="s">
        <v>1551</v>
      </c>
      <c r="O3431" t="s">
        <v>1552</v>
      </c>
      <c r="P3431" s="61">
        <v>-272.2</v>
      </c>
      <c r="Q3431" t="s">
        <v>1552</v>
      </c>
      <c r="R3431" s="61">
        <v>0</v>
      </c>
      <c r="S3431" s="61">
        <v>-272.2</v>
      </c>
    </row>
    <row r="3432" spans="1:19" x14ac:dyDescent="0.2">
      <c r="A3432" t="s">
        <v>647</v>
      </c>
      <c r="B3432" t="s">
        <v>1062</v>
      </c>
      <c r="C3432" t="s">
        <v>1433</v>
      </c>
      <c r="D3432" t="s">
        <v>239</v>
      </c>
      <c r="E3432" t="s">
        <v>1546</v>
      </c>
      <c r="F3432" t="s">
        <v>121</v>
      </c>
      <c r="G3432" s="87">
        <v>43840</v>
      </c>
      <c r="H3432" t="s">
        <v>2974</v>
      </c>
      <c r="I3432" t="s">
        <v>4485</v>
      </c>
      <c r="J3432" t="s">
        <v>4490</v>
      </c>
      <c r="K3432">
        <v>10342</v>
      </c>
      <c r="L3432" t="s">
        <v>6109</v>
      </c>
      <c r="M3432" s="87">
        <v>43840</v>
      </c>
      <c r="N3432" t="s">
        <v>1551</v>
      </c>
      <c r="O3432" t="s">
        <v>1552</v>
      </c>
      <c r="P3432" s="61">
        <v>-250</v>
      </c>
      <c r="Q3432" t="s">
        <v>1552</v>
      </c>
      <c r="R3432" s="61">
        <v>0</v>
      </c>
      <c r="S3432" s="61">
        <v>-250</v>
      </c>
    </row>
    <row r="3433" spans="1:19" x14ac:dyDescent="0.2">
      <c r="A3433" t="s">
        <v>647</v>
      </c>
      <c r="B3433" t="s">
        <v>1062</v>
      </c>
      <c r="C3433" t="s">
        <v>1433</v>
      </c>
      <c r="D3433" t="s">
        <v>239</v>
      </c>
      <c r="E3433" t="s">
        <v>1546</v>
      </c>
      <c r="F3433" t="s">
        <v>121</v>
      </c>
      <c r="G3433" s="87">
        <v>43840</v>
      </c>
      <c r="H3433" t="s">
        <v>2974</v>
      </c>
      <c r="I3433" t="s">
        <v>4485</v>
      </c>
      <c r="J3433" t="s">
        <v>4486</v>
      </c>
      <c r="K3433">
        <v>10342</v>
      </c>
      <c r="L3433" t="s">
        <v>6109</v>
      </c>
      <c r="M3433" s="87">
        <v>43840</v>
      </c>
      <c r="N3433" t="s">
        <v>1551</v>
      </c>
      <c r="O3433" t="s">
        <v>1552</v>
      </c>
      <c r="P3433" s="61">
        <v>-671</v>
      </c>
      <c r="Q3433" t="s">
        <v>1552</v>
      </c>
      <c r="R3433" s="61">
        <v>0</v>
      </c>
      <c r="S3433" s="61">
        <v>-671</v>
      </c>
    </row>
    <row r="3434" spans="1:19" x14ac:dyDescent="0.2">
      <c r="A3434" t="s">
        <v>647</v>
      </c>
      <c r="B3434" t="s">
        <v>1062</v>
      </c>
      <c r="C3434" t="s">
        <v>1433</v>
      </c>
      <c r="D3434" t="s">
        <v>239</v>
      </c>
      <c r="E3434" t="s">
        <v>1546</v>
      </c>
      <c r="F3434" t="s">
        <v>121</v>
      </c>
      <c r="G3434" s="87">
        <v>43840</v>
      </c>
      <c r="H3434" t="s">
        <v>2974</v>
      </c>
      <c r="I3434" t="s">
        <v>4485</v>
      </c>
      <c r="J3434" t="s">
        <v>6110</v>
      </c>
      <c r="K3434">
        <v>10342</v>
      </c>
      <c r="L3434" t="s">
        <v>6109</v>
      </c>
      <c r="M3434" s="87">
        <v>43840</v>
      </c>
      <c r="N3434" t="s">
        <v>1551</v>
      </c>
      <c r="O3434" t="s">
        <v>1552</v>
      </c>
      <c r="P3434" s="61">
        <v>-150</v>
      </c>
      <c r="Q3434" t="s">
        <v>1552</v>
      </c>
      <c r="R3434" s="61">
        <v>0</v>
      </c>
      <c r="S3434" s="61">
        <v>-150</v>
      </c>
    </row>
    <row r="3435" spans="1:19" x14ac:dyDescent="0.2">
      <c r="A3435" t="s">
        <v>647</v>
      </c>
      <c r="B3435" t="s">
        <v>1062</v>
      </c>
      <c r="C3435" t="s">
        <v>1433</v>
      </c>
      <c r="D3435" t="s">
        <v>239</v>
      </c>
      <c r="E3435" t="s">
        <v>1546</v>
      </c>
      <c r="F3435" t="s">
        <v>121</v>
      </c>
      <c r="G3435" s="87">
        <v>43840</v>
      </c>
      <c r="H3435" t="s">
        <v>2974</v>
      </c>
      <c r="I3435" t="s">
        <v>6111</v>
      </c>
      <c r="J3435" t="s">
        <v>4583</v>
      </c>
      <c r="K3435">
        <v>10349</v>
      </c>
      <c r="L3435" t="s">
        <v>6106</v>
      </c>
      <c r="M3435" s="87">
        <v>43863</v>
      </c>
      <c r="N3435" t="s">
        <v>1635</v>
      </c>
      <c r="O3435" t="s">
        <v>1552</v>
      </c>
      <c r="P3435" s="61">
        <v>3300</v>
      </c>
      <c r="Q3435" t="s">
        <v>1552</v>
      </c>
      <c r="R3435" s="61">
        <v>3300</v>
      </c>
      <c r="S3435" s="61">
        <v>0</v>
      </c>
    </row>
    <row r="3436" spans="1:19" x14ac:dyDescent="0.2">
      <c r="A3436" t="s">
        <v>647</v>
      </c>
      <c r="B3436" t="s">
        <v>1062</v>
      </c>
      <c r="C3436" t="s">
        <v>1433</v>
      </c>
      <c r="D3436" t="s">
        <v>239</v>
      </c>
      <c r="E3436" t="s">
        <v>1546</v>
      </c>
      <c r="F3436" t="s">
        <v>121</v>
      </c>
      <c r="G3436" s="87">
        <v>43840</v>
      </c>
      <c r="H3436" t="s">
        <v>2974</v>
      </c>
      <c r="I3436" t="s">
        <v>6112</v>
      </c>
      <c r="J3436" t="s">
        <v>6113</v>
      </c>
      <c r="K3436">
        <v>10349</v>
      </c>
      <c r="L3436" t="s">
        <v>6106</v>
      </c>
      <c r="M3436" s="87">
        <v>43863</v>
      </c>
      <c r="N3436" t="s">
        <v>1635</v>
      </c>
      <c r="O3436" t="s">
        <v>1552</v>
      </c>
      <c r="P3436" s="61">
        <v>1089</v>
      </c>
      <c r="Q3436" t="s">
        <v>1552</v>
      </c>
      <c r="R3436" s="61">
        <v>1089</v>
      </c>
      <c r="S3436" s="61">
        <v>0</v>
      </c>
    </row>
    <row r="3437" spans="1:19" x14ac:dyDescent="0.2">
      <c r="A3437" t="s">
        <v>647</v>
      </c>
      <c r="B3437" t="s">
        <v>1062</v>
      </c>
      <c r="C3437" t="s">
        <v>1433</v>
      </c>
      <c r="D3437" t="s">
        <v>239</v>
      </c>
      <c r="E3437" t="s">
        <v>1546</v>
      </c>
      <c r="F3437" t="s">
        <v>121</v>
      </c>
      <c r="G3437" s="87">
        <v>43840</v>
      </c>
      <c r="H3437" t="s">
        <v>2974</v>
      </c>
      <c r="I3437" t="s">
        <v>6114</v>
      </c>
      <c r="J3437" t="s">
        <v>4552</v>
      </c>
      <c r="K3437">
        <v>10349</v>
      </c>
      <c r="L3437" t="s">
        <v>6106</v>
      </c>
      <c r="M3437" s="87">
        <v>43863</v>
      </c>
      <c r="N3437" t="s">
        <v>1635</v>
      </c>
      <c r="O3437" t="s">
        <v>1552</v>
      </c>
      <c r="P3437" s="61">
        <v>550</v>
      </c>
      <c r="Q3437" t="s">
        <v>1552</v>
      </c>
      <c r="R3437" s="61">
        <v>550</v>
      </c>
      <c r="S3437" s="61">
        <v>0</v>
      </c>
    </row>
    <row r="3438" spans="1:19" x14ac:dyDescent="0.2">
      <c r="A3438" t="s">
        <v>647</v>
      </c>
      <c r="B3438" t="s">
        <v>1062</v>
      </c>
      <c r="C3438" t="s">
        <v>1433</v>
      </c>
      <c r="D3438" t="s">
        <v>239</v>
      </c>
      <c r="E3438" t="s">
        <v>1546</v>
      </c>
      <c r="F3438" t="s">
        <v>121</v>
      </c>
      <c r="G3438" s="87">
        <v>43844</v>
      </c>
      <c r="H3438" t="s">
        <v>2974</v>
      </c>
      <c r="I3438" t="s">
        <v>6115</v>
      </c>
      <c r="J3438" t="s">
        <v>4530</v>
      </c>
      <c r="K3438">
        <v>10349</v>
      </c>
      <c r="L3438" t="s">
        <v>6116</v>
      </c>
      <c r="M3438" s="87">
        <v>43863</v>
      </c>
      <c r="N3438" t="s">
        <v>1635</v>
      </c>
      <c r="O3438" t="s">
        <v>1552</v>
      </c>
      <c r="P3438" s="61">
        <v>-164.42</v>
      </c>
      <c r="Q3438" t="s">
        <v>1552</v>
      </c>
      <c r="R3438" s="61">
        <v>0</v>
      </c>
      <c r="S3438" s="61">
        <v>-164.42</v>
      </c>
    </row>
    <row r="3439" spans="1:19" x14ac:dyDescent="0.2">
      <c r="A3439" t="s">
        <v>647</v>
      </c>
      <c r="B3439" t="s">
        <v>1062</v>
      </c>
      <c r="C3439" t="s">
        <v>1433</v>
      </c>
      <c r="D3439" t="s">
        <v>239</v>
      </c>
      <c r="E3439" t="s">
        <v>1546</v>
      </c>
      <c r="F3439" t="s">
        <v>121</v>
      </c>
      <c r="G3439" s="87">
        <v>43844</v>
      </c>
      <c r="H3439" t="s">
        <v>2974</v>
      </c>
      <c r="I3439" t="s">
        <v>6117</v>
      </c>
      <c r="J3439" t="s">
        <v>4532</v>
      </c>
      <c r="K3439">
        <v>10349</v>
      </c>
      <c r="L3439" t="s">
        <v>6116</v>
      </c>
      <c r="M3439" s="87">
        <v>43863</v>
      </c>
      <c r="N3439" t="s">
        <v>1635</v>
      </c>
      <c r="O3439" t="s">
        <v>1552</v>
      </c>
      <c r="P3439" s="61">
        <v>-276.58</v>
      </c>
      <c r="Q3439" t="s">
        <v>1552</v>
      </c>
      <c r="R3439" s="61">
        <v>0</v>
      </c>
      <c r="S3439" s="61">
        <v>-276.58</v>
      </c>
    </row>
    <row r="3440" spans="1:19" x14ac:dyDescent="0.2">
      <c r="A3440" t="s">
        <v>647</v>
      </c>
      <c r="B3440" t="s">
        <v>1062</v>
      </c>
      <c r="C3440" t="s">
        <v>1433</v>
      </c>
      <c r="D3440" t="s">
        <v>239</v>
      </c>
      <c r="E3440" t="s">
        <v>1546</v>
      </c>
      <c r="F3440" t="s">
        <v>121</v>
      </c>
      <c r="G3440" s="87">
        <v>43844</v>
      </c>
      <c r="H3440" t="s">
        <v>2974</v>
      </c>
      <c r="I3440" t="s">
        <v>6118</v>
      </c>
      <c r="J3440" t="s">
        <v>4534</v>
      </c>
      <c r="K3440">
        <v>10349</v>
      </c>
      <c r="L3440" t="s">
        <v>6116</v>
      </c>
      <c r="M3440" s="87">
        <v>43863</v>
      </c>
      <c r="N3440" t="s">
        <v>1635</v>
      </c>
      <c r="O3440" t="s">
        <v>1552</v>
      </c>
      <c r="P3440" s="61">
        <v>-215.62</v>
      </c>
      <c r="Q3440" t="s">
        <v>1552</v>
      </c>
      <c r="R3440" s="61">
        <v>0</v>
      </c>
      <c r="S3440" s="61">
        <v>-215.62</v>
      </c>
    </row>
    <row r="3441" spans="1:19" x14ac:dyDescent="0.2">
      <c r="A3441" t="s">
        <v>647</v>
      </c>
      <c r="B3441" t="s">
        <v>1062</v>
      </c>
      <c r="C3441" t="s">
        <v>1433</v>
      </c>
      <c r="D3441" t="s">
        <v>239</v>
      </c>
      <c r="E3441" t="s">
        <v>1546</v>
      </c>
      <c r="F3441" t="s">
        <v>121</v>
      </c>
      <c r="G3441" s="87">
        <v>43844</v>
      </c>
      <c r="H3441" t="s">
        <v>2974</v>
      </c>
      <c r="I3441" t="s">
        <v>6119</v>
      </c>
      <c r="J3441" t="s">
        <v>4536</v>
      </c>
      <c r="K3441">
        <v>10349</v>
      </c>
      <c r="L3441" t="s">
        <v>6116</v>
      </c>
      <c r="M3441" s="87">
        <v>43863</v>
      </c>
      <c r="N3441" t="s">
        <v>1635</v>
      </c>
      <c r="O3441" t="s">
        <v>1552</v>
      </c>
      <c r="P3441" s="61">
        <v>-242.25</v>
      </c>
      <c r="Q3441" t="s">
        <v>1552</v>
      </c>
      <c r="R3441" s="61">
        <v>0</v>
      </c>
      <c r="S3441" s="61">
        <v>-242.25</v>
      </c>
    </row>
    <row r="3442" spans="1:19" x14ac:dyDescent="0.2">
      <c r="A3442" t="s">
        <v>647</v>
      </c>
      <c r="B3442" t="s">
        <v>1062</v>
      </c>
      <c r="C3442" t="s">
        <v>1433</v>
      </c>
      <c r="D3442" t="s">
        <v>239</v>
      </c>
      <c r="E3442" t="s">
        <v>1546</v>
      </c>
      <c r="F3442" t="s">
        <v>121</v>
      </c>
      <c r="G3442" s="87">
        <v>43844</v>
      </c>
      <c r="H3442" t="s">
        <v>2974</v>
      </c>
      <c r="I3442" t="s">
        <v>6120</v>
      </c>
      <c r="J3442" t="s">
        <v>4538</v>
      </c>
      <c r="K3442">
        <v>10349</v>
      </c>
      <c r="L3442" t="s">
        <v>6116</v>
      </c>
      <c r="M3442" s="87">
        <v>43863</v>
      </c>
      <c r="N3442" t="s">
        <v>1635</v>
      </c>
      <c r="O3442" t="s">
        <v>1552</v>
      </c>
      <c r="P3442" s="61">
        <v>-457.52</v>
      </c>
      <c r="Q3442" t="s">
        <v>1552</v>
      </c>
      <c r="R3442" s="61">
        <v>0</v>
      </c>
      <c r="S3442" s="61">
        <v>-457.52</v>
      </c>
    </row>
    <row r="3443" spans="1:19" x14ac:dyDescent="0.2">
      <c r="A3443" t="s">
        <v>647</v>
      </c>
      <c r="B3443" t="s">
        <v>1062</v>
      </c>
      <c r="C3443" t="s">
        <v>1433</v>
      </c>
      <c r="D3443" t="s">
        <v>239</v>
      </c>
      <c r="E3443" t="s">
        <v>1546</v>
      </c>
      <c r="F3443" t="s">
        <v>121</v>
      </c>
      <c r="G3443" s="87">
        <v>43844</v>
      </c>
      <c r="H3443" t="s">
        <v>2974</v>
      </c>
      <c r="I3443" t="s">
        <v>6121</v>
      </c>
      <c r="J3443" t="s">
        <v>4525</v>
      </c>
      <c r="K3443">
        <v>10349</v>
      </c>
      <c r="L3443" t="s">
        <v>6116</v>
      </c>
      <c r="M3443" s="87">
        <v>43863</v>
      </c>
      <c r="N3443" t="s">
        <v>1635</v>
      </c>
      <c r="O3443" t="s">
        <v>1552</v>
      </c>
      <c r="P3443" s="61">
        <v>-331.35</v>
      </c>
      <c r="Q3443" t="s">
        <v>1552</v>
      </c>
      <c r="R3443" s="61">
        <v>0</v>
      </c>
      <c r="S3443" s="61">
        <v>-331.35</v>
      </c>
    </row>
    <row r="3444" spans="1:19" x14ac:dyDescent="0.2">
      <c r="A3444" t="s">
        <v>647</v>
      </c>
      <c r="B3444" t="s">
        <v>1062</v>
      </c>
      <c r="C3444" t="s">
        <v>1433</v>
      </c>
      <c r="D3444" t="s">
        <v>239</v>
      </c>
      <c r="E3444" t="s">
        <v>1546</v>
      </c>
      <c r="F3444" t="s">
        <v>121</v>
      </c>
      <c r="G3444" s="87">
        <v>43844</v>
      </c>
      <c r="H3444" t="s">
        <v>2974</v>
      </c>
      <c r="I3444" t="s">
        <v>6122</v>
      </c>
      <c r="J3444" t="s">
        <v>4528</v>
      </c>
      <c r="K3444">
        <v>10349</v>
      </c>
      <c r="L3444" t="s">
        <v>6116</v>
      </c>
      <c r="M3444" s="87">
        <v>43863</v>
      </c>
      <c r="N3444" t="s">
        <v>1635</v>
      </c>
      <c r="O3444" t="s">
        <v>1552</v>
      </c>
      <c r="P3444" s="61">
        <v>-264.70999999999998</v>
      </c>
      <c r="Q3444" t="s">
        <v>1552</v>
      </c>
      <c r="R3444" s="61">
        <v>0</v>
      </c>
      <c r="S3444" s="61">
        <v>-264.70999999999998</v>
      </c>
    </row>
    <row r="3445" spans="1:19" x14ac:dyDescent="0.2">
      <c r="A3445" t="s">
        <v>647</v>
      </c>
      <c r="B3445" t="s">
        <v>1062</v>
      </c>
      <c r="C3445" t="s">
        <v>1433</v>
      </c>
      <c r="D3445" t="s">
        <v>239</v>
      </c>
      <c r="E3445" t="s">
        <v>1546</v>
      </c>
      <c r="F3445" t="s">
        <v>121</v>
      </c>
      <c r="G3445" s="87">
        <v>43844</v>
      </c>
      <c r="H3445" t="s">
        <v>2974</v>
      </c>
      <c r="I3445" t="s">
        <v>6123</v>
      </c>
      <c r="J3445" t="s">
        <v>6124</v>
      </c>
      <c r="K3445">
        <v>10349</v>
      </c>
      <c r="L3445" t="s">
        <v>6125</v>
      </c>
      <c r="M3445" s="87">
        <v>43863</v>
      </c>
      <c r="N3445" t="s">
        <v>1635</v>
      </c>
      <c r="O3445" t="s">
        <v>1552</v>
      </c>
      <c r="P3445" s="61">
        <v>2000</v>
      </c>
      <c r="Q3445" t="s">
        <v>1552</v>
      </c>
      <c r="R3445" s="61">
        <v>2000</v>
      </c>
      <c r="S3445" s="61">
        <v>0</v>
      </c>
    </row>
    <row r="3446" spans="1:19" x14ac:dyDescent="0.2">
      <c r="A3446" t="s">
        <v>647</v>
      </c>
      <c r="B3446" t="s">
        <v>1062</v>
      </c>
      <c r="C3446" t="s">
        <v>1433</v>
      </c>
      <c r="D3446" t="s">
        <v>239</v>
      </c>
      <c r="E3446" t="s">
        <v>1546</v>
      </c>
      <c r="F3446" t="s">
        <v>121</v>
      </c>
      <c r="G3446" s="87">
        <v>43845</v>
      </c>
      <c r="H3446" t="s">
        <v>2974</v>
      </c>
      <c r="I3446" t="s">
        <v>6126</v>
      </c>
      <c r="J3446" t="s">
        <v>4509</v>
      </c>
      <c r="K3446">
        <v>10349</v>
      </c>
      <c r="L3446" t="s">
        <v>6127</v>
      </c>
      <c r="M3446" s="87">
        <v>43863</v>
      </c>
      <c r="N3446" t="s">
        <v>1635</v>
      </c>
      <c r="O3446" t="s">
        <v>1552</v>
      </c>
      <c r="P3446" s="61">
        <v>-15882.11</v>
      </c>
      <c r="Q3446" t="s">
        <v>1552</v>
      </c>
      <c r="R3446" s="61">
        <v>0</v>
      </c>
      <c r="S3446" s="61">
        <v>-15882.11</v>
      </c>
    </row>
    <row r="3447" spans="1:19" x14ac:dyDescent="0.2">
      <c r="A3447" t="s">
        <v>647</v>
      </c>
      <c r="B3447" t="s">
        <v>1062</v>
      </c>
      <c r="C3447" t="s">
        <v>1433</v>
      </c>
      <c r="D3447" t="s">
        <v>239</v>
      </c>
      <c r="E3447" t="s">
        <v>1546</v>
      </c>
      <c r="F3447" t="s">
        <v>121</v>
      </c>
      <c r="G3447" s="87">
        <v>43845</v>
      </c>
      <c r="H3447" t="s">
        <v>2974</v>
      </c>
      <c r="I3447" t="s">
        <v>6128</v>
      </c>
      <c r="J3447" t="s">
        <v>4509</v>
      </c>
      <c r="K3447">
        <v>10349</v>
      </c>
      <c r="L3447" t="s">
        <v>6129</v>
      </c>
      <c r="M3447" s="87">
        <v>43863</v>
      </c>
      <c r="N3447" t="s">
        <v>1635</v>
      </c>
      <c r="O3447" t="s">
        <v>1552</v>
      </c>
      <c r="P3447" s="61">
        <v>-5682</v>
      </c>
      <c r="Q3447" t="s">
        <v>1552</v>
      </c>
      <c r="R3447" s="61">
        <v>0</v>
      </c>
      <c r="S3447" s="61">
        <v>-5682</v>
      </c>
    </row>
    <row r="3448" spans="1:19" x14ac:dyDescent="0.2">
      <c r="A3448" t="s">
        <v>647</v>
      </c>
      <c r="B3448" t="s">
        <v>1062</v>
      </c>
      <c r="C3448" t="s">
        <v>1433</v>
      </c>
      <c r="D3448" t="s">
        <v>239</v>
      </c>
      <c r="E3448" t="s">
        <v>1546</v>
      </c>
      <c r="F3448" t="s">
        <v>121</v>
      </c>
      <c r="G3448" s="87">
        <v>43845</v>
      </c>
      <c r="H3448" t="s">
        <v>2974</v>
      </c>
      <c r="I3448" t="s">
        <v>6130</v>
      </c>
      <c r="J3448" t="s">
        <v>4940</v>
      </c>
      <c r="K3448">
        <v>10349</v>
      </c>
      <c r="L3448" t="s">
        <v>6131</v>
      </c>
      <c r="M3448" s="87">
        <v>43863</v>
      </c>
      <c r="N3448" t="s">
        <v>1635</v>
      </c>
      <c r="O3448" t="s">
        <v>1552</v>
      </c>
      <c r="P3448" s="61">
        <v>9455.49</v>
      </c>
      <c r="Q3448" t="s">
        <v>1552</v>
      </c>
      <c r="R3448" s="61">
        <v>9455.49</v>
      </c>
      <c r="S3448" s="61">
        <v>0</v>
      </c>
    </row>
    <row r="3449" spans="1:19" x14ac:dyDescent="0.2">
      <c r="A3449" t="s">
        <v>647</v>
      </c>
      <c r="B3449" t="s">
        <v>1062</v>
      </c>
      <c r="C3449" t="s">
        <v>1433</v>
      </c>
      <c r="D3449" t="s">
        <v>239</v>
      </c>
      <c r="E3449" t="s">
        <v>1546</v>
      </c>
      <c r="F3449" t="s">
        <v>121</v>
      </c>
      <c r="G3449" s="87">
        <v>43845</v>
      </c>
      <c r="H3449" t="s">
        <v>2974</v>
      </c>
      <c r="I3449" t="s">
        <v>6132</v>
      </c>
      <c r="J3449" t="s">
        <v>4608</v>
      </c>
      <c r="K3449">
        <v>10349</v>
      </c>
      <c r="L3449" t="s">
        <v>6131</v>
      </c>
      <c r="M3449" s="87">
        <v>43863</v>
      </c>
      <c r="N3449" t="s">
        <v>1635</v>
      </c>
      <c r="O3449" t="s">
        <v>1552</v>
      </c>
      <c r="P3449" s="61">
        <v>6281.55</v>
      </c>
      <c r="Q3449" t="s">
        <v>1552</v>
      </c>
      <c r="R3449" s="61">
        <v>6281.55</v>
      </c>
      <c r="S3449" s="61">
        <v>0</v>
      </c>
    </row>
    <row r="3450" spans="1:19" x14ac:dyDescent="0.2">
      <c r="A3450" t="s">
        <v>647</v>
      </c>
      <c r="B3450" t="s">
        <v>1062</v>
      </c>
      <c r="C3450" t="s">
        <v>1433</v>
      </c>
      <c r="D3450" t="s">
        <v>239</v>
      </c>
      <c r="E3450" t="s">
        <v>1546</v>
      </c>
      <c r="F3450" t="s">
        <v>121</v>
      </c>
      <c r="G3450" s="87">
        <v>43847</v>
      </c>
      <c r="H3450" t="s">
        <v>2974</v>
      </c>
      <c r="I3450" t="s">
        <v>4485</v>
      </c>
      <c r="J3450" t="s">
        <v>4546</v>
      </c>
      <c r="K3450">
        <v>10349</v>
      </c>
      <c r="L3450" t="s">
        <v>6133</v>
      </c>
      <c r="M3450" s="87">
        <v>43863</v>
      </c>
      <c r="N3450" t="s">
        <v>1635</v>
      </c>
      <c r="O3450" t="s">
        <v>1552</v>
      </c>
      <c r="P3450" s="61">
        <v>-11.5</v>
      </c>
      <c r="Q3450" t="s">
        <v>1552</v>
      </c>
      <c r="R3450" s="61">
        <v>0</v>
      </c>
      <c r="S3450" s="61">
        <v>-11.5</v>
      </c>
    </row>
    <row r="3451" spans="1:19" x14ac:dyDescent="0.2">
      <c r="A3451" t="s">
        <v>647</v>
      </c>
      <c r="B3451" t="s">
        <v>1062</v>
      </c>
      <c r="C3451" t="s">
        <v>1433</v>
      </c>
      <c r="D3451" t="s">
        <v>239</v>
      </c>
      <c r="E3451" t="s">
        <v>1546</v>
      </c>
      <c r="F3451" t="s">
        <v>121</v>
      </c>
      <c r="G3451" s="87">
        <v>43847</v>
      </c>
      <c r="H3451" t="s">
        <v>2974</v>
      </c>
      <c r="I3451" t="s">
        <v>4485</v>
      </c>
      <c r="J3451" t="s">
        <v>4490</v>
      </c>
      <c r="K3451">
        <v>10349</v>
      </c>
      <c r="L3451" t="s">
        <v>6133</v>
      </c>
      <c r="M3451" s="87">
        <v>43863</v>
      </c>
      <c r="N3451" t="s">
        <v>1635</v>
      </c>
      <c r="O3451" t="s">
        <v>1552</v>
      </c>
      <c r="P3451" s="61">
        <v>-150</v>
      </c>
      <c r="Q3451" t="s">
        <v>1552</v>
      </c>
      <c r="R3451" s="61">
        <v>0</v>
      </c>
      <c r="S3451" s="61">
        <v>-150</v>
      </c>
    </row>
    <row r="3452" spans="1:19" x14ac:dyDescent="0.2">
      <c r="A3452" t="s">
        <v>647</v>
      </c>
      <c r="B3452" t="s">
        <v>1062</v>
      </c>
      <c r="C3452" t="s">
        <v>1433</v>
      </c>
      <c r="D3452" t="s">
        <v>239</v>
      </c>
      <c r="E3452" t="s">
        <v>1546</v>
      </c>
      <c r="F3452" t="s">
        <v>121</v>
      </c>
      <c r="G3452" s="87">
        <v>43847</v>
      </c>
      <c r="H3452" t="s">
        <v>2974</v>
      </c>
      <c r="I3452" t="s">
        <v>4485</v>
      </c>
      <c r="J3452" t="s">
        <v>4820</v>
      </c>
      <c r="K3452">
        <v>10349</v>
      </c>
      <c r="L3452" t="s">
        <v>6133</v>
      </c>
      <c r="M3452" s="87">
        <v>43863</v>
      </c>
      <c r="N3452" t="s">
        <v>1635</v>
      </c>
      <c r="O3452" t="s">
        <v>1552</v>
      </c>
      <c r="P3452" s="61">
        <v>-5720</v>
      </c>
      <c r="Q3452" t="s">
        <v>1552</v>
      </c>
      <c r="R3452" s="61">
        <v>0</v>
      </c>
      <c r="S3452" s="61">
        <v>-5720</v>
      </c>
    </row>
    <row r="3453" spans="1:19" x14ac:dyDescent="0.2">
      <c r="A3453" t="s">
        <v>647</v>
      </c>
      <c r="B3453" t="s">
        <v>1062</v>
      </c>
      <c r="C3453" t="s">
        <v>1433</v>
      </c>
      <c r="D3453" t="s">
        <v>239</v>
      </c>
      <c r="E3453" t="s">
        <v>1546</v>
      </c>
      <c r="F3453" t="s">
        <v>121</v>
      </c>
      <c r="G3453" s="87">
        <v>43847</v>
      </c>
      <c r="H3453" t="s">
        <v>2974</v>
      </c>
      <c r="I3453" t="s">
        <v>4485</v>
      </c>
      <c r="J3453" t="s">
        <v>4818</v>
      </c>
      <c r="K3453">
        <v>10349</v>
      </c>
      <c r="L3453" t="s">
        <v>6133</v>
      </c>
      <c r="M3453" s="87">
        <v>43863</v>
      </c>
      <c r="N3453" t="s">
        <v>1635</v>
      </c>
      <c r="O3453" t="s">
        <v>1552</v>
      </c>
      <c r="P3453" s="61">
        <v>-330</v>
      </c>
      <c r="Q3453" t="s">
        <v>1552</v>
      </c>
      <c r="R3453" s="61">
        <v>0</v>
      </c>
      <c r="S3453" s="61">
        <v>-330</v>
      </c>
    </row>
    <row r="3454" spans="1:19" x14ac:dyDescent="0.2">
      <c r="A3454" t="s">
        <v>647</v>
      </c>
      <c r="B3454" t="s">
        <v>1062</v>
      </c>
      <c r="C3454" t="s">
        <v>1433</v>
      </c>
      <c r="D3454" t="s">
        <v>239</v>
      </c>
      <c r="E3454" t="s">
        <v>1546</v>
      </c>
      <c r="F3454" t="s">
        <v>121</v>
      </c>
      <c r="G3454" s="87">
        <v>43847</v>
      </c>
      <c r="H3454" t="s">
        <v>2974</v>
      </c>
      <c r="I3454" t="s">
        <v>4485</v>
      </c>
      <c r="J3454" t="s">
        <v>6134</v>
      </c>
      <c r="K3454">
        <v>10349</v>
      </c>
      <c r="L3454" t="s">
        <v>6133</v>
      </c>
      <c r="M3454" s="87">
        <v>43863</v>
      </c>
      <c r="N3454" t="s">
        <v>1635</v>
      </c>
      <c r="O3454" t="s">
        <v>1552</v>
      </c>
      <c r="P3454" s="61">
        <v>-390.5</v>
      </c>
      <c r="Q3454" t="s">
        <v>1552</v>
      </c>
      <c r="R3454" s="61">
        <v>0</v>
      </c>
      <c r="S3454" s="61">
        <v>-390.5</v>
      </c>
    </row>
    <row r="3455" spans="1:19" x14ac:dyDescent="0.2">
      <c r="A3455" t="s">
        <v>647</v>
      </c>
      <c r="B3455" t="s">
        <v>1062</v>
      </c>
      <c r="C3455" t="s">
        <v>1433</v>
      </c>
      <c r="D3455" t="s">
        <v>239</v>
      </c>
      <c r="E3455" t="s">
        <v>1546</v>
      </c>
      <c r="F3455" t="s">
        <v>121</v>
      </c>
      <c r="G3455" s="87">
        <v>43847</v>
      </c>
      <c r="H3455" t="s">
        <v>2974</v>
      </c>
      <c r="I3455" t="s">
        <v>6135</v>
      </c>
      <c r="J3455" t="s">
        <v>4727</v>
      </c>
      <c r="K3455">
        <v>10349</v>
      </c>
      <c r="L3455" t="s">
        <v>6131</v>
      </c>
      <c r="M3455" s="87">
        <v>43863</v>
      </c>
      <c r="N3455" t="s">
        <v>1635</v>
      </c>
      <c r="O3455" t="s">
        <v>1552</v>
      </c>
      <c r="P3455" s="61">
        <v>825</v>
      </c>
      <c r="Q3455" t="s">
        <v>1552</v>
      </c>
      <c r="R3455" s="61">
        <v>825</v>
      </c>
      <c r="S3455" s="61">
        <v>0</v>
      </c>
    </row>
    <row r="3456" spans="1:19" x14ac:dyDescent="0.2">
      <c r="A3456" t="s">
        <v>647</v>
      </c>
      <c r="B3456" t="s">
        <v>1062</v>
      </c>
      <c r="C3456" t="s">
        <v>1433</v>
      </c>
      <c r="D3456" t="s">
        <v>239</v>
      </c>
      <c r="E3456" t="s">
        <v>1546</v>
      </c>
      <c r="F3456" t="s">
        <v>121</v>
      </c>
      <c r="G3456" s="87">
        <v>43850</v>
      </c>
      <c r="H3456" t="s">
        <v>2974</v>
      </c>
      <c r="I3456" t="s">
        <v>6136</v>
      </c>
      <c r="J3456" t="s">
        <v>4770</v>
      </c>
      <c r="K3456">
        <v>10349</v>
      </c>
      <c r="L3456" t="s">
        <v>6137</v>
      </c>
      <c r="M3456" s="87">
        <v>43863</v>
      </c>
      <c r="N3456" t="s">
        <v>1635</v>
      </c>
      <c r="O3456" t="s">
        <v>1552</v>
      </c>
      <c r="P3456" s="61">
        <v>1650</v>
      </c>
      <c r="Q3456" t="s">
        <v>1552</v>
      </c>
      <c r="R3456" s="61">
        <v>1650</v>
      </c>
      <c r="S3456" s="61">
        <v>0</v>
      </c>
    </row>
    <row r="3457" spans="1:19" x14ac:dyDescent="0.2">
      <c r="A3457" t="s">
        <v>647</v>
      </c>
      <c r="B3457" t="s">
        <v>1062</v>
      </c>
      <c r="C3457" t="s">
        <v>1433</v>
      </c>
      <c r="D3457" t="s">
        <v>239</v>
      </c>
      <c r="E3457" t="s">
        <v>1546</v>
      </c>
      <c r="F3457" t="s">
        <v>121</v>
      </c>
      <c r="G3457" s="87">
        <v>43851</v>
      </c>
      <c r="H3457" t="s">
        <v>2974</v>
      </c>
      <c r="I3457" t="s">
        <v>6138</v>
      </c>
      <c r="J3457" t="s">
        <v>4737</v>
      </c>
      <c r="K3457">
        <v>10349</v>
      </c>
      <c r="L3457" t="s">
        <v>6139</v>
      </c>
      <c r="M3457" s="87">
        <v>43863</v>
      </c>
      <c r="N3457" t="s">
        <v>1635</v>
      </c>
      <c r="O3457" t="s">
        <v>1552</v>
      </c>
      <c r="P3457" s="61">
        <v>-109.95</v>
      </c>
      <c r="Q3457" t="s">
        <v>1552</v>
      </c>
      <c r="R3457" s="61">
        <v>0</v>
      </c>
      <c r="S3457" s="61">
        <v>-109.95</v>
      </c>
    </row>
    <row r="3458" spans="1:19" x14ac:dyDescent="0.2">
      <c r="A3458" t="s">
        <v>647</v>
      </c>
      <c r="B3458" t="s">
        <v>1062</v>
      </c>
      <c r="C3458" t="s">
        <v>1433</v>
      </c>
      <c r="D3458" t="s">
        <v>239</v>
      </c>
      <c r="E3458" t="s">
        <v>1546</v>
      </c>
      <c r="F3458" t="s">
        <v>121</v>
      </c>
      <c r="G3458" s="87">
        <v>43851</v>
      </c>
      <c r="H3458" t="s">
        <v>2974</v>
      </c>
      <c r="I3458" t="s">
        <v>6140</v>
      </c>
      <c r="J3458" t="s">
        <v>6141</v>
      </c>
      <c r="K3458">
        <v>10349</v>
      </c>
      <c r="L3458" t="s">
        <v>6139</v>
      </c>
      <c r="M3458" s="87">
        <v>43863</v>
      </c>
      <c r="N3458" t="s">
        <v>1635</v>
      </c>
      <c r="O3458" t="s">
        <v>1552</v>
      </c>
      <c r="P3458" s="61">
        <v>-300</v>
      </c>
      <c r="Q3458" t="s">
        <v>1552</v>
      </c>
      <c r="R3458" s="61">
        <v>0</v>
      </c>
      <c r="S3458" s="61">
        <v>-300</v>
      </c>
    </row>
    <row r="3459" spans="1:19" x14ac:dyDescent="0.2">
      <c r="A3459" t="s">
        <v>647</v>
      </c>
      <c r="B3459" t="s">
        <v>1062</v>
      </c>
      <c r="C3459" t="s">
        <v>1433</v>
      </c>
      <c r="D3459" t="s">
        <v>239</v>
      </c>
      <c r="E3459" t="s">
        <v>1546</v>
      </c>
      <c r="F3459" t="s">
        <v>121</v>
      </c>
      <c r="G3459" s="87">
        <v>43851</v>
      </c>
      <c r="H3459" t="s">
        <v>2974</v>
      </c>
      <c r="I3459" t="s">
        <v>6142</v>
      </c>
      <c r="J3459" t="s">
        <v>4740</v>
      </c>
      <c r="K3459">
        <v>10349</v>
      </c>
      <c r="L3459" t="s">
        <v>6139</v>
      </c>
      <c r="M3459" s="87">
        <v>43863</v>
      </c>
      <c r="N3459" t="s">
        <v>1635</v>
      </c>
      <c r="O3459" t="s">
        <v>1552</v>
      </c>
      <c r="P3459" s="61">
        <v>-300</v>
      </c>
      <c r="Q3459" t="s">
        <v>1552</v>
      </c>
      <c r="R3459" s="61">
        <v>0</v>
      </c>
      <c r="S3459" s="61">
        <v>-300</v>
      </c>
    </row>
    <row r="3460" spans="1:19" x14ac:dyDescent="0.2">
      <c r="A3460" t="s">
        <v>647</v>
      </c>
      <c r="B3460" t="s">
        <v>1062</v>
      </c>
      <c r="C3460" t="s">
        <v>1433</v>
      </c>
      <c r="D3460" t="s">
        <v>239</v>
      </c>
      <c r="E3460" t="s">
        <v>1546</v>
      </c>
      <c r="F3460" t="s">
        <v>121</v>
      </c>
      <c r="G3460" s="87">
        <v>43852</v>
      </c>
      <c r="H3460" t="s">
        <v>2974</v>
      </c>
      <c r="I3460" t="s">
        <v>6143</v>
      </c>
      <c r="J3460" t="s">
        <v>4577</v>
      </c>
      <c r="K3460">
        <v>10349</v>
      </c>
      <c r="L3460" t="s">
        <v>6144</v>
      </c>
      <c r="M3460" s="87">
        <v>43863</v>
      </c>
      <c r="N3460" t="s">
        <v>1635</v>
      </c>
      <c r="O3460" t="s">
        <v>1552</v>
      </c>
      <c r="P3460" s="61">
        <v>642.4</v>
      </c>
      <c r="Q3460" t="s">
        <v>1552</v>
      </c>
      <c r="R3460" s="61">
        <v>642.4</v>
      </c>
      <c r="S3460" s="61">
        <v>0</v>
      </c>
    </row>
    <row r="3461" spans="1:19" x14ac:dyDescent="0.2">
      <c r="A3461" t="s">
        <v>647</v>
      </c>
      <c r="B3461" t="s">
        <v>1062</v>
      </c>
      <c r="C3461" t="s">
        <v>1433</v>
      </c>
      <c r="D3461" t="s">
        <v>239</v>
      </c>
      <c r="E3461" t="s">
        <v>1546</v>
      </c>
      <c r="F3461" t="s">
        <v>121</v>
      </c>
      <c r="G3461" s="87">
        <v>43854</v>
      </c>
      <c r="H3461" t="s">
        <v>2974</v>
      </c>
      <c r="I3461" t="s">
        <v>6145</v>
      </c>
      <c r="J3461" t="s">
        <v>6146</v>
      </c>
      <c r="K3461">
        <v>10349</v>
      </c>
      <c r="L3461" t="s">
        <v>6147</v>
      </c>
      <c r="M3461" s="87">
        <v>43863</v>
      </c>
      <c r="N3461" t="s">
        <v>1635</v>
      </c>
      <c r="O3461" t="s">
        <v>1552</v>
      </c>
      <c r="P3461" s="61">
        <v>990</v>
      </c>
      <c r="Q3461" t="s">
        <v>1552</v>
      </c>
      <c r="R3461" s="61">
        <v>990</v>
      </c>
      <c r="S3461" s="61">
        <v>0</v>
      </c>
    </row>
    <row r="3462" spans="1:19" x14ac:dyDescent="0.2">
      <c r="A3462" t="s">
        <v>647</v>
      </c>
      <c r="B3462" t="s">
        <v>1062</v>
      </c>
      <c r="C3462" t="s">
        <v>1433</v>
      </c>
      <c r="D3462" t="s">
        <v>239</v>
      </c>
      <c r="E3462" t="s">
        <v>1546</v>
      </c>
      <c r="F3462" t="s">
        <v>121</v>
      </c>
      <c r="G3462" s="87">
        <v>43858</v>
      </c>
      <c r="H3462" t="s">
        <v>2974</v>
      </c>
      <c r="I3462" t="s">
        <v>4485</v>
      </c>
      <c r="J3462" t="s">
        <v>4740</v>
      </c>
      <c r="K3462">
        <v>10348</v>
      </c>
      <c r="L3462" t="s">
        <v>6148</v>
      </c>
      <c r="M3462" s="87">
        <v>43863</v>
      </c>
      <c r="N3462" t="s">
        <v>1635</v>
      </c>
      <c r="O3462" t="s">
        <v>1552</v>
      </c>
      <c r="P3462" s="61">
        <v>-1000</v>
      </c>
      <c r="Q3462" t="s">
        <v>1552</v>
      </c>
      <c r="R3462" s="61">
        <v>0</v>
      </c>
      <c r="S3462" s="61">
        <v>-1000</v>
      </c>
    </row>
    <row r="3463" spans="1:19" x14ac:dyDescent="0.2">
      <c r="A3463" t="s">
        <v>647</v>
      </c>
      <c r="B3463" t="s">
        <v>1062</v>
      </c>
      <c r="C3463" t="s">
        <v>1433</v>
      </c>
      <c r="D3463" t="s">
        <v>239</v>
      </c>
      <c r="E3463" t="s">
        <v>1546</v>
      </c>
      <c r="F3463" t="s">
        <v>121</v>
      </c>
      <c r="G3463" s="87">
        <v>43858</v>
      </c>
      <c r="H3463" t="s">
        <v>2974</v>
      </c>
      <c r="I3463" t="s">
        <v>4485</v>
      </c>
      <c r="J3463" t="s">
        <v>6149</v>
      </c>
      <c r="K3463">
        <v>10348</v>
      </c>
      <c r="L3463" t="s">
        <v>6148</v>
      </c>
      <c r="M3463" s="87">
        <v>43863</v>
      </c>
      <c r="N3463" t="s">
        <v>1635</v>
      </c>
      <c r="O3463" t="s">
        <v>1552</v>
      </c>
      <c r="P3463" s="61">
        <v>-86.31</v>
      </c>
      <c r="Q3463" t="s">
        <v>1552</v>
      </c>
      <c r="R3463" s="61">
        <v>0</v>
      </c>
      <c r="S3463" s="61">
        <v>-86.31</v>
      </c>
    </row>
    <row r="3464" spans="1:19" x14ac:dyDescent="0.2">
      <c r="A3464" t="s">
        <v>647</v>
      </c>
      <c r="B3464" t="s">
        <v>1062</v>
      </c>
      <c r="C3464" t="s">
        <v>1433</v>
      </c>
      <c r="D3464" t="s">
        <v>239</v>
      </c>
      <c r="E3464" t="s">
        <v>1546</v>
      </c>
      <c r="F3464" t="s">
        <v>121</v>
      </c>
      <c r="G3464" s="87">
        <v>43858</v>
      </c>
      <c r="H3464" t="s">
        <v>2974</v>
      </c>
      <c r="I3464" t="s">
        <v>4485</v>
      </c>
      <c r="J3464" t="s">
        <v>4549</v>
      </c>
      <c r="K3464">
        <v>10348</v>
      </c>
      <c r="L3464" t="s">
        <v>6148</v>
      </c>
      <c r="M3464" s="87">
        <v>43863</v>
      </c>
      <c r="N3464" t="s">
        <v>1635</v>
      </c>
      <c r="O3464" t="s">
        <v>1552</v>
      </c>
      <c r="P3464" s="61">
        <v>-833.8</v>
      </c>
      <c r="Q3464" t="s">
        <v>1552</v>
      </c>
      <c r="R3464" s="61">
        <v>0</v>
      </c>
      <c r="S3464" s="61">
        <v>-833.8</v>
      </c>
    </row>
    <row r="3465" spans="1:19" x14ac:dyDescent="0.2">
      <c r="A3465" t="s">
        <v>647</v>
      </c>
      <c r="B3465" t="s">
        <v>1062</v>
      </c>
      <c r="C3465" t="s">
        <v>1433</v>
      </c>
      <c r="D3465" t="s">
        <v>239</v>
      </c>
      <c r="E3465" t="s">
        <v>1546</v>
      </c>
      <c r="F3465" t="s">
        <v>121</v>
      </c>
      <c r="G3465" s="87">
        <v>43858</v>
      </c>
      <c r="H3465" t="s">
        <v>2974</v>
      </c>
      <c r="I3465" t="s">
        <v>4485</v>
      </c>
      <c r="J3465" t="s">
        <v>4490</v>
      </c>
      <c r="K3465">
        <v>10348</v>
      </c>
      <c r="L3465" t="s">
        <v>6148</v>
      </c>
      <c r="M3465" s="87">
        <v>43863</v>
      </c>
      <c r="N3465" t="s">
        <v>1635</v>
      </c>
      <c r="O3465" t="s">
        <v>1552</v>
      </c>
      <c r="P3465" s="61">
        <v>-200</v>
      </c>
      <c r="Q3465" t="s">
        <v>1552</v>
      </c>
      <c r="R3465" s="61">
        <v>0</v>
      </c>
      <c r="S3465" s="61">
        <v>-200</v>
      </c>
    </row>
    <row r="3466" spans="1:19" x14ac:dyDescent="0.2">
      <c r="A3466" t="s">
        <v>647</v>
      </c>
      <c r="B3466" t="s">
        <v>1062</v>
      </c>
      <c r="C3466" t="s">
        <v>1433</v>
      </c>
      <c r="D3466" t="s">
        <v>239</v>
      </c>
      <c r="E3466" t="s">
        <v>1546</v>
      </c>
      <c r="F3466" t="s">
        <v>121</v>
      </c>
      <c r="G3466" s="87">
        <v>43858</v>
      </c>
      <c r="H3466" t="s">
        <v>2974</v>
      </c>
      <c r="I3466" t="s">
        <v>4485</v>
      </c>
      <c r="J3466" t="s">
        <v>4563</v>
      </c>
      <c r="K3466">
        <v>10348</v>
      </c>
      <c r="L3466" t="s">
        <v>6148</v>
      </c>
      <c r="M3466" s="87">
        <v>43863</v>
      </c>
      <c r="N3466" t="s">
        <v>1635</v>
      </c>
      <c r="O3466" t="s">
        <v>1552</v>
      </c>
      <c r="P3466" s="61">
        <v>-600</v>
      </c>
      <c r="Q3466" t="s">
        <v>1552</v>
      </c>
      <c r="R3466" s="61">
        <v>0</v>
      </c>
      <c r="S3466" s="61">
        <v>-600</v>
      </c>
    </row>
    <row r="3467" spans="1:19" x14ac:dyDescent="0.2">
      <c r="A3467" t="s">
        <v>647</v>
      </c>
      <c r="B3467" t="s">
        <v>1062</v>
      </c>
      <c r="C3467" t="s">
        <v>1433</v>
      </c>
      <c r="D3467" t="s">
        <v>239</v>
      </c>
      <c r="E3467" t="s">
        <v>1546</v>
      </c>
      <c r="F3467" t="s">
        <v>121</v>
      </c>
      <c r="G3467" s="87">
        <v>43858</v>
      </c>
      <c r="H3467" t="s">
        <v>2974</v>
      </c>
      <c r="I3467" t="s">
        <v>4485</v>
      </c>
      <c r="J3467" t="s">
        <v>4735</v>
      </c>
      <c r="K3467">
        <v>10348</v>
      </c>
      <c r="L3467" t="s">
        <v>6148</v>
      </c>
      <c r="M3467" s="87">
        <v>43863</v>
      </c>
      <c r="N3467" t="s">
        <v>1635</v>
      </c>
      <c r="O3467" t="s">
        <v>1552</v>
      </c>
      <c r="P3467" s="61">
        <v>-250</v>
      </c>
      <c r="Q3467" t="s">
        <v>1552</v>
      </c>
      <c r="R3467" s="61">
        <v>0</v>
      </c>
      <c r="S3467" s="61">
        <v>-250</v>
      </c>
    </row>
    <row r="3468" spans="1:19" x14ac:dyDescent="0.2">
      <c r="A3468" t="s">
        <v>647</v>
      </c>
      <c r="B3468" t="s">
        <v>1062</v>
      </c>
      <c r="C3468" t="s">
        <v>1433</v>
      </c>
      <c r="D3468" t="s">
        <v>239</v>
      </c>
      <c r="E3468" t="s">
        <v>1546</v>
      </c>
      <c r="F3468" t="s">
        <v>121</v>
      </c>
      <c r="G3468" s="87">
        <v>43858</v>
      </c>
      <c r="H3468" t="s">
        <v>2974</v>
      </c>
      <c r="I3468" t="s">
        <v>4485</v>
      </c>
      <c r="J3468" t="s">
        <v>4649</v>
      </c>
      <c r="K3468">
        <v>10348</v>
      </c>
      <c r="L3468" t="s">
        <v>6148</v>
      </c>
      <c r="M3468" s="87">
        <v>43863</v>
      </c>
      <c r="N3468" t="s">
        <v>1635</v>
      </c>
      <c r="O3468" t="s">
        <v>1552</v>
      </c>
      <c r="P3468" s="61">
        <v>-300</v>
      </c>
      <c r="Q3468" t="s">
        <v>1552</v>
      </c>
      <c r="R3468" s="61">
        <v>0</v>
      </c>
      <c r="S3468" s="61">
        <v>-300</v>
      </c>
    </row>
    <row r="3469" spans="1:19" x14ac:dyDescent="0.2">
      <c r="A3469" t="s">
        <v>647</v>
      </c>
      <c r="B3469" t="s">
        <v>1062</v>
      </c>
      <c r="C3469" t="s">
        <v>1433</v>
      </c>
      <c r="D3469" t="s">
        <v>239</v>
      </c>
      <c r="E3469" t="s">
        <v>1546</v>
      </c>
      <c r="F3469" t="s">
        <v>121</v>
      </c>
      <c r="G3469" s="87">
        <v>43858</v>
      </c>
      <c r="H3469" t="s">
        <v>2974</v>
      </c>
      <c r="I3469" t="s">
        <v>6150</v>
      </c>
      <c r="J3469" t="s">
        <v>5320</v>
      </c>
      <c r="K3469">
        <v>10348</v>
      </c>
      <c r="L3469" t="s">
        <v>6151</v>
      </c>
      <c r="M3469" s="87">
        <v>43863</v>
      </c>
      <c r="N3469" t="s">
        <v>1635</v>
      </c>
      <c r="O3469" t="s">
        <v>1552</v>
      </c>
      <c r="P3469" s="61">
        <v>43835</v>
      </c>
      <c r="Q3469" t="s">
        <v>1552</v>
      </c>
      <c r="R3469" s="61">
        <v>43835</v>
      </c>
      <c r="S3469" s="61">
        <v>0</v>
      </c>
    </row>
    <row r="3470" spans="1:19" x14ac:dyDescent="0.2">
      <c r="A3470" t="s">
        <v>647</v>
      </c>
      <c r="B3470" t="s">
        <v>1062</v>
      </c>
      <c r="C3470" t="s">
        <v>1433</v>
      </c>
      <c r="D3470" t="s">
        <v>239</v>
      </c>
      <c r="E3470" t="s">
        <v>1546</v>
      </c>
      <c r="F3470" t="s">
        <v>121</v>
      </c>
      <c r="G3470" s="87">
        <v>43859</v>
      </c>
      <c r="H3470" t="s">
        <v>2974</v>
      </c>
      <c r="I3470" t="s">
        <v>6152</v>
      </c>
      <c r="J3470" t="s">
        <v>4509</v>
      </c>
      <c r="K3470">
        <v>10348</v>
      </c>
      <c r="L3470" t="s">
        <v>6153</v>
      </c>
      <c r="M3470" s="87">
        <v>43863</v>
      </c>
      <c r="N3470" t="s">
        <v>1635</v>
      </c>
      <c r="O3470" t="s">
        <v>1552</v>
      </c>
      <c r="P3470" s="61">
        <v>-14124.1</v>
      </c>
      <c r="Q3470" t="s">
        <v>1552</v>
      </c>
      <c r="R3470" s="61">
        <v>0</v>
      </c>
      <c r="S3470" s="61">
        <v>-14124.1</v>
      </c>
    </row>
    <row r="3471" spans="1:19" x14ac:dyDescent="0.2">
      <c r="A3471" t="s">
        <v>647</v>
      </c>
      <c r="B3471" t="s">
        <v>1062</v>
      </c>
      <c r="C3471" t="s">
        <v>1433</v>
      </c>
      <c r="D3471" t="s">
        <v>239</v>
      </c>
      <c r="E3471" t="s">
        <v>1546</v>
      </c>
      <c r="F3471" t="s">
        <v>121</v>
      </c>
      <c r="G3471" s="87">
        <v>43860</v>
      </c>
      <c r="H3471" t="s">
        <v>2974</v>
      </c>
      <c r="I3471" t="s">
        <v>6154</v>
      </c>
      <c r="J3471" t="s">
        <v>6155</v>
      </c>
      <c r="K3471">
        <v>10348</v>
      </c>
      <c r="L3471" t="s">
        <v>6156</v>
      </c>
      <c r="M3471" s="87">
        <v>43863</v>
      </c>
      <c r="N3471" t="s">
        <v>1635</v>
      </c>
      <c r="O3471" t="s">
        <v>1552</v>
      </c>
      <c r="P3471" s="61">
        <v>660</v>
      </c>
      <c r="Q3471" t="s">
        <v>1552</v>
      </c>
      <c r="R3471" s="61">
        <v>660</v>
      </c>
      <c r="S3471" s="61">
        <v>0</v>
      </c>
    </row>
    <row r="3472" spans="1:19" x14ac:dyDescent="0.2">
      <c r="A3472" t="s">
        <v>647</v>
      </c>
      <c r="B3472" t="s">
        <v>1062</v>
      </c>
      <c r="C3472" t="s">
        <v>1433</v>
      </c>
      <c r="D3472" t="s">
        <v>239</v>
      </c>
      <c r="E3472" t="s">
        <v>1546</v>
      </c>
      <c r="F3472" t="s">
        <v>121</v>
      </c>
      <c r="G3472" s="87">
        <v>43860</v>
      </c>
      <c r="H3472" t="s">
        <v>2974</v>
      </c>
      <c r="I3472" t="s">
        <v>6157</v>
      </c>
      <c r="J3472" t="s">
        <v>5048</v>
      </c>
      <c r="K3472">
        <v>10348</v>
      </c>
      <c r="L3472" t="s">
        <v>6156</v>
      </c>
      <c r="M3472" s="87">
        <v>43863</v>
      </c>
      <c r="N3472" t="s">
        <v>1635</v>
      </c>
      <c r="O3472" t="s">
        <v>1552</v>
      </c>
      <c r="P3472" s="61">
        <v>924</v>
      </c>
      <c r="Q3472" t="s">
        <v>1552</v>
      </c>
      <c r="R3472" s="61">
        <v>924</v>
      </c>
      <c r="S3472" s="61">
        <v>0</v>
      </c>
    </row>
    <row r="3473" spans="1:19" x14ac:dyDescent="0.2">
      <c r="A3473" t="s">
        <v>647</v>
      </c>
      <c r="B3473" t="s">
        <v>1062</v>
      </c>
      <c r="C3473" t="s">
        <v>1433</v>
      </c>
      <c r="D3473" t="s">
        <v>239</v>
      </c>
      <c r="E3473" t="s">
        <v>1546</v>
      </c>
      <c r="F3473" t="s">
        <v>121</v>
      </c>
      <c r="G3473" s="87">
        <v>43860</v>
      </c>
      <c r="H3473" t="s">
        <v>2974</v>
      </c>
      <c r="I3473" t="s">
        <v>6158</v>
      </c>
      <c r="J3473" t="s">
        <v>6071</v>
      </c>
      <c r="K3473">
        <v>10348</v>
      </c>
      <c r="L3473" t="s">
        <v>6156</v>
      </c>
      <c r="M3473" s="87">
        <v>43863</v>
      </c>
      <c r="N3473" t="s">
        <v>1635</v>
      </c>
      <c r="O3473" t="s">
        <v>1552</v>
      </c>
      <c r="P3473" s="61">
        <v>660</v>
      </c>
      <c r="Q3473" t="s">
        <v>1552</v>
      </c>
      <c r="R3473" s="61">
        <v>660</v>
      </c>
      <c r="S3473" s="61">
        <v>0</v>
      </c>
    </row>
    <row r="3474" spans="1:19" x14ac:dyDescent="0.2">
      <c r="A3474" t="s">
        <v>647</v>
      </c>
      <c r="B3474" t="s">
        <v>1062</v>
      </c>
      <c r="C3474" t="s">
        <v>1433</v>
      </c>
      <c r="D3474" t="s">
        <v>239</v>
      </c>
      <c r="E3474" t="s">
        <v>1546</v>
      </c>
      <c r="F3474" t="s">
        <v>121</v>
      </c>
      <c r="G3474" s="87">
        <v>43860</v>
      </c>
      <c r="H3474" t="s">
        <v>2974</v>
      </c>
      <c r="I3474" t="s">
        <v>6159</v>
      </c>
      <c r="J3474" t="s">
        <v>5980</v>
      </c>
      <c r="K3474">
        <v>10348</v>
      </c>
      <c r="L3474" t="s">
        <v>6156</v>
      </c>
      <c r="M3474" s="87">
        <v>43863</v>
      </c>
      <c r="N3474" t="s">
        <v>1635</v>
      </c>
      <c r="O3474" t="s">
        <v>1552</v>
      </c>
      <c r="P3474" s="61">
        <v>605</v>
      </c>
      <c r="Q3474" t="s">
        <v>1552</v>
      </c>
      <c r="R3474" s="61">
        <v>605</v>
      </c>
      <c r="S3474" s="61">
        <v>0</v>
      </c>
    </row>
    <row r="3475" spans="1:19" x14ac:dyDescent="0.2">
      <c r="A3475" t="s">
        <v>647</v>
      </c>
      <c r="B3475" t="s">
        <v>1062</v>
      </c>
      <c r="C3475" t="s">
        <v>1433</v>
      </c>
      <c r="D3475" t="s">
        <v>239</v>
      </c>
      <c r="E3475" t="s">
        <v>1546</v>
      </c>
      <c r="F3475" t="s">
        <v>121</v>
      </c>
      <c r="G3475" s="87">
        <v>43861</v>
      </c>
      <c r="H3475" t="s">
        <v>2974</v>
      </c>
      <c r="I3475" t="s">
        <v>4088</v>
      </c>
      <c r="J3475" t="s">
        <v>6160</v>
      </c>
      <c r="K3475">
        <v>10351</v>
      </c>
      <c r="L3475" t="s">
        <v>4091</v>
      </c>
      <c r="M3475" s="87">
        <v>43864</v>
      </c>
      <c r="N3475" t="s">
        <v>1551</v>
      </c>
      <c r="O3475" t="s">
        <v>1552</v>
      </c>
      <c r="P3475" s="61">
        <v>-103.82</v>
      </c>
      <c r="Q3475" t="s">
        <v>1552</v>
      </c>
      <c r="R3475" s="61">
        <v>0</v>
      </c>
      <c r="S3475" s="61">
        <v>-103.82</v>
      </c>
    </row>
    <row r="3476" spans="1:19" x14ac:dyDescent="0.2">
      <c r="A3476" t="s">
        <v>647</v>
      </c>
      <c r="B3476" t="s">
        <v>1062</v>
      </c>
      <c r="C3476" t="s">
        <v>1433</v>
      </c>
      <c r="D3476" t="s">
        <v>239</v>
      </c>
      <c r="E3476" t="s">
        <v>1546</v>
      </c>
      <c r="F3476" t="s">
        <v>121</v>
      </c>
      <c r="G3476" s="87">
        <v>43861</v>
      </c>
      <c r="H3476" t="s">
        <v>2974</v>
      </c>
      <c r="I3476" t="s">
        <v>4092</v>
      </c>
      <c r="J3476" t="s">
        <v>4093</v>
      </c>
      <c r="K3476">
        <v>10348</v>
      </c>
      <c r="L3476" t="s">
        <v>4094</v>
      </c>
      <c r="M3476" s="87">
        <v>43863</v>
      </c>
      <c r="N3476" t="s">
        <v>1635</v>
      </c>
      <c r="O3476" t="s">
        <v>1552</v>
      </c>
      <c r="P3476" s="61">
        <v>11.2</v>
      </c>
      <c r="Q3476" t="s">
        <v>1552</v>
      </c>
      <c r="R3476" s="61">
        <v>11.2</v>
      </c>
      <c r="S3476" s="61">
        <v>0</v>
      </c>
    </row>
    <row r="3477" spans="1:19" x14ac:dyDescent="0.2">
      <c r="A3477" t="s">
        <v>647</v>
      </c>
      <c r="B3477" t="s">
        <v>1062</v>
      </c>
      <c r="C3477" t="s">
        <v>1433</v>
      </c>
      <c r="D3477" t="s">
        <v>239</v>
      </c>
      <c r="E3477" t="s">
        <v>1546</v>
      </c>
      <c r="F3477" t="s">
        <v>121</v>
      </c>
      <c r="G3477" s="87">
        <v>43861</v>
      </c>
      <c r="H3477" t="s">
        <v>2974</v>
      </c>
      <c r="I3477" t="s">
        <v>4153</v>
      </c>
      <c r="J3477" t="s">
        <v>4112</v>
      </c>
      <c r="K3477">
        <v>10348</v>
      </c>
      <c r="L3477" t="s">
        <v>4154</v>
      </c>
      <c r="M3477" s="87">
        <v>43863</v>
      </c>
      <c r="N3477" t="s">
        <v>1635</v>
      </c>
      <c r="O3477" t="s">
        <v>1552</v>
      </c>
      <c r="P3477" s="61">
        <v>-1.8</v>
      </c>
      <c r="Q3477" t="s">
        <v>1552</v>
      </c>
      <c r="R3477" s="61">
        <v>0</v>
      </c>
      <c r="S3477" s="61">
        <v>-1.8</v>
      </c>
    </row>
    <row r="3478" spans="1:19" x14ac:dyDescent="0.2">
      <c r="A3478" t="s">
        <v>647</v>
      </c>
      <c r="B3478" t="s">
        <v>1062</v>
      </c>
      <c r="C3478" t="s">
        <v>1433</v>
      </c>
      <c r="D3478" t="s">
        <v>239</v>
      </c>
      <c r="E3478" t="s">
        <v>1546</v>
      </c>
      <c r="F3478" t="s">
        <v>121</v>
      </c>
      <c r="G3478" s="87">
        <v>43861</v>
      </c>
      <c r="H3478" t="s">
        <v>2974</v>
      </c>
      <c r="I3478" t="s">
        <v>4155</v>
      </c>
      <c r="J3478" t="s">
        <v>4115</v>
      </c>
      <c r="K3478">
        <v>10348</v>
      </c>
      <c r="L3478" t="s">
        <v>4154</v>
      </c>
      <c r="M3478" s="87">
        <v>43863</v>
      </c>
      <c r="N3478" t="s">
        <v>1635</v>
      </c>
      <c r="O3478" t="s">
        <v>1552</v>
      </c>
      <c r="P3478" s="61">
        <v>-22</v>
      </c>
      <c r="Q3478" t="s">
        <v>1552</v>
      </c>
      <c r="R3478" s="61">
        <v>0</v>
      </c>
      <c r="S3478" s="61">
        <v>-22</v>
      </c>
    </row>
    <row r="3479" spans="1:19" x14ac:dyDescent="0.2">
      <c r="A3479" t="s">
        <v>647</v>
      </c>
      <c r="B3479" t="s">
        <v>1062</v>
      </c>
      <c r="C3479" t="s">
        <v>1433</v>
      </c>
      <c r="D3479" t="s">
        <v>239</v>
      </c>
      <c r="E3479" t="s">
        <v>1546</v>
      </c>
      <c r="F3479" t="s">
        <v>121</v>
      </c>
      <c r="G3479" s="87">
        <v>43861</v>
      </c>
      <c r="H3479" t="s">
        <v>2974</v>
      </c>
      <c r="I3479" t="s">
        <v>6161</v>
      </c>
      <c r="J3479" t="s">
        <v>4790</v>
      </c>
      <c r="K3479">
        <v>10348</v>
      </c>
      <c r="L3479" t="s">
        <v>6156</v>
      </c>
      <c r="M3479" s="87">
        <v>43863</v>
      </c>
      <c r="N3479" t="s">
        <v>1635</v>
      </c>
      <c r="O3479" t="s">
        <v>1552</v>
      </c>
      <c r="P3479" s="61">
        <v>2123</v>
      </c>
      <c r="Q3479" t="s">
        <v>1552</v>
      </c>
      <c r="R3479" s="61">
        <v>2123</v>
      </c>
      <c r="S3479" s="61">
        <v>0</v>
      </c>
    </row>
    <row r="3480" spans="1:19" x14ac:dyDescent="0.2">
      <c r="A3480" t="s">
        <v>647</v>
      </c>
      <c r="B3480" t="s">
        <v>1062</v>
      </c>
      <c r="C3480" t="s">
        <v>1433</v>
      </c>
      <c r="D3480" t="s">
        <v>239</v>
      </c>
      <c r="E3480" t="s">
        <v>1546</v>
      </c>
      <c r="F3480" t="s">
        <v>121</v>
      </c>
      <c r="G3480" s="87">
        <v>43861</v>
      </c>
      <c r="H3480" t="s">
        <v>2974</v>
      </c>
      <c r="I3480" t="s">
        <v>6162</v>
      </c>
      <c r="J3480" t="s">
        <v>4797</v>
      </c>
      <c r="K3480">
        <v>10348</v>
      </c>
      <c r="L3480" t="s">
        <v>6156</v>
      </c>
      <c r="M3480" s="87">
        <v>43863</v>
      </c>
      <c r="N3480" t="s">
        <v>1635</v>
      </c>
      <c r="O3480" t="s">
        <v>1552</v>
      </c>
      <c r="P3480" s="61">
        <v>341</v>
      </c>
      <c r="Q3480" t="s">
        <v>1552</v>
      </c>
      <c r="R3480" s="61">
        <v>341</v>
      </c>
      <c r="S3480" s="61">
        <v>0</v>
      </c>
    </row>
    <row r="3481" spans="1:19" x14ac:dyDescent="0.2">
      <c r="A3481" t="s">
        <v>647</v>
      </c>
      <c r="B3481" t="s">
        <v>1062</v>
      </c>
      <c r="C3481" t="s">
        <v>1433</v>
      </c>
      <c r="D3481" t="s">
        <v>239</v>
      </c>
      <c r="E3481" t="s">
        <v>1546</v>
      </c>
      <c r="F3481" t="s">
        <v>122</v>
      </c>
      <c r="G3481" s="87">
        <v>43864</v>
      </c>
      <c r="H3481" t="s">
        <v>2974</v>
      </c>
      <c r="I3481" t="s">
        <v>6163</v>
      </c>
      <c r="J3481" t="s">
        <v>4695</v>
      </c>
      <c r="K3481">
        <v>10352</v>
      </c>
      <c r="L3481" t="s">
        <v>6164</v>
      </c>
      <c r="M3481" s="87">
        <v>43871</v>
      </c>
      <c r="N3481" t="s">
        <v>1551</v>
      </c>
      <c r="O3481" t="s">
        <v>1552</v>
      </c>
      <c r="P3481" s="61">
        <v>979</v>
      </c>
      <c r="Q3481" t="s">
        <v>1552</v>
      </c>
      <c r="R3481" s="61">
        <v>979</v>
      </c>
      <c r="S3481" s="61">
        <v>0</v>
      </c>
    </row>
    <row r="3482" spans="1:19" x14ac:dyDescent="0.2">
      <c r="A3482" t="s">
        <v>647</v>
      </c>
      <c r="B3482" t="s">
        <v>1062</v>
      </c>
      <c r="C3482" t="s">
        <v>1433</v>
      </c>
      <c r="D3482" t="s">
        <v>239</v>
      </c>
      <c r="E3482" t="s">
        <v>1546</v>
      </c>
      <c r="F3482" t="s">
        <v>122</v>
      </c>
      <c r="G3482" s="87">
        <v>43864</v>
      </c>
      <c r="H3482" t="s">
        <v>2974</v>
      </c>
      <c r="I3482" t="s">
        <v>6165</v>
      </c>
      <c r="J3482" t="s">
        <v>4628</v>
      </c>
      <c r="K3482">
        <v>10351</v>
      </c>
      <c r="L3482" t="s">
        <v>6166</v>
      </c>
      <c r="M3482" s="87">
        <v>43864</v>
      </c>
      <c r="N3482" t="s">
        <v>1551</v>
      </c>
      <c r="O3482" t="s">
        <v>1552</v>
      </c>
      <c r="P3482" s="61">
        <v>341</v>
      </c>
      <c r="Q3482" t="s">
        <v>1552</v>
      </c>
      <c r="R3482" s="61">
        <v>341</v>
      </c>
      <c r="S3482" s="61">
        <v>0</v>
      </c>
    </row>
    <row r="3483" spans="1:19" x14ac:dyDescent="0.2">
      <c r="A3483" t="s">
        <v>647</v>
      </c>
      <c r="B3483" t="s">
        <v>1062</v>
      </c>
      <c r="C3483" t="s">
        <v>1433</v>
      </c>
      <c r="D3483" t="s">
        <v>239</v>
      </c>
      <c r="E3483" t="s">
        <v>1546</v>
      </c>
      <c r="F3483" t="s">
        <v>122</v>
      </c>
      <c r="G3483" s="87">
        <v>43864</v>
      </c>
      <c r="H3483" t="s">
        <v>2974</v>
      </c>
      <c r="I3483" t="s">
        <v>6167</v>
      </c>
      <c r="J3483" t="s">
        <v>6168</v>
      </c>
      <c r="K3483">
        <v>10352</v>
      </c>
      <c r="L3483" t="s">
        <v>6164</v>
      </c>
      <c r="M3483" s="87">
        <v>43871</v>
      </c>
      <c r="N3483" t="s">
        <v>1551</v>
      </c>
      <c r="O3483" t="s">
        <v>1552</v>
      </c>
      <c r="P3483" s="61">
        <v>1650</v>
      </c>
      <c r="Q3483" t="s">
        <v>1552</v>
      </c>
      <c r="R3483" s="61">
        <v>1650</v>
      </c>
      <c r="S3483" s="61">
        <v>0</v>
      </c>
    </row>
    <row r="3484" spans="1:19" x14ac:dyDescent="0.2">
      <c r="A3484" t="s">
        <v>647</v>
      </c>
      <c r="B3484" t="s">
        <v>1062</v>
      </c>
      <c r="C3484" t="s">
        <v>1433</v>
      </c>
      <c r="D3484" t="s">
        <v>239</v>
      </c>
      <c r="E3484" t="s">
        <v>1546</v>
      </c>
      <c r="F3484" t="s">
        <v>122</v>
      </c>
      <c r="G3484" s="87">
        <v>43865</v>
      </c>
      <c r="H3484" t="s">
        <v>2974</v>
      </c>
      <c r="I3484" t="s">
        <v>4485</v>
      </c>
      <c r="J3484" t="s">
        <v>4488</v>
      </c>
      <c r="K3484">
        <v>10352</v>
      </c>
      <c r="L3484" t="s">
        <v>6169</v>
      </c>
      <c r="M3484" s="87">
        <v>43871</v>
      </c>
      <c r="N3484" t="s">
        <v>1551</v>
      </c>
      <c r="O3484" t="s">
        <v>1552</v>
      </c>
      <c r="P3484" s="61">
        <v>-61.5</v>
      </c>
      <c r="Q3484" t="s">
        <v>1552</v>
      </c>
      <c r="R3484" s="61">
        <v>0</v>
      </c>
      <c r="S3484" s="61">
        <v>-61.5</v>
      </c>
    </row>
    <row r="3485" spans="1:19" x14ac:dyDescent="0.2">
      <c r="A3485" t="s">
        <v>647</v>
      </c>
      <c r="B3485" t="s">
        <v>1062</v>
      </c>
      <c r="C3485" t="s">
        <v>1433</v>
      </c>
      <c r="D3485" t="s">
        <v>239</v>
      </c>
      <c r="E3485" t="s">
        <v>1546</v>
      </c>
      <c r="F3485" t="s">
        <v>122</v>
      </c>
      <c r="G3485" s="87">
        <v>43865</v>
      </c>
      <c r="H3485" t="s">
        <v>2974</v>
      </c>
      <c r="I3485" t="s">
        <v>4485</v>
      </c>
      <c r="J3485" t="s">
        <v>4741</v>
      </c>
      <c r="K3485">
        <v>10352</v>
      </c>
      <c r="L3485" t="s">
        <v>6169</v>
      </c>
      <c r="M3485" s="87">
        <v>43871</v>
      </c>
      <c r="N3485" t="s">
        <v>1551</v>
      </c>
      <c r="O3485" t="s">
        <v>1552</v>
      </c>
      <c r="P3485" s="61">
        <v>-350</v>
      </c>
      <c r="Q3485" t="s">
        <v>1552</v>
      </c>
      <c r="R3485" s="61">
        <v>0</v>
      </c>
      <c r="S3485" s="61">
        <v>-350</v>
      </c>
    </row>
    <row r="3486" spans="1:19" x14ac:dyDescent="0.2">
      <c r="A3486" t="s">
        <v>647</v>
      </c>
      <c r="B3486" t="s">
        <v>1062</v>
      </c>
      <c r="C3486" t="s">
        <v>1433</v>
      </c>
      <c r="D3486" t="s">
        <v>239</v>
      </c>
      <c r="E3486" t="s">
        <v>1546</v>
      </c>
      <c r="F3486" t="s">
        <v>122</v>
      </c>
      <c r="G3486" s="87">
        <v>43865</v>
      </c>
      <c r="H3486" t="s">
        <v>2974</v>
      </c>
      <c r="I3486" t="s">
        <v>4485</v>
      </c>
      <c r="J3486" t="s">
        <v>4486</v>
      </c>
      <c r="K3486">
        <v>10352</v>
      </c>
      <c r="L3486" t="s">
        <v>6169</v>
      </c>
      <c r="M3486" s="87">
        <v>43871</v>
      </c>
      <c r="N3486" t="s">
        <v>1551</v>
      </c>
      <c r="O3486" t="s">
        <v>1552</v>
      </c>
      <c r="P3486" s="61">
        <v>-671</v>
      </c>
      <c r="Q3486" t="s">
        <v>1552</v>
      </c>
      <c r="R3486" s="61">
        <v>0</v>
      </c>
      <c r="S3486" s="61">
        <v>-671</v>
      </c>
    </row>
    <row r="3487" spans="1:19" x14ac:dyDescent="0.2">
      <c r="A3487" t="s">
        <v>647</v>
      </c>
      <c r="B3487" t="s">
        <v>1062</v>
      </c>
      <c r="C3487" t="s">
        <v>1433</v>
      </c>
      <c r="D3487" t="s">
        <v>239</v>
      </c>
      <c r="E3487" t="s">
        <v>1546</v>
      </c>
      <c r="F3487" t="s">
        <v>122</v>
      </c>
      <c r="G3487" s="87">
        <v>43865</v>
      </c>
      <c r="H3487" t="s">
        <v>2974</v>
      </c>
      <c r="I3487" t="s">
        <v>4485</v>
      </c>
      <c r="J3487" t="s">
        <v>4742</v>
      </c>
      <c r="K3487">
        <v>10352</v>
      </c>
      <c r="L3487" t="s">
        <v>6169</v>
      </c>
      <c r="M3487" s="87">
        <v>43871</v>
      </c>
      <c r="N3487" t="s">
        <v>1551</v>
      </c>
      <c r="O3487" t="s">
        <v>1552</v>
      </c>
      <c r="P3487" s="61">
        <v>-500</v>
      </c>
      <c r="Q3487" t="s">
        <v>1552</v>
      </c>
      <c r="R3487" s="61">
        <v>0</v>
      </c>
      <c r="S3487" s="61">
        <v>-500</v>
      </c>
    </row>
    <row r="3488" spans="1:19" x14ac:dyDescent="0.2">
      <c r="A3488" t="s">
        <v>647</v>
      </c>
      <c r="B3488" t="s">
        <v>1062</v>
      </c>
      <c r="C3488" t="s">
        <v>1433</v>
      </c>
      <c r="D3488" t="s">
        <v>239</v>
      </c>
      <c r="E3488" t="s">
        <v>1546</v>
      </c>
      <c r="F3488" t="s">
        <v>122</v>
      </c>
      <c r="G3488" s="87">
        <v>43865</v>
      </c>
      <c r="H3488" t="s">
        <v>2974</v>
      </c>
      <c r="I3488" t="s">
        <v>4485</v>
      </c>
      <c r="J3488" t="s">
        <v>4736</v>
      </c>
      <c r="K3488">
        <v>10352</v>
      </c>
      <c r="L3488" t="s">
        <v>6169</v>
      </c>
      <c r="M3488" s="87">
        <v>43871</v>
      </c>
      <c r="N3488" t="s">
        <v>1551</v>
      </c>
      <c r="O3488" t="s">
        <v>1552</v>
      </c>
      <c r="P3488" s="61">
        <v>-2100</v>
      </c>
      <c r="Q3488" t="s">
        <v>1552</v>
      </c>
      <c r="R3488" s="61">
        <v>0</v>
      </c>
      <c r="S3488" s="61">
        <v>-2100</v>
      </c>
    </row>
    <row r="3489" spans="1:19" x14ac:dyDescent="0.2">
      <c r="A3489" t="s">
        <v>647</v>
      </c>
      <c r="B3489" t="s">
        <v>1062</v>
      </c>
      <c r="C3489" t="s">
        <v>1433</v>
      </c>
      <c r="D3489" t="s">
        <v>239</v>
      </c>
      <c r="E3489" t="s">
        <v>1546</v>
      </c>
      <c r="F3489" t="s">
        <v>122</v>
      </c>
      <c r="G3489" s="87">
        <v>43865</v>
      </c>
      <c r="H3489" t="s">
        <v>2974</v>
      </c>
      <c r="I3489" t="s">
        <v>4485</v>
      </c>
      <c r="J3489" t="s">
        <v>4546</v>
      </c>
      <c r="K3489">
        <v>10352</v>
      </c>
      <c r="L3489" t="s">
        <v>6169</v>
      </c>
      <c r="M3489" s="87">
        <v>43871</v>
      </c>
      <c r="N3489" t="s">
        <v>1551</v>
      </c>
      <c r="O3489" t="s">
        <v>1552</v>
      </c>
      <c r="P3489" s="61">
        <v>-11.5</v>
      </c>
      <c r="Q3489" t="s">
        <v>1552</v>
      </c>
      <c r="R3489" s="61">
        <v>0</v>
      </c>
      <c r="S3489" s="61">
        <v>-11.5</v>
      </c>
    </row>
    <row r="3490" spans="1:19" x14ac:dyDescent="0.2">
      <c r="A3490" t="s">
        <v>647</v>
      </c>
      <c r="B3490" t="s">
        <v>1062</v>
      </c>
      <c r="C3490" t="s">
        <v>1433</v>
      </c>
      <c r="D3490" t="s">
        <v>239</v>
      </c>
      <c r="E3490" t="s">
        <v>1546</v>
      </c>
      <c r="F3490" t="s">
        <v>122</v>
      </c>
      <c r="G3490" s="87">
        <v>43865</v>
      </c>
      <c r="H3490" t="s">
        <v>2974</v>
      </c>
      <c r="I3490" t="s">
        <v>4485</v>
      </c>
      <c r="J3490" t="s">
        <v>4744</v>
      </c>
      <c r="K3490">
        <v>10352</v>
      </c>
      <c r="L3490" t="s">
        <v>6169</v>
      </c>
      <c r="M3490" s="87">
        <v>43871</v>
      </c>
      <c r="N3490" t="s">
        <v>1551</v>
      </c>
      <c r="O3490" t="s">
        <v>1552</v>
      </c>
      <c r="P3490" s="61">
        <v>-1173.71</v>
      </c>
      <c r="Q3490" t="s">
        <v>1552</v>
      </c>
      <c r="R3490" s="61">
        <v>0</v>
      </c>
      <c r="S3490" s="61">
        <v>-1173.71</v>
      </c>
    </row>
    <row r="3491" spans="1:19" x14ac:dyDescent="0.2">
      <c r="A3491" t="s">
        <v>647</v>
      </c>
      <c r="B3491" t="s">
        <v>1062</v>
      </c>
      <c r="C3491" t="s">
        <v>1433</v>
      </c>
      <c r="D3491" t="s">
        <v>239</v>
      </c>
      <c r="E3491" t="s">
        <v>1546</v>
      </c>
      <c r="F3491" t="s">
        <v>122</v>
      </c>
      <c r="G3491" s="87">
        <v>43865</v>
      </c>
      <c r="H3491" t="s">
        <v>2974</v>
      </c>
      <c r="I3491" t="s">
        <v>4485</v>
      </c>
      <c r="J3491" t="s">
        <v>6170</v>
      </c>
      <c r="K3491">
        <v>10352</v>
      </c>
      <c r="L3491" t="s">
        <v>6169</v>
      </c>
      <c r="M3491" s="87">
        <v>43871</v>
      </c>
      <c r="N3491" t="s">
        <v>1551</v>
      </c>
      <c r="O3491" t="s">
        <v>1552</v>
      </c>
      <c r="P3491" s="61">
        <v>-189.75</v>
      </c>
      <c r="Q3491" t="s">
        <v>1552</v>
      </c>
      <c r="R3491" s="61">
        <v>0</v>
      </c>
      <c r="S3491" s="61">
        <v>-189.75</v>
      </c>
    </row>
    <row r="3492" spans="1:19" x14ac:dyDescent="0.2">
      <c r="A3492" t="s">
        <v>647</v>
      </c>
      <c r="B3492" t="s">
        <v>1062</v>
      </c>
      <c r="C3492" t="s">
        <v>1433</v>
      </c>
      <c r="D3492" t="s">
        <v>239</v>
      </c>
      <c r="E3492" t="s">
        <v>1546</v>
      </c>
      <c r="F3492" t="s">
        <v>122</v>
      </c>
      <c r="G3492" s="87">
        <v>43865</v>
      </c>
      <c r="H3492" t="s">
        <v>2974</v>
      </c>
      <c r="I3492" t="s">
        <v>4485</v>
      </c>
      <c r="J3492" t="s">
        <v>5245</v>
      </c>
      <c r="K3492">
        <v>10352</v>
      </c>
      <c r="L3492" t="s">
        <v>6169</v>
      </c>
      <c r="M3492" s="87">
        <v>43871</v>
      </c>
      <c r="N3492" t="s">
        <v>1551</v>
      </c>
      <c r="O3492" t="s">
        <v>1552</v>
      </c>
      <c r="P3492" s="61">
        <v>-50</v>
      </c>
      <c r="Q3492" t="s">
        <v>1552</v>
      </c>
      <c r="R3492" s="61">
        <v>0</v>
      </c>
      <c r="S3492" s="61">
        <v>-50</v>
      </c>
    </row>
    <row r="3493" spans="1:19" x14ac:dyDescent="0.2">
      <c r="A3493" t="s">
        <v>647</v>
      </c>
      <c r="B3493" t="s">
        <v>1062</v>
      </c>
      <c r="C3493" t="s">
        <v>1433</v>
      </c>
      <c r="D3493" t="s">
        <v>239</v>
      </c>
      <c r="E3493" t="s">
        <v>1546</v>
      </c>
      <c r="F3493" t="s">
        <v>122</v>
      </c>
      <c r="G3493" s="87">
        <v>43865</v>
      </c>
      <c r="H3493" t="s">
        <v>2974</v>
      </c>
      <c r="I3493" t="s">
        <v>4485</v>
      </c>
      <c r="J3493" t="s">
        <v>5871</v>
      </c>
      <c r="K3493">
        <v>10352</v>
      </c>
      <c r="L3493" t="s">
        <v>6169</v>
      </c>
      <c r="M3493" s="87">
        <v>43871</v>
      </c>
      <c r="N3493" t="s">
        <v>1551</v>
      </c>
      <c r="O3493" t="s">
        <v>1552</v>
      </c>
      <c r="P3493" s="61">
        <v>-13293.5</v>
      </c>
      <c r="Q3493" t="s">
        <v>1552</v>
      </c>
      <c r="R3493" s="61">
        <v>0</v>
      </c>
      <c r="S3493" s="61">
        <v>-13293.5</v>
      </c>
    </row>
    <row r="3494" spans="1:19" x14ac:dyDescent="0.2">
      <c r="A3494" t="s">
        <v>647</v>
      </c>
      <c r="B3494" t="s">
        <v>1062</v>
      </c>
      <c r="C3494" t="s">
        <v>1433</v>
      </c>
      <c r="D3494" t="s">
        <v>239</v>
      </c>
      <c r="E3494" t="s">
        <v>1546</v>
      </c>
      <c r="F3494" t="s">
        <v>122</v>
      </c>
      <c r="G3494" s="87">
        <v>43865</v>
      </c>
      <c r="H3494" t="s">
        <v>2974</v>
      </c>
      <c r="I3494" t="s">
        <v>4485</v>
      </c>
      <c r="J3494" t="s">
        <v>4490</v>
      </c>
      <c r="K3494">
        <v>10352</v>
      </c>
      <c r="L3494" t="s">
        <v>6169</v>
      </c>
      <c r="M3494" s="87">
        <v>43871</v>
      </c>
      <c r="N3494" t="s">
        <v>1551</v>
      </c>
      <c r="O3494" t="s">
        <v>1552</v>
      </c>
      <c r="P3494" s="61">
        <v>-400</v>
      </c>
      <c r="Q3494" t="s">
        <v>1552</v>
      </c>
      <c r="R3494" s="61">
        <v>0</v>
      </c>
      <c r="S3494" s="61">
        <v>-400</v>
      </c>
    </row>
    <row r="3495" spans="1:19" x14ac:dyDescent="0.2">
      <c r="A3495" t="s">
        <v>647</v>
      </c>
      <c r="B3495" t="s">
        <v>1062</v>
      </c>
      <c r="C3495" t="s">
        <v>1433</v>
      </c>
      <c r="D3495" t="s">
        <v>239</v>
      </c>
      <c r="E3495" t="s">
        <v>1546</v>
      </c>
      <c r="F3495" t="s">
        <v>122</v>
      </c>
      <c r="G3495" s="87">
        <v>43865</v>
      </c>
      <c r="H3495" t="s">
        <v>2974</v>
      </c>
      <c r="I3495" t="s">
        <v>4485</v>
      </c>
      <c r="J3495" t="s">
        <v>6171</v>
      </c>
      <c r="K3495">
        <v>10352</v>
      </c>
      <c r="L3495" t="s">
        <v>6169</v>
      </c>
      <c r="M3495" s="87">
        <v>43871</v>
      </c>
      <c r="N3495" t="s">
        <v>1551</v>
      </c>
      <c r="O3495" t="s">
        <v>1552</v>
      </c>
      <c r="P3495" s="61">
        <v>-150</v>
      </c>
      <c r="Q3495" t="s">
        <v>1552</v>
      </c>
      <c r="R3495" s="61">
        <v>0</v>
      </c>
      <c r="S3495" s="61">
        <v>-150</v>
      </c>
    </row>
    <row r="3496" spans="1:19" x14ac:dyDescent="0.2">
      <c r="A3496" t="s">
        <v>647</v>
      </c>
      <c r="B3496" t="s">
        <v>1062</v>
      </c>
      <c r="C3496" t="s">
        <v>1433</v>
      </c>
      <c r="D3496" t="s">
        <v>239</v>
      </c>
      <c r="E3496" t="s">
        <v>1546</v>
      </c>
      <c r="F3496" t="s">
        <v>122</v>
      </c>
      <c r="G3496" s="87">
        <v>43865</v>
      </c>
      <c r="H3496" t="s">
        <v>2974</v>
      </c>
      <c r="I3496" t="s">
        <v>4485</v>
      </c>
      <c r="J3496" t="s">
        <v>4743</v>
      </c>
      <c r="K3496">
        <v>10352</v>
      </c>
      <c r="L3496" t="s">
        <v>6169</v>
      </c>
      <c r="M3496" s="87">
        <v>43871</v>
      </c>
      <c r="N3496" t="s">
        <v>1551</v>
      </c>
      <c r="O3496" t="s">
        <v>1552</v>
      </c>
      <c r="P3496" s="61">
        <v>-200</v>
      </c>
      <c r="Q3496" t="s">
        <v>1552</v>
      </c>
      <c r="R3496" s="61">
        <v>0</v>
      </c>
      <c r="S3496" s="61">
        <v>-200</v>
      </c>
    </row>
    <row r="3497" spans="1:19" x14ac:dyDescent="0.2">
      <c r="A3497" t="s">
        <v>647</v>
      </c>
      <c r="B3497" t="s">
        <v>1062</v>
      </c>
      <c r="C3497" t="s">
        <v>1433</v>
      </c>
      <c r="D3497" t="s">
        <v>239</v>
      </c>
      <c r="E3497" t="s">
        <v>1546</v>
      </c>
      <c r="F3497" t="s">
        <v>122</v>
      </c>
      <c r="G3497" s="87">
        <v>43865</v>
      </c>
      <c r="H3497" t="s">
        <v>2974</v>
      </c>
      <c r="I3497" t="s">
        <v>4485</v>
      </c>
      <c r="J3497" t="s">
        <v>5736</v>
      </c>
      <c r="K3497">
        <v>10352</v>
      </c>
      <c r="L3497" t="s">
        <v>6169</v>
      </c>
      <c r="M3497" s="87">
        <v>43871</v>
      </c>
      <c r="N3497" t="s">
        <v>1551</v>
      </c>
      <c r="O3497" t="s">
        <v>1552</v>
      </c>
      <c r="P3497" s="61">
        <v>-110</v>
      </c>
      <c r="Q3497" t="s">
        <v>1552</v>
      </c>
      <c r="R3497" s="61">
        <v>0</v>
      </c>
      <c r="S3497" s="61">
        <v>-110</v>
      </c>
    </row>
    <row r="3498" spans="1:19" x14ac:dyDescent="0.2">
      <c r="A3498" t="s">
        <v>647</v>
      </c>
      <c r="B3498" t="s">
        <v>1062</v>
      </c>
      <c r="C3498" t="s">
        <v>1433</v>
      </c>
      <c r="D3498" t="s">
        <v>239</v>
      </c>
      <c r="E3498" t="s">
        <v>1546</v>
      </c>
      <c r="F3498" t="s">
        <v>122</v>
      </c>
      <c r="G3498" s="87">
        <v>43865</v>
      </c>
      <c r="H3498" t="s">
        <v>2974</v>
      </c>
      <c r="I3498" t="s">
        <v>4485</v>
      </c>
      <c r="J3498" t="s">
        <v>4739</v>
      </c>
      <c r="K3498">
        <v>10352</v>
      </c>
      <c r="L3498" t="s">
        <v>6169</v>
      </c>
      <c r="M3498" s="87">
        <v>43871</v>
      </c>
      <c r="N3498" t="s">
        <v>1551</v>
      </c>
      <c r="O3498" t="s">
        <v>1552</v>
      </c>
      <c r="P3498" s="61">
        <v>-500</v>
      </c>
      <c r="Q3498" t="s">
        <v>1552</v>
      </c>
      <c r="R3498" s="61">
        <v>0</v>
      </c>
      <c r="S3498" s="61">
        <v>-500</v>
      </c>
    </row>
    <row r="3499" spans="1:19" x14ac:dyDescent="0.2">
      <c r="A3499" t="s">
        <v>647</v>
      </c>
      <c r="B3499" t="s">
        <v>1062</v>
      </c>
      <c r="C3499" t="s">
        <v>1433</v>
      </c>
      <c r="D3499" t="s">
        <v>239</v>
      </c>
      <c r="E3499" t="s">
        <v>1546</v>
      </c>
      <c r="F3499" t="s">
        <v>122</v>
      </c>
      <c r="G3499" s="87">
        <v>43865</v>
      </c>
      <c r="H3499" t="s">
        <v>2974</v>
      </c>
      <c r="I3499" t="s">
        <v>6172</v>
      </c>
      <c r="J3499" t="s">
        <v>5121</v>
      </c>
      <c r="K3499">
        <v>10352</v>
      </c>
      <c r="L3499" t="s">
        <v>6164</v>
      </c>
      <c r="M3499" s="87">
        <v>43871</v>
      </c>
      <c r="N3499" t="s">
        <v>1551</v>
      </c>
      <c r="O3499" t="s">
        <v>1552</v>
      </c>
      <c r="P3499" s="61">
        <v>1760</v>
      </c>
      <c r="Q3499" t="s">
        <v>1552</v>
      </c>
      <c r="R3499" s="61">
        <v>1760</v>
      </c>
      <c r="S3499" s="61">
        <v>0</v>
      </c>
    </row>
    <row r="3500" spans="1:19" x14ac:dyDescent="0.2">
      <c r="A3500" t="s">
        <v>647</v>
      </c>
      <c r="B3500" t="s">
        <v>1062</v>
      </c>
      <c r="C3500" t="s">
        <v>1433</v>
      </c>
      <c r="D3500" t="s">
        <v>239</v>
      </c>
      <c r="E3500" t="s">
        <v>1546</v>
      </c>
      <c r="F3500" t="s">
        <v>122</v>
      </c>
      <c r="G3500" s="87">
        <v>43865</v>
      </c>
      <c r="H3500" t="s">
        <v>2974</v>
      </c>
      <c r="I3500" t="s">
        <v>6173</v>
      </c>
      <c r="J3500" t="s">
        <v>4763</v>
      </c>
      <c r="K3500">
        <v>10352</v>
      </c>
      <c r="L3500" t="s">
        <v>6164</v>
      </c>
      <c r="M3500" s="87">
        <v>43871</v>
      </c>
      <c r="N3500" t="s">
        <v>1551</v>
      </c>
      <c r="O3500" t="s">
        <v>1552</v>
      </c>
      <c r="P3500" s="61">
        <v>1089</v>
      </c>
      <c r="Q3500" t="s">
        <v>1552</v>
      </c>
      <c r="R3500" s="61">
        <v>1089</v>
      </c>
      <c r="S3500" s="61">
        <v>0</v>
      </c>
    </row>
    <row r="3501" spans="1:19" x14ac:dyDescent="0.2">
      <c r="A3501" t="s">
        <v>647</v>
      </c>
      <c r="B3501" t="s">
        <v>1062</v>
      </c>
      <c r="C3501" t="s">
        <v>1433</v>
      </c>
      <c r="D3501" t="s">
        <v>239</v>
      </c>
      <c r="E3501" t="s">
        <v>1546</v>
      </c>
      <c r="F3501" t="s">
        <v>122</v>
      </c>
      <c r="G3501" s="87">
        <v>43865</v>
      </c>
      <c r="H3501" t="s">
        <v>2974</v>
      </c>
      <c r="I3501" t="s">
        <v>6174</v>
      </c>
      <c r="J3501" t="s">
        <v>6175</v>
      </c>
      <c r="K3501">
        <v>10352</v>
      </c>
      <c r="L3501" t="s">
        <v>6164</v>
      </c>
      <c r="M3501" s="87">
        <v>43871</v>
      </c>
      <c r="N3501" t="s">
        <v>1551</v>
      </c>
      <c r="O3501" t="s">
        <v>1552</v>
      </c>
      <c r="P3501" s="61">
        <v>550</v>
      </c>
      <c r="Q3501" t="s">
        <v>1552</v>
      </c>
      <c r="R3501" s="61">
        <v>550</v>
      </c>
      <c r="S3501" s="61">
        <v>0</v>
      </c>
    </row>
    <row r="3502" spans="1:19" x14ac:dyDescent="0.2">
      <c r="A3502" t="s">
        <v>647</v>
      </c>
      <c r="B3502" t="s">
        <v>1062</v>
      </c>
      <c r="C3502" t="s">
        <v>1433</v>
      </c>
      <c r="D3502" t="s">
        <v>239</v>
      </c>
      <c r="E3502" t="s">
        <v>1546</v>
      </c>
      <c r="F3502" t="s">
        <v>122</v>
      </c>
      <c r="G3502" s="87">
        <v>43865</v>
      </c>
      <c r="H3502" t="s">
        <v>2974</v>
      </c>
      <c r="I3502" t="s">
        <v>6176</v>
      </c>
      <c r="J3502" t="s">
        <v>6177</v>
      </c>
      <c r="K3502">
        <v>10352</v>
      </c>
      <c r="L3502" t="s">
        <v>6164</v>
      </c>
      <c r="M3502" s="87">
        <v>43871</v>
      </c>
      <c r="N3502" t="s">
        <v>1551</v>
      </c>
      <c r="O3502" t="s">
        <v>1552</v>
      </c>
      <c r="P3502" s="61">
        <v>250</v>
      </c>
      <c r="Q3502" t="s">
        <v>1552</v>
      </c>
      <c r="R3502" s="61">
        <v>250</v>
      </c>
      <c r="S3502" s="61">
        <v>0</v>
      </c>
    </row>
    <row r="3503" spans="1:19" x14ac:dyDescent="0.2">
      <c r="A3503" t="s">
        <v>647</v>
      </c>
      <c r="B3503" t="s">
        <v>1062</v>
      </c>
      <c r="C3503" t="s">
        <v>1433</v>
      </c>
      <c r="D3503" t="s">
        <v>239</v>
      </c>
      <c r="E3503" t="s">
        <v>1546</v>
      </c>
      <c r="F3503" t="s">
        <v>122</v>
      </c>
      <c r="G3503" s="87">
        <v>43865</v>
      </c>
      <c r="H3503" t="s">
        <v>2974</v>
      </c>
      <c r="I3503" t="s">
        <v>6178</v>
      </c>
      <c r="J3503" t="s">
        <v>5320</v>
      </c>
      <c r="K3503">
        <v>10352</v>
      </c>
      <c r="L3503" t="s">
        <v>6164</v>
      </c>
      <c r="M3503" s="87">
        <v>43871</v>
      </c>
      <c r="N3503" t="s">
        <v>1551</v>
      </c>
      <c r="O3503" t="s">
        <v>1552</v>
      </c>
      <c r="P3503" s="61">
        <v>6875</v>
      </c>
      <c r="Q3503" t="s">
        <v>1552</v>
      </c>
      <c r="R3503" s="61">
        <v>6875</v>
      </c>
      <c r="S3503" s="61">
        <v>0</v>
      </c>
    </row>
    <row r="3504" spans="1:19" x14ac:dyDescent="0.2">
      <c r="A3504" t="s">
        <v>647</v>
      </c>
      <c r="B3504" t="s">
        <v>1062</v>
      </c>
      <c r="C3504" t="s">
        <v>1433</v>
      </c>
      <c r="D3504" t="s">
        <v>239</v>
      </c>
      <c r="E3504" t="s">
        <v>1546</v>
      </c>
      <c r="F3504" t="s">
        <v>122</v>
      </c>
      <c r="G3504" s="87">
        <v>43866</v>
      </c>
      <c r="H3504" t="s">
        <v>2974</v>
      </c>
      <c r="I3504" t="s">
        <v>6179</v>
      </c>
      <c r="J3504" t="s">
        <v>4867</v>
      </c>
      <c r="K3504">
        <v>10352</v>
      </c>
      <c r="L3504" t="s">
        <v>6180</v>
      </c>
      <c r="M3504" s="87">
        <v>43871</v>
      </c>
      <c r="N3504" t="s">
        <v>1551</v>
      </c>
      <c r="O3504" t="s">
        <v>1552</v>
      </c>
      <c r="P3504" s="61">
        <v>660</v>
      </c>
      <c r="Q3504" t="s">
        <v>1552</v>
      </c>
      <c r="R3504" s="61">
        <v>660</v>
      </c>
      <c r="S3504" s="61">
        <v>0</v>
      </c>
    </row>
    <row r="3505" spans="1:19" x14ac:dyDescent="0.2">
      <c r="A3505" t="s">
        <v>647</v>
      </c>
      <c r="B3505" t="s">
        <v>1062</v>
      </c>
      <c r="C3505" t="s">
        <v>1433</v>
      </c>
      <c r="D3505" t="s">
        <v>239</v>
      </c>
      <c r="E3505" t="s">
        <v>1546</v>
      </c>
      <c r="F3505" t="s">
        <v>122</v>
      </c>
      <c r="G3505" s="87">
        <v>43866</v>
      </c>
      <c r="H3505" t="s">
        <v>2974</v>
      </c>
      <c r="I3505" t="s">
        <v>4156</v>
      </c>
      <c r="J3505" t="s">
        <v>4157</v>
      </c>
      <c r="K3505">
        <v>10352</v>
      </c>
      <c r="L3505" t="s">
        <v>4158</v>
      </c>
      <c r="M3505" s="87">
        <v>43871</v>
      </c>
      <c r="N3505" t="s">
        <v>1551</v>
      </c>
      <c r="O3505" t="s">
        <v>1552</v>
      </c>
      <c r="P3505" s="61">
        <v>-35.35</v>
      </c>
      <c r="Q3505" t="s">
        <v>1552</v>
      </c>
      <c r="R3505" s="61">
        <v>0</v>
      </c>
      <c r="S3505" s="61">
        <v>-35.35</v>
      </c>
    </row>
    <row r="3506" spans="1:19" x14ac:dyDescent="0.2">
      <c r="A3506" t="s">
        <v>647</v>
      </c>
      <c r="B3506" t="s">
        <v>1062</v>
      </c>
      <c r="C3506" t="s">
        <v>1433</v>
      </c>
      <c r="D3506" t="s">
        <v>239</v>
      </c>
      <c r="E3506" t="s">
        <v>1546</v>
      </c>
      <c r="F3506" t="s">
        <v>122</v>
      </c>
      <c r="G3506" s="87">
        <v>43867</v>
      </c>
      <c r="H3506" t="s">
        <v>2974</v>
      </c>
      <c r="I3506" t="s">
        <v>6181</v>
      </c>
      <c r="J3506" t="s">
        <v>4602</v>
      </c>
      <c r="K3506">
        <v>10353</v>
      </c>
      <c r="L3506" t="s">
        <v>6182</v>
      </c>
      <c r="M3506" s="87">
        <v>43871</v>
      </c>
      <c r="N3506" t="s">
        <v>1551</v>
      </c>
      <c r="O3506" t="s">
        <v>1552</v>
      </c>
      <c r="P3506" s="61">
        <v>1540</v>
      </c>
      <c r="Q3506" t="s">
        <v>1552</v>
      </c>
      <c r="R3506" s="61">
        <v>1540</v>
      </c>
      <c r="S3506" s="61">
        <v>0</v>
      </c>
    </row>
    <row r="3507" spans="1:19" x14ac:dyDescent="0.2">
      <c r="A3507" t="s">
        <v>647</v>
      </c>
      <c r="B3507" t="s">
        <v>1062</v>
      </c>
      <c r="C3507" t="s">
        <v>1433</v>
      </c>
      <c r="D3507" t="s">
        <v>239</v>
      </c>
      <c r="E3507" t="s">
        <v>1546</v>
      </c>
      <c r="F3507" t="s">
        <v>122</v>
      </c>
      <c r="G3507" s="87">
        <v>43867</v>
      </c>
      <c r="H3507" t="s">
        <v>2974</v>
      </c>
      <c r="I3507" t="s">
        <v>6183</v>
      </c>
      <c r="J3507" t="s">
        <v>4729</v>
      </c>
      <c r="K3507">
        <v>10353</v>
      </c>
      <c r="L3507" t="s">
        <v>6182</v>
      </c>
      <c r="M3507" s="87">
        <v>43871</v>
      </c>
      <c r="N3507" t="s">
        <v>1551</v>
      </c>
      <c r="O3507" t="s">
        <v>1552</v>
      </c>
      <c r="P3507" s="61">
        <v>220</v>
      </c>
      <c r="Q3507" t="s">
        <v>1552</v>
      </c>
      <c r="R3507" s="61">
        <v>220</v>
      </c>
      <c r="S3507" s="61">
        <v>0</v>
      </c>
    </row>
    <row r="3508" spans="1:19" x14ac:dyDescent="0.2">
      <c r="A3508" t="s">
        <v>647</v>
      </c>
      <c r="B3508" t="s">
        <v>1062</v>
      </c>
      <c r="C3508" t="s">
        <v>1433</v>
      </c>
      <c r="D3508" t="s">
        <v>239</v>
      </c>
      <c r="E3508" t="s">
        <v>1546</v>
      </c>
      <c r="F3508" t="s">
        <v>122</v>
      </c>
      <c r="G3508" s="87">
        <v>43867</v>
      </c>
      <c r="H3508" t="s">
        <v>2974</v>
      </c>
      <c r="I3508" t="s">
        <v>6184</v>
      </c>
      <c r="J3508" t="s">
        <v>4705</v>
      </c>
      <c r="K3508">
        <v>10353</v>
      </c>
      <c r="L3508" t="s">
        <v>6185</v>
      </c>
      <c r="M3508" s="87">
        <v>43871</v>
      </c>
      <c r="N3508" t="s">
        <v>1551</v>
      </c>
      <c r="O3508" t="s">
        <v>1552</v>
      </c>
      <c r="P3508" s="61">
        <v>-637.1</v>
      </c>
      <c r="Q3508" t="s">
        <v>1552</v>
      </c>
      <c r="R3508" s="61">
        <v>0</v>
      </c>
      <c r="S3508" s="61">
        <v>-637.1</v>
      </c>
    </row>
    <row r="3509" spans="1:19" x14ac:dyDescent="0.2">
      <c r="A3509" t="s">
        <v>647</v>
      </c>
      <c r="B3509" t="s">
        <v>1062</v>
      </c>
      <c r="C3509" t="s">
        <v>1433</v>
      </c>
      <c r="D3509" t="s">
        <v>239</v>
      </c>
      <c r="E3509" t="s">
        <v>1546</v>
      </c>
      <c r="F3509" t="s">
        <v>122</v>
      </c>
      <c r="G3509" s="87">
        <v>43867</v>
      </c>
      <c r="H3509" t="s">
        <v>2974</v>
      </c>
      <c r="I3509" t="s">
        <v>6186</v>
      </c>
      <c r="J3509" t="s">
        <v>4708</v>
      </c>
      <c r="K3509">
        <v>10353</v>
      </c>
      <c r="L3509" t="s">
        <v>6187</v>
      </c>
      <c r="M3509" s="87">
        <v>43871</v>
      </c>
      <c r="N3509" t="s">
        <v>1551</v>
      </c>
      <c r="O3509" t="s">
        <v>1552</v>
      </c>
      <c r="P3509" s="61">
        <v>-2393.13</v>
      </c>
      <c r="Q3509" t="s">
        <v>1552</v>
      </c>
      <c r="R3509" s="61">
        <v>0</v>
      </c>
      <c r="S3509" s="61">
        <v>-2393.13</v>
      </c>
    </row>
    <row r="3510" spans="1:19" x14ac:dyDescent="0.2">
      <c r="A3510" t="s">
        <v>647</v>
      </c>
      <c r="B3510" t="s">
        <v>1062</v>
      </c>
      <c r="C3510" t="s">
        <v>1433</v>
      </c>
      <c r="D3510" t="s">
        <v>239</v>
      </c>
      <c r="E3510" t="s">
        <v>1546</v>
      </c>
      <c r="F3510" t="s">
        <v>122</v>
      </c>
      <c r="G3510" s="87">
        <v>43867</v>
      </c>
      <c r="H3510" t="s">
        <v>2974</v>
      </c>
      <c r="I3510" t="s">
        <v>6188</v>
      </c>
      <c r="J3510" t="s">
        <v>4525</v>
      </c>
      <c r="K3510">
        <v>10352</v>
      </c>
      <c r="L3510" t="s">
        <v>6189</v>
      </c>
      <c r="M3510" s="87">
        <v>43871</v>
      </c>
      <c r="N3510" t="s">
        <v>1551</v>
      </c>
      <c r="O3510" t="s">
        <v>1552</v>
      </c>
      <c r="P3510" s="61">
        <v>-164.43</v>
      </c>
      <c r="Q3510" t="s">
        <v>1552</v>
      </c>
      <c r="R3510" s="61">
        <v>0</v>
      </c>
      <c r="S3510" s="61">
        <v>-164.43</v>
      </c>
    </row>
    <row r="3511" spans="1:19" x14ac:dyDescent="0.2">
      <c r="A3511" t="s">
        <v>647</v>
      </c>
      <c r="B3511" t="s">
        <v>1062</v>
      </c>
      <c r="C3511" t="s">
        <v>1433</v>
      </c>
      <c r="D3511" t="s">
        <v>239</v>
      </c>
      <c r="E3511" t="s">
        <v>1546</v>
      </c>
      <c r="F3511" t="s">
        <v>122</v>
      </c>
      <c r="G3511" s="87">
        <v>43867</v>
      </c>
      <c r="H3511" t="s">
        <v>2974</v>
      </c>
      <c r="I3511" t="s">
        <v>6190</v>
      </c>
      <c r="J3511" t="s">
        <v>4528</v>
      </c>
      <c r="K3511">
        <v>10352</v>
      </c>
      <c r="L3511" t="s">
        <v>6189</v>
      </c>
      <c r="M3511" s="87">
        <v>43871</v>
      </c>
      <c r="N3511" t="s">
        <v>1551</v>
      </c>
      <c r="O3511" t="s">
        <v>1552</v>
      </c>
      <c r="P3511" s="61">
        <v>-264.7</v>
      </c>
      <c r="Q3511" t="s">
        <v>1552</v>
      </c>
      <c r="R3511" s="61">
        <v>0</v>
      </c>
      <c r="S3511" s="61">
        <v>-264.7</v>
      </c>
    </row>
    <row r="3512" spans="1:19" x14ac:dyDescent="0.2">
      <c r="A3512" t="s">
        <v>647</v>
      </c>
      <c r="B3512" t="s">
        <v>1062</v>
      </c>
      <c r="C3512" t="s">
        <v>1433</v>
      </c>
      <c r="D3512" t="s">
        <v>239</v>
      </c>
      <c r="E3512" t="s">
        <v>1546</v>
      </c>
      <c r="F3512" t="s">
        <v>122</v>
      </c>
      <c r="G3512" s="87">
        <v>43867</v>
      </c>
      <c r="H3512" t="s">
        <v>2974</v>
      </c>
      <c r="I3512" t="s">
        <v>6191</v>
      </c>
      <c r="J3512" t="s">
        <v>4530</v>
      </c>
      <c r="K3512">
        <v>10352</v>
      </c>
      <c r="L3512" t="s">
        <v>6189</v>
      </c>
      <c r="M3512" s="87">
        <v>43871</v>
      </c>
      <c r="N3512" t="s">
        <v>1551</v>
      </c>
      <c r="O3512" t="s">
        <v>1552</v>
      </c>
      <c r="P3512" s="61">
        <v>-164.43</v>
      </c>
      <c r="Q3512" t="s">
        <v>1552</v>
      </c>
      <c r="R3512" s="61">
        <v>0</v>
      </c>
      <c r="S3512" s="61">
        <v>-164.43</v>
      </c>
    </row>
    <row r="3513" spans="1:19" x14ac:dyDescent="0.2">
      <c r="A3513" t="s">
        <v>647</v>
      </c>
      <c r="B3513" t="s">
        <v>1062</v>
      </c>
      <c r="C3513" t="s">
        <v>1433</v>
      </c>
      <c r="D3513" t="s">
        <v>239</v>
      </c>
      <c r="E3513" t="s">
        <v>1546</v>
      </c>
      <c r="F3513" t="s">
        <v>122</v>
      </c>
      <c r="G3513" s="87">
        <v>43867</v>
      </c>
      <c r="H3513" t="s">
        <v>2974</v>
      </c>
      <c r="I3513" t="s">
        <v>6192</v>
      </c>
      <c r="J3513" t="s">
        <v>4532</v>
      </c>
      <c r="K3513">
        <v>10352</v>
      </c>
      <c r="L3513" t="s">
        <v>6189</v>
      </c>
      <c r="M3513" s="87">
        <v>43871</v>
      </c>
      <c r="N3513" t="s">
        <v>1551</v>
      </c>
      <c r="O3513" t="s">
        <v>1552</v>
      </c>
      <c r="P3513" s="61">
        <v>-276.57</v>
      </c>
      <c r="Q3513" t="s">
        <v>1552</v>
      </c>
      <c r="R3513" s="61">
        <v>0</v>
      </c>
      <c r="S3513" s="61">
        <v>-276.57</v>
      </c>
    </row>
    <row r="3514" spans="1:19" x14ac:dyDescent="0.2">
      <c r="A3514" t="s">
        <v>647</v>
      </c>
      <c r="B3514" t="s">
        <v>1062</v>
      </c>
      <c r="C3514" t="s">
        <v>1433</v>
      </c>
      <c r="D3514" t="s">
        <v>239</v>
      </c>
      <c r="E3514" t="s">
        <v>1546</v>
      </c>
      <c r="F3514" t="s">
        <v>122</v>
      </c>
      <c r="G3514" s="87">
        <v>43867</v>
      </c>
      <c r="H3514" t="s">
        <v>2974</v>
      </c>
      <c r="I3514" t="s">
        <v>6193</v>
      </c>
      <c r="J3514" t="s">
        <v>4534</v>
      </c>
      <c r="K3514">
        <v>10352</v>
      </c>
      <c r="L3514" t="s">
        <v>6189</v>
      </c>
      <c r="M3514" s="87">
        <v>43871</v>
      </c>
      <c r="N3514" t="s">
        <v>1551</v>
      </c>
      <c r="O3514" t="s">
        <v>1552</v>
      </c>
      <c r="P3514" s="61">
        <v>-174.88</v>
      </c>
      <c r="Q3514" t="s">
        <v>1552</v>
      </c>
      <c r="R3514" s="61">
        <v>0</v>
      </c>
      <c r="S3514" s="61">
        <v>-174.88</v>
      </c>
    </row>
    <row r="3515" spans="1:19" x14ac:dyDescent="0.2">
      <c r="A3515" t="s">
        <v>647</v>
      </c>
      <c r="B3515" t="s">
        <v>1062</v>
      </c>
      <c r="C3515" t="s">
        <v>1433</v>
      </c>
      <c r="D3515" t="s">
        <v>239</v>
      </c>
      <c r="E3515" t="s">
        <v>1546</v>
      </c>
      <c r="F3515" t="s">
        <v>122</v>
      </c>
      <c r="G3515" s="87">
        <v>43867</v>
      </c>
      <c r="H3515" t="s">
        <v>2974</v>
      </c>
      <c r="I3515" t="s">
        <v>6194</v>
      </c>
      <c r="J3515" t="s">
        <v>4536</v>
      </c>
      <c r="K3515">
        <v>10352</v>
      </c>
      <c r="L3515" t="s">
        <v>6189</v>
      </c>
      <c r="M3515" s="87">
        <v>43871</v>
      </c>
      <c r="N3515" t="s">
        <v>1551</v>
      </c>
      <c r="O3515" t="s">
        <v>1552</v>
      </c>
      <c r="P3515" s="61">
        <v>-242.26</v>
      </c>
      <c r="Q3515" t="s">
        <v>1552</v>
      </c>
      <c r="R3515" s="61">
        <v>0</v>
      </c>
      <c r="S3515" s="61">
        <v>-242.26</v>
      </c>
    </row>
    <row r="3516" spans="1:19" x14ac:dyDescent="0.2">
      <c r="A3516" t="s">
        <v>647</v>
      </c>
      <c r="B3516" t="s">
        <v>1062</v>
      </c>
      <c r="C3516" t="s">
        <v>1433</v>
      </c>
      <c r="D3516" t="s">
        <v>239</v>
      </c>
      <c r="E3516" t="s">
        <v>1546</v>
      </c>
      <c r="F3516" t="s">
        <v>122</v>
      </c>
      <c r="G3516" s="87">
        <v>43867</v>
      </c>
      <c r="H3516" t="s">
        <v>2974</v>
      </c>
      <c r="I3516" t="s">
        <v>6195</v>
      </c>
      <c r="J3516" t="s">
        <v>4538</v>
      </c>
      <c r="K3516">
        <v>10352</v>
      </c>
      <c r="L3516" t="s">
        <v>6189</v>
      </c>
      <c r="M3516" s="87">
        <v>43871</v>
      </c>
      <c r="N3516" t="s">
        <v>1551</v>
      </c>
      <c r="O3516" t="s">
        <v>1552</v>
      </c>
      <c r="P3516" s="61">
        <v>-457.51</v>
      </c>
      <c r="Q3516" t="s">
        <v>1552</v>
      </c>
      <c r="R3516" s="61">
        <v>0</v>
      </c>
      <c r="S3516" s="61">
        <v>-457.51</v>
      </c>
    </row>
    <row r="3517" spans="1:19" x14ac:dyDescent="0.2">
      <c r="A3517" t="s">
        <v>647</v>
      </c>
      <c r="B3517" t="s">
        <v>1062</v>
      </c>
      <c r="C3517" t="s">
        <v>1433</v>
      </c>
      <c r="D3517" t="s">
        <v>239</v>
      </c>
      <c r="E3517" t="s">
        <v>1546</v>
      </c>
      <c r="F3517" t="s">
        <v>122</v>
      </c>
      <c r="G3517" s="87">
        <v>43867</v>
      </c>
      <c r="H3517" t="s">
        <v>2974</v>
      </c>
      <c r="I3517" t="s">
        <v>6196</v>
      </c>
      <c r="J3517" t="s">
        <v>5798</v>
      </c>
      <c r="K3517">
        <v>10352</v>
      </c>
      <c r="L3517" t="s">
        <v>6197</v>
      </c>
      <c r="M3517" s="87">
        <v>43871</v>
      </c>
      <c r="N3517" t="s">
        <v>1551</v>
      </c>
      <c r="O3517" t="s">
        <v>1552</v>
      </c>
      <c r="P3517" s="61">
        <v>4950</v>
      </c>
      <c r="Q3517" t="s">
        <v>1552</v>
      </c>
      <c r="R3517" s="61">
        <v>4950</v>
      </c>
      <c r="S3517" s="61">
        <v>0</v>
      </c>
    </row>
    <row r="3518" spans="1:19" x14ac:dyDescent="0.2">
      <c r="A3518" t="s">
        <v>647</v>
      </c>
      <c r="B3518" t="s">
        <v>1062</v>
      </c>
      <c r="C3518" t="s">
        <v>1433</v>
      </c>
      <c r="D3518" t="s">
        <v>239</v>
      </c>
      <c r="E3518" t="s">
        <v>1546</v>
      </c>
      <c r="F3518" t="s">
        <v>122</v>
      </c>
      <c r="G3518" s="87">
        <v>43867</v>
      </c>
      <c r="H3518" t="s">
        <v>2974</v>
      </c>
      <c r="I3518" t="s">
        <v>6198</v>
      </c>
      <c r="J3518" t="s">
        <v>4591</v>
      </c>
      <c r="K3518">
        <v>10352</v>
      </c>
      <c r="L3518" t="s">
        <v>6199</v>
      </c>
      <c r="M3518" s="87">
        <v>43871</v>
      </c>
      <c r="N3518" t="s">
        <v>1551</v>
      </c>
      <c r="O3518" t="s">
        <v>1552</v>
      </c>
      <c r="P3518" s="61">
        <v>664.02</v>
      </c>
      <c r="Q3518" t="s">
        <v>1552</v>
      </c>
      <c r="R3518" s="61">
        <v>664.02</v>
      </c>
      <c r="S3518" s="61">
        <v>0</v>
      </c>
    </row>
    <row r="3519" spans="1:19" x14ac:dyDescent="0.2">
      <c r="A3519" t="s">
        <v>647</v>
      </c>
      <c r="B3519" t="s">
        <v>1062</v>
      </c>
      <c r="C3519" t="s">
        <v>1433</v>
      </c>
      <c r="D3519" t="s">
        <v>239</v>
      </c>
      <c r="E3519" t="s">
        <v>1546</v>
      </c>
      <c r="F3519" t="s">
        <v>122</v>
      </c>
      <c r="G3519" s="87">
        <v>43868</v>
      </c>
      <c r="H3519" t="s">
        <v>2974</v>
      </c>
      <c r="I3519" t="s">
        <v>4485</v>
      </c>
      <c r="J3519" t="s">
        <v>4818</v>
      </c>
      <c r="K3519">
        <v>10353</v>
      </c>
      <c r="L3519" t="s">
        <v>6200</v>
      </c>
      <c r="M3519" s="87">
        <v>43871</v>
      </c>
      <c r="N3519" t="s">
        <v>1551</v>
      </c>
      <c r="O3519" t="s">
        <v>1552</v>
      </c>
      <c r="P3519" s="61">
        <v>-770</v>
      </c>
      <c r="Q3519" t="s">
        <v>1552</v>
      </c>
      <c r="R3519" s="61">
        <v>0</v>
      </c>
      <c r="S3519" s="61">
        <v>-770</v>
      </c>
    </row>
    <row r="3520" spans="1:19" x14ac:dyDescent="0.2">
      <c r="A3520" t="s">
        <v>647</v>
      </c>
      <c r="B3520" t="s">
        <v>1062</v>
      </c>
      <c r="C3520" t="s">
        <v>1433</v>
      </c>
      <c r="D3520" t="s">
        <v>239</v>
      </c>
      <c r="E3520" t="s">
        <v>1546</v>
      </c>
      <c r="F3520" t="s">
        <v>122</v>
      </c>
      <c r="G3520" s="87">
        <v>43868</v>
      </c>
      <c r="H3520" t="s">
        <v>2974</v>
      </c>
      <c r="I3520" t="s">
        <v>4485</v>
      </c>
      <c r="J3520" t="s">
        <v>4578</v>
      </c>
      <c r="K3520">
        <v>10353</v>
      </c>
      <c r="L3520" t="s">
        <v>6200</v>
      </c>
      <c r="M3520" s="87">
        <v>43871</v>
      </c>
      <c r="N3520" t="s">
        <v>1551</v>
      </c>
      <c r="O3520" t="s">
        <v>1552</v>
      </c>
      <c r="P3520" s="61">
        <v>-43.48</v>
      </c>
      <c r="Q3520" t="s">
        <v>1552</v>
      </c>
      <c r="R3520" s="61">
        <v>0</v>
      </c>
      <c r="S3520" s="61">
        <v>-43.48</v>
      </c>
    </row>
    <row r="3521" spans="1:19" x14ac:dyDescent="0.2">
      <c r="A3521" t="s">
        <v>647</v>
      </c>
      <c r="B3521" t="s">
        <v>1062</v>
      </c>
      <c r="C3521" t="s">
        <v>1433</v>
      </c>
      <c r="D3521" t="s">
        <v>239</v>
      </c>
      <c r="E3521" t="s">
        <v>1546</v>
      </c>
      <c r="F3521" t="s">
        <v>122</v>
      </c>
      <c r="G3521" s="87">
        <v>43868</v>
      </c>
      <c r="H3521" t="s">
        <v>2974</v>
      </c>
      <c r="I3521" t="s">
        <v>4485</v>
      </c>
      <c r="J3521" t="s">
        <v>4550</v>
      </c>
      <c r="K3521">
        <v>10353</v>
      </c>
      <c r="L3521" t="s">
        <v>6200</v>
      </c>
      <c r="M3521" s="87">
        <v>43871</v>
      </c>
      <c r="N3521" t="s">
        <v>1551</v>
      </c>
      <c r="O3521" t="s">
        <v>1552</v>
      </c>
      <c r="P3521" s="61">
        <v>-435.64</v>
      </c>
      <c r="Q3521" t="s">
        <v>1552</v>
      </c>
      <c r="R3521" s="61">
        <v>0</v>
      </c>
      <c r="S3521" s="61">
        <v>-435.64</v>
      </c>
    </row>
    <row r="3522" spans="1:19" x14ac:dyDescent="0.2">
      <c r="A3522" t="s">
        <v>647</v>
      </c>
      <c r="B3522" t="s">
        <v>1062</v>
      </c>
      <c r="C3522" t="s">
        <v>1433</v>
      </c>
      <c r="D3522" t="s">
        <v>239</v>
      </c>
      <c r="E3522" t="s">
        <v>1546</v>
      </c>
      <c r="F3522" t="s">
        <v>122</v>
      </c>
      <c r="G3522" s="87">
        <v>43868</v>
      </c>
      <c r="H3522" t="s">
        <v>2974</v>
      </c>
      <c r="I3522" t="s">
        <v>4485</v>
      </c>
      <c r="J3522" t="s">
        <v>6201</v>
      </c>
      <c r="K3522">
        <v>10353</v>
      </c>
      <c r="L3522" t="s">
        <v>6200</v>
      </c>
      <c r="M3522" s="87">
        <v>43871</v>
      </c>
      <c r="N3522" t="s">
        <v>1551</v>
      </c>
      <c r="O3522" t="s">
        <v>1552</v>
      </c>
      <c r="P3522" s="61">
        <v>-300</v>
      </c>
      <c r="Q3522" t="s">
        <v>1552</v>
      </c>
      <c r="R3522" s="61">
        <v>0</v>
      </c>
      <c r="S3522" s="61">
        <v>-300</v>
      </c>
    </row>
    <row r="3523" spans="1:19" x14ac:dyDescent="0.2">
      <c r="A3523" t="s">
        <v>647</v>
      </c>
      <c r="B3523" t="s">
        <v>1062</v>
      </c>
      <c r="C3523" t="s">
        <v>1433</v>
      </c>
      <c r="D3523" t="s">
        <v>239</v>
      </c>
      <c r="E3523" t="s">
        <v>1546</v>
      </c>
      <c r="F3523" t="s">
        <v>122</v>
      </c>
      <c r="G3523" s="87">
        <v>43868</v>
      </c>
      <c r="H3523" t="s">
        <v>2974</v>
      </c>
      <c r="I3523" t="s">
        <v>4485</v>
      </c>
      <c r="J3523" t="s">
        <v>4978</v>
      </c>
      <c r="K3523">
        <v>10353</v>
      </c>
      <c r="L3523" t="s">
        <v>6200</v>
      </c>
      <c r="M3523" s="87">
        <v>43871</v>
      </c>
      <c r="N3523" t="s">
        <v>1551</v>
      </c>
      <c r="O3523" t="s">
        <v>1552</v>
      </c>
      <c r="P3523" s="61">
        <v>-500</v>
      </c>
      <c r="Q3523" t="s">
        <v>1552</v>
      </c>
      <c r="R3523" s="61">
        <v>0</v>
      </c>
      <c r="S3523" s="61">
        <v>-500</v>
      </c>
    </row>
    <row r="3524" spans="1:19" x14ac:dyDescent="0.2">
      <c r="A3524" t="s">
        <v>647</v>
      </c>
      <c r="B3524" t="s">
        <v>1062</v>
      </c>
      <c r="C3524" t="s">
        <v>1433</v>
      </c>
      <c r="D3524" t="s">
        <v>239</v>
      </c>
      <c r="E3524" t="s">
        <v>1546</v>
      </c>
      <c r="F3524" t="s">
        <v>122</v>
      </c>
      <c r="G3524" s="87">
        <v>43868</v>
      </c>
      <c r="H3524" t="s">
        <v>2974</v>
      </c>
      <c r="I3524" t="s">
        <v>6202</v>
      </c>
      <c r="J3524" t="s">
        <v>5885</v>
      </c>
      <c r="K3524">
        <v>10353</v>
      </c>
      <c r="L3524" t="s">
        <v>6203</v>
      </c>
      <c r="M3524" s="87">
        <v>43871</v>
      </c>
      <c r="N3524" t="s">
        <v>1551</v>
      </c>
      <c r="O3524" t="s">
        <v>1552</v>
      </c>
      <c r="P3524" s="61">
        <v>2420</v>
      </c>
      <c r="Q3524" t="s">
        <v>1552</v>
      </c>
      <c r="R3524" s="61">
        <v>2420</v>
      </c>
      <c r="S3524" s="61">
        <v>0</v>
      </c>
    </row>
    <row r="3525" spans="1:19" x14ac:dyDescent="0.2">
      <c r="A3525" t="s">
        <v>647</v>
      </c>
      <c r="B3525" t="s">
        <v>1062</v>
      </c>
      <c r="C3525" t="s">
        <v>1433</v>
      </c>
      <c r="D3525" t="s">
        <v>239</v>
      </c>
      <c r="E3525" t="s">
        <v>1546</v>
      </c>
      <c r="F3525" t="s">
        <v>122</v>
      </c>
      <c r="G3525" s="87">
        <v>43868</v>
      </c>
      <c r="H3525" t="s">
        <v>2974</v>
      </c>
      <c r="I3525" t="s">
        <v>6204</v>
      </c>
      <c r="J3525" t="s">
        <v>5985</v>
      </c>
      <c r="K3525">
        <v>10353</v>
      </c>
      <c r="L3525" t="s">
        <v>6203</v>
      </c>
      <c r="M3525" s="87">
        <v>43871</v>
      </c>
      <c r="N3525" t="s">
        <v>1551</v>
      </c>
      <c r="O3525" t="s">
        <v>1552</v>
      </c>
      <c r="P3525" s="61">
        <v>2420</v>
      </c>
      <c r="Q3525" t="s">
        <v>1552</v>
      </c>
      <c r="R3525" s="61">
        <v>2420</v>
      </c>
      <c r="S3525" s="61">
        <v>0</v>
      </c>
    </row>
    <row r="3526" spans="1:19" x14ac:dyDescent="0.2">
      <c r="A3526" t="s">
        <v>647</v>
      </c>
      <c r="B3526" t="s">
        <v>1062</v>
      </c>
      <c r="C3526" t="s">
        <v>1433</v>
      </c>
      <c r="D3526" t="s">
        <v>239</v>
      </c>
      <c r="E3526" t="s">
        <v>1546</v>
      </c>
      <c r="F3526" t="s">
        <v>122</v>
      </c>
      <c r="G3526" s="87">
        <v>43868</v>
      </c>
      <c r="H3526" t="s">
        <v>2974</v>
      </c>
      <c r="I3526" t="s">
        <v>6205</v>
      </c>
      <c r="J3526" t="s">
        <v>4897</v>
      </c>
      <c r="K3526">
        <v>10353</v>
      </c>
      <c r="L3526" t="s">
        <v>6203</v>
      </c>
      <c r="M3526" s="87">
        <v>43871</v>
      </c>
      <c r="N3526" t="s">
        <v>1551</v>
      </c>
      <c r="O3526" t="s">
        <v>1552</v>
      </c>
      <c r="P3526" s="61">
        <v>1430</v>
      </c>
      <c r="Q3526" t="s">
        <v>1552</v>
      </c>
      <c r="R3526" s="61">
        <v>1430</v>
      </c>
      <c r="S3526" s="61">
        <v>0</v>
      </c>
    </row>
    <row r="3527" spans="1:19" x14ac:dyDescent="0.2">
      <c r="A3527" t="s">
        <v>647</v>
      </c>
      <c r="B3527" t="s">
        <v>1062</v>
      </c>
      <c r="C3527" t="s">
        <v>1433</v>
      </c>
      <c r="D3527" t="s">
        <v>239</v>
      </c>
      <c r="E3527" t="s">
        <v>1546</v>
      </c>
      <c r="F3527" t="s">
        <v>122</v>
      </c>
      <c r="G3527" s="87">
        <v>43868</v>
      </c>
      <c r="H3527" t="s">
        <v>2974</v>
      </c>
      <c r="I3527" t="s">
        <v>6206</v>
      </c>
      <c r="J3527" t="s">
        <v>4562</v>
      </c>
      <c r="K3527">
        <v>10353</v>
      </c>
      <c r="L3527" t="s">
        <v>6203</v>
      </c>
      <c r="M3527" s="87">
        <v>43871</v>
      </c>
      <c r="N3527" t="s">
        <v>1551</v>
      </c>
      <c r="O3527" t="s">
        <v>1552</v>
      </c>
      <c r="P3527" s="61">
        <v>764.5</v>
      </c>
      <c r="Q3527" t="s">
        <v>1552</v>
      </c>
      <c r="R3527" s="61">
        <v>764.5</v>
      </c>
      <c r="S3527" s="61">
        <v>0</v>
      </c>
    </row>
    <row r="3528" spans="1:19" x14ac:dyDescent="0.2">
      <c r="A3528" t="s">
        <v>647</v>
      </c>
      <c r="B3528" t="s">
        <v>1062</v>
      </c>
      <c r="C3528" t="s">
        <v>1433</v>
      </c>
      <c r="D3528" t="s">
        <v>239</v>
      </c>
      <c r="E3528" t="s">
        <v>1546</v>
      </c>
      <c r="F3528" t="s">
        <v>122</v>
      </c>
      <c r="G3528" s="87">
        <v>43868</v>
      </c>
      <c r="H3528" t="s">
        <v>2974</v>
      </c>
      <c r="I3528" t="s">
        <v>6207</v>
      </c>
      <c r="J3528" t="s">
        <v>5888</v>
      </c>
      <c r="K3528">
        <v>10353</v>
      </c>
      <c r="L3528" t="s">
        <v>6203</v>
      </c>
      <c r="M3528" s="87">
        <v>43871</v>
      </c>
      <c r="N3528" t="s">
        <v>1551</v>
      </c>
      <c r="O3528" t="s">
        <v>1552</v>
      </c>
      <c r="P3528" s="61">
        <v>731.5</v>
      </c>
      <c r="Q3528" t="s">
        <v>1552</v>
      </c>
      <c r="R3528" s="61">
        <v>731.5</v>
      </c>
      <c r="S3528" s="61">
        <v>0</v>
      </c>
    </row>
    <row r="3529" spans="1:19" x14ac:dyDescent="0.2">
      <c r="A3529" t="s">
        <v>647</v>
      </c>
      <c r="B3529" t="s">
        <v>1062</v>
      </c>
      <c r="C3529" t="s">
        <v>1433</v>
      </c>
      <c r="D3529" t="s">
        <v>239</v>
      </c>
      <c r="E3529" t="s">
        <v>1546</v>
      </c>
      <c r="F3529" t="s">
        <v>122</v>
      </c>
      <c r="G3529" s="87">
        <v>43868</v>
      </c>
      <c r="H3529" t="s">
        <v>2974</v>
      </c>
      <c r="I3529" t="s">
        <v>6208</v>
      </c>
      <c r="J3529" t="s">
        <v>4747</v>
      </c>
      <c r="K3529">
        <v>10353</v>
      </c>
      <c r="L3529" t="s">
        <v>6203</v>
      </c>
      <c r="M3529" s="87">
        <v>43871</v>
      </c>
      <c r="N3529" t="s">
        <v>1551</v>
      </c>
      <c r="O3529" t="s">
        <v>1552</v>
      </c>
      <c r="P3529" s="61">
        <v>660</v>
      </c>
      <c r="Q3529" t="s">
        <v>1552</v>
      </c>
      <c r="R3529" s="61">
        <v>660</v>
      </c>
      <c r="S3529" s="61">
        <v>0</v>
      </c>
    </row>
    <row r="3530" spans="1:19" x14ac:dyDescent="0.2">
      <c r="A3530" t="s">
        <v>647</v>
      </c>
      <c r="B3530" t="s">
        <v>1062</v>
      </c>
      <c r="C3530" t="s">
        <v>1433</v>
      </c>
      <c r="D3530" t="s">
        <v>239</v>
      </c>
      <c r="E3530" t="s">
        <v>1546</v>
      </c>
      <c r="F3530" t="s">
        <v>122</v>
      </c>
      <c r="G3530" s="87">
        <v>43868</v>
      </c>
      <c r="H3530" t="s">
        <v>2974</v>
      </c>
      <c r="I3530" t="s">
        <v>6209</v>
      </c>
      <c r="J3530" t="s">
        <v>6210</v>
      </c>
      <c r="K3530">
        <v>10353</v>
      </c>
      <c r="L3530" t="s">
        <v>6203</v>
      </c>
      <c r="M3530" s="87">
        <v>43871</v>
      </c>
      <c r="N3530" t="s">
        <v>1551</v>
      </c>
      <c r="O3530" t="s">
        <v>1552</v>
      </c>
      <c r="P3530" s="61">
        <v>517</v>
      </c>
      <c r="Q3530" t="s">
        <v>1552</v>
      </c>
      <c r="R3530" s="61">
        <v>517</v>
      </c>
      <c r="S3530" s="61">
        <v>0</v>
      </c>
    </row>
    <row r="3531" spans="1:19" x14ac:dyDescent="0.2">
      <c r="A3531" t="s">
        <v>647</v>
      </c>
      <c r="B3531" t="s">
        <v>1062</v>
      </c>
      <c r="C3531" t="s">
        <v>1433</v>
      </c>
      <c r="D3531" t="s">
        <v>239</v>
      </c>
      <c r="E3531" t="s">
        <v>1546</v>
      </c>
      <c r="F3531" t="s">
        <v>122</v>
      </c>
      <c r="G3531" s="87">
        <v>43871</v>
      </c>
      <c r="H3531" t="s">
        <v>2974</v>
      </c>
      <c r="I3531" t="s">
        <v>6211</v>
      </c>
      <c r="J3531" t="s">
        <v>4864</v>
      </c>
      <c r="K3531">
        <v>10355</v>
      </c>
      <c r="L3531" t="s">
        <v>6212</v>
      </c>
      <c r="M3531" s="87">
        <v>43873</v>
      </c>
      <c r="N3531" t="s">
        <v>1551</v>
      </c>
      <c r="O3531" t="s">
        <v>1552</v>
      </c>
      <c r="P3531" s="61">
        <v>2090</v>
      </c>
      <c r="Q3531" t="s">
        <v>1552</v>
      </c>
      <c r="R3531" s="61">
        <v>2090</v>
      </c>
      <c r="S3531" s="61">
        <v>0</v>
      </c>
    </row>
    <row r="3532" spans="1:19" x14ac:dyDescent="0.2">
      <c r="A3532" t="s">
        <v>647</v>
      </c>
      <c r="B3532" t="s">
        <v>1062</v>
      </c>
      <c r="C3532" t="s">
        <v>1433</v>
      </c>
      <c r="D3532" t="s">
        <v>239</v>
      </c>
      <c r="E3532" t="s">
        <v>1546</v>
      </c>
      <c r="F3532" t="s">
        <v>122</v>
      </c>
      <c r="G3532" s="87">
        <v>43871</v>
      </c>
      <c r="H3532" t="s">
        <v>2974</v>
      </c>
      <c r="I3532" t="s">
        <v>6213</v>
      </c>
      <c r="J3532" t="s">
        <v>6080</v>
      </c>
      <c r="K3532">
        <v>10355</v>
      </c>
      <c r="L3532" t="s">
        <v>6214</v>
      </c>
      <c r="M3532" s="87">
        <v>43873</v>
      </c>
      <c r="N3532" t="s">
        <v>1551</v>
      </c>
      <c r="O3532" t="s">
        <v>1552</v>
      </c>
      <c r="P3532" s="61">
        <v>880</v>
      </c>
      <c r="Q3532" t="s">
        <v>1552</v>
      </c>
      <c r="R3532" s="61">
        <v>880</v>
      </c>
      <c r="S3532" s="61">
        <v>0</v>
      </c>
    </row>
    <row r="3533" spans="1:19" x14ac:dyDescent="0.2">
      <c r="A3533" t="s">
        <v>647</v>
      </c>
      <c r="B3533" t="s">
        <v>1062</v>
      </c>
      <c r="C3533" t="s">
        <v>1433</v>
      </c>
      <c r="D3533" t="s">
        <v>239</v>
      </c>
      <c r="E3533" t="s">
        <v>1546</v>
      </c>
      <c r="F3533" t="s">
        <v>122</v>
      </c>
      <c r="G3533" s="87">
        <v>43871</v>
      </c>
      <c r="H3533" t="s">
        <v>2974</v>
      </c>
      <c r="I3533" t="s">
        <v>6215</v>
      </c>
      <c r="J3533" t="s">
        <v>4516</v>
      </c>
      <c r="K3533">
        <v>10355</v>
      </c>
      <c r="L3533" t="s">
        <v>6214</v>
      </c>
      <c r="M3533" s="87">
        <v>43873</v>
      </c>
      <c r="N3533" t="s">
        <v>1551</v>
      </c>
      <c r="O3533" t="s">
        <v>1552</v>
      </c>
      <c r="P3533" s="61">
        <v>550</v>
      </c>
      <c r="Q3533" t="s">
        <v>1552</v>
      </c>
      <c r="R3533" s="61">
        <v>550</v>
      </c>
      <c r="S3533" s="61">
        <v>0</v>
      </c>
    </row>
    <row r="3534" spans="1:19" x14ac:dyDescent="0.2">
      <c r="A3534" t="s">
        <v>647</v>
      </c>
      <c r="B3534" t="s">
        <v>1062</v>
      </c>
      <c r="C3534" t="s">
        <v>1433</v>
      </c>
      <c r="D3534" t="s">
        <v>239</v>
      </c>
      <c r="E3534" t="s">
        <v>1546</v>
      </c>
      <c r="F3534" t="s">
        <v>122</v>
      </c>
      <c r="G3534" s="87">
        <v>43872</v>
      </c>
      <c r="H3534" t="s">
        <v>2974</v>
      </c>
      <c r="I3534" t="s">
        <v>6216</v>
      </c>
      <c r="J3534" t="s">
        <v>5320</v>
      </c>
      <c r="K3534">
        <v>10355</v>
      </c>
      <c r="L3534" t="s">
        <v>6217</v>
      </c>
      <c r="M3534" s="87">
        <v>43873</v>
      </c>
      <c r="N3534" t="s">
        <v>1551</v>
      </c>
      <c r="O3534" t="s">
        <v>1552</v>
      </c>
      <c r="P3534" s="61">
        <v>6050</v>
      </c>
      <c r="Q3534" t="s">
        <v>1552</v>
      </c>
      <c r="R3534" s="61">
        <v>6050</v>
      </c>
      <c r="S3534" s="61">
        <v>0</v>
      </c>
    </row>
    <row r="3535" spans="1:19" x14ac:dyDescent="0.2">
      <c r="A3535" t="s">
        <v>647</v>
      </c>
      <c r="B3535" t="s">
        <v>1062</v>
      </c>
      <c r="C3535" t="s">
        <v>1433</v>
      </c>
      <c r="D3535" t="s">
        <v>239</v>
      </c>
      <c r="E3535" t="s">
        <v>1546</v>
      </c>
      <c r="F3535" t="s">
        <v>122</v>
      </c>
      <c r="G3535" s="87">
        <v>43872</v>
      </c>
      <c r="H3535" t="s">
        <v>2974</v>
      </c>
      <c r="I3535" t="s">
        <v>6218</v>
      </c>
      <c r="J3535" t="s">
        <v>6219</v>
      </c>
      <c r="K3535">
        <v>10355</v>
      </c>
      <c r="L3535" t="s">
        <v>6217</v>
      </c>
      <c r="M3535" s="87">
        <v>43873</v>
      </c>
      <c r="N3535" t="s">
        <v>1551</v>
      </c>
      <c r="O3535" t="s">
        <v>1552</v>
      </c>
      <c r="P3535" s="61">
        <v>1100</v>
      </c>
      <c r="Q3535" t="s">
        <v>1552</v>
      </c>
      <c r="R3535" s="61">
        <v>1100</v>
      </c>
      <c r="S3535" s="61">
        <v>0</v>
      </c>
    </row>
    <row r="3536" spans="1:19" x14ac:dyDescent="0.2">
      <c r="A3536" t="s">
        <v>647</v>
      </c>
      <c r="B3536" t="s">
        <v>1062</v>
      </c>
      <c r="C3536" t="s">
        <v>1433</v>
      </c>
      <c r="D3536" t="s">
        <v>239</v>
      </c>
      <c r="E3536" t="s">
        <v>1546</v>
      </c>
      <c r="F3536" t="s">
        <v>122</v>
      </c>
      <c r="G3536" s="87">
        <v>43873</v>
      </c>
      <c r="H3536" t="s">
        <v>2974</v>
      </c>
      <c r="I3536" t="s">
        <v>6220</v>
      </c>
      <c r="J3536" t="s">
        <v>4538</v>
      </c>
      <c r="K3536">
        <v>10355</v>
      </c>
      <c r="L3536" t="s">
        <v>6221</v>
      </c>
      <c r="M3536" s="87">
        <v>43873</v>
      </c>
      <c r="N3536" t="s">
        <v>1551</v>
      </c>
      <c r="O3536" t="s">
        <v>1552</v>
      </c>
      <c r="P3536" s="61">
        <v>-457.52</v>
      </c>
      <c r="Q3536" t="s">
        <v>1552</v>
      </c>
      <c r="R3536" s="61">
        <v>0</v>
      </c>
      <c r="S3536" s="61">
        <v>-457.52</v>
      </c>
    </row>
    <row r="3537" spans="1:19" x14ac:dyDescent="0.2">
      <c r="A3537" t="s">
        <v>647</v>
      </c>
      <c r="B3537" t="s">
        <v>1062</v>
      </c>
      <c r="C3537" t="s">
        <v>1433</v>
      </c>
      <c r="D3537" t="s">
        <v>239</v>
      </c>
      <c r="E3537" t="s">
        <v>1546</v>
      </c>
      <c r="F3537" t="s">
        <v>122</v>
      </c>
      <c r="G3537" s="87">
        <v>43873</v>
      </c>
      <c r="H3537" t="s">
        <v>2974</v>
      </c>
      <c r="I3537" t="s">
        <v>6222</v>
      </c>
      <c r="J3537" t="s">
        <v>4525</v>
      </c>
      <c r="K3537">
        <v>10355</v>
      </c>
      <c r="L3537" t="s">
        <v>6221</v>
      </c>
      <c r="M3537" s="87">
        <v>43873</v>
      </c>
      <c r="N3537" t="s">
        <v>1551</v>
      </c>
      <c r="O3537" t="s">
        <v>1552</v>
      </c>
      <c r="P3537" s="61">
        <v>-264.93</v>
      </c>
      <c r="Q3537" t="s">
        <v>1552</v>
      </c>
      <c r="R3537" s="61">
        <v>0</v>
      </c>
      <c r="S3537" s="61">
        <v>-264.93</v>
      </c>
    </row>
    <row r="3538" spans="1:19" x14ac:dyDescent="0.2">
      <c r="A3538" t="s">
        <v>647</v>
      </c>
      <c r="B3538" t="s">
        <v>1062</v>
      </c>
      <c r="C3538" t="s">
        <v>1433</v>
      </c>
      <c r="D3538" t="s">
        <v>239</v>
      </c>
      <c r="E3538" t="s">
        <v>1546</v>
      </c>
      <c r="F3538" t="s">
        <v>122</v>
      </c>
      <c r="G3538" s="87">
        <v>43873</v>
      </c>
      <c r="H3538" t="s">
        <v>2974</v>
      </c>
      <c r="I3538" t="s">
        <v>6223</v>
      </c>
      <c r="J3538" t="s">
        <v>4528</v>
      </c>
      <c r="K3538">
        <v>10355</v>
      </c>
      <c r="L3538" t="s">
        <v>6221</v>
      </c>
      <c r="M3538" s="87">
        <v>43873</v>
      </c>
      <c r="N3538" t="s">
        <v>1551</v>
      </c>
      <c r="O3538" t="s">
        <v>1552</v>
      </c>
      <c r="P3538" s="61">
        <v>-264.70999999999998</v>
      </c>
      <c r="Q3538" t="s">
        <v>1552</v>
      </c>
      <c r="R3538" s="61">
        <v>0</v>
      </c>
      <c r="S3538" s="61">
        <v>-264.70999999999998</v>
      </c>
    </row>
    <row r="3539" spans="1:19" x14ac:dyDescent="0.2">
      <c r="A3539" t="s">
        <v>647</v>
      </c>
      <c r="B3539" t="s">
        <v>1062</v>
      </c>
      <c r="C3539" t="s">
        <v>1433</v>
      </c>
      <c r="D3539" t="s">
        <v>239</v>
      </c>
      <c r="E3539" t="s">
        <v>1546</v>
      </c>
      <c r="F3539" t="s">
        <v>122</v>
      </c>
      <c r="G3539" s="87">
        <v>43873</v>
      </c>
      <c r="H3539" t="s">
        <v>2974</v>
      </c>
      <c r="I3539" t="s">
        <v>6224</v>
      </c>
      <c r="J3539" t="s">
        <v>4530</v>
      </c>
      <c r="K3539">
        <v>10355</v>
      </c>
      <c r="L3539" t="s">
        <v>6221</v>
      </c>
      <c r="M3539" s="87">
        <v>43873</v>
      </c>
      <c r="N3539" t="s">
        <v>1551</v>
      </c>
      <c r="O3539" t="s">
        <v>1552</v>
      </c>
      <c r="P3539" s="61">
        <v>-200.96</v>
      </c>
      <c r="Q3539" t="s">
        <v>1552</v>
      </c>
      <c r="R3539" s="61">
        <v>0</v>
      </c>
      <c r="S3539" s="61">
        <v>-200.96</v>
      </c>
    </row>
    <row r="3540" spans="1:19" x14ac:dyDescent="0.2">
      <c r="A3540" t="s">
        <v>647</v>
      </c>
      <c r="B3540" t="s">
        <v>1062</v>
      </c>
      <c r="C3540" t="s">
        <v>1433</v>
      </c>
      <c r="D3540" t="s">
        <v>239</v>
      </c>
      <c r="E3540" t="s">
        <v>1546</v>
      </c>
      <c r="F3540" t="s">
        <v>122</v>
      </c>
      <c r="G3540" s="87">
        <v>43873</v>
      </c>
      <c r="H3540" t="s">
        <v>2974</v>
      </c>
      <c r="I3540" t="s">
        <v>6225</v>
      </c>
      <c r="J3540" t="s">
        <v>4532</v>
      </c>
      <c r="K3540">
        <v>10355</v>
      </c>
      <c r="L3540" t="s">
        <v>6221</v>
      </c>
      <c r="M3540" s="87">
        <v>43873</v>
      </c>
      <c r="N3540" t="s">
        <v>1551</v>
      </c>
      <c r="O3540" t="s">
        <v>1552</v>
      </c>
      <c r="P3540" s="61">
        <v>-276.58</v>
      </c>
      <c r="Q3540" t="s">
        <v>1552</v>
      </c>
      <c r="R3540" s="61">
        <v>0</v>
      </c>
      <c r="S3540" s="61">
        <v>-276.58</v>
      </c>
    </row>
    <row r="3541" spans="1:19" x14ac:dyDescent="0.2">
      <c r="A3541" t="s">
        <v>647</v>
      </c>
      <c r="B3541" t="s">
        <v>1062</v>
      </c>
      <c r="C3541" t="s">
        <v>1433</v>
      </c>
      <c r="D3541" t="s">
        <v>239</v>
      </c>
      <c r="E3541" t="s">
        <v>1546</v>
      </c>
      <c r="F3541" t="s">
        <v>122</v>
      </c>
      <c r="G3541" s="87">
        <v>43873</v>
      </c>
      <c r="H3541" t="s">
        <v>2974</v>
      </c>
      <c r="I3541" t="s">
        <v>6226</v>
      </c>
      <c r="J3541" t="s">
        <v>4534</v>
      </c>
      <c r="K3541">
        <v>10355</v>
      </c>
      <c r="L3541" t="s">
        <v>6221</v>
      </c>
      <c r="M3541" s="87">
        <v>43873</v>
      </c>
      <c r="N3541" t="s">
        <v>1551</v>
      </c>
      <c r="O3541" t="s">
        <v>1552</v>
      </c>
      <c r="P3541" s="61">
        <v>-274.04000000000002</v>
      </c>
      <c r="Q3541" t="s">
        <v>1552</v>
      </c>
      <c r="R3541" s="61">
        <v>0</v>
      </c>
      <c r="S3541" s="61">
        <v>-274.04000000000002</v>
      </c>
    </row>
    <row r="3542" spans="1:19" x14ac:dyDescent="0.2">
      <c r="A3542" t="s">
        <v>647</v>
      </c>
      <c r="B3542" t="s">
        <v>1062</v>
      </c>
      <c r="C3542" t="s">
        <v>1433</v>
      </c>
      <c r="D3542" t="s">
        <v>239</v>
      </c>
      <c r="E3542" t="s">
        <v>1546</v>
      </c>
      <c r="F3542" t="s">
        <v>122</v>
      </c>
      <c r="G3542" s="87">
        <v>43873</v>
      </c>
      <c r="H3542" t="s">
        <v>2974</v>
      </c>
      <c r="I3542" t="s">
        <v>6227</v>
      </c>
      <c r="J3542" t="s">
        <v>4536</v>
      </c>
      <c r="K3542">
        <v>10355</v>
      </c>
      <c r="L3542" t="s">
        <v>6221</v>
      </c>
      <c r="M3542" s="87">
        <v>43873</v>
      </c>
      <c r="N3542" t="s">
        <v>1551</v>
      </c>
      <c r="O3542" t="s">
        <v>1552</v>
      </c>
      <c r="P3542" s="61">
        <v>-242.25</v>
      </c>
      <c r="Q3542" t="s">
        <v>1552</v>
      </c>
      <c r="R3542" s="61">
        <v>0</v>
      </c>
      <c r="S3542" s="61">
        <v>-242.25</v>
      </c>
    </row>
    <row r="3543" spans="1:19" x14ac:dyDescent="0.2">
      <c r="A3543" t="s">
        <v>647</v>
      </c>
      <c r="B3543" t="s">
        <v>1062</v>
      </c>
      <c r="C3543" t="s">
        <v>1433</v>
      </c>
      <c r="D3543" t="s">
        <v>239</v>
      </c>
      <c r="E3543" t="s">
        <v>1546</v>
      </c>
      <c r="F3543" t="s">
        <v>122</v>
      </c>
      <c r="G3543" s="87">
        <v>43873</v>
      </c>
      <c r="H3543" t="s">
        <v>2974</v>
      </c>
      <c r="I3543" t="s">
        <v>6228</v>
      </c>
      <c r="J3543" t="s">
        <v>4509</v>
      </c>
      <c r="K3543">
        <v>10360</v>
      </c>
      <c r="L3543" t="s">
        <v>6229</v>
      </c>
      <c r="M3543" s="87">
        <v>43887</v>
      </c>
      <c r="N3543" t="s">
        <v>1635</v>
      </c>
      <c r="O3543" t="s">
        <v>1552</v>
      </c>
      <c r="P3543" s="61">
        <v>-930</v>
      </c>
      <c r="Q3543" t="s">
        <v>1552</v>
      </c>
      <c r="R3543" s="61">
        <v>0</v>
      </c>
      <c r="S3543" s="61">
        <v>-930</v>
      </c>
    </row>
    <row r="3544" spans="1:19" x14ac:dyDescent="0.2">
      <c r="A3544" t="s">
        <v>647</v>
      </c>
      <c r="B3544" t="s">
        <v>1062</v>
      </c>
      <c r="C3544" t="s">
        <v>1433</v>
      </c>
      <c r="D3544" t="s">
        <v>239</v>
      </c>
      <c r="E3544" t="s">
        <v>1546</v>
      </c>
      <c r="F3544" t="s">
        <v>122</v>
      </c>
      <c r="G3544" s="87">
        <v>43873</v>
      </c>
      <c r="H3544" t="s">
        <v>2974</v>
      </c>
      <c r="I3544" t="s">
        <v>6230</v>
      </c>
      <c r="J3544" t="s">
        <v>4509</v>
      </c>
      <c r="K3544">
        <v>10360</v>
      </c>
      <c r="L3544" t="s">
        <v>6229</v>
      </c>
      <c r="M3544" s="87">
        <v>43887</v>
      </c>
      <c r="N3544" t="s">
        <v>1635</v>
      </c>
      <c r="O3544" t="s">
        <v>1552</v>
      </c>
      <c r="P3544" s="61">
        <v>-16925.57</v>
      </c>
      <c r="Q3544" t="s">
        <v>1552</v>
      </c>
      <c r="R3544" s="61">
        <v>0</v>
      </c>
      <c r="S3544" s="61">
        <v>-16925.57</v>
      </c>
    </row>
    <row r="3545" spans="1:19" x14ac:dyDescent="0.2">
      <c r="A3545" t="s">
        <v>647</v>
      </c>
      <c r="B3545" t="s">
        <v>1062</v>
      </c>
      <c r="C3545" t="s">
        <v>1433</v>
      </c>
      <c r="D3545" t="s">
        <v>239</v>
      </c>
      <c r="E3545" t="s">
        <v>1546</v>
      </c>
      <c r="F3545" t="s">
        <v>122</v>
      </c>
      <c r="G3545" s="87">
        <v>43873</v>
      </c>
      <c r="H3545" t="s">
        <v>2974</v>
      </c>
      <c r="I3545" t="s">
        <v>6231</v>
      </c>
      <c r="J3545" t="s">
        <v>4660</v>
      </c>
      <c r="K3545">
        <v>10360</v>
      </c>
      <c r="L3545" t="s">
        <v>6232</v>
      </c>
      <c r="M3545" s="87">
        <v>43887</v>
      </c>
      <c r="N3545" t="s">
        <v>1635</v>
      </c>
      <c r="O3545" t="s">
        <v>1552</v>
      </c>
      <c r="P3545" s="61">
        <v>1111</v>
      </c>
      <c r="Q3545" t="s">
        <v>1552</v>
      </c>
      <c r="R3545" s="61">
        <v>1111</v>
      </c>
      <c r="S3545" s="61">
        <v>0</v>
      </c>
    </row>
    <row r="3546" spans="1:19" x14ac:dyDescent="0.2">
      <c r="A3546" t="s">
        <v>647</v>
      </c>
      <c r="B3546" t="s">
        <v>1062</v>
      </c>
      <c r="C3546" t="s">
        <v>1433</v>
      </c>
      <c r="D3546" t="s">
        <v>239</v>
      </c>
      <c r="E3546" t="s">
        <v>1546</v>
      </c>
      <c r="F3546" t="s">
        <v>122</v>
      </c>
      <c r="G3546" s="87">
        <v>43874</v>
      </c>
      <c r="H3546" t="s">
        <v>2974</v>
      </c>
      <c r="I3546" t="s">
        <v>4485</v>
      </c>
      <c r="J3546" t="s">
        <v>6233</v>
      </c>
      <c r="K3546">
        <v>10360</v>
      </c>
      <c r="L3546" t="s">
        <v>6234</v>
      </c>
      <c r="M3546" s="87">
        <v>43887</v>
      </c>
      <c r="N3546" t="s">
        <v>1635</v>
      </c>
      <c r="O3546" t="s">
        <v>1552</v>
      </c>
      <c r="P3546" s="61">
        <v>-132</v>
      </c>
      <c r="Q3546" t="s">
        <v>1552</v>
      </c>
      <c r="R3546" s="61">
        <v>0</v>
      </c>
      <c r="S3546" s="61">
        <v>-132</v>
      </c>
    </row>
    <row r="3547" spans="1:19" x14ac:dyDescent="0.2">
      <c r="A3547" t="s">
        <v>647</v>
      </c>
      <c r="B3547" t="s">
        <v>1062</v>
      </c>
      <c r="C3547" t="s">
        <v>1433</v>
      </c>
      <c r="D3547" t="s">
        <v>239</v>
      </c>
      <c r="E3547" t="s">
        <v>1546</v>
      </c>
      <c r="F3547" t="s">
        <v>122</v>
      </c>
      <c r="G3547" s="87">
        <v>43874</v>
      </c>
      <c r="H3547" t="s">
        <v>2974</v>
      </c>
      <c r="I3547" t="s">
        <v>4485</v>
      </c>
      <c r="J3547" t="s">
        <v>4548</v>
      </c>
      <c r="K3547">
        <v>10360</v>
      </c>
      <c r="L3547" t="s">
        <v>6234</v>
      </c>
      <c r="M3547" s="87">
        <v>43887</v>
      </c>
      <c r="N3547" t="s">
        <v>1635</v>
      </c>
      <c r="O3547" t="s">
        <v>1552</v>
      </c>
      <c r="P3547" s="61">
        <v>-3910.56</v>
      </c>
      <c r="Q3547" t="s">
        <v>1552</v>
      </c>
      <c r="R3547" s="61">
        <v>0</v>
      </c>
      <c r="S3547" s="61">
        <v>-3910.56</v>
      </c>
    </row>
    <row r="3548" spans="1:19" x14ac:dyDescent="0.2">
      <c r="A3548" t="s">
        <v>647</v>
      </c>
      <c r="B3548" t="s">
        <v>1062</v>
      </c>
      <c r="C3548" t="s">
        <v>1433</v>
      </c>
      <c r="D3548" t="s">
        <v>239</v>
      </c>
      <c r="E3548" t="s">
        <v>1546</v>
      </c>
      <c r="F3548" t="s">
        <v>122</v>
      </c>
      <c r="G3548" s="87">
        <v>43874</v>
      </c>
      <c r="H3548" t="s">
        <v>2974</v>
      </c>
      <c r="I3548" t="s">
        <v>4485</v>
      </c>
      <c r="J3548" t="s">
        <v>4738</v>
      </c>
      <c r="K3548">
        <v>10360</v>
      </c>
      <c r="L3548" t="s">
        <v>6234</v>
      </c>
      <c r="M3548" s="87">
        <v>43887</v>
      </c>
      <c r="N3548" t="s">
        <v>1635</v>
      </c>
      <c r="O3548" t="s">
        <v>1552</v>
      </c>
      <c r="P3548" s="61">
        <v>-200</v>
      </c>
      <c r="Q3548" t="s">
        <v>1552</v>
      </c>
      <c r="R3548" s="61">
        <v>0</v>
      </c>
      <c r="S3548" s="61">
        <v>-200</v>
      </c>
    </row>
    <row r="3549" spans="1:19" x14ac:dyDescent="0.2">
      <c r="A3549" t="s">
        <v>647</v>
      </c>
      <c r="B3549" t="s">
        <v>1062</v>
      </c>
      <c r="C3549" t="s">
        <v>1433</v>
      </c>
      <c r="D3549" t="s">
        <v>239</v>
      </c>
      <c r="E3549" t="s">
        <v>1546</v>
      </c>
      <c r="F3549" t="s">
        <v>122</v>
      </c>
      <c r="G3549" s="87">
        <v>43874</v>
      </c>
      <c r="H3549" t="s">
        <v>2974</v>
      </c>
      <c r="I3549" t="s">
        <v>6235</v>
      </c>
      <c r="J3549" t="s">
        <v>4652</v>
      </c>
      <c r="K3549">
        <v>10360</v>
      </c>
      <c r="L3549" t="s">
        <v>6236</v>
      </c>
      <c r="M3549" s="87">
        <v>43887</v>
      </c>
      <c r="N3549" t="s">
        <v>1635</v>
      </c>
      <c r="O3549" t="s">
        <v>1552</v>
      </c>
      <c r="P3549" s="61">
        <v>-114.4</v>
      </c>
      <c r="Q3549" t="s">
        <v>1552</v>
      </c>
      <c r="R3549" s="61">
        <v>0</v>
      </c>
      <c r="S3549" s="61">
        <v>-114.4</v>
      </c>
    </row>
    <row r="3550" spans="1:19" x14ac:dyDescent="0.2">
      <c r="A3550" t="s">
        <v>647</v>
      </c>
      <c r="B3550" t="s">
        <v>1062</v>
      </c>
      <c r="C3550" t="s">
        <v>1433</v>
      </c>
      <c r="D3550" t="s">
        <v>239</v>
      </c>
      <c r="E3550" t="s">
        <v>1546</v>
      </c>
      <c r="F3550" t="s">
        <v>122</v>
      </c>
      <c r="G3550" s="87">
        <v>43874</v>
      </c>
      <c r="H3550" t="s">
        <v>2974</v>
      </c>
      <c r="I3550" t="s">
        <v>6237</v>
      </c>
      <c r="J3550" t="s">
        <v>4577</v>
      </c>
      <c r="K3550">
        <v>10360</v>
      </c>
      <c r="L3550" t="s">
        <v>6232</v>
      </c>
      <c r="M3550" s="87">
        <v>43887</v>
      </c>
      <c r="N3550" t="s">
        <v>1635</v>
      </c>
      <c r="O3550" t="s">
        <v>1552</v>
      </c>
      <c r="P3550" s="61">
        <v>544.5</v>
      </c>
      <c r="Q3550" t="s">
        <v>1552</v>
      </c>
      <c r="R3550" s="61">
        <v>544.5</v>
      </c>
      <c r="S3550" s="61">
        <v>0</v>
      </c>
    </row>
    <row r="3551" spans="1:19" x14ac:dyDescent="0.2">
      <c r="A3551" t="s">
        <v>647</v>
      </c>
      <c r="B3551" t="s">
        <v>1062</v>
      </c>
      <c r="C3551" t="s">
        <v>1433</v>
      </c>
      <c r="D3551" t="s">
        <v>239</v>
      </c>
      <c r="E3551" t="s">
        <v>1546</v>
      </c>
      <c r="F3551" t="s">
        <v>122</v>
      </c>
      <c r="G3551" s="87">
        <v>43874</v>
      </c>
      <c r="H3551" t="s">
        <v>2974</v>
      </c>
      <c r="I3551" t="s">
        <v>6238</v>
      </c>
      <c r="J3551" t="s">
        <v>6239</v>
      </c>
      <c r="K3551">
        <v>10360</v>
      </c>
      <c r="L3551" t="s">
        <v>6232</v>
      </c>
      <c r="M3551" s="87">
        <v>43887</v>
      </c>
      <c r="N3551" t="s">
        <v>1635</v>
      </c>
      <c r="O3551" t="s">
        <v>1552</v>
      </c>
      <c r="P3551" s="61">
        <v>539</v>
      </c>
      <c r="Q3551" t="s">
        <v>1552</v>
      </c>
      <c r="R3551" s="61">
        <v>539</v>
      </c>
      <c r="S3551" s="61">
        <v>0</v>
      </c>
    </row>
    <row r="3552" spans="1:19" x14ac:dyDescent="0.2">
      <c r="A3552" t="s">
        <v>647</v>
      </c>
      <c r="B3552" t="s">
        <v>1062</v>
      </c>
      <c r="C3552" t="s">
        <v>1433</v>
      </c>
      <c r="D3552" t="s">
        <v>239</v>
      </c>
      <c r="E3552" t="s">
        <v>1546</v>
      </c>
      <c r="F3552" t="s">
        <v>122</v>
      </c>
      <c r="G3552" s="87">
        <v>43875</v>
      </c>
      <c r="H3552" t="s">
        <v>2974</v>
      </c>
      <c r="I3552" t="s">
        <v>6240</v>
      </c>
      <c r="J3552" t="s">
        <v>5885</v>
      </c>
      <c r="K3552">
        <v>10360</v>
      </c>
      <c r="L3552" t="s">
        <v>6232</v>
      </c>
      <c r="M3552" s="87">
        <v>43887</v>
      </c>
      <c r="N3552" t="s">
        <v>1635</v>
      </c>
      <c r="O3552" t="s">
        <v>1552</v>
      </c>
      <c r="P3552" s="61">
        <v>2420</v>
      </c>
      <c r="Q3552" t="s">
        <v>1552</v>
      </c>
      <c r="R3552" s="61">
        <v>2420</v>
      </c>
      <c r="S3552" s="61">
        <v>0</v>
      </c>
    </row>
    <row r="3553" spans="1:19" x14ac:dyDescent="0.2">
      <c r="A3553" t="s">
        <v>647</v>
      </c>
      <c r="B3553" t="s">
        <v>1062</v>
      </c>
      <c r="C3553" t="s">
        <v>1433</v>
      </c>
      <c r="D3553" t="s">
        <v>239</v>
      </c>
      <c r="E3553" t="s">
        <v>1546</v>
      </c>
      <c r="F3553" t="s">
        <v>122</v>
      </c>
      <c r="G3553" s="87">
        <v>43875</v>
      </c>
      <c r="H3553" t="s">
        <v>2974</v>
      </c>
      <c r="I3553" t="s">
        <v>6241</v>
      </c>
      <c r="J3553" t="s">
        <v>5783</v>
      </c>
      <c r="K3553">
        <v>10360</v>
      </c>
      <c r="L3553" t="s">
        <v>6232</v>
      </c>
      <c r="M3553" s="87">
        <v>43887</v>
      </c>
      <c r="N3553" t="s">
        <v>1635</v>
      </c>
      <c r="O3553" t="s">
        <v>1552</v>
      </c>
      <c r="P3553" s="61">
        <v>1094.5</v>
      </c>
      <c r="Q3553" t="s">
        <v>1552</v>
      </c>
      <c r="R3553" s="61">
        <v>1094.5</v>
      </c>
      <c r="S3553" s="61">
        <v>0</v>
      </c>
    </row>
    <row r="3554" spans="1:19" x14ac:dyDescent="0.2">
      <c r="A3554" t="s">
        <v>647</v>
      </c>
      <c r="B3554" t="s">
        <v>1062</v>
      </c>
      <c r="C3554" t="s">
        <v>1433</v>
      </c>
      <c r="D3554" t="s">
        <v>239</v>
      </c>
      <c r="E3554" t="s">
        <v>1546</v>
      </c>
      <c r="F3554" t="s">
        <v>122</v>
      </c>
      <c r="G3554" s="87">
        <v>43875</v>
      </c>
      <c r="H3554" t="s">
        <v>2974</v>
      </c>
      <c r="I3554" t="s">
        <v>6242</v>
      </c>
      <c r="J3554" t="s">
        <v>4597</v>
      </c>
      <c r="K3554">
        <v>10360</v>
      </c>
      <c r="L3554" t="s">
        <v>6232</v>
      </c>
      <c r="M3554" s="87">
        <v>43887</v>
      </c>
      <c r="N3554" t="s">
        <v>1635</v>
      </c>
      <c r="O3554" t="s">
        <v>1552</v>
      </c>
      <c r="P3554" s="61">
        <v>484</v>
      </c>
      <c r="Q3554" t="s">
        <v>1552</v>
      </c>
      <c r="R3554" s="61">
        <v>484</v>
      </c>
      <c r="S3554" s="61">
        <v>0</v>
      </c>
    </row>
    <row r="3555" spans="1:19" x14ac:dyDescent="0.2">
      <c r="A3555" t="s">
        <v>647</v>
      </c>
      <c r="B3555" t="s">
        <v>1062</v>
      </c>
      <c r="C3555" t="s">
        <v>1433</v>
      </c>
      <c r="D3555" t="s">
        <v>239</v>
      </c>
      <c r="E3555" t="s">
        <v>1546</v>
      </c>
      <c r="F3555" t="s">
        <v>122</v>
      </c>
      <c r="G3555" s="87">
        <v>43878</v>
      </c>
      <c r="H3555" t="s">
        <v>2974</v>
      </c>
      <c r="I3555" t="s">
        <v>6243</v>
      </c>
      <c r="J3555" t="s">
        <v>4591</v>
      </c>
      <c r="K3555">
        <v>10359</v>
      </c>
      <c r="L3555" t="s">
        <v>6244</v>
      </c>
      <c r="M3555" s="87">
        <v>43887</v>
      </c>
      <c r="N3555" t="s">
        <v>1635</v>
      </c>
      <c r="O3555" t="s">
        <v>1552</v>
      </c>
      <c r="P3555" s="61">
        <v>664.02</v>
      </c>
      <c r="Q3555" t="s">
        <v>1552</v>
      </c>
      <c r="R3555" s="61">
        <v>664.02</v>
      </c>
      <c r="S3555" s="61">
        <v>0</v>
      </c>
    </row>
    <row r="3556" spans="1:19" x14ac:dyDescent="0.2">
      <c r="A3556" t="s">
        <v>647</v>
      </c>
      <c r="B3556" t="s">
        <v>1062</v>
      </c>
      <c r="C3556" t="s">
        <v>1433</v>
      </c>
      <c r="D3556" t="s">
        <v>239</v>
      </c>
      <c r="E3556" t="s">
        <v>1546</v>
      </c>
      <c r="F3556" t="s">
        <v>122</v>
      </c>
      <c r="G3556" s="87">
        <v>43878</v>
      </c>
      <c r="H3556" t="s">
        <v>2974</v>
      </c>
      <c r="I3556" t="s">
        <v>6245</v>
      </c>
      <c r="J3556" t="s">
        <v>4608</v>
      </c>
      <c r="K3556">
        <v>10359</v>
      </c>
      <c r="L3556" t="s">
        <v>6246</v>
      </c>
      <c r="M3556" s="87">
        <v>43887</v>
      </c>
      <c r="N3556" t="s">
        <v>1635</v>
      </c>
      <c r="O3556" t="s">
        <v>1552</v>
      </c>
      <c r="P3556" s="61">
        <v>7677.45</v>
      </c>
      <c r="Q3556" t="s">
        <v>1552</v>
      </c>
      <c r="R3556" s="61">
        <v>7677.45</v>
      </c>
      <c r="S3556" s="61">
        <v>0</v>
      </c>
    </row>
    <row r="3557" spans="1:19" x14ac:dyDescent="0.2">
      <c r="A3557" t="s">
        <v>647</v>
      </c>
      <c r="B3557" t="s">
        <v>1062</v>
      </c>
      <c r="C3557" t="s">
        <v>1433</v>
      </c>
      <c r="D3557" t="s">
        <v>239</v>
      </c>
      <c r="E3557" t="s">
        <v>1546</v>
      </c>
      <c r="F3557" t="s">
        <v>122</v>
      </c>
      <c r="G3557" s="87">
        <v>43878</v>
      </c>
      <c r="H3557" t="s">
        <v>2974</v>
      </c>
      <c r="I3557" t="s">
        <v>6247</v>
      </c>
      <c r="J3557" t="s">
        <v>4940</v>
      </c>
      <c r="K3557">
        <v>10359</v>
      </c>
      <c r="L3557" t="s">
        <v>6246</v>
      </c>
      <c r="M3557" s="87">
        <v>43887</v>
      </c>
      <c r="N3557" t="s">
        <v>1635</v>
      </c>
      <c r="O3557" t="s">
        <v>1552</v>
      </c>
      <c r="P3557" s="61">
        <v>5088.6000000000004</v>
      </c>
      <c r="Q3557" t="s">
        <v>1552</v>
      </c>
      <c r="R3557" s="61">
        <v>5088.6000000000004</v>
      </c>
      <c r="S3557" s="61">
        <v>0</v>
      </c>
    </row>
    <row r="3558" spans="1:19" x14ac:dyDescent="0.2">
      <c r="A3558" t="s">
        <v>647</v>
      </c>
      <c r="B3558" t="s">
        <v>1062</v>
      </c>
      <c r="C3558" t="s">
        <v>1433</v>
      </c>
      <c r="D3558" t="s">
        <v>239</v>
      </c>
      <c r="E3558" t="s">
        <v>1546</v>
      </c>
      <c r="F3558" t="s">
        <v>122</v>
      </c>
      <c r="G3558" s="87">
        <v>43878</v>
      </c>
      <c r="H3558" t="s">
        <v>2974</v>
      </c>
      <c r="I3558" t="s">
        <v>6248</v>
      </c>
      <c r="J3558" t="s">
        <v>4940</v>
      </c>
      <c r="K3558">
        <v>10359</v>
      </c>
      <c r="L3558" t="s">
        <v>6246</v>
      </c>
      <c r="M3558" s="87">
        <v>43887</v>
      </c>
      <c r="N3558" t="s">
        <v>1635</v>
      </c>
      <c r="O3558" t="s">
        <v>1552</v>
      </c>
      <c r="P3558" s="61">
        <v>2776.95</v>
      </c>
      <c r="Q3558" t="s">
        <v>1552</v>
      </c>
      <c r="R3558" s="61">
        <v>2776.95</v>
      </c>
      <c r="S3558" s="61">
        <v>0</v>
      </c>
    </row>
    <row r="3559" spans="1:19" x14ac:dyDescent="0.2">
      <c r="A3559" t="s">
        <v>647</v>
      </c>
      <c r="B3559" t="s">
        <v>1062</v>
      </c>
      <c r="C3559" t="s">
        <v>1433</v>
      </c>
      <c r="D3559" t="s">
        <v>239</v>
      </c>
      <c r="E3559" t="s">
        <v>1546</v>
      </c>
      <c r="F3559" t="s">
        <v>122</v>
      </c>
      <c r="G3559" s="87">
        <v>43878</v>
      </c>
      <c r="H3559" t="s">
        <v>2974</v>
      </c>
      <c r="I3559" t="s">
        <v>6249</v>
      </c>
      <c r="J3559" t="s">
        <v>6250</v>
      </c>
      <c r="K3559">
        <v>10359</v>
      </c>
      <c r="L3559" t="s">
        <v>6246</v>
      </c>
      <c r="M3559" s="87">
        <v>43887</v>
      </c>
      <c r="N3559" t="s">
        <v>1635</v>
      </c>
      <c r="O3559" t="s">
        <v>1552</v>
      </c>
      <c r="P3559" s="61">
        <v>1100</v>
      </c>
      <c r="Q3559" t="s">
        <v>1552</v>
      </c>
      <c r="R3559" s="61">
        <v>1100</v>
      </c>
      <c r="S3559" s="61">
        <v>0</v>
      </c>
    </row>
    <row r="3560" spans="1:19" x14ac:dyDescent="0.2">
      <c r="A3560" t="s">
        <v>647</v>
      </c>
      <c r="B3560" t="s">
        <v>1062</v>
      </c>
      <c r="C3560" t="s">
        <v>1433</v>
      </c>
      <c r="D3560" t="s">
        <v>239</v>
      </c>
      <c r="E3560" t="s">
        <v>1546</v>
      </c>
      <c r="F3560" t="s">
        <v>122</v>
      </c>
      <c r="G3560" s="87">
        <v>43878</v>
      </c>
      <c r="H3560" t="s">
        <v>2974</v>
      </c>
      <c r="I3560" t="s">
        <v>6251</v>
      </c>
      <c r="J3560" t="s">
        <v>4555</v>
      </c>
      <c r="K3560">
        <v>10359</v>
      </c>
      <c r="L3560" t="s">
        <v>6246</v>
      </c>
      <c r="M3560" s="87">
        <v>43887</v>
      </c>
      <c r="N3560" t="s">
        <v>1635</v>
      </c>
      <c r="O3560" t="s">
        <v>1552</v>
      </c>
      <c r="P3560" s="61">
        <v>357.5</v>
      </c>
      <c r="Q3560" t="s">
        <v>1552</v>
      </c>
      <c r="R3560" s="61">
        <v>357.5</v>
      </c>
      <c r="S3560" s="61">
        <v>0</v>
      </c>
    </row>
    <row r="3561" spans="1:19" x14ac:dyDescent="0.2">
      <c r="A3561" t="s">
        <v>647</v>
      </c>
      <c r="B3561" t="s">
        <v>1062</v>
      </c>
      <c r="C3561" t="s">
        <v>1433</v>
      </c>
      <c r="D3561" t="s">
        <v>239</v>
      </c>
      <c r="E3561" t="s">
        <v>1546</v>
      </c>
      <c r="F3561" t="s">
        <v>122</v>
      </c>
      <c r="G3561" s="87">
        <v>43879</v>
      </c>
      <c r="H3561" t="s">
        <v>2974</v>
      </c>
      <c r="I3561" t="s">
        <v>6252</v>
      </c>
      <c r="J3561" t="s">
        <v>4864</v>
      </c>
      <c r="K3561">
        <v>10359</v>
      </c>
      <c r="L3561" t="s">
        <v>6253</v>
      </c>
      <c r="M3561" s="87">
        <v>43887</v>
      </c>
      <c r="N3561" t="s">
        <v>1635</v>
      </c>
      <c r="O3561" t="s">
        <v>1552</v>
      </c>
      <c r="P3561" s="61">
        <v>1870</v>
      </c>
      <c r="Q3561" t="s">
        <v>1552</v>
      </c>
      <c r="R3561" s="61">
        <v>1870</v>
      </c>
      <c r="S3561" s="61">
        <v>0</v>
      </c>
    </row>
    <row r="3562" spans="1:19" x14ac:dyDescent="0.2">
      <c r="A3562" t="s">
        <v>647</v>
      </c>
      <c r="B3562" t="s">
        <v>1062</v>
      </c>
      <c r="C3562" t="s">
        <v>1433</v>
      </c>
      <c r="D3562" t="s">
        <v>239</v>
      </c>
      <c r="E3562" t="s">
        <v>1546</v>
      </c>
      <c r="F3562" t="s">
        <v>122</v>
      </c>
      <c r="G3562" s="87">
        <v>43879</v>
      </c>
      <c r="H3562" t="s">
        <v>2974</v>
      </c>
      <c r="I3562" t="s">
        <v>6254</v>
      </c>
      <c r="J3562" t="s">
        <v>4795</v>
      </c>
      <c r="K3562">
        <v>10359</v>
      </c>
      <c r="L3562" t="s">
        <v>6255</v>
      </c>
      <c r="M3562" s="87">
        <v>43887</v>
      </c>
      <c r="N3562" t="s">
        <v>1635</v>
      </c>
      <c r="O3562" t="s">
        <v>1552</v>
      </c>
      <c r="P3562" s="61">
        <v>916.67</v>
      </c>
      <c r="Q3562" t="s">
        <v>1552</v>
      </c>
      <c r="R3562" s="61">
        <v>916.67</v>
      </c>
      <c r="S3562" s="61">
        <v>0</v>
      </c>
    </row>
    <row r="3563" spans="1:19" x14ac:dyDescent="0.2">
      <c r="A3563" t="s">
        <v>647</v>
      </c>
      <c r="B3563" t="s">
        <v>1062</v>
      </c>
      <c r="C3563" t="s">
        <v>1433</v>
      </c>
      <c r="D3563" t="s">
        <v>239</v>
      </c>
      <c r="E3563" t="s">
        <v>1546</v>
      </c>
      <c r="F3563" t="s">
        <v>122</v>
      </c>
      <c r="G3563" s="87">
        <v>43879</v>
      </c>
      <c r="H3563" t="s">
        <v>2974</v>
      </c>
      <c r="I3563" t="s">
        <v>6256</v>
      </c>
      <c r="J3563" t="s">
        <v>4763</v>
      </c>
      <c r="K3563">
        <v>10359</v>
      </c>
      <c r="L3563" t="s">
        <v>6255</v>
      </c>
      <c r="M3563" s="87">
        <v>43887</v>
      </c>
      <c r="N3563" t="s">
        <v>1635</v>
      </c>
      <c r="O3563" t="s">
        <v>1552</v>
      </c>
      <c r="P3563" s="61">
        <v>825</v>
      </c>
      <c r="Q3563" t="s">
        <v>1552</v>
      </c>
      <c r="R3563" s="61">
        <v>825</v>
      </c>
      <c r="S3563" s="61">
        <v>0</v>
      </c>
    </row>
    <row r="3564" spans="1:19" x14ac:dyDescent="0.2">
      <c r="A3564" t="s">
        <v>647</v>
      </c>
      <c r="B3564" t="s">
        <v>1062</v>
      </c>
      <c r="C3564" t="s">
        <v>1433</v>
      </c>
      <c r="D3564" t="s">
        <v>239</v>
      </c>
      <c r="E3564" t="s">
        <v>1546</v>
      </c>
      <c r="F3564" t="s">
        <v>122</v>
      </c>
      <c r="G3564" s="87">
        <v>43880</v>
      </c>
      <c r="H3564" t="s">
        <v>2974</v>
      </c>
      <c r="I3564" t="s">
        <v>6257</v>
      </c>
      <c r="J3564" t="s">
        <v>6258</v>
      </c>
      <c r="K3564">
        <v>10359</v>
      </c>
      <c r="L3564" t="s">
        <v>6259</v>
      </c>
      <c r="M3564" s="87">
        <v>43887</v>
      </c>
      <c r="N3564" t="s">
        <v>1635</v>
      </c>
      <c r="O3564" t="s">
        <v>1552</v>
      </c>
      <c r="P3564" s="61">
        <v>1089</v>
      </c>
      <c r="Q3564" t="s">
        <v>1552</v>
      </c>
      <c r="R3564" s="61">
        <v>1089</v>
      </c>
      <c r="S3564" s="61">
        <v>0</v>
      </c>
    </row>
    <row r="3565" spans="1:19" x14ac:dyDescent="0.2">
      <c r="A3565" t="s">
        <v>647</v>
      </c>
      <c r="B3565" t="s">
        <v>1062</v>
      </c>
      <c r="C3565" t="s">
        <v>1433</v>
      </c>
      <c r="D3565" t="s">
        <v>239</v>
      </c>
      <c r="E3565" t="s">
        <v>1546</v>
      </c>
      <c r="F3565" t="s">
        <v>122</v>
      </c>
      <c r="G3565" s="87">
        <v>43880</v>
      </c>
      <c r="H3565" t="s">
        <v>2974</v>
      </c>
      <c r="I3565" t="s">
        <v>6260</v>
      </c>
      <c r="J3565" t="s">
        <v>4628</v>
      </c>
      <c r="K3565">
        <v>10359</v>
      </c>
      <c r="L3565" t="s">
        <v>6261</v>
      </c>
      <c r="M3565" s="87">
        <v>43887</v>
      </c>
      <c r="N3565" t="s">
        <v>1635</v>
      </c>
      <c r="O3565" t="s">
        <v>1552</v>
      </c>
      <c r="P3565" s="61">
        <v>341</v>
      </c>
      <c r="Q3565" t="s">
        <v>1552</v>
      </c>
      <c r="R3565" s="61">
        <v>341</v>
      </c>
      <c r="S3565" s="61">
        <v>0</v>
      </c>
    </row>
    <row r="3566" spans="1:19" x14ac:dyDescent="0.2">
      <c r="A3566" t="s">
        <v>647</v>
      </c>
      <c r="B3566" t="s">
        <v>1062</v>
      </c>
      <c r="C3566" t="s">
        <v>1433</v>
      </c>
      <c r="D3566" t="s">
        <v>239</v>
      </c>
      <c r="E3566" t="s">
        <v>1546</v>
      </c>
      <c r="F3566" t="s">
        <v>122</v>
      </c>
      <c r="G3566" s="87">
        <v>43880</v>
      </c>
      <c r="H3566" t="s">
        <v>2974</v>
      </c>
      <c r="I3566" t="s">
        <v>6262</v>
      </c>
      <c r="J3566" t="s">
        <v>6263</v>
      </c>
      <c r="K3566">
        <v>10358</v>
      </c>
      <c r="L3566" t="s">
        <v>6264</v>
      </c>
      <c r="M3566" s="87">
        <v>43887</v>
      </c>
      <c r="N3566" t="s">
        <v>1635</v>
      </c>
      <c r="O3566" t="s">
        <v>1552</v>
      </c>
      <c r="P3566" s="61">
        <v>1393.33</v>
      </c>
      <c r="Q3566" t="s">
        <v>1552</v>
      </c>
      <c r="R3566" s="61">
        <v>1393.33</v>
      </c>
      <c r="S3566" s="61">
        <v>0</v>
      </c>
    </row>
    <row r="3567" spans="1:19" x14ac:dyDescent="0.2">
      <c r="A3567" t="s">
        <v>647</v>
      </c>
      <c r="B3567" t="s">
        <v>1062</v>
      </c>
      <c r="C3567" t="s">
        <v>1433</v>
      </c>
      <c r="D3567" t="s">
        <v>239</v>
      </c>
      <c r="E3567" t="s">
        <v>1546</v>
      </c>
      <c r="F3567" t="s">
        <v>122</v>
      </c>
      <c r="G3567" s="87">
        <v>43880</v>
      </c>
      <c r="H3567" t="s">
        <v>2974</v>
      </c>
      <c r="I3567" t="s">
        <v>6265</v>
      </c>
      <c r="J3567" t="s">
        <v>4555</v>
      </c>
      <c r="K3567">
        <v>10358</v>
      </c>
      <c r="L3567" t="s">
        <v>6264</v>
      </c>
      <c r="M3567" s="87">
        <v>43887</v>
      </c>
      <c r="N3567" t="s">
        <v>1635</v>
      </c>
      <c r="O3567" t="s">
        <v>1552</v>
      </c>
      <c r="P3567" s="61">
        <v>715</v>
      </c>
      <c r="Q3567" t="s">
        <v>1552</v>
      </c>
      <c r="R3567" s="61">
        <v>715</v>
      </c>
      <c r="S3567" s="61">
        <v>0</v>
      </c>
    </row>
    <row r="3568" spans="1:19" x14ac:dyDescent="0.2">
      <c r="A3568" t="s">
        <v>647</v>
      </c>
      <c r="B3568" t="s">
        <v>1062</v>
      </c>
      <c r="C3568" t="s">
        <v>1433</v>
      </c>
      <c r="D3568" t="s">
        <v>239</v>
      </c>
      <c r="E3568" t="s">
        <v>1546</v>
      </c>
      <c r="F3568" t="s">
        <v>122</v>
      </c>
      <c r="G3568" s="87">
        <v>43881</v>
      </c>
      <c r="H3568" t="s">
        <v>2974</v>
      </c>
      <c r="I3568" t="s">
        <v>6266</v>
      </c>
      <c r="J3568" t="s">
        <v>4674</v>
      </c>
      <c r="K3568">
        <v>10359</v>
      </c>
      <c r="L3568" t="s">
        <v>6267</v>
      </c>
      <c r="M3568" s="87">
        <v>43887</v>
      </c>
      <c r="N3568" t="s">
        <v>1635</v>
      </c>
      <c r="O3568" t="s">
        <v>1552</v>
      </c>
      <c r="P3568" s="61">
        <v>-8961</v>
      </c>
      <c r="Q3568" t="s">
        <v>1552</v>
      </c>
      <c r="R3568" s="61">
        <v>0</v>
      </c>
      <c r="S3568" s="61">
        <v>-8961</v>
      </c>
    </row>
    <row r="3569" spans="1:19" x14ac:dyDescent="0.2">
      <c r="A3569" t="s">
        <v>647</v>
      </c>
      <c r="B3569" t="s">
        <v>1062</v>
      </c>
      <c r="C3569" t="s">
        <v>1433</v>
      </c>
      <c r="D3569" t="s">
        <v>239</v>
      </c>
      <c r="E3569" t="s">
        <v>1546</v>
      </c>
      <c r="F3569" t="s">
        <v>122</v>
      </c>
      <c r="G3569" s="87">
        <v>43881</v>
      </c>
      <c r="H3569" t="s">
        <v>2974</v>
      </c>
      <c r="I3569" t="s">
        <v>6268</v>
      </c>
      <c r="J3569" t="s">
        <v>4883</v>
      </c>
      <c r="K3569">
        <v>10358</v>
      </c>
      <c r="L3569" t="s">
        <v>6269</v>
      </c>
      <c r="M3569" s="87">
        <v>43887</v>
      </c>
      <c r="N3569" t="s">
        <v>1635</v>
      </c>
      <c r="O3569" t="s">
        <v>1552</v>
      </c>
      <c r="P3569" s="61">
        <v>3960</v>
      </c>
      <c r="Q3569" t="s">
        <v>1552</v>
      </c>
      <c r="R3569" s="61">
        <v>3960</v>
      </c>
      <c r="S3569" s="61">
        <v>0</v>
      </c>
    </row>
    <row r="3570" spans="1:19" x14ac:dyDescent="0.2">
      <c r="A3570" t="s">
        <v>647</v>
      </c>
      <c r="B3570" t="s">
        <v>1062</v>
      </c>
      <c r="C3570" t="s">
        <v>1433</v>
      </c>
      <c r="D3570" t="s">
        <v>239</v>
      </c>
      <c r="E3570" t="s">
        <v>1546</v>
      </c>
      <c r="F3570" t="s">
        <v>122</v>
      </c>
      <c r="G3570" s="87">
        <v>43881</v>
      </c>
      <c r="H3570" t="s">
        <v>2974</v>
      </c>
      <c r="I3570" t="s">
        <v>6270</v>
      </c>
      <c r="J3570" t="s">
        <v>6271</v>
      </c>
      <c r="K3570">
        <v>10358</v>
      </c>
      <c r="L3570" t="s">
        <v>6269</v>
      </c>
      <c r="M3570" s="87">
        <v>43887</v>
      </c>
      <c r="N3570" t="s">
        <v>1635</v>
      </c>
      <c r="O3570" t="s">
        <v>1552</v>
      </c>
      <c r="P3570" s="61">
        <v>660</v>
      </c>
      <c r="Q3570" t="s">
        <v>1552</v>
      </c>
      <c r="R3570" s="61">
        <v>660</v>
      </c>
      <c r="S3570" s="61">
        <v>0</v>
      </c>
    </row>
    <row r="3571" spans="1:19" x14ac:dyDescent="0.2">
      <c r="A3571" t="s">
        <v>647</v>
      </c>
      <c r="B3571" t="s">
        <v>1062</v>
      </c>
      <c r="C3571" t="s">
        <v>1433</v>
      </c>
      <c r="D3571" t="s">
        <v>239</v>
      </c>
      <c r="E3571" t="s">
        <v>1546</v>
      </c>
      <c r="F3571" t="s">
        <v>122</v>
      </c>
      <c r="G3571" s="87">
        <v>43881</v>
      </c>
      <c r="H3571" t="s">
        <v>2974</v>
      </c>
      <c r="I3571" t="s">
        <v>6272</v>
      </c>
      <c r="J3571" t="s">
        <v>6271</v>
      </c>
      <c r="K3571">
        <v>10358</v>
      </c>
      <c r="L3571" t="s">
        <v>6269</v>
      </c>
      <c r="M3571" s="87">
        <v>43887</v>
      </c>
      <c r="N3571" t="s">
        <v>1635</v>
      </c>
      <c r="O3571" t="s">
        <v>1552</v>
      </c>
      <c r="P3571" s="61">
        <v>385</v>
      </c>
      <c r="Q3571" t="s">
        <v>1552</v>
      </c>
      <c r="R3571" s="61">
        <v>385</v>
      </c>
      <c r="S3571" s="61">
        <v>0</v>
      </c>
    </row>
    <row r="3572" spans="1:19" x14ac:dyDescent="0.2">
      <c r="A3572" t="s">
        <v>647</v>
      </c>
      <c r="B3572" t="s">
        <v>1062</v>
      </c>
      <c r="C3572" t="s">
        <v>1433</v>
      </c>
      <c r="D3572" t="s">
        <v>239</v>
      </c>
      <c r="E3572" t="s">
        <v>1546</v>
      </c>
      <c r="F3572" t="s">
        <v>122</v>
      </c>
      <c r="G3572" s="87">
        <v>43881</v>
      </c>
      <c r="H3572" t="s">
        <v>2974</v>
      </c>
      <c r="I3572" t="s">
        <v>6273</v>
      </c>
      <c r="J3572" t="s">
        <v>4671</v>
      </c>
      <c r="K3572">
        <v>10358</v>
      </c>
      <c r="L3572" t="s">
        <v>6269</v>
      </c>
      <c r="M3572" s="87">
        <v>43887</v>
      </c>
      <c r="N3572" t="s">
        <v>1635</v>
      </c>
      <c r="O3572" t="s">
        <v>1552</v>
      </c>
      <c r="P3572" s="61">
        <v>550</v>
      </c>
      <c r="Q3572" t="s">
        <v>1552</v>
      </c>
      <c r="R3572" s="61">
        <v>550</v>
      </c>
      <c r="S3572" s="61">
        <v>0</v>
      </c>
    </row>
    <row r="3573" spans="1:19" x14ac:dyDescent="0.2">
      <c r="A3573" t="s">
        <v>647</v>
      </c>
      <c r="B3573" t="s">
        <v>1062</v>
      </c>
      <c r="C3573" t="s">
        <v>1433</v>
      </c>
      <c r="D3573" t="s">
        <v>239</v>
      </c>
      <c r="E3573" t="s">
        <v>1546</v>
      </c>
      <c r="F3573" t="s">
        <v>122</v>
      </c>
      <c r="G3573" s="87">
        <v>43881</v>
      </c>
      <c r="H3573" t="s">
        <v>2974</v>
      </c>
      <c r="I3573" t="s">
        <v>6274</v>
      </c>
      <c r="J3573" t="s">
        <v>6177</v>
      </c>
      <c r="K3573">
        <v>10358</v>
      </c>
      <c r="L3573" t="s">
        <v>6269</v>
      </c>
      <c r="M3573" s="87">
        <v>43887</v>
      </c>
      <c r="N3573" t="s">
        <v>1635</v>
      </c>
      <c r="O3573" t="s">
        <v>1552</v>
      </c>
      <c r="P3573" s="61">
        <v>300</v>
      </c>
      <c r="Q3573" t="s">
        <v>1552</v>
      </c>
      <c r="R3573" s="61">
        <v>300</v>
      </c>
      <c r="S3573" s="61">
        <v>0</v>
      </c>
    </row>
    <row r="3574" spans="1:19" x14ac:dyDescent="0.2">
      <c r="A3574" t="s">
        <v>647</v>
      </c>
      <c r="B3574" t="s">
        <v>1062</v>
      </c>
      <c r="C3574" t="s">
        <v>1433</v>
      </c>
      <c r="D3574" t="s">
        <v>239</v>
      </c>
      <c r="E3574" t="s">
        <v>1546</v>
      </c>
      <c r="F3574" t="s">
        <v>122</v>
      </c>
      <c r="G3574" s="87">
        <v>43882</v>
      </c>
      <c r="H3574" t="s">
        <v>2974</v>
      </c>
      <c r="I3574" t="s">
        <v>4485</v>
      </c>
      <c r="J3574" t="s">
        <v>4581</v>
      </c>
      <c r="K3574">
        <v>10358</v>
      </c>
      <c r="L3574" t="s">
        <v>6275</v>
      </c>
      <c r="M3574" s="87">
        <v>43887</v>
      </c>
      <c r="N3574" t="s">
        <v>1635</v>
      </c>
      <c r="O3574" t="s">
        <v>1552</v>
      </c>
      <c r="P3574" s="61">
        <v>-725</v>
      </c>
      <c r="Q3574" t="s">
        <v>1552</v>
      </c>
      <c r="R3574" s="61">
        <v>0</v>
      </c>
      <c r="S3574" s="61">
        <v>-725</v>
      </c>
    </row>
    <row r="3575" spans="1:19" x14ac:dyDescent="0.2">
      <c r="A3575" t="s">
        <v>647</v>
      </c>
      <c r="B3575" t="s">
        <v>1062</v>
      </c>
      <c r="C3575" t="s">
        <v>1433</v>
      </c>
      <c r="D3575" t="s">
        <v>239</v>
      </c>
      <c r="E3575" t="s">
        <v>1546</v>
      </c>
      <c r="F3575" t="s">
        <v>122</v>
      </c>
      <c r="G3575" s="87">
        <v>43882</v>
      </c>
      <c r="H3575" t="s">
        <v>2974</v>
      </c>
      <c r="I3575" t="s">
        <v>4485</v>
      </c>
      <c r="J3575" t="s">
        <v>6233</v>
      </c>
      <c r="K3575">
        <v>10358</v>
      </c>
      <c r="L3575" t="s">
        <v>6275</v>
      </c>
      <c r="M3575" s="87">
        <v>43887</v>
      </c>
      <c r="N3575" t="s">
        <v>1635</v>
      </c>
      <c r="O3575" t="s">
        <v>1552</v>
      </c>
      <c r="P3575" s="61">
        <v>-132</v>
      </c>
      <c r="Q3575" t="s">
        <v>1552</v>
      </c>
      <c r="R3575" s="61">
        <v>0</v>
      </c>
      <c r="S3575" s="61">
        <v>-132</v>
      </c>
    </row>
    <row r="3576" spans="1:19" x14ac:dyDescent="0.2">
      <c r="A3576" t="s">
        <v>647</v>
      </c>
      <c r="B3576" t="s">
        <v>1062</v>
      </c>
      <c r="C3576" t="s">
        <v>1433</v>
      </c>
      <c r="D3576" t="s">
        <v>239</v>
      </c>
      <c r="E3576" t="s">
        <v>1546</v>
      </c>
      <c r="F3576" t="s">
        <v>122</v>
      </c>
      <c r="G3576" s="87">
        <v>43882</v>
      </c>
      <c r="H3576" t="s">
        <v>2974</v>
      </c>
      <c r="I3576" t="s">
        <v>4485</v>
      </c>
      <c r="J3576" t="s">
        <v>4743</v>
      </c>
      <c r="K3576">
        <v>10358</v>
      </c>
      <c r="L3576" t="s">
        <v>6275</v>
      </c>
      <c r="M3576" s="87">
        <v>43887</v>
      </c>
      <c r="N3576" t="s">
        <v>1635</v>
      </c>
      <c r="O3576" t="s">
        <v>1552</v>
      </c>
      <c r="P3576" s="61">
        <v>-250</v>
      </c>
      <c r="Q3576" t="s">
        <v>1552</v>
      </c>
      <c r="R3576" s="61">
        <v>0</v>
      </c>
      <c r="S3576" s="61">
        <v>-250</v>
      </c>
    </row>
    <row r="3577" spans="1:19" x14ac:dyDescent="0.2">
      <c r="A3577" t="s">
        <v>647</v>
      </c>
      <c r="B3577" t="s">
        <v>1062</v>
      </c>
      <c r="C3577" t="s">
        <v>1433</v>
      </c>
      <c r="D3577" t="s">
        <v>239</v>
      </c>
      <c r="E3577" t="s">
        <v>1546</v>
      </c>
      <c r="F3577" t="s">
        <v>122</v>
      </c>
      <c r="G3577" s="87">
        <v>43882</v>
      </c>
      <c r="H3577" t="s">
        <v>2974</v>
      </c>
      <c r="I3577" t="s">
        <v>4485</v>
      </c>
      <c r="J3577" t="s">
        <v>4737</v>
      </c>
      <c r="K3577">
        <v>10358</v>
      </c>
      <c r="L3577" t="s">
        <v>6275</v>
      </c>
      <c r="M3577" s="87">
        <v>43887</v>
      </c>
      <c r="N3577" t="s">
        <v>1635</v>
      </c>
      <c r="O3577" t="s">
        <v>1552</v>
      </c>
      <c r="P3577" s="61">
        <v>-12.5</v>
      </c>
      <c r="Q3577" t="s">
        <v>1552</v>
      </c>
      <c r="R3577" s="61">
        <v>0</v>
      </c>
      <c r="S3577" s="61">
        <v>-12.5</v>
      </c>
    </row>
    <row r="3578" spans="1:19" x14ac:dyDescent="0.2">
      <c r="A3578" t="s">
        <v>647</v>
      </c>
      <c r="B3578" t="s">
        <v>1062</v>
      </c>
      <c r="C3578" t="s">
        <v>1433</v>
      </c>
      <c r="D3578" t="s">
        <v>239</v>
      </c>
      <c r="E3578" t="s">
        <v>1546</v>
      </c>
      <c r="F3578" t="s">
        <v>122</v>
      </c>
      <c r="G3578" s="87">
        <v>43882</v>
      </c>
      <c r="H3578" t="s">
        <v>2974</v>
      </c>
      <c r="I3578" t="s">
        <v>4485</v>
      </c>
      <c r="J3578" t="s">
        <v>4740</v>
      </c>
      <c r="K3578">
        <v>10358</v>
      </c>
      <c r="L3578" t="s">
        <v>6275</v>
      </c>
      <c r="M3578" s="87">
        <v>43887</v>
      </c>
      <c r="N3578" t="s">
        <v>1635</v>
      </c>
      <c r="O3578" t="s">
        <v>1552</v>
      </c>
      <c r="P3578" s="61">
        <v>-1300</v>
      </c>
      <c r="Q3578" t="s">
        <v>1552</v>
      </c>
      <c r="R3578" s="61">
        <v>0</v>
      </c>
      <c r="S3578" s="61">
        <v>-1300</v>
      </c>
    </row>
    <row r="3579" spans="1:19" x14ac:dyDescent="0.2">
      <c r="A3579" t="s">
        <v>647</v>
      </c>
      <c r="B3579" t="s">
        <v>1062</v>
      </c>
      <c r="C3579" t="s">
        <v>1433</v>
      </c>
      <c r="D3579" t="s">
        <v>239</v>
      </c>
      <c r="E3579" t="s">
        <v>1546</v>
      </c>
      <c r="F3579" t="s">
        <v>122</v>
      </c>
      <c r="G3579" s="87">
        <v>43882</v>
      </c>
      <c r="H3579" t="s">
        <v>2974</v>
      </c>
      <c r="I3579" t="s">
        <v>4485</v>
      </c>
      <c r="J3579" t="s">
        <v>3459</v>
      </c>
      <c r="K3579">
        <v>10358</v>
      </c>
      <c r="L3579" t="s">
        <v>6275</v>
      </c>
      <c r="M3579" s="87">
        <v>43887</v>
      </c>
      <c r="N3579" t="s">
        <v>1635</v>
      </c>
      <c r="O3579" t="s">
        <v>1552</v>
      </c>
      <c r="P3579" s="61">
        <v>-2225</v>
      </c>
      <c r="Q3579" t="s">
        <v>1552</v>
      </c>
      <c r="R3579" s="61">
        <v>0</v>
      </c>
      <c r="S3579" s="61">
        <v>-2225</v>
      </c>
    </row>
    <row r="3580" spans="1:19" x14ac:dyDescent="0.2">
      <c r="A3580" t="s">
        <v>647</v>
      </c>
      <c r="B3580" t="s">
        <v>1062</v>
      </c>
      <c r="C3580" t="s">
        <v>1433</v>
      </c>
      <c r="D3580" t="s">
        <v>239</v>
      </c>
      <c r="E3580" t="s">
        <v>1546</v>
      </c>
      <c r="F3580" t="s">
        <v>122</v>
      </c>
      <c r="G3580" s="87">
        <v>43882</v>
      </c>
      <c r="H3580" t="s">
        <v>2974</v>
      </c>
      <c r="I3580" t="s">
        <v>6276</v>
      </c>
      <c r="J3580" t="s">
        <v>6277</v>
      </c>
      <c r="K3580">
        <v>10358</v>
      </c>
      <c r="L3580" t="s">
        <v>6269</v>
      </c>
      <c r="M3580" s="87">
        <v>43887</v>
      </c>
      <c r="N3580" t="s">
        <v>1635</v>
      </c>
      <c r="O3580" t="s">
        <v>1552</v>
      </c>
      <c r="P3580" s="61">
        <v>1749</v>
      </c>
      <c r="Q3580" t="s">
        <v>1552</v>
      </c>
      <c r="R3580" s="61">
        <v>1749</v>
      </c>
      <c r="S3580" s="61">
        <v>0</v>
      </c>
    </row>
    <row r="3581" spans="1:19" x14ac:dyDescent="0.2">
      <c r="A3581" t="s">
        <v>647</v>
      </c>
      <c r="B3581" t="s">
        <v>1062</v>
      </c>
      <c r="C3581" t="s">
        <v>1433</v>
      </c>
      <c r="D3581" t="s">
        <v>239</v>
      </c>
      <c r="E3581" t="s">
        <v>1546</v>
      </c>
      <c r="F3581" t="s">
        <v>122</v>
      </c>
      <c r="G3581" s="87">
        <v>43882</v>
      </c>
      <c r="H3581" t="s">
        <v>2974</v>
      </c>
      <c r="I3581" t="s">
        <v>6278</v>
      </c>
      <c r="J3581" t="s">
        <v>6279</v>
      </c>
      <c r="K3581">
        <v>10358</v>
      </c>
      <c r="L3581" t="s">
        <v>6269</v>
      </c>
      <c r="M3581" s="87">
        <v>43887</v>
      </c>
      <c r="N3581" t="s">
        <v>1635</v>
      </c>
      <c r="O3581" t="s">
        <v>1552</v>
      </c>
      <c r="P3581" s="61">
        <v>1100</v>
      </c>
      <c r="Q3581" t="s">
        <v>1552</v>
      </c>
      <c r="R3581" s="61">
        <v>1100</v>
      </c>
      <c r="S3581" s="61">
        <v>0</v>
      </c>
    </row>
    <row r="3582" spans="1:19" x14ac:dyDescent="0.2">
      <c r="A3582" t="s">
        <v>647</v>
      </c>
      <c r="B3582" t="s">
        <v>1062</v>
      </c>
      <c r="C3582" t="s">
        <v>1433</v>
      </c>
      <c r="D3582" t="s">
        <v>239</v>
      </c>
      <c r="E3582" t="s">
        <v>1546</v>
      </c>
      <c r="F3582" t="s">
        <v>122</v>
      </c>
      <c r="G3582" s="87">
        <v>43882</v>
      </c>
      <c r="H3582" t="s">
        <v>2974</v>
      </c>
      <c r="I3582" t="s">
        <v>6280</v>
      </c>
      <c r="J3582" t="s">
        <v>6263</v>
      </c>
      <c r="K3582">
        <v>10358</v>
      </c>
      <c r="L3582" t="s">
        <v>6269</v>
      </c>
      <c r="M3582" s="87">
        <v>43887</v>
      </c>
      <c r="N3582" t="s">
        <v>1635</v>
      </c>
      <c r="O3582" t="s">
        <v>1552</v>
      </c>
      <c r="P3582" s="61">
        <v>696.67</v>
      </c>
      <c r="Q3582" t="s">
        <v>1552</v>
      </c>
      <c r="R3582" s="61">
        <v>696.67</v>
      </c>
      <c r="S3582" s="61">
        <v>0</v>
      </c>
    </row>
    <row r="3583" spans="1:19" x14ac:dyDescent="0.2">
      <c r="A3583" t="s">
        <v>647</v>
      </c>
      <c r="B3583" t="s">
        <v>1062</v>
      </c>
      <c r="C3583" t="s">
        <v>1433</v>
      </c>
      <c r="D3583" t="s">
        <v>239</v>
      </c>
      <c r="E3583" t="s">
        <v>1546</v>
      </c>
      <c r="F3583" t="s">
        <v>122</v>
      </c>
      <c r="G3583" s="87">
        <v>43882</v>
      </c>
      <c r="H3583" t="s">
        <v>2974</v>
      </c>
      <c r="I3583" t="s">
        <v>6281</v>
      </c>
      <c r="J3583" t="s">
        <v>6282</v>
      </c>
      <c r="K3583">
        <v>10358</v>
      </c>
      <c r="L3583" t="s">
        <v>6283</v>
      </c>
      <c r="M3583" s="87">
        <v>43887</v>
      </c>
      <c r="N3583" t="s">
        <v>1635</v>
      </c>
      <c r="O3583" t="s">
        <v>1552</v>
      </c>
      <c r="P3583" s="61">
        <v>4950</v>
      </c>
      <c r="Q3583" t="s">
        <v>1552</v>
      </c>
      <c r="R3583" s="61">
        <v>4950</v>
      </c>
      <c r="S3583" s="61">
        <v>0</v>
      </c>
    </row>
    <row r="3584" spans="1:19" x14ac:dyDescent="0.2">
      <c r="A3584" t="s">
        <v>647</v>
      </c>
      <c r="B3584" t="s">
        <v>1062</v>
      </c>
      <c r="C3584" t="s">
        <v>1433</v>
      </c>
      <c r="D3584" t="s">
        <v>239</v>
      </c>
      <c r="E3584" t="s">
        <v>1546</v>
      </c>
      <c r="F3584" t="s">
        <v>122</v>
      </c>
      <c r="G3584" s="87">
        <v>43885</v>
      </c>
      <c r="H3584" t="s">
        <v>2974</v>
      </c>
      <c r="I3584" t="s">
        <v>6284</v>
      </c>
      <c r="J3584" t="s">
        <v>5560</v>
      </c>
      <c r="K3584">
        <v>10358</v>
      </c>
      <c r="L3584" t="s">
        <v>6285</v>
      </c>
      <c r="M3584" s="87">
        <v>43887</v>
      </c>
      <c r="N3584" t="s">
        <v>1635</v>
      </c>
      <c r="O3584" t="s">
        <v>1552</v>
      </c>
      <c r="P3584" s="61">
        <v>1100</v>
      </c>
      <c r="Q3584" t="s">
        <v>1552</v>
      </c>
      <c r="R3584" s="61">
        <v>1100</v>
      </c>
      <c r="S3584" s="61">
        <v>0</v>
      </c>
    </row>
    <row r="3585" spans="1:19" x14ac:dyDescent="0.2">
      <c r="A3585" t="s">
        <v>647</v>
      </c>
      <c r="B3585" t="s">
        <v>1062</v>
      </c>
      <c r="C3585" t="s">
        <v>1433</v>
      </c>
      <c r="D3585" t="s">
        <v>239</v>
      </c>
      <c r="E3585" t="s">
        <v>1546</v>
      </c>
      <c r="F3585" t="s">
        <v>122</v>
      </c>
      <c r="G3585" s="87">
        <v>43885</v>
      </c>
      <c r="H3585" t="s">
        <v>2974</v>
      </c>
      <c r="I3585" t="s">
        <v>6286</v>
      </c>
      <c r="J3585" t="s">
        <v>6287</v>
      </c>
      <c r="K3585">
        <v>10358</v>
      </c>
      <c r="L3585" t="s">
        <v>6285</v>
      </c>
      <c r="M3585" s="87">
        <v>43887</v>
      </c>
      <c r="N3585" t="s">
        <v>1635</v>
      </c>
      <c r="O3585" t="s">
        <v>1552</v>
      </c>
      <c r="P3585" s="61">
        <v>561</v>
      </c>
      <c r="Q3585" t="s">
        <v>1552</v>
      </c>
      <c r="R3585" s="61">
        <v>561</v>
      </c>
      <c r="S3585" s="61">
        <v>0</v>
      </c>
    </row>
    <row r="3586" spans="1:19" x14ac:dyDescent="0.2">
      <c r="A3586" t="s">
        <v>647</v>
      </c>
      <c r="B3586" t="s">
        <v>1062</v>
      </c>
      <c r="C3586" t="s">
        <v>1433</v>
      </c>
      <c r="D3586" t="s">
        <v>239</v>
      </c>
      <c r="E3586" t="s">
        <v>1546</v>
      </c>
      <c r="F3586" t="s">
        <v>122</v>
      </c>
      <c r="G3586" s="87">
        <v>43886</v>
      </c>
      <c r="H3586" t="s">
        <v>2974</v>
      </c>
      <c r="I3586" t="s">
        <v>6288</v>
      </c>
      <c r="J3586" t="s">
        <v>4563</v>
      </c>
      <c r="K3586">
        <v>10357</v>
      </c>
      <c r="L3586" t="s">
        <v>6289</v>
      </c>
      <c r="M3586" s="87">
        <v>43887</v>
      </c>
      <c r="N3586" t="s">
        <v>1635</v>
      </c>
      <c r="O3586" t="s">
        <v>1552</v>
      </c>
      <c r="P3586" s="61">
        <v>-600</v>
      </c>
      <c r="Q3586" t="s">
        <v>1552</v>
      </c>
      <c r="R3586" s="61">
        <v>0</v>
      </c>
      <c r="S3586" s="61">
        <v>-600</v>
      </c>
    </row>
    <row r="3587" spans="1:19" x14ac:dyDescent="0.2">
      <c r="A3587" t="s">
        <v>647</v>
      </c>
      <c r="B3587" t="s">
        <v>1062</v>
      </c>
      <c r="C3587" t="s">
        <v>1433</v>
      </c>
      <c r="D3587" t="s">
        <v>239</v>
      </c>
      <c r="E3587" t="s">
        <v>1546</v>
      </c>
      <c r="F3587" t="s">
        <v>122</v>
      </c>
      <c r="G3587" s="87">
        <v>43886</v>
      </c>
      <c r="H3587" t="s">
        <v>2974</v>
      </c>
      <c r="I3587" t="s">
        <v>6290</v>
      </c>
      <c r="J3587" t="s">
        <v>6201</v>
      </c>
      <c r="K3587">
        <v>10357</v>
      </c>
      <c r="L3587" t="s">
        <v>6289</v>
      </c>
      <c r="M3587" s="87">
        <v>43887</v>
      </c>
      <c r="N3587" t="s">
        <v>1635</v>
      </c>
      <c r="O3587" t="s">
        <v>1552</v>
      </c>
      <c r="P3587" s="61">
        <v>-400</v>
      </c>
      <c r="Q3587" t="s">
        <v>1552</v>
      </c>
      <c r="R3587" s="61">
        <v>0</v>
      </c>
      <c r="S3587" s="61">
        <v>-400</v>
      </c>
    </row>
    <row r="3588" spans="1:19" x14ac:dyDescent="0.2">
      <c r="A3588" t="s">
        <v>647</v>
      </c>
      <c r="B3588" t="s">
        <v>1062</v>
      </c>
      <c r="C3588" t="s">
        <v>1433</v>
      </c>
      <c r="D3588" t="s">
        <v>239</v>
      </c>
      <c r="E3588" t="s">
        <v>1546</v>
      </c>
      <c r="F3588" t="s">
        <v>122</v>
      </c>
      <c r="G3588" s="87">
        <v>43886</v>
      </c>
      <c r="H3588" t="s">
        <v>2974</v>
      </c>
      <c r="I3588" t="s">
        <v>6291</v>
      </c>
      <c r="J3588" t="s">
        <v>4738</v>
      </c>
      <c r="K3588">
        <v>10357</v>
      </c>
      <c r="L3588" t="s">
        <v>6289</v>
      </c>
      <c r="M3588" s="87">
        <v>43887</v>
      </c>
      <c r="N3588" t="s">
        <v>1635</v>
      </c>
      <c r="O3588" t="s">
        <v>1552</v>
      </c>
      <c r="P3588" s="61">
        <v>-200</v>
      </c>
      <c r="Q3588" t="s">
        <v>1552</v>
      </c>
      <c r="R3588" s="61">
        <v>0</v>
      </c>
      <c r="S3588" s="61">
        <v>-200</v>
      </c>
    </row>
    <row r="3589" spans="1:19" x14ac:dyDescent="0.2">
      <c r="A3589" t="s">
        <v>647</v>
      </c>
      <c r="B3589" t="s">
        <v>1062</v>
      </c>
      <c r="C3589" t="s">
        <v>1433</v>
      </c>
      <c r="D3589" t="s">
        <v>239</v>
      </c>
      <c r="E3589" t="s">
        <v>1546</v>
      </c>
      <c r="F3589" t="s">
        <v>122</v>
      </c>
      <c r="G3589" s="87">
        <v>43886</v>
      </c>
      <c r="H3589" t="s">
        <v>2974</v>
      </c>
      <c r="I3589" t="s">
        <v>6292</v>
      </c>
      <c r="J3589" t="s">
        <v>4735</v>
      </c>
      <c r="K3589">
        <v>10357</v>
      </c>
      <c r="L3589" t="s">
        <v>6289</v>
      </c>
      <c r="M3589" s="87">
        <v>43887</v>
      </c>
      <c r="N3589" t="s">
        <v>1635</v>
      </c>
      <c r="O3589" t="s">
        <v>1552</v>
      </c>
      <c r="P3589" s="61">
        <v>-250</v>
      </c>
      <c r="Q3589" t="s">
        <v>1552</v>
      </c>
      <c r="R3589" s="61">
        <v>0</v>
      </c>
      <c r="S3589" s="61">
        <v>-250</v>
      </c>
    </row>
    <row r="3590" spans="1:19" x14ac:dyDescent="0.2">
      <c r="A3590" t="s">
        <v>647</v>
      </c>
      <c r="B3590" t="s">
        <v>1062</v>
      </c>
      <c r="C3590" t="s">
        <v>1433</v>
      </c>
      <c r="D3590" t="s">
        <v>239</v>
      </c>
      <c r="E3590" t="s">
        <v>1546</v>
      </c>
      <c r="F3590" t="s">
        <v>122</v>
      </c>
      <c r="G3590" s="87">
        <v>43886</v>
      </c>
      <c r="H3590" t="s">
        <v>2974</v>
      </c>
      <c r="I3590" t="s">
        <v>6293</v>
      </c>
      <c r="J3590" t="s">
        <v>5706</v>
      </c>
      <c r="K3590">
        <v>10357</v>
      </c>
      <c r="L3590" t="s">
        <v>6289</v>
      </c>
      <c r="M3590" s="87">
        <v>43887</v>
      </c>
      <c r="N3590" t="s">
        <v>1635</v>
      </c>
      <c r="O3590" t="s">
        <v>1552</v>
      </c>
      <c r="P3590" s="61">
        <v>-300</v>
      </c>
      <c r="Q3590" t="s">
        <v>1552</v>
      </c>
      <c r="R3590" s="61">
        <v>0</v>
      </c>
      <c r="S3590" s="61">
        <v>-300</v>
      </c>
    </row>
    <row r="3591" spans="1:19" x14ac:dyDescent="0.2">
      <c r="A3591" t="s">
        <v>647</v>
      </c>
      <c r="B3591" t="s">
        <v>1062</v>
      </c>
      <c r="C3591" t="s">
        <v>1433</v>
      </c>
      <c r="D3591" t="s">
        <v>239</v>
      </c>
      <c r="E3591" t="s">
        <v>1546</v>
      </c>
      <c r="F3591" t="s">
        <v>122</v>
      </c>
      <c r="G3591" s="87">
        <v>43886</v>
      </c>
      <c r="H3591" t="s">
        <v>2974</v>
      </c>
      <c r="I3591" t="s">
        <v>6294</v>
      </c>
      <c r="J3591" t="s">
        <v>4488</v>
      </c>
      <c r="K3591">
        <v>10357</v>
      </c>
      <c r="L3591" t="s">
        <v>6289</v>
      </c>
      <c r="M3591" s="87">
        <v>43887</v>
      </c>
      <c r="N3591" t="s">
        <v>1635</v>
      </c>
      <c r="O3591" t="s">
        <v>1552</v>
      </c>
      <c r="P3591" s="61">
        <v>-83</v>
      </c>
      <c r="Q3591" t="s">
        <v>1552</v>
      </c>
      <c r="R3591" s="61">
        <v>0</v>
      </c>
      <c r="S3591" s="61">
        <v>-83</v>
      </c>
    </row>
    <row r="3592" spans="1:19" x14ac:dyDescent="0.2">
      <c r="A3592" t="s">
        <v>647</v>
      </c>
      <c r="B3592" t="s">
        <v>1062</v>
      </c>
      <c r="C3592" t="s">
        <v>1433</v>
      </c>
      <c r="D3592" t="s">
        <v>239</v>
      </c>
      <c r="E3592" t="s">
        <v>1546</v>
      </c>
      <c r="F3592" t="s">
        <v>122</v>
      </c>
      <c r="G3592" s="87">
        <v>43886</v>
      </c>
      <c r="H3592" t="s">
        <v>2974</v>
      </c>
      <c r="I3592" t="s">
        <v>6295</v>
      </c>
      <c r="J3592" t="s">
        <v>4490</v>
      </c>
      <c r="K3592">
        <v>10357</v>
      </c>
      <c r="L3592" t="s">
        <v>6289</v>
      </c>
      <c r="M3592" s="87">
        <v>43887</v>
      </c>
      <c r="N3592" t="s">
        <v>1635</v>
      </c>
      <c r="O3592" t="s">
        <v>1552</v>
      </c>
      <c r="P3592" s="61">
        <v>-600</v>
      </c>
      <c r="Q3592" t="s">
        <v>1552</v>
      </c>
      <c r="R3592" s="61">
        <v>0</v>
      </c>
      <c r="S3592" s="61">
        <v>-600</v>
      </c>
    </row>
    <row r="3593" spans="1:19" x14ac:dyDescent="0.2">
      <c r="A3593" t="s">
        <v>647</v>
      </c>
      <c r="B3593" t="s">
        <v>1062</v>
      </c>
      <c r="C3593" t="s">
        <v>1433</v>
      </c>
      <c r="D3593" t="s">
        <v>239</v>
      </c>
      <c r="E3593" t="s">
        <v>1546</v>
      </c>
      <c r="F3593" t="s">
        <v>122</v>
      </c>
      <c r="G3593" s="87">
        <v>43886</v>
      </c>
      <c r="H3593" t="s">
        <v>2974</v>
      </c>
      <c r="I3593" t="s">
        <v>6296</v>
      </c>
      <c r="J3593" t="s">
        <v>4538</v>
      </c>
      <c r="K3593">
        <v>10357</v>
      </c>
      <c r="L3593" t="s">
        <v>6297</v>
      </c>
      <c r="M3593" s="87">
        <v>43887</v>
      </c>
      <c r="N3593" t="s">
        <v>1635</v>
      </c>
      <c r="O3593" t="s">
        <v>1552</v>
      </c>
      <c r="P3593" s="61">
        <v>-457.51</v>
      </c>
      <c r="Q3593" t="s">
        <v>1552</v>
      </c>
      <c r="R3593" s="61">
        <v>0</v>
      </c>
      <c r="S3593" s="61">
        <v>-457.51</v>
      </c>
    </row>
    <row r="3594" spans="1:19" x14ac:dyDescent="0.2">
      <c r="A3594" t="s">
        <v>647</v>
      </c>
      <c r="B3594" t="s">
        <v>1062</v>
      </c>
      <c r="C3594" t="s">
        <v>1433</v>
      </c>
      <c r="D3594" t="s">
        <v>239</v>
      </c>
      <c r="E3594" t="s">
        <v>1546</v>
      </c>
      <c r="F3594" t="s">
        <v>122</v>
      </c>
      <c r="G3594" s="87">
        <v>43886</v>
      </c>
      <c r="H3594" t="s">
        <v>2974</v>
      </c>
      <c r="I3594" t="s">
        <v>6298</v>
      </c>
      <c r="J3594" t="s">
        <v>4525</v>
      </c>
      <c r="K3594">
        <v>10357</v>
      </c>
      <c r="L3594" t="s">
        <v>6297</v>
      </c>
      <c r="M3594" s="87">
        <v>43887</v>
      </c>
      <c r="N3594" t="s">
        <v>1635</v>
      </c>
      <c r="O3594" t="s">
        <v>1552</v>
      </c>
      <c r="P3594" s="61">
        <v>-164.43</v>
      </c>
      <c r="Q3594" t="s">
        <v>1552</v>
      </c>
      <c r="R3594" s="61">
        <v>0</v>
      </c>
      <c r="S3594" s="61">
        <v>-164.43</v>
      </c>
    </row>
    <row r="3595" spans="1:19" x14ac:dyDescent="0.2">
      <c r="A3595" t="s">
        <v>647</v>
      </c>
      <c r="B3595" t="s">
        <v>1062</v>
      </c>
      <c r="C3595" t="s">
        <v>1433</v>
      </c>
      <c r="D3595" t="s">
        <v>239</v>
      </c>
      <c r="E3595" t="s">
        <v>1546</v>
      </c>
      <c r="F3595" t="s">
        <v>122</v>
      </c>
      <c r="G3595" s="87">
        <v>43886</v>
      </c>
      <c r="H3595" t="s">
        <v>2974</v>
      </c>
      <c r="I3595" t="s">
        <v>6299</v>
      </c>
      <c r="J3595" t="s">
        <v>4528</v>
      </c>
      <c r="K3595">
        <v>10357</v>
      </c>
      <c r="L3595" t="s">
        <v>6297</v>
      </c>
      <c r="M3595" s="87">
        <v>43887</v>
      </c>
      <c r="N3595" t="s">
        <v>1635</v>
      </c>
      <c r="O3595" t="s">
        <v>1552</v>
      </c>
      <c r="P3595" s="61">
        <v>-264.7</v>
      </c>
      <c r="Q3595" t="s">
        <v>1552</v>
      </c>
      <c r="R3595" s="61">
        <v>0</v>
      </c>
      <c r="S3595" s="61">
        <v>-264.7</v>
      </c>
    </row>
    <row r="3596" spans="1:19" x14ac:dyDescent="0.2">
      <c r="A3596" t="s">
        <v>647</v>
      </c>
      <c r="B3596" t="s">
        <v>1062</v>
      </c>
      <c r="C3596" t="s">
        <v>1433</v>
      </c>
      <c r="D3596" t="s">
        <v>239</v>
      </c>
      <c r="E3596" t="s">
        <v>1546</v>
      </c>
      <c r="F3596" t="s">
        <v>122</v>
      </c>
      <c r="G3596" s="87">
        <v>43886</v>
      </c>
      <c r="H3596" t="s">
        <v>2974</v>
      </c>
      <c r="I3596" t="s">
        <v>6300</v>
      </c>
      <c r="J3596" t="s">
        <v>6301</v>
      </c>
      <c r="K3596">
        <v>10357</v>
      </c>
      <c r="L3596" t="s">
        <v>6297</v>
      </c>
      <c r="M3596" s="87">
        <v>43887</v>
      </c>
      <c r="N3596" t="s">
        <v>1635</v>
      </c>
      <c r="O3596" t="s">
        <v>1552</v>
      </c>
      <c r="P3596" s="61">
        <v>-230.2</v>
      </c>
      <c r="Q3596" t="s">
        <v>1552</v>
      </c>
      <c r="R3596" s="61">
        <v>0</v>
      </c>
      <c r="S3596" s="61">
        <v>-230.2</v>
      </c>
    </row>
    <row r="3597" spans="1:19" x14ac:dyDescent="0.2">
      <c r="A3597" t="s">
        <v>647</v>
      </c>
      <c r="B3597" t="s">
        <v>1062</v>
      </c>
      <c r="C3597" t="s">
        <v>1433</v>
      </c>
      <c r="D3597" t="s">
        <v>239</v>
      </c>
      <c r="E3597" t="s">
        <v>1546</v>
      </c>
      <c r="F3597" t="s">
        <v>122</v>
      </c>
      <c r="G3597" s="87">
        <v>43886</v>
      </c>
      <c r="H3597" t="s">
        <v>2974</v>
      </c>
      <c r="I3597" t="s">
        <v>6302</v>
      </c>
      <c r="J3597" t="s">
        <v>4530</v>
      </c>
      <c r="K3597">
        <v>10357</v>
      </c>
      <c r="L3597" t="s">
        <v>6297</v>
      </c>
      <c r="M3597" s="87">
        <v>43887</v>
      </c>
      <c r="N3597" t="s">
        <v>1635</v>
      </c>
      <c r="O3597" t="s">
        <v>1552</v>
      </c>
      <c r="P3597" s="61">
        <v>-200.96</v>
      </c>
      <c r="Q3597" t="s">
        <v>1552</v>
      </c>
      <c r="R3597" s="61">
        <v>0</v>
      </c>
      <c r="S3597" s="61">
        <v>-200.96</v>
      </c>
    </row>
    <row r="3598" spans="1:19" x14ac:dyDescent="0.2">
      <c r="A3598" t="s">
        <v>647</v>
      </c>
      <c r="B3598" t="s">
        <v>1062</v>
      </c>
      <c r="C3598" t="s">
        <v>1433</v>
      </c>
      <c r="D3598" t="s">
        <v>239</v>
      </c>
      <c r="E3598" t="s">
        <v>1546</v>
      </c>
      <c r="F3598" t="s">
        <v>122</v>
      </c>
      <c r="G3598" s="87">
        <v>43886</v>
      </c>
      <c r="H3598" t="s">
        <v>2974</v>
      </c>
      <c r="I3598" t="s">
        <v>6303</v>
      </c>
      <c r="J3598" t="s">
        <v>4532</v>
      </c>
      <c r="K3598">
        <v>10357</v>
      </c>
      <c r="L3598" t="s">
        <v>6297</v>
      </c>
      <c r="M3598" s="87">
        <v>43887</v>
      </c>
      <c r="N3598" t="s">
        <v>1635</v>
      </c>
      <c r="O3598" t="s">
        <v>1552</v>
      </c>
      <c r="P3598" s="61">
        <v>-276.57</v>
      </c>
      <c r="Q3598" t="s">
        <v>1552</v>
      </c>
      <c r="R3598" s="61">
        <v>0</v>
      </c>
      <c r="S3598" s="61">
        <v>-276.57</v>
      </c>
    </row>
    <row r="3599" spans="1:19" x14ac:dyDescent="0.2">
      <c r="A3599" t="s">
        <v>647</v>
      </c>
      <c r="B3599" t="s">
        <v>1062</v>
      </c>
      <c r="C3599" t="s">
        <v>1433</v>
      </c>
      <c r="D3599" t="s">
        <v>239</v>
      </c>
      <c r="E3599" t="s">
        <v>1546</v>
      </c>
      <c r="F3599" t="s">
        <v>122</v>
      </c>
      <c r="G3599" s="87">
        <v>43886</v>
      </c>
      <c r="H3599" t="s">
        <v>2974</v>
      </c>
      <c r="I3599" t="s">
        <v>6304</v>
      </c>
      <c r="J3599" t="s">
        <v>4534</v>
      </c>
      <c r="K3599">
        <v>10357</v>
      </c>
      <c r="L3599" t="s">
        <v>6297</v>
      </c>
      <c r="M3599" s="87">
        <v>43887</v>
      </c>
      <c r="N3599" t="s">
        <v>1635</v>
      </c>
      <c r="O3599" t="s">
        <v>1552</v>
      </c>
      <c r="P3599" s="61">
        <v>-246.63</v>
      </c>
      <c r="Q3599" t="s">
        <v>1552</v>
      </c>
      <c r="R3599" s="61">
        <v>0</v>
      </c>
      <c r="S3599" s="61">
        <v>-246.63</v>
      </c>
    </row>
    <row r="3600" spans="1:19" x14ac:dyDescent="0.2">
      <c r="A3600" t="s">
        <v>647</v>
      </c>
      <c r="B3600" t="s">
        <v>1062</v>
      </c>
      <c r="C3600" t="s">
        <v>1433</v>
      </c>
      <c r="D3600" t="s">
        <v>239</v>
      </c>
      <c r="E3600" t="s">
        <v>1546</v>
      </c>
      <c r="F3600" t="s">
        <v>122</v>
      </c>
      <c r="G3600" s="87">
        <v>43886</v>
      </c>
      <c r="H3600" t="s">
        <v>2974</v>
      </c>
      <c r="I3600" t="s">
        <v>6305</v>
      </c>
      <c r="J3600" t="s">
        <v>4536</v>
      </c>
      <c r="K3600">
        <v>10357</v>
      </c>
      <c r="L3600" t="s">
        <v>6297</v>
      </c>
      <c r="M3600" s="87">
        <v>43887</v>
      </c>
      <c r="N3600" t="s">
        <v>1635</v>
      </c>
      <c r="O3600" t="s">
        <v>1552</v>
      </c>
      <c r="P3600" s="61">
        <v>-242.26</v>
      </c>
      <c r="Q3600" t="s">
        <v>1552</v>
      </c>
      <c r="R3600" s="61">
        <v>0</v>
      </c>
      <c r="S3600" s="61">
        <v>-242.26</v>
      </c>
    </row>
    <row r="3601" spans="1:19" x14ac:dyDescent="0.2">
      <c r="A3601" t="s">
        <v>647</v>
      </c>
      <c r="B3601" t="s">
        <v>1062</v>
      </c>
      <c r="C3601" t="s">
        <v>1433</v>
      </c>
      <c r="D3601" t="s">
        <v>239</v>
      </c>
      <c r="E3601" t="s">
        <v>1546</v>
      </c>
      <c r="F3601" t="s">
        <v>122</v>
      </c>
      <c r="G3601" s="87">
        <v>43886</v>
      </c>
      <c r="H3601" t="s">
        <v>2974</v>
      </c>
      <c r="I3601" t="s">
        <v>6306</v>
      </c>
      <c r="J3601" t="s">
        <v>4509</v>
      </c>
      <c r="K3601">
        <v>10358</v>
      </c>
      <c r="L3601" t="s">
        <v>6307</v>
      </c>
      <c r="M3601" s="87">
        <v>43887</v>
      </c>
      <c r="N3601" t="s">
        <v>1635</v>
      </c>
      <c r="O3601" t="s">
        <v>1552</v>
      </c>
      <c r="P3601" s="61">
        <v>-24226.67</v>
      </c>
      <c r="Q3601" t="s">
        <v>1552</v>
      </c>
      <c r="R3601" s="61">
        <v>0</v>
      </c>
      <c r="S3601" s="61">
        <v>-24226.67</v>
      </c>
    </row>
    <row r="3602" spans="1:19" x14ac:dyDescent="0.2">
      <c r="A3602" t="s">
        <v>647</v>
      </c>
      <c r="B3602" t="s">
        <v>1062</v>
      </c>
      <c r="C3602" t="s">
        <v>1433</v>
      </c>
      <c r="D3602" t="s">
        <v>239</v>
      </c>
      <c r="E3602" t="s">
        <v>1546</v>
      </c>
      <c r="F3602" t="s">
        <v>122</v>
      </c>
      <c r="G3602" s="87">
        <v>43886</v>
      </c>
      <c r="H3602" t="s">
        <v>2974</v>
      </c>
      <c r="I3602" t="s">
        <v>6308</v>
      </c>
      <c r="J3602" t="s">
        <v>4674</v>
      </c>
      <c r="K3602">
        <v>10358</v>
      </c>
      <c r="L3602" t="s">
        <v>6309</v>
      </c>
      <c r="M3602" s="87">
        <v>43887</v>
      </c>
      <c r="N3602" t="s">
        <v>1635</v>
      </c>
      <c r="O3602" t="s">
        <v>1552</v>
      </c>
      <c r="P3602" s="61">
        <v>-46320</v>
      </c>
      <c r="Q3602" t="s">
        <v>1552</v>
      </c>
      <c r="R3602" s="61">
        <v>0</v>
      </c>
      <c r="S3602" s="61">
        <v>-46320</v>
      </c>
    </row>
    <row r="3603" spans="1:19" x14ac:dyDescent="0.2">
      <c r="A3603" t="s">
        <v>647</v>
      </c>
      <c r="B3603" t="s">
        <v>1062</v>
      </c>
      <c r="C3603" t="s">
        <v>1433</v>
      </c>
      <c r="D3603" t="s">
        <v>239</v>
      </c>
      <c r="E3603" t="s">
        <v>1546</v>
      </c>
      <c r="F3603" t="s">
        <v>122</v>
      </c>
      <c r="G3603" s="87">
        <v>43886</v>
      </c>
      <c r="H3603" t="s">
        <v>2974</v>
      </c>
      <c r="I3603" t="s">
        <v>6310</v>
      </c>
      <c r="J3603" t="s">
        <v>5647</v>
      </c>
      <c r="K3603">
        <v>10357</v>
      </c>
      <c r="L3603" t="s">
        <v>6311</v>
      </c>
      <c r="M3603" s="87">
        <v>43887</v>
      </c>
      <c r="N3603" t="s">
        <v>1635</v>
      </c>
      <c r="O3603" t="s">
        <v>1552</v>
      </c>
      <c r="P3603" s="61">
        <v>440</v>
      </c>
      <c r="Q3603" t="s">
        <v>1552</v>
      </c>
      <c r="R3603" s="61">
        <v>440</v>
      </c>
      <c r="S3603" s="61">
        <v>0</v>
      </c>
    </row>
    <row r="3604" spans="1:19" x14ac:dyDescent="0.2">
      <c r="A3604" t="s">
        <v>647</v>
      </c>
      <c r="B3604" t="s">
        <v>1062</v>
      </c>
      <c r="C3604" t="s">
        <v>1433</v>
      </c>
      <c r="D3604" t="s">
        <v>239</v>
      </c>
      <c r="E3604" t="s">
        <v>1546</v>
      </c>
      <c r="F3604" t="s">
        <v>122</v>
      </c>
      <c r="G3604" s="87">
        <v>43886</v>
      </c>
      <c r="H3604" t="s">
        <v>2974</v>
      </c>
      <c r="I3604" t="s">
        <v>6312</v>
      </c>
      <c r="J3604" t="s">
        <v>6313</v>
      </c>
      <c r="K3604">
        <v>10357</v>
      </c>
      <c r="L3604" t="s">
        <v>6311</v>
      </c>
      <c r="M3604" s="87">
        <v>43887</v>
      </c>
      <c r="N3604" t="s">
        <v>1635</v>
      </c>
      <c r="O3604" t="s">
        <v>1552</v>
      </c>
      <c r="P3604" s="61">
        <v>385</v>
      </c>
      <c r="Q3604" t="s">
        <v>1552</v>
      </c>
      <c r="R3604" s="61">
        <v>385</v>
      </c>
      <c r="S3604" s="61">
        <v>0</v>
      </c>
    </row>
    <row r="3605" spans="1:19" x14ac:dyDescent="0.2">
      <c r="A3605" t="s">
        <v>647</v>
      </c>
      <c r="B3605" t="s">
        <v>1062</v>
      </c>
      <c r="C3605" t="s">
        <v>1433</v>
      </c>
      <c r="D3605" t="s">
        <v>239</v>
      </c>
      <c r="E3605" t="s">
        <v>1546</v>
      </c>
      <c r="F3605" t="s">
        <v>122</v>
      </c>
      <c r="G3605" s="87">
        <v>43887</v>
      </c>
      <c r="H3605" t="s">
        <v>2974</v>
      </c>
      <c r="I3605" t="s">
        <v>6314</v>
      </c>
      <c r="J3605" t="s">
        <v>6315</v>
      </c>
      <c r="K3605">
        <v>10361</v>
      </c>
      <c r="L3605" t="s">
        <v>6316</v>
      </c>
      <c r="M3605" s="87">
        <v>43887</v>
      </c>
      <c r="N3605" t="s">
        <v>1635</v>
      </c>
      <c r="O3605" t="s">
        <v>1552</v>
      </c>
      <c r="P3605" s="61">
        <v>2640</v>
      </c>
      <c r="Q3605" t="s">
        <v>1552</v>
      </c>
      <c r="R3605" s="61">
        <v>2640</v>
      </c>
      <c r="S3605" s="61">
        <v>0</v>
      </c>
    </row>
    <row r="3606" spans="1:19" x14ac:dyDescent="0.2">
      <c r="A3606" t="s">
        <v>647</v>
      </c>
      <c r="B3606" t="s">
        <v>1062</v>
      </c>
      <c r="C3606" t="s">
        <v>1433</v>
      </c>
      <c r="D3606" t="s">
        <v>239</v>
      </c>
      <c r="E3606" t="s">
        <v>1546</v>
      </c>
      <c r="F3606" t="s">
        <v>122</v>
      </c>
      <c r="G3606" s="87">
        <v>43887</v>
      </c>
      <c r="H3606" t="s">
        <v>2974</v>
      </c>
      <c r="I3606" t="s">
        <v>6317</v>
      </c>
      <c r="J3606" t="s">
        <v>5048</v>
      </c>
      <c r="K3606">
        <v>10361</v>
      </c>
      <c r="L3606" t="s">
        <v>6316</v>
      </c>
      <c r="M3606" s="87">
        <v>43887</v>
      </c>
      <c r="N3606" t="s">
        <v>1635</v>
      </c>
      <c r="O3606" t="s">
        <v>1552</v>
      </c>
      <c r="P3606" s="61">
        <v>1243</v>
      </c>
      <c r="Q3606" t="s">
        <v>1552</v>
      </c>
      <c r="R3606" s="61">
        <v>1243</v>
      </c>
      <c r="S3606" s="61">
        <v>0</v>
      </c>
    </row>
    <row r="3607" spans="1:19" x14ac:dyDescent="0.2">
      <c r="A3607" t="s">
        <v>647</v>
      </c>
      <c r="B3607" t="s">
        <v>1062</v>
      </c>
      <c r="C3607" t="s">
        <v>1433</v>
      </c>
      <c r="D3607" t="s">
        <v>239</v>
      </c>
      <c r="E3607" t="s">
        <v>1546</v>
      </c>
      <c r="F3607" t="s">
        <v>122</v>
      </c>
      <c r="G3607" s="87">
        <v>43887</v>
      </c>
      <c r="H3607" t="s">
        <v>2974</v>
      </c>
      <c r="I3607" t="s">
        <v>6318</v>
      </c>
      <c r="J3607" t="s">
        <v>5483</v>
      </c>
      <c r="K3607">
        <v>10361</v>
      </c>
      <c r="L3607" t="s">
        <v>6316</v>
      </c>
      <c r="M3607" s="87">
        <v>43887</v>
      </c>
      <c r="N3607" t="s">
        <v>1635</v>
      </c>
      <c r="O3607" t="s">
        <v>1552</v>
      </c>
      <c r="P3607" s="61">
        <v>1045</v>
      </c>
      <c r="Q3607" t="s">
        <v>1552</v>
      </c>
      <c r="R3607" s="61">
        <v>1045</v>
      </c>
      <c r="S3607" s="61">
        <v>0</v>
      </c>
    </row>
    <row r="3608" spans="1:19" x14ac:dyDescent="0.2">
      <c r="A3608" t="s">
        <v>647</v>
      </c>
      <c r="B3608" t="s">
        <v>1062</v>
      </c>
      <c r="C3608" t="s">
        <v>1433</v>
      </c>
      <c r="D3608" t="s">
        <v>239</v>
      </c>
      <c r="E3608" t="s">
        <v>1546</v>
      </c>
      <c r="F3608" t="s">
        <v>122</v>
      </c>
      <c r="G3608" s="87">
        <v>43887</v>
      </c>
      <c r="H3608" t="s">
        <v>2974</v>
      </c>
      <c r="I3608" t="s">
        <v>6319</v>
      </c>
      <c r="J3608" t="s">
        <v>5480</v>
      </c>
      <c r="K3608">
        <v>10361</v>
      </c>
      <c r="L3608" t="s">
        <v>6316</v>
      </c>
      <c r="M3608" s="87">
        <v>43887</v>
      </c>
      <c r="N3608" t="s">
        <v>1635</v>
      </c>
      <c r="O3608" t="s">
        <v>1552</v>
      </c>
      <c r="P3608" s="61">
        <v>385</v>
      </c>
      <c r="Q3608" t="s">
        <v>1552</v>
      </c>
      <c r="R3608" s="61">
        <v>385</v>
      </c>
      <c r="S3608" s="61">
        <v>0</v>
      </c>
    </row>
    <row r="3609" spans="1:19" x14ac:dyDescent="0.2">
      <c r="A3609" t="s">
        <v>647</v>
      </c>
      <c r="B3609" t="s">
        <v>1062</v>
      </c>
      <c r="C3609" t="s">
        <v>1433</v>
      </c>
      <c r="D3609" t="s">
        <v>239</v>
      </c>
      <c r="E3609" t="s">
        <v>1546</v>
      </c>
      <c r="F3609" t="s">
        <v>122</v>
      </c>
      <c r="G3609" s="87">
        <v>43887</v>
      </c>
      <c r="H3609" t="s">
        <v>2974</v>
      </c>
      <c r="I3609" t="s">
        <v>6320</v>
      </c>
      <c r="J3609" t="s">
        <v>6301</v>
      </c>
      <c r="K3609">
        <v>10357</v>
      </c>
      <c r="L3609" t="s">
        <v>6321</v>
      </c>
      <c r="M3609" s="87">
        <v>43887</v>
      </c>
      <c r="N3609" t="s">
        <v>1635</v>
      </c>
      <c r="O3609" t="s">
        <v>1552</v>
      </c>
      <c r="P3609" s="61">
        <v>-230.19</v>
      </c>
      <c r="Q3609" t="s">
        <v>1552</v>
      </c>
      <c r="R3609" s="61">
        <v>0</v>
      </c>
      <c r="S3609" s="61">
        <v>-230.19</v>
      </c>
    </row>
    <row r="3610" spans="1:19" x14ac:dyDescent="0.2">
      <c r="A3610" t="s">
        <v>647</v>
      </c>
      <c r="B3610" t="s">
        <v>1062</v>
      </c>
      <c r="C3610" t="s">
        <v>1433</v>
      </c>
      <c r="D3610" t="s">
        <v>239</v>
      </c>
      <c r="E3610" t="s">
        <v>1546</v>
      </c>
      <c r="F3610" t="s">
        <v>122</v>
      </c>
      <c r="G3610" s="87">
        <v>43887</v>
      </c>
      <c r="H3610" t="s">
        <v>2974</v>
      </c>
      <c r="I3610" t="s">
        <v>6306</v>
      </c>
      <c r="J3610" t="s">
        <v>4622</v>
      </c>
      <c r="K3610">
        <v>10357</v>
      </c>
      <c r="L3610" t="s">
        <v>6322</v>
      </c>
      <c r="M3610" s="87">
        <v>43887</v>
      </c>
      <c r="N3610" t="s">
        <v>1635</v>
      </c>
      <c r="O3610" t="s">
        <v>1552</v>
      </c>
      <c r="P3610" s="61">
        <v>24226.67</v>
      </c>
      <c r="Q3610" t="s">
        <v>1552</v>
      </c>
      <c r="R3610" s="61">
        <v>24226.67</v>
      </c>
      <c r="S3610" s="61">
        <v>0</v>
      </c>
    </row>
    <row r="3611" spans="1:19" x14ac:dyDescent="0.2">
      <c r="A3611" t="s">
        <v>647</v>
      </c>
      <c r="B3611" t="s">
        <v>1062</v>
      </c>
      <c r="C3611" t="s">
        <v>1433</v>
      </c>
      <c r="D3611" t="s">
        <v>239</v>
      </c>
      <c r="E3611" t="s">
        <v>1546</v>
      </c>
      <c r="F3611" t="s">
        <v>122</v>
      </c>
      <c r="G3611" s="87">
        <v>43887</v>
      </c>
      <c r="H3611" t="s">
        <v>2974</v>
      </c>
      <c r="I3611" t="s">
        <v>6323</v>
      </c>
      <c r="J3611" t="s">
        <v>4509</v>
      </c>
      <c r="K3611">
        <v>10357</v>
      </c>
      <c r="L3611" t="s">
        <v>6324</v>
      </c>
      <c r="M3611" s="87">
        <v>43887</v>
      </c>
      <c r="N3611" t="s">
        <v>1635</v>
      </c>
      <c r="O3611" t="s">
        <v>1552</v>
      </c>
      <c r="P3611" s="61">
        <v>-16737.11</v>
      </c>
      <c r="Q3611" t="s">
        <v>1552</v>
      </c>
      <c r="R3611" s="61">
        <v>0</v>
      </c>
      <c r="S3611" s="61">
        <v>-16737.11</v>
      </c>
    </row>
    <row r="3612" spans="1:19" x14ac:dyDescent="0.2">
      <c r="A3612" t="s">
        <v>647</v>
      </c>
      <c r="B3612" t="s">
        <v>1062</v>
      </c>
      <c r="C3612" t="s">
        <v>1433</v>
      </c>
      <c r="D3612" t="s">
        <v>239</v>
      </c>
      <c r="E3612" t="s">
        <v>1546</v>
      </c>
      <c r="F3612" t="s">
        <v>122</v>
      </c>
      <c r="G3612" s="87">
        <v>43888</v>
      </c>
      <c r="H3612" t="s">
        <v>2974</v>
      </c>
      <c r="I3612" t="s">
        <v>4485</v>
      </c>
      <c r="J3612" t="s">
        <v>6325</v>
      </c>
      <c r="K3612">
        <v>10363</v>
      </c>
      <c r="L3612" t="s">
        <v>6326</v>
      </c>
      <c r="M3612" s="87">
        <v>43891</v>
      </c>
      <c r="N3612" t="s">
        <v>1635</v>
      </c>
      <c r="O3612" t="s">
        <v>1552</v>
      </c>
      <c r="P3612" s="61">
        <v>-475</v>
      </c>
      <c r="Q3612" t="s">
        <v>1552</v>
      </c>
      <c r="R3612" s="61">
        <v>0</v>
      </c>
      <c r="S3612" s="61">
        <v>-475</v>
      </c>
    </row>
    <row r="3613" spans="1:19" x14ac:dyDescent="0.2">
      <c r="A3613" t="s">
        <v>647</v>
      </c>
      <c r="B3613" t="s">
        <v>1062</v>
      </c>
      <c r="C3613" t="s">
        <v>1433</v>
      </c>
      <c r="D3613" t="s">
        <v>239</v>
      </c>
      <c r="E3613" t="s">
        <v>1546</v>
      </c>
      <c r="F3613" t="s">
        <v>122</v>
      </c>
      <c r="G3613" s="87">
        <v>43888</v>
      </c>
      <c r="H3613" t="s">
        <v>2974</v>
      </c>
      <c r="I3613" t="s">
        <v>4485</v>
      </c>
      <c r="J3613" t="s">
        <v>4736</v>
      </c>
      <c r="K3613">
        <v>10363</v>
      </c>
      <c r="L3613" t="s">
        <v>6326</v>
      </c>
      <c r="M3613" s="87">
        <v>43891</v>
      </c>
      <c r="N3613" t="s">
        <v>1635</v>
      </c>
      <c r="O3613" t="s">
        <v>1552</v>
      </c>
      <c r="P3613" s="61">
        <v>-1575</v>
      </c>
      <c r="Q3613" t="s">
        <v>1552</v>
      </c>
      <c r="R3613" s="61">
        <v>0</v>
      </c>
      <c r="S3613" s="61">
        <v>-1575</v>
      </c>
    </row>
    <row r="3614" spans="1:19" x14ac:dyDescent="0.2">
      <c r="A3614" t="s">
        <v>647</v>
      </c>
      <c r="B3614" t="s">
        <v>1062</v>
      </c>
      <c r="C3614" t="s">
        <v>1433</v>
      </c>
      <c r="D3614" t="s">
        <v>239</v>
      </c>
      <c r="E3614" t="s">
        <v>1546</v>
      </c>
      <c r="F3614" t="s">
        <v>122</v>
      </c>
      <c r="G3614" s="87">
        <v>43888</v>
      </c>
      <c r="H3614" t="s">
        <v>2974</v>
      </c>
      <c r="I3614" t="s">
        <v>4485</v>
      </c>
      <c r="J3614" t="s">
        <v>5871</v>
      </c>
      <c r="K3614">
        <v>10363</v>
      </c>
      <c r="L3614" t="s">
        <v>6326</v>
      </c>
      <c r="M3614" s="87">
        <v>43891</v>
      </c>
      <c r="N3614" t="s">
        <v>1635</v>
      </c>
      <c r="O3614" t="s">
        <v>1552</v>
      </c>
      <c r="P3614" s="61">
        <v>-13293.5</v>
      </c>
      <c r="Q3614" t="s">
        <v>1552</v>
      </c>
      <c r="R3614" s="61">
        <v>0</v>
      </c>
      <c r="S3614" s="61">
        <v>-13293.5</v>
      </c>
    </row>
    <row r="3615" spans="1:19" x14ac:dyDescent="0.2">
      <c r="A3615" t="s">
        <v>647</v>
      </c>
      <c r="B3615" t="s">
        <v>1062</v>
      </c>
      <c r="C3615" t="s">
        <v>1433</v>
      </c>
      <c r="D3615" t="s">
        <v>239</v>
      </c>
      <c r="E3615" t="s">
        <v>1546</v>
      </c>
      <c r="F3615" t="s">
        <v>122</v>
      </c>
      <c r="G3615" s="87">
        <v>43888</v>
      </c>
      <c r="H3615" t="s">
        <v>2974</v>
      </c>
      <c r="I3615" t="s">
        <v>4485</v>
      </c>
      <c r="J3615" t="s">
        <v>5808</v>
      </c>
      <c r="K3615">
        <v>10363</v>
      </c>
      <c r="L3615" t="s">
        <v>6326</v>
      </c>
      <c r="M3615" s="87">
        <v>43891</v>
      </c>
      <c r="N3615" t="s">
        <v>1635</v>
      </c>
      <c r="O3615" t="s">
        <v>1552</v>
      </c>
      <c r="P3615" s="61">
        <v>-1315</v>
      </c>
      <c r="Q3615" t="s">
        <v>1552</v>
      </c>
      <c r="R3615" s="61">
        <v>0</v>
      </c>
      <c r="S3615" s="61">
        <v>-1315</v>
      </c>
    </row>
    <row r="3616" spans="1:19" x14ac:dyDescent="0.2">
      <c r="A3616" t="s">
        <v>647</v>
      </c>
      <c r="B3616" t="s">
        <v>1062</v>
      </c>
      <c r="C3616" t="s">
        <v>1433</v>
      </c>
      <c r="D3616" t="s">
        <v>239</v>
      </c>
      <c r="E3616" t="s">
        <v>1546</v>
      </c>
      <c r="F3616" t="s">
        <v>122</v>
      </c>
      <c r="G3616" s="87">
        <v>43888</v>
      </c>
      <c r="H3616" t="s">
        <v>2974</v>
      </c>
      <c r="I3616" t="s">
        <v>4485</v>
      </c>
      <c r="J3616" t="s">
        <v>4649</v>
      </c>
      <c r="K3616">
        <v>10363</v>
      </c>
      <c r="L3616" t="s">
        <v>6326</v>
      </c>
      <c r="M3616" s="87">
        <v>43891</v>
      </c>
      <c r="N3616" t="s">
        <v>1635</v>
      </c>
      <c r="O3616" t="s">
        <v>1552</v>
      </c>
      <c r="P3616" s="61">
        <v>-300</v>
      </c>
      <c r="Q3616" t="s">
        <v>1552</v>
      </c>
      <c r="R3616" s="61">
        <v>0</v>
      </c>
      <c r="S3616" s="61">
        <v>-300</v>
      </c>
    </row>
    <row r="3617" spans="1:19" x14ac:dyDescent="0.2">
      <c r="A3617" t="s">
        <v>647</v>
      </c>
      <c r="B3617" t="s">
        <v>1062</v>
      </c>
      <c r="C3617" t="s">
        <v>1433</v>
      </c>
      <c r="D3617" t="s">
        <v>239</v>
      </c>
      <c r="E3617" t="s">
        <v>1546</v>
      </c>
      <c r="F3617" t="s">
        <v>122</v>
      </c>
      <c r="G3617" s="87">
        <v>43888</v>
      </c>
      <c r="H3617" t="s">
        <v>2974</v>
      </c>
      <c r="I3617" t="s">
        <v>4485</v>
      </c>
      <c r="J3617" t="s">
        <v>4580</v>
      </c>
      <c r="K3617">
        <v>10363</v>
      </c>
      <c r="L3617" t="s">
        <v>6326</v>
      </c>
      <c r="M3617" s="87">
        <v>43891</v>
      </c>
      <c r="N3617" t="s">
        <v>1635</v>
      </c>
      <c r="O3617" t="s">
        <v>1552</v>
      </c>
      <c r="P3617" s="61">
        <v>-506.41</v>
      </c>
      <c r="Q3617" t="s">
        <v>1552</v>
      </c>
      <c r="R3617" s="61">
        <v>0</v>
      </c>
      <c r="S3617" s="61">
        <v>-506.41</v>
      </c>
    </row>
    <row r="3618" spans="1:19" x14ac:dyDescent="0.2">
      <c r="A3618" t="s">
        <v>647</v>
      </c>
      <c r="B3618" t="s">
        <v>1062</v>
      </c>
      <c r="C3618" t="s">
        <v>1433</v>
      </c>
      <c r="D3618" t="s">
        <v>239</v>
      </c>
      <c r="E3618" t="s">
        <v>1546</v>
      </c>
      <c r="F3618" t="s">
        <v>122</v>
      </c>
      <c r="G3618" s="87">
        <v>43888</v>
      </c>
      <c r="H3618" t="s">
        <v>2974</v>
      </c>
      <c r="I3618" t="s">
        <v>4485</v>
      </c>
      <c r="J3618" t="s">
        <v>4744</v>
      </c>
      <c r="K3618">
        <v>10363</v>
      </c>
      <c r="L3618" t="s">
        <v>6326</v>
      </c>
      <c r="M3618" s="87">
        <v>43891</v>
      </c>
      <c r="N3618" t="s">
        <v>1635</v>
      </c>
      <c r="O3618" t="s">
        <v>1552</v>
      </c>
      <c r="P3618" s="61">
        <v>-6151</v>
      </c>
      <c r="Q3618" t="s">
        <v>1552</v>
      </c>
      <c r="R3618" s="61">
        <v>0</v>
      </c>
      <c r="S3618" s="61">
        <v>-6151</v>
      </c>
    </row>
    <row r="3619" spans="1:19" x14ac:dyDescent="0.2">
      <c r="A3619" t="s">
        <v>647</v>
      </c>
      <c r="B3619" t="s">
        <v>1062</v>
      </c>
      <c r="C3619" t="s">
        <v>1433</v>
      </c>
      <c r="D3619" t="s">
        <v>239</v>
      </c>
      <c r="E3619" t="s">
        <v>1546</v>
      </c>
      <c r="F3619" t="s">
        <v>122</v>
      </c>
      <c r="G3619" s="87">
        <v>43888</v>
      </c>
      <c r="H3619" t="s">
        <v>2974</v>
      </c>
      <c r="I3619" t="s">
        <v>4485</v>
      </c>
      <c r="J3619" t="s">
        <v>4741</v>
      </c>
      <c r="K3619">
        <v>10363</v>
      </c>
      <c r="L3619" t="s">
        <v>6326</v>
      </c>
      <c r="M3619" s="87">
        <v>43891</v>
      </c>
      <c r="N3619" t="s">
        <v>1635</v>
      </c>
      <c r="O3619" t="s">
        <v>1552</v>
      </c>
      <c r="P3619" s="61">
        <v>-400</v>
      </c>
      <c r="Q3619" t="s">
        <v>1552</v>
      </c>
      <c r="R3619" s="61">
        <v>0</v>
      </c>
      <c r="S3619" s="61">
        <v>-400</v>
      </c>
    </row>
    <row r="3620" spans="1:19" x14ac:dyDescent="0.2">
      <c r="A3620" t="s">
        <v>647</v>
      </c>
      <c r="B3620" t="s">
        <v>1062</v>
      </c>
      <c r="C3620" t="s">
        <v>1433</v>
      </c>
      <c r="D3620" t="s">
        <v>239</v>
      </c>
      <c r="E3620" t="s">
        <v>1546</v>
      </c>
      <c r="F3620" t="s">
        <v>122</v>
      </c>
      <c r="G3620" s="87">
        <v>43888</v>
      </c>
      <c r="H3620" t="s">
        <v>2974</v>
      </c>
      <c r="I3620" t="s">
        <v>6327</v>
      </c>
      <c r="J3620" t="s">
        <v>4605</v>
      </c>
      <c r="K3620">
        <v>10363</v>
      </c>
      <c r="L3620" t="s">
        <v>6328</v>
      </c>
      <c r="M3620" s="87">
        <v>43891</v>
      </c>
      <c r="N3620" t="s">
        <v>1635</v>
      </c>
      <c r="O3620" t="s">
        <v>1552</v>
      </c>
      <c r="P3620" s="61">
        <v>561</v>
      </c>
      <c r="Q3620" t="s">
        <v>1552</v>
      </c>
      <c r="R3620" s="61">
        <v>561</v>
      </c>
      <c r="S3620" s="61">
        <v>0</v>
      </c>
    </row>
    <row r="3621" spans="1:19" x14ac:dyDescent="0.2">
      <c r="A3621" t="s">
        <v>647</v>
      </c>
      <c r="B3621" t="s">
        <v>1062</v>
      </c>
      <c r="C3621" t="s">
        <v>1433</v>
      </c>
      <c r="D3621" t="s">
        <v>239</v>
      </c>
      <c r="E3621" t="s">
        <v>1546</v>
      </c>
      <c r="F3621" t="s">
        <v>122</v>
      </c>
      <c r="G3621" s="87">
        <v>43888</v>
      </c>
      <c r="H3621" t="s">
        <v>2974</v>
      </c>
      <c r="I3621" t="s">
        <v>6329</v>
      </c>
      <c r="J3621" t="s">
        <v>6239</v>
      </c>
      <c r="K3621">
        <v>10363</v>
      </c>
      <c r="L3621" t="s">
        <v>4161</v>
      </c>
      <c r="M3621" s="87">
        <v>43891</v>
      </c>
      <c r="N3621" t="s">
        <v>1635</v>
      </c>
      <c r="O3621" t="s">
        <v>1552</v>
      </c>
      <c r="P3621" s="61">
        <v>539</v>
      </c>
      <c r="Q3621" t="s">
        <v>1552</v>
      </c>
      <c r="R3621" s="61">
        <v>539</v>
      </c>
      <c r="S3621" s="61">
        <v>0</v>
      </c>
    </row>
    <row r="3622" spans="1:19" x14ac:dyDescent="0.2">
      <c r="A3622" t="s">
        <v>647</v>
      </c>
      <c r="B3622" t="s">
        <v>1062</v>
      </c>
      <c r="C3622" t="s">
        <v>1433</v>
      </c>
      <c r="D3622" t="s">
        <v>239</v>
      </c>
      <c r="E3622" t="s">
        <v>1546</v>
      </c>
      <c r="F3622" t="s">
        <v>122</v>
      </c>
      <c r="G3622" s="87">
        <v>43889</v>
      </c>
      <c r="H3622" t="s">
        <v>2974</v>
      </c>
      <c r="I3622" t="s">
        <v>4323</v>
      </c>
      <c r="J3622" t="s">
        <v>4324</v>
      </c>
      <c r="K3622">
        <v>10363</v>
      </c>
      <c r="L3622" t="s">
        <v>4325</v>
      </c>
      <c r="M3622" s="87">
        <v>43891</v>
      </c>
      <c r="N3622" t="s">
        <v>1635</v>
      </c>
      <c r="O3622" t="s">
        <v>1552</v>
      </c>
      <c r="P3622" s="61">
        <v>10</v>
      </c>
      <c r="Q3622" t="s">
        <v>1552</v>
      </c>
      <c r="R3622" s="61">
        <v>10</v>
      </c>
      <c r="S3622" s="61">
        <v>0</v>
      </c>
    </row>
    <row r="3623" spans="1:19" x14ac:dyDescent="0.2">
      <c r="A3623" t="s">
        <v>647</v>
      </c>
      <c r="B3623" t="s">
        <v>1062</v>
      </c>
      <c r="C3623" t="s">
        <v>1433</v>
      </c>
      <c r="D3623" t="s">
        <v>239</v>
      </c>
      <c r="E3623" t="s">
        <v>1546</v>
      </c>
      <c r="F3623" t="s">
        <v>122</v>
      </c>
      <c r="G3623" s="87">
        <v>43889</v>
      </c>
      <c r="H3623" t="s">
        <v>2974</v>
      </c>
      <c r="I3623" t="s">
        <v>6330</v>
      </c>
      <c r="J3623" t="s">
        <v>6331</v>
      </c>
      <c r="K3623">
        <v>10363</v>
      </c>
      <c r="L3623" t="s">
        <v>4161</v>
      </c>
      <c r="M3623" s="87">
        <v>43891</v>
      </c>
      <c r="N3623" t="s">
        <v>1635</v>
      </c>
      <c r="O3623" t="s">
        <v>1552</v>
      </c>
      <c r="P3623" s="61">
        <v>3300</v>
      </c>
      <c r="Q3623" t="s">
        <v>1552</v>
      </c>
      <c r="R3623" s="61">
        <v>3300</v>
      </c>
      <c r="S3623" s="61">
        <v>0</v>
      </c>
    </row>
    <row r="3624" spans="1:19" x14ac:dyDescent="0.2">
      <c r="A3624" t="s">
        <v>647</v>
      </c>
      <c r="B3624" t="s">
        <v>1062</v>
      </c>
      <c r="C3624" t="s">
        <v>1433</v>
      </c>
      <c r="D3624" t="s">
        <v>239</v>
      </c>
      <c r="E3624" t="s">
        <v>1546</v>
      </c>
      <c r="F3624" t="s">
        <v>122</v>
      </c>
      <c r="G3624" s="87">
        <v>43889</v>
      </c>
      <c r="H3624" t="s">
        <v>2974</v>
      </c>
      <c r="I3624" t="s">
        <v>6332</v>
      </c>
      <c r="J3624" t="s">
        <v>4790</v>
      </c>
      <c r="K3624">
        <v>10363</v>
      </c>
      <c r="L3624" t="s">
        <v>4161</v>
      </c>
      <c r="M3624" s="87">
        <v>43891</v>
      </c>
      <c r="N3624" t="s">
        <v>1635</v>
      </c>
      <c r="O3624" t="s">
        <v>1552</v>
      </c>
      <c r="P3624" s="61">
        <v>2233</v>
      </c>
      <c r="Q3624" t="s">
        <v>1552</v>
      </c>
      <c r="R3624" s="61">
        <v>2233</v>
      </c>
      <c r="S3624" s="61">
        <v>0</v>
      </c>
    </row>
    <row r="3625" spans="1:19" x14ac:dyDescent="0.2">
      <c r="A3625" t="s">
        <v>647</v>
      </c>
      <c r="B3625" t="s">
        <v>1062</v>
      </c>
      <c r="C3625" t="s">
        <v>1433</v>
      </c>
      <c r="D3625" t="s">
        <v>239</v>
      </c>
      <c r="E3625" t="s">
        <v>1546</v>
      </c>
      <c r="F3625" t="s">
        <v>122</v>
      </c>
      <c r="G3625" s="87">
        <v>43889</v>
      </c>
      <c r="H3625" t="s">
        <v>2974</v>
      </c>
      <c r="I3625" t="s">
        <v>6333</v>
      </c>
      <c r="J3625" t="s">
        <v>6334</v>
      </c>
      <c r="K3625">
        <v>10363</v>
      </c>
      <c r="L3625" t="s">
        <v>4161</v>
      </c>
      <c r="M3625" s="87">
        <v>43891</v>
      </c>
      <c r="N3625" t="s">
        <v>1635</v>
      </c>
      <c r="O3625" t="s">
        <v>1552</v>
      </c>
      <c r="P3625" s="61">
        <v>1100</v>
      </c>
      <c r="Q3625" t="s">
        <v>1552</v>
      </c>
      <c r="R3625" s="61">
        <v>1100</v>
      </c>
      <c r="S3625" s="61">
        <v>0</v>
      </c>
    </row>
    <row r="3626" spans="1:19" x14ac:dyDescent="0.2">
      <c r="A3626" t="s">
        <v>647</v>
      </c>
      <c r="B3626" t="s">
        <v>1062</v>
      </c>
      <c r="C3626" t="s">
        <v>1433</v>
      </c>
      <c r="D3626" t="s">
        <v>239</v>
      </c>
      <c r="E3626" t="s">
        <v>1546</v>
      </c>
      <c r="F3626" t="s">
        <v>122</v>
      </c>
      <c r="G3626" s="87">
        <v>43889</v>
      </c>
      <c r="H3626" t="s">
        <v>2974</v>
      </c>
      <c r="I3626" t="s">
        <v>6335</v>
      </c>
      <c r="J3626" t="s">
        <v>5085</v>
      </c>
      <c r="K3626">
        <v>10363</v>
      </c>
      <c r="L3626" t="s">
        <v>4161</v>
      </c>
      <c r="M3626" s="87">
        <v>43891</v>
      </c>
      <c r="N3626" t="s">
        <v>1635</v>
      </c>
      <c r="O3626" t="s">
        <v>1552</v>
      </c>
      <c r="P3626" s="61">
        <v>781</v>
      </c>
      <c r="Q3626" t="s">
        <v>1552</v>
      </c>
      <c r="R3626" s="61">
        <v>781</v>
      </c>
      <c r="S3626" s="61">
        <v>0</v>
      </c>
    </row>
    <row r="3627" spans="1:19" x14ac:dyDescent="0.2">
      <c r="A3627" t="s">
        <v>647</v>
      </c>
      <c r="B3627" t="s">
        <v>1062</v>
      </c>
      <c r="C3627" t="s">
        <v>1433</v>
      </c>
      <c r="D3627" t="s">
        <v>239</v>
      </c>
      <c r="E3627" t="s">
        <v>1546</v>
      </c>
      <c r="F3627" t="s">
        <v>122</v>
      </c>
      <c r="G3627" s="87">
        <v>43889</v>
      </c>
      <c r="H3627" t="s">
        <v>2974</v>
      </c>
      <c r="I3627" t="s">
        <v>6336</v>
      </c>
      <c r="J3627" t="s">
        <v>5888</v>
      </c>
      <c r="K3627">
        <v>10363</v>
      </c>
      <c r="L3627" t="s">
        <v>4161</v>
      </c>
      <c r="M3627" s="87">
        <v>43891</v>
      </c>
      <c r="N3627" t="s">
        <v>1635</v>
      </c>
      <c r="O3627" t="s">
        <v>1552</v>
      </c>
      <c r="P3627" s="61">
        <v>605</v>
      </c>
      <c r="Q3627" t="s">
        <v>1552</v>
      </c>
      <c r="R3627" s="61">
        <v>605</v>
      </c>
      <c r="S3627" s="61">
        <v>0</v>
      </c>
    </row>
    <row r="3628" spans="1:19" x14ac:dyDescent="0.2">
      <c r="A3628" t="s">
        <v>647</v>
      </c>
      <c r="B3628" t="s">
        <v>1062</v>
      </c>
      <c r="C3628" t="s">
        <v>1433</v>
      </c>
      <c r="D3628" t="s">
        <v>239</v>
      </c>
      <c r="E3628" t="s">
        <v>1546</v>
      </c>
      <c r="F3628" t="s">
        <v>122</v>
      </c>
      <c r="G3628" s="87">
        <v>43889</v>
      </c>
      <c r="H3628" t="s">
        <v>2974</v>
      </c>
      <c r="I3628" t="s">
        <v>6337</v>
      </c>
      <c r="J3628" t="s">
        <v>4797</v>
      </c>
      <c r="K3628">
        <v>10363</v>
      </c>
      <c r="L3628" t="s">
        <v>4161</v>
      </c>
      <c r="M3628" s="87">
        <v>43891</v>
      </c>
      <c r="N3628" t="s">
        <v>1635</v>
      </c>
      <c r="O3628" t="s">
        <v>1552</v>
      </c>
      <c r="P3628" s="61">
        <v>341</v>
      </c>
      <c r="Q3628" t="s">
        <v>1552</v>
      </c>
      <c r="R3628" s="61">
        <v>341</v>
      </c>
      <c r="S3628" s="61">
        <v>0</v>
      </c>
    </row>
    <row r="3629" spans="1:19" x14ac:dyDescent="0.2">
      <c r="A3629" t="s">
        <v>647</v>
      </c>
      <c r="B3629" t="s">
        <v>1062</v>
      </c>
      <c r="C3629" t="s">
        <v>1433</v>
      </c>
      <c r="D3629" t="s">
        <v>239</v>
      </c>
      <c r="E3629" t="s">
        <v>1546</v>
      </c>
      <c r="F3629" t="s">
        <v>122</v>
      </c>
      <c r="G3629" s="87">
        <v>43889</v>
      </c>
      <c r="H3629" t="s">
        <v>2974</v>
      </c>
      <c r="I3629" t="s">
        <v>4159</v>
      </c>
      <c r="J3629" t="s">
        <v>6338</v>
      </c>
      <c r="K3629">
        <v>10363</v>
      </c>
      <c r="L3629" t="s">
        <v>4161</v>
      </c>
      <c r="M3629" s="87">
        <v>43891</v>
      </c>
      <c r="N3629" t="s">
        <v>1635</v>
      </c>
      <c r="O3629" t="s">
        <v>1552</v>
      </c>
      <c r="P3629" s="61">
        <v>-9</v>
      </c>
      <c r="Q3629" t="s">
        <v>1552</v>
      </c>
      <c r="R3629" s="61">
        <v>0</v>
      </c>
      <c r="S3629" s="61">
        <v>-9</v>
      </c>
    </row>
    <row r="3630" spans="1:19" x14ac:dyDescent="0.2">
      <c r="A3630" t="s">
        <v>647</v>
      </c>
      <c r="B3630" t="s">
        <v>1062</v>
      </c>
      <c r="C3630" t="s">
        <v>1433</v>
      </c>
      <c r="D3630" t="s">
        <v>239</v>
      </c>
      <c r="E3630" t="s">
        <v>1546</v>
      </c>
      <c r="F3630" t="s">
        <v>122</v>
      </c>
      <c r="G3630" s="87">
        <v>43889</v>
      </c>
      <c r="H3630" t="s">
        <v>2974</v>
      </c>
      <c r="I3630" t="s">
        <v>4162</v>
      </c>
      <c r="J3630" t="s">
        <v>4115</v>
      </c>
      <c r="K3630">
        <v>10363</v>
      </c>
      <c r="L3630" t="s">
        <v>4161</v>
      </c>
      <c r="M3630" s="87">
        <v>43891</v>
      </c>
      <c r="N3630" t="s">
        <v>1635</v>
      </c>
      <c r="O3630" t="s">
        <v>1552</v>
      </c>
      <c r="P3630" s="61">
        <v>-29.25</v>
      </c>
      <c r="Q3630" t="s">
        <v>1552</v>
      </c>
      <c r="R3630" s="61">
        <v>0</v>
      </c>
      <c r="S3630" s="61">
        <v>-29.25</v>
      </c>
    </row>
    <row r="3631" spans="1:19" x14ac:dyDescent="0.2">
      <c r="A3631" t="s">
        <v>647</v>
      </c>
      <c r="B3631" t="s">
        <v>1062</v>
      </c>
      <c r="C3631" t="s">
        <v>1433</v>
      </c>
      <c r="D3631" t="s">
        <v>239</v>
      </c>
      <c r="E3631" t="s">
        <v>1546</v>
      </c>
      <c r="F3631" t="s">
        <v>122</v>
      </c>
      <c r="G3631" s="87">
        <v>43889</v>
      </c>
      <c r="H3631" t="s">
        <v>2974</v>
      </c>
      <c r="I3631" t="s">
        <v>2990</v>
      </c>
      <c r="J3631" t="s">
        <v>2991</v>
      </c>
      <c r="K3631">
        <v>10363</v>
      </c>
      <c r="L3631" t="s">
        <v>2992</v>
      </c>
      <c r="M3631" s="87">
        <v>43891</v>
      </c>
      <c r="N3631" t="s">
        <v>1635</v>
      </c>
      <c r="O3631" t="s">
        <v>1552</v>
      </c>
      <c r="P3631" s="61">
        <v>45</v>
      </c>
      <c r="Q3631" t="s">
        <v>1552</v>
      </c>
      <c r="R3631" s="61">
        <v>45</v>
      </c>
      <c r="S3631" s="61">
        <v>0</v>
      </c>
    </row>
    <row r="3632" spans="1:19" x14ac:dyDescent="0.2">
      <c r="A3632" t="s">
        <v>647</v>
      </c>
      <c r="B3632" t="s">
        <v>1062</v>
      </c>
      <c r="C3632" t="s">
        <v>1433</v>
      </c>
      <c r="D3632" t="s">
        <v>239</v>
      </c>
      <c r="E3632" t="s">
        <v>1546</v>
      </c>
      <c r="F3632" t="s">
        <v>123</v>
      </c>
      <c r="G3632" s="87">
        <v>43892</v>
      </c>
      <c r="H3632" t="s">
        <v>2974</v>
      </c>
      <c r="I3632" t="s">
        <v>6339</v>
      </c>
      <c r="J3632" t="s">
        <v>6340</v>
      </c>
      <c r="K3632">
        <v>10365</v>
      </c>
      <c r="L3632" t="s">
        <v>6341</v>
      </c>
      <c r="M3632" s="87">
        <v>43900</v>
      </c>
      <c r="N3632" t="s">
        <v>1551</v>
      </c>
      <c r="O3632" t="s">
        <v>1552</v>
      </c>
      <c r="P3632" s="61">
        <v>759</v>
      </c>
      <c r="Q3632" t="s">
        <v>1552</v>
      </c>
      <c r="R3632" s="61">
        <v>759</v>
      </c>
      <c r="S3632" s="61">
        <v>0</v>
      </c>
    </row>
    <row r="3633" spans="1:19" x14ac:dyDescent="0.2">
      <c r="A3633" t="s">
        <v>647</v>
      </c>
      <c r="B3633" t="s">
        <v>1062</v>
      </c>
      <c r="C3633" t="s">
        <v>1433</v>
      </c>
      <c r="D3633" t="s">
        <v>239</v>
      </c>
      <c r="E3633" t="s">
        <v>1546</v>
      </c>
      <c r="F3633" t="s">
        <v>123</v>
      </c>
      <c r="G3633" s="87">
        <v>43892</v>
      </c>
      <c r="H3633" t="s">
        <v>2974</v>
      </c>
      <c r="I3633" t="s">
        <v>6342</v>
      </c>
      <c r="J3633" t="s">
        <v>4864</v>
      </c>
      <c r="K3633">
        <v>10364</v>
      </c>
      <c r="L3633" t="s">
        <v>6343</v>
      </c>
      <c r="M3633" s="87">
        <v>43892</v>
      </c>
      <c r="N3633" t="s">
        <v>1551</v>
      </c>
      <c r="O3633" t="s">
        <v>1552</v>
      </c>
      <c r="P3633" s="61">
        <v>990</v>
      </c>
      <c r="Q3633" t="s">
        <v>1552</v>
      </c>
      <c r="R3633" s="61">
        <v>990</v>
      </c>
      <c r="S3633" s="61">
        <v>0</v>
      </c>
    </row>
    <row r="3634" spans="1:19" x14ac:dyDescent="0.2">
      <c r="A3634" t="s">
        <v>647</v>
      </c>
      <c r="B3634" t="s">
        <v>1062</v>
      </c>
      <c r="C3634" t="s">
        <v>1433</v>
      </c>
      <c r="D3634" t="s">
        <v>239</v>
      </c>
      <c r="E3634" t="s">
        <v>1546</v>
      </c>
      <c r="F3634" t="s">
        <v>123</v>
      </c>
      <c r="G3634" s="87">
        <v>43892</v>
      </c>
      <c r="H3634" t="s">
        <v>2974</v>
      </c>
      <c r="I3634" t="s">
        <v>6344</v>
      </c>
      <c r="J3634" t="s">
        <v>4727</v>
      </c>
      <c r="K3634">
        <v>10365</v>
      </c>
      <c r="L3634" t="s">
        <v>6341</v>
      </c>
      <c r="M3634" s="87">
        <v>43900</v>
      </c>
      <c r="N3634" t="s">
        <v>1551</v>
      </c>
      <c r="O3634" t="s">
        <v>1552</v>
      </c>
      <c r="P3634" s="61">
        <v>825</v>
      </c>
      <c r="Q3634" t="s">
        <v>1552</v>
      </c>
      <c r="R3634" s="61">
        <v>825</v>
      </c>
      <c r="S3634" s="61">
        <v>0</v>
      </c>
    </row>
    <row r="3635" spans="1:19" x14ac:dyDescent="0.2">
      <c r="A3635" t="s">
        <v>647</v>
      </c>
      <c r="B3635" t="s">
        <v>1062</v>
      </c>
      <c r="C3635" t="s">
        <v>1433</v>
      </c>
      <c r="D3635" t="s">
        <v>239</v>
      </c>
      <c r="E3635" t="s">
        <v>1546</v>
      </c>
      <c r="F3635" t="s">
        <v>123</v>
      </c>
      <c r="G3635" s="87">
        <v>43893</v>
      </c>
      <c r="H3635" t="s">
        <v>2974</v>
      </c>
      <c r="I3635" t="s">
        <v>6345</v>
      </c>
      <c r="J3635" t="s">
        <v>6346</v>
      </c>
      <c r="K3635">
        <v>10365</v>
      </c>
      <c r="L3635" t="s">
        <v>6341</v>
      </c>
      <c r="M3635" s="87">
        <v>43900</v>
      </c>
      <c r="N3635" t="s">
        <v>1551</v>
      </c>
      <c r="O3635" t="s">
        <v>1552</v>
      </c>
      <c r="P3635" s="61">
        <v>742.5</v>
      </c>
      <c r="Q3635" t="s">
        <v>1552</v>
      </c>
      <c r="R3635" s="61">
        <v>742.5</v>
      </c>
      <c r="S3635" s="61">
        <v>0</v>
      </c>
    </row>
    <row r="3636" spans="1:19" x14ac:dyDescent="0.2">
      <c r="A3636" t="s">
        <v>647</v>
      </c>
      <c r="B3636" t="s">
        <v>1062</v>
      </c>
      <c r="C3636" t="s">
        <v>1433</v>
      </c>
      <c r="D3636" t="s">
        <v>239</v>
      </c>
      <c r="E3636" t="s">
        <v>1546</v>
      </c>
      <c r="F3636" t="s">
        <v>123</v>
      </c>
      <c r="G3636" s="87">
        <v>43893</v>
      </c>
      <c r="H3636" t="s">
        <v>2974</v>
      </c>
      <c r="I3636" t="s">
        <v>6347</v>
      </c>
      <c r="J3636" t="s">
        <v>6348</v>
      </c>
      <c r="K3636">
        <v>10365</v>
      </c>
      <c r="L3636" t="s">
        <v>6341</v>
      </c>
      <c r="M3636" s="87">
        <v>43900</v>
      </c>
      <c r="N3636" t="s">
        <v>1551</v>
      </c>
      <c r="O3636" t="s">
        <v>1552</v>
      </c>
      <c r="P3636" s="61">
        <v>660</v>
      </c>
      <c r="Q3636" t="s">
        <v>1552</v>
      </c>
      <c r="R3636" s="61">
        <v>660</v>
      </c>
      <c r="S3636" s="61">
        <v>0</v>
      </c>
    </row>
    <row r="3637" spans="1:19" x14ac:dyDescent="0.2">
      <c r="A3637" t="s">
        <v>647</v>
      </c>
      <c r="B3637" t="s">
        <v>1062</v>
      </c>
      <c r="C3637" t="s">
        <v>1433</v>
      </c>
      <c r="D3637" t="s">
        <v>239</v>
      </c>
      <c r="E3637" t="s">
        <v>1546</v>
      </c>
      <c r="F3637" t="s">
        <v>123</v>
      </c>
      <c r="G3637" s="87">
        <v>43894</v>
      </c>
      <c r="H3637" t="s">
        <v>2974</v>
      </c>
      <c r="I3637" t="s">
        <v>4485</v>
      </c>
      <c r="J3637" t="s">
        <v>4548</v>
      </c>
      <c r="K3637">
        <v>10365</v>
      </c>
      <c r="L3637" t="s">
        <v>6349</v>
      </c>
      <c r="M3637" s="87">
        <v>43900</v>
      </c>
      <c r="N3637" t="s">
        <v>1551</v>
      </c>
      <c r="O3637" t="s">
        <v>1552</v>
      </c>
      <c r="P3637" s="61">
        <v>-3856.71</v>
      </c>
      <c r="Q3637" t="s">
        <v>1552</v>
      </c>
      <c r="R3637" s="61">
        <v>0</v>
      </c>
      <c r="S3637" s="61">
        <v>-3856.71</v>
      </c>
    </row>
    <row r="3638" spans="1:19" x14ac:dyDescent="0.2">
      <c r="A3638" t="s">
        <v>647</v>
      </c>
      <c r="B3638" t="s">
        <v>1062</v>
      </c>
      <c r="C3638" t="s">
        <v>1433</v>
      </c>
      <c r="D3638" t="s">
        <v>239</v>
      </c>
      <c r="E3638" t="s">
        <v>1546</v>
      </c>
      <c r="F3638" t="s">
        <v>123</v>
      </c>
      <c r="G3638" s="87">
        <v>43894</v>
      </c>
      <c r="H3638" t="s">
        <v>2974</v>
      </c>
      <c r="I3638" t="s">
        <v>4485</v>
      </c>
      <c r="J3638" t="s">
        <v>4563</v>
      </c>
      <c r="K3638">
        <v>10365</v>
      </c>
      <c r="L3638" t="s">
        <v>6349</v>
      </c>
      <c r="M3638" s="87">
        <v>43900</v>
      </c>
      <c r="N3638" t="s">
        <v>1551</v>
      </c>
      <c r="O3638" t="s">
        <v>1552</v>
      </c>
      <c r="P3638" s="61">
        <v>-200</v>
      </c>
      <c r="Q3638" t="s">
        <v>1552</v>
      </c>
      <c r="R3638" s="61">
        <v>0</v>
      </c>
      <c r="S3638" s="61">
        <v>-200</v>
      </c>
    </row>
    <row r="3639" spans="1:19" x14ac:dyDescent="0.2">
      <c r="A3639" t="s">
        <v>647</v>
      </c>
      <c r="B3639" t="s">
        <v>1062</v>
      </c>
      <c r="C3639" t="s">
        <v>1433</v>
      </c>
      <c r="D3639" t="s">
        <v>239</v>
      </c>
      <c r="E3639" t="s">
        <v>1546</v>
      </c>
      <c r="F3639" t="s">
        <v>123</v>
      </c>
      <c r="G3639" s="87">
        <v>43894</v>
      </c>
      <c r="H3639" t="s">
        <v>2974</v>
      </c>
      <c r="I3639" t="s">
        <v>4485</v>
      </c>
      <c r="J3639" t="s">
        <v>5736</v>
      </c>
      <c r="K3639">
        <v>10365</v>
      </c>
      <c r="L3639" t="s">
        <v>6349</v>
      </c>
      <c r="M3639" s="87">
        <v>43900</v>
      </c>
      <c r="N3639" t="s">
        <v>1551</v>
      </c>
      <c r="O3639" t="s">
        <v>1552</v>
      </c>
      <c r="P3639" s="61">
        <v>-110</v>
      </c>
      <c r="Q3639" t="s">
        <v>1552</v>
      </c>
      <c r="R3639" s="61">
        <v>0</v>
      </c>
      <c r="S3639" s="61">
        <v>-110</v>
      </c>
    </row>
    <row r="3640" spans="1:19" x14ac:dyDescent="0.2">
      <c r="A3640" t="s">
        <v>647</v>
      </c>
      <c r="B3640" t="s">
        <v>1062</v>
      </c>
      <c r="C3640" t="s">
        <v>1433</v>
      </c>
      <c r="D3640" t="s">
        <v>239</v>
      </c>
      <c r="E3640" t="s">
        <v>1546</v>
      </c>
      <c r="F3640" t="s">
        <v>123</v>
      </c>
      <c r="G3640" s="87">
        <v>43894</v>
      </c>
      <c r="H3640" t="s">
        <v>2974</v>
      </c>
      <c r="I3640" t="s">
        <v>4485</v>
      </c>
      <c r="J3640" t="s">
        <v>4818</v>
      </c>
      <c r="K3640">
        <v>10365</v>
      </c>
      <c r="L3640" t="s">
        <v>6349</v>
      </c>
      <c r="M3640" s="87">
        <v>43900</v>
      </c>
      <c r="N3640" t="s">
        <v>1551</v>
      </c>
      <c r="O3640" t="s">
        <v>1552</v>
      </c>
      <c r="P3640" s="61">
        <v>-330</v>
      </c>
      <c r="Q3640" t="s">
        <v>1552</v>
      </c>
      <c r="R3640" s="61">
        <v>0</v>
      </c>
      <c r="S3640" s="61">
        <v>-330</v>
      </c>
    </row>
    <row r="3641" spans="1:19" x14ac:dyDescent="0.2">
      <c r="A3641" t="s">
        <v>647</v>
      </c>
      <c r="B3641" t="s">
        <v>1062</v>
      </c>
      <c r="C3641" t="s">
        <v>1433</v>
      </c>
      <c r="D3641" t="s">
        <v>239</v>
      </c>
      <c r="E3641" t="s">
        <v>1546</v>
      </c>
      <c r="F3641" t="s">
        <v>123</v>
      </c>
      <c r="G3641" s="87">
        <v>43894</v>
      </c>
      <c r="H3641" t="s">
        <v>2974</v>
      </c>
      <c r="I3641" t="s">
        <v>4485</v>
      </c>
      <c r="J3641" t="s">
        <v>6350</v>
      </c>
      <c r="K3641">
        <v>10365</v>
      </c>
      <c r="L3641" t="s">
        <v>6349</v>
      </c>
      <c r="M3641" s="87">
        <v>43900</v>
      </c>
      <c r="N3641" t="s">
        <v>1551</v>
      </c>
      <c r="O3641" t="s">
        <v>1552</v>
      </c>
      <c r="P3641" s="61">
        <v>-300</v>
      </c>
      <c r="Q3641" t="s">
        <v>1552</v>
      </c>
      <c r="R3641" s="61">
        <v>0</v>
      </c>
      <c r="S3641" s="61">
        <v>-300</v>
      </c>
    </row>
    <row r="3642" spans="1:19" x14ac:dyDescent="0.2">
      <c r="A3642" t="s">
        <v>647</v>
      </c>
      <c r="B3642" t="s">
        <v>1062</v>
      </c>
      <c r="C3642" t="s">
        <v>1433</v>
      </c>
      <c r="D3642" t="s">
        <v>239</v>
      </c>
      <c r="E3642" t="s">
        <v>1546</v>
      </c>
      <c r="F3642" t="s">
        <v>123</v>
      </c>
      <c r="G3642" s="87">
        <v>43894</v>
      </c>
      <c r="H3642" t="s">
        <v>2974</v>
      </c>
      <c r="I3642" t="s">
        <v>4485</v>
      </c>
      <c r="J3642" t="s">
        <v>6351</v>
      </c>
      <c r="K3642">
        <v>10365</v>
      </c>
      <c r="L3642" t="s">
        <v>6349</v>
      </c>
      <c r="M3642" s="87">
        <v>43900</v>
      </c>
      <c r="N3642" t="s">
        <v>1551</v>
      </c>
      <c r="O3642" t="s">
        <v>1552</v>
      </c>
      <c r="P3642" s="61">
        <v>-1126.4000000000001</v>
      </c>
      <c r="Q3642" t="s">
        <v>1552</v>
      </c>
      <c r="R3642" s="61">
        <v>0</v>
      </c>
      <c r="S3642" s="61">
        <v>-1126.4000000000001</v>
      </c>
    </row>
    <row r="3643" spans="1:19" x14ac:dyDescent="0.2">
      <c r="A3643" t="s">
        <v>647</v>
      </c>
      <c r="B3643" t="s">
        <v>1062</v>
      </c>
      <c r="C3643" t="s">
        <v>1433</v>
      </c>
      <c r="D3643" t="s">
        <v>239</v>
      </c>
      <c r="E3643" t="s">
        <v>1546</v>
      </c>
      <c r="F3643" t="s">
        <v>123</v>
      </c>
      <c r="G3643" s="87">
        <v>43894</v>
      </c>
      <c r="H3643" t="s">
        <v>2974</v>
      </c>
      <c r="I3643" t="s">
        <v>4485</v>
      </c>
      <c r="J3643" t="s">
        <v>4550</v>
      </c>
      <c r="K3643">
        <v>10365</v>
      </c>
      <c r="L3643" t="s">
        <v>6349</v>
      </c>
      <c r="M3643" s="87">
        <v>43900</v>
      </c>
      <c r="N3643" t="s">
        <v>1551</v>
      </c>
      <c r="O3643" t="s">
        <v>1552</v>
      </c>
      <c r="P3643" s="61">
        <v>-1191.53</v>
      </c>
      <c r="Q3643" t="s">
        <v>1552</v>
      </c>
      <c r="R3643" s="61">
        <v>0</v>
      </c>
      <c r="S3643" s="61">
        <v>-1191.53</v>
      </c>
    </row>
    <row r="3644" spans="1:19" x14ac:dyDescent="0.2">
      <c r="A3644" t="s">
        <v>647</v>
      </c>
      <c r="B3644" t="s">
        <v>1062</v>
      </c>
      <c r="C3644" t="s">
        <v>1433</v>
      </c>
      <c r="D3644" t="s">
        <v>239</v>
      </c>
      <c r="E3644" t="s">
        <v>1546</v>
      </c>
      <c r="F3644" t="s">
        <v>123</v>
      </c>
      <c r="G3644" s="87">
        <v>43894</v>
      </c>
      <c r="H3644" t="s">
        <v>2974</v>
      </c>
      <c r="I3644" t="s">
        <v>4485</v>
      </c>
      <c r="J3644" t="s">
        <v>4486</v>
      </c>
      <c r="K3644">
        <v>10365</v>
      </c>
      <c r="L3644" t="s">
        <v>6349</v>
      </c>
      <c r="M3644" s="87">
        <v>43900</v>
      </c>
      <c r="N3644" t="s">
        <v>1551</v>
      </c>
      <c r="O3644" t="s">
        <v>1552</v>
      </c>
      <c r="P3644" s="61">
        <v>-671</v>
      </c>
      <c r="Q3644" t="s">
        <v>1552</v>
      </c>
      <c r="R3644" s="61">
        <v>0</v>
      </c>
      <c r="S3644" s="61">
        <v>-671</v>
      </c>
    </row>
    <row r="3645" spans="1:19" x14ac:dyDescent="0.2">
      <c r="A3645" t="s">
        <v>647</v>
      </c>
      <c r="B3645" t="s">
        <v>1062</v>
      </c>
      <c r="C3645" t="s">
        <v>1433</v>
      </c>
      <c r="D3645" t="s">
        <v>239</v>
      </c>
      <c r="E3645" t="s">
        <v>1546</v>
      </c>
      <c r="F3645" t="s">
        <v>123</v>
      </c>
      <c r="G3645" s="87">
        <v>43894</v>
      </c>
      <c r="H3645" t="s">
        <v>2974</v>
      </c>
      <c r="I3645" t="s">
        <v>4485</v>
      </c>
      <c r="J3645" t="s">
        <v>6141</v>
      </c>
      <c r="K3645">
        <v>10365</v>
      </c>
      <c r="L3645" t="s">
        <v>6349</v>
      </c>
      <c r="M3645" s="87">
        <v>43900</v>
      </c>
      <c r="N3645" t="s">
        <v>1551</v>
      </c>
      <c r="O3645" t="s">
        <v>1552</v>
      </c>
      <c r="P3645" s="61">
        <v>-400</v>
      </c>
      <c r="Q3645" t="s">
        <v>1552</v>
      </c>
      <c r="R3645" s="61">
        <v>0</v>
      </c>
      <c r="S3645" s="61">
        <v>-400</v>
      </c>
    </row>
    <row r="3646" spans="1:19" x14ac:dyDescent="0.2">
      <c r="A3646" t="s">
        <v>647</v>
      </c>
      <c r="B3646" t="s">
        <v>1062</v>
      </c>
      <c r="C3646" t="s">
        <v>1433</v>
      </c>
      <c r="D3646" t="s">
        <v>239</v>
      </c>
      <c r="E3646" t="s">
        <v>1546</v>
      </c>
      <c r="F3646" t="s">
        <v>123</v>
      </c>
      <c r="G3646" s="87">
        <v>43894</v>
      </c>
      <c r="H3646" t="s">
        <v>2974</v>
      </c>
      <c r="I3646" t="s">
        <v>4485</v>
      </c>
      <c r="J3646" t="s">
        <v>4549</v>
      </c>
      <c r="K3646">
        <v>10365</v>
      </c>
      <c r="L3646" t="s">
        <v>6349</v>
      </c>
      <c r="M3646" s="87">
        <v>43900</v>
      </c>
      <c r="N3646" t="s">
        <v>1551</v>
      </c>
      <c r="O3646" t="s">
        <v>1552</v>
      </c>
      <c r="P3646" s="61">
        <v>-660</v>
      </c>
      <c r="Q3646" t="s">
        <v>1552</v>
      </c>
      <c r="R3646" s="61">
        <v>0</v>
      </c>
      <c r="S3646" s="61">
        <v>-660</v>
      </c>
    </row>
    <row r="3647" spans="1:19" x14ac:dyDescent="0.2">
      <c r="A3647" t="s">
        <v>647</v>
      </c>
      <c r="B3647" t="s">
        <v>1062</v>
      </c>
      <c r="C3647" t="s">
        <v>1433</v>
      </c>
      <c r="D3647" t="s">
        <v>239</v>
      </c>
      <c r="E3647" t="s">
        <v>1546</v>
      </c>
      <c r="F3647" t="s">
        <v>123</v>
      </c>
      <c r="G3647" s="87">
        <v>43894</v>
      </c>
      <c r="H3647" t="s">
        <v>2974</v>
      </c>
      <c r="I3647" t="s">
        <v>4485</v>
      </c>
      <c r="J3647" t="s">
        <v>4742</v>
      </c>
      <c r="K3647">
        <v>10365</v>
      </c>
      <c r="L3647" t="s">
        <v>6349</v>
      </c>
      <c r="M3647" s="87">
        <v>43900</v>
      </c>
      <c r="N3647" t="s">
        <v>1551</v>
      </c>
      <c r="O3647" t="s">
        <v>1552</v>
      </c>
      <c r="P3647" s="61">
        <v>-700</v>
      </c>
      <c r="Q3647" t="s">
        <v>1552</v>
      </c>
      <c r="R3647" s="61">
        <v>0</v>
      </c>
      <c r="S3647" s="61">
        <v>-700</v>
      </c>
    </row>
    <row r="3648" spans="1:19" x14ac:dyDescent="0.2">
      <c r="A3648" t="s">
        <v>647</v>
      </c>
      <c r="B3648" t="s">
        <v>1062</v>
      </c>
      <c r="C3648" t="s">
        <v>1433</v>
      </c>
      <c r="D3648" t="s">
        <v>239</v>
      </c>
      <c r="E3648" t="s">
        <v>1546</v>
      </c>
      <c r="F3648" t="s">
        <v>123</v>
      </c>
      <c r="G3648" s="87">
        <v>43894</v>
      </c>
      <c r="H3648" t="s">
        <v>2974</v>
      </c>
      <c r="I3648" t="s">
        <v>6352</v>
      </c>
      <c r="J3648" t="s">
        <v>4577</v>
      </c>
      <c r="K3648">
        <v>10365</v>
      </c>
      <c r="L3648" t="s">
        <v>4164</v>
      </c>
      <c r="M3648" s="87">
        <v>43900</v>
      </c>
      <c r="N3648" t="s">
        <v>1551</v>
      </c>
      <c r="O3648" t="s">
        <v>1552</v>
      </c>
      <c r="P3648" s="61">
        <v>495</v>
      </c>
      <c r="Q3648" t="s">
        <v>1552</v>
      </c>
      <c r="R3648" s="61">
        <v>495</v>
      </c>
      <c r="S3648" s="61">
        <v>0</v>
      </c>
    </row>
    <row r="3649" spans="1:19" x14ac:dyDescent="0.2">
      <c r="A3649" t="s">
        <v>647</v>
      </c>
      <c r="B3649" t="s">
        <v>1062</v>
      </c>
      <c r="C3649" t="s">
        <v>1433</v>
      </c>
      <c r="D3649" t="s">
        <v>239</v>
      </c>
      <c r="E3649" t="s">
        <v>1546</v>
      </c>
      <c r="F3649" t="s">
        <v>123</v>
      </c>
      <c r="G3649" s="87">
        <v>43894</v>
      </c>
      <c r="H3649" t="s">
        <v>2974</v>
      </c>
      <c r="I3649" t="s">
        <v>4163</v>
      </c>
      <c r="J3649" t="s">
        <v>4109</v>
      </c>
      <c r="K3649">
        <v>10365</v>
      </c>
      <c r="L3649" t="s">
        <v>4164</v>
      </c>
      <c r="M3649" s="87">
        <v>43900</v>
      </c>
      <c r="N3649" t="s">
        <v>1551</v>
      </c>
      <c r="O3649" t="s">
        <v>1552</v>
      </c>
      <c r="P3649" s="61">
        <v>-36.4</v>
      </c>
      <c r="Q3649" t="s">
        <v>1552</v>
      </c>
      <c r="R3649" s="61">
        <v>0</v>
      </c>
      <c r="S3649" s="61">
        <v>-36.4</v>
      </c>
    </row>
    <row r="3650" spans="1:19" x14ac:dyDescent="0.2">
      <c r="A3650" t="s">
        <v>647</v>
      </c>
      <c r="B3650" t="s">
        <v>1062</v>
      </c>
      <c r="C3650" t="s">
        <v>1433</v>
      </c>
      <c r="D3650" t="s">
        <v>239</v>
      </c>
      <c r="E3650" t="s">
        <v>1546</v>
      </c>
      <c r="F3650" t="s">
        <v>123</v>
      </c>
      <c r="G3650" s="87">
        <v>43894</v>
      </c>
      <c r="H3650" t="s">
        <v>2974</v>
      </c>
      <c r="I3650" t="s">
        <v>6353</v>
      </c>
      <c r="J3650" t="s">
        <v>4793</v>
      </c>
      <c r="K3650">
        <v>10365</v>
      </c>
      <c r="L3650" t="s">
        <v>4164</v>
      </c>
      <c r="M3650" s="87">
        <v>43900</v>
      </c>
      <c r="N3650" t="s">
        <v>1551</v>
      </c>
      <c r="O3650" t="s">
        <v>1552</v>
      </c>
      <c r="P3650" s="61">
        <v>990</v>
      </c>
      <c r="Q3650" t="s">
        <v>1552</v>
      </c>
      <c r="R3650" s="61">
        <v>990</v>
      </c>
      <c r="S3650" s="61">
        <v>0</v>
      </c>
    </row>
    <row r="3651" spans="1:19" x14ac:dyDescent="0.2">
      <c r="A3651" t="s">
        <v>647</v>
      </c>
      <c r="B3651" t="s">
        <v>1062</v>
      </c>
      <c r="C3651" t="s">
        <v>1433</v>
      </c>
      <c r="D3651" t="s">
        <v>239</v>
      </c>
      <c r="E3651" t="s">
        <v>1546</v>
      </c>
      <c r="F3651" t="s">
        <v>123</v>
      </c>
      <c r="G3651" s="87">
        <v>43895</v>
      </c>
      <c r="H3651" t="s">
        <v>2974</v>
      </c>
      <c r="I3651" t="s">
        <v>6354</v>
      </c>
      <c r="J3651" t="s">
        <v>4877</v>
      </c>
      <c r="K3651">
        <v>10365</v>
      </c>
      <c r="L3651" t="s">
        <v>6355</v>
      </c>
      <c r="M3651" s="87">
        <v>43900</v>
      </c>
      <c r="N3651" t="s">
        <v>1551</v>
      </c>
      <c r="O3651" t="s">
        <v>1552</v>
      </c>
      <c r="P3651" s="61">
        <v>979</v>
      </c>
      <c r="Q3651" t="s">
        <v>1552</v>
      </c>
      <c r="R3651" s="61">
        <v>979</v>
      </c>
      <c r="S3651" s="61">
        <v>0</v>
      </c>
    </row>
    <row r="3652" spans="1:19" x14ac:dyDescent="0.2">
      <c r="A3652" t="s">
        <v>647</v>
      </c>
      <c r="B3652" t="s">
        <v>1062</v>
      </c>
      <c r="C3652" t="s">
        <v>1433</v>
      </c>
      <c r="D3652" t="s">
        <v>239</v>
      </c>
      <c r="E3652" t="s">
        <v>1546</v>
      </c>
      <c r="F3652" t="s">
        <v>123</v>
      </c>
      <c r="G3652" s="87">
        <v>43895</v>
      </c>
      <c r="H3652" t="s">
        <v>2974</v>
      </c>
      <c r="I3652" t="s">
        <v>6356</v>
      </c>
      <c r="J3652" t="s">
        <v>6357</v>
      </c>
      <c r="K3652">
        <v>10365</v>
      </c>
      <c r="L3652" t="s">
        <v>6355</v>
      </c>
      <c r="M3652" s="87">
        <v>43900</v>
      </c>
      <c r="N3652" t="s">
        <v>1551</v>
      </c>
      <c r="O3652" t="s">
        <v>1552</v>
      </c>
      <c r="P3652" s="61">
        <v>440</v>
      </c>
      <c r="Q3652" t="s">
        <v>1552</v>
      </c>
      <c r="R3652" s="61">
        <v>440</v>
      </c>
      <c r="S3652" s="61">
        <v>0</v>
      </c>
    </row>
    <row r="3653" spans="1:19" x14ac:dyDescent="0.2">
      <c r="A3653" t="s">
        <v>647</v>
      </c>
      <c r="B3653" t="s">
        <v>1062</v>
      </c>
      <c r="C3653" t="s">
        <v>1433</v>
      </c>
      <c r="D3653" t="s">
        <v>239</v>
      </c>
      <c r="E3653" t="s">
        <v>1546</v>
      </c>
      <c r="F3653" t="s">
        <v>123</v>
      </c>
      <c r="G3653" s="87">
        <v>43895</v>
      </c>
      <c r="H3653" t="s">
        <v>2974</v>
      </c>
      <c r="I3653" t="s">
        <v>6358</v>
      </c>
      <c r="J3653" t="s">
        <v>6359</v>
      </c>
      <c r="K3653">
        <v>10365</v>
      </c>
      <c r="L3653" t="s">
        <v>6355</v>
      </c>
      <c r="M3653" s="87">
        <v>43900</v>
      </c>
      <c r="N3653" t="s">
        <v>1551</v>
      </c>
      <c r="O3653" t="s">
        <v>1552</v>
      </c>
      <c r="P3653" s="61">
        <v>2200</v>
      </c>
      <c r="Q3653" t="s">
        <v>1552</v>
      </c>
      <c r="R3653" s="61">
        <v>2200</v>
      </c>
      <c r="S3653" s="61">
        <v>0</v>
      </c>
    </row>
    <row r="3654" spans="1:19" x14ac:dyDescent="0.2">
      <c r="A3654" t="s">
        <v>647</v>
      </c>
      <c r="B3654" t="s">
        <v>1062</v>
      </c>
      <c r="C3654" t="s">
        <v>1433</v>
      </c>
      <c r="D3654" t="s">
        <v>239</v>
      </c>
      <c r="E3654" t="s">
        <v>1546</v>
      </c>
      <c r="F3654" t="s">
        <v>123</v>
      </c>
      <c r="G3654" s="87">
        <v>43896</v>
      </c>
      <c r="H3654" t="s">
        <v>2974</v>
      </c>
      <c r="I3654" t="s">
        <v>6360</v>
      </c>
      <c r="J3654" t="s">
        <v>4489</v>
      </c>
      <c r="K3654">
        <v>10365</v>
      </c>
      <c r="L3654" t="s">
        <v>6361</v>
      </c>
      <c r="M3654" s="87">
        <v>43900</v>
      </c>
      <c r="N3654" t="s">
        <v>1551</v>
      </c>
      <c r="O3654" t="s">
        <v>1552</v>
      </c>
      <c r="P3654" s="61">
        <v>-200</v>
      </c>
      <c r="Q3654" t="s">
        <v>1552</v>
      </c>
      <c r="R3654" s="61">
        <v>0</v>
      </c>
      <c r="S3654" s="61">
        <v>-200</v>
      </c>
    </row>
    <row r="3655" spans="1:19" x14ac:dyDescent="0.2">
      <c r="A3655" t="s">
        <v>647</v>
      </c>
      <c r="B3655" t="s">
        <v>1062</v>
      </c>
      <c r="C3655" t="s">
        <v>1433</v>
      </c>
      <c r="D3655" t="s">
        <v>239</v>
      </c>
      <c r="E3655" t="s">
        <v>1546</v>
      </c>
      <c r="F3655" t="s">
        <v>123</v>
      </c>
      <c r="G3655" s="87">
        <v>43896</v>
      </c>
      <c r="H3655" t="s">
        <v>2974</v>
      </c>
      <c r="I3655" t="s">
        <v>6362</v>
      </c>
      <c r="J3655" t="s">
        <v>4705</v>
      </c>
      <c r="K3655">
        <v>10365</v>
      </c>
      <c r="L3655" t="s">
        <v>6363</v>
      </c>
      <c r="M3655" s="87">
        <v>43900</v>
      </c>
      <c r="N3655" t="s">
        <v>1551</v>
      </c>
      <c r="O3655" t="s">
        <v>1552</v>
      </c>
      <c r="P3655" s="61">
        <v>-637.1</v>
      </c>
      <c r="Q3655" t="s">
        <v>1552</v>
      </c>
      <c r="R3655" s="61">
        <v>0</v>
      </c>
      <c r="S3655" s="61">
        <v>-637.1</v>
      </c>
    </row>
    <row r="3656" spans="1:19" x14ac:dyDescent="0.2">
      <c r="A3656" t="s">
        <v>647</v>
      </c>
      <c r="B3656" t="s">
        <v>1062</v>
      </c>
      <c r="C3656" t="s">
        <v>1433</v>
      </c>
      <c r="D3656" t="s">
        <v>239</v>
      </c>
      <c r="E3656" t="s">
        <v>1546</v>
      </c>
      <c r="F3656" t="s">
        <v>123</v>
      </c>
      <c r="G3656" s="87">
        <v>43896</v>
      </c>
      <c r="H3656" t="s">
        <v>2974</v>
      </c>
      <c r="I3656" t="s">
        <v>6364</v>
      </c>
      <c r="J3656" t="s">
        <v>4708</v>
      </c>
      <c r="K3656">
        <v>10365</v>
      </c>
      <c r="L3656" t="s">
        <v>6365</v>
      </c>
      <c r="M3656" s="87">
        <v>43900</v>
      </c>
      <c r="N3656" t="s">
        <v>1551</v>
      </c>
      <c r="O3656" t="s">
        <v>1552</v>
      </c>
      <c r="P3656" s="61">
        <v>-2450.1999999999998</v>
      </c>
      <c r="Q3656" t="s">
        <v>1552</v>
      </c>
      <c r="R3656" s="61">
        <v>0</v>
      </c>
      <c r="S3656" s="61">
        <v>-2450.1999999999998</v>
      </c>
    </row>
    <row r="3657" spans="1:19" x14ac:dyDescent="0.2">
      <c r="A3657" t="s">
        <v>647</v>
      </c>
      <c r="B3657" t="s">
        <v>1062</v>
      </c>
      <c r="C3657" t="s">
        <v>1433</v>
      </c>
      <c r="D3657" t="s">
        <v>239</v>
      </c>
      <c r="E3657" t="s">
        <v>1546</v>
      </c>
      <c r="F3657" t="s">
        <v>123</v>
      </c>
      <c r="G3657" s="87">
        <v>43896</v>
      </c>
      <c r="H3657" t="s">
        <v>2974</v>
      </c>
      <c r="I3657" t="s">
        <v>6366</v>
      </c>
      <c r="J3657" t="s">
        <v>4894</v>
      </c>
      <c r="K3657">
        <v>10365</v>
      </c>
      <c r="L3657" t="s">
        <v>6355</v>
      </c>
      <c r="M3657" s="87">
        <v>43900</v>
      </c>
      <c r="N3657" t="s">
        <v>1551</v>
      </c>
      <c r="O3657" t="s">
        <v>1552</v>
      </c>
      <c r="P3657" s="61">
        <v>3850</v>
      </c>
      <c r="Q3657" t="s">
        <v>1552</v>
      </c>
      <c r="R3657" s="61">
        <v>3850</v>
      </c>
      <c r="S3657" s="61">
        <v>0</v>
      </c>
    </row>
    <row r="3658" spans="1:19" x14ac:dyDescent="0.2">
      <c r="A3658" t="s">
        <v>647</v>
      </c>
      <c r="B3658" t="s">
        <v>1062</v>
      </c>
      <c r="C3658" t="s">
        <v>1433</v>
      </c>
      <c r="D3658" t="s">
        <v>239</v>
      </c>
      <c r="E3658" t="s">
        <v>1546</v>
      </c>
      <c r="F3658" t="s">
        <v>123</v>
      </c>
      <c r="G3658" s="87">
        <v>43899</v>
      </c>
      <c r="H3658" t="s">
        <v>2974</v>
      </c>
      <c r="I3658" t="s">
        <v>6367</v>
      </c>
      <c r="J3658" t="s">
        <v>4671</v>
      </c>
      <c r="K3658">
        <v>10366</v>
      </c>
      <c r="L3658" t="s">
        <v>6368</v>
      </c>
      <c r="M3658" s="87">
        <v>43902</v>
      </c>
      <c r="N3658" t="s">
        <v>1551</v>
      </c>
      <c r="O3658" t="s">
        <v>1552</v>
      </c>
      <c r="P3658" s="61">
        <v>550</v>
      </c>
      <c r="Q3658" t="s">
        <v>1552</v>
      </c>
      <c r="R3658" s="61">
        <v>550</v>
      </c>
      <c r="S3658" s="61">
        <v>0</v>
      </c>
    </row>
    <row r="3659" spans="1:19" x14ac:dyDescent="0.2">
      <c r="A3659" t="s">
        <v>647</v>
      </c>
      <c r="B3659" t="s">
        <v>1062</v>
      </c>
      <c r="C3659" t="s">
        <v>1433</v>
      </c>
      <c r="D3659" t="s">
        <v>239</v>
      </c>
      <c r="E3659" t="s">
        <v>1546</v>
      </c>
      <c r="F3659" t="s">
        <v>123</v>
      </c>
      <c r="G3659" s="87">
        <v>43899</v>
      </c>
      <c r="H3659" t="s">
        <v>2974</v>
      </c>
      <c r="I3659" t="s">
        <v>6369</v>
      </c>
      <c r="J3659" t="s">
        <v>4555</v>
      </c>
      <c r="K3659">
        <v>10366</v>
      </c>
      <c r="L3659" t="s">
        <v>6368</v>
      </c>
      <c r="M3659" s="87">
        <v>43902</v>
      </c>
      <c r="N3659" t="s">
        <v>1551</v>
      </c>
      <c r="O3659" t="s">
        <v>1552</v>
      </c>
      <c r="P3659" s="61">
        <v>357.5</v>
      </c>
      <c r="Q3659" t="s">
        <v>1552</v>
      </c>
      <c r="R3659" s="61">
        <v>357.5</v>
      </c>
      <c r="S3659" s="61">
        <v>0</v>
      </c>
    </row>
    <row r="3660" spans="1:19" x14ac:dyDescent="0.2">
      <c r="A3660" t="s">
        <v>647</v>
      </c>
      <c r="B3660" t="s">
        <v>1062</v>
      </c>
      <c r="C3660" t="s">
        <v>1433</v>
      </c>
      <c r="D3660" t="s">
        <v>239</v>
      </c>
      <c r="E3660" t="s">
        <v>1546</v>
      </c>
      <c r="F3660" t="s">
        <v>123</v>
      </c>
      <c r="G3660" s="87">
        <v>43899</v>
      </c>
      <c r="H3660" t="s">
        <v>2974</v>
      </c>
      <c r="I3660" t="s">
        <v>6370</v>
      </c>
      <c r="J3660" t="s">
        <v>4671</v>
      </c>
      <c r="K3660">
        <v>10366</v>
      </c>
      <c r="L3660" t="s">
        <v>6368</v>
      </c>
      <c r="M3660" s="87">
        <v>43902</v>
      </c>
      <c r="N3660" t="s">
        <v>1551</v>
      </c>
      <c r="O3660" t="s">
        <v>1552</v>
      </c>
      <c r="P3660" s="61">
        <v>550</v>
      </c>
      <c r="Q3660" t="s">
        <v>1552</v>
      </c>
      <c r="R3660" s="61">
        <v>550</v>
      </c>
      <c r="S3660" s="61">
        <v>0</v>
      </c>
    </row>
    <row r="3661" spans="1:19" x14ac:dyDescent="0.2">
      <c r="A3661" t="s">
        <v>647</v>
      </c>
      <c r="B3661" t="s">
        <v>1062</v>
      </c>
      <c r="C3661" t="s">
        <v>1433</v>
      </c>
      <c r="D3661" t="s">
        <v>239</v>
      </c>
      <c r="E3661" t="s">
        <v>1546</v>
      </c>
      <c r="F3661" t="s">
        <v>123</v>
      </c>
      <c r="G3661" s="87">
        <v>43900</v>
      </c>
      <c r="H3661" t="s">
        <v>2974</v>
      </c>
      <c r="I3661" t="s">
        <v>6371</v>
      </c>
      <c r="J3661" t="s">
        <v>4940</v>
      </c>
      <c r="K3661">
        <v>10366</v>
      </c>
      <c r="L3661" t="s">
        <v>6372</v>
      </c>
      <c r="M3661" s="87">
        <v>43902</v>
      </c>
      <c r="N3661" t="s">
        <v>1551</v>
      </c>
      <c r="O3661" t="s">
        <v>1552</v>
      </c>
      <c r="P3661" s="61">
        <v>3632.32</v>
      </c>
      <c r="Q3661" t="s">
        <v>1552</v>
      </c>
      <c r="R3661" s="61">
        <v>3632.32</v>
      </c>
      <c r="S3661" s="61">
        <v>0</v>
      </c>
    </row>
    <row r="3662" spans="1:19" x14ac:dyDescent="0.2">
      <c r="A3662" t="s">
        <v>647</v>
      </c>
      <c r="B3662" t="s">
        <v>1062</v>
      </c>
      <c r="C3662" t="s">
        <v>1433</v>
      </c>
      <c r="D3662" t="s">
        <v>239</v>
      </c>
      <c r="E3662" t="s">
        <v>1546</v>
      </c>
      <c r="F3662" t="s">
        <v>123</v>
      </c>
      <c r="G3662" s="87">
        <v>43900</v>
      </c>
      <c r="H3662" t="s">
        <v>2974</v>
      </c>
      <c r="I3662" t="s">
        <v>6373</v>
      </c>
      <c r="J3662" t="s">
        <v>6177</v>
      </c>
      <c r="K3662">
        <v>10366</v>
      </c>
      <c r="L3662" t="s">
        <v>6372</v>
      </c>
      <c r="M3662" s="87">
        <v>43902</v>
      </c>
      <c r="N3662" t="s">
        <v>1551</v>
      </c>
      <c r="O3662" t="s">
        <v>1552</v>
      </c>
      <c r="P3662" s="61">
        <v>302.5</v>
      </c>
      <c r="Q3662" t="s">
        <v>1552</v>
      </c>
      <c r="R3662" s="61">
        <v>302.5</v>
      </c>
      <c r="S3662" s="61">
        <v>0</v>
      </c>
    </row>
    <row r="3663" spans="1:19" x14ac:dyDescent="0.2">
      <c r="A3663" t="s">
        <v>647</v>
      </c>
      <c r="B3663" t="s">
        <v>1062</v>
      </c>
      <c r="C3663" t="s">
        <v>1433</v>
      </c>
      <c r="D3663" t="s">
        <v>239</v>
      </c>
      <c r="E3663" t="s">
        <v>1546</v>
      </c>
      <c r="F3663" t="s">
        <v>123</v>
      </c>
      <c r="G3663" s="87">
        <v>43900</v>
      </c>
      <c r="H3663" t="s">
        <v>2974</v>
      </c>
      <c r="I3663" t="s">
        <v>6374</v>
      </c>
      <c r="J3663" t="s">
        <v>4940</v>
      </c>
      <c r="K3663">
        <v>10366</v>
      </c>
      <c r="L3663" t="s">
        <v>6375</v>
      </c>
      <c r="M3663" s="87">
        <v>43902</v>
      </c>
      <c r="N3663" t="s">
        <v>1551</v>
      </c>
      <c r="O3663" t="s">
        <v>1552</v>
      </c>
      <c r="P3663" s="61">
        <v>3631.32</v>
      </c>
      <c r="Q3663" t="s">
        <v>1552</v>
      </c>
      <c r="R3663" s="61">
        <v>3631.32</v>
      </c>
      <c r="S3663" s="61">
        <v>0</v>
      </c>
    </row>
    <row r="3664" spans="1:19" x14ac:dyDescent="0.2">
      <c r="A3664" t="s">
        <v>647</v>
      </c>
      <c r="B3664" t="s">
        <v>1062</v>
      </c>
      <c r="C3664" t="s">
        <v>1433</v>
      </c>
      <c r="D3664" t="s">
        <v>239</v>
      </c>
      <c r="E3664" t="s">
        <v>1546</v>
      </c>
      <c r="F3664" t="s">
        <v>123</v>
      </c>
      <c r="G3664" s="87">
        <v>43901</v>
      </c>
      <c r="H3664" t="s">
        <v>2974</v>
      </c>
      <c r="I3664" t="s">
        <v>6376</v>
      </c>
      <c r="J3664" t="s">
        <v>4509</v>
      </c>
      <c r="K3664">
        <v>10366</v>
      </c>
      <c r="L3664" t="s">
        <v>6377</v>
      </c>
      <c r="M3664" s="87">
        <v>43902</v>
      </c>
      <c r="N3664" t="s">
        <v>1551</v>
      </c>
      <c r="O3664" t="s">
        <v>1552</v>
      </c>
      <c r="P3664" s="61">
        <v>-1409.1</v>
      </c>
      <c r="Q3664" t="s">
        <v>1552</v>
      </c>
      <c r="R3664" s="61">
        <v>0</v>
      </c>
      <c r="S3664" s="61">
        <v>-1409.1</v>
      </c>
    </row>
    <row r="3665" spans="1:19" x14ac:dyDescent="0.2">
      <c r="A3665" t="s">
        <v>647</v>
      </c>
      <c r="B3665" t="s">
        <v>1062</v>
      </c>
      <c r="C3665" t="s">
        <v>1433</v>
      </c>
      <c r="D3665" t="s">
        <v>239</v>
      </c>
      <c r="E3665" t="s">
        <v>1546</v>
      </c>
      <c r="F3665" t="s">
        <v>123</v>
      </c>
      <c r="G3665" s="87">
        <v>43901</v>
      </c>
      <c r="H3665" t="s">
        <v>2974</v>
      </c>
      <c r="I3665" t="s">
        <v>6378</v>
      </c>
      <c r="J3665" t="s">
        <v>4509</v>
      </c>
      <c r="K3665">
        <v>10366</v>
      </c>
      <c r="L3665" t="s">
        <v>6379</v>
      </c>
      <c r="M3665" s="87">
        <v>43902</v>
      </c>
      <c r="N3665" t="s">
        <v>1551</v>
      </c>
      <c r="O3665" t="s">
        <v>1552</v>
      </c>
      <c r="P3665" s="61">
        <v>-16779.41</v>
      </c>
      <c r="Q3665" t="s">
        <v>1552</v>
      </c>
      <c r="R3665" s="61">
        <v>0</v>
      </c>
      <c r="S3665" s="61">
        <v>-16779.41</v>
      </c>
    </row>
    <row r="3666" spans="1:19" x14ac:dyDescent="0.2">
      <c r="A3666" t="s">
        <v>647</v>
      </c>
      <c r="B3666" t="s">
        <v>1062</v>
      </c>
      <c r="C3666" t="s">
        <v>1433</v>
      </c>
      <c r="D3666" t="s">
        <v>239</v>
      </c>
      <c r="E3666" t="s">
        <v>1546</v>
      </c>
      <c r="F3666" t="s">
        <v>123</v>
      </c>
      <c r="G3666" s="87">
        <v>43901</v>
      </c>
      <c r="H3666" t="s">
        <v>2974</v>
      </c>
      <c r="I3666" t="s">
        <v>6380</v>
      </c>
      <c r="J3666" t="s">
        <v>4628</v>
      </c>
      <c r="K3666">
        <v>10365</v>
      </c>
      <c r="L3666" t="s">
        <v>6381</v>
      </c>
      <c r="M3666" s="87">
        <v>43900</v>
      </c>
      <c r="N3666" t="s">
        <v>1551</v>
      </c>
      <c r="O3666" t="s">
        <v>1552</v>
      </c>
      <c r="P3666" s="61">
        <v>341</v>
      </c>
      <c r="Q3666" t="s">
        <v>1552</v>
      </c>
      <c r="R3666" s="61">
        <v>341</v>
      </c>
      <c r="S3666" s="61">
        <v>0</v>
      </c>
    </row>
    <row r="3667" spans="1:19" x14ac:dyDescent="0.2">
      <c r="A3667" t="s">
        <v>647</v>
      </c>
      <c r="B3667" t="s">
        <v>1062</v>
      </c>
      <c r="C3667" t="s">
        <v>1433</v>
      </c>
      <c r="D3667" t="s">
        <v>239</v>
      </c>
      <c r="E3667" t="s">
        <v>1546</v>
      </c>
      <c r="F3667" t="s">
        <v>123</v>
      </c>
      <c r="G3667" s="87">
        <v>43901</v>
      </c>
      <c r="H3667" t="s">
        <v>2974</v>
      </c>
      <c r="I3667" t="s">
        <v>6382</v>
      </c>
      <c r="J3667" t="s">
        <v>4852</v>
      </c>
      <c r="K3667">
        <v>10366</v>
      </c>
      <c r="L3667" t="s">
        <v>6372</v>
      </c>
      <c r="M3667" s="87">
        <v>43902</v>
      </c>
      <c r="N3667" t="s">
        <v>1551</v>
      </c>
      <c r="O3667" t="s">
        <v>1552</v>
      </c>
      <c r="P3667" s="61">
        <v>1210</v>
      </c>
      <c r="Q3667" t="s">
        <v>1552</v>
      </c>
      <c r="R3667" s="61">
        <v>1210</v>
      </c>
      <c r="S3667" s="61">
        <v>0</v>
      </c>
    </row>
    <row r="3668" spans="1:19" x14ac:dyDescent="0.2">
      <c r="A3668" t="s">
        <v>647</v>
      </c>
      <c r="B3668" t="s">
        <v>1062</v>
      </c>
      <c r="C3668" t="s">
        <v>1433</v>
      </c>
      <c r="D3668" t="s">
        <v>239</v>
      </c>
      <c r="E3668" t="s">
        <v>1546</v>
      </c>
      <c r="F3668" t="s">
        <v>123</v>
      </c>
      <c r="G3668" s="87">
        <v>43902</v>
      </c>
      <c r="H3668" t="s">
        <v>2974</v>
      </c>
      <c r="I3668" t="s">
        <v>4485</v>
      </c>
      <c r="J3668" t="s">
        <v>5200</v>
      </c>
      <c r="K3668">
        <v>10366</v>
      </c>
      <c r="L3668" t="s">
        <v>6383</v>
      </c>
      <c r="M3668" s="87">
        <v>43902</v>
      </c>
      <c r="N3668" t="s">
        <v>1551</v>
      </c>
      <c r="O3668" t="s">
        <v>1552</v>
      </c>
      <c r="P3668" s="61">
        <v>-350</v>
      </c>
      <c r="Q3668" t="s">
        <v>1552</v>
      </c>
      <c r="R3668" s="61">
        <v>0</v>
      </c>
      <c r="S3668" s="61">
        <v>-350</v>
      </c>
    </row>
    <row r="3669" spans="1:19" x14ac:dyDescent="0.2">
      <c r="A3669" t="s">
        <v>647</v>
      </c>
      <c r="B3669" t="s">
        <v>1062</v>
      </c>
      <c r="C3669" t="s">
        <v>1433</v>
      </c>
      <c r="D3669" t="s">
        <v>239</v>
      </c>
      <c r="E3669" t="s">
        <v>1546</v>
      </c>
      <c r="F3669" t="s">
        <v>123</v>
      </c>
      <c r="G3669" s="87">
        <v>43902</v>
      </c>
      <c r="H3669" t="s">
        <v>2974</v>
      </c>
      <c r="I3669" t="s">
        <v>4485</v>
      </c>
      <c r="J3669" t="s">
        <v>4578</v>
      </c>
      <c r="K3669">
        <v>10366</v>
      </c>
      <c r="L3669" t="s">
        <v>6383</v>
      </c>
      <c r="M3669" s="87">
        <v>43902</v>
      </c>
      <c r="N3669" t="s">
        <v>1551</v>
      </c>
      <c r="O3669" t="s">
        <v>1552</v>
      </c>
      <c r="P3669" s="61">
        <v>-64.48</v>
      </c>
      <c r="Q3669" t="s">
        <v>1552</v>
      </c>
      <c r="R3669" s="61">
        <v>0</v>
      </c>
      <c r="S3669" s="61">
        <v>-64.48</v>
      </c>
    </row>
    <row r="3670" spans="1:19" x14ac:dyDescent="0.2">
      <c r="A3670" t="s">
        <v>647</v>
      </c>
      <c r="B3670" t="s">
        <v>1062</v>
      </c>
      <c r="C3670" t="s">
        <v>1433</v>
      </c>
      <c r="D3670" t="s">
        <v>239</v>
      </c>
      <c r="E3670" t="s">
        <v>1546</v>
      </c>
      <c r="F3670" t="s">
        <v>123</v>
      </c>
      <c r="G3670" s="87">
        <v>43902</v>
      </c>
      <c r="H3670" t="s">
        <v>2974</v>
      </c>
      <c r="I3670" t="s">
        <v>4485</v>
      </c>
      <c r="J3670" t="s">
        <v>4739</v>
      </c>
      <c r="K3670">
        <v>10366</v>
      </c>
      <c r="L3670" t="s">
        <v>6383</v>
      </c>
      <c r="M3670" s="87">
        <v>43902</v>
      </c>
      <c r="N3670" t="s">
        <v>1551</v>
      </c>
      <c r="O3670" t="s">
        <v>1552</v>
      </c>
      <c r="P3670" s="61">
        <v>-500</v>
      </c>
      <c r="Q3670" t="s">
        <v>1552</v>
      </c>
      <c r="R3670" s="61">
        <v>0</v>
      </c>
      <c r="S3670" s="61">
        <v>-500</v>
      </c>
    </row>
    <row r="3671" spans="1:19" x14ac:dyDescent="0.2">
      <c r="A3671" t="s">
        <v>647</v>
      </c>
      <c r="B3671" t="s">
        <v>1062</v>
      </c>
      <c r="C3671" t="s">
        <v>1433</v>
      </c>
      <c r="D3671" t="s">
        <v>239</v>
      </c>
      <c r="E3671" t="s">
        <v>1546</v>
      </c>
      <c r="F3671" t="s">
        <v>123</v>
      </c>
      <c r="G3671" s="87">
        <v>43902</v>
      </c>
      <c r="H3671" t="s">
        <v>2974</v>
      </c>
      <c r="I3671" t="s">
        <v>4485</v>
      </c>
      <c r="J3671" t="s">
        <v>4490</v>
      </c>
      <c r="K3671">
        <v>10366</v>
      </c>
      <c r="L3671" t="s">
        <v>6383</v>
      </c>
      <c r="M3671" s="87">
        <v>43902</v>
      </c>
      <c r="N3671" t="s">
        <v>1551</v>
      </c>
      <c r="O3671" t="s">
        <v>1552</v>
      </c>
      <c r="P3671" s="61">
        <v>-520</v>
      </c>
      <c r="Q3671" t="s">
        <v>1552</v>
      </c>
      <c r="R3671" s="61">
        <v>0</v>
      </c>
      <c r="S3671" s="61">
        <v>-520</v>
      </c>
    </row>
    <row r="3672" spans="1:19" x14ac:dyDescent="0.2">
      <c r="A3672" t="s">
        <v>647</v>
      </c>
      <c r="B3672" t="s">
        <v>1062</v>
      </c>
      <c r="C3672" t="s">
        <v>1433</v>
      </c>
      <c r="D3672" t="s">
        <v>239</v>
      </c>
      <c r="E3672" t="s">
        <v>1546</v>
      </c>
      <c r="F3672" t="s">
        <v>123</v>
      </c>
      <c r="G3672" s="87">
        <v>43902</v>
      </c>
      <c r="H3672" t="s">
        <v>2974</v>
      </c>
      <c r="I3672" t="s">
        <v>4485</v>
      </c>
      <c r="J3672" t="s">
        <v>3459</v>
      </c>
      <c r="K3672">
        <v>10366</v>
      </c>
      <c r="L3672" t="s">
        <v>6383</v>
      </c>
      <c r="M3672" s="87">
        <v>43902</v>
      </c>
      <c r="N3672" t="s">
        <v>1551</v>
      </c>
      <c r="O3672" t="s">
        <v>1552</v>
      </c>
      <c r="P3672" s="61">
        <v>-550</v>
      </c>
      <c r="Q3672" t="s">
        <v>1552</v>
      </c>
      <c r="R3672" s="61">
        <v>0</v>
      </c>
      <c r="S3672" s="61">
        <v>-550</v>
      </c>
    </row>
    <row r="3673" spans="1:19" x14ac:dyDescent="0.2">
      <c r="A3673" t="s">
        <v>647</v>
      </c>
      <c r="B3673" t="s">
        <v>1062</v>
      </c>
      <c r="C3673" t="s">
        <v>1433</v>
      </c>
      <c r="D3673" t="s">
        <v>239</v>
      </c>
      <c r="E3673" t="s">
        <v>1546</v>
      </c>
      <c r="F3673" t="s">
        <v>123</v>
      </c>
      <c r="G3673" s="87">
        <v>43902</v>
      </c>
      <c r="H3673" t="s">
        <v>2974</v>
      </c>
      <c r="I3673" t="s">
        <v>4485</v>
      </c>
      <c r="J3673" t="s">
        <v>4978</v>
      </c>
      <c r="K3673">
        <v>10366</v>
      </c>
      <c r="L3673" t="s">
        <v>6383</v>
      </c>
      <c r="M3673" s="87">
        <v>43902</v>
      </c>
      <c r="N3673" t="s">
        <v>1551</v>
      </c>
      <c r="O3673" t="s">
        <v>1552</v>
      </c>
      <c r="P3673" s="61">
        <v>-250</v>
      </c>
      <c r="Q3673" t="s">
        <v>1552</v>
      </c>
      <c r="R3673" s="61">
        <v>0</v>
      </c>
      <c r="S3673" s="61">
        <v>-250</v>
      </c>
    </row>
    <row r="3674" spans="1:19" x14ac:dyDescent="0.2">
      <c r="A3674" t="s">
        <v>647</v>
      </c>
      <c r="B3674" t="s">
        <v>1062</v>
      </c>
      <c r="C3674" t="s">
        <v>1433</v>
      </c>
      <c r="D3674" t="s">
        <v>239</v>
      </c>
      <c r="E3674" t="s">
        <v>1546</v>
      </c>
      <c r="F3674" t="s">
        <v>123</v>
      </c>
      <c r="G3674" s="87">
        <v>43902</v>
      </c>
      <c r="H3674" t="s">
        <v>2974</v>
      </c>
      <c r="I3674" t="s">
        <v>6371</v>
      </c>
      <c r="J3674" t="s">
        <v>6384</v>
      </c>
      <c r="K3674">
        <v>10366</v>
      </c>
      <c r="L3674" t="s">
        <v>6385</v>
      </c>
      <c r="M3674" s="87">
        <v>43902</v>
      </c>
      <c r="N3674" t="s">
        <v>1551</v>
      </c>
      <c r="O3674" t="s">
        <v>1552</v>
      </c>
      <c r="P3674" s="61">
        <v>-3632.32</v>
      </c>
      <c r="Q3674" t="s">
        <v>1552</v>
      </c>
      <c r="R3674" s="61">
        <v>0</v>
      </c>
      <c r="S3674" s="61">
        <v>-3632.32</v>
      </c>
    </row>
    <row r="3675" spans="1:19" x14ac:dyDescent="0.2">
      <c r="A3675" t="s">
        <v>647</v>
      </c>
      <c r="B3675" t="s">
        <v>1062</v>
      </c>
      <c r="C3675" t="s">
        <v>1433</v>
      </c>
      <c r="D3675" t="s">
        <v>239</v>
      </c>
      <c r="E3675" t="s">
        <v>1546</v>
      </c>
      <c r="F3675" t="s">
        <v>123</v>
      </c>
      <c r="G3675" s="87">
        <v>43902</v>
      </c>
      <c r="H3675" t="s">
        <v>2974</v>
      </c>
      <c r="I3675" t="s">
        <v>6386</v>
      </c>
      <c r="J3675" t="s">
        <v>4899</v>
      </c>
      <c r="K3675">
        <v>10376</v>
      </c>
      <c r="L3675" t="s">
        <v>6387</v>
      </c>
      <c r="M3675" s="87">
        <v>43908</v>
      </c>
      <c r="N3675" t="s">
        <v>1635</v>
      </c>
      <c r="O3675" t="s">
        <v>1552</v>
      </c>
      <c r="P3675" s="61">
        <v>979</v>
      </c>
      <c r="Q3675" t="s">
        <v>1552</v>
      </c>
      <c r="R3675" s="61">
        <v>979</v>
      </c>
      <c r="S3675" s="61">
        <v>0</v>
      </c>
    </row>
    <row r="3676" spans="1:19" x14ac:dyDescent="0.2">
      <c r="A3676" t="s">
        <v>647</v>
      </c>
      <c r="B3676" t="s">
        <v>1062</v>
      </c>
      <c r="C3676" t="s">
        <v>1433</v>
      </c>
      <c r="D3676" t="s">
        <v>239</v>
      </c>
      <c r="E3676" t="s">
        <v>1546</v>
      </c>
      <c r="F3676" t="s">
        <v>123</v>
      </c>
      <c r="G3676" s="87">
        <v>43902</v>
      </c>
      <c r="H3676" t="s">
        <v>2974</v>
      </c>
      <c r="I3676" t="s">
        <v>6388</v>
      </c>
      <c r="J3676" t="s">
        <v>4727</v>
      </c>
      <c r="K3676">
        <v>10376</v>
      </c>
      <c r="L3676" t="s">
        <v>6387</v>
      </c>
      <c r="M3676" s="87">
        <v>43908</v>
      </c>
      <c r="N3676" t="s">
        <v>1635</v>
      </c>
      <c r="O3676" t="s">
        <v>1552</v>
      </c>
      <c r="P3676" s="61">
        <v>825</v>
      </c>
      <c r="Q3676" t="s">
        <v>1552</v>
      </c>
      <c r="R3676" s="61">
        <v>825</v>
      </c>
      <c r="S3676" s="61">
        <v>0</v>
      </c>
    </row>
    <row r="3677" spans="1:19" x14ac:dyDescent="0.2">
      <c r="A3677" t="s">
        <v>647</v>
      </c>
      <c r="B3677" t="s">
        <v>1062</v>
      </c>
      <c r="C3677" t="s">
        <v>1433</v>
      </c>
      <c r="D3677" t="s">
        <v>239</v>
      </c>
      <c r="E3677" t="s">
        <v>1546</v>
      </c>
      <c r="F3677" t="s">
        <v>123</v>
      </c>
      <c r="G3677" s="87">
        <v>43902</v>
      </c>
      <c r="H3677" t="s">
        <v>2974</v>
      </c>
      <c r="I3677" t="s">
        <v>6389</v>
      </c>
      <c r="J3677" t="s">
        <v>6301</v>
      </c>
      <c r="K3677">
        <v>10367</v>
      </c>
      <c r="L3677" t="s">
        <v>6390</v>
      </c>
      <c r="M3677" s="87">
        <v>43902</v>
      </c>
      <c r="N3677" t="s">
        <v>1551</v>
      </c>
      <c r="O3677" t="s">
        <v>1552</v>
      </c>
      <c r="P3677" s="61">
        <v>-230.19</v>
      </c>
      <c r="Q3677" t="s">
        <v>1552</v>
      </c>
      <c r="R3677" s="61">
        <v>0</v>
      </c>
      <c r="S3677" s="61">
        <v>-230.19</v>
      </c>
    </row>
    <row r="3678" spans="1:19" x14ac:dyDescent="0.2">
      <c r="A3678" t="s">
        <v>647</v>
      </c>
      <c r="B3678" t="s">
        <v>1062</v>
      </c>
      <c r="C3678" t="s">
        <v>1433</v>
      </c>
      <c r="D3678" t="s">
        <v>239</v>
      </c>
      <c r="E3678" t="s">
        <v>1546</v>
      </c>
      <c r="F3678" t="s">
        <v>123</v>
      </c>
      <c r="G3678" s="87">
        <v>43902</v>
      </c>
      <c r="H3678" t="s">
        <v>2974</v>
      </c>
      <c r="I3678" t="s">
        <v>6391</v>
      </c>
      <c r="J3678" t="s">
        <v>4530</v>
      </c>
      <c r="K3678">
        <v>10367</v>
      </c>
      <c r="L3678" t="s">
        <v>6390</v>
      </c>
      <c r="M3678" s="87">
        <v>43902</v>
      </c>
      <c r="N3678" t="s">
        <v>1551</v>
      </c>
      <c r="O3678" t="s">
        <v>1552</v>
      </c>
      <c r="P3678" s="61">
        <v>-200.96</v>
      </c>
      <c r="Q3678" t="s">
        <v>1552</v>
      </c>
      <c r="R3678" s="61">
        <v>0</v>
      </c>
      <c r="S3678" s="61">
        <v>-200.96</v>
      </c>
    </row>
    <row r="3679" spans="1:19" x14ac:dyDescent="0.2">
      <c r="A3679" t="s">
        <v>647</v>
      </c>
      <c r="B3679" t="s">
        <v>1062</v>
      </c>
      <c r="C3679" t="s">
        <v>1433</v>
      </c>
      <c r="D3679" t="s">
        <v>239</v>
      </c>
      <c r="E3679" t="s">
        <v>1546</v>
      </c>
      <c r="F3679" t="s">
        <v>123</v>
      </c>
      <c r="G3679" s="87">
        <v>43902</v>
      </c>
      <c r="H3679" t="s">
        <v>2974</v>
      </c>
      <c r="I3679" t="s">
        <v>6392</v>
      </c>
      <c r="J3679" t="s">
        <v>4532</v>
      </c>
      <c r="K3679">
        <v>10367</v>
      </c>
      <c r="L3679" t="s">
        <v>6390</v>
      </c>
      <c r="M3679" s="87">
        <v>43902</v>
      </c>
      <c r="N3679" t="s">
        <v>1551</v>
      </c>
      <c r="O3679" t="s">
        <v>1552</v>
      </c>
      <c r="P3679" s="61">
        <v>-276.58</v>
      </c>
      <c r="Q3679" t="s">
        <v>1552</v>
      </c>
      <c r="R3679" s="61">
        <v>0</v>
      </c>
      <c r="S3679" s="61">
        <v>-276.58</v>
      </c>
    </row>
    <row r="3680" spans="1:19" x14ac:dyDescent="0.2">
      <c r="A3680" t="s">
        <v>647</v>
      </c>
      <c r="B3680" t="s">
        <v>1062</v>
      </c>
      <c r="C3680" t="s">
        <v>1433</v>
      </c>
      <c r="D3680" t="s">
        <v>239</v>
      </c>
      <c r="E3680" t="s">
        <v>1546</v>
      </c>
      <c r="F3680" t="s">
        <v>123</v>
      </c>
      <c r="G3680" s="87">
        <v>43902</v>
      </c>
      <c r="H3680" t="s">
        <v>2974</v>
      </c>
      <c r="I3680" t="s">
        <v>6393</v>
      </c>
      <c r="J3680" t="s">
        <v>4534</v>
      </c>
      <c r="K3680">
        <v>10367</v>
      </c>
      <c r="L3680" t="s">
        <v>6390</v>
      </c>
      <c r="M3680" s="87">
        <v>43902</v>
      </c>
      <c r="N3680" t="s">
        <v>1551</v>
      </c>
      <c r="O3680" t="s">
        <v>1552</v>
      </c>
      <c r="P3680" s="61">
        <v>-308.26</v>
      </c>
      <c r="Q3680" t="s">
        <v>1552</v>
      </c>
      <c r="R3680" s="61">
        <v>0</v>
      </c>
      <c r="S3680" s="61">
        <v>-308.26</v>
      </c>
    </row>
    <row r="3681" spans="1:19" x14ac:dyDescent="0.2">
      <c r="A3681" t="s">
        <v>647</v>
      </c>
      <c r="B3681" t="s">
        <v>1062</v>
      </c>
      <c r="C3681" t="s">
        <v>1433</v>
      </c>
      <c r="D3681" t="s">
        <v>239</v>
      </c>
      <c r="E3681" t="s">
        <v>1546</v>
      </c>
      <c r="F3681" t="s">
        <v>123</v>
      </c>
      <c r="G3681" s="87">
        <v>43902</v>
      </c>
      <c r="H3681" t="s">
        <v>2974</v>
      </c>
      <c r="I3681" t="s">
        <v>6394</v>
      </c>
      <c r="J3681" t="s">
        <v>4536</v>
      </c>
      <c r="K3681">
        <v>10367</v>
      </c>
      <c r="L3681" t="s">
        <v>6390</v>
      </c>
      <c r="M3681" s="87">
        <v>43902</v>
      </c>
      <c r="N3681" t="s">
        <v>1551</v>
      </c>
      <c r="O3681" t="s">
        <v>1552</v>
      </c>
      <c r="P3681" s="61">
        <v>-242.25</v>
      </c>
      <c r="Q3681" t="s">
        <v>1552</v>
      </c>
      <c r="R3681" s="61">
        <v>0</v>
      </c>
      <c r="S3681" s="61">
        <v>-242.25</v>
      </c>
    </row>
    <row r="3682" spans="1:19" x14ac:dyDescent="0.2">
      <c r="A3682" t="s">
        <v>647</v>
      </c>
      <c r="B3682" t="s">
        <v>1062</v>
      </c>
      <c r="C3682" t="s">
        <v>1433</v>
      </c>
      <c r="D3682" t="s">
        <v>239</v>
      </c>
      <c r="E3682" t="s">
        <v>1546</v>
      </c>
      <c r="F3682" t="s">
        <v>123</v>
      </c>
      <c r="G3682" s="87">
        <v>43902</v>
      </c>
      <c r="H3682" t="s">
        <v>2974</v>
      </c>
      <c r="I3682" t="s">
        <v>6395</v>
      </c>
      <c r="J3682" t="s">
        <v>4538</v>
      </c>
      <c r="K3682">
        <v>10367</v>
      </c>
      <c r="L3682" t="s">
        <v>6390</v>
      </c>
      <c r="M3682" s="87">
        <v>43902</v>
      </c>
      <c r="N3682" t="s">
        <v>1551</v>
      </c>
      <c r="O3682" t="s">
        <v>1552</v>
      </c>
      <c r="P3682" s="61">
        <v>-457.52</v>
      </c>
      <c r="Q3682" t="s">
        <v>1552</v>
      </c>
      <c r="R3682" s="61">
        <v>0</v>
      </c>
      <c r="S3682" s="61">
        <v>-457.52</v>
      </c>
    </row>
    <row r="3683" spans="1:19" x14ac:dyDescent="0.2">
      <c r="A3683" t="s">
        <v>647</v>
      </c>
      <c r="B3683" t="s">
        <v>1062</v>
      </c>
      <c r="C3683" t="s">
        <v>1433</v>
      </c>
      <c r="D3683" t="s">
        <v>239</v>
      </c>
      <c r="E3683" t="s">
        <v>1546</v>
      </c>
      <c r="F3683" t="s">
        <v>123</v>
      </c>
      <c r="G3683" s="87">
        <v>43902</v>
      </c>
      <c r="H3683" t="s">
        <v>2974</v>
      </c>
      <c r="I3683" t="s">
        <v>6396</v>
      </c>
      <c r="J3683" t="s">
        <v>4525</v>
      </c>
      <c r="K3683">
        <v>10367</v>
      </c>
      <c r="L3683" t="s">
        <v>6390</v>
      </c>
      <c r="M3683" s="87">
        <v>43902</v>
      </c>
      <c r="N3683" t="s">
        <v>1551</v>
      </c>
      <c r="O3683" t="s">
        <v>1552</v>
      </c>
      <c r="P3683" s="61">
        <v>-226.17</v>
      </c>
      <c r="Q3683" t="s">
        <v>1552</v>
      </c>
      <c r="R3683" s="61">
        <v>0</v>
      </c>
      <c r="S3683" s="61">
        <v>-226.17</v>
      </c>
    </row>
    <row r="3684" spans="1:19" x14ac:dyDescent="0.2">
      <c r="A3684" t="s">
        <v>647</v>
      </c>
      <c r="B3684" t="s">
        <v>1062</v>
      </c>
      <c r="C3684" t="s">
        <v>1433</v>
      </c>
      <c r="D3684" t="s">
        <v>239</v>
      </c>
      <c r="E3684" t="s">
        <v>1546</v>
      </c>
      <c r="F3684" t="s">
        <v>123</v>
      </c>
      <c r="G3684" s="87">
        <v>43902</v>
      </c>
      <c r="H3684" t="s">
        <v>2974</v>
      </c>
      <c r="I3684" t="s">
        <v>6397</v>
      </c>
      <c r="J3684" t="s">
        <v>4528</v>
      </c>
      <c r="K3684">
        <v>10367</v>
      </c>
      <c r="L3684" t="s">
        <v>6390</v>
      </c>
      <c r="M3684" s="87">
        <v>43902</v>
      </c>
      <c r="N3684" t="s">
        <v>1551</v>
      </c>
      <c r="O3684" t="s">
        <v>1552</v>
      </c>
      <c r="P3684" s="61">
        <v>-264.70999999999998</v>
      </c>
      <c r="Q3684" t="s">
        <v>1552</v>
      </c>
      <c r="R3684" s="61">
        <v>0</v>
      </c>
      <c r="S3684" s="61">
        <v>-264.70999999999998</v>
      </c>
    </row>
    <row r="3685" spans="1:19" x14ac:dyDescent="0.2">
      <c r="A3685" t="s">
        <v>647</v>
      </c>
      <c r="B3685" t="s">
        <v>1062</v>
      </c>
      <c r="C3685" t="s">
        <v>1433</v>
      </c>
      <c r="D3685" t="s">
        <v>239</v>
      </c>
      <c r="E3685" t="s">
        <v>1546</v>
      </c>
      <c r="F3685" t="s">
        <v>123</v>
      </c>
      <c r="G3685" s="87">
        <v>43903</v>
      </c>
      <c r="H3685" t="s">
        <v>2974</v>
      </c>
      <c r="I3685" t="s">
        <v>4485</v>
      </c>
      <c r="J3685" t="s">
        <v>5911</v>
      </c>
      <c r="K3685">
        <v>10376</v>
      </c>
      <c r="L3685" t="s">
        <v>6398</v>
      </c>
      <c r="M3685" s="87">
        <v>43908</v>
      </c>
      <c r="N3685" t="s">
        <v>1635</v>
      </c>
      <c r="O3685" t="s">
        <v>1552</v>
      </c>
      <c r="P3685" s="61">
        <v>-440</v>
      </c>
      <c r="Q3685" t="s">
        <v>1552</v>
      </c>
      <c r="R3685" s="61">
        <v>0</v>
      </c>
      <c r="S3685" s="61">
        <v>-440</v>
      </c>
    </row>
    <row r="3686" spans="1:19" x14ac:dyDescent="0.2">
      <c r="A3686" t="s">
        <v>647</v>
      </c>
      <c r="B3686" t="s">
        <v>1062</v>
      </c>
      <c r="C3686" t="s">
        <v>1433</v>
      </c>
      <c r="D3686" t="s">
        <v>239</v>
      </c>
      <c r="E3686" t="s">
        <v>1546</v>
      </c>
      <c r="F3686" t="s">
        <v>123</v>
      </c>
      <c r="G3686" s="87">
        <v>43903</v>
      </c>
      <c r="H3686" t="s">
        <v>2974</v>
      </c>
      <c r="I3686" t="s">
        <v>6399</v>
      </c>
      <c r="J3686" t="s">
        <v>6400</v>
      </c>
      <c r="K3686">
        <v>10376</v>
      </c>
      <c r="L3686" t="s">
        <v>6387</v>
      </c>
      <c r="M3686" s="87">
        <v>43908</v>
      </c>
      <c r="N3686" t="s">
        <v>1635</v>
      </c>
      <c r="O3686" t="s">
        <v>1552</v>
      </c>
      <c r="P3686" s="61">
        <v>880</v>
      </c>
      <c r="Q3686" t="s">
        <v>1552</v>
      </c>
      <c r="R3686" s="61">
        <v>880</v>
      </c>
      <c r="S3686" s="61">
        <v>0</v>
      </c>
    </row>
    <row r="3687" spans="1:19" x14ac:dyDescent="0.2">
      <c r="A3687" t="s">
        <v>647</v>
      </c>
      <c r="B3687" t="s">
        <v>1062</v>
      </c>
      <c r="C3687" t="s">
        <v>1433</v>
      </c>
      <c r="D3687" t="s">
        <v>239</v>
      </c>
      <c r="E3687" t="s">
        <v>1546</v>
      </c>
      <c r="F3687" t="s">
        <v>123</v>
      </c>
      <c r="G3687" s="87">
        <v>43906</v>
      </c>
      <c r="H3687" t="s">
        <v>2974</v>
      </c>
      <c r="I3687" t="s">
        <v>6401</v>
      </c>
      <c r="J3687" t="s">
        <v>4674</v>
      </c>
      <c r="K3687">
        <v>10376</v>
      </c>
      <c r="L3687" t="s">
        <v>6402</v>
      </c>
      <c r="M3687" s="87">
        <v>43908</v>
      </c>
      <c r="N3687" t="s">
        <v>1635</v>
      </c>
      <c r="O3687" t="s">
        <v>1552</v>
      </c>
      <c r="P3687" s="61">
        <v>-10612</v>
      </c>
      <c r="Q3687" t="s">
        <v>1552</v>
      </c>
      <c r="R3687" s="61">
        <v>0</v>
      </c>
      <c r="S3687" s="61">
        <v>-10612</v>
      </c>
    </row>
    <row r="3688" spans="1:19" x14ac:dyDescent="0.2">
      <c r="A3688" t="s">
        <v>647</v>
      </c>
      <c r="B3688" t="s">
        <v>1062</v>
      </c>
      <c r="C3688" t="s">
        <v>1433</v>
      </c>
      <c r="D3688" t="s">
        <v>239</v>
      </c>
      <c r="E3688" t="s">
        <v>1546</v>
      </c>
      <c r="F3688" t="s">
        <v>123</v>
      </c>
      <c r="G3688" s="87">
        <v>43906</v>
      </c>
      <c r="H3688" t="s">
        <v>2974</v>
      </c>
      <c r="I3688" t="s">
        <v>6403</v>
      </c>
      <c r="J3688" t="s">
        <v>4608</v>
      </c>
      <c r="K3688">
        <v>10376</v>
      </c>
      <c r="L3688" t="s">
        <v>6404</v>
      </c>
      <c r="M3688" s="87">
        <v>43908</v>
      </c>
      <c r="N3688" t="s">
        <v>1635</v>
      </c>
      <c r="O3688" t="s">
        <v>1552</v>
      </c>
      <c r="P3688" s="61">
        <v>4177.8</v>
      </c>
      <c r="Q3688" t="s">
        <v>1552</v>
      </c>
      <c r="R3688" s="61">
        <v>4177.8</v>
      </c>
      <c r="S3688" s="61">
        <v>0</v>
      </c>
    </row>
    <row r="3689" spans="1:19" x14ac:dyDescent="0.2">
      <c r="A3689" t="s">
        <v>647</v>
      </c>
      <c r="B3689" t="s">
        <v>1062</v>
      </c>
      <c r="C3689" t="s">
        <v>1433</v>
      </c>
      <c r="D3689" t="s">
        <v>239</v>
      </c>
      <c r="E3689" t="s">
        <v>1546</v>
      </c>
      <c r="F3689" t="s">
        <v>123</v>
      </c>
      <c r="G3689" s="87">
        <v>43906</v>
      </c>
      <c r="H3689" t="s">
        <v>2974</v>
      </c>
      <c r="I3689" t="s">
        <v>6405</v>
      </c>
      <c r="J3689" t="s">
        <v>5868</v>
      </c>
      <c r="K3689">
        <v>10376</v>
      </c>
      <c r="L3689" t="s">
        <v>6404</v>
      </c>
      <c r="M3689" s="87">
        <v>43908</v>
      </c>
      <c r="N3689" t="s">
        <v>1635</v>
      </c>
      <c r="O3689" t="s">
        <v>1552</v>
      </c>
      <c r="P3689" s="61">
        <v>550</v>
      </c>
      <c r="Q3689" t="s">
        <v>1552</v>
      </c>
      <c r="R3689" s="61">
        <v>550</v>
      </c>
      <c r="S3689" s="61">
        <v>0</v>
      </c>
    </row>
    <row r="3690" spans="1:19" x14ac:dyDescent="0.2">
      <c r="A3690" t="s">
        <v>647</v>
      </c>
      <c r="B3690" t="s">
        <v>1062</v>
      </c>
      <c r="C3690" t="s">
        <v>1433</v>
      </c>
      <c r="D3690" t="s">
        <v>239</v>
      </c>
      <c r="E3690" t="s">
        <v>1546</v>
      </c>
      <c r="F3690" t="s">
        <v>123</v>
      </c>
      <c r="G3690" s="87">
        <v>43907</v>
      </c>
      <c r="H3690" t="s">
        <v>2974</v>
      </c>
      <c r="I3690" t="s">
        <v>6406</v>
      </c>
      <c r="J3690" t="s">
        <v>4578</v>
      </c>
      <c r="K3690">
        <v>10375</v>
      </c>
      <c r="L3690" t="s">
        <v>6407</v>
      </c>
      <c r="M3690" s="87">
        <v>43908</v>
      </c>
      <c r="N3690" t="s">
        <v>1635</v>
      </c>
      <c r="O3690" t="s">
        <v>1552</v>
      </c>
      <c r="P3690" s="61">
        <v>-43.98</v>
      </c>
      <c r="Q3690" t="s">
        <v>1552</v>
      </c>
      <c r="R3690" s="61">
        <v>0</v>
      </c>
      <c r="S3690" s="61">
        <v>-43.98</v>
      </c>
    </row>
    <row r="3691" spans="1:19" x14ac:dyDescent="0.2">
      <c r="A3691" t="s">
        <v>647</v>
      </c>
      <c r="B3691" t="s">
        <v>1062</v>
      </c>
      <c r="C3691" t="s">
        <v>1433</v>
      </c>
      <c r="D3691" t="s">
        <v>239</v>
      </c>
      <c r="E3691" t="s">
        <v>1546</v>
      </c>
      <c r="F3691" t="s">
        <v>123</v>
      </c>
      <c r="G3691" s="87">
        <v>43907</v>
      </c>
      <c r="H3691" t="s">
        <v>2974</v>
      </c>
      <c r="I3691" t="s">
        <v>6408</v>
      </c>
      <c r="J3691" t="s">
        <v>4940</v>
      </c>
      <c r="K3691">
        <v>10375</v>
      </c>
      <c r="L3691" t="s">
        <v>6409</v>
      </c>
      <c r="M3691" s="87">
        <v>43908</v>
      </c>
      <c r="N3691" t="s">
        <v>1635</v>
      </c>
      <c r="O3691" t="s">
        <v>1552</v>
      </c>
      <c r="P3691" s="61">
        <v>2880.9</v>
      </c>
      <c r="Q3691" t="s">
        <v>1552</v>
      </c>
      <c r="R3691" s="61">
        <v>2880.9</v>
      </c>
      <c r="S3691" s="61">
        <v>0</v>
      </c>
    </row>
    <row r="3692" spans="1:19" x14ac:dyDescent="0.2">
      <c r="A3692" t="s">
        <v>647</v>
      </c>
      <c r="B3692" t="s">
        <v>1062</v>
      </c>
      <c r="C3692" t="s">
        <v>1433</v>
      </c>
      <c r="D3692" t="s">
        <v>239</v>
      </c>
      <c r="E3692" t="s">
        <v>1546</v>
      </c>
      <c r="F3692" t="s">
        <v>123</v>
      </c>
      <c r="G3692" s="87">
        <v>43907</v>
      </c>
      <c r="H3692" t="s">
        <v>2974</v>
      </c>
      <c r="I3692" t="s">
        <v>6410</v>
      </c>
      <c r="J3692" t="s">
        <v>6411</v>
      </c>
      <c r="K3692">
        <v>10375</v>
      </c>
      <c r="L3692" t="s">
        <v>6409</v>
      </c>
      <c r="M3692" s="87">
        <v>43908</v>
      </c>
      <c r="N3692" t="s">
        <v>1635</v>
      </c>
      <c r="O3692" t="s">
        <v>1552</v>
      </c>
      <c r="P3692" s="61">
        <v>891</v>
      </c>
      <c r="Q3692" t="s">
        <v>1552</v>
      </c>
      <c r="R3692" s="61">
        <v>891</v>
      </c>
      <c r="S3692" s="61">
        <v>0</v>
      </c>
    </row>
    <row r="3693" spans="1:19" x14ac:dyDescent="0.2">
      <c r="A3693" t="s">
        <v>647</v>
      </c>
      <c r="B3693" t="s">
        <v>1062</v>
      </c>
      <c r="C3693" t="s">
        <v>1433</v>
      </c>
      <c r="D3693" t="s">
        <v>239</v>
      </c>
      <c r="E3693" t="s">
        <v>1546</v>
      </c>
      <c r="F3693" t="s">
        <v>123</v>
      </c>
      <c r="G3693" s="87">
        <v>43907</v>
      </c>
      <c r="H3693" t="s">
        <v>2974</v>
      </c>
      <c r="I3693" t="s">
        <v>6412</v>
      </c>
      <c r="J3693" t="s">
        <v>6346</v>
      </c>
      <c r="K3693">
        <v>10375</v>
      </c>
      <c r="L3693" t="s">
        <v>6409</v>
      </c>
      <c r="M3693" s="87">
        <v>43908</v>
      </c>
      <c r="N3693" t="s">
        <v>1635</v>
      </c>
      <c r="O3693" t="s">
        <v>1552</v>
      </c>
      <c r="P3693" s="61">
        <v>2871</v>
      </c>
      <c r="Q3693" t="s">
        <v>1552</v>
      </c>
      <c r="R3693" s="61">
        <v>2871</v>
      </c>
      <c r="S3693" s="61">
        <v>0</v>
      </c>
    </row>
    <row r="3694" spans="1:19" x14ac:dyDescent="0.2">
      <c r="A3694" t="s">
        <v>647</v>
      </c>
      <c r="B3694" t="s">
        <v>1062</v>
      </c>
      <c r="C3694" t="s">
        <v>1433</v>
      </c>
      <c r="D3694" t="s">
        <v>239</v>
      </c>
      <c r="E3694" t="s">
        <v>1546</v>
      </c>
      <c r="F3694" t="s">
        <v>123</v>
      </c>
      <c r="G3694" s="87">
        <v>43907</v>
      </c>
      <c r="H3694" t="s">
        <v>2974</v>
      </c>
      <c r="I3694" t="s">
        <v>6413</v>
      </c>
      <c r="J3694" t="s">
        <v>6414</v>
      </c>
      <c r="K3694">
        <v>10375</v>
      </c>
      <c r="L3694" t="s">
        <v>6409</v>
      </c>
      <c r="M3694" s="87">
        <v>43908</v>
      </c>
      <c r="N3694" t="s">
        <v>1635</v>
      </c>
      <c r="O3694" t="s">
        <v>1552</v>
      </c>
      <c r="P3694" s="61">
        <v>1089</v>
      </c>
      <c r="Q3694" t="s">
        <v>1552</v>
      </c>
      <c r="R3694" s="61">
        <v>1089</v>
      </c>
      <c r="S3694" s="61">
        <v>0</v>
      </c>
    </row>
    <row r="3695" spans="1:19" x14ac:dyDescent="0.2">
      <c r="A3695" t="s">
        <v>647</v>
      </c>
      <c r="B3695" t="s">
        <v>1062</v>
      </c>
      <c r="C3695" t="s">
        <v>1433</v>
      </c>
      <c r="D3695" t="s">
        <v>239</v>
      </c>
      <c r="E3695" t="s">
        <v>1546</v>
      </c>
      <c r="F3695" t="s">
        <v>123</v>
      </c>
      <c r="G3695" s="87">
        <v>43907</v>
      </c>
      <c r="H3695" t="s">
        <v>2974</v>
      </c>
      <c r="I3695" t="s">
        <v>6415</v>
      </c>
      <c r="J3695" t="s">
        <v>6219</v>
      </c>
      <c r="K3695">
        <v>10375</v>
      </c>
      <c r="L3695" t="s">
        <v>6409</v>
      </c>
      <c r="M3695" s="87">
        <v>43908</v>
      </c>
      <c r="N3695" t="s">
        <v>1635</v>
      </c>
      <c r="O3695" t="s">
        <v>1552</v>
      </c>
      <c r="P3695" s="61">
        <v>330</v>
      </c>
      <c r="Q3695" t="s">
        <v>1552</v>
      </c>
      <c r="R3695" s="61">
        <v>330</v>
      </c>
      <c r="S3695" s="61">
        <v>0</v>
      </c>
    </row>
    <row r="3696" spans="1:19" x14ac:dyDescent="0.2">
      <c r="A3696" t="s">
        <v>647</v>
      </c>
      <c r="B3696" t="s">
        <v>1062</v>
      </c>
      <c r="C3696" t="s">
        <v>1433</v>
      </c>
      <c r="D3696" t="s">
        <v>239</v>
      </c>
      <c r="E3696" t="s">
        <v>1546</v>
      </c>
      <c r="F3696" t="s">
        <v>123</v>
      </c>
      <c r="G3696" s="87">
        <v>43907</v>
      </c>
      <c r="H3696" t="s">
        <v>2974</v>
      </c>
      <c r="I3696" t="s">
        <v>6416</v>
      </c>
      <c r="J3696" t="s">
        <v>4577</v>
      </c>
      <c r="K3696">
        <v>10375</v>
      </c>
      <c r="L3696" t="s">
        <v>6417</v>
      </c>
      <c r="M3696" s="87">
        <v>43908</v>
      </c>
      <c r="N3696" t="s">
        <v>1635</v>
      </c>
      <c r="O3696" t="s">
        <v>1552</v>
      </c>
      <c r="P3696" s="61">
        <v>49.5</v>
      </c>
      <c r="Q3696" t="s">
        <v>1552</v>
      </c>
      <c r="R3696" s="61">
        <v>49.5</v>
      </c>
      <c r="S3696" s="61">
        <v>0</v>
      </c>
    </row>
    <row r="3697" spans="1:19" x14ac:dyDescent="0.2">
      <c r="A3697" t="s">
        <v>647</v>
      </c>
      <c r="B3697" t="s">
        <v>1062</v>
      </c>
      <c r="C3697" t="s">
        <v>1433</v>
      </c>
      <c r="D3697" t="s">
        <v>239</v>
      </c>
      <c r="E3697" t="s">
        <v>1546</v>
      </c>
      <c r="F3697" t="s">
        <v>123</v>
      </c>
      <c r="G3697" s="87">
        <v>43907</v>
      </c>
      <c r="H3697" t="s">
        <v>2974</v>
      </c>
      <c r="I3697" t="s">
        <v>6418</v>
      </c>
      <c r="J3697" t="s">
        <v>6419</v>
      </c>
      <c r="K3697">
        <v>10375</v>
      </c>
      <c r="L3697" t="s">
        <v>6420</v>
      </c>
      <c r="M3697" s="87">
        <v>43908</v>
      </c>
      <c r="N3697" t="s">
        <v>1635</v>
      </c>
      <c r="O3697" t="s">
        <v>1552</v>
      </c>
      <c r="P3697" s="61">
        <v>-165</v>
      </c>
      <c r="Q3697" t="s">
        <v>1552</v>
      </c>
      <c r="R3697" s="61">
        <v>0</v>
      </c>
      <c r="S3697" s="61">
        <v>-165</v>
      </c>
    </row>
    <row r="3698" spans="1:19" x14ac:dyDescent="0.2">
      <c r="A3698" t="s">
        <v>647</v>
      </c>
      <c r="B3698" t="s">
        <v>1062</v>
      </c>
      <c r="C3698" t="s">
        <v>1433</v>
      </c>
      <c r="D3698" t="s">
        <v>239</v>
      </c>
      <c r="E3698" t="s">
        <v>1546</v>
      </c>
      <c r="F3698" t="s">
        <v>123</v>
      </c>
      <c r="G3698" s="87">
        <v>43908</v>
      </c>
      <c r="H3698" t="s">
        <v>2974</v>
      </c>
      <c r="I3698" t="s">
        <v>6421</v>
      </c>
      <c r="J3698" t="s">
        <v>5885</v>
      </c>
      <c r="K3698">
        <v>10381</v>
      </c>
      <c r="L3698" t="s">
        <v>6422</v>
      </c>
      <c r="M3698" s="87">
        <v>43921</v>
      </c>
      <c r="N3698" t="s">
        <v>1635</v>
      </c>
      <c r="O3698" t="s">
        <v>1552</v>
      </c>
      <c r="P3698" s="61">
        <v>1380.5</v>
      </c>
      <c r="Q3698" t="s">
        <v>1552</v>
      </c>
      <c r="R3698" s="61">
        <v>1380.5</v>
      </c>
      <c r="S3698" s="61">
        <v>0</v>
      </c>
    </row>
    <row r="3699" spans="1:19" x14ac:dyDescent="0.2">
      <c r="A3699" t="s">
        <v>647</v>
      </c>
      <c r="B3699" t="s">
        <v>1062</v>
      </c>
      <c r="C3699" t="s">
        <v>1433</v>
      </c>
      <c r="D3699" t="s">
        <v>239</v>
      </c>
      <c r="E3699" t="s">
        <v>1546</v>
      </c>
      <c r="F3699" t="s">
        <v>123</v>
      </c>
      <c r="G3699" s="87">
        <v>43908</v>
      </c>
      <c r="H3699" t="s">
        <v>2974</v>
      </c>
      <c r="I3699" t="s">
        <v>6423</v>
      </c>
      <c r="J3699" t="s">
        <v>6424</v>
      </c>
      <c r="K3699">
        <v>10381</v>
      </c>
      <c r="L3699" t="s">
        <v>6422</v>
      </c>
      <c r="M3699" s="87">
        <v>43921</v>
      </c>
      <c r="N3699" t="s">
        <v>1635</v>
      </c>
      <c r="O3699" t="s">
        <v>1552</v>
      </c>
      <c r="P3699" s="61">
        <v>1100</v>
      </c>
      <c r="Q3699" t="s">
        <v>1552</v>
      </c>
      <c r="R3699" s="61">
        <v>1100</v>
      </c>
      <c r="S3699" s="61">
        <v>0</v>
      </c>
    </row>
    <row r="3700" spans="1:19" x14ac:dyDescent="0.2">
      <c r="A3700" t="s">
        <v>647</v>
      </c>
      <c r="B3700" t="s">
        <v>1062</v>
      </c>
      <c r="C3700" t="s">
        <v>1433</v>
      </c>
      <c r="D3700" t="s">
        <v>239</v>
      </c>
      <c r="E3700" t="s">
        <v>1546</v>
      </c>
      <c r="F3700" t="s">
        <v>123</v>
      </c>
      <c r="G3700" s="87">
        <v>43908</v>
      </c>
      <c r="H3700" t="s">
        <v>2974</v>
      </c>
      <c r="I3700" t="s">
        <v>6425</v>
      </c>
      <c r="J3700" t="s">
        <v>6426</v>
      </c>
      <c r="K3700">
        <v>10381</v>
      </c>
      <c r="L3700" t="s">
        <v>6422</v>
      </c>
      <c r="M3700" s="87">
        <v>43921</v>
      </c>
      <c r="N3700" t="s">
        <v>1635</v>
      </c>
      <c r="O3700" t="s">
        <v>1552</v>
      </c>
      <c r="P3700" s="61">
        <v>1089</v>
      </c>
      <c r="Q3700" t="s">
        <v>1552</v>
      </c>
      <c r="R3700" s="61">
        <v>1089</v>
      </c>
      <c r="S3700" s="61">
        <v>0</v>
      </c>
    </row>
    <row r="3701" spans="1:19" x14ac:dyDescent="0.2">
      <c r="A3701" t="s">
        <v>647</v>
      </c>
      <c r="B3701" t="s">
        <v>1062</v>
      </c>
      <c r="C3701" t="s">
        <v>1433</v>
      </c>
      <c r="D3701" t="s">
        <v>239</v>
      </c>
      <c r="E3701" t="s">
        <v>1546</v>
      </c>
      <c r="F3701" t="s">
        <v>123</v>
      </c>
      <c r="G3701" s="87">
        <v>43909</v>
      </c>
      <c r="H3701" t="s">
        <v>2974</v>
      </c>
      <c r="I3701" t="s">
        <v>6427</v>
      </c>
      <c r="J3701" t="s">
        <v>6350</v>
      </c>
      <c r="K3701">
        <v>10380</v>
      </c>
      <c r="L3701" t="s">
        <v>6428</v>
      </c>
      <c r="M3701" s="87">
        <v>43921</v>
      </c>
      <c r="N3701" t="s">
        <v>1635</v>
      </c>
      <c r="O3701" t="s">
        <v>1552</v>
      </c>
      <c r="P3701" s="61">
        <v>-300</v>
      </c>
      <c r="Q3701" t="s">
        <v>1552</v>
      </c>
      <c r="R3701" s="61">
        <v>0</v>
      </c>
      <c r="S3701" s="61">
        <v>-300</v>
      </c>
    </row>
    <row r="3702" spans="1:19" x14ac:dyDescent="0.2">
      <c r="A3702" t="s">
        <v>647</v>
      </c>
      <c r="B3702" t="s">
        <v>1062</v>
      </c>
      <c r="C3702" t="s">
        <v>1433</v>
      </c>
      <c r="D3702" t="s">
        <v>239</v>
      </c>
      <c r="E3702" t="s">
        <v>1546</v>
      </c>
      <c r="F3702" t="s">
        <v>123</v>
      </c>
      <c r="G3702" s="87">
        <v>43909</v>
      </c>
      <c r="H3702" t="s">
        <v>2974</v>
      </c>
      <c r="I3702" t="s">
        <v>6429</v>
      </c>
      <c r="J3702" t="s">
        <v>6430</v>
      </c>
      <c r="K3702">
        <v>10380</v>
      </c>
      <c r="L3702" t="s">
        <v>6431</v>
      </c>
      <c r="M3702" s="87">
        <v>43921</v>
      </c>
      <c r="N3702" t="s">
        <v>1635</v>
      </c>
      <c r="O3702" t="s">
        <v>1552</v>
      </c>
      <c r="P3702" s="61">
        <v>-80</v>
      </c>
      <c r="Q3702" t="s">
        <v>1552</v>
      </c>
      <c r="R3702" s="61">
        <v>0</v>
      </c>
      <c r="S3702" s="61">
        <v>-80</v>
      </c>
    </row>
    <row r="3703" spans="1:19" x14ac:dyDescent="0.2">
      <c r="A3703" t="s">
        <v>647</v>
      </c>
      <c r="B3703" t="s">
        <v>1062</v>
      </c>
      <c r="C3703" t="s">
        <v>1433</v>
      </c>
      <c r="D3703" t="s">
        <v>239</v>
      </c>
      <c r="E3703" t="s">
        <v>1546</v>
      </c>
      <c r="F3703" t="s">
        <v>123</v>
      </c>
      <c r="G3703" s="87">
        <v>43909</v>
      </c>
      <c r="H3703" t="s">
        <v>2974</v>
      </c>
      <c r="I3703" t="s">
        <v>6432</v>
      </c>
      <c r="J3703" t="s">
        <v>6325</v>
      </c>
      <c r="K3703">
        <v>10380</v>
      </c>
      <c r="L3703" t="s">
        <v>6431</v>
      </c>
      <c r="M3703" s="87">
        <v>43921</v>
      </c>
      <c r="N3703" t="s">
        <v>1635</v>
      </c>
      <c r="O3703" t="s">
        <v>1552</v>
      </c>
      <c r="P3703" s="61">
        <v>-150</v>
      </c>
      <c r="Q3703" t="s">
        <v>1552</v>
      </c>
      <c r="R3703" s="61">
        <v>0</v>
      </c>
      <c r="S3703" s="61">
        <v>-150</v>
      </c>
    </row>
    <row r="3704" spans="1:19" x14ac:dyDescent="0.2">
      <c r="A3704" t="s">
        <v>647</v>
      </c>
      <c r="B3704" t="s">
        <v>1062</v>
      </c>
      <c r="C3704" t="s">
        <v>1433</v>
      </c>
      <c r="D3704" t="s">
        <v>239</v>
      </c>
      <c r="E3704" t="s">
        <v>1546</v>
      </c>
      <c r="F3704" t="s">
        <v>123</v>
      </c>
      <c r="G3704" s="87">
        <v>43909</v>
      </c>
      <c r="H3704" t="s">
        <v>2974</v>
      </c>
      <c r="I3704" t="s">
        <v>6433</v>
      </c>
      <c r="J3704" t="s">
        <v>4740</v>
      </c>
      <c r="K3704">
        <v>10380</v>
      </c>
      <c r="L3704" t="s">
        <v>6431</v>
      </c>
      <c r="M3704" s="87">
        <v>43921</v>
      </c>
      <c r="N3704" t="s">
        <v>1635</v>
      </c>
      <c r="O3704" t="s">
        <v>1552</v>
      </c>
      <c r="P3704" s="61">
        <v>-300</v>
      </c>
      <c r="Q3704" t="s">
        <v>1552</v>
      </c>
      <c r="R3704" s="61">
        <v>0</v>
      </c>
      <c r="S3704" s="61">
        <v>-300</v>
      </c>
    </row>
    <row r="3705" spans="1:19" x14ac:dyDescent="0.2">
      <c r="A3705" t="s">
        <v>647</v>
      </c>
      <c r="B3705" t="s">
        <v>1062</v>
      </c>
      <c r="C3705" t="s">
        <v>1433</v>
      </c>
      <c r="D3705" t="s">
        <v>239</v>
      </c>
      <c r="E3705" t="s">
        <v>1546</v>
      </c>
      <c r="F3705" t="s">
        <v>123</v>
      </c>
      <c r="G3705" s="87">
        <v>43909</v>
      </c>
      <c r="H3705" t="s">
        <v>2974</v>
      </c>
      <c r="I3705" t="s">
        <v>6434</v>
      </c>
      <c r="J3705" t="s">
        <v>6435</v>
      </c>
      <c r="K3705">
        <v>10380</v>
      </c>
      <c r="L3705" t="s">
        <v>6436</v>
      </c>
      <c r="M3705" s="87">
        <v>43921</v>
      </c>
      <c r="N3705" t="s">
        <v>1635</v>
      </c>
      <c r="O3705" t="s">
        <v>1552</v>
      </c>
      <c r="P3705" s="61">
        <v>1100</v>
      </c>
      <c r="Q3705" t="s">
        <v>1552</v>
      </c>
      <c r="R3705" s="61">
        <v>1100</v>
      </c>
      <c r="S3705" s="61">
        <v>0</v>
      </c>
    </row>
    <row r="3706" spans="1:19" x14ac:dyDescent="0.2">
      <c r="A3706" t="s">
        <v>647</v>
      </c>
      <c r="B3706" t="s">
        <v>1062</v>
      </c>
      <c r="C3706" t="s">
        <v>1433</v>
      </c>
      <c r="D3706" t="s">
        <v>239</v>
      </c>
      <c r="E3706" t="s">
        <v>1546</v>
      </c>
      <c r="F3706" t="s">
        <v>123</v>
      </c>
      <c r="G3706" s="87">
        <v>43909</v>
      </c>
      <c r="H3706" t="s">
        <v>2974</v>
      </c>
      <c r="I3706" t="s">
        <v>6437</v>
      </c>
      <c r="J3706" t="s">
        <v>6315</v>
      </c>
      <c r="K3706">
        <v>10380</v>
      </c>
      <c r="L3706" t="s">
        <v>6436</v>
      </c>
      <c r="M3706" s="87">
        <v>43921</v>
      </c>
      <c r="N3706" t="s">
        <v>1635</v>
      </c>
      <c r="O3706" t="s">
        <v>1552</v>
      </c>
      <c r="P3706" s="61">
        <v>1045</v>
      </c>
      <c r="Q3706" t="s">
        <v>1552</v>
      </c>
      <c r="R3706" s="61">
        <v>1045</v>
      </c>
      <c r="S3706" s="61">
        <v>0</v>
      </c>
    </row>
    <row r="3707" spans="1:19" x14ac:dyDescent="0.2">
      <c r="A3707" t="s">
        <v>647</v>
      </c>
      <c r="B3707" t="s">
        <v>1062</v>
      </c>
      <c r="C3707" t="s">
        <v>1433</v>
      </c>
      <c r="D3707" t="s">
        <v>239</v>
      </c>
      <c r="E3707" t="s">
        <v>1546</v>
      </c>
      <c r="F3707" t="s">
        <v>123</v>
      </c>
      <c r="G3707" s="87">
        <v>43910</v>
      </c>
      <c r="H3707" t="s">
        <v>2974</v>
      </c>
      <c r="I3707" t="s">
        <v>6438</v>
      </c>
      <c r="J3707" t="s">
        <v>4765</v>
      </c>
      <c r="K3707">
        <v>10380</v>
      </c>
      <c r="L3707" t="s">
        <v>6436</v>
      </c>
      <c r="M3707" s="87">
        <v>43921</v>
      </c>
      <c r="N3707" t="s">
        <v>1635</v>
      </c>
      <c r="O3707" t="s">
        <v>1552</v>
      </c>
      <c r="P3707" s="61">
        <v>2750</v>
      </c>
      <c r="Q3707" t="s">
        <v>1552</v>
      </c>
      <c r="R3707" s="61">
        <v>2750</v>
      </c>
      <c r="S3707" s="61">
        <v>0</v>
      </c>
    </row>
    <row r="3708" spans="1:19" x14ac:dyDescent="0.2">
      <c r="A3708" t="s">
        <v>647</v>
      </c>
      <c r="B3708" t="s">
        <v>1062</v>
      </c>
      <c r="C3708" t="s">
        <v>1433</v>
      </c>
      <c r="D3708" t="s">
        <v>239</v>
      </c>
      <c r="E3708" t="s">
        <v>1546</v>
      </c>
      <c r="F3708" t="s">
        <v>123</v>
      </c>
      <c r="G3708" s="87">
        <v>43910</v>
      </c>
      <c r="H3708" t="s">
        <v>2974</v>
      </c>
      <c r="I3708" t="s">
        <v>6439</v>
      </c>
      <c r="J3708" t="s">
        <v>6440</v>
      </c>
      <c r="K3708">
        <v>10380</v>
      </c>
      <c r="L3708" t="s">
        <v>6436</v>
      </c>
      <c r="M3708" s="87">
        <v>43921</v>
      </c>
      <c r="N3708" t="s">
        <v>1635</v>
      </c>
      <c r="O3708" t="s">
        <v>1552</v>
      </c>
      <c r="P3708" s="61">
        <v>495</v>
      </c>
      <c r="Q3708" t="s">
        <v>1552</v>
      </c>
      <c r="R3708" s="61">
        <v>495</v>
      </c>
      <c r="S3708" s="61">
        <v>0</v>
      </c>
    </row>
    <row r="3709" spans="1:19" x14ac:dyDescent="0.2">
      <c r="A3709" t="s">
        <v>647</v>
      </c>
      <c r="B3709" t="s">
        <v>1062</v>
      </c>
      <c r="C3709" t="s">
        <v>1433</v>
      </c>
      <c r="D3709" t="s">
        <v>239</v>
      </c>
      <c r="E3709" t="s">
        <v>1546</v>
      </c>
      <c r="F3709" t="s">
        <v>123</v>
      </c>
      <c r="G3709" s="87">
        <v>43910</v>
      </c>
      <c r="H3709" t="s">
        <v>2974</v>
      </c>
      <c r="I3709" t="s">
        <v>6441</v>
      </c>
      <c r="J3709" t="s">
        <v>4597</v>
      </c>
      <c r="K3709">
        <v>10380</v>
      </c>
      <c r="L3709" t="s">
        <v>6436</v>
      </c>
      <c r="M3709" s="87">
        <v>43921</v>
      </c>
      <c r="N3709" t="s">
        <v>1635</v>
      </c>
      <c r="O3709" t="s">
        <v>1552</v>
      </c>
      <c r="P3709" s="61">
        <v>484</v>
      </c>
      <c r="Q3709" t="s">
        <v>1552</v>
      </c>
      <c r="R3709" s="61">
        <v>484</v>
      </c>
      <c r="S3709" s="61">
        <v>0</v>
      </c>
    </row>
    <row r="3710" spans="1:19" x14ac:dyDescent="0.2">
      <c r="A3710" t="s">
        <v>647</v>
      </c>
      <c r="B3710" t="s">
        <v>1062</v>
      </c>
      <c r="C3710" t="s">
        <v>1433</v>
      </c>
      <c r="D3710" t="s">
        <v>239</v>
      </c>
      <c r="E3710" t="s">
        <v>1546</v>
      </c>
      <c r="F3710" t="s">
        <v>123</v>
      </c>
      <c r="G3710" s="87">
        <v>43910</v>
      </c>
      <c r="H3710" t="s">
        <v>2974</v>
      </c>
      <c r="I3710" t="s">
        <v>6442</v>
      </c>
      <c r="J3710" t="s">
        <v>4660</v>
      </c>
      <c r="K3710">
        <v>10380</v>
      </c>
      <c r="L3710" t="s">
        <v>6443</v>
      </c>
      <c r="M3710" s="87">
        <v>43921</v>
      </c>
      <c r="N3710" t="s">
        <v>1635</v>
      </c>
      <c r="O3710" t="s">
        <v>1552</v>
      </c>
      <c r="P3710" s="61">
        <v>561</v>
      </c>
      <c r="Q3710" t="s">
        <v>1552</v>
      </c>
      <c r="R3710" s="61">
        <v>561</v>
      </c>
      <c r="S3710" s="61">
        <v>0</v>
      </c>
    </row>
    <row r="3711" spans="1:19" x14ac:dyDescent="0.2">
      <c r="A3711" t="s">
        <v>647</v>
      </c>
      <c r="B3711" t="s">
        <v>1062</v>
      </c>
      <c r="C3711" t="s">
        <v>1433</v>
      </c>
      <c r="D3711" t="s">
        <v>239</v>
      </c>
      <c r="E3711" t="s">
        <v>1546</v>
      </c>
      <c r="F3711" t="s">
        <v>123</v>
      </c>
      <c r="G3711" s="87">
        <v>43913</v>
      </c>
      <c r="H3711" t="s">
        <v>2974</v>
      </c>
      <c r="I3711" t="s">
        <v>6444</v>
      </c>
      <c r="J3711" t="s">
        <v>5096</v>
      </c>
      <c r="K3711">
        <v>10379</v>
      </c>
      <c r="L3711" t="s">
        <v>6445</v>
      </c>
      <c r="M3711" s="87">
        <v>43921</v>
      </c>
      <c r="N3711" t="s">
        <v>1635</v>
      </c>
      <c r="O3711" t="s">
        <v>1552</v>
      </c>
      <c r="P3711" s="61">
        <v>3269.08</v>
      </c>
      <c r="Q3711" t="s">
        <v>1552</v>
      </c>
      <c r="R3711" s="61">
        <v>3269.08</v>
      </c>
      <c r="S3711" s="61">
        <v>0</v>
      </c>
    </row>
    <row r="3712" spans="1:19" x14ac:dyDescent="0.2">
      <c r="A3712" t="s">
        <v>647</v>
      </c>
      <c r="B3712" t="s">
        <v>1062</v>
      </c>
      <c r="C3712" t="s">
        <v>1433</v>
      </c>
      <c r="D3712" t="s">
        <v>239</v>
      </c>
      <c r="E3712" t="s">
        <v>1546</v>
      </c>
      <c r="F3712" t="s">
        <v>123</v>
      </c>
      <c r="G3712" s="87">
        <v>43913</v>
      </c>
      <c r="H3712" t="s">
        <v>2974</v>
      </c>
      <c r="I3712" t="s">
        <v>6446</v>
      </c>
      <c r="J3712" t="s">
        <v>4852</v>
      </c>
      <c r="K3712">
        <v>10379</v>
      </c>
      <c r="L3712" t="s">
        <v>6445</v>
      </c>
      <c r="M3712" s="87">
        <v>43921</v>
      </c>
      <c r="N3712" t="s">
        <v>1635</v>
      </c>
      <c r="O3712" t="s">
        <v>1552</v>
      </c>
      <c r="P3712" s="61">
        <v>2970</v>
      </c>
      <c r="Q3712" t="s">
        <v>1552</v>
      </c>
      <c r="R3712" s="61">
        <v>2970</v>
      </c>
      <c r="S3712" s="61">
        <v>0</v>
      </c>
    </row>
    <row r="3713" spans="1:19" x14ac:dyDescent="0.2">
      <c r="A3713" t="s">
        <v>647</v>
      </c>
      <c r="B3713" t="s">
        <v>1062</v>
      </c>
      <c r="C3713" t="s">
        <v>1433</v>
      </c>
      <c r="D3713" t="s">
        <v>239</v>
      </c>
      <c r="E3713" t="s">
        <v>1546</v>
      </c>
      <c r="F3713" t="s">
        <v>123</v>
      </c>
      <c r="G3713" s="87">
        <v>43914</v>
      </c>
      <c r="H3713" t="s">
        <v>2974</v>
      </c>
      <c r="I3713" t="s">
        <v>6447</v>
      </c>
      <c r="J3713" t="s">
        <v>5320</v>
      </c>
      <c r="K3713">
        <v>10379</v>
      </c>
      <c r="L3713" t="s">
        <v>6448</v>
      </c>
      <c r="M3713" s="87">
        <v>43921</v>
      </c>
      <c r="N3713" t="s">
        <v>1635</v>
      </c>
      <c r="O3713" t="s">
        <v>1552</v>
      </c>
      <c r="P3713" s="61">
        <v>6050</v>
      </c>
      <c r="Q3713" t="s">
        <v>1552</v>
      </c>
      <c r="R3713" s="61">
        <v>6050</v>
      </c>
      <c r="S3713" s="61">
        <v>0</v>
      </c>
    </row>
    <row r="3714" spans="1:19" x14ac:dyDescent="0.2">
      <c r="A3714" t="s">
        <v>647</v>
      </c>
      <c r="B3714" t="s">
        <v>1062</v>
      </c>
      <c r="C3714" t="s">
        <v>1433</v>
      </c>
      <c r="D3714" t="s">
        <v>239</v>
      </c>
      <c r="E3714" t="s">
        <v>1546</v>
      </c>
      <c r="F3714" t="s">
        <v>123</v>
      </c>
      <c r="G3714" s="87">
        <v>43914</v>
      </c>
      <c r="H3714" t="s">
        <v>2974</v>
      </c>
      <c r="I3714" t="s">
        <v>6449</v>
      </c>
      <c r="J3714" t="s">
        <v>6450</v>
      </c>
      <c r="K3714">
        <v>10379</v>
      </c>
      <c r="L3714" t="s">
        <v>6448</v>
      </c>
      <c r="M3714" s="87">
        <v>43921</v>
      </c>
      <c r="N3714" t="s">
        <v>1635</v>
      </c>
      <c r="O3714" t="s">
        <v>1552</v>
      </c>
      <c r="P3714" s="61">
        <v>1749</v>
      </c>
      <c r="Q3714" t="s">
        <v>1552</v>
      </c>
      <c r="R3714" s="61">
        <v>1749</v>
      </c>
      <c r="S3714" s="61">
        <v>0</v>
      </c>
    </row>
    <row r="3715" spans="1:19" x14ac:dyDescent="0.2">
      <c r="A3715" t="s">
        <v>647</v>
      </c>
      <c r="B3715" t="s">
        <v>1062</v>
      </c>
      <c r="C3715" t="s">
        <v>1433</v>
      </c>
      <c r="D3715" t="s">
        <v>239</v>
      </c>
      <c r="E3715" t="s">
        <v>1546</v>
      </c>
      <c r="F3715" t="s">
        <v>123</v>
      </c>
      <c r="G3715" s="87">
        <v>43914</v>
      </c>
      <c r="H3715" t="s">
        <v>2974</v>
      </c>
      <c r="I3715" t="s">
        <v>6451</v>
      </c>
      <c r="J3715" t="s">
        <v>4602</v>
      </c>
      <c r="K3715">
        <v>10379</v>
      </c>
      <c r="L3715" t="s">
        <v>6448</v>
      </c>
      <c r="M3715" s="87">
        <v>43921</v>
      </c>
      <c r="N3715" t="s">
        <v>1635</v>
      </c>
      <c r="O3715" t="s">
        <v>1552</v>
      </c>
      <c r="P3715" s="61">
        <v>1540</v>
      </c>
      <c r="Q3715" t="s">
        <v>1552</v>
      </c>
      <c r="R3715" s="61">
        <v>1540</v>
      </c>
      <c r="S3715" s="61">
        <v>0</v>
      </c>
    </row>
    <row r="3716" spans="1:19" x14ac:dyDescent="0.2">
      <c r="A3716" t="s">
        <v>647</v>
      </c>
      <c r="B3716" t="s">
        <v>1062</v>
      </c>
      <c r="C3716" t="s">
        <v>1433</v>
      </c>
      <c r="D3716" t="s">
        <v>239</v>
      </c>
      <c r="E3716" t="s">
        <v>1546</v>
      </c>
      <c r="F3716" t="s">
        <v>123</v>
      </c>
      <c r="G3716" s="87">
        <v>43914</v>
      </c>
      <c r="H3716" t="s">
        <v>2974</v>
      </c>
      <c r="I3716" t="s">
        <v>6452</v>
      </c>
      <c r="J3716" t="s">
        <v>5921</v>
      </c>
      <c r="K3716">
        <v>10379</v>
      </c>
      <c r="L3716" t="s">
        <v>6448</v>
      </c>
      <c r="M3716" s="87">
        <v>43921</v>
      </c>
      <c r="N3716" t="s">
        <v>1635</v>
      </c>
      <c r="O3716" t="s">
        <v>1552</v>
      </c>
      <c r="P3716" s="61">
        <v>1100</v>
      </c>
      <c r="Q3716" t="s">
        <v>1552</v>
      </c>
      <c r="R3716" s="61">
        <v>1100</v>
      </c>
      <c r="S3716" s="61">
        <v>0</v>
      </c>
    </row>
    <row r="3717" spans="1:19" x14ac:dyDescent="0.2">
      <c r="A3717" t="s">
        <v>647</v>
      </c>
      <c r="B3717" t="s">
        <v>1062</v>
      </c>
      <c r="C3717" t="s">
        <v>1433</v>
      </c>
      <c r="D3717" t="s">
        <v>239</v>
      </c>
      <c r="E3717" t="s">
        <v>1546</v>
      </c>
      <c r="F3717" t="s">
        <v>123</v>
      </c>
      <c r="G3717" s="87">
        <v>43915</v>
      </c>
      <c r="H3717" t="s">
        <v>2974</v>
      </c>
      <c r="I3717" t="s">
        <v>6453</v>
      </c>
      <c r="J3717" t="s">
        <v>4509</v>
      </c>
      <c r="K3717">
        <v>10379</v>
      </c>
      <c r="L3717" t="s">
        <v>6454</v>
      </c>
      <c r="M3717" s="87">
        <v>43921</v>
      </c>
      <c r="N3717" t="s">
        <v>1635</v>
      </c>
      <c r="O3717" t="s">
        <v>1552</v>
      </c>
      <c r="P3717" s="61">
        <v>-18144.18</v>
      </c>
      <c r="Q3717" t="s">
        <v>1552</v>
      </c>
      <c r="R3717" s="61">
        <v>0</v>
      </c>
      <c r="S3717" s="61">
        <v>-18144.18</v>
      </c>
    </row>
    <row r="3718" spans="1:19" x14ac:dyDescent="0.2">
      <c r="A3718" t="s">
        <v>647</v>
      </c>
      <c r="B3718" t="s">
        <v>1062</v>
      </c>
      <c r="C3718" t="s">
        <v>1433</v>
      </c>
      <c r="D3718" t="s">
        <v>239</v>
      </c>
      <c r="E3718" t="s">
        <v>1546</v>
      </c>
      <c r="F3718" t="s">
        <v>123</v>
      </c>
      <c r="G3718" s="87">
        <v>43915</v>
      </c>
      <c r="H3718" t="s">
        <v>2974</v>
      </c>
      <c r="I3718" t="s">
        <v>6455</v>
      </c>
      <c r="J3718" t="s">
        <v>4509</v>
      </c>
      <c r="K3718">
        <v>10379</v>
      </c>
      <c r="L3718" t="s">
        <v>6454</v>
      </c>
      <c r="M3718" s="87">
        <v>43921</v>
      </c>
      <c r="N3718" t="s">
        <v>1635</v>
      </c>
      <c r="O3718" t="s">
        <v>1552</v>
      </c>
      <c r="P3718" s="61">
        <v>-1201.0899999999999</v>
      </c>
      <c r="Q3718" t="s">
        <v>1552</v>
      </c>
      <c r="R3718" s="61">
        <v>0</v>
      </c>
      <c r="S3718" s="61">
        <v>-1201.0899999999999</v>
      </c>
    </row>
    <row r="3719" spans="1:19" x14ac:dyDescent="0.2">
      <c r="A3719" t="s">
        <v>647</v>
      </c>
      <c r="B3719" t="s">
        <v>1062</v>
      </c>
      <c r="C3719" t="s">
        <v>1433</v>
      </c>
      <c r="D3719" t="s">
        <v>239</v>
      </c>
      <c r="E3719" t="s">
        <v>1546</v>
      </c>
      <c r="F3719" t="s">
        <v>123</v>
      </c>
      <c r="G3719" s="87">
        <v>43915</v>
      </c>
      <c r="H3719" t="s">
        <v>2974</v>
      </c>
      <c r="I3719" t="s">
        <v>6456</v>
      </c>
      <c r="J3719" t="s">
        <v>4509</v>
      </c>
      <c r="K3719">
        <v>10379</v>
      </c>
      <c r="L3719" t="s">
        <v>6454</v>
      </c>
      <c r="M3719" s="87">
        <v>43921</v>
      </c>
      <c r="N3719" t="s">
        <v>1635</v>
      </c>
      <c r="O3719" t="s">
        <v>1552</v>
      </c>
      <c r="P3719" s="61">
        <v>-350</v>
      </c>
      <c r="Q3719" t="s">
        <v>1552</v>
      </c>
      <c r="R3719" s="61">
        <v>0</v>
      </c>
      <c r="S3719" s="61">
        <v>-350</v>
      </c>
    </row>
    <row r="3720" spans="1:19" x14ac:dyDescent="0.2">
      <c r="A3720" t="s">
        <v>647</v>
      </c>
      <c r="B3720" t="s">
        <v>1062</v>
      </c>
      <c r="C3720" t="s">
        <v>1433</v>
      </c>
      <c r="D3720" t="s">
        <v>239</v>
      </c>
      <c r="E3720" t="s">
        <v>1546</v>
      </c>
      <c r="F3720" t="s">
        <v>123</v>
      </c>
      <c r="G3720" s="87">
        <v>43915</v>
      </c>
      <c r="H3720" t="s">
        <v>2974</v>
      </c>
      <c r="I3720" t="s">
        <v>6457</v>
      </c>
      <c r="J3720" t="s">
        <v>5048</v>
      </c>
      <c r="K3720">
        <v>10379</v>
      </c>
      <c r="L3720" t="s">
        <v>6458</v>
      </c>
      <c r="M3720" s="87">
        <v>43921</v>
      </c>
      <c r="N3720" t="s">
        <v>1635</v>
      </c>
      <c r="O3720" t="s">
        <v>1552</v>
      </c>
      <c r="P3720" s="61">
        <v>924</v>
      </c>
      <c r="Q3720" t="s">
        <v>1552</v>
      </c>
      <c r="R3720" s="61">
        <v>924</v>
      </c>
      <c r="S3720" s="61">
        <v>0</v>
      </c>
    </row>
    <row r="3721" spans="1:19" x14ac:dyDescent="0.2">
      <c r="A3721" t="s">
        <v>647</v>
      </c>
      <c r="B3721" t="s">
        <v>1062</v>
      </c>
      <c r="C3721" t="s">
        <v>1433</v>
      </c>
      <c r="D3721" t="s">
        <v>239</v>
      </c>
      <c r="E3721" t="s">
        <v>1546</v>
      </c>
      <c r="F3721" t="s">
        <v>123</v>
      </c>
      <c r="G3721" s="87">
        <v>43916</v>
      </c>
      <c r="H3721" t="s">
        <v>2974</v>
      </c>
      <c r="I3721" t="s">
        <v>4485</v>
      </c>
      <c r="J3721" t="s">
        <v>5871</v>
      </c>
      <c r="K3721">
        <v>10377</v>
      </c>
      <c r="L3721" t="s">
        <v>6459</v>
      </c>
      <c r="M3721" s="87">
        <v>43921</v>
      </c>
      <c r="N3721" t="s">
        <v>1635</v>
      </c>
      <c r="O3721" t="s">
        <v>1552</v>
      </c>
      <c r="P3721" s="61">
        <v>-5447.2</v>
      </c>
      <c r="Q3721" t="s">
        <v>1552</v>
      </c>
      <c r="R3721" s="61">
        <v>0</v>
      </c>
      <c r="S3721" s="61">
        <v>-5447.2</v>
      </c>
    </row>
    <row r="3722" spans="1:19" x14ac:dyDescent="0.2">
      <c r="A3722" t="s">
        <v>647</v>
      </c>
      <c r="B3722" t="s">
        <v>1062</v>
      </c>
      <c r="C3722" t="s">
        <v>1433</v>
      </c>
      <c r="D3722" t="s">
        <v>239</v>
      </c>
      <c r="E3722" t="s">
        <v>1546</v>
      </c>
      <c r="F3722" t="s">
        <v>123</v>
      </c>
      <c r="G3722" s="87">
        <v>43916</v>
      </c>
      <c r="H3722" t="s">
        <v>2974</v>
      </c>
      <c r="I3722" t="s">
        <v>4485</v>
      </c>
      <c r="J3722" t="s">
        <v>5911</v>
      </c>
      <c r="K3722">
        <v>10377</v>
      </c>
      <c r="L3722" t="s">
        <v>6459</v>
      </c>
      <c r="M3722" s="87">
        <v>43921</v>
      </c>
      <c r="N3722" t="s">
        <v>1635</v>
      </c>
      <c r="O3722" t="s">
        <v>1552</v>
      </c>
      <c r="P3722" s="61">
        <v>-770</v>
      </c>
      <c r="Q3722" t="s">
        <v>1552</v>
      </c>
      <c r="R3722" s="61">
        <v>0</v>
      </c>
      <c r="S3722" s="61">
        <v>-770</v>
      </c>
    </row>
    <row r="3723" spans="1:19" x14ac:dyDescent="0.2">
      <c r="A3723" t="s">
        <v>647</v>
      </c>
      <c r="B3723" t="s">
        <v>1062</v>
      </c>
      <c r="C3723" t="s">
        <v>1433</v>
      </c>
      <c r="D3723" t="s">
        <v>239</v>
      </c>
      <c r="E3723" t="s">
        <v>1546</v>
      </c>
      <c r="F3723" t="s">
        <v>123</v>
      </c>
      <c r="G3723" s="87">
        <v>43916</v>
      </c>
      <c r="H3723" t="s">
        <v>2974</v>
      </c>
      <c r="I3723" t="s">
        <v>4485</v>
      </c>
      <c r="J3723" t="s">
        <v>6020</v>
      </c>
      <c r="K3723">
        <v>10377</v>
      </c>
      <c r="L3723" t="s">
        <v>6459</v>
      </c>
      <c r="M3723" s="87">
        <v>43921</v>
      </c>
      <c r="N3723" t="s">
        <v>1635</v>
      </c>
      <c r="O3723" t="s">
        <v>1552</v>
      </c>
      <c r="P3723" s="61">
        <v>-450</v>
      </c>
      <c r="Q3723" t="s">
        <v>1552</v>
      </c>
      <c r="R3723" s="61">
        <v>0</v>
      </c>
      <c r="S3723" s="61">
        <v>-450</v>
      </c>
    </row>
    <row r="3724" spans="1:19" x14ac:dyDescent="0.2">
      <c r="A3724" t="s">
        <v>647</v>
      </c>
      <c r="B3724" t="s">
        <v>1062</v>
      </c>
      <c r="C3724" t="s">
        <v>1433</v>
      </c>
      <c r="D3724" t="s">
        <v>239</v>
      </c>
      <c r="E3724" t="s">
        <v>1546</v>
      </c>
      <c r="F3724" t="s">
        <v>123</v>
      </c>
      <c r="G3724" s="87">
        <v>43916</v>
      </c>
      <c r="H3724" t="s">
        <v>2974</v>
      </c>
      <c r="I3724" t="s">
        <v>4485</v>
      </c>
      <c r="J3724" t="s">
        <v>4578</v>
      </c>
      <c r="K3724">
        <v>10377</v>
      </c>
      <c r="L3724" t="s">
        <v>6459</v>
      </c>
      <c r="M3724" s="87">
        <v>43921</v>
      </c>
      <c r="N3724" t="s">
        <v>1635</v>
      </c>
      <c r="O3724" t="s">
        <v>1552</v>
      </c>
      <c r="P3724" s="61">
        <v>-4.4000000000000004</v>
      </c>
      <c r="Q3724" t="s">
        <v>1552</v>
      </c>
      <c r="R3724" s="61">
        <v>0</v>
      </c>
      <c r="S3724" s="61">
        <v>-4.4000000000000004</v>
      </c>
    </row>
    <row r="3725" spans="1:19" x14ac:dyDescent="0.2">
      <c r="A3725" t="s">
        <v>647</v>
      </c>
      <c r="B3725" t="s">
        <v>1062</v>
      </c>
      <c r="C3725" t="s">
        <v>1433</v>
      </c>
      <c r="D3725" t="s">
        <v>239</v>
      </c>
      <c r="E3725" t="s">
        <v>1546</v>
      </c>
      <c r="F3725" t="s">
        <v>123</v>
      </c>
      <c r="G3725" s="87">
        <v>43916</v>
      </c>
      <c r="H3725" t="s">
        <v>2974</v>
      </c>
      <c r="I3725" t="s">
        <v>4485</v>
      </c>
      <c r="J3725" t="s">
        <v>4743</v>
      </c>
      <c r="K3725">
        <v>10377</v>
      </c>
      <c r="L3725" t="s">
        <v>6459</v>
      </c>
      <c r="M3725" s="87">
        <v>43921</v>
      </c>
      <c r="N3725" t="s">
        <v>1635</v>
      </c>
      <c r="O3725" t="s">
        <v>1552</v>
      </c>
      <c r="P3725" s="61">
        <v>-200</v>
      </c>
      <c r="Q3725" t="s">
        <v>1552</v>
      </c>
      <c r="R3725" s="61">
        <v>0</v>
      </c>
      <c r="S3725" s="61">
        <v>-200</v>
      </c>
    </row>
    <row r="3726" spans="1:19" x14ac:dyDescent="0.2">
      <c r="A3726" t="s">
        <v>647</v>
      </c>
      <c r="B3726" t="s">
        <v>1062</v>
      </c>
      <c r="C3726" t="s">
        <v>1433</v>
      </c>
      <c r="D3726" t="s">
        <v>239</v>
      </c>
      <c r="E3726" t="s">
        <v>1546</v>
      </c>
      <c r="F3726" t="s">
        <v>123</v>
      </c>
      <c r="G3726" s="87">
        <v>43916</v>
      </c>
      <c r="H3726" t="s">
        <v>2974</v>
      </c>
      <c r="I3726" t="s">
        <v>4485</v>
      </c>
      <c r="J3726" t="s">
        <v>5994</v>
      </c>
      <c r="K3726">
        <v>10377</v>
      </c>
      <c r="L3726" t="s">
        <v>6459</v>
      </c>
      <c r="M3726" s="87">
        <v>43921</v>
      </c>
      <c r="N3726" t="s">
        <v>1635</v>
      </c>
      <c r="O3726" t="s">
        <v>1552</v>
      </c>
      <c r="P3726" s="61">
        <v>-300</v>
      </c>
      <c r="Q3726" t="s">
        <v>1552</v>
      </c>
      <c r="R3726" s="61">
        <v>0</v>
      </c>
      <c r="S3726" s="61">
        <v>-300</v>
      </c>
    </row>
    <row r="3727" spans="1:19" x14ac:dyDescent="0.2">
      <c r="A3727" t="s">
        <v>647</v>
      </c>
      <c r="B3727" t="s">
        <v>1062</v>
      </c>
      <c r="C3727" t="s">
        <v>1433</v>
      </c>
      <c r="D3727" t="s">
        <v>239</v>
      </c>
      <c r="E3727" t="s">
        <v>1546</v>
      </c>
      <c r="F3727" t="s">
        <v>123</v>
      </c>
      <c r="G3727" s="87">
        <v>43916</v>
      </c>
      <c r="H3727" t="s">
        <v>2974</v>
      </c>
      <c r="I3727" t="s">
        <v>4485</v>
      </c>
      <c r="J3727" t="s">
        <v>4818</v>
      </c>
      <c r="K3727">
        <v>10377</v>
      </c>
      <c r="L3727" t="s">
        <v>6459</v>
      </c>
      <c r="M3727" s="87">
        <v>43921</v>
      </c>
      <c r="N3727" t="s">
        <v>1635</v>
      </c>
      <c r="O3727" t="s">
        <v>1552</v>
      </c>
      <c r="P3727" s="61">
        <v>-1100</v>
      </c>
      <c r="Q3727" t="s">
        <v>1552</v>
      </c>
      <c r="R3727" s="61">
        <v>0</v>
      </c>
      <c r="S3727" s="61">
        <v>-1100</v>
      </c>
    </row>
    <row r="3728" spans="1:19" x14ac:dyDescent="0.2">
      <c r="A3728" t="s">
        <v>647</v>
      </c>
      <c r="B3728" t="s">
        <v>1062</v>
      </c>
      <c r="C3728" t="s">
        <v>1433</v>
      </c>
      <c r="D3728" t="s">
        <v>239</v>
      </c>
      <c r="E3728" t="s">
        <v>1546</v>
      </c>
      <c r="F3728" t="s">
        <v>123</v>
      </c>
      <c r="G3728" s="87">
        <v>43916</v>
      </c>
      <c r="H3728" t="s">
        <v>2974</v>
      </c>
      <c r="I3728" t="s">
        <v>4485</v>
      </c>
      <c r="J3728" t="s">
        <v>4738</v>
      </c>
      <c r="K3728">
        <v>10377</v>
      </c>
      <c r="L3728" t="s">
        <v>6459</v>
      </c>
      <c r="M3728" s="87">
        <v>43921</v>
      </c>
      <c r="N3728" t="s">
        <v>1635</v>
      </c>
      <c r="O3728" t="s">
        <v>1552</v>
      </c>
      <c r="P3728" s="61">
        <v>-200</v>
      </c>
      <c r="Q3728" t="s">
        <v>1552</v>
      </c>
      <c r="R3728" s="61">
        <v>0</v>
      </c>
      <c r="S3728" s="61">
        <v>-200</v>
      </c>
    </row>
    <row r="3729" spans="1:19" x14ac:dyDescent="0.2">
      <c r="A3729" t="s">
        <v>647</v>
      </c>
      <c r="B3729" t="s">
        <v>1062</v>
      </c>
      <c r="C3729" t="s">
        <v>1433</v>
      </c>
      <c r="D3729" t="s">
        <v>239</v>
      </c>
      <c r="E3729" t="s">
        <v>1546</v>
      </c>
      <c r="F3729" t="s">
        <v>123</v>
      </c>
      <c r="G3729" s="87">
        <v>43916</v>
      </c>
      <c r="H3729" t="s">
        <v>2974</v>
      </c>
      <c r="I3729" t="s">
        <v>4485</v>
      </c>
      <c r="J3729" t="s">
        <v>4549</v>
      </c>
      <c r="K3729">
        <v>10377</v>
      </c>
      <c r="L3729" t="s">
        <v>6459</v>
      </c>
      <c r="M3729" s="87">
        <v>43921</v>
      </c>
      <c r="N3729" t="s">
        <v>1635</v>
      </c>
      <c r="O3729" t="s">
        <v>1552</v>
      </c>
      <c r="P3729" s="61">
        <v>-469.4</v>
      </c>
      <c r="Q3729" t="s">
        <v>1552</v>
      </c>
      <c r="R3729" s="61">
        <v>0</v>
      </c>
      <c r="S3729" s="61">
        <v>-469.4</v>
      </c>
    </row>
    <row r="3730" spans="1:19" x14ac:dyDescent="0.2">
      <c r="A3730" t="s">
        <v>647</v>
      </c>
      <c r="B3730" t="s">
        <v>1062</v>
      </c>
      <c r="C3730" t="s">
        <v>1433</v>
      </c>
      <c r="D3730" t="s">
        <v>239</v>
      </c>
      <c r="E3730" t="s">
        <v>1546</v>
      </c>
      <c r="F3730" t="s">
        <v>123</v>
      </c>
      <c r="G3730" s="87">
        <v>43916</v>
      </c>
      <c r="H3730" t="s">
        <v>2974</v>
      </c>
      <c r="I3730" t="s">
        <v>4485</v>
      </c>
      <c r="J3730" t="s">
        <v>4490</v>
      </c>
      <c r="K3730">
        <v>10377</v>
      </c>
      <c r="L3730" t="s">
        <v>6459</v>
      </c>
      <c r="M3730" s="87">
        <v>43921</v>
      </c>
      <c r="N3730" t="s">
        <v>1635</v>
      </c>
      <c r="O3730" t="s">
        <v>1552</v>
      </c>
      <c r="P3730" s="61">
        <v>-200</v>
      </c>
      <c r="Q3730" t="s">
        <v>1552</v>
      </c>
      <c r="R3730" s="61">
        <v>0</v>
      </c>
      <c r="S3730" s="61">
        <v>-200</v>
      </c>
    </row>
    <row r="3731" spans="1:19" x14ac:dyDescent="0.2">
      <c r="A3731" t="s">
        <v>647</v>
      </c>
      <c r="B3731" t="s">
        <v>1062</v>
      </c>
      <c r="C3731" t="s">
        <v>1433</v>
      </c>
      <c r="D3731" t="s">
        <v>239</v>
      </c>
      <c r="E3731" t="s">
        <v>1546</v>
      </c>
      <c r="F3731" t="s">
        <v>123</v>
      </c>
      <c r="G3731" s="87">
        <v>43916</v>
      </c>
      <c r="H3731" t="s">
        <v>2974</v>
      </c>
      <c r="I3731" t="s">
        <v>4485</v>
      </c>
      <c r="J3731" t="s">
        <v>4649</v>
      </c>
      <c r="K3731">
        <v>10377</v>
      </c>
      <c r="L3731" t="s">
        <v>6459</v>
      </c>
      <c r="M3731" s="87">
        <v>43921</v>
      </c>
      <c r="N3731" t="s">
        <v>1635</v>
      </c>
      <c r="O3731" t="s">
        <v>1552</v>
      </c>
      <c r="P3731" s="61">
        <v>-300</v>
      </c>
      <c r="Q3731" t="s">
        <v>1552</v>
      </c>
      <c r="R3731" s="61">
        <v>0</v>
      </c>
      <c r="S3731" s="61">
        <v>-300</v>
      </c>
    </row>
    <row r="3732" spans="1:19" x14ac:dyDescent="0.2">
      <c r="A3732" t="s">
        <v>647</v>
      </c>
      <c r="B3732" t="s">
        <v>1062</v>
      </c>
      <c r="C3732" t="s">
        <v>1433</v>
      </c>
      <c r="D3732" t="s">
        <v>239</v>
      </c>
      <c r="E3732" t="s">
        <v>1546</v>
      </c>
      <c r="F3732" t="s">
        <v>123</v>
      </c>
      <c r="G3732" s="87">
        <v>43916</v>
      </c>
      <c r="H3732" t="s">
        <v>2974</v>
      </c>
      <c r="I3732" t="s">
        <v>4485</v>
      </c>
      <c r="J3732" t="s">
        <v>4735</v>
      </c>
      <c r="K3732">
        <v>10377</v>
      </c>
      <c r="L3732" t="s">
        <v>6459</v>
      </c>
      <c r="M3732" s="87">
        <v>43921</v>
      </c>
      <c r="N3732" t="s">
        <v>1635</v>
      </c>
      <c r="O3732" t="s">
        <v>1552</v>
      </c>
      <c r="P3732" s="61">
        <v>-250</v>
      </c>
      <c r="Q3732" t="s">
        <v>1552</v>
      </c>
      <c r="R3732" s="61">
        <v>0</v>
      </c>
      <c r="S3732" s="61">
        <v>-250</v>
      </c>
    </row>
    <row r="3733" spans="1:19" x14ac:dyDescent="0.2">
      <c r="A3733" t="s">
        <v>647</v>
      </c>
      <c r="B3733" t="s">
        <v>1062</v>
      </c>
      <c r="C3733" t="s">
        <v>1433</v>
      </c>
      <c r="D3733" t="s">
        <v>239</v>
      </c>
      <c r="E3733" t="s">
        <v>1546</v>
      </c>
      <c r="F3733" t="s">
        <v>123</v>
      </c>
      <c r="G3733" s="87">
        <v>43916</v>
      </c>
      <c r="H3733" t="s">
        <v>2974</v>
      </c>
      <c r="I3733" t="s">
        <v>4485</v>
      </c>
      <c r="J3733" t="s">
        <v>4740</v>
      </c>
      <c r="K3733">
        <v>10377</v>
      </c>
      <c r="L3733" t="s">
        <v>6459</v>
      </c>
      <c r="M3733" s="87">
        <v>43921</v>
      </c>
      <c r="N3733" t="s">
        <v>1635</v>
      </c>
      <c r="O3733" t="s">
        <v>1552</v>
      </c>
      <c r="P3733" s="61">
        <v>-1000</v>
      </c>
      <c r="Q3733" t="s">
        <v>1552</v>
      </c>
      <c r="R3733" s="61">
        <v>0</v>
      </c>
      <c r="S3733" s="61">
        <v>-1000</v>
      </c>
    </row>
    <row r="3734" spans="1:19" x14ac:dyDescent="0.2">
      <c r="A3734" t="s">
        <v>647</v>
      </c>
      <c r="B3734" t="s">
        <v>1062</v>
      </c>
      <c r="C3734" t="s">
        <v>1433</v>
      </c>
      <c r="D3734" t="s">
        <v>239</v>
      </c>
      <c r="E3734" t="s">
        <v>1546</v>
      </c>
      <c r="F3734" t="s">
        <v>123</v>
      </c>
      <c r="G3734" s="87">
        <v>43916</v>
      </c>
      <c r="H3734" t="s">
        <v>2974</v>
      </c>
      <c r="I3734" t="s">
        <v>4485</v>
      </c>
      <c r="J3734" t="s">
        <v>4563</v>
      </c>
      <c r="K3734">
        <v>10377</v>
      </c>
      <c r="L3734" t="s">
        <v>6459</v>
      </c>
      <c r="M3734" s="87">
        <v>43921</v>
      </c>
      <c r="N3734" t="s">
        <v>1635</v>
      </c>
      <c r="O3734" t="s">
        <v>1552</v>
      </c>
      <c r="P3734" s="61">
        <v>-600</v>
      </c>
      <c r="Q3734" t="s">
        <v>1552</v>
      </c>
      <c r="R3734" s="61">
        <v>0</v>
      </c>
      <c r="S3734" s="61">
        <v>-600</v>
      </c>
    </row>
    <row r="3735" spans="1:19" x14ac:dyDescent="0.2">
      <c r="A3735" t="s">
        <v>647</v>
      </c>
      <c r="B3735" t="s">
        <v>1062</v>
      </c>
      <c r="C3735" t="s">
        <v>1433</v>
      </c>
      <c r="D3735" t="s">
        <v>239</v>
      </c>
      <c r="E3735" t="s">
        <v>1546</v>
      </c>
      <c r="F3735" t="s">
        <v>123</v>
      </c>
      <c r="G3735" s="87">
        <v>43916</v>
      </c>
      <c r="H3735" t="s">
        <v>2974</v>
      </c>
      <c r="I3735" t="s">
        <v>4485</v>
      </c>
      <c r="J3735" t="s">
        <v>6201</v>
      </c>
      <c r="K3735">
        <v>10377</v>
      </c>
      <c r="L3735" t="s">
        <v>6459</v>
      </c>
      <c r="M3735" s="87">
        <v>43921</v>
      </c>
      <c r="N3735" t="s">
        <v>1635</v>
      </c>
      <c r="O3735" t="s">
        <v>1552</v>
      </c>
      <c r="P3735" s="61">
        <v>-300</v>
      </c>
      <c r="Q3735" t="s">
        <v>1552</v>
      </c>
      <c r="R3735" s="61">
        <v>0</v>
      </c>
      <c r="S3735" s="61">
        <v>-300</v>
      </c>
    </row>
    <row r="3736" spans="1:19" x14ac:dyDescent="0.2">
      <c r="A3736" t="s">
        <v>647</v>
      </c>
      <c r="B3736" t="s">
        <v>1062</v>
      </c>
      <c r="C3736" t="s">
        <v>1433</v>
      </c>
      <c r="D3736" t="s">
        <v>239</v>
      </c>
      <c r="E3736" t="s">
        <v>1546</v>
      </c>
      <c r="F3736" t="s">
        <v>123</v>
      </c>
      <c r="G3736" s="87">
        <v>43916</v>
      </c>
      <c r="H3736" t="s">
        <v>2974</v>
      </c>
      <c r="I3736" t="s">
        <v>6460</v>
      </c>
      <c r="J3736" t="s">
        <v>5750</v>
      </c>
      <c r="K3736">
        <v>10377</v>
      </c>
      <c r="L3736" t="s">
        <v>6461</v>
      </c>
      <c r="M3736" s="87">
        <v>43921</v>
      </c>
      <c r="N3736" t="s">
        <v>1635</v>
      </c>
      <c r="O3736" t="s">
        <v>1552</v>
      </c>
      <c r="P3736" s="61">
        <v>1980</v>
      </c>
      <c r="Q3736" t="s">
        <v>1552</v>
      </c>
      <c r="R3736" s="61">
        <v>1980</v>
      </c>
      <c r="S3736" s="61">
        <v>0</v>
      </c>
    </row>
    <row r="3737" spans="1:19" x14ac:dyDescent="0.2">
      <c r="A3737" t="s">
        <v>647</v>
      </c>
      <c r="B3737" t="s">
        <v>1062</v>
      </c>
      <c r="C3737" t="s">
        <v>1433</v>
      </c>
      <c r="D3737" t="s">
        <v>239</v>
      </c>
      <c r="E3737" t="s">
        <v>1546</v>
      </c>
      <c r="F3737" t="s">
        <v>123</v>
      </c>
      <c r="G3737" s="87">
        <v>43917</v>
      </c>
      <c r="H3737" t="s">
        <v>2974</v>
      </c>
      <c r="I3737" t="s">
        <v>6462</v>
      </c>
      <c r="J3737" t="s">
        <v>5560</v>
      </c>
      <c r="K3737">
        <v>10377</v>
      </c>
      <c r="L3737" t="s">
        <v>6461</v>
      </c>
      <c r="M3737" s="87">
        <v>43921</v>
      </c>
      <c r="N3737" t="s">
        <v>1635</v>
      </c>
      <c r="O3737" t="s">
        <v>1552</v>
      </c>
      <c r="P3737" s="61">
        <v>1100</v>
      </c>
      <c r="Q3737" t="s">
        <v>1552</v>
      </c>
      <c r="R3737" s="61">
        <v>1100</v>
      </c>
      <c r="S3737" s="61">
        <v>0</v>
      </c>
    </row>
    <row r="3738" spans="1:19" x14ac:dyDescent="0.2">
      <c r="A3738" t="s">
        <v>647</v>
      </c>
      <c r="B3738" t="s">
        <v>1062</v>
      </c>
      <c r="C3738" t="s">
        <v>1433</v>
      </c>
      <c r="D3738" t="s">
        <v>239</v>
      </c>
      <c r="E3738" t="s">
        <v>1546</v>
      </c>
      <c r="F3738" t="s">
        <v>123</v>
      </c>
      <c r="G3738" s="87">
        <v>43917</v>
      </c>
      <c r="H3738" t="s">
        <v>2974</v>
      </c>
      <c r="I3738" t="s">
        <v>6463</v>
      </c>
      <c r="J3738" t="s">
        <v>5888</v>
      </c>
      <c r="K3738">
        <v>10377</v>
      </c>
      <c r="L3738" t="s">
        <v>6461</v>
      </c>
      <c r="M3738" s="87">
        <v>43921</v>
      </c>
      <c r="N3738" t="s">
        <v>1635</v>
      </c>
      <c r="O3738" t="s">
        <v>1552</v>
      </c>
      <c r="P3738" s="61">
        <v>605</v>
      </c>
      <c r="Q3738" t="s">
        <v>1552</v>
      </c>
      <c r="R3738" s="61">
        <v>605</v>
      </c>
      <c r="S3738" s="61">
        <v>0</v>
      </c>
    </row>
    <row r="3739" spans="1:19" x14ac:dyDescent="0.2">
      <c r="A3739" t="s">
        <v>647</v>
      </c>
      <c r="B3739" t="s">
        <v>1062</v>
      </c>
      <c r="C3739" t="s">
        <v>1433</v>
      </c>
      <c r="D3739" t="s">
        <v>239</v>
      </c>
      <c r="E3739" t="s">
        <v>1546</v>
      </c>
      <c r="F3739" t="s">
        <v>123</v>
      </c>
      <c r="G3739" s="87">
        <v>43920</v>
      </c>
      <c r="H3739" t="s">
        <v>2974</v>
      </c>
      <c r="I3739" t="s">
        <v>6464</v>
      </c>
      <c r="J3739" t="s">
        <v>4790</v>
      </c>
      <c r="K3739">
        <v>10377</v>
      </c>
      <c r="L3739" t="s">
        <v>6465</v>
      </c>
      <c r="M3739" s="87">
        <v>43921</v>
      </c>
      <c r="N3739" t="s">
        <v>1635</v>
      </c>
      <c r="O3739" t="s">
        <v>1552</v>
      </c>
      <c r="P3739" s="61">
        <v>1683</v>
      </c>
      <c r="Q3739" t="s">
        <v>1552</v>
      </c>
      <c r="R3739" s="61">
        <v>1683</v>
      </c>
      <c r="S3739" s="61">
        <v>0</v>
      </c>
    </row>
    <row r="3740" spans="1:19" x14ac:dyDescent="0.2">
      <c r="A3740" t="s">
        <v>647</v>
      </c>
      <c r="B3740" t="s">
        <v>1062</v>
      </c>
      <c r="C3740" t="s">
        <v>1433</v>
      </c>
      <c r="D3740" t="s">
        <v>239</v>
      </c>
      <c r="E3740" t="s">
        <v>1546</v>
      </c>
      <c r="F3740" t="s">
        <v>123</v>
      </c>
      <c r="G3740" s="87">
        <v>43920</v>
      </c>
      <c r="H3740" t="s">
        <v>2974</v>
      </c>
      <c r="I3740" t="s">
        <v>6466</v>
      </c>
      <c r="J3740" t="s">
        <v>4940</v>
      </c>
      <c r="K3740">
        <v>10377</v>
      </c>
      <c r="L3740" t="s">
        <v>6465</v>
      </c>
      <c r="M3740" s="87">
        <v>43921</v>
      </c>
      <c r="N3740" t="s">
        <v>1635</v>
      </c>
      <c r="O3740" t="s">
        <v>1552</v>
      </c>
      <c r="P3740" s="61">
        <v>990</v>
      </c>
      <c r="Q3740" t="s">
        <v>1552</v>
      </c>
      <c r="R3740" s="61">
        <v>990</v>
      </c>
      <c r="S3740" s="61">
        <v>0</v>
      </c>
    </row>
    <row r="3741" spans="1:19" x14ac:dyDescent="0.2">
      <c r="A3741" t="s">
        <v>647</v>
      </c>
      <c r="B3741" t="s">
        <v>1062</v>
      </c>
      <c r="C3741" t="s">
        <v>1433</v>
      </c>
      <c r="D3741" t="s">
        <v>239</v>
      </c>
      <c r="E3741" t="s">
        <v>1546</v>
      </c>
      <c r="F3741" t="s">
        <v>123</v>
      </c>
      <c r="G3741" s="87">
        <v>43921</v>
      </c>
      <c r="H3741" t="s">
        <v>2974</v>
      </c>
      <c r="I3741" t="s">
        <v>4485</v>
      </c>
      <c r="J3741" t="s">
        <v>6233</v>
      </c>
      <c r="K3741">
        <v>10378</v>
      </c>
      <c r="L3741" t="s">
        <v>6467</v>
      </c>
      <c r="M3741" s="87">
        <v>43921</v>
      </c>
      <c r="N3741" t="s">
        <v>1635</v>
      </c>
      <c r="O3741" t="s">
        <v>1552</v>
      </c>
      <c r="P3741" s="61">
        <v>-4.5199999999999996</v>
      </c>
      <c r="Q3741" t="s">
        <v>1552</v>
      </c>
      <c r="R3741" s="61">
        <v>0</v>
      </c>
      <c r="S3741" s="61">
        <v>-4.5199999999999996</v>
      </c>
    </row>
    <row r="3742" spans="1:19" x14ac:dyDescent="0.2">
      <c r="A3742" t="s">
        <v>647</v>
      </c>
      <c r="B3742" t="s">
        <v>1062</v>
      </c>
      <c r="C3742" t="s">
        <v>1433</v>
      </c>
      <c r="D3742" t="s">
        <v>239</v>
      </c>
      <c r="E3742" t="s">
        <v>1546</v>
      </c>
      <c r="F3742" t="s">
        <v>123</v>
      </c>
      <c r="G3742" s="87">
        <v>43921</v>
      </c>
      <c r="H3742" t="s">
        <v>2974</v>
      </c>
      <c r="I3742" t="s">
        <v>4485</v>
      </c>
      <c r="J3742" t="s">
        <v>4742</v>
      </c>
      <c r="K3742">
        <v>10378</v>
      </c>
      <c r="L3742" t="s">
        <v>6467</v>
      </c>
      <c r="M3742" s="87">
        <v>43921</v>
      </c>
      <c r="N3742" t="s">
        <v>1635</v>
      </c>
      <c r="O3742" t="s">
        <v>1552</v>
      </c>
      <c r="P3742" s="61">
        <v>-500</v>
      </c>
      <c r="Q3742" t="s">
        <v>1552</v>
      </c>
      <c r="R3742" s="61">
        <v>0</v>
      </c>
      <c r="S3742" s="61">
        <v>-500</v>
      </c>
    </row>
    <row r="3743" spans="1:19" x14ac:dyDescent="0.2">
      <c r="A3743" t="s">
        <v>647</v>
      </c>
      <c r="B3743" t="s">
        <v>1062</v>
      </c>
      <c r="C3743" t="s">
        <v>1433</v>
      </c>
      <c r="D3743" t="s">
        <v>239</v>
      </c>
      <c r="E3743" t="s">
        <v>1546</v>
      </c>
      <c r="F3743" t="s">
        <v>123</v>
      </c>
      <c r="G3743" s="87">
        <v>43921</v>
      </c>
      <c r="H3743" t="s">
        <v>2974</v>
      </c>
      <c r="I3743" t="s">
        <v>4485</v>
      </c>
      <c r="J3743" t="s">
        <v>5200</v>
      </c>
      <c r="K3743">
        <v>10378</v>
      </c>
      <c r="L3743" t="s">
        <v>6467</v>
      </c>
      <c r="M3743" s="87">
        <v>43921</v>
      </c>
      <c r="N3743" t="s">
        <v>1635</v>
      </c>
      <c r="O3743" t="s">
        <v>1552</v>
      </c>
      <c r="P3743" s="61">
        <v>-200</v>
      </c>
      <c r="Q3743" t="s">
        <v>1552</v>
      </c>
      <c r="R3743" s="61">
        <v>0</v>
      </c>
      <c r="S3743" s="61">
        <v>-200</v>
      </c>
    </row>
    <row r="3744" spans="1:19" x14ac:dyDescent="0.2">
      <c r="A3744" t="s">
        <v>647</v>
      </c>
      <c r="B3744" t="s">
        <v>1062</v>
      </c>
      <c r="C3744" t="s">
        <v>1433</v>
      </c>
      <c r="D3744" t="s">
        <v>239</v>
      </c>
      <c r="E3744" t="s">
        <v>1546</v>
      </c>
      <c r="F3744" t="s">
        <v>123</v>
      </c>
      <c r="G3744" s="87">
        <v>43921</v>
      </c>
      <c r="H3744" t="s">
        <v>2974</v>
      </c>
      <c r="I3744" t="s">
        <v>4485</v>
      </c>
      <c r="J3744" t="s">
        <v>3459</v>
      </c>
      <c r="K3744">
        <v>10378</v>
      </c>
      <c r="L3744" t="s">
        <v>6467</v>
      </c>
      <c r="M3744" s="87">
        <v>43921</v>
      </c>
      <c r="N3744" t="s">
        <v>1635</v>
      </c>
      <c r="O3744" t="s">
        <v>1552</v>
      </c>
      <c r="P3744" s="61">
        <v>-550</v>
      </c>
      <c r="Q3744" t="s">
        <v>1552</v>
      </c>
      <c r="R3744" s="61">
        <v>0</v>
      </c>
      <c r="S3744" s="61">
        <v>-550</v>
      </c>
    </row>
    <row r="3745" spans="1:19" x14ac:dyDescent="0.2">
      <c r="A3745" t="s">
        <v>647</v>
      </c>
      <c r="B3745" t="s">
        <v>1062</v>
      </c>
      <c r="C3745" t="s">
        <v>1433</v>
      </c>
      <c r="D3745" t="s">
        <v>239</v>
      </c>
      <c r="E3745" t="s">
        <v>1546</v>
      </c>
      <c r="F3745" t="s">
        <v>123</v>
      </c>
      <c r="G3745" s="87">
        <v>43921</v>
      </c>
      <c r="H3745" t="s">
        <v>2974</v>
      </c>
      <c r="I3745" t="s">
        <v>4485</v>
      </c>
      <c r="J3745" t="s">
        <v>5245</v>
      </c>
      <c r="K3745">
        <v>10378</v>
      </c>
      <c r="L3745" t="s">
        <v>6467</v>
      </c>
      <c r="M3745" s="87">
        <v>43921</v>
      </c>
      <c r="N3745" t="s">
        <v>1635</v>
      </c>
      <c r="O3745" t="s">
        <v>1552</v>
      </c>
      <c r="P3745" s="61">
        <v>-50</v>
      </c>
      <c r="Q3745" t="s">
        <v>1552</v>
      </c>
      <c r="R3745" s="61">
        <v>0</v>
      </c>
      <c r="S3745" s="61">
        <v>-50</v>
      </c>
    </row>
    <row r="3746" spans="1:19" x14ac:dyDescent="0.2">
      <c r="A3746" t="s">
        <v>647</v>
      </c>
      <c r="B3746" t="s">
        <v>1062</v>
      </c>
      <c r="C3746" t="s">
        <v>1433</v>
      </c>
      <c r="D3746" t="s">
        <v>239</v>
      </c>
      <c r="E3746" t="s">
        <v>1546</v>
      </c>
      <c r="F3746" t="s">
        <v>123</v>
      </c>
      <c r="G3746" s="87">
        <v>43921</v>
      </c>
      <c r="H3746" t="s">
        <v>2974</v>
      </c>
      <c r="I3746" t="s">
        <v>6468</v>
      </c>
      <c r="J3746" t="s">
        <v>6450</v>
      </c>
      <c r="K3746">
        <v>10382</v>
      </c>
      <c r="L3746" t="s">
        <v>2995</v>
      </c>
      <c r="M3746" s="87">
        <v>43921</v>
      </c>
      <c r="N3746" t="s">
        <v>1635</v>
      </c>
      <c r="O3746" t="s">
        <v>1552</v>
      </c>
      <c r="P3746" s="61">
        <v>1487.2</v>
      </c>
      <c r="Q3746" t="s">
        <v>1552</v>
      </c>
      <c r="R3746" s="61">
        <v>1487.2</v>
      </c>
      <c r="S3746" s="61">
        <v>0</v>
      </c>
    </row>
    <row r="3747" spans="1:19" x14ac:dyDescent="0.2">
      <c r="A3747" t="s">
        <v>647</v>
      </c>
      <c r="B3747" t="s">
        <v>1062</v>
      </c>
      <c r="C3747" t="s">
        <v>1433</v>
      </c>
      <c r="D3747" t="s">
        <v>239</v>
      </c>
      <c r="E3747" t="s">
        <v>1546</v>
      </c>
      <c r="F3747" t="s">
        <v>123</v>
      </c>
      <c r="G3747" s="87">
        <v>43921</v>
      </c>
      <c r="H3747" t="s">
        <v>2974</v>
      </c>
      <c r="I3747" t="s">
        <v>6469</v>
      </c>
      <c r="J3747" t="s">
        <v>5085</v>
      </c>
      <c r="K3747">
        <v>10382</v>
      </c>
      <c r="L3747" t="s">
        <v>2995</v>
      </c>
      <c r="M3747" s="87">
        <v>43921</v>
      </c>
      <c r="N3747" t="s">
        <v>1635</v>
      </c>
      <c r="O3747" t="s">
        <v>1552</v>
      </c>
      <c r="P3747" s="61">
        <v>859.1</v>
      </c>
      <c r="Q3747" t="s">
        <v>1552</v>
      </c>
      <c r="R3747" s="61">
        <v>859.1</v>
      </c>
      <c r="S3747" s="61">
        <v>0</v>
      </c>
    </row>
    <row r="3748" spans="1:19" x14ac:dyDescent="0.2">
      <c r="A3748" t="s">
        <v>647</v>
      </c>
      <c r="B3748" t="s">
        <v>1062</v>
      </c>
      <c r="C3748" t="s">
        <v>1433</v>
      </c>
      <c r="D3748" t="s">
        <v>239</v>
      </c>
      <c r="E3748" t="s">
        <v>1546</v>
      </c>
      <c r="F3748" t="s">
        <v>123</v>
      </c>
      <c r="G3748" s="87">
        <v>43921</v>
      </c>
      <c r="H3748" t="s">
        <v>2974</v>
      </c>
      <c r="I3748" t="s">
        <v>6470</v>
      </c>
      <c r="J3748" t="s">
        <v>4597</v>
      </c>
      <c r="K3748">
        <v>10382</v>
      </c>
      <c r="L3748" t="s">
        <v>2995</v>
      </c>
      <c r="M3748" s="87">
        <v>43921</v>
      </c>
      <c r="N3748" t="s">
        <v>1635</v>
      </c>
      <c r="O3748" t="s">
        <v>1552</v>
      </c>
      <c r="P3748" s="61">
        <v>484</v>
      </c>
      <c r="Q3748" t="s">
        <v>1552</v>
      </c>
      <c r="R3748" s="61">
        <v>484</v>
      </c>
      <c r="S3748" s="61">
        <v>0</v>
      </c>
    </row>
    <row r="3749" spans="1:19" x14ac:dyDescent="0.2">
      <c r="A3749" t="s">
        <v>647</v>
      </c>
      <c r="B3749" t="s">
        <v>1062</v>
      </c>
      <c r="C3749" t="s">
        <v>1433</v>
      </c>
      <c r="D3749" t="s">
        <v>239</v>
      </c>
      <c r="E3749" t="s">
        <v>1546</v>
      </c>
      <c r="F3749" t="s">
        <v>123</v>
      </c>
      <c r="G3749" s="87">
        <v>43921</v>
      </c>
      <c r="H3749" t="s">
        <v>2974</v>
      </c>
      <c r="I3749" t="s">
        <v>6471</v>
      </c>
      <c r="J3749" t="s">
        <v>4797</v>
      </c>
      <c r="K3749">
        <v>10382</v>
      </c>
      <c r="L3749" t="s">
        <v>2995</v>
      </c>
      <c r="M3749" s="87">
        <v>43921</v>
      </c>
      <c r="N3749" t="s">
        <v>1635</v>
      </c>
      <c r="O3749" t="s">
        <v>1552</v>
      </c>
      <c r="P3749" s="61">
        <v>341</v>
      </c>
      <c r="Q3749" t="s">
        <v>1552</v>
      </c>
      <c r="R3749" s="61">
        <v>341</v>
      </c>
      <c r="S3749" s="61">
        <v>0</v>
      </c>
    </row>
    <row r="3750" spans="1:19" x14ac:dyDescent="0.2">
      <c r="A3750" t="s">
        <v>647</v>
      </c>
      <c r="B3750" t="s">
        <v>1062</v>
      </c>
      <c r="C3750" t="s">
        <v>1433</v>
      </c>
      <c r="D3750" t="s">
        <v>239</v>
      </c>
      <c r="E3750" t="s">
        <v>1546</v>
      </c>
      <c r="F3750" t="s">
        <v>123</v>
      </c>
      <c r="G3750" s="87">
        <v>43921</v>
      </c>
      <c r="H3750" t="s">
        <v>2974</v>
      </c>
      <c r="I3750" t="s">
        <v>2993</v>
      </c>
      <c r="J3750" t="s">
        <v>2994</v>
      </c>
      <c r="K3750">
        <v>10382</v>
      </c>
      <c r="L3750" t="s">
        <v>2995</v>
      </c>
      <c r="M3750" s="87">
        <v>43921</v>
      </c>
      <c r="N3750" t="s">
        <v>1635</v>
      </c>
      <c r="O3750" t="s">
        <v>1552</v>
      </c>
      <c r="P3750" s="61">
        <v>45</v>
      </c>
      <c r="Q3750" t="s">
        <v>1552</v>
      </c>
      <c r="R3750" s="61">
        <v>45</v>
      </c>
      <c r="S3750" s="61">
        <v>0</v>
      </c>
    </row>
    <row r="3751" spans="1:19" x14ac:dyDescent="0.2">
      <c r="A3751" t="s">
        <v>647</v>
      </c>
      <c r="B3751" t="s">
        <v>1062</v>
      </c>
      <c r="C3751" t="s">
        <v>1433</v>
      </c>
      <c r="D3751" t="s">
        <v>239</v>
      </c>
      <c r="E3751" t="s">
        <v>1546</v>
      </c>
      <c r="F3751" t="s">
        <v>123</v>
      </c>
      <c r="G3751" s="87">
        <v>43921</v>
      </c>
      <c r="H3751" t="s">
        <v>2974</v>
      </c>
      <c r="I3751" t="s">
        <v>4095</v>
      </c>
      <c r="J3751" t="s">
        <v>4096</v>
      </c>
      <c r="K3751">
        <v>10382</v>
      </c>
      <c r="L3751" t="s">
        <v>2995</v>
      </c>
      <c r="M3751" s="87">
        <v>43921</v>
      </c>
      <c r="N3751" t="s">
        <v>1635</v>
      </c>
      <c r="O3751" t="s">
        <v>1552</v>
      </c>
      <c r="P3751" s="61">
        <v>-118.8</v>
      </c>
      <c r="Q3751" t="s">
        <v>1552</v>
      </c>
      <c r="R3751" s="61">
        <v>0</v>
      </c>
      <c r="S3751" s="61">
        <v>-118.8</v>
      </c>
    </row>
    <row r="3752" spans="1:19" x14ac:dyDescent="0.2">
      <c r="A3752" t="s">
        <v>647</v>
      </c>
      <c r="B3752" t="s">
        <v>1062</v>
      </c>
      <c r="C3752" t="s">
        <v>1433</v>
      </c>
      <c r="D3752" t="s">
        <v>239</v>
      </c>
      <c r="E3752" t="s">
        <v>1546</v>
      </c>
      <c r="F3752" t="s">
        <v>123</v>
      </c>
      <c r="G3752" s="87">
        <v>43921</v>
      </c>
      <c r="H3752" t="s">
        <v>2974</v>
      </c>
      <c r="I3752" t="s">
        <v>6472</v>
      </c>
      <c r="J3752" t="s">
        <v>5762</v>
      </c>
      <c r="K3752">
        <v>10382</v>
      </c>
      <c r="L3752" t="s">
        <v>2995</v>
      </c>
      <c r="M3752" s="87">
        <v>43921</v>
      </c>
      <c r="N3752" t="s">
        <v>1635</v>
      </c>
      <c r="O3752" t="s">
        <v>1552</v>
      </c>
      <c r="P3752" s="61">
        <v>600</v>
      </c>
      <c r="Q3752" t="s">
        <v>1552</v>
      </c>
      <c r="R3752" s="61">
        <v>600</v>
      </c>
      <c r="S3752" s="61">
        <v>0</v>
      </c>
    </row>
    <row r="3753" spans="1:19" x14ac:dyDescent="0.2">
      <c r="A3753" t="s">
        <v>647</v>
      </c>
      <c r="B3753" t="s">
        <v>1062</v>
      </c>
      <c r="C3753" t="s">
        <v>1433</v>
      </c>
      <c r="D3753" t="s">
        <v>239</v>
      </c>
      <c r="E3753" t="s">
        <v>1546</v>
      </c>
      <c r="F3753" t="s">
        <v>123</v>
      </c>
      <c r="G3753" s="87">
        <v>43921</v>
      </c>
      <c r="H3753" t="s">
        <v>2974</v>
      </c>
      <c r="I3753" t="s">
        <v>4165</v>
      </c>
      <c r="J3753" t="s">
        <v>4112</v>
      </c>
      <c r="K3753">
        <v>10382</v>
      </c>
      <c r="L3753" t="s">
        <v>2995</v>
      </c>
      <c r="M3753" s="87">
        <v>43921</v>
      </c>
      <c r="N3753" t="s">
        <v>1635</v>
      </c>
      <c r="O3753" t="s">
        <v>1552</v>
      </c>
      <c r="P3753" s="61">
        <v>-2.4</v>
      </c>
      <c r="Q3753" t="s">
        <v>1552</v>
      </c>
      <c r="R3753" s="61">
        <v>0</v>
      </c>
      <c r="S3753" s="61">
        <v>-2.4</v>
      </c>
    </row>
    <row r="3754" spans="1:19" x14ac:dyDescent="0.2">
      <c r="A3754" t="s">
        <v>647</v>
      </c>
      <c r="B3754" t="s">
        <v>1062</v>
      </c>
      <c r="C3754" t="s">
        <v>1433</v>
      </c>
      <c r="D3754" t="s">
        <v>239</v>
      </c>
      <c r="E3754" t="s">
        <v>1546</v>
      </c>
      <c r="F3754" t="s">
        <v>124</v>
      </c>
      <c r="G3754" s="87">
        <v>43922</v>
      </c>
      <c r="H3754" t="s">
        <v>2974</v>
      </c>
      <c r="I3754" t="s">
        <v>6473</v>
      </c>
      <c r="J3754" t="s">
        <v>4509</v>
      </c>
      <c r="K3754">
        <v>10377</v>
      </c>
      <c r="L3754" t="s">
        <v>6474</v>
      </c>
      <c r="M3754" s="87">
        <v>43921</v>
      </c>
      <c r="N3754" t="s">
        <v>1635</v>
      </c>
      <c r="O3754" t="s">
        <v>1552</v>
      </c>
      <c r="P3754" s="61">
        <v>700</v>
      </c>
      <c r="Q3754" t="s">
        <v>1552</v>
      </c>
      <c r="R3754" s="61">
        <v>700</v>
      </c>
      <c r="S3754" s="61">
        <v>0</v>
      </c>
    </row>
    <row r="3755" spans="1:19" x14ac:dyDescent="0.2">
      <c r="A3755" t="s">
        <v>647</v>
      </c>
      <c r="B3755" t="s">
        <v>1062</v>
      </c>
      <c r="C3755" t="s">
        <v>1433</v>
      </c>
      <c r="D3755" t="s">
        <v>239</v>
      </c>
      <c r="E3755" t="s">
        <v>1546</v>
      </c>
      <c r="F3755" t="s">
        <v>124</v>
      </c>
      <c r="G3755" s="87">
        <v>43922</v>
      </c>
      <c r="H3755" t="s">
        <v>2974</v>
      </c>
      <c r="I3755" t="s">
        <v>4166</v>
      </c>
      <c r="J3755" t="s">
        <v>4115</v>
      </c>
      <c r="K3755">
        <v>10384</v>
      </c>
      <c r="L3755" t="s">
        <v>4167</v>
      </c>
      <c r="M3755" s="87">
        <v>43924</v>
      </c>
      <c r="N3755" t="s">
        <v>1551</v>
      </c>
      <c r="O3755" t="s">
        <v>1552</v>
      </c>
      <c r="P3755" s="61">
        <v>-22</v>
      </c>
      <c r="Q3755" t="s">
        <v>1552</v>
      </c>
      <c r="R3755" s="61">
        <v>0</v>
      </c>
      <c r="S3755" s="61">
        <v>-22</v>
      </c>
    </row>
    <row r="3756" spans="1:19" x14ac:dyDescent="0.2">
      <c r="A3756" t="s">
        <v>647</v>
      </c>
      <c r="B3756" t="s">
        <v>1062</v>
      </c>
      <c r="C3756" t="s">
        <v>1433</v>
      </c>
      <c r="D3756" t="s">
        <v>239</v>
      </c>
      <c r="E3756" t="s">
        <v>1546</v>
      </c>
      <c r="F3756" t="s">
        <v>124</v>
      </c>
      <c r="G3756" s="87">
        <v>43922</v>
      </c>
      <c r="H3756" t="s">
        <v>2974</v>
      </c>
      <c r="I3756" t="s">
        <v>6475</v>
      </c>
      <c r="J3756" t="s">
        <v>4509</v>
      </c>
      <c r="K3756">
        <v>10384</v>
      </c>
      <c r="L3756" t="s">
        <v>6476</v>
      </c>
      <c r="M3756" s="87">
        <v>43924</v>
      </c>
      <c r="N3756" t="s">
        <v>1551</v>
      </c>
      <c r="O3756" t="s">
        <v>1552</v>
      </c>
      <c r="P3756" s="61">
        <v>-700</v>
      </c>
      <c r="Q3756" t="s">
        <v>1552</v>
      </c>
      <c r="R3756" s="61">
        <v>0</v>
      </c>
      <c r="S3756" s="61">
        <v>-700</v>
      </c>
    </row>
    <row r="3757" spans="1:19" x14ac:dyDescent="0.2">
      <c r="A3757" t="s">
        <v>647</v>
      </c>
      <c r="B3757" t="s">
        <v>1062</v>
      </c>
      <c r="C3757" t="s">
        <v>1433</v>
      </c>
      <c r="D3757" t="s">
        <v>239</v>
      </c>
      <c r="E3757" t="s">
        <v>1546</v>
      </c>
      <c r="F3757" t="s">
        <v>124</v>
      </c>
      <c r="G3757" s="87">
        <v>43922</v>
      </c>
      <c r="H3757" t="s">
        <v>2974</v>
      </c>
      <c r="I3757" t="s">
        <v>6477</v>
      </c>
      <c r="J3757" t="s">
        <v>6478</v>
      </c>
      <c r="K3757">
        <v>10384</v>
      </c>
      <c r="L3757" t="s">
        <v>4167</v>
      </c>
      <c r="M3757" s="87">
        <v>43924</v>
      </c>
      <c r="N3757" t="s">
        <v>1551</v>
      </c>
      <c r="O3757" t="s">
        <v>1552</v>
      </c>
      <c r="P3757" s="61">
        <v>1650</v>
      </c>
      <c r="Q3757" t="s">
        <v>1552</v>
      </c>
      <c r="R3757" s="61">
        <v>1650</v>
      </c>
      <c r="S3757" s="61">
        <v>0</v>
      </c>
    </row>
    <row r="3758" spans="1:19" x14ac:dyDescent="0.2">
      <c r="A3758" t="s">
        <v>647</v>
      </c>
      <c r="B3758" t="s">
        <v>1062</v>
      </c>
      <c r="C3758" t="s">
        <v>1433</v>
      </c>
      <c r="D3758" t="s">
        <v>239</v>
      </c>
      <c r="E3758" t="s">
        <v>1546</v>
      </c>
      <c r="F3758" t="s">
        <v>124</v>
      </c>
      <c r="G3758" s="87">
        <v>43922</v>
      </c>
      <c r="H3758" t="s">
        <v>2974</v>
      </c>
      <c r="I3758" t="s">
        <v>6479</v>
      </c>
      <c r="J3758" t="s">
        <v>4509</v>
      </c>
      <c r="K3758">
        <v>10384</v>
      </c>
      <c r="L3758" t="s">
        <v>6476</v>
      </c>
      <c r="M3758" s="87">
        <v>43924</v>
      </c>
      <c r="N3758" t="s">
        <v>1551</v>
      </c>
      <c r="O3758" t="s">
        <v>1552</v>
      </c>
      <c r="P3758" s="61">
        <v>-700</v>
      </c>
      <c r="Q3758" t="s">
        <v>1552</v>
      </c>
      <c r="R3758" s="61">
        <v>0</v>
      </c>
      <c r="S3758" s="61">
        <v>-700</v>
      </c>
    </row>
    <row r="3759" spans="1:19" x14ac:dyDescent="0.2">
      <c r="A3759" t="s">
        <v>647</v>
      </c>
      <c r="B3759" t="s">
        <v>1062</v>
      </c>
      <c r="C3759" t="s">
        <v>1433</v>
      </c>
      <c r="D3759" t="s">
        <v>239</v>
      </c>
      <c r="E3759" t="s">
        <v>1546</v>
      </c>
      <c r="F3759" t="s">
        <v>124</v>
      </c>
      <c r="G3759" s="87">
        <v>43923</v>
      </c>
      <c r="H3759" t="s">
        <v>2974</v>
      </c>
      <c r="I3759" t="s">
        <v>4485</v>
      </c>
      <c r="J3759" t="s">
        <v>5736</v>
      </c>
      <c r="K3759">
        <v>10384</v>
      </c>
      <c r="L3759" t="s">
        <v>6480</v>
      </c>
      <c r="M3759" s="87">
        <v>43924</v>
      </c>
      <c r="N3759" t="s">
        <v>1551</v>
      </c>
      <c r="O3759" t="s">
        <v>1552</v>
      </c>
      <c r="P3759" s="61">
        <v>-110</v>
      </c>
      <c r="Q3759" t="s">
        <v>1552</v>
      </c>
      <c r="R3759" s="61">
        <v>0</v>
      </c>
      <c r="S3759" s="61">
        <v>-110</v>
      </c>
    </row>
    <row r="3760" spans="1:19" x14ac:dyDescent="0.2">
      <c r="A3760" t="s">
        <v>647</v>
      </c>
      <c r="B3760" t="s">
        <v>1062</v>
      </c>
      <c r="C3760" t="s">
        <v>1433</v>
      </c>
      <c r="D3760" t="s">
        <v>239</v>
      </c>
      <c r="E3760" t="s">
        <v>1546</v>
      </c>
      <c r="F3760" t="s">
        <v>124</v>
      </c>
      <c r="G3760" s="87">
        <v>43923</v>
      </c>
      <c r="H3760" t="s">
        <v>2974</v>
      </c>
      <c r="I3760" t="s">
        <v>4485</v>
      </c>
      <c r="J3760" t="s">
        <v>4548</v>
      </c>
      <c r="K3760">
        <v>10384</v>
      </c>
      <c r="L3760" t="s">
        <v>6480</v>
      </c>
      <c r="M3760" s="87">
        <v>43924</v>
      </c>
      <c r="N3760" t="s">
        <v>1551</v>
      </c>
      <c r="O3760" t="s">
        <v>1552</v>
      </c>
      <c r="P3760" s="61">
        <v>-849.75</v>
      </c>
      <c r="Q3760" t="s">
        <v>1552</v>
      </c>
      <c r="R3760" s="61">
        <v>0</v>
      </c>
      <c r="S3760" s="61">
        <v>-849.75</v>
      </c>
    </row>
    <row r="3761" spans="1:19" x14ac:dyDescent="0.2">
      <c r="A3761" t="s">
        <v>647</v>
      </c>
      <c r="B3761" t="s">
        <v>1062</v>
      </c>
      <c r="C3761" t="s">
        <v>1433</v>
      </c>
      <c r="D3761" t="s">
        <v>239</v>
      </c>
      <c r="E3761" t="s">
        <v>1546</v>
      </c>
      <c r="F3761" t="s">
        <v>124</v>
      </c>
      <c r="G3761" s="87">
        <v>43923</v>
      </c>
      <c r="H3761" t="s">
        <v>2974</v>
      </c>
      <c r="I3761" t="s">
        <v>4485</v>
      </c>
      <c r="J3761" t="s">
        <v>5595</v>
      </c>
      <c r="K3761">
        <v>10384</v>
      </c>
      <c r="L3761" t="s">
        <v>6480</v>
      </c>
      <c r="M3761" s="87">
        <v>43924</v>
      </c>
      <c r="N3761" t="s">
        <v>1551</v>
      </c>
      <c r="O3761" t="s">
        <v>1552</v>
      </c>
      <c r="P3761" s="61">
        <v>-330</v>
      </c>
      <c r="Q3761" t="s">
        <v>1552</v>
      </c>
      <c r="R3761" s="61">
        <v>0</v>
      </c>
      <c r="S3761" s="61">
        <v>-330</v>
      </c>
    </row>
    <row r="3762" spans="1:19" x14ac:dyDescent="0.2">
      <c r="A3762" t="s">
        <v>647</v>
      </c>
      <c r="B3762" t="s">
        <v>1062</v>
      </c>
      <c r="C3762" t="s">
        <v>1433</v>
      </c>
      <c r="D3762" t="s">
        <v>239</v>
      </c>
      <c r="E3762" t="s">
        <v>1546</v>
      </c>
      <c r="F3762" t="s">
        <v>124</v>
      </c>
      <c r="G3762" s="87">
        <v>43923</v>
      </c>
      <c r="H3762" t="s">
        <v>2974</v>
      </c>
      <c r="I3762" t="s">
        <v>6481</v>
      </c>
      <c r="J3762" t="s">
        <v>4545</v>
      </c>
      <c r="K3762">
        <v>10385</v>
      </c>
      <c r="L3762" t="s">
        <v>4170</v>
      </c>
      <c r="M3762" s="87">
        <v>43935</v>
      </c>
      <c r="N3762" t="s">
        <v>1551</v>
      </c>
      <c r="O3762" t="s">
        <v>1552</v>
      </c>
      <c r="P3762" s="61">
        <v>550</v>
      </c>
      <c r="Q3762" t="s">
        <v>1552</v>
      </c>
      <c r="R3762" s="61">
        <v>550</v>
      </c>
      <c r="S3762" s="61">
        <v>0</v>
      </c>
    </row>
    <row r="3763" spans="1:19" x14ac:dyDescent="0.2">
      <c r="A3763" t="s">
        <v>647</v>
      </c>
      <c r="B3763" t="s">
        <v>1062</v>
      </c>
      <c r="C3763" t="s">
        <v>1433</v>
      </c>
      <c r="D3763" t="s">
        <v>239</v>
      </c>
      <c r="E3763" t="s">
        <v>1546</v>
      </c>
      <c r="F3763" t="s">
        <v>124</v>
      </c>
      <c r="G3763" s="87">
        <v>43923</v>
      </c>
      <c r="H3763" t="s">
        <v>2974</v>
      </c>
      <c r="I3763" t="s">
        <v>6482</v>
      </c>
      <c r="J3763" t="s">
        <v>6483</v>
      </c>
      <c r="K3763">
        <v>10385</v>
      </c>
      <c r="L3763" t="s">
        <v>4170</v>
      </c>
      <c r="M3763" s="87">
        <v>43935</v>
      </c>
      <c r="N3763" t="s">
        <v>1551</v>
      </c>
      <c r="O3763" t="s">
        <v>1552</v>
      </c>
      <c r="P3763" s="61">
        <v>924</v>
      </c>
      <c r="Q3763" t="s">
        <v>1552</v>
      </c>
      <c r="R3763" s="61">
        <v>924</v>
      </c>
      <c r="S3763" s="61">
        <v>0</v>
      </c>
    </row>
    <row r="3764" spans="1:19" x14ac:dyDescent="0.2">
      <c r="A3764" t="s">
        <v>647</v>
      </c>
      <c r="B3764" t="s">
        <v>1062</v>
      </c>
      <c r="C3764" t="s">
        <v>1433</v>
      </c>
      <c r="D3764" t="s">
        <v>239</v>
      </c>
      <c r="E3764" t="s">
        <v>1546</v>
      </c>
      <c r="F3764" t="s">
        <v>124</v>
      </c>
      <c r="G3764" s="87">
        <v>43923</v>
      </c>
      <c r="H3764" t="s">
        <v>2974</v>
      </c>
      <c r="I3764" t="s">
        <v>6484</v>
      </c>
      <c r="J3764" t="s">
        <v>6485</v>
      </c>
      <c r="K3764">
        <v>10385</v>
      </c>
      <c r="L3764" t="s">
        <v>4170</v>
      </c>
      <c r="M3764" s="87">
        <v>43935</v>
      </c>
      <c r="N3764" t="s">
        <v>1551</v>
      </c>
      <c r="O3764" t="s">
        <v>1552</v>
      </c>
      <c r="P3764" s="61">
        <v>440</v>
      </c>
      <c r="Q3764" t="s">
        <v>1552</v>
      </c>
      <c r="R3764" s="61">
        <v>440</v>
      </c>
      <c r="S3764" s="61">
        <v>0</v>
      </c>
    </row>
    <row r="3765" spans="1:19" x14ac:dyDescent="0.2">
      <c r="A3765" t="s">
        <v>647</v>
      </c>
      <c r="B3765" t="s">
        <v>1062</v>
      </c>
      <c r="C3765" t="s">
        <v>1433</v>
      </c>
      <c r="D3765" t="s">
        <v>239</v>
      </c>
      <c r="E3765" t="s">
        <v>1546</v>
      </c>
      <c r="F3765" t="s">
        <v>124</v>
      </c>
      <c r="G3765" s="87">
        <v>43923</v>
      </c>
      <c r="H3765" t="s">
        <v>2974</v>
      </c>
      <c r="I3765" t="s">
        <v>6486</v>
      </c>
      <c r="J3765" t="s">
        <v>4788</v>
      </c>
      <c r="K3765">
        <v>10385</v>
      </c>
      <c r="L3765" t="s">
        <v>4170</v>
      </c>
      <c r="M3765" s="87">
        <v>43935</v>
      </c>
      <c r="N3765" t="s">
        <v>1551</v>
      </c>
      <c r="O3765" t="s">
        <v>1552</v>
      </c>
      <c r="P3765" s="61">
        <v>341</v>
      </c>
      <c r="Q3765" t="s">
        <v>1552</v>
      </c>
      <c r="R3765" s="61">
        <v>341</v>
      </c>
      <c r="S3765" s="61">
        <v>0</v>
      </c>
    </row>
    <row r="3766" spans="1:19" x14ac:dyDescent="0.2">
      <c r="A3766" t="s">
        <v>647</v>
      </c>
      <c r="B3766" t="s">
        <v>1062</v>
      </c>
      <c r="C3766" t="s">
        <v>1433</v>
      </c>
      <c r="D3766" t="s">
        <v>239</v>
      </c>
      <c r="E3766" t="s">
        <v>1546</v>
      </c>
      <c r="F3766" t="s">
        <v>124</v>
      </c>
      <c r="G3766" s="87">
        <v>43923</v>
      </c>
      <c r="H3766" t="s">
        <v>2974</v>
      </c>
      <c r="I3766" t="s">
        <v>6487</v>
      </c>
      <c r="J3766" t="s">
        <v>6359</v>
      </c>
      <c r="K3766">
        <v>10385</v>
      </c>
      <c r="L3766" t="s">
        <v>4170</v>
      </c>
      <c r="M3766" s="87">
        <v>43935</v>
      </c>
      <c r="N3766" t="s">
        <v>1551</v>
      </c>
      <c r="O3766" t="s">
        <v>1552</v>
      </c>
      <c r="P3766" s="61">
        <v>2739</v>
      </c>
      <c r="Q3766" t="s">
        <v>1552</v>
      </c>
      <c r="R3766" s="61">
        <v>2739</v>
      </c>
      <c r="S3766" s="61">
        <v>0</v>
      </c>
    </row>
    <row r="3767" spans="1:19" x14ac:dyDescent="0.2">
      <c r="A3767" t="s">
        <v>647</v>
      </c>
      <c r="B3767" t="s">
        <v>1062</v>
      </c>
      <c r="C3767" t="s">
        <v>1433</v>
      </c>
      <c r="D3767" t="s">
        <v>239</v>
      </c>
      <c r="E3767" t="s">
        <v>1546</v>
      </c>
      <c r="F3767" t="s">
        <v>124</v>
      </c>
      <c r="G3767" s="87">
        <v>43924</v>
      </c>
      <c r="H3767" t="s">
        <v>2974</v>
      </c>
      <c r="I3767" t="s">
        <v>6488</v>
      </c>
      <c r="J3767" t="s">
        <v>4722</v>
      </c>
      <c r="K3767">
        <v>10385</v>
      </c>
      <c r="L3767" t="s">
        <v>4170</v>
      </c>
      <c r="M3767" s="87">
        <v>43935</v>
      </c>
      <c r="N3767" t="s">
        <v>1551</v>
      </c>
      <c r="O3767" t="s">
        <v>1552</v>
      </c>
      <c r="P3767" s="61">
        <v>165</v>
      </c>
      <c r="Q3767" t="s">
        <v>1552</v>
      </c>
      <c r="R3767" s="61">
        <v>165</v>
      </c>
      <c r="S3767" s="61">
        <v>0</v>
      </c>
    </row>
    <row r="3768" spans="1:19" x14ac:dyDescent="0.2">
      <c r="A3768" t="s">
        <v>647</v>
      </c>
      <c r="B3768" t="s">
        <v>1062</v>
      </c>
      <c r="C3768" t="s">
        <v>1433</v>
      </c>
      <c r="D3768" t="s">
        <v>239</v>
      </c>
      <c r="E3768" t="s">
        <v>1546</v>
      </c>
      <c r="F3768" t="s">
        <v>124</v>
      </c>
      <c r="G3768" s="87">
        <v>43924</v>
      </c>
      <c r="H3768" t="s">
        <v>2974</v>
      </c>
      <c r="I3768" t="s">
        <v>4168</v>
      </c>
      <c r="J3768" t="s">
        <v>4169</v>
      </c>
      <c r="K3768">
        <v>10385</v>
      </c>
      <c r="L3768" t="s">
        <v>4170</v>
      </c>
      <c r="M3768" s="87">
        <v>43935</v>
      </c>
      <c r="N3768" t="s">
        <v>1551</v>
      </c>
      <c r="O3768" t="s">
        <v>1552</v>
      </c>
      <c r="P3768" s="61">
        <v>-35</v>
      </c>
      <c r="Q3768" t="s">
        <v>1552</v>
      </c>
      <c r="R3768" s="61">
        <v>0</v>
      </c>
      <c r="S3768" s="61">
        <v>-35</v>
      </c>
    </row>
    <row r="3769" spans="1:19" x14ac:dyDescent="0.2">
      <c r="A3769" t="s">
        <v>647</v>
      </c>
      <c r="B3769" t="s">
        <v>1062</v>
      </c>
      <c r="C3769" t="s">
        <v>1433</v>
      </c>
      <c r="D3769" t="s">
        <v>239</v>
      </c>
      <c r="E3769" t="s">
        <v>1546</v>
      </c>
      <c r="F3769" t="s">
        <v>124</v>
      </c>
      <c r="G3769" s="87">
        <v>43927</v>
      </c>
      <c r="H3769" t="s">
        <v>2974</v>
      </c>
      <c r="I3769" t="s">
        <v>6489</v>
      </c>
      <c r="J3769" t="s">
        <v>4705</v>
      </c>
      <c r="K3769">
        <v>10385</v>
      </c>
      <c r="L3769" t="s">
        <v>6490</v>
      </c>
      <c r="M3769" s="87">
        <v>43935</v>
      </c>
      <c r="N3769" t="s">
        <v>1551</v>
      </c>
      <c r="O3769" t="s">
        <v>1552</v>
      </c>
      <c r="P3769" s="61">
        <v>-637.1</v>
      </c>
      <c r="Q3769" t="s">
        <v>1552</v>
      </c>
      <c r="R3769" s="61">
        <v>0</v>
      </c>
      <c r="S3769" s="61">
        <v>-637.1</v>
      </c>
    </row>
    <row r="3770" spans="1:19" x14ac:dyDescent="0.2">
      <c r="A3770" t="s">
        <v>647</v>
      </c>
      <c r="B3770" t="s">
        <v>1062</v>
      </c>
      <c r="C3770" t="s">
        <v>1433</v>
      </c>
      <c r="D3770" t="s">
        <v>239</v>
      </c>
      <c r="E3770" t="s">
        <v>1546</v>
      </c>
      <c r="F3770" t="s">
        <v>124</v>
      </c>
      <c r="G3770" s="87">
        <v>43928</v>
      </c>
      <c r="H3770" t="s">
        <v>2974</v>
      </c>
      <c r="I3770" t="s">
        <v>6491</v>
      </c>
      <c r="J3770" t="s">
        <v>5885</v>
      </c>
      <c r="K3770">
        <v>10385</v>
      </c>
      <c r="L3770" t="s">
        <v>6492</v>
      </c>
      <c r="M3770" s="87">
        <v>43935</v>
      </c>
      <c r="N3770" t="s">
        <v>1551</v>
      </c>
      <c r="O3770" t="s">
        <v>1552</v>
      </c>
      <c r="P3770" s="61">
        <v>550</v>
      </c>
      <c r="Q3770" t="s">
        <v>1552</v>
      </c>
      <c r="R3770" s="61">
        <v>550</v>
      </c>
      <c r="S3770" s="61">
        <v>0</v>
      </c>
    </row>
    <row r="3771" spans="1:19" x14ac:dyDescent="0.2">
      <c r="A3771" t="s">
        <v>647</v>
      </c>
      <c r="B3771" t="s">
        <v>1062</v>
      </c>
      <c r="C3771" t="s">
        <v>1433</v>
      </c>
      <c r="D3771" t="s">
        <v>239</v>
      </c>
      <c r="E3771" t="s">
        <v>1546</v>
      </c>
      <c r="F3771" t="s">
        <v>124</v>
      </c>
      <c r="G3771" s="87">
        <v>43928</v>
      </c>
      <c r="H3771" t="s">
        <v>2974</v>
      </c>
      <c r="I3771" t="s">
        <v>6493</v>
      </c>
      <c r="J3771" t="s">
        <v>6494</v>
      </c>
      <c r="K3771">
        <v>10385</v>
      </c>
      <c r="L3771" t="s">
        <v>6495</v>
      </c>
      <c r="M3771" s="87">
        <v>43935</v>
      </c>
      <c r="N3771" t="s">
        <v>1551</v>
      </c>
      <c r="O3771" t="s">
        <v>1552</v>
      </c>
      <c r="P3771" s="61">
        <v>110</v>
      </c>
      <c r="Q3771" t="s">
        <v>1552</v>
      </c>
      <c r="R3771" s="61">
        <v>110</v>
      </c>
      <c r="S3771" s="61">
        <v>0</v>
      </c>
    </row>
    <row r="3772" spans="1:19" x14ac:dyDescent="0.2">
      <c r="A3772" t="s">
        <v>647</v>
      </c>
      <c r="B3772" t="s">
        <v>1062</v>
      </c>
      <c r="C3772" t="s">
        <v>1433</v>
      </c>
      <c r="D3772" t="s">
        <v>239</v>
      </c>
      <c r="E3772" t="s">
        <v>1546</v>
      </c>
      <c r="F3772" t="s">
        <v>124</v>
      </c>
      <c r="G3772" s="87">
        <v>43928</v>
      </c>
      <c r="H3772" t="s">
        <v>2974</v>
      </c>
      <c r="I3772" t="s">
        <v>6496</v>
      </c>
      <c r="J3772" t="s">
        <v>6497</v>
      </c>
      <c r="K3772">
        <v>10385</v>
      </c>
      <c r="L3772" t="s">
        <v>6495</v>
      </c>
      <c r="M3772" s="87">
        <v>43935</v>
      </c>
      <c r="N3772" t="s">
        <v>1551</v>
      </c>
      <c r="O3772" t="s">
        <v>1552</v>
      </c>
      <c r="P3772" s="61">
        <v>110</v>
      </c>
      <c r="Q3772" t="s">
        <v>1552</v>
      </c>
      <c r="R3772" s="61">
        <v>110</v>
      </c>
      <c r="S3772" s="61">
        <v>0</v>
      </c>
    </row>
    <row r="3773" spans="1:19" x14ac:dyDescent="0.2">
      <c r="A3773" t="s">
        <v>647</v>
      </c>
      <c r="B3773" t="s">
        <v>1062</v>
      </c>
      <c r="C3773" t="s">
        <v>1433</v>
      </c>
      <c r="D3773" t="s">
        <v>239</v>
      </c>
      <c r="E3773" t="s">
        <v>1546</v>
      </c>
      <c r="F3773" t="s">
        <v>124</v>
      </c>
      <c r="G3773" s="87">
        <v>43928</v>
      </c>
      <c r="H3773" t="s">
        <v>2974</v>
      </c>
      <c r="I3773" t="s">
        <v>6498</v>
      </c>
      <c r="J3773" t="s">
        <v>6499</v>
      </c>
      <c r="K3773">
        <v>10385</v>
      </c>
      <c r="L3773" t="s">
        <v>6500</v>
      </c>
      <c r="M3773" s="87">
        <v>43935</v>
      </c>
      <c r="N3773" t="s">
        <v>1551</v>
      </c>
      <c r="O3773" t="s">
        <v>1552</v>
      </c>
      <c r="P3773" s="61">
        <v>110</v>
      </c>
      <c r="Q3773" t="s">
        <v>1552</v>
      </c>
      <c r="R3773" s="61">
        <v>110</v>
      </c>
      <c r="S3773" s="61">
        <v>0</v>
      </c>
    </row>
    <row r="3774" spans="1:19" x14ac:dyDescent="0.2">
      <c r="A3774" t="s">
        <v>647</v>
      </c>
      <c r="B3774" t="s">
        <v>1062</v>
      </c>
      <c r="C3774" t="s">
        <v>1433</v>
      </c>
      <c r="D3774" t="s">
        <v>239</v>
      </c>
      <c r="E3774" t="s">
        <v>1546</v>
      </c>
      <c r="F3774" t="s">
        <v>124</v>
      </c>
      <c r="G3774" s="87">
        <v>43929</v>
      </c>
      <c r="H3774" t="s">
        <v>2974</v>
      </c>
      <c r="I3774" t="s">
        <v>6501</v>
      </c>
      <c r="J3774" t="s">
        <v>4509</v>
      </c>
      <c r="K3774">
        <v>10385</v>
      </c>
      <c r="L3774" t="s">
        <v>6502</v>
      </c>
      <c r="M3774" s="87">
        <v>43935</v>
      </c>
      <c r="N3774" t="s">
        <v>1551</v>
      </c>
      <c r="O3774" t="s">
        <v>1552</v>
      </c>
      <c r="P3774" s="61">
        <v>-16548.66</v>
      </c>
      <c r="Q3774" t="s">
        <v>1552</v>
      </c>
      <c r="R3774" s="61">
        <v>0</v>
      </c>
      <c r="S3774" s="61">
        <v>-16548.66</v>
      </c>
    </row>
    <row r="3775" spans="1:19" x14ac:dyDescent="0.2">
      <c r="A3775" t="s">
        <v>647</v>
      </c>
      <c r="B3775" t="s">
        <v>1062</v>
      </c>
      <c r="C3775" t="s">
        <v>1433</v>
      </c>
      <c r="D3775" t="s">
        <v>239</v>
      </c>
      <c r="E3775" t="s">
        <v>1546</v>
      </c>
      <c r="F3775" t="s">
        <v>124</v>
      </c>
      <c r="G3775" s="87">
        <v>43929</v>
      </c>
      <c r="H3775" t="s">
        <v>2974</v>
      </c>
      <c r="I3775" t="s">
        <v>6503</v>
      </c>
      <c r="J3775" t="s">
        <v>6504</v>
      </c>
      <c r="K3775">
        <v>10385</v>
      </c>
      <c r="L3775" t="s">
        <v>6505</v>
      </c>
      <c r="M3775" s="87">
        <v>43935</v>
      </c>
      <c r="N3775" t="s">
        <v>1551</v>
      </c>
      <c r="O3775" t="s">
        <v>1552</v>
      </c>
      <c r="P3775" s="61">
        <v>1089</v>
      </c>
      <c r="Q3775" t="s">
        <v>1552</v>
      </c>
      <c r="R3775" s="61">
        <v>1089</v>
      </c>
      <c r="S3775" s="61">
        <v>0</v>
      </c>
    </row>
    <row r="3776" spans="1:19" x14ac:dyDescent="0.2">
      <c r="A3776" t="s">
        <v>647</v>
      </c>
      <c r="B3776" t="s">
        <v>1062</v>
      </c>
      <c r="C3776" t="s">
        <v>1433</v>
      </c>
      <c r="D3776" t="s">
        <v>239</v>
      </c>
      <c r="E3776" t="s">
        <v>1546</v>
      </c>
      <c r="F3776" t="s">
        <v>124</v>
      </c>
      <c r="G3776" s="87">
        <v>43929</v>
      </c>
      <c r="H3776" t="s">
        <v>2974</v>
      </c>
      <c r="I3776" t="s">
        <v>6506</v>
      </c>
      <c r="J3776" t="s">
        <v>4864</v>
      </c>
      <c r="K3776">
        <v>10385</v>
      </c>
      <c r="L3776" t="s">
        <v>6505</v>
      </c>
      <c r="M3776" s="87">
        <v>43935</v>
      </c>
      <c r="N3776" t="s">
        <v>1551</v>
      </c>
      <c r="O3776" t="s">
        <v>1552</v>
      </c>
      <c r="P3776" s="61">
        <v>880</v>
      </c>
      <c r="Q3776" t="s">
        <v>1552</v>
      </c>
      <c r="R3776" s="61">
        <v>880</v>
      </c>
      <c r="S3776" s="61">
        <v>0</v>
      </c>
    </row>
    <row r="3777" spans="1:19" x14ac:dyDescent="0.2">
      <c r="A3777" t="s">
        <v>647</v>
      </c>
      <c r="B3777" t="s">
        <v>1062</v>
      </c>
      <c r="C3777" t="s">
        <v>1433</v>
      </c>
      <c r="D3777" t="s">
        <v>239</v>
      </c>
      <c r="E3777" t="s">
        <v>1546</v>
      </c>
      <c r="F3777" t="s">
        <v>124</v>
      </c>
      <c r="G3777" s="87">
        <v>43929</v>
      </c>
      <c r="H3777" t="s">
        <v>2974</v>
      </c>
      <c r="I3777" t="s">
        <v>6507</v>
      </c>
      <c r="J3777" t="s">
        <v>6508</v>
      </c>
      <c r="K3777">
        <v>10385</v>
      </c>
      <c r="L3777" t="s">
        <v>6505</v>
      </c>
      <c r="M3777" s="87">
        <v>43935</v>
      </c>
      <c r="N3777" t="s">
        <v>1551</v>
      </c>
      <c r="O3777" t="s">
        <v>1552</v>
      </c>
      <c r="P3777" s="61">
        <v>550</v>
      </c>
      <c r="Q3777" t="s">
        <v>1552</v>
      </c>
      <c r="R3777" s="61">
        <v>550</v>
      </c>
      <c r="S3777" s="61">
        <v>0</v>
      </c>
    </row>
    <row r="3778" spans="1:19" x14ac:dyDescent="0.2">
      <c r="A3778" t="s">
        <v>647</v>
      </c>
      <c r="B3778" t="s">
        <v>1062</v>
      </c>
      <c r="C3778" t="s">
        <v>1433</v>
      </c>
      <c r="D3778" t="s">
        <v>239</v>
      </c>
      <c r="E3778" t="s">
        <v>1546</v>
      </c>
      <c r="F3778" t="s">
        <v>124</v>
      </c>
      <c r="G3778" s="87">
        <v>43929</v>
      </c>
      <c r="H3778" t="s">
        <v>2974</v>
      </c>
      <c r="I3778" t="s">
        <v>6509</v>
      </c>
      <c r="J3778" t="s">
        <v>6508</v>
      </c>
      <c r="K3778">
        <v>10385</v>
      </c>
      <c r="L3778" t="s">
        <v>6505</v>
      </c>
      <c r="M3778" s="87">
        <v>43935</v>
      </c>
      <c r="N3778" t="s">
        <v>1551</v>
      </c>
      <c r="O3778" t="s">
        <v>1552</v>
      </c>
      <c r="P3778" s="61">
        <v>539</v>
      </c>
      <c r="Q3778" t="s">
        <v>1552</v>
      </c>
      <c r="R3778" s="61">
        <v>539</v>
      </c>
      <c r="S3778" s="61">
        <v>0</v>
      </c>
    </row>
    <row r="3779" spans="1:19" x14ac:dyDescent="0.2">
      <c r="A3779" t="s">
        <v>647</v>
      </c>
      <c r="B3779" t="s">
        <v>1062</v>
      </c>
      <c r="C3779" t="s">
        <v>1433</v>
      </c>
      <c r="D3779" t="s">
        <v>239</v>
      </c>
      <c r="E3779" t="s">
        <v>1546</v>
      </c>
      <c r="F3779" t="s">
        <v>124</v>
      </c>
      <c r="G3779" s="87">
        <v>43930</v>
      </c>
      <c r="H3779" t="s">
        <v>2974</v>
      </c>
      <c r="I3779" t="s">
        <v>4485</v>
      </c>
      <c r="J3779" t="s">
        <v>4550</v>
      </c>
      <c r="K3779">
        <v>10385</v>
      </c>
      <c r="L3779" t="s">
        <v>6510</v>
      </c>
      <c r="M3779" s="87">
        <v>43935</v>
      </c>
      <c r="N3779" t="s">
        <v>1551</v>
      </c>
      <c r="O3779" t="s">
        <v>1552</v>
      </c>
      <c r="P3779" s="61">
        <v>-300.17</v>
      </c>
      <c r="Q3779" t="s">
        <v>1552</v>
      </c>
      <c r="R3779" s="61">
        <v>0</v>
      </c>
      <c r="S3779" s="61">
        <v>-300.17</v>
      </c>
    </row>
    <row r="3780" spans="1:19" x14ac:dyDescent="0.2">
      <c r="A3780" t="s">
        <v>647</v>
      </c>
      <c r="B3780" t="s">
        <v>1062</v>
      </c>
      <c r="C3780" t="s">
        <v>1433</v>
      </c>
      <c r="D3780" t="s">
        <v>239</v>
      </c>
      <c r="E3780" t="s">
        <v>1546</v>
      </c>
      <c r="F3780" t="s">
        <v>124</v>
      </c>
      <c r="G3780" s="87">
        <v>43930</v>
      </c>
      <c r="H3780" t="s">
        <v>2974</v>
      </c>
      <c r="I3780" t="s">
        <v>4485</v>
      </c>
      <c r="J3780" t="s">
        <v>4744</v>
      </c>
      <c r="K3780">
        <v>10385</v>
      </c>
      <c r="L3780" t="s">
        <v>6510</v>
      </c>
      <c r="M3780" s="87">
        <v>43935</v>
      </c>
      <c r="N3780" t="s">
        <v>1551</v>
      </c>
      <c r="O3780" t="s">
        <v>1552</v>
      </c>
      <c r="P3780" s="61">
        <v>-1163.8900000000001</v>
      </c>
      <c r="Q3780" t="s">
        <v>1552</v>
      </c>
      <c r="R3780" s="61">
        <v>0</v>
      </c>
      <c r="S3780" s="61">
        <v>-1163.8900000000001</v>
      </c>
    </row>
    <row r="3781" spans="1:19" x14ac:dyDescent="0.2">
      <c r="A3781" t="s">
        <v>647</v>
      </c>
      <c r="B3781" t="s">
        <v>1062</v>
      </c>
      <c r="C3781" t="s">
        <v>1433</v>
      </c>
      <c r="D3781" t="s">
        <v>239</v>
      </c>
      <c r="E3781" t="s">
        <v>1546</v>
      </c>
      <c r="F3781" t="s">
        <v>124</v>
      </c>
      <c r="G3781" s="87">
        <v>43930</v>
      </c>
      <c r="H3781" t="s">
        <v>2974</v>
      </c>
      <c r="I3781" t="s">
        <v>4485</v>
      </c>
      <c r="J3781" t="s">
        <v>4488</v>
      </c>
      <c r="K3781">
        <v>10385</v>
      </c>
      <c r="L3781" t="s">
        <v>6510</v>
      </c>
      <c r="M3781" s="87">
        <v>43935</v>
      </c>
      <c r="N3781" t="s">
        <v>1551</v>
      </c>
      <c r="O3781" t="s">
        <v>1552</v>
      </c>
      <c r="P3781" s="61">
        <v>-105</v>
      </c>
      <c r="Q3781" t="s">
        <v>1552</v>
      </c>
      <c r="R3781" s="61">
        <v>0</v>
      </c>
      <c r="S3781" s="61">
        <v>-105</v>
      </c>
    </row>
    <row r="3782" spans="1:19" x14ac:dyDescent="0.2">
      <c r="A3782" t="s">
        <v>647</v>
      </c>
      <c r="B3782" t="s">
        <v>1062</v>
      </c>
      <c r="C3782" t="s">
        <v>1433</v>
      </c>
      <c r="D3782" t="s">
        <v>239</v>
      </c>
      <c r="E3782" t="s">
        <v>1546</v>
      </c>
      <c r="F3782" t="s">
        <v>124</v>
      </c>
      <c r="G3782" s="87">
        <v>43930</v>
      </c>
      <c r="H3782" t="s">
        <v>2974</v>
      </c>
      <c r="I3782" t="s">
        <v>4485</v>
      </c>
      <c r="J3782" t="s">
        <v>4486</v>
      </c>
      <c r="K3782">
        <v>10385</v>
      </c>
      <c r="L3782" t="s">
        <v>6510</v>
      </c>
      <c r="M3782" s="87">
        <v>43935</v>
      </c>
      <c r="N3782" t="s">
        <v>1551</v>
      </c>
      <c r="O3782" t="s">
        <v>1552</v>
      </c>
      <c r="P3782" s="61">
        <v>-503.25</v>
      </c>
      <c r="Q3782" t="s">
        <v>1552</v>
      </c>
      <c r="R3782" s="61">
        <v>0</v>
      </c>
      <c r="S3782" s="61">
        <v>-503.25</v>
      </c>
    </row>
    <row r="3783" spans="1:19" x14ac:dyDescent="0.2">
      <c r="A3783" t="s">
        <v>647</v>
      </c>
      <c r="B3783" t="s">
        <v>1062</v>
      </c>
      <c r="C3783" t="s">
        <v>1433</v>
      </c>
      <c r="D3783" t="s">
        <v>239</v>
      </c>
      <c r="E3783" t="s">
        <v>1546</v>
      </c>
      <c r="F3783" t="s">
        <v>124</v>
      </c>
      <c r="G3783" s="87">
        <v>43930</v>
      </c>
      <c r="H3783" t="s">
        <v>2974</v>
      </c>
      <c r="I3783" t="s">
        <v>6511</v>
      </c>
      <c r="J3783" t="s">
        <v>4597</v>
      </c>
      <c r="K3783">
        <v>10386</v>
      </c>
      <c r="L3783" t="s">
        <v>6512</v>
      </c>
      <c r="M3783" s="87">
        <v>43935</v>
      </c>
      <c r="N3783" t="s">
        <v>1551</v>
      </c>
      <c r="O3783" t="s">
        <v>1552</v>
      </c>
      <c r="P3783" s="61">
        <v>484</v>
      </c>
      <c r="Q3783" t="s">
        <v>1552</v>
      </c>
      <c r="R3783" s="61">
        <v>484</v>
      </c>
      <c r="S3783" s="61">
        <v>0</v>
      </c>
    </row>
    <row r="3784" spans="1:19" x14ac:dyDescent="0.2">
      <c r="A3784" t="s">
        <v>647</v>
      </c>
      <c r="B3784" t="s">
        <v>1062</v>
      </c>
      <c r="C3784" t="s">
        <v>1433</v>
      </c>
      <c r="D3784" t="s">
        <v>239</v>
      </c>
      <c r="E3784" t="s">
        <v>1546</v>
      </c>
      <c r="F3784" t="s">
        <v>124</v>
      </c>
      <c r="G3784" s="87">
        <v>43935</v>
      </c>
      <c r="H3784" t="s">
        <v>2974</v>
      </c>
      <c r="I3784" t="s">
        <v>6513</v>
      </c>
      <c r="J3784" t="s">
        <v>4628</v>
      </c>
      <c r="K3784">
        <v>10386</v>
      </c>
      <c r="L3784" t="s">
        <v>6514</v>
      </c>
      <c r="M3784" s="87">
        <v>43935</v>
      </c>
      <c r="N3784" t="s">
        <v>1551</v>
      </c>
      <c r="O3784" t="s">
        <v>1552</v>
      </c>
      <c r="P3784" s="61">
        <v>341</v>
      </c>
      <c r="Q3784" t="s">
        <v>1552</v>
      </c>
      <c r="R3784" s="61">
        <v>341</v>
      </c>
      <c r="S3784" s="61">
        <v>0</v>
      </c>
    </row>
    <row r="3785" spans="1:19" x14ac:dyDescent="0.2">
      <c r="A3785" t="s">
        <v>647</v>
      </c>
      <c r="B3785" t="s">
        <v>1062</v>
      </c>
      <c r="C3785" t="s">
        <v>1433</v>
      </c>
      <c r="D3785" t="s">
        <v>239</v>
      </c>
      <c r="E3785" t="s">
        <v>1546</v>
      </c>
      <c r="F3785" t="s">
        <v>124</v>
      </c>
      <c r="G3785" s="87">
        <v>43935</v>
      </c>
      <c r="H3785" t="s">
        <v>2974</v>
      </c>
      <c r="I3785" t="s">
        <v>6515</v>
      </c>
      <c r="J3785" t="s">
        <v>6516</v>
      </c>
      <c r="K3785">
        <v>10388</v>
      </c>
      <c r="L3785" t="s">
        <v>6517</v>
      </c>
      <c r="M3785" s="87">
        <v>43944</v>
      </c>
      <c r="N3785" t="s">
        <v>1551</v>
      </c>
      <c r="O3785" t="s">
        <v>1552</v>
      </c>
      <c r="P3785" s="61">
        <v>1639</v>
      </c>
      <c r="Q3785" t="s">
        <v>1552</v>
      </c>
      <c r="R3785" s="61">
        <v>1639</v>
      </c>
      <c r="S3785" s="61">
        <v>0</v>
      </c>
    </row>
    <row r="3786" spans="1:19" x14ac:dyDescent="0.2">
      <c r="A3786" t="s">
        <v>647</v>
      </c>
      <c r="B3786" t="s">
        <v>1062</v>
      </c>
      <c r="C3786" t="s">
        <v>1433</v>
      </c>
      <c r="D3786" t="s">
        <v>239</v>
      </c>
      <c r="E3786" t="s">
        <v>1546</v>
      </c>
      <c r="F3786" t="s">
        <v>124</v>
      </c>
      <c r="G3786" s="87">
        <v>43935</v>
      </c>
      <c r="H3786" t="s">
        <v>2974</v>
      </c>
      <c r="I3786" t="s">
        <v>6518</v>
      </c>
      <c r="J3786" t="s">
        <v>4516</v>
      </c>
      <c r="K3786">
        <v>10388</v>
      </c>
      <c r="L3786" t="s">
        <v>6517</v>
      </c>
      <c r="M3786" s="87">
        <v>43944</v>
      </c>
      <c r="N3786" t="s">
        <v>1551</v>
      </c>
      <c r="O3786" t="s">
        <v>1552</v>
      </c>
      <c r="P3786" s="61">
        <v>550</v>
      </c>
      <c r="Q3786" t="s">
        <v>1552</v>
      </c>
      <c r="R3786" s="61">
        <v>550</v>
      </c>
      <c r="S3786" s="61">
        <v>0</v>
      </c>
    </row>
    <row r="3787" spans="1:19" x14ac:dyDescent="0.2">
      <c r="A3787" t="s">
        <v>647</v>
      </c>
      <c r="B3787" t="s">
        <v>1062</v>
      </c>
      <c r="C3787" t="s">
        <v>1433</v>
      </c>
      <c r="D3787" t="s">
        <v>239</v>
      </c>
      <c r="E3787" t="s">
        <v>1546</v>
      </c>
      <c r="F3787" t="s">
        <v>124</v>
      </c>
      <c r="G3787" s="87">
        <v>43935</v>
      </c>
      <c r="H3787" t="s">
        <v>2974</v>
      </c>
      <c r="I3787" t="s">
        <v>6519</v>
      </c>
      <c r="J3787" t="s">
        <v>6520</v>
      </c>
      <c r="K3787">
        <v>10394</v>
      </c>
      <c r="L3787" t="s">
        <v>6521</v>
      </c>
      <c r="M3787" s="87">
        <v>43957</v>
      </c>
      <c r="N3787" t="s">
        <v>1551</v>
      </c>
      <c r="O3787" t="s">
        <v>1552</v>
      </c>
      <c r="P3787" s="61">
        <v>1100</v>
      </c>
      <c r="Q3787" t="s">
        <v>1552</v>
      </c>
      <c r="R3787" s="61">
        <v>1100</v>
      </c>
      <c r="S3787" s="61">
        <v>0</v>
      </c>
    </row>
    <row r="3788" spans="1:19" x14ac:dyDescent="0.2">
      <c r="A3788" t="s">
        <v>647</v>
      </c>
      <c r="B3788" t="s">
        <v>1062</v>
      </c>
      <c r="C3788" t="s">
        <v>1433</v>
      </c>
      <c r="D3788" t="s">
        <v>239</v>
      </c>
      <c r="E3788" t="s">
        <v>1546</v>
      </c>
      <c r="F3788" t="s">
        <v>124</v>
      </c>
      <c r="G3788" s="87">
        <v>43936</v>
      </c>
      <c r="H3788" t="s">
        <v>2974</v>
      </c>
      <c r="I3788" t="s">
        <v>4485</v>
      </c>
      <c r="J3788" t="s">
        <v>4818</v>
      </c>
      <c r="K3788">
        <v>10388</v>
      </c>
      <c r="L3788" t="s">
        <v>6522</v>
      </c>
      <c r="M3788" s="87">
        <v>43944</v>
      </c>
      <c r="N3788" t="s">
        <v>1551</v>
      </c>
      <c r="O3788" t="s">
        <v>1552</v>
      </c>
      <c r="P3788" s="61">
        <v>-440</v>
      </c>
      <c r="Q3788" t="s">
        <v>1552</v>
      </c>
      <c r="R3788" s="61">
        <v>0</v>
      </c>
      <c r="S3788" s="61">
        <v>-440</v>
      </c>
    </row>
    <row r="3789" spans="1:19" x14ac:dyDescent="0.2">
      <c r="A3789" t="s">
        <v>647</v>
      </c>
      <c r="B3789" t="s">
        <v>1062</v>
      </c>
      <c r="C3789" t="s">
        <v>1433</v>
      </c>
      <c r="D3789" t="s">
        <v>239</v>
      </c>
      <c r="E3789" t="s">
        <v>1546</v>
      </c>
      <c r="F3789" t="s">
        <v>124</v>
      </c>
      <c r="G3789" s="87">
        <v>43936</v>
      </c>
      <c r="H3789" t="s">
        <v>2974</v>
      </c>
      <c r="I3789" t="s">
        <v>6523</v>
      </c>
      <c r="J3789" t="s">
        <v>4608</v>
      </c>
      <c r="K3789">
        <v>10388</v>
      </c>
      <c r="L3789" t="s">
        <v>2998</v>
      </c>
      <c r="M3789" s="87">
        <v>43944</v>
      </c>
      <c r="N3789" t="s">
        <v>1551</v>
      </c>
      <c r="O3789" t="s">
        <v>1552</v>
      </c>
      <c r="P3789" s="61">
        <v>4554</v>
      </c>
      <c r="Q3789" t="s">
        <v>1552</v>
      </c>
      <c r="R3789" s="61">
        <v>4554</v>
      </c>
      <c r="S3789" s="61">
        <v>0</v>
      </c>
    </row>
    <row r="3790" spans="1:19" x14ac:dyDescent="0.2">
      <c r="A3790" t="s">
        <v>647</v>
      </c>
      <c r="B3790" t="s">
        <v>1062</v>
      </c>
      <c r="C3790" t="s">
        <v>1433</v>
      </c>
      <c r="D3790" t="s">
        <v>239</v>
      </c>
      <c r="E3790" t="s">
        <v>1546</v>
      </c>
      <c r="F3790" t="s">
        <v>124</v>
      </c>
      <c r="G3790" s="87">
        <v>43936</v>
      </c>
      <c r="H3790" t="s">
        <v>2974</v>
      </c>
      <c r="I3790" t="s">
        <v>6524</v>
      </c>
      <c r="J3790" t="s">
        <v>6411</v>
      </c>
      <c r="K3790">
        <v>10388</v>
      </c>
      <c r="L3790" t="s">
        <v>2998</v>
      </c>
      <c r="M3790" s="87">
        <v>43944</v>
      </c>
      <c r="N3790" t="s">
        <v>1551</v>
      </c>
      <c r="O3790" t="s">
        <v>1552</v>
      </c>
      <c r="P3790" s="61">
        <v>3267</v>
      </c>
      <c r="Q3790" t="s">
        <v>1552</v>
      </c>
      <c r="R3790" s="61">
        <v>3267</v>
      </c>
      <c r="S3790" s="61">
        <v>0</v>
      </c>
    </row>
    <row r="3791" spans="1:19" x14ac:dyDescent="0.2">
      <c r="A3791" t="s">
        <v>647</v>
      </c>
      <c r="B3791" t="s">
        <v>1062</v>
      </c>
      <c r="C3791" t="s">
        <v>1433</v>
      </c>
      <c r="D3791" t="s">
        <v>239</v>
      </c>
      <c r="E3791" t="s">
        <v>1546</v>
      </c>
      <c r="F3791" t="s">
        <v>124</v>
      </c>
      <c r="G3791" s="87">
        <v>43936</v>
      </c>
      <c r="H3791" t="s">
        <v>2974</v>
      </c>
      <c r="I3791" t="s">
        <v>6525</v>
      </c>
      <c r="J3791" t="s">
        <v>4617</v>
      </c>
      <c r="K3791">
        <v>10388</v>
      </c>
      <c r="L3791" t="s">
        <v>2998</v>
      </c>
      <c r="M3791" s="87">
        <v>43944</v>
      </c>
      <c r="N3791" t="s">
        <v>1551</v>
      </c>
      <c r="O3791" t="s">
        <v>1552</v>
      </c>
      <c r="P3791" s="61">
        <v>2465.1</v>
      </c>
      <c r="Q3791" t="s">
        <v>1552</v>
      </c>
      <c r="R3791" s="61">
        <v>2465.1</v>
      </c>
      <c r="S3791" s="61">
        <v>0</v>
      </c>
    </row>
    <row r="3792" spans="1:19" x14ac:dyDescent="0.2">
      <c r="A3792" t="s">
        <v>647</v>
      </c>
      <c r="B3792" t="s">
        <v>1062</v>
      </c>
      <c r="C3792" t="s">
        <v>1433</v>
      </c>
      <c r="D3792" t="s">
        <v>239</v>
      </c>
      <c r="E3792" t="s">
        <v>1546</v>
      </c>
      <c r="F3792" t="s">
        <v>124</v>
      </c>
      <c r="G3792" s="87">
        <v>43936</v>
      </c>
      <c r="H3792" t="s">
        <v>2974</v>
      </c>
      <c r="I3792" t="s">
        <v>6526</v>
      </c>
      <c r="J3792" t="s">
        <v>6346</v>
      </c>
      <c r="K3792">
        <v>10388</v>
      </c>
      <c r="L3792" t="s">
        <v>2998</v>
      </c>
      <c r="M3792" s="87">
        <v>43944</v>
      </c>
      <c r="N3792" t="s">
        <v>1551</v>
      </c>
      <c r="O3792" t="s">
        <v>1552</v>
      </c>
      <c r="P3792" s="61">
        <v>693</v>
      </c>
      <c r="Q3792" t="s">
        <v>1552</v>
      </c>
      <c r="R3792" s="61">
        <v>693</v>
      </c>
      <c r="S3792" s="61">
        <v>0</v>
      </c>
    </row>
    <row r="3793" spans="1:19" x14ac:dyDescent="0.2">
      <c r="A3793" t="s">
        <v>647</v>
      </c>
      <c r="B3793" t="s">
        <v>1062</v>
      </c>
      <c r="C3793" t="s">
        <v>1433</v>
      </c>
      <c r="D3793" t="s">
        <v>239</v>
      </c>
      <c r="E3793" t="s">
        <v>1546</v>
      </c>
      <c r="F3793" t="s">
        <v>124</v>
      </c>
      <c r="G3793" s="87">
        <v>43936</v>
      </c>
      <c r="H3793" t="s">
        <v>2974</v>
      </c>
      <c r="I3793" t="s">
        <v>6527</v>
      </c>
      <c r="J3793" t="s">
        <v>4790</v>
      </c>
      <c r="K3793">
        <v>10388</v>
      </c>
      <c r="L3793" t="s">
        <v>2998</v>
      </c>
      <c r="M3793" s="87">
        <v>43944</v>
      </c>
      <c r="N3793" t="s">
        <v>1551</v>
      </c>
      <c r="O3793" t="s">
        <v>1552</v>
      </c>
      <c r="P3793" s="61">
        <v>550</v>
      </c>
      <c r="Q3793" t="s">
        <v>1552</v>
      </c>
      <c r="R3793" s="61">
        <v>550</v>
      </c>
      <c r="S3793" s="61">
        <v>0</v>
      </c>
    </row>
    <row r="3794" spans="1:19" x14ac:dyDescent="0.2">
      <c r="A3794" t="s">
        <v>647</v>
      </c>
      <c r="B3794" t="s">
        <v>1062</v>
      </c>
      <c r="C3794" t="s">
        <v>1433</v>
      </c>
      <c r="D3794" t="s">
        <v>239</v>
      </c>
      <c r="E3794" t="s">
        <v>1546</v>
      </c>
      <c r="F3794" t="s">
        <v>124</v>
      </c>
      <c r="G3794" s="87">
        <v>43936</v>
      </c>
      <c r="H3794" t="s">
        <v>2974</v>
      </c>
      <c r="I3794" t="s">
        <v>2996</v>
      </c>
      <c r="J3794" t="s">
        <v>2997</v>
      </c>
      <c r="K3794">
        <v>10388</v>
      </c>
      <c r="L3794" t="s">
        <v>2998</v>
      </c>
      <c r="M3794" s="87">
        <v>43944</v>
      </c>
      <c r="N3794" t="s">
        <v>1551</v>
      </c>
      <c r="O3794" t="s">
        <v>1552</v>
      </c>
      <c r="P3794" s="61">
        <v>45</v>
      </c>
      <c r="Q3794" t="s">
        <v>1552</v>
      </c>
      <c r="R3794" s="61">
        <v>45</v>
      </c>
      <c r="S3794" s="61">
        <v>0</v>
      </c>
    </row>
    <row r="3795" spans="1:19" x14ac:dyDescent="0.2">
      <c r="A3795" t="s">
        <v>647</v>
      </c>
      <c r="B3795" t="s">
        <v>1062</v>
      </c>
      <c r="C3795" t="s">
        <v>1433</v>
      </c>
      <c r="D3795" t="s">
        <v>239</v>
      </c>
      <c r="E3795" t="s">
        <v>1546</v>
      </c>
      <c r="F3795" t="s">
        <v>124</v>
      </c>
      <c r="G3795" s="87">
        <v>43937</v>
      </c>
      <c r="H3795" t="s">
        <v>2974</v>
      </c>
      <c r="I3795" t="s">
        <v>6528</v>
      </c>
      <c r="J3795" t="s">
        <v>4711</v>
      </c>
      <c r="K3795">
        <v>10388</v>
      </c>
      <c r="L3795" t="s">
        <v>6529</v>
      </c>
      <c r="M3795" s="87">
        <v>43944</v>
      </c>
      <c r="N3795" t="s">
        <v>1551</v>
      </c>
      <c r="O3795" t="s">
        <v>1552</v>
      </c>
      <c r="P3795" s="61">
        <v>-85.25</v>
      </c>
      <c r="Q3795" t="s">
        <v>1552</v>
      </c>
      <c r="R3795" s="61">
        <v>0</v>
      </c>
      <c r="S3795" s="61">
        <v>-85.25</v>
      </c>
    </row>
    <row r="3796" spans="1:19" x14ac:dyDescent="0.2">
      <c r="A3796" t="s">
        <v>647</v>
      </c>
      <c r="B3796" t="s">
        <v>1062</v>
      </c>
      <c r="C3796" t="s">
        <v>1433</v>
      </c>
      <c r="D3796" t="s">
        <v>239</v>
      </c>
      <c r="E3796" t="s">
        <v>1546</v>
      </c>
      <c r="F3796" t="s">
        <v>124</v>
      </c>
      <c r="G3796" s="87">
        <v>43937</v>
      </c>
      <c r="H3796" t="s">
        <v>2974</v>
      </c>
      <c r="I3796" t="s">
        <v>6530</v>
      </c>
      <c r="J3796" t="s">
        <v>4516</v>
      </c>
      <c r="K3796">
        <v>10388</v>
      </c>
      <c r="L3796" t="s">
        <v>6531</v>
      </c>
      <c r="M3796" s="87">
        <v>43944</v>
      </c>
      <c r="N3796" t="s">
        <v>1551</v>
      </c>
      <c r="O3796" t="s">
        <v>1552</v>
      </c>
      <c r="P3796" s="61">
        <v>924</v>
      </c>
      <c r="Q3796" t="s">
        <v>1552</v>
      </c>
      <c r="R3796" s="61">
        <v>924</v>
      </c>
      <c r="S3796" s="61">
        <v>0</v>
      </c>
    </row>
    <row r="3797" spans="1:19" x14ac:dyDescent="0.2">
      <c r="A3797" t="s">
        <v>647</v>
      </c>
      <c r="B3797" t="s">
        <v>1062</v>
      </c>
      <c r="C3797" t="s">
        <v>1433</v>
      </c>
      <c r="D3797" t="s">
        <v>239</v>
      </c>
      <c r="E3797" t="s">
        <v>1546</v>
      </c>
      <c r="F3797" t="s">
        <v>124</v>
      </c>
      <c r="G3797" s="87">
        <v>43937</v>
      </c>
      <c r="H3797" t="s">
        <v>2974</v>
      </c>
      <c r="I3797" t="s">
        <v>6532</v>
      </c>
      <c r="J3797" t="s">
        <v>5842</v>
      </c>
      <c r="K3797">
        <v>10388</v>
      </c>
      <c r="L3797" t="s">
        <v>6531</v>
      </c>
      <c r="M3797" s="87">
        <v>43944</v>
      </c>
      <c r="N3797" t="s">
        <v>1551</v>
      </c>
      <c r="O3797" t="s">
        <v>1552</v>
      </c>
      <c r="P3797" s="61">
        <v>2970</v>
      </c>
      <c r="Q3797" t="s">
        <v>1552</v>
      </c>
      <c r="R3797" s="61">
        <v>2970</v>
      </c>
      <c r="S3797" s="61">
        <v>0</v>
      </c>
    </row>
    <row r="3798" spans="1:19" x14ac:dyDescent="0.2">
      <c r="A3798" t="s">
        <v>647</v>
      </c>
      <c r="B3798" t="s">
        <v>1062</v>
      </c>
      <c r="C3798" t="s">
        <v>1433</v>
      </c>
      <c r="D3798" t="s">
        <v>239</v>
      </c>
      <c r="E3798" t="s">
        <v>1546</v>
      </c>
      <c r="F3798" t="s">
        <v>124</v>
      </c>
      <c r="G3798" s="87">
        <v>43941</v>
      </c>
      <c r="H3798" t="s">
        <v>2974</v>
      </c>
      <c r="I3798" t="s">
        <v>4485</v>
      </c>
      <c r="J3798" t="s">
        <v>4741</v>
      </c>
      <c r="K3798">
        <v>10388</v>
      </c>
      <c r="L3798" t="s">
        <v>6533</v>
      </c>
      <c r="M3798" s="87">
        <v>43944</v>
      </c>
      <c r="N3798" t="s">
        <v>1551</v>
      </c>
      <c r="O3798" t="s">
        <v>1552</v>
      </c>
      <c r="P3798" s="61">
        <v>-220</v>
      </c>
      <c r="Q3798" t="s">
        <v>1552</v>
      </c>
      <c r="R3798" s="61">
        <v>0</v>
      </c>
      <c r="S3798" s="61">
        <v>-220</v>
      </c>
    </row>
    <row r="3799" spans="1:19" x14ac:dyDescent="0.2">
      <c r="A3799" t="s">
        <v>647</v>
      </c>
      <c r="B3799" t="s">
        <v>1062</v>
      </c>
      <c r="C3799" t="s">
        <v>1433</v>
      </c>
      <c r="D3799" t="s">
        <v>239</v>
      </c>
      <c r="E3799" t="s">
        <v>1546</v>
      </c>
      <c r="F3799" t="s">
        <v>124</v>
      </c>
      <c r="G3799" s="87">
        <v>43941</v>
      </c>
      <c r="H3799" t="s">
        <v>2974</v>
      </c>
      <c r="I3799" t="s">
        <v>4485</v>
      </c>
      <c r="J3799" t="s">
        <v>4490</v>
      </c>
      <c r="K3799">
        <v>10388</v>
      </c>
      <c r="L3799" t="s">
        <v>6533</v>
      </c>
      <c r="M3799" s="87">
        <v>43944</v>
      </c>
      <c r="N3799" t="s">
        <v>1551</v>
      </c>
      <c r="O3799" t="s">
        <v>1552</v>
      </c>
      <c r="P3799" s="61">
        <v>-400</v>
      </c>
      <c r="Q3799" t="s">
        <v>1552</v>
      </c>
      <c r="R3799" s="61">
        <v>0</v>
      </c>
      <c r="S3799" s="61">
        <v>-400</v>
      </c>
    </row>
    <row r="3800" spans="1:19" x14ac:dyDescent="0.2">
      <c r="A3800" t="s">
        <v>647</v>
      </c>
      <c r="B3800" t="s">
        <v>1062</v>
      </c>
      <c r="C3800" t="s">
        <v>1433</v>
      </c>
      <c r="D3800" t="s">
        <v>239</v>
      </c>
      <c r="E3800" t="s">
        <v>1546</v>
      </c>
      <c r="F3800" t="s">
        <v>124</v>
      </c>
      <c r="G3800" s="87">
        <v>43941</v>
      </c>
      <c r="H3800" t="s">
        <v>2974</v>
      </c>
      <c r="I3800" t="s">
        <v>6534</v>
      </c>
      <c r="J3800" t="s">
        <v>5923</v>
      </c>
      <c r="K3800">
        <v>10388</v>
      </c>
      <c r="L3800" t="s">
        <v>6535</v>
      </c>
      <c r="M3800" s="87">
        <v>43944</v>
      </c>
      <c r="N3800" t="s">
        <v>1551</v>
      </c>
      <c r="O3800" t="s">
        <v>1552</v>
      </c>
      <c r="P3800" s="61">
        <v>-85</v>
      </c>
      <c r="Q3800" t="s">
        <v>1552</v>
      </c>
      <c r="R3800" s="61">
        <v>0</v>
      </c>
      <c r="S3800" s="61">
        <v>-85</v>
      </c>
    </row>
    <row r="3801" spans="1:19" x14ac:dyDescent="0.2">
      <c r="A3801" t="s">
        <v>647</v>
      </c>
      <c r="B3801" t="s">
        <v>1062</v>
      </c>
      <c r="C3801" t="s">
        <v>1433</v>
      </c>
      <c r="D3801" t="s">
        <v>239</v>
      </c>
      <c r="E3801" t="s">
        <v>1546</v>
      </c>
      <c r="F3801" t="s">
        <v>124</v>
      </c>
      <c r="G3801" s="87">
        <v>43941</v>
      </c>
      <c r="H3801" t="s">
        <v>2974</v>
      </c>
      <c r="I3801" t="s">
        <v>6536</v>
      </c>
      <c r="J3801" t="s">
        <v>4708</v>
      </c>
      <c r="K3801">
        <v>10389</v>
      </c>
      <c r="L3801" t="s">
        <v>6537</v>
      </c>
      <c r="M3801" s="87">
        <v>43944</v>
      </c>
      <c r="N3801" t="s">
        <v>1551</v>
      </c>
      <c r="O3801" t="s">
        <v>1552</v>
      </c>
      <c r="P3801" s="61">
        <v>-2637.26</v>
      </c>
      <c r="Q3801" t="s">
        <v>1552</v>
      </c>
      <c r="R3801" s="61">
        <v>0</v>
      </c>
      <c r="S3801" s="61">
        <v>-2637.26</v>
      </c>
    </row>
    <row r="3802" spans="1:19" x14ac:dyDescent="0.2">
      <c r="A3802" t="s">
        <v>647</v>
      </c>
      <c r="B3802" t="s">
        <v>1062</v>
      </c>
      <c r="C3802" t="s">
        <v>1433</v>
      </c>
      <c r="D3802" t="s">
        <v>239</v>
      </c>
      <c r="E3802" t="s">
        <v>1546</v>
      </c>
      <c r="F3802" t="s">
        <v>124</v>
      </c>
      <c r="G3802" s="87">
        <v>43941</v>
      </c>
      <c r="H3802" t="s">
        <v>2974</v>
      </c>
      <c r="I3802" t="s">
        <v>2999</v>
      </c>
      <c r="J3802" t="s">
        <v>3000</v>
      </c>
      <c r="K3802">
        <v>10388</v>
      </c>
      <c r="L3802" t="s">
        <v>3001</v>
      </c>
      <c r="M3802" s="87">
        <v>43944</v>
      </c>
      <c r="N3802" t="s">
        <v>1551</v>
      </c>
      <c r="O3802" t="s">
        <v>1552</v>
      </c>
      <c r="P3802" s="61">
        <v>45</v>
      </c>
      <c r="Q3802" t="s">
        <v>1552</v>
      </c>
      <c r="R3802" s="61">
        <v>45</v>
      </c>
      <c r="S3802" s="61">
        <v>0</v>
      </c>
    </row>
    <row r="3803" spans="1:19" x14ac:dyDescent="0.2">
      <c r="A3803" t="s">
        <v>647</v>
      </c>
      <c r="B3803" t="s">
        <v>1062</v>
      </c>
      <c r="C3803" t="s">
        <v>1433</v>
      </c>
      <c r="D3803" t="s">
        <v>239</v>
      </c>
      <c r="E3803" t="s">
        <v>1546</v>
      </c>
      <c r="F3803" t="s">
        <v>124</v>
      </c>
      <c r="G3803" s="87">
        <v>43942</v>
      </c>
      <c r="H3803" t="s">
        <v>2974</v>
      </c>
      <c r="I3803" t="s">
        <v>6538</v>
      </c>
      <c r="J3803" t="s">
        <v>4577</v>
      </c>
      <c r="K3803">
        <v>10390</v>
      </c>
      <c r="L3803" t="s">
        <v>6539</v>
      </c>
      <c r="M3803" s="87">
        <v>43952</v>
      </c>
      <c r="N3803" t="s">
        <v>1551</v>
      </c>
      <c r="O3803" t="s">
        <v>1552</v>
      </c>
      <c r="P3803" s="61">
        <v>642.4</v>
      </c>
      <c r="Q3803" t="s">
        <v>1552</v>
      </c>
      <c r="R3803" s="61">
        <v>642.4</v>
      </c>
      <c r="S3803" s="61">
        <v>0</v>
      </c>
    </row>
    <row r="3804" spans="1:19" x14ac:dyDescent="0.2">
      <c r="A3804" t="s">
        <v>647</v>
      </c>
      <c r="B3804" t="s">
        <v>1062</v>
      </c>
      <c r="C3804" t="s">
        <v>1433</v>
      </c>
      <c r="D3804" t="s">
        <v>239</v>
      </c>
      <c r="E3804" t="s">
        <v>1546</v>
      </c>
      <c r="F3804" t="s">
        <v>124</v>
      </c>
      <c r="G3804" s="87">
        <v>43942</v>
      </c>
      <c r="H3804" t="s">
        <v>2974</v>
      </c>
      <c r="I3804" t="s">
        <v>6540</v>
      </c>
      <c r="J3804" t="s">
        <v>6541</v>
      </c>
      <c r="K3804">
        <v>10390</v>
      </c>
      <c r="L3804" t="s">
        <v>6539</v>
      </c>
      <c r="M3804" s="87">
        <v>43952</v>
      </c>
      <c r="N3804" t="s">
        <v>1551</v>
      </c>
      <c r="O3804" t="s">
        <v>1552</v>
      </c>
      <c r="P3804" s="61">
        <v>330</v>
      </c>
      <c r="Q3804" t="s">
        <v>1552</v>
      </c>
      <c r="R3804" s="61">
        <v>330</v>
      </c>
      <c r="S3804" s="61">
        <v>0</v>
      </c>
    </row>
    <row r="3805" spans="1:19" x14ac:dyDescent="0.2">
      <c r="A3805" t="s">
        <v>647</v>
      </c>
      <c r="B3805" t="s">
        <v>1062</v>
      </c>
      <c r="C3805" t="s">
        <v>1433</v>
      </c>
      <c r="D3805" t="s">
        <v>239</v>
      </c>
      <c r="E3805" t="s">
        <v>1546</v>
      </c>
      <c r="F3805" t="s">
        <v>124</v>
      </c>
      <c r="G3805" s="87">
        <v>43943</v>
      </c>
      <c r="H3805" t="s">
        <v>2974</v>
      </c>
      <c r="I3805" t="s">
        <v>4485</v>
      </c>
      <c r="J3805" t="s">
        <v>4742</v>
      </c>
      <c r="K3805">
        <v>10388</v>
      </c>
      <c r="L3805" t="s">
        <v>6542</v>
      </c>
      <c r="M3805" s="87">
        <v>43944</v>
      </c>
      <c r="N3805" t="s">
        <v>1551</v>
      </c>
      <c r="O3805" t="s">
        <v>1552</v>
      </c>
      <c r="P3805" s="61">
        <v>-200</v>
      </c>
      <c r="Q3805" t="s">
        <v>1552</v>
      </c>
      <c r="R3805" s="61">
        <v>0</v>
      </c>
      <c r="S3805" s="61">
        <v>-200</v>
      </c>
    </row>
    <row r="3806" spans="1:19" x14ac:dyDescent="0.2">
      <c r="A3806" t="s">
        <v>647</v>
      </c>
      <c r="B3806" t="s">
        <v>1062</v>
      </c>
      <c r="C3806" t="s">
        <v>1433</v>
      </c>
      <c r="D3806" t="s">
        <v>239</v>
      </c>
      <c r="E3806" t="s">
        <v>1546</v>
      </c>
      <c r="F3806" t="s">
        <v>124</v>
      </c>
      <c r="G3806" s="87">
        <v>43943</v>
      </c>
      <c r="H3806" t="s">
        <v>2974</v>
      </c>
      <c r="I3806" t="s">
        <v>6543</v>
      </c>
      <c r="J3806" t="s">
        <v>4509</v>
      </c>
      <c r="K3806">
        <v>10388</v>
      </c>
      <c r="L3806" t="s">
        <v>6544</v>
      </c>
      <c r="M3806" s="87">
        <v>43944</v>
      </c>
      <c r="N3806" t="s">
        <v>1551</v>
      </c>
      <c r="O3806" t="s">
        <v>1552</v>
      </c>
      <c r="P3806" s="61">
        <v>-14508.04</v>
      </c>
      <c r="Q3806" t="s">
        <v>1552</v>
      </c>
      <c r="R3806" s="61">
        <v>0</v>
      </c>
      <c r="S3806" s="61">
        <v>-14508.04</v>
      </c>
    </row>
    <row r="3807" spans="1:19" x14ac:dyDescent="0.2">
      <c r="A3807" t="s">
        <v>647</v>
      </c>
      <c r="B3807" t="s">
        <v>1062</v>
      </c>
      <c r="C3807" t="s">
        <v>1433</v>
      </c>
      <c r="D3807" t="s">
        <v>239</v>
      </c>
      <c r="E3807" t="s">
        <v>1546</v>
      </c>
      <c r="F3807" t="s">
        <v>124</v>
      </c>
      <c r="G3807" s="87">
        <v>43943</v>
      </c>
      <c r="H3807" t="s">
        <v>2974</v>
      </c>
      <c r="I3807" t="s">
        <v>6545</v>
      </c>
      <c r="J3807" t="s">
        <v>6546</v>
      </c>
      <c r="K3807">
        <v>10390</v>
      </c>
      <c r="L3807" t="s">
        <v>6539</v>
      </c>
      <c r="M3807" s="87">
        <v>43952</v>
      </c>
      <c r="N3807" t="s">
        <v>1551</v>
      </c>
      <c r="O3807" t="s">
        <v>1552</v>
      </c>
      <c r="P3807" s="61">
        <v>550</v>
      </c>
      <c r="Q3807" t="s">
        <v>1552</v>
      </c>
      <c r="R3807" s="61">
        <v>550</v>
      </c>
      <c r="S3807" s="61">
        <v>0</v>
      </c>
    </row>
    <row r="3808" spans="1:19" x14ac:dyDescent="0.2">
      <c r="A3808" t="s">
        <v>647</v>
      </c>
      <c r="B3808" t="s">
        <v>1062</v>
      </c>
      <c r="C3808" t="s">
        <v>1433</v>
      </c>
      <c r="D3808" t="s">
        <v>239</v>
      </c>
      <c r="E3808" t="s">
        <v>1546</v>
      </c>
      <c r="F3808" t="s">
        <v>124</v>
      </c>
      <c r="G3808" s="87">
        <v>43943</v>
      </c>
      <c r="H3808" t="s">
        <v>2974</v>
      </c>
      <c r="I3808" t="s">
        <v>6547</v>
      </c>
      <c r="J3808" t="s">
        <v>5480</v>
      </c>
      <c r="K3808">
        <v>10390</v>
      </c>
      <c r="L3808" t="s">
        <v>6539</v>
      </c>
      <c r="M3808" s="87">
        <v>43952</v>
      </c>
      <c r="N3808" t="s">
        <v>1551</v>
      </c>
      <c r="O3808" t="s">
        <v>1552</v>
      </c>
      <c r="P3808" s="61">
        <v>330</v>
      </c>
      <c r="Q3808" t="s">
        <v>1552</v>
      </c>
      <c r="R3808" s="61">
        <v>330</v>
      </c>
      <c r="S3808" s="61">
        <v>0</v>
      </c>
    </row>
    <row r="3809" spans="1:19" x14ac:dyDescent="0.2">
      <c r="A3809" t="s">
        <v>647</v>
      </c>
      <c r="B3809" t="s">
        <v>1062</v>
      </c>
      <c r="C3809" t="s">
        <v>1433</v>
      </c>
      <c r="D3809" t="s">
        <v>239</v>
      </c>
      <c r="E3809" t="s">
        <v>1546</v>
      </c>
      <c r="F3809" t="s">
        <v>124</v>
      </c>
      <c r="G3809" s="87">
        <v>43944</v>
      </c>
      <c r="H3809" t="s">
        <v>2974</v>
      </c>
      <c r="I3809" t="s">
        <v>6548</v>
      </c>
      <c r="J3809" t="s">
        <v>6549</v>
      </c>
      <c r="K3809">
        <v>10390</v>
      </c>
      <c r="L3809" t="s">
        <v>6550</v>
      </c>
      <c r="M3809" s="87">
        <v>43952</v>
      </c>
      <c r="N3809" t="s">
        <v>1551</v>
      </c>
      <c r="O3809" t="s">
        <v>1552</v>
      </c>
      <c r="P3809" s="61">
        <v>2200</v>
      </c>
      <c r="Q3809" t="s">
        <v>1552</v>
      </c>
      <c r="R3809" s="61">
        <v>2200</v>
      </c>
      <c r="S3809" s="61">
        <v>0</v>
      </c>
    </row>
    <row r="3810" spans="1:19" x14ac:dyDescent="0.2">
      <c r="A3810" t="s">
        <v>647</v>
      </c>
      <c r="B3810" t="s">
        <v>1062</v>
      </c>
      <c r="C3810" t="s">
        <v>1433</v>
      </c>
      <c r="D3810" t="s">
        <v>239</v>
      </c>
      <c r="E3810" t="s">
        <v>1546</v>
      </c>
      <c r="F3810" t="s">
        <v>124</v>
      </c>
      <c r="G3810" s="87">
        <v>43945</v>
      </c>
      <c r="H3810" t="s">
        <v>2974</v>
      </c>
      <c r="I3810" t="s">
        <v>4485</v>
      </c>
      <c r="J3810" t="s">
        <v>4740</v>
      </c>
      <c r="K3810">
        <v>10390</v>
      </c>
      <c r="L3810" t="s">
        <v>6551</v>
      </c>
      <c r="M3810" s="87">
        <v>43952</v>
      </c>
      <c r="N3810" t="s">
        <v>1551</v>
      </c>
      <c r="O3810" t="s">
        <v>1552</v>
      </c>
      <c r="P3810" s="61">
        <v>-1300</v>
      </c>
      <c r="Q3810" t="s">
        <v>1552</v>
      </c>
      <c r="R3810" s="61">
        <v>0</v>
      </c>
      <c r="S3810" s="61">
        <v>-1300</v>
      </c>
    </row>
    <row r="3811" spans="1:19" x14ac:dyDescent="0.2">
      <c r="A3811" t="s">
        <v>647</v>
      </c>
      <c r="B3811" t="s">
        <v>1062</v>
      </c>
      <c r="C3811" t="s">
        <v>1433</v>
      </c>
      <c r="D3811" t="s">
        <v>239</v>
      </c>
      <c r="E3811" t="s">
        <v>1546</v>
      </c>
      <c r="F3811" t="s">
        <v>124</v>
      </c>
      <c r="G3811" s="87">
        <v>43945</v>
      </c>
      <c r="H3811" t="s">
        <v>2974</v>
      </c>
      <c r="I3811" t="s">
        <v>6552</v>
      </c>
      <c r="J3811" t="s">
        <v>4747</v>
      </c>
      <c r="K3811">
        <v>10390</v>
      </c>
      <c r="L3811" t="s">
        <v>6550</v>
      </c>
      <c r="M3811" s="87">
        <v>43952</v>
      </c>
      <c r="N3811" t="s">
        <v>1551</v>
      </c>
      <c r="O3811" t="s">
        <v>1552</v>
      </c>
      <c r="P3811" s="61">
        <v>440</v>
      </c>
      <c r="Q3811" t="s">
        <v>1552</v>
      </c>
      <c r="R3811" s="61">
        <v>440</v>
      </c>
      <c r="S3811" s="61">
        <v>0</v>
      </c>
    </row>
    <row r="3812" spans="1:19" x14ac:dyDescent="0.2">
      <c r="A3812" t="s">
        <v>647</v>
      </c>
      <c r="B3812" t="s">
        <v>1062</v>
      </c>
      <c r="C3812" t="s">
        <v>1433</v>
      </c>
      <c r="D3812" t="s">
        <v>239</v>
      </c>
      <c r="E3812" t="s">
        <v>1546</v>
      </c>
      <c r="F3812" t="s">
        <v>124</v>
      </c>
      <c r="G3812" s="87">
        <v>43949</v>
      </c>
      <c r="H3812" t="s">
        <v>2974</v>
      </c>
      <c r="I3812" t="s">
        <v>6553</v>
      </c>
      <c r="J3812" t="s">
        <v>6554</v>
      </c>
      <c r="K3812">
        <v>10390</v>
      </c>
      <c r="L3812" t="s">
        <v>6555</v>
      </c>
      <c r="M3812" s="87">
        <v>43952</v>
      </c>
      <c r="N3812" t="s">
        <v>1551</v>
      </c>
      <c r="O3812" t="s">
        <v>1552</v>
      </c>
      <c r="P3812" s="61">
        <v>12264</v>
      </c>
      <c r="Q3812" t="s">
        <v>1552</v>
      </c>
      <c r="R3812" s="61">
        <v>12264</v>
      </c>
      <c r="S3812" s="61">
        <v>0</v>
      </c>
    </row>
    <row r="3813" spans="1:19" x14ac:dyDescent="0.2">
      <c r="A3813" t="s">
        <v>647</v>
      </c>
      <c r="B3813" t="s">
        <v>1062</v>
      </c>
      <c r="C3813" t="s">
        <v>1433</v>
      </c>
      <c r="D3813" t="s">
        <v>239</v>
      </c>
      <c r="E3813" t="s">
        <v>1546</v>
      </c>
      <c r="F3813" t="s">
        <v>124</v>
      </c>
      <c r="G3813" s="87">
        <v>43950</v>
      </c>
      <c r="H3813" t="s">
        <v>2974</v>
      </c>
      <c r="I3813" t="s">
        <v>4485</v>
      </c>
      <c r="J3813" t="s">
        <v>4738</v>
      </c>
      <c r="K3813">
        <v>10390</v>
      </c>
      <c r="L3813" t="s">
        <v>6556</v>
      </c>
      <c r="M3813" s="87">
        <v>43952</v>
      </c>
      <c r="N3813" t="s">
        <v>1551</v>
      </c>
      <c r="O3813" t="s">
        <v>1552</v>
      </c>
      <c r="P3813" s="61">
        <v>-200</v>
      </c>
      <c r="Q3813" t="s">
        <v>1552</v>
      </c>
      <c r="R3813" s="61">
        <v>0</v>
      </c>
      <c r="S3813" s="61">
        <v>-200</v>
      </c>
    </row>
    <row r="3814" spans="1:19" x14ac:dyDescent="0.2">
      <c r="A3814" t="s">
        <v>647</v>
      </c>
      <c r="B3814" t="s">
        <v>1062</v>
      </c>
      <c r="C3814" t="s">
        <v>1433</v>
      </c>
      <c r="D3814" t="s">
        <v>239</v>
      </c>
      <c r="E3814" t="s">
        <v>1546</v>
      </c>
      <c r="F3814" t="s">
        <v>124</v>
      </c>
      <c r="G3814" s="87">
        <v>43950</v>
      </c>
      <c r="H3814" t="s">
        <v>2974</v>
      </c>
      <c r="I3814" t="s">
        <v>4485</v>
      </c>
      <c r="J3814" t="s">
        <v>6201</v>
      </c>
      <c r="K3814">
        <v>10390</v>
      </c>
      <c r="L3814" t="s">
        <v>6556</v>
      </c>
      <c r="M3814" s="87">
        <v>43952</v>
      </c>
      <c r="N3814" t="s">
        <v>1551</v>
      </c>
      <c r="O3814" t="s">
        <v>1552</v>
      </c>
      <c r="P3814" s="61">
        <v>-300</v>
      </c>
      <c r="Q3814" t="s">
        <v>1552</v>
      </c>
      <c r="R3814" s="61">
        <v>0</v>
      </c>
      <c r="S3814" s="61">
        <v>-300</v>
      </c>
    </row>
    <row r="3815" spans="1:19" x14ac:dyDescent="0.2">
      <c r="A3815" t="s">
        <v>647</v>
      </c>
      <c r="B3815" t="s">
        <v>1062</v>
      </c>
      <c r="C3815" t="s">
        <v>1433</v>
      </c>
      <c r="D3815" t="s">
        <v>239</v>
      </c>
      <c r="E3815" t="s">
        <v>1546</v>
      </c>
      <c r="F3815" t="s">
        <v>124</v>
      </c>
      <c r="G3815" s="87">
        <v>43950</v>
      </c>
      <c r="H3815" t="s">
        <v>2974</v>
      </c>
      <c r="I3815" t="s">
        <v>4485</v>
      </c>
      <c r="J3815" t="s">
        <v>4735</v>
      </c>
      <c r="K3815">
        <v>10390</v>
      </c>
      <c r="L3815" t="s">
        <v>6556</v>
      </c>
      <c r="M3815" s="87">
        <v>43952</v>
      </c>
      <c r="N3815" t="s">
        <v>1551</v>
      </c>
      <c r="O3815" t="s">
        <v>1552</v>
      </c>
      <c r="P3815" s="61">
        <v>-250</v>
      </c>
      <c r="Q3815" t="s">
        <v>1552</v>
      </c>
      <c r="R3815" s="61">
        <v>0</v>
      </c>
      <c r="S3815" s="61">
        <v>-250</v>
      </c>
    </row>
    <row r="3816" spans="1:19" x14ac:dyDescent="0.2">
      <c r="A3816" t="s">
        <v>647</v>
      </c>
      <c r="B3816" t="s">
        <v>1062</v>
      </c>
      <c r="C3816" t="s">
        <v>1433</v>
      </c>
      <c r="D3816" t="s">
        <v>239</v>
      </c>
      <c r="E3816" t="s">
        <v>1546</v>
      </c>
      <c r="F3816" t="s">
        <v>124</v>
      </c>
      <c r="G3816" s="87">
        <v>43950</v>
      </c>
      <c r="H3816" t="s">
        <v>2974</v>
      </c>
      <c r="I3816" t="s">
        <v>4485</v>
      </c>
      <c r="J3816" t="s">
        <v>3459</v>
      </c>
      <c r="K3816">
        <v>10390</v>
      </c>
      <c r="L3816" t="s">
        <v>6556</v>
      </c>
      <c r="M3816" s="87">
        <v>43952</v>
      </c>
      <c r="N3816" t="s">
        <v>1551</v>
      </c>
      <c r="O3816" t="s">
        <v>1552</v>
      </c>
      <c r="P3816" s="61">
        <v>-550</v>
      </c>
      <c r="Q3816" t="s">
        <v>1552</v>
      </c>
      <c r="R3816" s="61">
        <v>0</v>
      </c>
      <c r="S3816" s="61">
        <v>-550</v>
      </c>
    </row>
    <row r="3817" spans="1:19" x14ac:dyDescent="0.2">
      <c r="A3817" t="s">
        <v>647</v>
      </c>
      <c r="B3817" t="s">
        <v>1062</v>
      </c>
      <c r="C3817" t="s">
        <v>1433</v>
      </c>
      <c r="D3817" t="s">
        <v>239</v>
      </c>
      <c r="E3817" t="s">
        <v>1546</v>
      </c>
      <c r="F3817" t="s">
        <v>124</v>
      </c>
      <c r="G3817" s="87">
        <v>43950</v>
      </c>
      <c r="H3817" t="s">
        <v>2974</v>
      </c>
      <c r="I3817" t="s">
        <v>4485</v>
      </c>
      <c r="J3817" t="s">
        <v>4488</v>
      </c>
      <c r="K3817">
        <v>10390</v>
      </c>
      <c r="L3817" t="s">
        <v>6556</v>
      </c>
      <c r="M3817" s="87">
        <v>43952</v>
      </c>
      <c r="N3817" t="s">
        <v>1551</v>
      </c>
      <c r="O3817" t="s">
        <v>1552</v>
      </c>
      <c r="P3817" s="61">
        <v>-8.5</v>
      </c>
      <c r="Q3817" t="s">
        <v>1552</v>
      </c>
      <c r="R3817" s="61">
        <v>0</v>
      </c>
      <c r="S3817" s="61">
        <v>-8.5</v>
      </c>
    </row>
    <row r="3818" spans="1:19" x14ac:dyDescent="0.2">
      <c r="A3818" t="s">
        <v>647</v>
      </c>
      <c r="B3818" t="s">
        <v>1062</v>
      </c>
      <c r="C3818" t="s">
        <v>1433</v>
      </c>
      <c r="D3818" t="s">
        <v>239</v>
      </c>
      <c r="E3818" t="s">
        <v>1546</v>
      </c>
      <c r="F3818" t="s">
        <v>124</v>
      </c>
      <c r="G3818" s="87">
        <v>43950</v>
      </c>
      <c r="H3818" t="s">
        <v>2974</v>
      </c>
      <c r="I3818" t="s">
        <v>4485</v>
      </c>
      <c r="J3818" t="s">
        <v>4978</v>
      </c>
      <c r="K3818">
        <v>10390</v>
      </c>
      <c r="L3818" t="s">
        <v>6556</v>
      </c>
      <c r="M3818" s="87">
        <v>43952</v>
      </c>
      <c r="N3818" t="s">
        <v>1551</v>
      </c>
      <c r="O3818" t="s">
        <v>1552</v>
      </c>
      <c r="P3818" s="61">
        <v>-250</v>
      </c>
      <c r="Q3818" t="s">
        <v>1552</v>
      </c>
      <c r="R3818" s="61">
        <v>0</v>
      </c>
      <c r="S3818" s="61">
        <v>-250</v>
      </c>
    </row>
    <row r="3819" spans="1:19" x14ac:dyDescent="0.2">
      <c r="A3819" t="s">
        <v>647</v>
      </c>
      <c r="B3819" t="s">
        <v>1062</v>
      </c>
      <c r="C3819" t="s">
        <v>1433</v>
      </c>
      <c r="D3819" t="s">
        <v>239</v>
      </c>
      <c r="E3819" t="s">
        <v>1546</v>
      </c>
      <c r="F3819" t="s">
        <v>124</v>
      </c>
      <c r="G3819" s="87">
        <v>43950</v>
      </c>
      <c r="H3819" t="s">
        <v>2974</v>
      </c>
      <c r="I3819" t="s">
        <v>6557</v>
      </c>
      <c r="J3819" t="s">
        <v>4509</v>
      </c>
      <c r="K3819">
        <v>10393</v>
      </c>
      <c r="L3819" t="s">
        <v>6558</v>
      </c>
      <c r="M3819" s="87">
        <v>43955</v>
      </c>
      <c r="N3819" t="s">
        <v>1635</v>
      </c>
      <c r="O3819" t="s">
        <v>1552</v>
      </c>
      <c r="P3819" s="61">
        <v>-2666.48</v>
      </c>
      <c r="Q3819" t="s">
        <v>1552</v>
      </c>
      <c r="R3819" s="61">
        <v>0</v>
      </c>
      <c r="S3819" s="61">
        <v>-2666.48</v>
      </c>
    </row>
    <row r="3820" spans="1:19" x14ac:dyDescent="0.2">
      <c r="A3820" t="s">
        <v>647</v>
      </c>
      <c r="B3820" t="s">
        <v>1062</v>
      </c>
      <c r="C3820" t="s">
        <v>1433</v>
      </c>
      <c r="D3820" t="s">
        <v>239</v>
      </c>
      <c r="E3820" t="s">
        <v>1546</v>
      </c>
      <c r="F3820" t="s">
        <v>124</v>
      </c>
      <c r="G3820" s="87">
        <v>43950</v>
      </c>
      <c r="H3820" t="s">
        <v>2974</v>
      </c>
      <c r="I3820" t="s">
        <v>6559</v>
      </c>
      <c r="J3820" t="s">
        <v>4674</v>
      </c>
      <c r="K3820">
        <v>10390</v>
      </c>
      <c r="L3820" t="s">
        <v>6560</v>
      </c>
      <c r="M3820" s="87">
        <v>43952</v>
      </c>
      <c r="N3820" t="s">
        <v>1551</v>
      </c>
      <c r="O3820" t="s">
        <v>1552</v>
      </c>
      <c r="P3820" s="61">
        <v>-20352</v>
      </c>
      <c r="Q3820" t="s">
        <v>1552</v>
      </c>
      <c r="R3820" s="61">
        <v>0</v>
      </c>
      <c r="S3820" s="61">
        <v>-20352</v>
      </c>
    </row>
    <row r="3821" spans="1:19" x14ac:dyDescent="0.2">
      <c r="A3821" t="s">
        <v>647</v>
      </c>
      <c r="B3821" t="s">
        <v>1062</v>
      </c>
      <c r="C3821" t="s">
        <v>1433</v>
      </c>
      <c r="D3821" t="s">
        <v>239</v>
      </c>
      <c r="E3821" t="s">
        <v>1546</v>
      </c>
      <c r="F3821" t="s">
        <v>124</v>
      </c>
      <c r="G3821" s="87">
        <v>43950</v>
      </c>
      <c r="H3821" t="s">
        <v>2974</v>
      </c>
      <c r="I3821" t="s">
        <v>6561</v>
      </c>
      <c r="J3821" t="s">
        <v>4555</v>
      </c>
      <c r="K3821">
        <v>10390</v>
      </c>
      <c r="L3821" t="s">
        <v>6550</v>
      </c>
      <c r="M3821" s="87">
        <v>43952</v>
      </c>
      <c r="N3821" t="s">
        <v>1551</v>
      </c>
      <c r="O3821" t="s">
        <v>1552</v>
      </c>
      <c r="P3821" s="61">
        <v>357.5</v>
      </c>
      <c r="Q3821" t="s">
        <v>1552</v>
      </c>
      <c r="R3821" s="61">
        <v>357.5</v>
      </c>
      <c r="S3821" s="61">
        <v>0</v>
      </c>
    </row>
    <row r="3822" spans="1:19" x14ac:dyDescent="0.2">
      <c r="A3822" t="s">
        <v>647</v>
      </c>
      <c r="B3822" t="s">
        <v>1062</v>
      </c>
      <c r="C3822" t="s">
        <v>1433</v>
      </c>
      <c r="D3822" t="s">
        <v>239</v>
      </c>
      <c r="E3822" t="s">
        <v>1546</v>
      </c>
      <c r="F3822" t="s">
        <v>124</v>
      </c>
      <c r="G3822" s="87">
        <v>43950</v>
      </c>
      <c r="H3822" t="s">
        <v>2974</v>
      </c>
      <c r="I3822" t="s">
        <v>6562</v>
      </c>
      <c r="J3822" t="s">
        <v>4591</v>
      </c>
      <c r="K3822">
        <v>10390</v>
      </c>
      <c r="L3822" t="s">
        <v>6563</v>
      </c>
      <c r="M3822" s="87">
        <v>43952</v>
      </c>
      <c r="N3822" t="s">
        <v>1551</v>
      </c>
      <c r="O3822" t="s">
        <v>1552</v>
      </c>
      <c r="P3822" s="61">
        <v>664.02</v>
      </c>
      <c r="Q3822" t="s">
        <v>1552</v>
      </c>
      <c r="R3822" s="61">
        <v>664.02</v>
      </c>
      <c r="S3822" s="61">
        <v>0</v>
      </c>
    </row>
    <row r="3823" spans="1:19" x14ac:dyDescent="0.2">
      <c r="A3823" t="s">
        <v>647</v>
      </c>
      <c r="B3823" t="s">
        <v>1062</v>
      </c>
      <c r="C3823" t="s">
        <v>1433</v>
      </c>
      <c r="D3823" t="s">
        <v>239</v>
      </c>
      <c r="E3823" t="s">
        <v>1546</v>
      </c>
      <c r="F3823" t="s">
        <v>124</v>
      </c>
      <c r="G3823" s="87">
        <v>43950</v>
      </c>
      <c r="H3823" t="s">
        <v>2974</v>
      </c>
      <c r="I3823" t="s">
        <v>6564</v>
      </c>
      <c r="J3823" t="s">
        <v>4490</v>
      </c>
      <c r="K3823">
        <v>10393</v>
      </c>
      <c r="L3823" t="s">
        <v>6565</v>
      </c>
      <c r="M3823" s="87">
        <v>43955</v>
      </c>
      <c r="N3823" t="s">
        <v>1635</v>
      </c>
      <c r="O3823" t="s">
        <v>1552</v>
      </c>
      <c r="P3823" s="61">
        <v>-200</v>
      </c>
      <c r="Q3823" t="s">
        <v>1552</v>
      </c>
      <c r="R3823" s="61">
        <v>0</v>
      </c>
      <c r="S3823" s="61">
        <v>-200</v>
      </c>
    </row>
    <row r="3824" spans="1:19" x14ac:dyDescent="0.2">
      <c r="A3824" t="s">
        <v>647</v>
      </c>
      <c r="B3824" t="s">
        <v>1062</v>
      </c>
      <c r="C3824" t="s">
        <v>1433</v>
      </c>
      <c r="D3824" t="s">
        <v>239</v>
      </c>
      <c r="E3824" t="s">
        <v>1546</v>
      </c>
      <c r="F3824" t="s">
        <v>124</v>
      </c>
      <c r="G3824" s="87">
        <v>43950</v>
      </c>
      <c r="H3824" t="s">
        <v>2974</v>
      </c>
      <c r="I3824" t="s">
        <v>6566</v>
      </c>
      <c r="J3824" t="s">
        <v>4649</v>
      </c>
      <c r="K3824">
        <v>10393</v>
      </c>
      <c r="L3824" t="s">
        <v>6565</v>
      </c>
      <c r="M3824" s="87">
        <v>43955</v>
      </c>
      <c r="N3824" t="s">
        <v>1635</v>
      </c>
      <c r="O3824" t="s">
        <v>1552</v>
      </c>
      <c r="P3824" s="61">
        <v>-300</v>
      </c>
      <c r="Q3824" t="s">
        <v>1552</v>
      </c>
      <c r="R3824" s="61">
        <v>0</v>
      </c>
      <c r="S3824" s="61">
        <v>-300</v>
      </c>
    </row>
    <row r="3825" spans="1:19" x14ac:dyDescent="0.2">
      <c r="A3825" t="s">
        <v>647</v>
      </c>
      <c r="B3825" t="s">
        <v>1062</v>
      </c>
      <c r="C3825" t="s">
        <v>1433</v>
      </c>
      <c r="D3825" t="s">
        <v>239</v>
      </c>
      <c r="E3825" t="s">
        <v>1546</v>
      </c>
      <c r="F3825" t="s">
        <v>124</v>
      </c>
      <c r="G3825" s="87">
        <v>43950</v>
      </c>
      <c r="H3825" t="s">
        <v>2974</v>
      </c>
      <c r="I3825" t="s">
        <v>6567</v>
      </c>
      <c r="J3825" t="s">
        <v>4739</v>
      </c>
      <c r="K3825">
        <v>10393</v>
      </c>
      <c r="L3825" t="s">
        <v>6565</v>
      </c>
      <c r="M3825" s="87">
        <v>43955</v>
      </c>
      <c r="N3825" t="s">
        <v>1635</v>
      </c>
      <c r="O3825" t="s">
        <v>1552</v>
      </c>
      <c r="P3825" s="61">
        <v>-500</v>
      </c>
      <c r="Q3825" t="s">
        <v>1552</v>
      </c>
      <c r="R3825" s="61">
        <v>0</v>
      </c>
      <c r="S3825" s="61">
        <v>-500</v>
      </c>
    </row>
    <row r="3826" spans="1:19" x14ac:dyDescent="0.2">
      <c r="A3826" t="s">
        <v>647</v>
      </c>
      <c r="B3826" t="s">
        <v>1062</v>
      </c>
      <c r="C3826" t="s">
        <v>1433</v>
      </c>
      <c r="D3826" t="s">
        <v>239</v>
      </c>
      <c r="E3826" t="s">
        <v>1546</v>
      </c>
      <c r="F3826" t="s">
        <v>124</v>
      </c>
      <c r="G3826" s="87">
        <v>43950</v>
      </c>
      <c r="H3826" t="s">
        <v>2974</v>
      </c>
      <c r="I3826" t="s">
        <v>6568</v>
      </c>
      <c r="J3826" t="s">
        <v>4563</v>
      </c>
      <c r="K3826">
        <v>10393</v>
      </c>
      <c r="L3826" t="s">
        <v>6565</v>
      </c>
      <c r="M3826" s="87">
        <v>43955</v>
      </c>
      <c r="N3826" t="s">
        <v>1635</v>
      </c>
      <c r="O3826" t="s">
        <v>1552</v>
      </c>
      <c r="P3826" s="61">
        <v>-600</v>
      </c>
      <c r="Q3826" t="s">
        <v>1552</v>
      </c>
      <c r="R3826" s="61">
        <v>0</v>
      </c>
      <c r="S3826" s="61">
        <v>-600</v>
      </c>
    </row>
    <row r="3827" spans="1:19" x14ac:dyDescent="0.2">
      <c r="A3827" t="s">
        <v>647</v>
      </c>
      <c r="B3827" t="s">
        <v>1062</v>
      </c>
      <c r="C3827" t="s">
        <v>1433</v>
      </c>
      <c r="D3827" t="s">
        <v>239</v>
      </c>
      <c r="E3827" t="s">
        <v>1546</v>
      </c>
      <c r="F3827" t="s">
        <v>124</v>
      </c>
      <c r="G3827" s="87">
        <v>43951</v>
      </c>
      <c r="H3827" t="s">
        <v>2974</v>
      </c>
      <c r="I3827" t="s">
        <v>6569</v>
      </c>
      <c r="J3827" t="s">
        <v>5762</v>
      </c>
      <c r="K3827">
        <v>10390</v>
      </c>
      <c r="L3827" t="s">
        <v>4098</v>
      </c>
      <c r="M3827" s="87">
        <v>43952</v>
      </c>
      <c r="N3827" t="s">
        <v>1551</v>
      </c>
      <c r="O3827" t="s">
        <v>1552</v>
      </c>
      <c r="P3827" s="61">
        <v>200</v>
      </c>
      <c r="Q3827" t="s">
        <v>1552</v>
      </c>
      <c r="R3827" s="61">
        <v>200</v>
      </c>
      <c r="S3827" s="61">
        <v>0</v>
      </c>
    </row>
    <row r="3828" spans="1:19" x14ac:dyDescent="0.2">
      <c r="A3828" t="s">
        <v>647</v>
      </c>
      <c r="B3828" t="s">
        <v>1062</v>
      </c>
      <c r="C3828" t="s">
        <v>1433</v>
      </c>
      <c r="D3828" t="s">
        <v>239</v>
      </c>
      <c r="E3828" t="s">
        <v>1546</v>
      </c>
      <c r="F3828" t="s">
        <v>124</v>
      </c>
      <c r="G3828" s="87">
        <v>43951</v>
      </c>
      <c r="H3828" t="s">
        <v>2974</v>
      </c>
      <c r="I3828" t="s">
        <v>4097</v>
      </c>
      <c r="J3828" t="s">
        <v>6570</v>
      </c>
      <c r="K3828">
        <v>10390</v>
      </c>
      <c r="L3828" t="s">
        <v>4098</v>
      </c>
      <c r="M3828" s="87">
        <v>43952</v>
      </c>
      <c r="N3828" t="s">
        <v>1551</v>
      </c>
      <c r="O3828" t="s">
        <v>1552</v>
      </c>
      <c r="P3828" s="61">
        <v>-39.6</v>
      </c>
      <c r="Q3828" t="s">
        <v>1552</v>
      </c>
      <c r="R3828" s="61">
        <v>0</v>
      </c>
      <c r="S3828" s="61">
        <v>-39.6</v>
      </c>
    </row>
    <row r="3829" spans="1:19" x14ac:dyDescent="0.2">
      <c r="A3829" t="s">
        <v>647</v>
      </c>
      <c r="B3829" t="s">
        <v>1062</v>
      </c>
      <c r="C3829" t="s">
        <v>1433</v>
      </c>
      <c r="D3829" t="s">
        <v>239</v>
      </c>
      <c r="E3829" t="s">
        <v>1546</v>
      </c>
      <c r="F3829" t="s">
        <v>124</v>
      </c>
      <c r="G3829" s="87">
        <v>43951</v>
      </c>
      <c r="H3829" t="s">
        <v>2974</v>
      </c>
      <c r="I3829" t="s">
        <v>6571</v>
      </c>
      <c r="J3829" t="s">
        <v>5249</v>
      </c>
      <c r="K3829">
        <v>10393</v>
      </c>
      <c r="L3829" t="s">
        <v>4174</v>
      </c>
      <c r="M3829" s="87">
        <v>43955</v>
      </c>
      <c r="N3829" t="s">
        <v>1635</v>
      </c>
      <c r="O3829" t="s">
        <v>1552</v>
      </c>
      <c r="P3829" s="61">
        <v>3190</v>
      </c>
      <c r="Q3829" t="s">
        <v>1552</v>
      </c>
      <c r="R3829" s="61">
        <v>3190</v>
      </c>
      <c r="S3829" s="61">
        <v>0</v>
      </c>
    </row>
    <row r="3830" spans="1:19" x14ac:dyDescent="0.2">
      <c r="A3830" t="s">
        <v>647</v>
      </c>
      <c r="B3830" t="s">
        <v>1062</v>
      </c>
      <c r="C3830" t="s">
        <v>1433</v>
      </c>
      <c r="D3830" t="s">
        <v>239</v>
      </c>
      <c r="E3830" t="s">
        <v>1546</v>
      </c>
      <c r="F3830" t="s">
        <v>124</v>
      </c>
      <c r="G3830" s="87">
        <v>43951</v>
      </c>
      <c r="H3830" t="s">
        <v>2974</v>
      </c>
      <c r="I3830" t="s">
        <v>6572</v>
      </c>
      <c r="J3830" t="s">
        <v>6573</v>
      </c>
      <c r="K3830">
        <v>10393</v>
      </c>
      <c r="L3830" t="s">
        <v>4174</v>
      </c>
      <c r="M3830" s="87">
        <v>43955</v>
      </c>
      <c r="N3830" t="s">
        <v>1635</v>
      </c>
      <c r="O3830" t="s">
        <v>1552</v>
      </c>
      <c r="P3830" s="61">
        <v>1089</v>
      </c>
      <c r="Q3830" t="s">
        <v>1552</v>
      </c>
      <c r="R3830" s="61">
        <v>1089</v>
      </c>
      <c r="S3830" s="61">
        <v>0</v>
      </c>
    </row>
    <row r="3831" spans="1:19" x14ac:dyDescent="0.2">
      <c r="A3831" t="s">
        <v>647</v>
      </c>
      <c r="B3831" t="s">
        <v>1062</v>
      </c>
      <c r="C3831" t="s">
        <v>1433</v>
      </c>
      <c r="D3831" t="s">
        <v>239</v>
      </c>
      <c r="E3831" t="s">
        <v>1546</v>
      </c>
      <c r="F3831" t="s">
        <v>124</v>
      </c>
      <c r="G3831" s="87">
        <v>43951</v>
      </c>
      <c r="H3831" t="s">
        <v>2974</v>
      </c>
      <c r="I3831" t="s">
        <v>6574</v>
      </c>
      <c r="J3831" t="s">
        <v>5750</v>
      </c>
      <c r="K3831">
        <v>10393</v>
      </c>
      <c r="L3831" t="s">
        <v>4174</v>
      </c>
      <c r="M3831" s="87">
        <v>43955</v>
      </c>
      <c r="N3831" t="s">
        <v>1635</v>
      </c>
      <c r="O3831" t="s">
        <v>1552</v>
      </c>
      <c r="P3831" s="61">
        <v>990</v>
      </c>
      <c r="Q3831" t="s">
        <v>1552</v>
      </c>
      <c r="R3831" s="61">
        <v>990</v>
      </c>
      <c r="S3831" s="61">
        <v>0</v>
      </c>
    </row>
    <row r="3832" spans="1:19" x14ac:dyDescent="0.2">
      <c r="A3832" t="s">
        <v>647</v>
      </c>
      <c r="B3832" t="s">
        <v>1062</v>
      </c>
      <c r="C3832" t="s">
        <v>1433</v>
      </c>
      <c r="D3832" t="s">
        <v>239</v>
      </c>
      <c r="E3832" t="s">
        <v>1546</v>
      </c>
      <c r="F3832" t="s">
        <v>124</v>
      </c>
      <c r="G3832" s="87">
        <v>43951</v>
      </c>
      <c r="H3832" t="s">
        <v>2974</v>
      </c>
      <c r="I3832" t="s">
        <v>6575</v>
      </c>
      <c r="J3832" t="s">
        <v>6239</v>
      </c>
      <c r="K3832">
        <v>10393</v>
      </c>
      <c r="L3832" t="s">
        <v>4174</v>
      </c>
      <c r="M3832" s="87">
        <v>43955</v>
      </c>
      <c r="N3832" t="s">
        <v>1635</v>
      </c>
      <c r="O3832" t="s">
        <v>1552</v>
      </c>
      <c r="P3832" s="61">
        <v>649</v>
      </c>
      <c r="Q3832" t="s">
        <v>1552</v>
      </c>
      <c r="R3832" s="61">
        <v>649</v>
      </c>
      <c r="S3832" s="61">
        <v>0</v>
      </c>
    </row>
    <row r="3833" spans="1:19" x14ac:dyDescent="0.2">
      <c r="A3833" t="s">
        <v>647</v>
      </c>
      <c r="B3833" t="s">
        <v>1062</v>
      </c>
      <c r="C3833" t="s">
        <v>1433</v>
      </c>
      <c r="D3833" t="s">
        <v>239</v>
      </c>
      <c r="E3833" t="s">
        <v>1546</v>
      </c>
      <c r="F3833" t="s">
        <v>124</v>
      </c>
      <c r="G3833" s="87">
        <v>43951</v>
      </c>
      <c r="H3833" t="s">
        <v>2974</v>
      </c>
      <c r="I3833" t="s">
        <v>6576</v>
      </c>
      <c r="J3833" t="s">
        <v>4797</v>
      </c>
      <c r="K3833">
        <v>10393</v>
      </c>
      <c r="L3833" t="s">
        <v>4174</v>
      </c>
      <c r="M3833" s="87">
        <v>43955</v>
      </c>
      <c r="N3833" t="s">
        <v>1635</v>
      </c>
      <c r="O3833" t="s">
        <v>1552</v>
      </c>
      <c r="P3833" s="61">
        <v>341</v>
      </c>
      <c r="Q3833" t="s">
        <v>1552</v>
      </c>
      <c r="R3833" s="61">
        <v>341</v>
      </c>
      <c r="S3833" s="61">
        <v>0</v>
      </c>
    </row>
    <row r="3834" spans="1:19" x14ac:dyDescent="0.2">
      <c r="A3834" t="s">
        <v>647</v>
      </c>
      <c r="B3834" t="s">
        <v>1062</v>
      </c>
      <c r="C3834" t="s">
        <v>1433</v>
      </c>
      <c r="D3834" t="s">
        <v>239</v>
      </c>
      <c r="E3834" t="s">
        <v>1546</v>
      </c>
      <c r="F3834" t="s">
        <v>124</v>
      </c>
      <c r="G3834" s="87">
        <v>43951</v>
      </c>
      <c r="H3834" t="s">
        <v>2974</v>
      </c>
      <c r="I3834" t="s">
        <v>6577</v>
      </c>
      <c r="J3834" t="s">
        <v>5163</v>
      </c>
      <c r="K3834">
        <v>10393</v>
      </c>
      <c r="L3834" t="s">
        <v>4174</v>
      </c>
      <c r="M3834" s="87">
        <v>43955</v>
      </c>
      <c r="N3834" t="s">
        <v>1635</v>
      </c>
      <c r="O3834" t="s">
        <v>1552</v>
      </c>
      <c r="P3834" s="61">
        <v>330</v>
      </c>
      <c r="Q3834" t="s">
        <v>1552</v>
      </c>
      <c r="R3834" s="61">
        <v>330</v>
      </c>
      <c r="S3834" s="61">
        <v>0</v>
      </c>
    </row>
    <row r="3835" spans="1:19" x14ac:dyDescent="0.2">
      <c r="A3835" t="s">
        <v>647</v>
      </c>
      <c r="B3835" t="s">
        <v>1062</v>
      </c>
      <c r="C3835" t="s">
        <v>1433</v>
      </c>
      <c r="D3835" t="s">
        <v>239</v>
      </c>
      <c r="E3835" t="s">
        <v>1546</v>
      </c>
      <c r="F3835" t="s">
        <v>124</v>
      </c>
      <c r="G3835" s="87">
        <v>43951</v>
      </c>
      <c r="H3835" t="s">
        <v>2974</v>
      </c>
      <c r="I3835" t="s">
        <v>4173</v>
      </c>
      <c r="J3835" t="s">
        <v>4112</v>
      </c>
      <c r="K3835">
        <v>10393</v>
      </c>
      <c r="L3835" t="s">
        <v>4174</v>
      </c>
      <c r="M3835" s="87">
        <v>43955</v>
      </c>
      <c r="N3835" t="s">
        <v>1635</v>
      </c>
      <c r="O3835" t="s">
        <v>1552</v>
      </c>
      <c r="P3835" s="61">
        <v>-5.5</v>
      </c>
      <c r="Q3835" t="s">
        <v>1552</v>
      </c>
      <c r="R3835" s="61">
        <v>0</v>
      </c>
      <c r="S3835" s="61">
        <v>-5.5</v>
      </c>
    </row>
    <row r="3836" spans="1:19" x14ac:dyDescent="0.2">
      <c r="A3836" t="s">
        <v>647</v>
      </c>
      <c r="B3836" t="s">
        <v>1062</v>
      </c>
      <c r="C3836" t="s">
        <v>1433</v>
      </c>
      <c r="D3836" t="s">
        <v>239</v>
      </c>
      <c r="E3836" t="s">
        <v>1546</v>
      </c>
      <c r="F3836" t="s">
        <v>124</v>
      </c>
      <c r="G3836" s="87">
        <v>43951</v>
      </c>
      <c r="H3836" t="s">
        <v>2974</v>
      </c>
      <c r="I3836" t="s">
        <v>4175</v>
      </c>
      <c r="J3836" t="s">
        <v>4115</v>
      </c>
      <c r="K3836">
        <v>10393</v>
      </c>
      <c r="L3836" t="s">
        <v>4174</v>
      </c>
      <c r="M3836" s="87">
        <v>43955</v>
      </c>
      <c r="N3836" t="s">
        <v>1635</v>
      </c>
      <c r="O3836" t="s">
        <v>1552</v>
      </c>
      <c r="P3836" s="61">
        <v>-22</v>
      </c>
      <c r="Q3836" t="s">
        <v>1552</v>
      </c>
      <c r="R3836" s="61">
        <v>0</v>
      </c>
      <c r="S3836" s="61">
        <v>-22</v>
      </c>
    </row>
    <row r="3837" spans="1:19" x14ac:dyDescent="0.2">
      <c r="A3837" t="s">
        <v>647</v>
      </c>
      <c r="B3837" t="s">
        <v>1062</v>
      </c>
      <c r="C3837" t="s">
        <v>1433</v>
      </c>
      <c r="D3837" t="s">
        <v>239</v>
      </c>
      <c r="E3837" t="s">
        <v>1546</v>
      </c>
      <c r="F3837" t="s">
        <v>125</v>
      </c>
      <c r="G3837" s="87">
        <v>43952</v>
      </c>
      <c r="H3837" t="s">
        <v>2974</v>
      </c>
      <c r="I3837" t="s">
        <v>6578</v>
      </c>
      <c r="J3837" t="s">
        <v>4562</v>
      </c>
      <c r="K3837">
        <v>10394</v>
      </c>
      <c r="L3837" t="s">
        <v>6579</v>
      </c>
      <c r="M3837" s="87">
        <v>43957</v>
      </c>
      <c r="N3837" t="s">
        <v>1551</v>
      </c>
      <c r="O3837" t="s">
        <v>1552</v>
      </c>
      <c r="P3837" s="61">
        <v>764.5</v>
      </c>
      <c r="Q3837" t="s">
        <v>1552</v>
      </c>
      <c r="R3837" s="61">
        <v>764.5</v>
      </c>
      <c r="S3837" s="61">
        <v>0</v>
      </c>
    </row>
    <row r="3838" spans="1:19" x14ac:dyDescent="0.2">
      <c r="A3838" t="s">
        <v>647</v>
      </c>
      <c r="B3838" t="s">
        <v>1062</v>
      </c>
      <c r="C3838" t="s">
        <v>1433</v>
      </c>
      <c r="D3838" t="s">
        <v>239</v>
      </c>
      <c r="E3838" t="s">
        <v>1546</v>
      </c>
      <c r="F3838" t="s">
        <v>125</v>
      </c>
      <c r="G3838" s="87">
        <v>43952</v>
      </c>
      <c r="H3838" t="s">
        <v>2974</v>
      </c>
      <c r="I3838" t="s">
        <v>6580</v>
      </c>
      <c r="J3838" t="s">
        <v>4899</v>
      </c>
      <c r="K3838">
        <v>10394</v>
      </c>
      <c r="L3838" t="s">
        <v>6579</v>
      </c>
      <c r="M3838" s="87">
        <v>43957</v>
      </c>
      <c r="N3838" t="s">
        <v>1551</v>
      </c>
      <c r="O3838" t="s">
        <v>1552</v>
      </c>
      <c r="P3838" s="61">
        <v>979</v>
      </c>
      <c r="Q3838" t="s">
        <v>1552</v>
      </c>
      <c r="R3838" s="61">
        <v>979</v>
      </c>
      <c r="S3838" s="61">
        <v>0</v>
      </c>
    </row>
    <row r="3839" spans="1:19" x14ac:dyDescent="0.2">
      <c r="A3839" t="s">
        <v>647</v>
      </c>
      <c r="B3839" t="s">
        <v>1062</v>
      </c>
      <c r="C3839" t="s">
        <v>1433</v>
      </c>
      <c r="D3839" t="s">
        <v>239</v>
      </c>
      <c r="E3839" t="s">
        <v>1546</v>
      </c>
      <c r="F3839" t="s">
        <v>125</v>
      </c>
      <c r="G3839" s="87">
        <v>43955</v>
      </c>
      <c r="H3839" t="s">
        <v>2974</v>
      </c>
      <c r="I3839" t="s">
        <v>6581</v>
      </c>
      <c r="J3839" t="s">
        <v>4509</v>
      </c>
      <c r="K3839">
        <v>10394</v>
      </c>
      <c r="L3839" t="s">
        <v>6582</v>
      </c>
      <c r="M3839" s="87">
        <v>43957</v>
      </c>
      <c r="N3839" t="s">
        <v>1551</v>
      </c>
      <c r="O3839" t="s">
        <v>1552</v>
      </c>
      <c r="P3839" s="61">
        <v>-1618.07</v>
      </c>
      <c r="Q3839" t="s">
        <v>1552</v>
      </c>
      <c r="R3839" s="61">
        <v>0</v>
      </c>
      <c r="S3839" s="61">
        <v>-1618.07</v>
      </c>
    </row>
    <row r="3840" spans="1:19" x14ac:dyDescent="0.2">
      <c r="A3840" t="s">
        <v>647</v>
      </c>
      <c r="B3840" t="s">
        <v>1062</v>
      </c>
      <c r="C3840" t="s">
        <v>1433</v>
      </c>
      <c r="D3840" t="s">
        <v>239</v>
      </c>
      <c r="E3840" t="s">
        <v>1546</v>
      </c>
      <c r="F3840" t="s">
        <v>125</v>
      </c>
      <c r="G3840" s="87">
        <v>43956</v>
      </c>
      <c r="H3840" t="s">
        <v>2974</v>
      </c>
      <c r="I3840" t="s">
        <v>6583</v>
      </c>
      <c r="J3840" t="s">
        <v>5121</v>
      </c>
      <c r="K3840">
        <v>10394</v>
      </c>
      <c r="L3840" t="s">
        <v>6584</v>
      </c>
      <c r="M3840" s="87">
        <v>43957</v>
      </c>
      <c r="N3840" t="s">
        <v>1551</v>
      </c>
      <c r="O3840" t="s">
        <v>1552</v>
      </c>
      <c r="P3840" s="61">
        <v>1320</v>
      </c>
      <c r="Q3840" t="s">
        <v>1552</v>
      </c>
      <c r="R3840" s="61">
        <v>1320</v>
      </c>
      <c r="S3840" s="61">
        <v>0</v>
      </c>
    </row>
    <row r="3841" spans="1:19" x14ac:dyDescent="0.2">
      <c r="A3841" t="s">
        <v>647</v>
      </c>
      <c r="B3841" t="s">
        <v>1062</v>
      </c>
      <c r="C3841" t="s">
        <v>1433</v>
      </c>
      <c r="D3841" t="s">
        <v>239</v>
      </c>
      <c r="E3841" t="s">
        <v>1546</v>
      </c>
      <c r="F3841" t="s">
        <v>125</v>
      </c>
      <c r="G3841" s="87">
        <v>43956</v>
      </c>
      <c r="H3841" t="s">
        <v>2974</v>
      </c>
      <c r="I3841" t="s">
        <v>4176</v>
      </c>
      <c r="J3841" t="s">
        <v>4169</v>
      </c>
      <c r="K3841">
        <v>10394</v>
      </c>
      <c r="L3841" t="s">
        <v>4177</v>
      </c>
      <c r="M3841" s="87">
        <v>43957</v>
      </c>
      <c r="N3841" t="s">
        <v>1551</v>
      </c>
      <c r="O3841" t="s">
        <v>1552</v>
      </c>
      <c r="P3841" s="61">
        <v>-36.049999999999997</v>
      </c>
      <c r="Q3841" t="s">
        <v>1552</v>
      </c>
      <c r="R3841" s="61">
        <v>0</v>
      </c>
      <c r="S3841" s="61">
        <v>-36.049999999999997</v>
      </c>
    </row>
    <row r="3842" spans="1:19" x14ac:dyDescent="0.2">
      <c r="A3842" t="s">
        <v>647</v>
      </c>
      <c r="B3842" t="s">
        <v>1062</v>
      </c>
      <c r="C3842" t="s">
        <v>1433</v>
      </c>
      <c r="D3842" t="s">
        <v>239</v>
      </c>
      <c r="E3842" t="s">
        <v>1546</v>
      </c>
      <c r="F3842" t="s">
        <v>125</v>
      </c>
      <c r="G3842" s="87">
        <v>43957</v>
      </c>
      <c r="H3842" t="s">
        <v>2974</v>
      </c>
      <c r="I3842" t="s">
        <v>6585</v>
      </c>
      <c r="J3842" t="s">
        <v>4509</v>
      </c>
      <c r="K3842">
        <v>10397</v>
      </c>
      <c r="L3842" t="s">
        <v>6586</v>
      </c>
      <c r="M3842" s="87">
        <v>43962</v>
      </c>
      <c r="N3842" t="s">
        <v>1551</v>
      </c>
      <c r="O3842" t="s">
        <v>1552</v>
      </c>
      <c r="P3842" s="61">
        <v>-126.3</v>
      </c>
      <c r="Q3842" t="s">
        <v>1552</v>
      </c>
      <c r="R3842" s="61">
        <v>0</v>
      </c>
      <c r="S3842" s="61">
        <v>-126.3</v>
      </c>
    </row>
    <row r="3843" spans="1:19" x14ac:dyDescent="0.2">
      <c r="A3843" t="s">
        <v>647</v>
      </c>
      <c r="B3843" t="s">
        <v>1062</v>
      </c>
      <c r="C3843" t="s">
        <v>1433</v>
      </c>
      <c r="D3843" t="s">
        <v>239</v>
      </c>
      <c r="E3843" t="s">
        <v>1546</v>
      </c>
      <c r="F3843" t="s">
        <v>125</v>
      </c>
      <c r="G3843" s="87">
        <v>43957</v>
      </c>
      <c r="H3843" t="s">
        <v>2974</v>
      </c>
      <c r="I3843" t="s">
        <v>6587</v>
      </c>
      <c r="J3843" t="s">
        <v>4509</v>
      </c>
      <c r="K3843">
        <v>10397</v>
      </c>
      <c r="L3843" t="s">
        <v>6588</v>
      </c>
      <c r="M3843" s="87">
        <v>43962</v>
      </c>
      <c r="N3843" t="s">
        <v>1551</v>
      </c>
      <c r="O3843" t="s">
        <v>1552</v>
      </c>
      <c r="P3843" s="61">
        <v>-1618.07</v>
      </c>
      <c r="Q3843" t="s">
        <v>1552</v>
      </c>
      <c r="R3843" s="61">
        <v>0</v>
      </c>
      <c r="S3843" s="61">
        <v>-1618.07</v>
      </c>
    </row>
    <row r="3844" spans="1:19" x14ac:dyDescent="0.2">
      <c r="A3844" t="s">
        <v>647</v>
      </c>
      <c r="B3844" t="s">
        <v>1062</v>
      </c>
      <c r="C3844" t="s">
        <v>1433</v>
      </c>
      <c r="D3844" t="s">
        <v>239</v>
      </c>
      <c r="E3844" t="s">
        <v>1546</v>
      </c>
      <c r="F3844" t="s">
        <v>125</v>
      </c>
      <c r="G3844" s="87">
        <v>43957</v>
      </c>
      <c r="H3844" t="s">
        <v>2974</v>
      </c>
      <c r="I3844" t="s">
        <v>6589</v>
      </c>
      <c r="J3844" t="s">
        <v>4534</v>
      </c>
      <c r="K3844">
        <v>10394</v>
      </c>
      <c r="L3844" t="s">
        <v>6590</v>
      </c>
      <c r="M3844" s="87">
        <v>43957</v>
      </c>
      <c r="N3844" t="s">
        <v>1551</v>
      </c>
      <c r="O3844" t="s">
        <v>1552</v>
      </c>
      <c r="P3844" s="61">
        <v>-602.88</v>
      </c>
      <c r="Q3844" t="s">
        <v>1552</v>
      </c>
      <c r="R3844" s="61">
        <v>0</v>
      </c>
      <c r="S3844" s="61">
        <v>-602.88</v>
      </c>
    </row>
    <row r="3845" spans="1:19" x14ac:dyDescent="0.2">
      <c r="A3845" t="s">
        <v>647</v>
      </c>
      <c r="B3845" t="s">
        <v>1062</v>
      </c>
      <c r="C3845" t="s">
        <v>1433</v>
      </c>
      <c r="D3845" t="s">
        <v>239</v>
      </c>
      <c r="E3845" t="s">
        <v>1546</v>
      </c>
      <c r="F3845" t="s">
        <v>125</v>
      </c>
      <c r="G3845" s="87">
        <v>43957</v>
      </c>
      <c r="H3845" t="s">
        <v>2974</v>
      </c>
      <c r="I3845" t="s">
        <v>6591</v>
      </c>
      <c r="J3845" t="s">
        <v>4536</v>
      </c>
      <c r="K3845">
        <v>10394</v>
      </c>
      <c r="L3845" t="s">
        <v>6590</v>
      </c>
      <c r="M3845" s="87">
        <v>43957</v>
      </c>
      <c r="N3845" t="s">
        <v>1551</v>
      </c>
      <c r="O3845" t="s">
        <v>1552</v>
      </c>
      <c r="P3845" s="61">
        <v>-726.76</v>
      </c>
      <c r="Q3845" t="s">
        <v>1552</v>
      </c>
      <c r="R3845" s="61">
        <v>0</v>
      </c>
      <c r="S3845" s="61">
        <v>-726.76</v>
      </c>
    </row>
    <row r="3846" spans="1:19" x14ac:dyDescent="0.2">
      <c r="A3846" t="s">
        <v>647</v>
      </c>
      <c r="B3846" t="s">
        <v>1062</v>
      </c>
      <c r="C3846" t="s">
        <v>1433</v>
      </c>
      <c r="D3846" t="s">
        <v>239</v>
      </c>
      <c r="E3846" t="s">
        <v>1546</v>
      </c>
      <c r="F3846" t="s">
        <v>125</v>
      </c>
      <c r="G3846" s="87">
        <v>43957</v>
      </c>
      <c r="H3846" t="s">
        <v>2974</v>
      </c>
      <c r="I3846" t="s">
        <v>6592</v>
      </c>
      <c r="J3846" t="s">
        <v>4509</v>
      </c>
      <c r="K3846">
        <v>10397</v>
      </c>
      <c r="L3846" t="s">
        <v>6588</v>
      </c>
      <c r="M3846" s="87">
        <v>43962</v>
      </c>
      <c r="N3846" t="s">
        <v>1551</v>
      </c>
      <c r="O3846" t="s">
        <v>1552</v>
      </c>
      <c r="P3846" s="61">
        <v>-12414.32</v>
      </c>
      <c r="Q3846" t="s">
        <v>1552</v>
      </c>
      <c r="R3846" s="61">
        <v>0</v>
      </c>
      <c r="S3846" s="61">
        <v>-12414.32</v>
      </c>
    </row>
    <row r="3847" spans="1:19" x14ac:dyDescent="0.2">
      <c r="A3847" t="s">
        <v>647</v>
      </c>
      <c r="B3847" t="s">
        <v>1062</v>
      </c>
      <c r="C3847" t="s">
        <v>1433</v>
      </c>
      <c r="D3847" t="s">
        <v>239</v>
      </c>
      <c r="E3847" t="s">
        <v>1546</v>
      </c>
      <c r="F3847" t="s">
        <v>125</v>
      </c>
      <c r="G3847" s="87">
        <v>43957</v>
      </c>
      <c r="H3847" t="s">
        <v>2974</v>
      </c>
      <c r="I3847" t="s">
        <v>3002</v>
      </c>
      <c r="J3847" t="s">
        <v>3003</v>
      </c>
      <c r="K3847">
        <v>10397</v>
      </c>
      <c r="L3847" t="s">
        <v>3004</v>
      </c>
      <c r="M3847" s="87">
        <v>43962</v>
      </c>
      <c r="N3847" t="s">
        <v>1551</v>
      </c>
      <c r="O3847" t="s">
        <v>1552</v>
      </c>
      <c r="P3847" s="61">
        <v>90</v>
      </c>
      <c r="Q3847" t="s">
        <v>1552</v>
      </c>
      <c r="R3847" s="61">
        <v>90</v>
      </c>
      <c r="S3847" s="61">
        <v>0</v>
      </c>
    </row>
    <row r="3848" spans="1:19" x14ac:dyDescent="0.2">
      <c r="A3848" t="s">
        <v>647</v>
      </c>
      <c r="B3848" t="s">
        <v>1062</v>
      </c>
      <c r="C3848" t="s">
        <v>1433</v>
      </c>
      <c r="D3848" t="s">
        <v>239</v>
      </c>
      <c r="E3848" t="s">
        <v>1546</v>
      </c>
      <c r="F3848" t="s">
        <v>125</v>
      </c>
      <c r="G3848" s="87">
        <v>43957</v>
      </c>
      <c r="H3848" t="s">
        <v>2974</v>
      </c>
      <c r="I3848" t="s">
        <v>6593</v>
      </c>
      <c r="J3848" t="s">
        <v>4538</v>
      </c>
      <c r="K3848">
        <v>10394</v>
      </c>
      <c r="L3848" t="s">
        <v>6590</v>
      </c>
      <c r="M3848" s="87">
        <v>43957</v>
      </c>
      <c r="N3848" t="s">
        <v>1551</v>
      </c>
      <c r="O3848" t="s">
        <v>1552</v>
      </c>
      <c r="P3848" s="61">
        <v>-1372.54</v>
      </c>
      <c r="Q3848" t="s">
        <v>1552</v>
      </c>
      <c r="R3848" s="61">
        <v>0</v>
      </c>
      <c r="S3848" s="61">
        <v>-1372.54</v>
      </c>
    </row>
    <row r="3849" spans="1:19" x14ac:dyDescent="0.2">
      <c r="A3849" t="s">
        <v>647</v>
      </c>
      <c r="B3849" t="s">
        <v>1062</v>
      </c>
      <c r="C3849" t="s">
        <v>1433</v>
      </c>
      <c r="D3849" t="s">
        <v>239</v>
      </c>
      <c r="E3849" t="s">
        <v>1546</v>
      </c>
      <c r="F3849" t="s">
        <v>125</v>
      </c>
      <c r="G3849" s="87">
        <v>43957</v>
      </c>
      <c r="H3849" t="s">
        <v>2974</v>
      </c>
      <c r="I3849" t="s">
        <v>6594</v>
      </c>
      <c r="J3849" t="s">
        <v>4525</v>
      </c>
      <c r="K3849">
        <v>10394</v>
      </c>
      <c r="L3849" t="s">
        <v>6590</v>
      </c>
      <c r="M3849" s="87">
        <v>43957</v>
      </c>
      <c r="N3849" t="s">
        <v>1551</v>
      </c>
      <c r="O3849" t="s">
        <v>1552</v>
      </c>
      <c r="P3849" s="61">
        <v>-427.51</v>
      </c>
      <c r="Q3849" t="s">
        <v>1552</v>
      </c>
      <c r="R3849" s="61">
        <v>0</v>
      </c>
      <c r="S3849" s="61">
        <v>-427.51</v>
      </c>
    </row>
    <row r="3850" spans="1:19" x14ac:dyDescent="0.2">
      <c r="A3850" t="s">
        <v>647</v>
      </c>
      <c r="B3850" t="s">
        <v>1062</v>
      </c>
      <c r="C3850" t="s">
        <v>1433</v>
      </c>
      <c r="D3850" t="s">
        <v>239</v>
      </c>
      <c r="E3850" t="s">
        <v>1546</v>
      </c>
      <c r="F3850" t="s">
        <v>125</v>
      </c>
      <c r="G3850" s="87">
        <v>43957</v>
      </c>
      <c r="H3850" t="s">
        <v>2974</v>
      </c>
      <c r="I3850" t="s">
        <v>6595</v>
      </c>
      <c r="J3850" t="s">
        <v>4528</v>
      </c>
      <c r="K3850">
        <v>10394</v>
      </c>
      <c r="L3850" t="s">
        <v>6590</v>
      </c>
      <c r="M3850" s="87">
        <v>43957</v>
      </c>
      <c r="N3850" t="s">
        <v>1551</v>
      </c>
      <c r="O3850" t="s">
        <v>1552</v>
      </c>
      <c r="P3850" s="61">
        <v>-794.11</v>
      </c>
      <c r="Q3850" t="s">
        <v>1552</v>
      </c>
      <c r="R3850" s="61">
        <v>0</v>
      </c>
      <c r="S3850" s="61">
        <v>-794.11</v>
      </c>
    </row>
    <row r="3851" spans="1:19" x14ac:dyDescent="0.2">
      <c r="A3851" t="s">
        <v>647</v>
      </c>
      <c r="B3851" t="s">
        <v>1062</v>
      </c>
      <c r="C3851" t="s">
        <v>1433</v>
      </c>
      <c r="D3851" t="s">
        <v>239</v>
      </c>
      <c r="E3851" t="s">
        <v>1546</v>
      </c>
      <c r="F3851" t="s">
        <v>125</v>
      </c>
      <c r="G3851" s="87">
        <v>43957</v>
      </c>
      <c r="H3851" t="s">
        <v>2974</v>
      </c>
      <c r="I3851" t="s">
        <v>6596</v>
      </c>
      <c r="J3851" t="s">
        <v>6301</v>
      </c>
      <c r="K3851">
        <v>10394</v>
      </c>
      <c r="L3851" t="s">
        <v>6590</v>
      </c>
      <c r="M3851" s="87">
        <v>43957</v>
      </c>
      <c r="N3851" t="s">
        <v>1551</v>
      </c>
      <c r="O3851" t="s">
        <v>1552</v>
      </c>
      <c r="P3851" s="61">
        <v>-930.69</v>
      </c>
      <c r="Q3851" t="s">
        <v>1552</v>
      </c>
      <c r="R3851" s="61">
        <v>0</v>
      </c>
      <c r="S3851" s="61">
        <v>-930.69</v>
      </c>
    </row>
    <row r="3852" spans="1:19" x14ac:dyDescent="0.2">
      <c r="A3852" t="s">
        <v>647</v>
      </c>
      <c r="B3852" t="s">
        <v>1062</v>
      </c>
      <c r="C3852" t="s">
        <v>1433</v>
      </c>
      <c r="D3852" t="s">
        <v>239</v>
      </c>
      <c r="E3852" t="s">
        <v>1546</v>
      </c>
      <c r="F3852" t="s">
        <v>125</v>
      </c>
      <c r="G3852" s="87">
        <v>43957</v>
      </c>
      <c r="H3852" t="s">
        <v>2974</v>
      </c>
      <c r="I3852" t="s">
        <v>6597</v>
      </c>
      <c r="J3852" t="s">
        <v>4530</v>
      </c>
      <c r="K3852">
        <v>10394</v>
      </c>
      <c r="L3852" t="s">
        <v>6590</v>
      </c>
      <c r="M3852" s="87">
        <v>43957</v>
      </c>
      <c r="N3852" t="s">
        <v>1551</v>
      </c>
      <c r="O3852" t="s">
        <v>1552</v>
      </c>
      <c r="P3852" s="61">
        <v>-643.08000000000004</v>
      </c>
      <c r="Q3852" t="s">
        <v>1552</v>
      </c>
      <c r="R3852" s="61">
        <v>0</v>
      </c>
      <c r="S3852" s="61">
        <v>-643.08000000000004</v>
      </c>
    </row>
    <row r="3853" spans="1:19" x14ac:dyDescent="0.2">
      <c r="A3853" t="s">
        <v>647</v>
      </c>
      <c r="B3853" t="s">
        <v>1062</v>
      </c>
      <c r="C3853" t="s">
        <v>1433</v>
      </c>
      <c r="D3853" t="s">
        <v>239</v>
      </c>
      <c r="E3853" t="s">
        <v>1546</v>
      </c>
      <c r="F3853" t="s">
        <v>125</v>
      </c>
      <c r="G3853" s="87">
        <v>43957</v>
      </c>
      <c r="H3853" t="s">
        <v>2974</v>
      </c>
      <c r="I3853" t="s">
        <v>6598</v>
      </c>
      <c r="J3853" t="s">
        <v>4532</v>
      </c>
      <c r="K3853">
        <v>10394</v>
      </c>
      <c r="L3853" t="s">
        <v>6590</v>
      </c>
      <c r="M3853" s="87">
        <v>43957</v>
      </c>
      <c r="N3853" t="s">
        <v>1551</v>
      </c>
      <c r="O3853" t="s">
        <v>1552</v>
      </c>
      <c r="P3853" s="61">
        <v>-829.72</v>
      </c>
      <c r="Q3853" t="s">
        <v>1552</v>
      </c>
      <c r="R3853" s="61">
        <v>0</v>
      </c>
      <c r="S3853" s="61">
        <v>-829.72</v>
      </c>
    </row>
    <row r="3854" spans="1:19" x14ac:dyDescent="0.2">
      <c r="A3854" t="s">
        <v>647</v>
      </c>
      <c r="B3854" t="s">
        <v>1062</v>
      </c>
      <c r="C3854" t="s">
        <v>1433</v>
      </c>
      <c r="D3854" t="s">
        <v>239</v>
      </c>
      <c r="E3854" t="s">
        <v>1546</v>
      </c>
      <c r="F3854" t="s">
        <v>125</v>
      </c>
      <c r="G3854" s="87">
        <v>43957</v>
      </c>
      <c r="H3854" t="s">
        <v>2974</v>
      </c>
      <c r="I3854" t="s">
        <v>6599</v>
      </c>
      <c r="J3854" t="s">
        <v>4705</v>
      </c>
      <c r="K3854">
        <v>10395</v>
      </c>
      <c r="L3854" t="s">
        <v>6600</v>
      </c>
      <c r="M3854" s="87">
        <v>43957</v>
      </c>
      <c r="N3854" t="s">
        <v>1551</v>
      </c>
      <c r="O3854" t="s">
        <v>1552</v>
      </c>
      <c r="P3854" s="61">
        <v>-637.1</v>
      </c>
      <c r="Q3854" t="s">
        <v>1552</v>
      </c>
      <c r="R3854" s="61">
        <v>0</v>
      </c>
      <c r="S3854" s="61">
        <v>-637.1</v>
      </c>
    </row>
    <row r="3855" spans="1:19" x14ac:dyDescent="0.2">
      <c r="A3855" t="s">
        <v>647</v>
      </c>
      <c r="B3855" t="s">
        <v>1062</v>
      </c>
      <c r="C3855" t="s">
        <v>1433</v>
      </c>
      <c r="D3855" t="s">
        <v>239</v>
      </c>
      <c r="E3855" t="s">
        <v>1546</v>
      </c>
      <c r="F3855" t="s">
        <v>125</v>
      </c>
      <c r="G3855" s="87">
        <v>43958</v>
      </c>
      <c r="H3855" t="s">
        <v>2974</v>
      </c>
      <c r="I3855" t="s">
        <v>4485</v>
      </c>
      <c r="J3855" t="s">
        <v>6601</v>
      </c>
      <c r="K3855">
        <v>10397</v>
      </c>
      <c r="L3855" t="s">
        <v>6602</v>
      </c>
      <c r="M3855" s="87">
        <v>43962</v>
      </c>
      <c r="N3855" t="s">
        <v>1551</v>
      </c>
      <c r="O3855" t="s">
        <v>1552</v>
      </c>
      <c r="P3855" s="61">
        <v>-43.74</v>
      </c>
      <c r="Q3855" t="s">
        <v>1552</v>
      </c>
      <c r="R3855" s="61">
        <v>0</v>
      </c>
      <c r="S3855" s="61">
        <v>-43.74</v>
      </c>
    </row>
    <row r="3856" spans="1:19" x14ac:dyDescent="0.2">
      <c r="A3856" t="s">
        <v>647</v>
      </c>
      <c r="B3856" t="s">
        <v>1062</v>
      </c>
      <c r="C3856" t="s">
        <v>1433</v>
      </c>
      <c r="D3856" t="s">
        <v>239</v>
      </c>
      <c r="E3856" t="s">
        <v>1546</v>
      </c>
      <c r="F3856" t="s">
        <v>125</v>
      </c>
      <c r="G3856" s="87">
        <v>43958</v>
      </c>
      <c r="H3856" t="s">
        <v>2974</v>
      </c>
      <c r="I3856" t="s">
        <v>4485</v>
      </c>
      <c r="J3856" t="s">
        <v>4563</v>
      </c>
      <c r="K3856">
        <v>10397</v>
      </c>
      <c r="L3856" t="s">
        <v>6602</v>
      </c>
      <c r="M3856" s="87">
        <v>43962</v>
      </c>
      <c r="N3856" t="s">
        <v>1551</v>
      </c>
      <c r="O3856" t="s">
        <v>1552</v>
      </c>
      <c r="P3856" s="61">
        <v>-200</v>
      </c>
      <c r="Q3856" t="s">
        <v>1552</v>
      </c>
      <c r="R3856" s="61">
        <v>0</v>
      </c>
      <c r="S3856" s="61">
        <v>-200</v>
      </c>
    </row>
    <row r="3857" spans="1:19" x14ac:dyDescent="0.2">
      <c r="A3857" t="s">
        <v>647</v>
      </c>
      <c r="B3857" t="s">
        <v>1062</v>
      </c>
      <c r="C3857" t="s">
        <v>1433</v>
      </c>
      <c r="D3857" t="s">
        <v>239</v>
      </c>
      <c r="E3857" t="s">
        <v>1546</v>
      </c>
      <c r="F3857" t="s">
        <v>125</v>
      </c>
      <c r="G3857" s="87">
        <v>43958</v>
      </c>
      <c r="H3857" t="s">
        <v>2974</v>
      </c>
      <c r="I3857" t="s">
        <v>4485</v>
      </c>
      <c r="J3857" t="s">
        <v>4548</v>
      </c>
      <c r="K3857">
        <v>10397</v>
      </c>
      <c r="L3857" t="s">
        <v>6602</v>
      </c>
      <c r="M3857" s="87">
        <v>43962</v>
      </c>
      <c r="N3857" t="s">
        <v>1551</v>
      </c>
      <c r="O3857" t="s">
        <v>1552</v>
      </c>
      <c r="P3857" s="61">
        <v>-1866.15</v>
      </c>
      <c r="Q3857" t="s">
        <v>1552</v>
      </c>
      <c r="R3857" s="61">
        <v>0</v>
      </c>
      <c r="S3857" s="61">
        <v>-1866.15</v>
      </c>
    </row>
    <row r="3858" spans="1:19" x14ac:dyDescent="0.2">
      <c r="A3858" t="s">
        <v>647</v>
      </c>
      <c r="B3858" t="s">
        <v>1062</v>
      </c>
      <c r="C3858" t="s">
        <v>1433</v>
      </c>
      <c r="D3858" t="s">
        <v>239</v>
      </c>
      <c r="E3858" t="s">
        <v>1546</v>
      </c>
      <c r="F3858" t="s">
        <v>125</v>
      </c>
      <c r="G3858" s="87">
        <v>43958</v>
      </c>
      <c r="H3858" t="s">
        <v>2974</v>
      </c>
      <c r="I3858" t="s">
        <v>4485</v>
      </c>
      <c r="J3858" t="s">
        <v>4742</v>
      </c>
      <c r="K3858">
        <v>10397</v>
      </c>
      <c r="L3858" t="s">
        <v>6602</v>
      </c>
      <c r="M3858" s="87">
        <v>43962</v>
      </c>
      <c r="N3858" t="s">
        <v>1551</v>
      </c>
      <c r="O3858" t="s">
        <v>1552</v>
      </c>
      <c r="P3858" s="61">
        <v>-500</v>
      </c>
      <c r="Q3858" t="s">
        <v>1552</v>
      </c>
      <c r="R3858" s="61">
        <v>0</v>
      </c>
      <c r="S3858" s="61">
        <v>-500</v>
      </c>
    </row>
    <row r="3859" spans="1:19" x14ac:dyDescent="0.2">
      <c r="A3859" t="s">
        <v>647</v>
      </c>
      <c r="B3859" t="s">
        <v>1062</v>
      </c>
      <c r="C3859" t="s">
        <v>1433</v>
      </c>
      <c r="D3859" t="s">
        <v>239</v>
      </c>
      <c r="E3859" t="s">
        <v>1546</v>
      </c>
      <c r="F3859" t="s">
        <v>125</v>
      </c>
      <c r="G3859" s="87">
        <v>43958</v>
      </c>
      <c r="H3859" t="s">
        <v>2974</v>
      </c>
      <c r="I3859" t="s">
        <v>4485</v>
      </c>
      <c r="J3859" t="s">
        <v>4744</v>
      </c>
      <c r="K3859">
        <v>10397</v>
      </c>
      <c r="L3859" t="s">
        <v>6602</v>
      </c>
      <c r="M3859" s="87">
        <v>43962</v>
      </c>
      <c r="N3859" t="s">
        <v>1551</v>
      </c>
      <c r="O3859" t="s">
        <v>1552</v>
      </c>
      <c r="P3859" s="61">
        <v>-1184.49</v>
      </c>
      <c r="Q3859" t="s">
        <v>1552</v>
      </c>
      <c r="R3859" s="61">
        <v>0</v>
      </c>
      <c r="S3859" s="61">
        <v>-1184.49</v>
      </c>
    </row>
    <row r="3860" spans="1:19" x14ac:dyDescent="0.2">
      <c r="A3860" t="s">
        <v>647</v>
      </c>
      <c r="B3860" t="s">
        <v>1062</v>
      </c>
      <c r="C3860" t="s">
        <v>1433</v>
      </c>
      <c r="D3860" t="s">
        <v>239</v>
      </c>
      <c r="E3860" t="s">
        <v>1546</v>
      </c>
      <c r="F3860" t="s">
        <v>125</v>
      </c>
      <c r="G3860" s="87">
        <v>43958</v>
      </c>
      <c r="H3860" t="s">
        <v>2974</v>
      </c>
      <c r="I3860" t="s">
        <v>4485</v>
      </c>
      <c r="J3860" t="s">
        <v>4486</v>
      </c>
      <c r="K3860">
        <v>10397</v>
      </c>
      <c r="L3860" t="s">
        <v>6602</v>
      </c>
      <c r="M3860" s="87">
        <v>43962</v>
      </c>
      <c r="N3860" t="s">
        <v>1551</v>
      </c>
      <c r="O3860" t="s">
        <v>1552</v>
      </c>
      <c r="P3860" s="61">
        <v>-503.25</v>
      </c>
      <c r="Q3860" t="s">
        <v>1552</v>
      </c>
      <c r="R3860" s="61">
        <v>0</v>
      </c>
      <c r="S3860" s="61">
        <v>-503.25</v>
      </c>
    </row>
    <row r="3861" spans="1:19" x14ac:dyDescent="0.2">
      <c r="A3861" t="s">
        <v>647</v>
      </c>
      <c r="B3861" t="s">
        <v>1062</v>
      </c>
      <c r="C3861" t="s">
        <v>1433</v>
      </c>
      <c r="D3861" t="s">
        <v>239</v>
      </c>
      <c r="E3861" t="s">
        <v>1546</v>
      </c>
      <c r="F3861" t="s">
        <v>125</v>
      </c>
      <c r="G3861" s="87">
        <v>43958</v>
      </c>
      <c r="H3861" t="s">
        <v>2974</v>
      </c>
      <c r="I3861" t="s">
        <v>4485</v>
      </c>
      <c r="J3861" t="s">
        <v>5065</v>
      </c>
      <c r="K3861">
        <v>10397</v>
      </c>
      <c r="L3861" t="s">
        <v>6602</v>
      </c>
      <c r="M3861" s="87">
        <v>43962</v>
      </c>
      <c r="N3861" t="s">
        <v>1551</v>
      </c>
      <c r="O3861" t="s">
        <v>1552</v>
      </c>
      <c r="P3861" s="61">
        <v>-142.69999999999999</v>
      </c>
      <c r="Q3861" t="s">
        <v>1552</v>
      </c>
      <c r="R3861" s="61">
        <v>0</v>
      </c>
      <c r="S3861" s="61">
        <v>-142.69999999999999</v>
      </c>
    </row>
    <row r="3862" spans="1:19" x14ac:dyDescent="0.2">
      <c r="A3862" t="s">
        <v>647</v>
      </c>
      <c r="B3862" t="s">
        <v>1062</v>
      </c>
      <c r="C3862" t="s">
        <v>1433</v>
      </c>
      <c r="D3862" t="s">
        <v>239</v>
      </c>
      <c r="E3862" t="s">
        <v>1546</v>
      </c>
      <c r="F3862" t="s">
        <v>125</v>
      </c>
      <c r="G3862" s="87">
        <v>43958</v>
      </c>
      <c r="H3862" t="s">
        <v>2974</v>
      </c>
      <c r="I3862" t="s">
        <v>4485</v>
      </c>
      <c r="J3862" t="s">
        <v>5871</v>
      </c>
      <c r="K3862">
        <v>10397</v>
      </c>
      <c r="L3862" t="s">
        <v>6602</v>
      </c>
      <c r="M3862" s="87">
        <v>43962</v>
      </c>
      <c r="N3862" t="s">
        <v>1551</v>
      </c>
      <c r="O3862" t="s">
        <v>1552</v>
      </c>
      <c r="P3862" s="61">
        <v>-7528.4</v>
      </c>
      <c r="Q3862" t="s">
        <v>1552</v>
      </c>
      <c r="R3862" s="61">
        <v>0</v>
      </c>
      <c r="S3862" s="61">
        <v>-7528.4</v>
      </c>
    </row>
    <row r="3863" spans="1:19" x14ac:dyDescent="0.2">
      <c r="A3863" t="s">
        <v>647</v>
      </c>
      <c r="B3863" t="s">
        <v>1062</v>
      </c>
      <c r="C3863" t="s">
        <v>1433</v>
      </c>
      <c r="D3863" t="s">
        <v>239</v>
      </c>
      <c r="E3863" t="s">
        <v>1546</v>
      </c>
      <c r="F3863" t="s">
        <v>125</v>
      </c>
      <c r="G3863" s="87">
        <v>43958</v>
      </c>
      <c r="H3863" t="s">
        <v>2974</v>
      </c>
      <c r="I3863" t="s">
        <v>4485</v>
      </c>
      <c r="J3863" t="s">
        <v>5736</v>
      </c>
      <c r="K3863">
        <v>10397</v>
      </c>
      <c r="L3863" t="s">
        <v>6602</v>
      </c>
      <c r="M3863" s="87">
        <v>43962</v>
      </c>
      <c r="N3863" t="s">
        <v>1551</v>
      </c>
      <c r="O3863" t="s">
        <v>1552</v>
      </c>
      <c r="P3863" s="61">
        <v>-110</v>
      </c>
      <c r="Q3863" t="s">
        <v>1552</v>
      </c>
      <c r="R3863" s="61">
        <v>0</v>
      </c>
      <c r="S3863" s="61">
        <v>-110</v>
      </c>
    </row>
    <row r="3864" spans="1:19" x14ac:dyDescent="0.2">
      <c r="A3864" t="s">
        <v>647</v>
      </c>
      <c r="B3864" t="s">
        <v>1062</v>
      </c>
      <c r="C3864" t="s">
        <v>1433</v>
      </c>
      <c r="D3864" t="s">
        <v>239</v>
      </c>
      <c r="E3864" t="s">
        <v>1546</v>
      </c>
      <c r="F3864" t="s">
        <v>125</v>
      </c>
      <c r="G3864" s="87">
        <v>43958</v>
      </c>
      <c r="H3864" t="s">
        <v>2974</v>
      </c>
      <c r="I3864" t="s">
        <v>6603</v>
      </c>
      <c r="J3864" t="s">
        <v>5560</v>
      </c>
      <c r="K3864">
        <v>10399</v>
      </c>
      <c r="L3864" t="s">
        <v>6604</v>
      </c>
      <c r="M3864" s="87">
        <v>43983</v>
      </c>
      <c r="N3864" t="s">
        <v>1635</v>
      </c>
      <c r="O3864" t="s">
        <v>1552</v>
      </c>
      <c r="P3864" s="61">
        <v>770</v>
      </c>
      <c r="Q3864" t="s">
        <v>1552</v>
      </c>
      <c r="R3864" s="61">
        <v>770</v>
      </c>
      <c r="S3864" s="61">
        <v>0</v>
      </c>
    </row>
    <row r="3865" spans="1:19" x14ac:dyDescent="0.2">
      <c r="A3865" t="s">
        <v>647</v>
      </c>
      <c r="B3865" t="s">
        <v>1062</v>
      </c>
      <c r="C3865" t="s">
        <v>1433</v>
      </c>
      <c r="D3865" t="s">
        <v>239</v>
      </c>
      <c r="E3865" t="s">
        <v>1546</v>
      </c>
      <c r="F3865" t="s">
        <v>125</v>
      </c>
      <c r="G3865" s="87">
        <v>43958</v>
      </c>
      <c r="H3865" t="s">
        <v>2974</v>
      </c>
      <c r="I3865" t="s">
        <v>6605</v>
      </c>
      <c r="J3865" t="s">
        <v>5560</v>
      </c>
      <c r="K3865">
        <v>10399</v>
      </c>
      <c r="L3865" t="s">
        <v>6604</v>
      </c>
      <c r="M3865" s="87">
        <v>43983</v>
      </c>
      <c r="N3865" t="s">
        <v>1635</v>
      </c>
      <c r="O3865" t="s">
        <v>1552</v>
      </c>
      <c r="P3865" s="61">
        <v>770</v>
      </c>
      <c r="Q3865" t="s">
        <v>1552</v>
      </c>
      <c r="R3865" s="61">
        <v>770</v>
      </c>
      <c r="S3865" s="61">
        <v>0</v>
      </c>
    </row>
    <row r="3866" spans="1:19" x14ac:dyDescent="0.2">
      <c r="A3866" t="s">
        <v>647</v>
      </c>
      <c r="B3866" t="s">
        <v>1062</v>
      </c>
      <c r="C3866" t="s">
        <v>1433</v>
      </c>
      <c r="D3866" t="s">
        <v>239</v>
      </c>
      <c r="E3866" t="s">
        <v>1546</v>
      </c>
      <c r="F3866" t="s">
        <v>125</v>
      </c>
      <c r="G3866" s="87">
        <v>43958</v>
      </c>
      <c r="H3866" t="s">
        <v>2974</v>
      </c>
      <c r="I3866" t="s">
        <v>6606</v>
      </c>
      <c r="J3866" t="s">
        <v>6607</v>
      </c>
      <c r="K3866">
        <v>10399</v>
      </c>
      <c r="L3866" t="s">
        <v>6608</v>
      </c>
      <c r="M3866" s="87">
        <v>43983</v>
      </c>
      <c r="N3866" t="s">
        <v>1635</v>
      </c>
      <c r="O3866" t="s">
        <v>1552</v>
      </c>
      <c r="P3866" s="61">
        <v>110</v>
      </c>
      <c r="Q3866" t="s">
        <v>1552</v>
      </c>
      <c r="R3866" s="61">
        <v>110</v>
      </c>
      <c r="S3866" s="61">
        <v>0</v>
      </c>
    </row>
    <row r="3867" spans="1:19" x14ac:dyDescent="0.2">
      <c r="A3867" t="s">
        <v>647</v>
      </c>
      <c r="B3867" t="s">
        <v>1062</v>
      </c>
      <c r="C3867" t="s">
        <v>1433</v>
      </c>
      <c r="D3867" t="s">
        <v>239</v>
      </c>
      <c r="E3867" t="s">
        <v>1546</v>
      </c>
      <c r="F3867" t="s">
        <v>125</v>
      </c>
      <c r="G3867" s="87">
        <v>43958</v>
      </c>
      <c r="H3867" t="s">
        <v>2974</v>
      </c>
      <c r="I3867" t="s">
        <v>6609</v>
      </c>
      <c r="J3867" t="s">
        <v>6610</v>
      </c>
      <c r="K3867">
        <v>10399</v>
      </c>
      <c r="L3867" t="s">
        <v>6608</v>
      </c>
      <c r="M3867" s="87">
        <v>43983</v>
      </c>
      <c r="N3867" t="s">
        <v>1635</v>
      </c>
      <c r="O3867" t="s">
        <v>1552</v>
      </c>
      <c r="P3867" s="61">
        <v>110</v>
      </c>
      <c r="Q3867" t="s">
        <v>1552</v>
      </c>
      <c r="R3867" s="61">
        <v>110</v>
      </c>
      <c r="S3867" s="61">
        <v>0</v>
      </c>
    </row>
    <row r="3868" spans="1:19" x14ac:dyDescent="0.2">
      <c r="A3868" t="s">
        <v>647</v>
      </c>
      <c r="B3868" t="s">
        <v>1062</v>
      </c>
      <c r="C3868" t="s">
        <v>1433</v>
      </c>
      <c r="D3868" t="s">
        <v>239</v>
      </c>
      <c r="E3868" t="s">
        <v>1546</v>
      </c>
      <c r="F3868" t="s">
        <v>125</v>
      </c>
      <c r="G3868" s="87">
        <v>43958</v>
      </c>
      <c r="H3868" t="s">
        <v>2974</v>
      </c>
      <c r="I3868" t="s">
        <v>6611</v>
      </c>
      <c r="J3868" t="s">
        <v>6612</v>
      </c>
      <c r="K3868">
        <v>10399</v>
      </c>
      <c r="L3868" t="s">
        <v>6608</v>
      </c>
      <c r="M3868" s="87">
        <v>43983</v>
      </c>
      <c r="N3868" t="s">
        <v>1635</v>
      </c>
      <c r="O3868" t="s">
        <v>1552</v>
      </c>
      <c r="P3868" s="61">
        <v>110</v>
      </c>
      <c r="Q3868" t="s">
        <v>1552</v>
      </c>
      <c r="R3868" s="61">
        <v>110</v>
      </c>
      <c r="S3868" s="61">
        <v>0</v>
      </c>
    </row>
    <row r="3869" spans="1:19" x14ac:dyDescent="0.2">
      <c r="A3869" t="s">
        <v>647</v>
      </c>
      <c r="B3869" t="s">
        <v>1062</v>
      </c>
      <c r="C3869" t="s">
        <v>1433</v>
      </c>
      <c r="D3869" t="s">
        <v>239</v>
      </c>
      <c r="E3869" t="s">
        <v>1546</v>
      </c>
      <c r="F3869" t="s">
        <v>125</v>
      </c>
      <c r="G3869" s="87">
        <v>43958</v>
      </c>
      <c r="H3869" t="s">
        <v>2974</v>
      </c>
      <c r="I3869" t="s">
        <v>6613</v>
      </c>
      <c r="J3869" t="s">
        <v>4727</v>
      </c>
      <c r="K3869">
        <v>10399</v>
      </c>
      <c r="L3869" t="s">
        <v>6608</v>
      </c>
      <c r="M3869" s="87">
        <v>43983</v>
      </c>
      <c r="N3869" t="s">
        <v>1635</v>
      </c>
      <c r="O3869" t="s">
        <v>1552</v>
      </c>
      <c r="P3869" s="61">
        <v>825</v>
      </c>
      <c r="Q3869" t="s">
        <v>1552</v>
      </c>
      <c r="R3869" s="61">
        <v>825</v>
      </c>
      <c r="S3869" s="61">
        <v>0</v>
      </c>
    </row>
    <row r="3870" spans="1:19" x14ac:dyDescent="0.2">
      <c r="A3870" t="s">
        <v>647</v>
      </c>
      <c r="B3870" t="s">
        <v>1062</v>
      </c>
      <c r="C3870" t="s">
        <v>1433</v>
      </c>
      <c r="D3870" t="s">
        <v>239</v>
      </c>
      <c r="E3870" t="s">
        <v>1546</v>
      </c>
      <c r="F3870" t="s">
        <v>125</v>
      </c>
      <c r="G3870" s="87">
        <v>43959</v>
      </c>
      <c r="H3870" t="s">
        <v>2974</v>
      </c>
      <c r="I3870" t="s">
        <v>4485</v>
      </c>
      <c r="J3870" t="s">
        <v>4743</v>
      </c>
      <c r="K3870">
        <v>10397</v>
      </c>
      <c r="L3870" t="s">
        <v>6614</v>
      </c>
      <c r="M3870" s="87">
        <v>43962</v>
      </c>
      <c r="N3870" t="s">
        <v>1551</v>
      </c>
      <c r="O3870" t="s">
        <v>1552</v>
      </c>
      <c r="P3870" s="61">
        <v>-200</v>
      </c>
      <c r="Q3870" t="s">
        <v>1552</v>
      </c>
      <c r="R3870" s="61">
        <v>0</v>
      </c>
      <c r="S3870" s="61">
        <v>-200</v>
      </c>
    </row>
    <row r="3871" spans="1:19" x14ac:dyDescent="0.2">
      <c r="A3871" t="s">
        <v>647</v>
      </c>
      <c r="B3871" t="s">
        <v>1062</v>
      </c>
      <c r="C3871" t="s">
        <v>1433</v>
      </c>
      <c r="D3871" t="s">
        <v>239</v>
      </c>
      <c r="E3871" t="s">
        <v>1546</v>
      </c>
      <c r="F3871" t="s">
        <v>125</v>
      </c>
      <c r="G3871" s="87">
        <v>43959</v>
      </c>
      <c r="H3871" t="s">
        <v>2974</v>
      </c>
      <c r="I3871" t="s">
        <v>4485</v>
      </c>
      <c r="J3871" t="s">
        <v>5200</v>
      </c>
      <c r="K3871">
        <v>10397</v>
      </c>
      <c r="L3871" t="s">
        <v>6614</v>
      </c>
      <c r="M3871" s="87">
        <v>43962</v>
      </c>
      <c r="N3871" t="s">
        <v>1551</v>
      </c>
      <c r="O3871" t="s">
        <v>1552</v>
      </c>
      <c r="P3871" s="61">
        <v>-300</v>
      </c>
      <c r="Q3871" t="s">
        <v>1552</v>
      </c>
      <c r="R3871" s="61">
        <v>0</v>
      </c>
      <c r="S3871" s="61">
        <v>-300</v>
      </c>
    </row>
    <row r="3872" spans="1:19" x14ac:dyDescent="0.2">
      <c r="A3872" t="s">
        <v>647</v>
      </c>
      <c r="B3872" t="s">
        <v>1062</v>
      </c>
      <c r="C3872" t="s">
        <v>1433</v>
      </c>
      <c r="D3872" t="s">
        <v>239</v>
      </c>
      <c r="E3872" t="s">
        <v>1546</v>
      </c>
      <c r="F3872" t="s">
        <v>125</v>
      </c>
      <c r="G3872" s="87">
        <v>43959</v>
      </c>
      <c r="H3872" t="s">
        <v>2974</v>
      </c>
      <c r="I3872" t="s">
        <v>6615</v>
      </c>
      <c r="J3872" t="s">
        <v>6616</v>
      </c>
      <c r="K3872">
        <v>10399</v>
      </c>
      <c r="L3872" t="s">
        <v>6617</v>
      </c>
      <c r="M3872" s="87">
        <v>43983</v>
      </c>
      <c r="N3872" t="s">
        <v>1635</v>
      </c>
      <c r="O3872" t="s">
        <v>1552</v>
      </c>
      <c r="P3872" s="61">
        <v>50000</v>
      </c>
      <c r="Q3872" t="s">
        <v>1552</v>
      </c>
      <c r="R3872" s="61">
        <v>50000</v>
      </c>
      <c r="S3872" s="61">
        <v>0</v>
      </c>
    </row>
    <row r="3873" spans="1:19" x14ac:dyDescent="0.2">
      <c r="A3873" t="s">
        <v>647</v>
      </c>
      <c r="B3873" t="s">
        <v>1062</v>
      </c>
      <c r="C3873" t="s">
        <v>1433</v>
      </c>
      <c r="D3873" t="s">
        <v>239</v>
      </c>
      <c r="E3873" t="s">
        <v>1546</v>
      </c>
      <c r="F3873" t="s">
        <v>125</v>
      </c>
      <c r="G3873" s="87">
        <v>43962</v>
      </c>
      <c r="H3873" t="s">
        <v>2974</v>
      </c>
      <c r="I3873" t="s">
        <v>6618</v>
      </c>
      <c r="J3873" t="s">
        <v>6619</v>
      </c>
      <c r="K3873">
        <v>10399</v>
      </c>
      <c r="L3873" t="s">
        <v>6620</v>
      </c>
      <c r="M3873" s="87">
        <v>43983</v>
      </c>
      <c r="N3873" t="s">
        <v>1635</v>
      </c>
      <c r="O3873" t="s">
        <v>1552</v>
      </c>
      <c r="P3873" s="61">
        <v>110</v>
      </c>
      <c r="Q3873" t="s">
        <v>1552</v>
      </c>
      <c r="R3873" s="61">
        <v>110</v>
      </c>
      <c r="S3873" s="61">
        <v>0</v>
      </c>
    </row>
    <row r="3874" spans="1:19" x14ac:dyDescent="0.2">
      <c r="A3874" t="s">
        <v>647</v>
      </c>
      <c r="B3874" t="s">
        <v>1062</v>
      </c>
      <c r="C3874" t="s">
        <v>1433</v>
      </c>
      <c r="D3874" t="s">
        <v>239</v>
      </c>
      <c r="E3874" t="s">
        <v>1546</v>
      </c>
      <c r="F3874" t="s">
        <v>125</v>
      </c>
      <c r="G3874" s="87">
        <v>43962</v>
      </c>
      <c r="H3874" t="s">
        <v>2974</v>
      </c>
      <c r="I3874" t="s">
        <v>6621</v>
      </c>
      <c r="J3874" t="s">
        <v>6622</v>
      </c>
      <c r="K3874">
        <v>10399</v>
      </c>
      <c r="L3874" t="s">
        <v>6620</v>
      </c>
      <c r="M3874" s="87">
        <v>43983</v>
      </c>
      <c r="N3874" t="s">
        <v>1635</v>
      </c>
      <c r="O3874" t="s">
        <v>1552</v>
      </c>
      <c r="P3874" s="61">
        <v>110</v>
      </c>
      <c r="Q3874" t="s">
        <v>1552</v>
      </c>
      <c r="R3874" s="61">
        <v>110</v>
      </c>
      <c r="S3874" s="61">
        <v>0</v>
      </c>
    </row>
    <row r="3875" spans="1:19" x14ac:dyDescent="0.2">
      <c r="A3875" t="s">
        <v>647</v>
      </c>
      <c r="B3875" t="s">
        <v>1062</v>
      </c>
      <c r="C3875" t="s">
        <v>1433</v>
      </c>
      <c r="D3875" t="s">
        <v>239</v>
      </c>
      <c r="E3875" t="s">
        <v>1546</v>
      </c>
      <c r="F3875" t="s">
        <v>125</v>
      </c>
      <c r="G3875" s="87">
        <v>43963</v>
      </c>
      <c r="H3875" t="s">
        <v>2974</v>
      </c>
      <c r="I3875" t="s">
        <v>6587</v>
      </c>
      <c r="J3875" t="s">
        <v>4622</v>
      </c>
      <c r="K3875">
        <v>10399</v>
      </c>
      <c r="L3875" t="s">
        <v>6623</v>
      </c>
      <c r="M3875" s="87">
        <v>43983</v>
      </c>
      <c r="N3875" t="s">
        <v>1635</v>
      </c>
      <c r="O3875" t="s">
        <v>1552</v>
      </c>
      <c r="P3875" s="61">
        <v>1618.07</v>
      </c>
      <c r="Q3875" t="s">
        <v>1552</v>
      </c>
      <c r="R3875" s="61">
        <v>1618.07</v>
      </c>
      <c r="S3875" s="61">
        <v>0</v>
      </c>
    </row>
    <row r="3876" spans="1:19" x14ac:dyDescent="0.2">
      <c r="A3876" t="s">
        <v>647</v>
      </c>
      <c r="B3876" t="s">
        <v>1062</v>
      </c>
      <c r="C3876" t="s">
        <v>1433</v>
      </c>
      <c r="D3876" t="s">
        <v>239</v>
      </c>
      <c r="E3876" t="s">
        <v>1546</v>
      </c>
      <c r="F3876" t="s">
        <v>125</v>
      </c>
      <c r="G3876" s="87">
        <v>43964</v>
      </c>
      <c r="H3876" t="s">
        <v>2974</v>
      </c>
      <c r="I3876" t="s">
        <v>4485</v>
      </c>
      <c r="J3876" t="s">
        <v>4490</v>
      </c>
      <c r="K3876">
        <v>10399</v>
      </c>
      <c r="L3876" t="s">
        <v>6624</v>
      </c>
      <c r="M3876" s="87">
        <v>43983</v>
      </c>
      <c r="N3876" t="s">
        <v>1635</v>
      </c>
      <c r="O3876" t="s">
        <v>1552</v>
      </c>
      <c r="P3876" s="61">
        <v>-450</v>
      </c>
      <c r="Q3876" t="s">
        <v>1552</v>
      </c>
      <c r="R3876" s="61">
        <v>0</v>
      </c>
      <c r="S3876" s="61">
        <v>-450</v>
      </c>
    </row>
    <row r="3877" spans="1:19" x14ac:dyDescent="0.2">
      <c r="A3877" t="s">
        <v>647</v>
      </c>
      <c r="B3877" t="s">
        <v>1062</v>
      </c>
      <c r="C3877" t="s">
        <v>1433</v>
      </c>
      <c r="D3877" t="s">
        <v>239</v>
      </c>
      <c r="E3877" t="s">
        <v>1546</v>
      </c>
      <c r="F3877" t="s">
        <v>125</v>
      </c>
      <c r="G3877" s="87">
        <v>43964</v>
      </c>
      <c r="H3877" t="s">
        <v>2974</v>
      </c>
      <c r="I3877" t="s">
        <v>4485</v>
      </c>
      <c r="J3877" t="s">
        <v>4549</v>
      </c>
      <c r="K3877">
        <v>10399</v>
      </c>
      <c r="L3877" t="s">
        <v>6624</v>
      </c>
      <c r="M3877" s="87">
        <v>43983</v>
      </c>
      <c r="N3877" t="s">
        <v>1635</v>
      </c>
      <c r="O3877" t="s">
        <v>1552</v>
      </c>
      <c r="P3877" s="61">
        <v>-300</v>
      </c>
      <c r="Q3877" t="s">
        <v>1552</v>
      </c>
      <c r="R3877" s="61">
        <v>0</v>
      </c>
      <c r="S3877" s="61">
        <v>-300</v>
      </c>
    </row>
    <row r="3878" spans="1:19" x14ac:dyDescent="0.2">
      <c r="A3878" t="s">
        <v>647</v>
      </c>
      <c r="B3878" t="s">
        <v>1062</v>
      </c>
      <c r="C3878" t="s">
        <v>1433</v>
      </c>
      <c r="D3878" t="s">
        <v>239</v>
      </c>
      <c r="E3878" t="s">
        <v>1546</v>
      </c>
      <c r="F3878" t="s">
        <v>125</v>
      </c>
      <c r="G3878" s="87">
        <v>43964</v>
      </c>
      <c r="H3878" t="s">
        <v>2974</v>
      </c>
      <c r="I3878" t="s">
        <v>6625</v>
      </c>
      <c r="J3878" t="s">
        <v>4883</v>
      </c>
      <c r="K3878">
        <v>10399</v>
      </c>
      <c r="L3878" t="s">
        <v>3007</v>
      </c>
      <c r="M3878" s="87">
        <v>43983</v>
      </c>
      <c r="N3878" t="s">
        <v>1635</v>
      </c>
      <c r="O3878" t="s">
        <v>1552</v>
      </c>
      <c r="P3878" s="61">
        <v>990</v>
      </c>
      <c r="Q3878" t="s">
        <v>1552</v>
      </c>
      <c r="R3878" s="61">
        <v>990</v>
      </c>
      <c r="S3878" s="61">
        <v>0</v>
      </c>
    </row>
    <row r="3879" spans="1:19" x14ac:dyDescent="0.2">
      <c r="A3879" t="s">
        <v>647</v>
      </c>
      <c r="B3879" t="s">
        <v>1062</v>
      </c>
      <c r="C3879" t="s">
        <v>1433</v>
      </c>
      <c r="D3879" t="s">
        <v>239</v>
      </c>
      <c r="E3879" t="s">
        <v>1546</v>
      </c>
      <c r="F3879" t="s">
        <v>125</v>
      </c>
      <c r="G3879" s="87">
        <v>43964</v>
      </c>
      <c r="H3879" t="s">
        <v>2974</v>
      </c>
      <c r="I3879" t="s">
        <v>6626</v>
      </c>
      <c r="J3879" t="s">
        <v>6071</v>
      </c>
      <c r="K3879">
        <v>10399</v>
      </c>
      <c r="L3879" t="s">
        <v>3007</v>
      </c>
      <c r="M3879" s="87">
        <v>43983</v>
      </c>
      <c r="N3879" t="s">
        <v>1635</v>
      </c>
      <c r="O3879" t="s">
        <v>1552</v>
      </c>
      <c r="P3879" s="61">
        <v>770</v>
      </c>
      <c r="Q3879" t="s">
        <v>1552</v>
      </c>
      <c r="R3879" s="61">
        <v>770</v>
      </c>
      <c r="S3879" s="61">
        <v>0</v>
      </c>
    </row>
    <row r="3880" spans="1:19" x14ac:dyDescent="0.2">
      <c r="A3880" t="s">
        <v>647</v>
      </c>
      <c r="B3880" t="s">
        <v>1062</v>
      </c>
      <c r="C3880" t="s">
        <v>1433</v>
      </c>
      <c r="D3880" t="s">
        <v>239</v>
      </c>
      <c r="E3880" t="s">
        <v>1546</v>
      </c>
      <c r="F3880" t="s">
        <v>125</v>
      </c>
      <c r="G3880" s="87">
        <v>43964</v>
      </c>
      <c r="H3880" t="s">
        <v>2974</v>
      </c>
      <c r="I3880" t="s">
        <v>6627</v>
      </c>
      <c r="J3880" t="s">
        <v>5762</v>
      </c>
      <c r="K3880">
        <v>10399</v>
      </c>
      <c r="L3880" t="s">
        <v>3007</v>
      </c>
      <c r="M3880" s="87">
        <v>43983</v>
      </c>
      <c r="N3880" t="s">
        <v>1635</v>
      </c>
      <c r="O3880" t="s">
        <v>1552</v>
      </c>
      <c r="P3880" s="61">
        <v>200</v>
      </c>
      <c r="Q3880" t="s">
        <v>1552</v>
      </c>
      <c r="R3880" s="61">
        <v>200</v>
      </c>
      <c r="S3880" s="61">
        <v>0</v>
      </c>
    </row>
    <row r="3881" spans="1:19" x14ac:dyDescent="0.2">
      <c r="A3881" t="s">
        <v>647</v>
      </c>
      <c r="B3881" t="s">
        <v>1062</v>
      </c>
      <c r="C3881" t="s">
        <v>1433</v>
      </c>
      <c r="D3881" t="s">
        <v>239</v>
      </c>
      <c r="E3881" t="s">
        <v>1546</v>
      </c>
      <c r="F3881" t="s">
        <v>125</v>
      </c>
      <c r="G3881" s="87">
        <v>43964</v>
      </c>
      <c r="H3881" t="s">
        <v>2974</v>
      </c>
      <c r="I3881" t="s">
        <v>6628</v>
      </c>
      <c r="J3881" t="s">
        <v>6629</v>
      </c>
      <c r="K3881">
        <v>10399</v>
      </c>
      <c r="L3881" t="s">
        <v>3007</v>
      </c>
      <c r="M3881" s="87">
        <v>43983</v>
      </c>
      <c r="N3881" t="s">
        <v>1635</v>
      </c>
      <c r="O3881" t="s">
        <v>1552</v>
      </c>
      <c r="P3881" s="61">
        <v>110</v>
      </c>
      <c r="Q3881" t="s">
        <v>1552</v>
      </c>
      <c r="R3881" s="61">
        <v>110</v>
      </c>
      <c r="S3881" s="61">
        <v>0</v>
      </c>
    </row>
    <row r="3882" spans="1:19" x14ac:dyDescent="0.2">
      <c r="A3882" t="s">
        <v>647</v>
      </c>
      <c r="B3882" t="s">
        <v>1062</v>
      </c>
      <c r="C3882" t="s">
        <v>1433</v>
      </c>
      <c r="D3882" t="s">
        <v>239</v>
      </c>
      <c r="E3882" t="s">
        <v>1546</v>
      </c>
      <c r="F3882" t="s">
        <v>125</v>
      </c>
      <c r="G3882" s="87">
        <v>43964</v>
      </c>
      <c r="H3882" t="s">
        <v>2974</v>
      </c>
      <c r="I3882" t="s">
        <v>3005</v>
      </c>
      <c r="J3882" t="s">
        <v>3006</v>
      </c>
      <c r="K3882">
        <v>10399</v>
      </c>
      <c r="L3882" t="s">
        <v>3007</v>
      </c>
      <c r="M3882" s="87">
        <v>43983</v>
      </c>
      <c r="N3882" t="s">
        <v>1635</v>
      </c>
      <c r="O3882" t="s">
        <v>1552</v>
      </c>
      <c r="P3882" s="61">
        <v>45</v>
      </c>
      <c r="Q3882" t="s">
        <v>1552</v>
      </c>
      <c r="R3882" s="61">
        <v>45</v>
      </c>
      <c r="S3882" s="61">
        <v>0</v>
      </c>
    </row>
    <row r="3883" spans="1:19" x14ac:dyDescent="0.2">
      <c r="A3883" t="s">
        <v>647</v>
      </c>
      <c r="B3883" t="s">
        <v>1062</v>
      </c>
      <c r="C3883" t="s">
        <v>1433</v>
      </c>
      <c r="D3883" t="s">
        <v>239</v>
      </c>
      <c r="E3883" t="s">
        <v>1546</v>
      </c>
      <c r="F3883" t="s">
        <v>125</v>
      </c>
      <c r="G3883" s="87">
        <v>43965</v>
      </c>
      <c r="H3883" t="s">
        <v>2974</v>
      </c>
      <c r="I3883" t="s">
        <v>6630</v>
      </c>
      <c r="J3883" t="s">
        <v>6631</v>
      </c>
      <c r="K3883">
        <v>10399</v>
      </c>
      <c r="L3883" t="s">
        <v>6632</v>
      </c>
      <c r="M3883" s="87">
        <v>43983</v>
      </c>
      <c r="N3883" t="s">
        <v>1635</v>
      </c>
      <c r="O3883" t="s">
        <v>1552</v>
      </c>
      <c r="P3883" s="61">
        <v>110</v>
      </c>
      <c r="Q3883" t="s">
        <v>1552</v>
      </c>
      <c r="R3883" s="61">
        <v>110</v>
      </c>
      <c r="S3883" s="61">
        <v>0</v>
      </c>
    </row>
    <row r="3884" spans="1:19" x14ac:dyDescent="0.2">
      <c r="A3884" t="s">
        <v>647</v>
      </c>
      <c r="B3884" t="s">
        <v>1062</v>
      </c>
      <c r="C3884" t="s">
        <v>1433</v>
      </c>
      <c r="D3884" t="s">
        <v>239</v>
      </c>
      <c r="E3884" t="s">
        <v>1546</v>
      </c>
      <c r="F3884" t="s">
        <v>125</v>
      </c>
      <c r="G3884" s="87">
        <v>43965</v>
      </c>
      <c r="H3884" t="s">
        <v>2974</v>
      </c>
      <c r="I3884" t="s">
        <v>6633</v>
      </c>
      <c r="J3884" t="s">
        <v>6634</v>
      </c>
      <c r="K3884">
        <v>10399</v>
      </c>
      <c r="L3884" t="s">
        <v>6632</v>
      </c>
      <c r="M3884" s="87">
        <v>43983</v>
      </c>
      <c r="N3884" t="s">
        <v>1635</v>
      </c>
      <c r="O3884" t="s">
        <v>1552</v>
      </c>
      <c r="P3884" s="61">
        <v>110</v>
      </c>
      <c r="Q3884" t="s">
        <v>1552</v>
      </c>
      <c r="R3884" s="61">
        <v>110</v>
      </c>
      <c r="S3884" s="61">
        <v>0</v>
      </c>
    </row>
    <row r="3885" spans="1:19" x14ac:dyDescent="0.2">
      <c r="A3885" t="s">
        <v>647</v>
      </c>
      <c r="B3885" t="s">
        <v>1062</v>
      </c>
      <c r="C3885" t="s">
        <v>1433</v>
      </c>
      <c r="D3885" t="s">
        <v>239</v>
      </c>
      <c r="E3885" t="s">
        <v>1546</v>
      </c>
      <c r="F3885" t="s">
        <v>125</v>
      </c>
      <c r="G3885" s="87">
        <v>43965</v>
      </c>
      <c r="H3885" t="s">
        <v>2974</v>
      </c>
      <c r="I3885" t="s">
        <v>6635</v>
      </c>
      <c r="J3885" t="s">
        <v>6636</v>
      </c>
      <c r="K3885">
        <v>10399</v>
      </c>
      <c r="L3885" t="s">
        <v>6637</v>
      </c>
      <c r="M3885" s="87">
        <v>43983</v>
      </c>
      <c r="N3885" t="s">
        <v>1635</v>
      </c>
      <c r="O3885" t="s">
        <v>1552</v>
      </c>
      <c r="P3885" s="61">
        <v>110</v>
      </c>
      <c r="Q3885" t="s">
        <v>1552</v>
      </c>
      <c r="R3885" s="61">
        <v>110</v>
      </c>
      <c r="S3885" s="61">
        <v>0</v>
      </c>
    </row>
    <row r="3886" spans="1:19" x14ac:dyDescent="0.2">
      <c r="A3886" t="s">
        <v>647</v>
      </c>
      <c r="B3886" t="s">
        <v>1062</v>
      </c>
      <c r="C3886" t="s">
        <v>1433</v>
      </c>
      <c r="D3886" t="s">
        <v>239</v>
      </c>
      <c r="E3886" t="s">
        <v>1546</v>
      </c>
      <c r="F3886" t="s">
        <v>125</v>
      </c>
      <c r="G3886" s="87">
        <v>43965</v>
      </c>
      <c r="H3886" t="s">
        <v>2974</v>
      </c>
      <c r="I3886" t="s">
        <v>6638</v>
      </c>
      <c r="J3886" t="s">
        <v>4897</v>
      </c>
      <c r="K3886">
        <v>10399</v>
      </c>
      <c r="L3886" t="s">
        <v>2981</v>
      </c>
      <c r="M3886" s="87">
        <v>43983</v>
      </c>
      <c r="N3886" t="s">
        <v>1635</v>
      </c>
      <c r="O3886" t="s">
        <v>1552</v>
      </c>
      <c r="P3886" s="61">
        <v>308</v>
      </c>
      <c r="Q3886" t="s">
        <v>1552</v>
      </c>
      <c r="R3886" s="61">
        <v>308</v>
      </c>
      <c r="S3886" s="61">
        <v>0</v>
      </c>
    </row>
    <row r="3887" spans="1:19" x14ac:dyDescent="0.2">
      <c r="A3887" t="s">
        <v>647</v>
      </c>
      <c r="B3887" t="s">
        <v>1062</v>
      </c>
      <c r="C3887" t="s">
        <v>1433</v>
      </c>
      <c r="D3887" t="s">
        <v>239</v>
      </c>
      <c r="E3887" t="s">
        <v>1546</v>
      </c>
      <c r="F3887" t="s">
        <v>125</v>
      </c>
      <c r="G3887" s="87">
        <v>43965</v>
      </c>
      <c r="H3887" t="s">
        <v>2974</v>
      </c>
      <c r="I3887" t="s">
        <v>6639</v>
      </c>
      <c r="J3887" t="s">
        <v>6640</v>
      </c>
      <c r="K3887">
        <v>10399</v>
      </c>
      <c r="L3887" t="s">
        <v>2981</v>
      </c>
      <c r="M3887" s="87">
        <v>43983</v>
      </c>
      <c r="N3887" t="s">
        <v>1635</v>
      </c>
      <c r="O3887" t="s">
        <v>1552</v>
      </c>
      <c r="P3887" s="61">
        <v>110</v>
      </c>
      <c r="Q3887" t="s">
        <v>1552</v>
      </c>
      <c r="R3887" s="61">
        <v>110</v>
      </c>
      <c r="S3887" s="61">
        <v>0</v>
      </c>
    </row>
    <row r="3888" spans="1:19" x14ac:dyDescent="0.2">
      <c r="A3888" t="s">
        <v>647</v>
      </c>
      <c r="B3888" t="s">
        <v>1062</v>
      </c>
      <c r="C3888" t="s">
        <v>1433</v>
      </c>
      <c r="D3888" t="s">
        <v>239</v>
      </c>
      <c r="E3888" t="s">
        <v>1546</v>
      </c>
      <c r="F3888" t="s">
        <v>125</v>
      </c>
      <c r="G3888" s="87">
        <v>43966</v>
      </c>
      <c r="H3888" t="s">
        <v>2974</v>
      </c>
      <c r="I3888" t="s">
        <v>4485</v>
      </c>
      <c r="J3888" t="s">
        <v>5911</v>
      </c>
      <c r="K3888">
        <v>10399</v>
      </c>
      <c r="L3888" t="s">
        <v>6641</v>
      </c>
      <c r="M3888" s="87">
        <v>43983</v>
      </c>
      <c r="N3888" t="s">
        <v>1635</v>
      </c>
      <c r="O3888" t="s">
        <v>1552</v>
      </c>
      <c r="P3888" s="61">
        <v>-30</v>
      </c>
      <c r="Q3888" t="s">
        <v>1552</v>
      </c>
      <c r="R3888" s="61">
        <v>0</v>
      </c>
      <c r="S3888" s="61">
        <v>-30</v>
      </c>
    </row>
    <row r="3889" spans="1:19" x14ac:dyDescent="0.2">
      <c r="A3889" t="s">
        <v>647</v>
      </c>
      <c r="B3889" t="s">
        <v>1062</v>
      </c>
      <c r="C3889" t="s">
        <v>1433</v>
      </c>
      <c r="D3889" t="s">
        <v>239</v>
      </c>
      <c r="E3889" t="s">
        <v>1546</v>
      </c>
      <c r="F3889" t="s">
        <v>125</v>
      </c>
      <c r="G3889" s="87">
        <v>43966</v>
      </c>
      <c r="H3889" t="s">
        <v>2974</v>
      </c>
      <c r="I3889" t="s">
        <v>4485</v>
      </c>
      <c r="J3889" t="s">
        <v>5808</v>
      </c>
      <c r="K3889">
        <v>10399</v>
      </c>
      <c r="L3889" t="s">
        <v>6642</v>
      </c>
      <c r="M3889" s="87">
        <v>43983</v>
      </c>
      <c r="N3889" t="s">
        <v>1635</v>
      </c>
      <c r="O3889" t="s">
        <v>1552</v>
      </c>
      <c r="P3889" s="61">
        <v>-680</v>
      </c>
      <c r="Q3889" t="s">
        <v>1552</v>
      </c>
      <c r="R3889" s="61">
        <v>0</v>
      </c>
      <c r="S3889" s="61">
        <v>-680</v>
      </c>
    </row>
    <row r="3890" spans="1:19" x14ac:dyDescent="0.2">
      <c r="A3890" t="s">
        <v>647</v>
      </c>
      <c r="B3890" t="s">
        <v>1062</v>
      </c>
      <c r="C3890" t="s">
        <v>1433</v>
      </c>
      <c r="D3890" t="s">
        <v>239</v>
      </c>
      <c r="E3890" t="s">
        <v>1546</v>
      </c>
      <c r="F3890" t="s">
        <v>125</v>
      </c>
      <c r="G3890" s="87">
        <v>43966</v>
      </c>
      <c r="H3890" t="s">
        <v>2974</v>
      </c>
      <c r="I3890" t="s">
        <v>4485</v>
      </c>
      <c r="J3890" t="s">
        <v>5911</v>
      </c>
      <c r="K3890">
        <v>10399</v>
      </c>
      <c r="L3890" t="s">
        <v>6642</v>
      </c>
      <c r="M3890" s="87">
        <v>43983</v>
      </c>
      <c r="N3890" t="s">
        <v>1635</v>
      </c>
      <c r="O3890" t="s">
        <v>1552</v>
      </c>
      <c r="P3890" s="61">
        <v>-300</v>
      </c>
      <c r="Q3890" t="s">
        <v>1552</v>
      </c>
      <c r="R3890" s="61">
        <v>0</v>
      </c>
      <c r="S3890" s="61">
        <v>-300</v>
      </c>
    </row>
    <row r="3891" spans="1:19" x14ac:dyDescent="0.2">
      <c r="A3891" t="s">
        <v>647</v>
      </c>
      <c r="B3891" t="s">
        <v>1062</v>
      </c>
      <c r="C3891" t="s">
        <v>1433</v>
      </c>
      <c r="D3891" t="s">
        <v>239</v>
      </c>
      <c r="E3891" t="s">
        <v>1546</v>
      </c>
      <c r="F3891" t="s">
        <v>125</v>
      </c>
      <c r="G3891" s="87">
        <v>43966</v>
      </c>
      <c r="H3891" t="s">
        <v>2974</v>
      </c>
      <c r="I3891" t="s">
        <v>6643</v>
      </c>
      <c r="J3891" t="s">
        <v>6644</v>
      </c>
      <c r="K3891">
        <v>10399</v>
      </c>
      <c r="L3891" t="s">
        <v>6645</v>
      </c>
      <c r="M3891" s="87">
        <v>43983</v>
      </c>
      <c r="N3891" t="s">
        <v>1635</v>
      </c>
      <c r="O3891" t="s">
        <v>1552</v>
      </c>
      <c r="P3891" s="61">
        <v>3655.08</v>
      </c>
      <c r="Q3891" t="s">
        <v>1552</v>
      </c>
      <c r="R3891" s="61">
        <v>3655.08</v>
      </c>
      <c r="S3891" s="61">
        <v>0</v>
      </c>
    </row>
    <row r="3892" spans="1:19" x14ac:dyDescent="0.2">
      <c r="A3892" t="s">
        <v>647</v>
      </c>
      <c r="B3892" t="s">
        <v>1062</v>
      </c>
      <c r="C3892" t="s">
        <v>1433</v>
      </c>
      <c r="D3892" t="s">
        <v>239</v>
      </c>
      <c r="E3892" t="s">
        <v>1546</v>
      </c>
      <c r="F3892" t="s">
        <v>125</v>
      </c>
      <c r="G3892" s="87">
        <v>43966</v>
      </c>
      <c r="H3892" t="s">
        <v>2974</v>
      </c>
      <c r="I3892" t="s">
        <v>6646</v>
      </c>
      <c r="J3892" t="s">
        <v>4608</v>
      </c>
      <c r="K3892">
        <v>10399</v>
      </c>
      <c r="L3892" t="s">
        <v>6647</v>
      </c>
      <c r="M3892" s="87">
        <v>43983</v>
      </c>
      <c r="N3892" t="s">
        <v>1635</v>
      </c>
      <c r="O3892" t="s">
        <v>1552</v>
      </c>
      <c r="P3892" s="61">
        <v>3655.08</v>
      </c>
      <c r="Q3892" t="s">
        <v>1552</v>
      </c>
      <c r="R3892" s="61">
        <v>3655.08</v>
      </c>
      <c r="S3892" s="61">
        <v>0</v>
      </c>
    </row>
    <row r="3893" spans="1:19" x14ac:dyDescent="0.2">
      <c r="A3893" t="s">
        <v>647</v>
      </c>
      <c r="B3893" t="s">
        <v>1062</v>
      </c>
      <c r="C3893" t="s">
        <v>1433</v>
      </c>
      <c r="D3893" t="s">
        <v>239</v>
      </c>
      <c r="E3893" t="s">
        <v>1546</v>
      </c>
      <c r="F3893" t="s">
        <v>125</v>
      </c>
      <c r="G3893" s="87">
        <v>43966</v>
      </c>
      <c r="H3893" t="s">
        <v>2974</v>
      </c>
      <c r="I3893" t="s">
        <v>6648</v>
      </c>
      <c r="J3893" t="s">
        <v>4825</v>
      </c>
      <c r="K3893">
        <v>10399</v>
      </c>
      <c r="L3893" t="s">
        <v>2981</v>
      </c>
      <c r="M3893" s="87">
        <v>43983</v>
      </c>
      <c r="N3893" t="s">
        <v>1635</v>
      </c>
      <c r="O3893" t="s">
        <v>1552</v>
      </c>
      <c r="P3893" s="61">
        <v>3190</v>
      </c>
      <c r="Q3893" t="s">
        <v>1552</v>
      </c>
      <c r="R3893" s="61">
        <v>3190</v>
      </c>
      <c r="S3893" s="61">
        <v>0</v>
      </c>
    </row>
    <row r="3894" spans="1:19" x14ac:dyDescent="0.2">
      <c r="A3894" t="s">
        <v>647</v>
      </c>
      <c r="B3894" t="s">
        <v>1062</v>
      </c>
      <c r="C3894" t="s">
        <v>1433</v>
      </c>
      <c r="D3894" t="s">
        <v>239</v>
      </c>
      <c r="E3894" t="s">
        <v>1546</v>
      </c>
      <c r="F3894" t="s">
        <v>125</v>
      </c>
      <c r="G3894" s="87">
        <v>43966</v>
      </c>
      <c r="H3894" t="s">
        <v>2974</v>
      </c>
      <c r="I3894" t="s">
        <v>6649</v>
      </c>
      <c r="J3894" t="s">
        <v>4940</v>
      </c>
      <c r="K3894">
        <v>10399</v>
      </c>
      <c r="L3894" t="s">
        <v>2981</v>
      </c>
      <c r="M3894" s="87">
        <v>43983</v>
      </c>
      <c r="N3894" t="s">
        <v>1635</v>
      </c>
      <c r="O3894" t="s">
        <v>1552</v>
      </c>
      <c r="P3894" s="61">
        <v>495</v>
      </c>
      <c r="Q3894" t="s">
        <v>1552</v>
      </c>
      <c r="R3894" s="61">
        <v>495</v>
      </c>
      <c r="S3894" s="61">
        <v>0</v>
      </c>
    </row>
    <row r="3895" spans="1:19" x14ac:dyDescent="0.2">
      <c r="A3895" t="s">
        <v>647</v>
      </c>
      <c r="B3895" t="s">
        <v>1062</v>
      </c>
      <c r="C3895" t="s">
        <v>1433</v>
      </c>
      <c r="D3895" t="s">
        <v>239</v>
      </c>
      <c r="E3895" t="s">
        <v>1546</v>
      </c>
      <c r="F3895" t="s">
        <v>125</v>
      </c>
      <c r="G3895" s="87">
        <v>43969</v>
      </c>
      <c r="H3895" t="s">
        <v>2974</v>
      </c>
      <c r="I3895" t="s">
        <v>6650</v>
      </c>
      <c r="J3895" t="s">
        <v>6651</v>
      </c>
      <c r="K3895">
        <v>10399</v>
      </c>
      <c r="L3895" t="s">
        <v>2981</v>
      </c>
      <c r="M3895" s="87">
        <v>43983</v>
      </c>
      <c r="N3895" t="s">
        <v>1635</v>
      </c>
      <c r="O3895" t="s">
        <v>1552</v>
      </c>
      <c r="P3895" s="61">
        <v>24000</v>
      </c>
      <c r="Q3895" t="s">
        <v>1552</v>
      </c>
      <c r="R3895" s="61">
        <v>24000</v>
      </c>
      <c r="S3895" s="61">
        <v>0</v>
      </c>
    </row>
    <row r="3896" spans="1:19" x14ac:dyDescent="0.2">
      <c r="A3896" t="s">
        <v>647</v>
      </c>
      <c r="B3896" t="s">
        <v>1062</v>
      </c>
      <c r="C3896" t="s">
        <v>1433</v>
      </c>
      <c r="D3896" t="s">
        <v>239</v>
      </c>
      <c r="E3896" t="s">
        <v>1546</v>
      </c>
      <c r="F3896" t="s">
        <v>125</v>
      </c>
      <c r="G3896" s="87">
        <v>43970</v>
      </c>
      <c r="H3896" t="s">
        <v>2974</v>
      </c>
      <c r="I3896" t="s">
        <v>6652</v>
      </c>
      <c r="J3896" t="s">
        <v>6653</v>
      </c>
      <c r="K3896">
        <v>10399</v>
      </c>
      <c r="L3896" t="s">
        <v>2981</v>
      </c>
      <c r="M3896" s="87">
        <v>43983</v>
      </c>
      <c r="N3896" t="s">
        <v>1635</v>
      </c>
      <c r="O3896" t="s">
        <v>1552</v>
      </c>
      <c r="P3896" s="61">
        <v>110</v>
      </c>
      <c r="Q3896" t="s">
        <v>1552</v>
      </c>
      <c r="R3896" s="61">
        <v>110</v>
      </c>
      <c r="S3896" s="61">
        <v>0</v>
      </c>
    </row>
    <row r="3897" spans="1:19" x14ac:dyDescent="0.2">
      <c r="A3897" t="s">
        <v>647</v>
      </c>
      <c r="B3897" t="s">
        <v>1062</v>
      </c>
      <c r="C3897" t="s">
        <v>1433</v>
      </c>
      <c r="D3897" t="s">
        <v>239</v>
      </c>
      <c r="E3897" t="s">
        <v>1546</v>
      </c>
      <c r="F3897" t="s">
        <v>125</v>
      </c>
      <c r="G3897" s="87">
        <v>43970</v>
      </c>
      <c r="H3897" t="s">
        <v>2974</v>
      </c>
      <c r="I3897" t="s">
        <v>2979</v>
      </c>
      <c r="J3897" t="s">
        <v>2980</v>
      </c>
      <c r="K3897">
        <v>10399</v>
      </c>
      <c r="L3897" t="s">
        <v>2981</v>
      </c>
      <c r="M3897" s="87">
        <v>43983</v>
      </c>
      <c r="N3897" t="s">
        <v>1635</v>
      </c>
      <c r="O3897" t="s">
        <v>1552</v>
      </c>
      <c r="P3897" s="61">
        <v>90</v>
      </c>
      <c r="Q3897" t="s">
        <v>1552</v>
      </c>
      <c r="R3897" s="61">
        <v>90</v>
      </c>
      <c r="S3897" s="61">
        <v>0</v>
      </c>
    </row>
    <row r="3898" spans="1:19" x14ac:dyDescent="0.2">
      <c r="A3898" t="s">
        <v>647</v>
      </c>
      <c r="B3898" t="s">
        <v>1062</v>
      </c>
      <c r="C3898" t="s">
        <v>1433</v>
      </c>
      <c r="D3898" t="s">
        <v>239</v>
      </c>
      <c r="E3898" t="s">
        <v>1546</v>
      </c>
      <c r="F3898" t="s">
        <v>125</v>
      </c>
      <c r="G3898" s="87">
        <v>43971</v>
      </c>
      <c r="H3898" t="s">
        <v>2974</v>
      </c>
      <c r="I3898" t="s">
        <v>4485</v>
      </c>
      <c r="J3898" t="s">
        <v>4740</v>
      </c>
      <c r="K3898">
        <v>10399</v>
      </c>
      <c r="L3898" t="s">
        <v>6654</v>
      </c>
      <c r="M3898" s="87">
        <v>43983</v>
      </c>
      <c r="N3898" t="s">
        <v>1635</v>
      </c>
      <c r="O3898" t="s">
        <v>1552</v>
      </c>
      <c r="P3898" s="61">
        <v>-300</v>
      </c>
      <c r="Q3898" t="s">
        <v>1552</v>
      </c>
      <c r="R3898" s="61">
        <v>0</v>
      </c>
      <c r="S3898" s="61">
        <v>-300</v>
      </c>
    </row>
    <row r="3899" spans="1:19" x14ac:dyDescent="0.2">
      <c r="A3899" t="s">
        <v>647</v>
      </c>
      <c r="B3899" t="s">
        <v>1062</v>
      </c>
      <c r="C3899" t="s">
        <v>1433</v>
      </c>
      <c r="D3899" t="s">
        <v>239</v>
      </c>
      <c r="E3899" t="s">
        <v>1546</v>
      </c>
      <c r="F3899" t="s">
        <v>125</v>
      </c>
      <c r="G3899" s="87">
        <v>43971</v>
      </c>
      <c r="H3899" t="s">
        <v>2974</v>
      </c>
      <c r="I3899" t="s">
        <v>4485</v>
      </c>
      <c r="J3899" t="s">
        <v>6655</v>
      </c>
      <c r="K3899">
        <v>10399</v>
      </c>
      <c r="L3899" t="s">
        <v>6656</v>
      </c>
      <c r="M3899" s="87">
        <v>43983</v>
      </c>
      <c r="N3899" t="s">
        <v>1635</v>
      </c>
      <c r="O3899" t="s">
        <v>1552</v>
      </c>
      <c r="P3899" s="61">
        <v>-275</v>
      </c>
      <c r="Q3899" t="s">
        <v>1552</v>
      </c>
      <c r="R3899" s="61">
        <v>0</v>
      </c>
      <c r="S3899" s="61">
        <v>-275</v>
      </c>
    </row>
    <row r="3900" spans="1:19" x14ac:dyDescent="0.2">
      <c r="A3900" t="s">
        <v>647</v>
      </c>
      <c r="B3900" t="s">
        <v>1062</v>
      </c>
      <c r="C3900" t="s">
        <v>1433</v>
      </c>
      <c r="D3900" t="s">
        <v>239</v>
      </c>
      <c r="E3900" t="s">
        <v>1546</v>
      </c>
      <c r="F3900" t="s">
        <v>125</v>
      </c>
      <c r="G3900" s="87">
        <v>43971</v>
      </c>
      <c r="H3900" t="s">
        <v>2974</v>
      </c>
      <c r="I3900" t="s">
        <v>4485</v>
      </c>
      <c r="J3900" t="s">
        <v>4978</v>
      </c>
      <c r="K3900">
        <v>10399</v>
      </c>
      <c r="L3900" t="s">
        <v>6654</v>
      </c>
      <c r="M3900" s="87">
        <v>43983</v>
      </c>
      <c r="N3900" t="s">
        <v>1635</v>
      </c>
      <c r="O3900" t="s">
        <v>1552</v>
      </c>
      <c r="P3900" s="61">
        <v>-250</v>
      </c>
      <c r="Q3900" t="s">
        <v>1552</v>
      </c>
      <c r="R3900" s="61">
        <v>0</v>
      </c>
      <c r="S3900" s="61">
        <v>-250</v>
      </c>
    </row>
    <row r="3901" spans="1:19" x14ac:dyDescent="0.2">
      <c r="A3901" t="s">
        <v>647</v>
      </c>
      <c r="B3901" t="s">
        <v>1062</v>
      </c>
      <c r="C3901" t="s">
        <v>1433</v>
      </c>
      <c r="D3901" t="s">
        <v>239</v>
      </c>
      <c r="E3901" t="s">
        <v>1546</v>
      </c>
      <c r="F3901" t="s">
        <v>125</v>
      </c>
      <c r="G3901" s="87">
        <v>43971</v>
      </c>
      <c r="H3901" t="s">
        <v>2974</v>
      </c>
      <c r="I3901" t="s">
        <v>4485</v>
      </c>
      <c r="J3901" t="s">
        <v>4818</v>
      </c>
      <c r="K3901">
        <v>10399</v>
      </c>
      <c r="L3901" t="s">
        <v>6654</v>
      </c>
      <c r="M3901" s="87">
        <v>43983</v>
      </c>
      <c r="N3901" t="s">
        <v>1635</v>
      </c>
      <c r="O3901" t="s">
        <v>1552</v>
      </c>
      <c r="P3901" s="61">
        <v>-440</v>
      </c>
      <c r="Q3901" t="s">
        <v>1552</v>
      </c>
      <c r="R3901" s="61">
        <v>0</v>
      </c>
      <c r="S3901" s="61">
        <v>-440</v>
      </c>
    </row>
    <row r="3902" spans="1:19" x14ac:dyDescent="0.2">
      <c r="A3902" t="s">
        <v>647</v>
      </c>
      <c r="B3902" t="s">
        <v>1062</v>
      </c>
      <c r="C3902" t="s">
        <v>1433</v>
      </c>
      <c r="D3902" t="s">
        <v>239</v>
      </c>
      <c r="E3902" t="s">
        <v>1546</v>
      </c>
      <c r="F3902" t="s">
        <v>125</v>
      </c>
      <c r="G3902" s="87">
        <v>43971</v>
      </c>
      <c r="H3902" t="s">
        <v>2974</v>
      </c>
      <c r="I3902" t="s">
        <v>6657</v>
      </c>
      <c r="J3902" t="s">
        <v>4509</v>
      </c>
      <c r="K3902">
        <v>10399</v>
      </c>
      <c r="L3902" t="s">
        <v>6658</v>
      </c>
      <c r="M3902" s="87">
        <v>43983</v>
      </c>
      <c r="N3902" t="s">
        <v>1635</v>
      </c>
      <c r="O3902" t="s">
        <v>1552</v>
      </c>
      <c r="P3902" s="61">
        <v>-12444.95</v>
      </c>
      <c r="Q3902" t="s">
        <v>1552</v>
      </c>
      <c r="R3902" s="61">
        <v>0</v>
      </c>
      <c r="S3902" s="61">
        <v>-12444.95</v>
      </c>
    </row>
    <row r="3903" spans="1:19" x14ac:dyDescent="0.2">
      <c r="A3903" t="s">
        <v>647</v>
      </c>
      <c r="B3903" t="s">
        <v>1062</v>
      </c>
      <c r="C3903" t="s">
        <v>1433</v>
      </c>
      <c r="D3903" t="s">
        <v>239</v>
      </c>
      <c r="E3903" t="s">
        <v>1546</v>
      </c>
      <c r="F3903" t="s">
        <v>125</v>
      </c>
      <c r="G3903" s="87">
        <v>43971</v>
      </c>
      <c r="H3903" t="s">
        <v>2974</v>
      </c>
      <c r="I3903" t="s">
        <v>6659</v>
      </c>
      <c r="J3903" t="s">
        <v>4538</v>
      </c>
      <c r="K3903">
        <v>10399</v>
      </c>
      <c r="L3903" t="s">
        <v>6660</v>
      </c>
      <c r="M3903" s="87">
        <v>43983</v>
      </c>
      <c r="N3903" t="s">
        <v>1635</v>
      </c>
      <c r="O3903" t="s">
        <v>1552</v>
      </c>
      <c r="P3903" s="61">
        <v>-915.03</v>
      </c>
      <c r="Q3903" t="s">
        <v>1552</v>
      </c>
      <c r="R3903" s="61">
        <v>0</v>
      </c>
      <c r="S3903" s="61">
        <v>-915.03</v>
      </c>
    </row>
    <row r="3904" spans="1:19" x14ac:dyDescent="0.2">
      <c r="A3904" t="s">
        <v>647</v>
      </c>
      <c r="B3904" t="s">
        <v>1062</v>
      </c>
      <c r="C3904" t="s">
        <v>1433</v>
      </c>
      <c r="D3904" t="s">
        <v>239</v>
      </c>
      <c r="E3904" t="s">
        <v>1546</v>
      </c>
      <c r="F3904" t="s">
        <v>125</v>
      </c>
      <c r="G3904" s="87">
        <v>43971</v>
      </c>
      <c r="H3904" t="s">
        <v>2974</v>
      </c>
      <c r="I3904" t="s">
        <v>6661</v>
      </c>
      <c r="J3904" t="s">
        <v>4525</v>
      </c>
      <c r="K3904">
        <v>10399</v>
      </c>
      <c r="L3904" t="s">
        <v>6660</v>
      </c>
      <c r="M3904" s="87">
        <v>43983</v>
      </c>
      <c r="N3904" t="s">
        <v>1635</v>
      </c>
      <c r="O3904" t="s">
        <v>1552</v>
      </c>
      <c r="P3904" s="61">
        <v>-365.38</v>
      </c>
      <c r="Q3904" t="s">
        <v>1552</v>
      </c>
      <c r="R3904" s="61">
        <v>0</v>
      </c>
      <c r="S3904" s="61">
        <v>-365.38</v>
      </c>
    </row>
    <row r="3905" spans="1:19" x14ac:dyDescent="0.2">
      <c r="A3905" t="s">
        <v>647</v>
      </c>
      <c r="B3905" t="s">
        <v>1062</v>
      </c>
      <c r="C3905" t="s">
        <v>1433</v>
      </c>
      <c r="D3905" t="s">
        <v>239</v>
      </c>
      <c r="E3905" t="s">
        <v>1546</v>
      </c>
      <c r="F3905" t="s">
        <v>125</v>
      </c>
      <c r="G3905" s="87">
        <v>43971</v>
      </c>
      <c r="H3905" t="s">
        <v>2974</v>
      </c>
      <c r="I3905" t="s">
        <v>6662</v>
      </c>
      <c r="J3905" t="s">
        <v>4528</v>
      </c>
      <c r="K3905">
        <v>10399</v>
      </c>
      <c r="L3905" t="s">
        <v>6660</v>
      </c>
      <c r="M3905" s="87">
        <v>43983</v>
      </c>
      <c r="N3905" t="s">
        <v>1635</v>
      </c>
      <c r="O3905" t="s">
        <v>1552</v>
      </c>
      <c r="P3905" s="61">
        <v>-529.41</v>
      </c>
      <c r="Q3905" t="s">
        <v>1552</v>
      </c>
      <c r="R3905" s="61">
        <v>0</v>
      </c>
      <c r="S3905" s="61">
        <v>-529.41</v>
      </c>
    </row>
    <row r="3906" spans="1:19" x14ac:dyDescent="0.2">
      <c r="A3906" t="s">
        <v>647</v>
      </c>
      <c r="B3906" t="s">
        <v>1062</v>
      </c>
      <c r="C3906" t="s">
        <v>1433</v>
      </c>
      <c r="D3906" t="s">
        <v>239</v>
      </c>
      <c r="E3906" t="s">
        <v>1546</v>
      </c>
      <c r="F3906" t="s">
        <v>125</v>
      </c>
      <c r="G3906" s="87">
        <v>43971</v>
      </c>
      <c r="H3906" t="s">
        <v>2974</v>
      </c>
      <c r="I3906" t="s">
        <v>6663</v>
      </c>
      <c r="J3906" t="s">
        <v>4532</v>
      </c>
      <c r="K3906">
        <v>10399</v>
      </c>
      <c r="L3906" t="s">
        <v>6660</v>
      </c>
      <c r="M3906" s="87">
        <v>43983</v>
      </c>
      <c r="N3906" t="s">
        <v>1635</v>
      </c>
      <c r="O3906" t="s">
        <v>1552</v>
      </c>
      <c r="P3906" s="61">
        <v>-553.15</v>
      </c>
      <c r="Q3906" t="s">
        <v>1552</v>
      </c>
      <c r="R3906" s="61">
        <v>0</v>
      </c>
      <c r="S3906" s="61">
        <v>-553.15</v>
      </c>
    </row>
    <row r="3907" spans="1:19" x14ac:dyDescent="0.2">
      <c r="A3907" t="s">
        <v>647</v>
      </c>
      <c r="B3907" t="s">
        <v>1062</v>
      </c>
      <c r="C3907" t="s">
        <v>1433</v>
      </c>
      <c r="D3907" t="s">
        <v>239</v>
      </c>
      <c r="E3907" t="s">
        <v>1546</v>
      </c>
      <c r="F3907" t="s">
        <v>125</v>
      </c>
      <c r="G3907" s="87">
        <v>43971</v>
      </c>
      <c r="H3907" t="s">
        <v>2974</v>
      </c>
      <c r="I3907" t="s">
        <v>6646</v>
      </c>
      <c r="J3907" t="s">
        <v>6664</v>
      </c>
      <c r="K3907">
        <v>10399</v>
      </c>
      <c r="L3907" t="s">
        <v>6665</v>
      </c>
      <c r="M3907" s="87">
        <v>43983</v>
      </c>
      <c r="N3907" t="s">
        <v>1635</v>
      </c>
      <c r="O3907" t="s">
        <v>1552</v>
      </c>
      <c r="P3907" s="61">
        <v>-3655.08</v>
      </c>
      <c r="Q3907" t="s">
        <v>1552</v>
      </c>
      <c r="R3907" s="61">
        <v>0</v>
      </c>
      <c r="S3907" s="61">
        <v>-3655.08</v>
      </c>
    </row>
    <row r="3908" spans="1:19" x14ac:dyDescent="0.2">
      <c r="A3908" t="s">
        <v>647</v>
      </c>
      <c r="B3908" t="s">
        <v>1062</v>
      </c>
      <c r="C3908" t="s">
        <v>1433</v>
      </c>
      <c r="D3908" t="s">
        <v>239</v>
      </c>
      <c r="E3908" t="s">
        <v>1546</v>
      </c>
      <c r="F3908" t="s">
        <v>125</v>
      </c>
      <c r="G3908" s="87">
        <v>43971</v>
      </c>
      <c r="H3908" t="s">
        <v>2974</v>
      </c>
      <c r="I3908" t="s">
        <v>6666</v>
      </c>
      <c r="J3908" t="s">
        <v>6667</v>
      </c>
      <c r="K3908">
        <v>10399</v>
      </c>
      <c r="L3908" t="s">
        <v>6668</v>
      </c>
      <c r="M3908" s="87">
        <v>43983</v>
      </c>
      <c r="N3908" t="s">
        <v>1635</v>
      </c>
      <c r="O3908" t="s">
        <v>1552</v>
      </c>
      <c r="P3908" s="61">
        <v>110</v>
      </c>
      <c r="Q3908" t="s">
        <v>1552</v>
      </c>
      <c r="R3908" s="61">
        <v>110</v>
      </c>
      <c r="S3908" s="61">
        <v>0</v>
      </c>
    </row>
    <row r="3909" spans="1:19" x14ac:dyDescent="0.2">
      <c r="A3909" t="s">
        <v>647</v>
      </c>
      <c r="B3909" t="s">
        <v>1062</v>
      </c>
      <c r="C3909" t="s">
        <v>1433</v>
      </c>
      <c r="D3909" t="s">
        <v>239</v>
      </c>
      <c r="E3909" t="s">
        <v>1546</v>
      </c>
      <c r="F3909" t="s">
        <v>125</v>
      </c>
      <c r="G3909" s="87">
        <v>43971</v>
      </c>
      <c r="H3909" t="s">
        <v>2974</v>
      </c>
      <c r="I3909" t="s">
        <v>6669</v>
      </c>
      <c r="J3909" t="s">
        <v>4674</v>
      </c>
      <c r="K3909">
        <v>10399</v>
      </c>
      <c r="L3909" t="s">
        <v>6670</v>
      </c>
      <c r="M3909" s="87">
        <v>43983</v>
      </c>
      <c r="N3909" t="s">
        <v>1635</v>
      </c>
      <c r="O3909" t="s">
        <v>1552</v>
      </c>
      <c r="P3909" s="61">
        <v>-10627</v>
      </c>
      <c r="Q3909" t="s">
        <v>1552</v>
      </c>
      <c r="R3909" s="61">
        <v>0</v>
      </c>
      <c r="S3909" s="61">
        <v>-10627</v>
      </c>
    </row>
    <row r="3910" spans="1:19" x14ac:dyDescent="0.2">
      <c r="A3910" t="s">
        <v>647</v>
      </c>
      <c r="B3910" t="s">
        <v>1062</v>
      </c>
      <c r="C3910" t="s">
        <v>1433</v>
      </c>
      <c r="D3910" t="s">
        <v>239</v>
      </c>
      <c r="E3910" t="s">
        <v>1546</v>
      </c>
      <c r="F3910" t="s">
        <v>125</v>
      </c>
      <c r="G3910" s="87">
        <v>43971</v>
      </c>
      <c r="H3910" t="s">
        <v>2974</v>
      </c>
      <c r="I3910" t="s">
        <v>6671</v>
      </c>
      <c r="J3910" t="s">
        <v>4534</v>
      </c>
      <c r="K3910">
        <v>10399</v>
      </c>
      <c r="L3910" t="s">
        <v>6660</v>
      </c>
      <c r="M3910" s="87">
        <v>43983</v>
      </c>
      <c r="N3910" t="s">
        <v>1635</v>
      </c>
      <c r="O3910" t="s">
        <v>1552</v>
      </c>
      <c r="P3910" s="61">
        <v>-109.62</v>
      </c>
      <c r="Q3910" t="s">
        <v>1552</v>
      </c>
      <c r="R3910" s="61">
        <v>0</v>
      </c>
      <c r="S3910" s="61">
        <v>-109.62</v>
      </c>
    </row>
    <row r="3911" spans="1:19" x14ac:dyDescent="0.2">
      <c r="A3911" t="s">
        <v>647</v>
      </c>
      <c r="B3911" t="s">
        <v>1062</v>
      </c>
      <c r="C3911" t="s">
        <v>1433</v>
      </c>
      <c r="D3911" t="s">
        <v>239</v>
      </c>
      <c r="E3911" t="s">
        <v>1546</v>
      </c>
      <c r="F3911" t="s">
        <v>125</v>
      </c>
      <c r="G3911" s="87">
        <v>43971</v>
      </c>
      <c r="H3911" t="s">
        <v>2974</v>
      </c>
      <c r="I3911" t="s">
        <v>6672</v>
      </c>
      <c r="J3911" t="s">
        <v>6301</v>
      </c>
      <c r="K3911">
        <v>10399</v>
      </c>
      <c r="L3911" t="s">
        <v>6660</v>
      </c>
      <c r="M3911" s="87">
        <v>43983</v>
      </c>
      <c r="N3911" t="s">
        <v>1635</v>
      </c>
      <c r="O3911" t="s">
        <v>1552</v>
      </c>
      <c r="P3911" s="61">
        <v>-299.25</v>
      </c>
      <c r="Q3911" t="s">
        <v>1552</v>
      </c>
      <c r="R3911" s="61">
        <v>0</v>
      </c>
      <c r="S3911" s="61">
        <v>-299.25</v>
      </c>
    </row>
    <row r="3912" spans="1:19" x14ac:dyDescent="0.2">
      <c r="A3912" t="s">
        <v>647</v>
      </c>
      <c r="B3912" t="s">
        <v>1062</v>
      </c>
      <c r="C3912" t="s">
        <v>1433</v>
      </c>
      <c r="D3912" t="s">
        <v>239</v>
      </c>
      <c r="E3912" t="s">
        <v>1546</v>
      </c>
      <c r="F3912" t="s">
        <v>125</v>
      </c>
      <c r="G3912" s="87">
        <v>43971</v>
      </c>
      <c r="H3912" t="s">
        <v>2974</v>
      </c>
      <c r="I3912" t="s">
        <v>6673</v>
      </c>
      <c r="J3912" t="s">
        <v>4536</v>
      </c>
      <c r="K3912">
        <v>10399</v>
      </c>
      <c r="L3912" t="s">
        <v>6660</v>
      </c>
      <c r="M3912" s="87">
        <v>43983</v>
      </c>
      <c r="N3912" t="s">
        <v>1635</v>
      </c>
      <c r="O3912" t="s">
        <v>1552</v>
      </c>
      <c r="P3912" s="61">
        <v>-484.51</v>
      </c>
      <c r="Q3912" t="s">
        <v>1552</v>
      </c>
      <c r="R3912" s="61">
        <v>0</v>
      </c>
      <c r="S3912" s="61">
        <v>-484.51</v>
      </c>
    </row>
    <row r="3913" spans="1:19" x14ac:dyDescent="0.2">
      <c r="A3913" t="s">
        <v>647</v>
      </c>
      <c r="B3913" t="s">
        <v>1062</v>
      </c>
      <c r="C3913" t="s">
        <v>1433</v>
      </c>
      <c r="D3913" t="s">
        <v>239</v>
      </c>
      <c r="E3913" t="s">
        <v>1546</v>
      </c>
      <c r="F3913" t="s">
        <v>125</v>
      </c>
      <c r="G3913" s="87">
        <v>43971</v>
      </c>
      <c r="H3913" t="s">
        <v>2974</v>
      </c>
      <c r="I3913" t="s">
        <v>2982</v>
      </c>
      <c r="J3913" t="s">
        <v>2983</v>
      </c>
      <c r="K3913">
        <v>10399</v>
      </c>
      <c r="L3913" t="s">
        <v>2984</v>
      </c>
      <c r="M3913" s="87">
        <v>43983</v>
      </c>
      <c r="N3913" t="s">
        <v>1635</v>
      </c>
      <c r="O3913" t="s">
        <v>1552</v>
      </c>
      <c r="P3913" s="61">
        <v>90</v>
      </c>
      <c r="Q3913" t="s">
        <v>1552</v>
      </c>
      <c r="R3913" s="61">
        <v>90</v>
      </c>
      <c r="S3913" s="61">
        <v>0</v>
      </c>
    </row>
    <row r="3914" spans="1:19" x14ac:dyDescent="0.2">
      <c r="A3914" t="s">
        <v>647</v>
      </c>
      <c r="B3914" t="s">
        <v>1062</v>
      </c>
      <c r="C3914" t="s">
        <v>1433</v>
      </c>
      <c r="D3914" t="s">
        <v>239</v>
      </c>
      <c r="E3914" t="s">
        <v>1546</v>
      </c>
      <c r="F3914" t="s">
        <v>125</v>
      </c>
      <c r="G3914" s="87">
        <v>43971</v>
      </c>
      <c r="H3914" t="s">
        <v>2974</v>
      </c>
      <c r="I3914" t="s">
        <v>6674</v>
      </c>
      <c r="J3914" t="s">
        <v>4864</v>
      </c>
      <c r="K3914">
        <v>10399</v>
      </c>
      <c r="L3914" t="s">
        <v>2984</v>
      </c>
      <c r="M3914" s="87">
        <v>43983</v>
      </c>
      <c r="N3914" t="s">
        <v>1635</v>
      </c>
      <c r="O3914" t="s">
        <v>1552</v>
      </c>
      <c r="P3914" s="61">
        <v>1320</v>
      </c>
      <c r="Q3914" t="s">
        <v>1552</v>
      </c>
      <c r="R3914" s="61">
        <v>1320</v>
      </c>
      <c r="S3914" s="61">
        <v>0</v>
      </c>
    </row>
    <row r="3915" spans="1:19" x14ac:dyDescent="0.2">
      <c r="A3915" t="s">
        <v>647</v>
      </c>
      <c r="B3915" t="s">
        <v>1062</v>
      </c>
      <c r="C3915" t="s">
        <v>1433</v>
      </c>
      <c r="D3915" t="s">
        <v>239</v>
      </c>
      <c r="E3915" t="s">
        <v>1546</v>
      </c>
      <c r="F3915" t="s">
        <v>125</v>
      </c>
      <c r="G3915" s="87">
        <v>43971</v>
      </c>
      <c r="H3915" t="s">
        <v>2974</v>
      </c>
      <c r="I3915" t="s">
        <v>6675</v>
      </c>
      <c r="J3915" t="s">
        <v>4628</v>
      </c>
      <c r="K3915">
        <v>10399</v>
      </c>
      <c r="L3915" t="s">
        <v>2984</v>
      </c>
      <c r="M3915" s="87">
        <v>43983</v>
      </c>
      <c r="N3915" t="s">
        <v>1635</v>
      </c>
      <c r="O3915" t="s">
        <v>1552</v>
      </c>
      <c r="P3915" s="61">
        <v>341</v>
      </c>
      <c r="Q3915" t="s">
        <v>1552</v>
      </c>
      <c r="R3915" s="61">
        <v>341</v>
      </c>
      <c r="S3915" s="61">
        <v>0</v>
      </c>
    </row>
    <row r="3916" spans="1:19" x14ac:dyDescent="0.2">
      <c r="A3916" t="s">
        <v>647</v>
      </c>
      <c r="B3916" t="s">
        <v>1062</v>
      </c>
      <c r="C3916" t="s">
        <v>1433</v>
      </c>
      <c r="D3916" t="s">
        <v>239</v>
      </c>
      <c r="E3916" t="s">
        <v>1546</v>
      </c>
      <c r="F3916" t="s">
        <v>125</v>
      </c>
      <c r="G3916" s="87">
        <v>43972</v>
      </c>
      <c r="H3916" t="s">
        <v>2974</v>
      </c>
      <c r="I3916" t="s">
        <v>4485</v>
      </c>
      <c r="J3916" t="s">
        <v>4490</v>
      </c>
      <c r="K3916">
        <v>10399</v>
      </c>
      <c r="L3916" t="s">
        <v>6676</v>
      </c>
      <c r="M3916" s="87">
        <v>43983</v>
      </c>
      <c r="N3916" t="s">
        <v>1635</v>
      </c>
      <c r="O3916" t="s">
        <v>1552</v>
      </c>
      <c r="P3916" s="61">
        <v>-250</v>
      </c>
      <c r="Q3916" t="s">
        <v>1552</v>
      </c>
      <c r="R3916" s="61">
        <v>0</v>
      </c>
      <c r="S3916" s="61">
        <v>-250</v>
      </c>
    </row>
    <row r="3917" spans="1:19" x14ac:dyDescent="0.2">
      <c r="A3917" t="s">
        <v>647</v>
      </c>
      <c r="B3917" t="s">
        <v>1062</v>
      </c>
      <c r="C3917" t="s">
        <v>1433</v>
      </c>
      <c r="D3917" t="s">
        <v>239</v>
      </c>
      <c r="E3917" t="s">
        <v>1546</v>
      </c>
      <c r="F3917" t="s">
        <v>125</v>
      </c>
      <c r="G3917" s="87">
        <v>43972</v>
      </c>
      <c r="H3917" t="s">
        <v>2974</v>
      </c>
      <c r="I3917" t="s">
        <v>6677</v>
      </c>
      <c r="J3917" t="s">
        <v>4577</v>
      </c>
      <c r="K3917">
        <v>10399</v>
      </c>
      <c r="L3917" t="s">
        <v>4179</v>
      </c>
      <c r="M3917" s="87">
        <v>43983</v>
      </c>
      <c r="N3917" t="s">
        <v>1635</v>
      </c>
      <c r="O3917" t="s">
        <v>1552</v>
      </c>
      <c r="P3917" s="61">
        <v>495</v>
      </c>
      <c r="Q3917" t="s">
        <v>1552</v>
      </c>
      <c r="R3917" s="61">
        <v>495</v>
      </c>
      <c r="S3917" s="61">
        <v>0</v>
      </c>
    </row>
    <row r="3918" spans="1:19" x14ac:dyDescent="0.2">
      <c r="A3918" t="s">
        <v>647</v>
      </c>
      <c r="B3918" t="s">
        <v>1062</v>
      </c>
      <c r="C3918" t="s">
        <v>1433</v>
      </c>
      <c r="D3918" t="s">
        <v>239</v>
      </c>
      <c r="E3918" t="s">
        <v>1546</v>
      </c>
      <c r="F3918" t="s">
        <v>125</v>
      </c>
      <c r="G3918" s="87">
        <v>43972</v>
      </c>
      <c r="H3918" t="s">
        <v>2974</v>
      </c>
      <c r="I3918" t="s">
        <v>6678</v>
      </c>
      <c r="J3918" t="s">
        <v>4729</v>
      </c>
      <c r="K3918">
        <v>10399</v>
      </c>
      <c r="L3918" t="s">
        <v>4179</v>
      </c>
      <c r="M3918" s="87">
        <v>43983</v>
      </c>
      <c r="N3918" t="s">
        <v>1635</v>
      </c>
      <c r="O3918" t="s">
        <v>1552</v>
      </c>
      <c r="P3918" s="61">
        <v>275</v>
      </c>
      <c r="Q3918" t="s">
        <v>1552</v>
      </c>
      <c r="R3918" s="61">
        <v>275</v>
      </c>
      <c r="S3918" s="61">
        <v>0</v>
      </c>
    </row>
    <row r="3919" spans="1:19" x14ac:dyDescent="0.2">
      <c r="A3919" t="s">
        <v>647</v>
      </c>
      <c r="B3919" t="s">
        <v>1062</v>
      </c>
      <c r="C3919" t="s">
        <v>1433</v>
      </c>
      <c r="D3919" t="s">
        <v>239</v>
      </c>
      <c r="E3919" t="s">
        <v>1546</v>
      </c>
      <c r="F3919" t="s">
        <v>125</v>
      </c>
      <c r="G3919" s="87">
        <v>43976</v>
      </c>
      <c r="H3919" t="s">
        <v>2974</v>
      </c>
      <c r="I3919" t="s">
        <v>6679</v>
      </c>
      <c r="J3919" t="s">
        <v>6680</v>
      </c>
      <c r="K3919">
        <v>10399</v>
      </c>
      <c r="L3919" t="s">
        <v>4179</v>
      </c>
      <c r="M3919" s="87">
        <v>43983</v>
      </c>
      <c r="N3919" t="s">
        <v>1635</v>
      </c>
      <c r="O3919" t="s">
        <v>1552</v>
      </c>
      <c r="P3919" s="61">
        <v>110</v>
      </c>
      <c r="Q3919" t="s">
        <v>1552</v>
      </c>
      <c r="R3919" s="61">
        <v>110</v>
      </c>
      <c r="S3919" s="61">
        <v>0</v>
      </c>
    </row>
    <row r="3920" spans="1:19" x14ac:dyDescent="0.2">
      <c r="A3920" t="s">
        <v>647</v>
      </c>
      <c r="B3920" t="s">
        <v>1062</v>
      </c>
      <c r="C3920" t="s">
        <v>1433</v>
      </c>
      <c r="D3920" t="s">
        <v>239</v>
      </c>
      <c r="E3920" t="s">
        <v>1546</v>
      </c>
      <c r="F3920" t="s">
        <v>125</v>
      </c>
      <c r="G3920" s="87">
        <v>43977</v>
      </c>
      <c r="H3920" t="s">
        <v>2974</v>
      </c>
      <c r="I3920" t="s">
        <v>6681</v>
      </c>
      <c r="J3920" t="s">
        <v>5443</v>
      </c>
      <c r="K3920">
        <v>10399</v>
      </c>
      <c r="L3920" t="s">
        <v>4179</v>
      </c>
      <c r="M3920" s="87">
        <v>43983</v>
      </c>
      <c r="N3920" t="s">
        <v>1635</v>
      </c>
      <c r="O3920" t="s">
        <v>1552</v>
      </c>
      <c r="P3920" s="61">
        <v>605</v>
      </c>
      <c r="Q3920" t="s">
        <v>1552</v>
      </c>
      <c r="R3920" s="61">
        <v>605</v>
      </c>
      <c r="S3920" s="61">
        <v>0</v>
      </c>
    </row>
    <row r="3921" spans="1:19" x14ac:dyDescent="0.2">
      <c r="A3921" t="s">
        <v>647</v>
      </c>
      <c r="B3921" t="s">
        <v>1062</v>
      </c>
      <c r="C3921" t="s">
        <v>1433</v>
      </c>
      <c r="D3921" t="s">
        <v>239</v>
      </c>
      <c r="E3921" t="s">
        <v>1546</v>
      </c>
      <c r="F3921" t="s">
        <v>125</v>
      </c>
      <c r="G3921" s="87">
        <v>43977</v>
      </c>
      <c r="H3921" t="s">
        <v>2974</v>
      </c>
      <c r="I3921" t="s">
        <v>6682</v>
      </c>
      <c r="J3921" t="s">
        <v>5048</v>
      </c>
      <c r="K3921">
        <v>10399</v>
      </c>
      <c r="L3921" t="s">
        <v>4179</v>
      </c>
      <c r="M3921" s="87">
        <v>43983</v>
      </c>
      <c r="N3921" t="s">
        <v>1635</v>
      </c>
      <c r="O3921" t="s">
        <v>1552</v>
      </c>
      <c r="P3921" s="61">
        <v>924</v>
      </c>
      <c r="Q3921" t="s">
        <v>1552</v>
      </c>
      <c r="R3921" s="61">
        <v>924</v>
      </c>
      <c r="S3921" s="61">
        <v>0</v>
      </c>
    </row>
    <row r="3922" spans="1:19" x14ac:dyDescent="0.2">
      <c r="A3922" t="s">
        <v>647</v>
      </c>
      <c r="B3922" t="s">
        <v>1062</v>
      </c>
      <c r="C3922" t="s">
        <v>1433</v>
      </c>
      <c r="D3922" t="s">
        <v>239</v>
      </c>
      <c r="E3922" t="s">
        <v>1546</v>
      </c>
      <c r="F3922" t="s">
        <v>125</v>
      </c>
      <c r="G3922" s="87">
        <v>43979</v>
      </c>
      <c r="H3922" t="s">
        <v>2974</v>
      </c>
      <c r="I3922" t="s">
        <v>6683</v>
      </c>
      <c r="J3922" t="s">
        <v>6684</v>
      </c>
      <c r="K3922">
        <v>10399</v>
      </c>
      <c r="L3922" t="s">
        <v>6685</v>
      </c>
      <c r="M3922" s="87">
        <v>43983</v>
      </c>
      <c r="N3922" t="s">
        <v>1635</v>
      </c>
      <c r="O3922" t="s">
        <v>1552</v>
      </c>
      <c r="P3922" s="61">
        <v>149.38</v>
      </c>
      <c r="Q3922" t="s">
        <v>1552</v>
      </c>
      <c r="R3922" s="61">
        <v>149.38</v>
      </c>
      <c r="S3922" s="61">
        <v>0</v>
      </c>
    </row>
    <row r="3923" spans="1:19" x14ac:dyDescent="0.2">
      <c r="A3923" t="s">
        <v>647</v>
      </c>
      <c r="B3923" t="s">
        <v>1062</v>
      </c>
      <c r="C3923" t="s">
        <v>1433</v>
      </c>
      <c r="D3923" t="s">
        <v>239</v>
      </c>
      <c r="E3923" t="s">
        <v>1546</v>
      </c>
      <c r="F3923" t="s">
        <v>125</v>
      </c>
      <c r="G3923" s="87">
        <v>43979</v>
      </c>
      <c r="H3923" t="s">
        <v>2974</v>
      </c>
      <c r="I3923" t="s">
        <v>6686</v>
      </c>
      <c r="J3923" t="s">
        <v>4591</v>
      </c>
      <c r="K3923">
        <v>10399</v>
      </c>
      <c r="L3923" t="s">
        <v>6687</v>
      </c>
      <c r="M3923" s="87">
        <v>43983</v>
      </c>
      <c r="N3923" t="s">
        <v>1635</v>
      </c>
      <c r="O3923" t="s">
        <v>1552</v>
      </c>
      <c r="P3923" s="61">
        <v>664.02</v>
      </c>
      <c r="Q3923" t="s">
        <v>1552</v>
      </c>
      <c r="R3923" s="61">
        <v>664.02</v>
      </c>
      <c r="S3923" s="61">
        <v>0</v>
      </c>
    </row>
    <row r="3924" spans="1:19" x14ac:dyDescent="0.2">
      <c r="A3924" t="s">
        <v>647</v>
      </c>
      <c r="B3924" t="s">
        <v>1062</v>
      </c>
      <c r="C3924" t="s">
        <v>1433</v>
      </c>
      <c r="D3924" t="s">
        <v>239</v>
      </c>
      <c r="E3924" t="s">
        <v>1546</v>
      </c>
      <c r="F3924" t="s">
        <v>125</v>
      </c>
      <c r="G3924" s="87">
        <v>43979</v>
      </c>
      <c r="H3924" t="s">
        <v>2974</v>
      </c>
      <c r="I3924" t="s">
        <v>6688</v>
      </c>
      <c r="J3924" t="s">
        <v>5096</v>
      </c>
      <c r="K3924">
        <v>10399</v>
      </c>
      <c r="L3924" t="s">
        <v>6687</v>
      </c>
      <c r="M3924" s="87">
        <v>43983</v>
      </c>
      <c r="N3924" t="s">
        <v>1635</v>
      </c>
      <c r="O3924" t="s">
        <v>1552</v>
      </c>
      <c r="P3924" s="61">
        <v>897.49</v>
      </c>
      <c r="Q3924" t="s">
        <v>1552</v>
      </c>
      <c r="R3924" s="61">
        <v>897.49</v>
      </c>
      <c r="S3924" s="61">
        <v>0</v>
      </c>
    </row>
    <row r="3925" spans="1:19" x14ac:dyDescent="0.2">
      <c r="A3925" t="s">
        <v>647</v>
      </c>
      <c r="B3925" t="s">
        <v>1062</v>
      </c>
      <c r="C3925" t="s">
        <v>1433</v>
      </c>
      <c r="D3925" t="s">
        <v>239</v>
      </c>
      <c r="E3925" t="s">
        <v>1546</v>
      </c>
      <c r="F3925" t="s">
        <v>125</v>
      </c>
      <c r="G3925" s="87">
        <v>43979</v>
      </c>
      <c r="H3925" t="s">
        <v>2974</v>
      </c>
      <c r="I3925" t="s">
        <v>6689</v>
      </c>
      <c r="J3925" t="s">
        <v>4727</v>
      </c>
      <c r="K3925">
        <v>10399</v>
      </c>
      <c r="L3925" t="s">
        <v>4179</v>
      </c>
      <c r="M3925" s="87">
        <v>43983</v>
      </c>
      <c r="N3925" t="s">
        <v>1635</v>
      </c>
      <c r="O3925" t="s">
        <v>1552</v>
      </c>
      <c r="P3925" s="61">
        <v>825</v>
      </c>
      <c r="Q3925" t="s">
        <v>1552</v>
      </c>
      <c r="R3925" s="61">
        <v>825</v>
      </c>
      <c r="S3925" s="61">
        <v>0</v>
      </c>
    </row>
    <row r="3926" spans="1:19" x14ac:dyDescent="0.2">
      <c r="A3926" t="s">
        <v>647</v>
      </c>
      <c r="B3926" t="s">
        <v>1062</v>
      </c>
      <c r="C3926" t="s">
        <v>1433</v>
      </c>
      <c r="D3926" t="s">
        <v>239</v>
      </c>
      <c r="E3926" t="s">
        <v>1546</v>
      </c>
      <c r="F3926" t="s">
        <v>125</v>
      </c>
      <c r="G3926" s="87">
        <v>43979</v>
      </c>
      <c r="H3926" t="s">
        <v>2974</v>
      </c>
      <c r="I3926" t="s">
        <v>6690</v>
      </c>
      <c r="J3926" t="s">
        <v>6691</v>
      </c>
      <c r="K3926">
        <v>10399</v>
      </c>
      <c r="L3926" t="s">
        <v>4179</v>
      </c>
      <c r="M3926" s="87">
        <v>43983</v>
      </c>
      <c r="N3926" t="s">
        <v>1635</v>
      </c>
      <c r="O3926" t="s">
        <v>1552</v>
      </c>
      <c r="P3926" s="61">
        <v>110</v>
      </c>
      <c r="Q3926" t="s">
        <v>1552</v>
      </c>
      <c r="R3926" s="61">
        <v>110</v>
      </c>
      <c r="S3926" s="61">
        <v>0</v>
      </c>
    </row>
    <row r="3927" spans="1:19" x14ac:dyDescent="0.2">
      <c r="A3927" t="s">
        <v>647</v>
      </c>
      <c r="B3927" t="s">
        <v>1062</v>
      </c>
      <c r="C3927" t="s">
        <v>1433</v>
      </c>
      <c r="D3927" t="s">
        <v>239</v>
      </c>
      <c r="E3927" t="s">
        <v>1546</v>
      </c>
      <c r="F3927" t="s">
        <v>125</v>
      </c>
      <c r="G3927" s="87">
        <v>43979</v>
      </c>
      <c r="H3927" t="s">
        <v>2974</v>
      </c>
      <c r="I3927" t="s">
        <v>6692</v>
      </c>
      <c r="J3927" t="s">
        <v>6210</v>
      </c>
      <c r="K3927">
        <v>10399</v>
      </c>
      <c r="L3927" t="s">
        <v>4179</v>
      </c>
      <c r="M3927" s="87">
        <v>43983</v>
      </c>
      <c r="N3927" t="s">
        <v>1635</v>
      </c>
      <c r="O3927" t="s">
        <v>1552</v>
      </c>
      <c r="P3927" s="61">
        <v>550</v>
      </c>
      <c r="Q3927" t="s">
        <v>1552</v>
      </c>
      <c r="R3927" s="61">
        <v>550</v>
      </c>
      <c r="S3927" s="61">
        <v>0</v>
      </c>
    </row>
    <row r="3928" spans="1:19" x14ac:dyDescent="0.2">
      <c r="A3928" t="s">
        <v>647</v>
      </c>
      <c r="B3928" t="s">
        <v>1062</v>
      </c>
      <c r="C3928" t="s">
        <v>1433</v>
      </c>
      <c r="D3928" t="s">
        <v>239</v>
      </c>
      <c r="E3928" t="s">
        <v>1546</v>
      </c>
      <c r="F3928" t="s">
        <v>125</v>
      </c>
      <c r="G3928" s="87">
        <v>43979</v>
      </c>
      <c r="H3928" t="s">
        <v>2974</v>
      </c>
      <c r="I3928" t="s">
        <v>6693</v>
      </c>
      <c r="J3928" t="s">
        <v>4797</v>
      </c>
      <c r="K3928">
        <v>10399</v>
      </c>
      <c r="L3928" t="s">
        <v>4179</v>
      </c>
      <c r="M3928" s="87">
        <v>43983</v>
      </c>
      <c r="N3928" t="s">
        <v>1635</v>
      </c>
      <c r="O3928" t="s">
        <v>1552</v>
      </c>
      <c r="P3928" s="61">
        <v>341</v>
      </c>
      <c r="Q3928" t="s">
        <v>1552</v>
      </c>
      <c r="R3928" s="61">
        <v>341</v>
      </c>
      <c r="S3928" s="61">
        <v>0</v>
      </c>
    </row>
    <row r="3929" spans="1:19" x14ac:dyDescent="0.2">
      <c r="A3929" t="s">
        <v>647</v>
      </c>
      <c r="B3929" t="s">
        <v>1062</v>
      </c>
      <c r="C3929" t="s">
        <v>1433</v>
      </c>
      <c r="D3929" t="s">
        <v>239</v>
      </c>
      <c r="E3929" t="s">
        <v>1546</v>
      </c>
      <c r="F3929" t="s">
        <v>125</v>
      </c>
      <c r="G3929" s="87">
        <v>43980</v>
      </c>
      <c r="H3929" t="s">
        <v>2974</v>
      </c>
      <c r="I3929" t="s">
        <v>4178</v>
      </c>
      <c r="J3929" t="s">
        <v>4112</v>
      </c>
      <c r="K3929">
        <v>10399</v>
      </c>
      <c r="L3929" t="s">
        <v>4179</v>
      </c>
      <c r="M3929" s="87">
        <v>43983</v>
      </c>
      <c r="N3929" t="s">
        <v>1635</v>
      </c>
      <c r="O3929" t="s">
        <v>1552</v>
      </c>
      <c r="P3929" s="61">
        <v>-3.6</v>
      </c>
      <c r="Q3929" t="s">
        <v>1552</v>
      </c>
      <c r="R3929" s="61">
        <v>0</v>
      </c>
      <c r="S3929" s="61">
        <v>-3.6</v>
      </c>
    </row>
    <row r="3930" spans="1:19" x14ac:dyDescent="0.2">
      <c r="A3930" t="s">
        <v>647</v>
      </c>
      <c r="B3930" t="s">
        <v>1062</v>
      </c>
      <c r="C3930" t="s">
        <v>1433</v>
      </c>
      <c r="D3930" t="s">
        <v>239</v>
      </c>
      <c r="E3930" t="s">
        <v>1546</v>
      </c>
      <c r="F3930" t="s">
        <v>125</v>
      </c>
      <c r="G3930" s="87">
        <v>43980</v>
      </c>
      <c r="H3930" t="s">
        <v>2974</v>
      </c>
      <c r="I3930" t="s">
        <v>4180</v>
      </c>
      <c r="J3930" t="s">
        <v>4115</v>
      </c>
      <c r="K3930">
        <v>10399</v>
      </c>
      <c r="L3930" t="s">
        <v>4179</v>
      </c>
      <c r="M3930" s="87">
        <v>43983</v>
      </c>
      <c r="N3930" t="s">
        <v>1635</v>
      </c>
      <c r="O3930" t="s">
        <v>1552</v>
      </c>
      <c r="P3930" s="61">
        <v>-36.5</v>
      </c>
      <c r="Q3930" t="s">
        <v>1552</v>
      </c>
      <c r="R3930" s="61">
        <v>0</v>
      </c>
      <c r="S3930" s="61">
        <v>-36.5</v>
      </c>
    </row>
    <row r="3931" spans="1:19" x14ac:dyDescent="0.2">
      <c r="A3931" t="s">
        <v>647</v>
      </c>
      <c r="B3931" t="s">
        <v>1062</v>
      </c>
      <c r="C3931" t="s">
        <v>1433</v>
      </c>
      <c r="D3931" t="s">
        <v>239</v>
      </c>
      <c r="E3931" t="s">
        <v>1546</v>
      </c>
      <c r="F3931" t="s">
        <v>126</v>
      </c>
      <c r="G3931" s="87">
        <v>43983</v>
      </c>
      <c r="H3931" t="s">
        <v>2974</v>
      </c>
      <c r="I3931" t="s">
        <v>4485</v>
      </c>
      <c r="J3931" t="s">
        <v>4739</v>
      </c>
      <c r="K3931">
        <v>10401</v>
      </c>
      <c r="L3931" t="s">
        <v>6694</v>
      </c>
      <c r="M3931" s="87">
        <v>43983</v>
      </c>
      <c r="N3931" t="s">
        <v>1551</v>
      </c>
      <c r="O3931" t="s">
        <v>1552</v>
      </c>
      <c r="P3931" s="61">
        <v>-500</v>
      </c>
      <c r="Q3931" t="s">
        <v>1552</v>
      </c>
      <c r="R3931" s="61">
        <v>0</v>
      </c>
      <c r="S3931" s="61">
        <v>-500</v>
      </c>
    </row>
    <row r="3932" spans="1:19" x14ac:dyDescent="0.2">
      <c r="A3932" t="s">
        <v>647</v>
      </c>
      <c r="B3932" t="s">
        <v>1062</v>
      </c>
      <c r="C3932" t="s">
        <v>1433</v>
      </c>
      <c r="D3932" t="s">
        <v>239</v>
      </c>
      <c r="E3932" t="s">
        <v>1546</v>
      </c>
      <c r="F3932" t="s">
        <v>126</v>
      </c>
      <c r="G3932" s="87">
        <v>43983</v>
      </c>
      <c r="H3932" t="s">
        <v>2974</v>
      </c>
      <c r="I3932" t="s">
        <v>4485</v>
      </c>
      <c r="J3932" t="s">
        <v>4649</v>
      </c>
      <c r="K3932">
        <v>10401</v>
      </c>
      <c r="L3932" t="s">
        <v>6694</v>
      </c>
      <c r="M3932" s="87">
        <v>43983</v>
      </c>
      <c r="N3932" t="s">
        <v>1551</v>
      </c>
      <c r="O3932" t="s">
        <v>1552</v>
      </c>
      <c r="P3932" s="61">
        <v>-300</v>
      </c>
      <c r="Q3932" t="s">
        <v>1552</v>
      </c>
      <c r="R3932" s="61">
        <v>0</v>
      </c>
      <c r="S3932" s="61">
        <v>-300</v>
      </c>
    </row>
    <row r="3933" spans="1:19" x14ac:dyDescent="0.2">
      <c r="A3933" t="s">
        <v>647</v>
      </c>
      <c r="B3933" t="s">
        <v>1062</v>
      </c>
      <c r="C3933" t="s">
        <v>1433</v>
      </c>
      <c r="D3933" t="s">
        <v>239</v>
      </c>
      <c r="E3933" t="s">
        <v>1546</v>
      </c>
      <c r="F3933" t="s">
        <v>126</v>
      </c>
      <c r="G3933" s="87">
        <v>43983</v>
      </c>
      <c r="H3933" t="s">
        <v>2974</v>
      </c>
      <c r="I3933" t="s">
        <v>4485</v>
      </c>
      <c r="J3933" t="s">
        <v>4563</v>
      </c>
      <c r="K3933">
        <v>10401</v>
      </c>
      <c r="L3933" t="s">
        <v>6694</v>
      </c>
      <c r="M3933" s="87">
        <v>43983</v>
      </c>
      <c r="N3933" t="s">
        <v>1551</v>
      </c>
      <c r="O3933" t="s">
        <v>1552</v>
      </c>
      <c r="P3933" s="61">
        <v>-600</v>
      </c>
      <c r="Q3933" t="s">
        <v>1552</v>
      </c>
      <c r="R3933" s="61">
        <v>0</v>
      </c>
      <c r="S3933" s="61">
        <v>-600</v>
      </c>
    </row>
    <row r="3934" spans="1:19" x14ac:dyDescent="0.2">
      <c r="A3934" t="s">
        <v>647</v>
      </c>
      <c r="B3934" t="s">
        <v>1062</v>
      </c>
      <c r="C3934" t="s">
        <v>1433</v>
      </c>
      <c r="D3934" t="s">
        <v>239</v>
      </c>
      <c r="E3934" t="s">
        <v>1546</v>
      </c>
      <c r="F3934" t="s">
        <v>126</v>
      </c>
      <c r="G3934" s="87">
        <v>43983</v>
      </c>
      <c r="H3934" t="s">
        <v>2974</v>
      </c>
      <c r="I3934" t="s">
        <v>4485</v>
      </c>
      <c r="J3934" t="s">
        <v>4740</v>
      </c>
      <c r="K3934">
        <v>10401</v>
      </c>
      <c r="L3934" t="s">
        <v>6694</v>
      </c>
      <c r="M3934" s="87">
        <v>43983</v>
      </c>
      <c r="N3934" t="s">
        <v>1551</v>
      </c>
      <c r="O3934" t="s">
        <v>1552</v>
      </c>
      <c r="P3934" s="61">
        <v>-1000</v>
      </c>
      <c r="Q3934" t="s">
        <v>1552</v>
      </c>
      <c r="R3934" s="61">
        <v>0</v>
      </c>
      <c r="S3934" s="61">
        <v>-1000</v>
      </c>
    </row>
    <row r="3935" spans="1:19" x14ac:dyDescent="0.2">
      <c r="A3935" t="s">
        <v>647</v>
      </c>
      <c r="B3935" t="s">
        <v>1062</v>
      </c>
      <c r="C3935" t="s">
        <v>1433</v>
      </c>
      <c r="D3935" t="s">
        <v>239</v>
      </c>
      <c r="E3935" t="s">
        <v>1546</v>
      </c>
      <c r="F3935" t="s">
        <v>126</v>
      </c>
      <c r="G3935" s="87">
        <v>43983</v>
      </c>
      <c r="H3935" t="s">
        <v>2974</v>
      </c>
      <c r="I3935" t="s">
        <v>4485</v>
      </c>
      <c r="J3935" t="s">
        <v>4742</v>
      </c>
      <c r="K3935">
        <v>10401</v>
      </c>
      <c r="L3935" t="s">
        <v>6694</v>
      </c>
      <c r="M3935" s="87">
        <v>43983</v>
      </c>
      <c r="N3935" t="s">
        <v>1551</v>
      </c>
      <c r="O3935" t="s">
        <v>1552</v>
      </c>
      <c r="P3935" s="61">
        <v>-500</v>
      </c>
      <c r="Q3935" t="s">
        <v>1552</v>
      </c>
      <c r="R3935" s="61">
        <v>0</v>
      </c>
      <c r="S3935" s="61">
        <v>-500</v>
      </c>
    </row>
    <row r="3936" spans="1:19" x14ac:dyDescent="0.2">
      <c r="A3936" t="s">
        <v>647</v>
      </c>
      <c r="B3936" t="s">
        <v>1062</v>
      </c>
      <c r="C3936" t="s">
        <v>1433</v>
      </c>
      <c r="D3936" t="s">
        <v>239</v>
      </c>
      <c r="E3936" t="s">
        <v>1546</v>
      </c>
      <c r="F3936" t="s">
        <v>126</v>
      </c>
      <c r="G3936" s="87">
        <v>43983</v>
      </c>
      <c r="H3936" t="s">
        <v>2974</v>
      </c>
      <c r="I3936" t="s">
        <v>4485</v>
      </c>
      <c r="J3936" t="s">
        <v>4549</v>
      </c>
      <c r="K3936">
        <v>10401</v>
      </c>
      <c r="L3936" t="s">
        <v>6694</v>
      </c>
      <c r="M3936" s="87">
        <v>43983</v>
      </c>
      <c r="N3936" t="s">
        <v>1551</v>
      </c>
      <c r="O3936" t="s">
        <v>1552</v>
      </c>
      <c r="P3936" s="61">
        <v>-600</v>
      </c>
      <c r="Q3936" t="s">
        <v>1552</v>
      </c>
      <c r="R3936" s="61">
        <v>0</v>
      </c>
      <c r="S3936" s="61">
        <v>-600</v>
      </c>
    </row>
    <row r="3937" spans="1:19" x14ac:dyDescent="0.2">
      <c r="A3937" t="s">
        <v>647</v>
      </c>
      <c r="B3937" t="s">
        <v>1062</v>
      </c>
      <c r="C3937" t="s">
        <v>1433</v>
      </c>
      <c r="D3937" t="s">
        <v>239</v>
      </c>
      <c r="E3937" t="s">
        <v>1546</v>
      </c>
      <c r="F3937" t="s">
        <v>126</v>
      </c>
      <c r="G3937" s="87">
        <v>43983</v>
      </c>
      <c r="H3937" t="s">
        <v>2974</v>
      </c>
      <c r="I3937" t="s">
        <v>4485</v>
      </c>
      <c r="J3937" t="s">
        <v>4741</v>
      </c>
      <c r="K3937">
        <v>10401</v>
      </c>
      <c r="L3937" t="s">
        <v>6694</v>
      </c>
      <c r="M3937" s="87">
        <v>43983</v>
      </c>
      <c r="N3937" t="s">
        <v>1551</v>
      </c>
      <c r="O3937" t="s">
        <v>1552</v>
      </c>
      <c r="P3937" s="61">
        <v>-100</v>
      </c>
      <c r="Q3937" t="s">
        <v>1552</v>
      </c>
      <c r="R3937" s="61">
        <v>0</v>
      </c>
      <c r="S3937" s="61">
        <v>-100</v>
      </c>
    </row>
    <row r="3938" spans="1:19" x14ac:dyDescent="0.2">
      <c r="A3938" t="s">
        <v>647</v>
      </c>
      <c r="B3938" t="s">
        <v>1062</v>
      </c>
      <c r="C3938" t="s">
        <v>1433</v>
      </c>
      <c r="D3938" t="s">
        <v>239</v>
      </c>
      <c r="E3938" t="s">
        <v>1546</v>
      </c>
      <c r="F3938" t="s">
        <v>126</v>
      </c>
      <c r="G3938" s="87">
        <v>43983</v>
      </c>
      <c r="H3938" t="s">
        <v>2974</v>
      </c>
      <c r="I3938" t="s">
        <v>4485</v>
      </c>
      <c r="J3938" t="s">
        <v>4735</v>
      </c>
      <c r="K3938">
        <v>10401</v>
      </c>
      <c r="L3938" t="s">
        <v>6694</v>
      </c>
      <c r="M3938" s="87">
        <v>43983</v>
      </c>
      <c r="N3938" t="s">
        <v>1551</v>
      </c>
      <c r="O3938" t="s">
        <v>1552</v>
      </c>
      <c r="P3938" s="61">
        <v>-250</v>
      </c>
      <c r="Q3938" t="s">
        <v>1552</v>
      </c>
      <c r="R3938" s="61">
        <v>0</v>
      </c>
      <c r="S3938" s="61">
        <v>-250</v>
      </c>
    </row>
    <row r="3939" spans="1:19" x14ac:dyDescent="0.2">
      <c r="A3939" t="s">
        <v>647</v>
      </c>
      <c r="B3939" t="s">
        <v>1062</v>
      </c>
      <c r="C3939" t="s">
        <v>1433</v>
      </c>
      <c r="D3939" t="s">
        <v>239</v>
      </c>
      <c r="E3939" t="s">
        <v>1546</v>
      </c>
      <c r="F3939" t="s">
        <v>126</v>
      </c>
      <c r="G3939" s="87">
        <v>43983</v>
      </c>
      <c r="H3939" t="s">
        <v>2974</v>
      </c>
      <c r="I3939" t="s">
        <v>4485</v>
      </c>
      <c r="J3939" t="s">
        <v>4744</v>
      </c>
      <c r="K3939">
        <v>10401</v>
      </c>
      <c r="L3939" t="s">
        <v>6694</v>
      </c>
      <c r="M3939" s="87">
        <v>43983</v>
      </c>
      <c r="N3939" t="s">
        <v>1551</v>
      </c>
      <c r="O3939" t="s">
        <v>1552</v>
      </c>
      <c r="P3939" s="61">
        <v>-5721.98</v>
      </c>
      <c r="Q3939" t="s">
        <v>1552</v>
      </c>
      <c r="R3939" s="61">
        <v>0</v>
      </c>
      <c r="S3939" s="61">
        <v>-5721.98</v>
      </c>
    </row>
    <row r="3940" spans="1:19" x14ac:dyDescent="0.2">
      <c r="A3940" t="s">
        <v>647</v>
      </c>
      <c r="B3940" t="s">
        <v>1062</v>
      </c>
      <c r="C3940" t="s">
        <v>1433</v>
      </c>
      <c r="D3940" t="s">
        <v>239</v>
      </c>
      <c r="E3940" t="s">
        <v>1546</v>
      </c>
      <c r="F3940" t="s">
        <v>126</v>
      </c>
      <c r="G3940" s="87">
        <v>43983</v>
      </c>
      <c r="H3940" t="s">
        <v>2974</v>
      </c>
      <c r="I3940" t="s">
        <v>4485</v>
      </c>
      <c r="J3940" t="s">
        <v>3459</v>
      </c>
      <c r="K3940">
        <v>10401</v>
      </c>
      <c r="L3940" t="s">
        <v>6694</v>
      </c>
      <c r="M3940" s="87">
        <v>43983</v>
      </c>
      <c r="N3940" t="s">
        <v>1551</v>
      </c>
      <c r="O3940" t="s">
        <v>1552</v>
      </c>
      <c r="P3940" s="61">
        <v>-550</v>
      </c>
      <c r="Q3940" t="s">
        <v>1552</v>
      </c>
      <c r="R3940" s="61">
        <v>0</v>
      </c>
      <c r="S3940" s="61">
        <v>-550</v>
      </c>
    </row>
    <row r="3941" spans="1:19" x14ac:dyDescent="0.2">
      <c r="A3941" t="s">
        <v>647</v>
      </c>
      <c r="B3941" t="s">
        <v>1062</v>
      </c>
      <c r="C3941" t="s">
        <v>1433</v>
      </c>
      <c r="D3941" t="s">
        <v>239</v>
      </c>
      <c r="E3941" t="s">
        <v>1546</v>
      </c>
      <c r="F3941" t="s">
        <v>126</v>
      </c>
      <c r="G3941" s="87">
        <v>43983</v>
      </c>
      <c r="H3941" t="s">
        <v>2974</v>
      </c>
      <c r="I3941" t="s">
        <v>4485</v>
      </c>
      <c r="J3941" t="s">
        <v>5595</v>
      </c>
      <c r="K3941">
        <v>10401</v>
      </c>
      <c r="L3941" t="s">
        <v>6694</v>
      </c>
      <c r="M3941" s="87">
        <v>43983</v>
      </c>
      <c r="N3941" t="s">
        <v>1551</v>
      </c>
      <c r="O3941" t="s">
        <v>1552</v>
      </c>
      <c r="P3941" s="61">
        <v>-330</v>
      </c>
      <c r="Q3941" t="s">
        <v>1552</v>
      </c>
      <c r="R3941" s="61">
        <v>0</v>
      </c>
      <c r="S3941" s="61">
        <v>-330</v>
      </c>
    </row>
    <row r="3942" spans="1:19" x14ac:dyDescent="0.2">
      <c r="A3942" t="s">
        <v>647</v>
      </c>
      <c r="B3942" t="s">
        <v>1062</v>
      </c>
      <c r="C3942" t="s">
        <v>1433</v>
      </c>
      <c r="D3942" t="s">
        <v>239</v>
      </c>
      <c r="E3942" t="s">
        <v>1546</v>
      </c>
      <c r="F3942" t="s">
        <v>126</v>
      </c>
      <c r="G3942" s="87">
        <v>43983</v>
      </c>
      <c r="H3942" t="s">
        <v>2974</v>
      </c>
      <c r="I3942" t="s">
        <v>4485</v>
      </c>
      <c r="J3942" t="s">
        <v>4490</v>
      </c>
      <c r="K3942">
        <v>10401</v>
      </c>
      <c r="L3942" t="s">
        <v>6694</v>
      </c>
      <c r="M3942" s="87">
        <v>43983</v>
      </c>
      <c r="N3942" t="s">
        <v>1551</v>
      </c>
      <c r="O3942" t="s">
        <v>1552</v>
      </c>
      <c r="P3942" s="61">
        <v>-200</v>
      </c>
      <c r="Q3942" t="s">
        <v>1552</v>
      </c>
      <c r="R3942" s="61">
        <v>0</v>
      </c>
      <c r="S3942" s="61">
        <v>-200</v>
      </c>
    </row>
    <row r="3943" spans="1:19" x14ac:dyDescent="0.2">
      <c r="A3943" t="s">
        <v>647</v>
      </c>
      <c r="B3943" t="s">
        <v>1062</v>
      </c>
      <c r="C3943" t="s">
        <v>1433</v>
      </c>
      <c r="D3943" t="s">
        <v>239</v>
      </c>
      <c r="E3943" t="s">
        <v>1546</v>
      </c>
      <c r="F3943" t="s">
        <v>126</v>
      </c>
      <c r="G3943" s="87">
        <v>43983</v>
      </c>
      <c r="H3943" t="s">
        <v>2974</v>
      </c>
      <c r="I3943" t="s">
        <v>4485</v>
      </c>
      <c r="J3943" t="s">
        <v>6201</v>
      </c>
      <c r="K3943">
        <v>10401</v>
      </c>
      <c r="L3943" t="s">
        <v>6694</v>
      </c>
      <c r="M3943" s="87">
        <v>43983</v>
      </c>
      <c r="N3943" t="s">
        <v>1551</v>
      </c>
      <c r="O3943" t="s">
        <v>1552</v>
      </c>
      <c r="P3943" s="61">
        <v>-300</v>
      </c>
      <c r="Q3943" t="s">
        <v>1552</v>
      </c>
      <c r="R3943" s="61">
        <v>0</v>
      </c>
      <c r="S3943" s="61">
        <v>-300</v>
      </c>
    </row>
    <row r="3944" spans="1:19" x14ac:dyDescent="0.2">
      <c r="A3944" t="s">
        <v>647</v>
      </c>
      <c r="B3944" t="s">
        <v>1062</v>
      </c>
      <c r="C3944" t="s">
        <v>1433</v>
      </c>
      <c r="D3944" t="s">
        <v>239</v>
      </c>
      <c r="E3944" t="s">
        <v>1546</v>
      </c>
      <c r="F3944" t="s">
        <v>126</v>
      </c>
      <c r="G3944" s="87">
        <v>43983</v>
      </c>
      <c r="H3944" t="s">
        <v>2974</v>
      </c>
      <c r="I3944" t="s">
        <v>6695</v>
      </c>
      <c r="J3944" t="s">
        <v>4747</v>
      </c>
      <c r="K3944">
        <v>10402</v>
      </c>
      <c r="L3944" t="s">
        <v>6696</v>
      </c>
      <c r="M3944" s="87">
        <v>43985</v>
      </c>
      <c r="N3944" t="s">
        <v>1551</v>
      </c>
      <c r="O3944" t="s">
        <v>1552</v>
      </c>
      <c r="P3944" s="61">
        <v>385</v>
      </c>
      <c r="Q3944" t="s">
        <v>1552</v>
      </c>
      <c r="R3944" s="61">
        <v>385</v>
      </c>
      <c r="S3944" s="61">
        <v>0</v>
      </c>
    </row>
    <row r="3945" spans="1:19" x14ac:dyDescent="0.2">
      <c r="A3945" t="s">
        <v>647</v>
      </c>
      <c r="B3945" t="s">
        <v>1062</v>
      </c>
      <c r="C3945" t="s">
        <v>1433</v>
      </c>
      <c r="D3945" t="s">
        <v>239</v>
      </c>
      <c r="E3945" t="s">
        <v>1546</v>
      </c>
      <c r="F3945" t="s">
        <v>126</v>
      </c>
      <c r="G3945" s="87">
        <v>43983</v>
      </c>
      <c r="H3945" t="s">
        <v>2974</v>
      </c>
      <c r="I3945" t="s">
        <v>6697</v>
      </c>
      <c r="J3945" t="s">
        <v>6698</v>
      </c>
      <c r="K3945">
        <v>10402</v>
      </c>
      <c r="L3945" t="s">
        <v>6696</v>
      </c>
      <c r="M3945" s="87">
        <v>43985</v>
      </c>
      <c r="N3945" t="s">
        <v>1551</v>
      </c>
      <c r="O3945" t="s">
        <v>1552</v>
      </c>
      <c r="P3945" s="61">
        <v>110</v>
      </c>
      <c r="Q3945" t="s">
        <v>1552</v>
      </c>
      <c r="R3945" s="61">
        <v>110</v>
      </c>
      <c r="S3945" s="61">
        <v>0</v>
      </c>
    </row>
    <row r="3946" spans="1:19" x14ac:dyDescent="0.2">
      <c r="A3946" t="s">
        <v>647</v>
      </c>
      <c r="B3946" t="s">
        <v>1062</v>
      </c>
      <c r="C3946" t="s">
        <v>1433</v>
      </c>
      <c r="D3946" t="s">
        <v>239</v>
      </c>
      <c r="E3946" t="s">
        <v>1546</v>
      </c>
      <c r="F3946" t="s">
        <v>126</v>
      </c>
      <c r="G3946" s="87">
        <v>43983</v>
      </c>
      <c r="H3946" t="s">
        <v>2974</v>
      </c>
      <c r="I3946" t="s">
        <v>6699</v>
      </c>
      <c r="J3946" t="s">
        <v>6700</v>
      </c>
      <c r="K3946">
        <v>10402</v>
      </c>
      <c r="L3946" t="s">
        <v>6696</v>
      </c>
      <c r="M3946" s="87">
        <v>43985</v>
      </c>
      <c r="N3946" t="s">
        <v>1551</v>
      </c>
      <c r="O3946" t="s">
        <v>1552</v>
      </c>
      <c r="P3946" s="61">
        <v>110</v>
      </c>
      <c r="Q3946" t="s">
        <v>1552</v>
      </c>
      <c r="R3946" s="61">
        <v>110</v>
      </c>
      <c r="S3946" s="61">
        <v>0</v>
      </c>
    </row>
    <row r="3947" spans="1:19" x14ac:dyDescent="0.2">
      <c r="A3947" t="s">
        <v>647</v>
      </c>
      <c r="B3947" t="s">
        <v>1062</v>
      </c>
      <c r="C3947" t="s">
        <v>1433</v>
      </c>
      <c r="D3947" t="s">
        <v>239</v>
      </c>
      <c r="E3947" t="s">
        <v>1546</v>
      </c>
      <c r="F3947" t="s">
        <v>126</v>
      </c>
      <c r="G3947" s="87">
        <v>43983</v>
      </c>
      <c r="H3947" t="s">
        <v>2974</v>
      </c>
      <c r="I3947" t="s">
        <v>6701</v>
      </c>
      <c r="J3947" t="s">
        <v>4516</v>
      </c>
      <c r="K3947">
        <v>10402</v>
      </c>
      <c r="L3947" t="s">
        <v>6696</v>
      </c>
      <c r="M3947" s="87">
        <v>43985</v>
      </c>
      <c r="N3947" t="s">
        <v>1551</v>
      </c>
      <c r="O3947" t="s">
        <v>1552</v>
      </c>
      <c r="P3947" s="61">
        <v>550</v>
      </c>
      <c r="Q3947" t="s">
        <v>1552</v>
      </c>
      <c r="R3947" s="61">
        <v>550</v>
      </c>
      <c r="S3947" s="61">
        <v>0</v>
      </c>
    </row>
    <row r="3948" spans="1:19" x14ac:dyDescent="0.2">
      <c r="A3948" t="s">
        <v>647</v>
      </c>
      <c r="B3948" t="s">
        <v>1062</v>
      </c>
      <c r="C3948" t="s">
        <v>1433</v>
      </c>
      <c r="D3948" t="s">
        <v>239</v>
      </c>
      <c r="E3948" t="s">
        <v>1546</v>
      </c>
      <c r="F3948" t="s">
        <v>126</v>
      </c>
      <c r="G3948" s="87">
        <v>43984</v>
      </c>
      <c r="H3948" t="s">
        <v>2974</v>
      </c>
      <c r="I3948" t="s">
        <v>6702</v>
      </c>
      <c r="J3948" t="s">
        <v>6450</v>
      </c>
      <c r="K3948">
        <v>10402</v>
      </c>
      <c r="L3948" t="s">
        <v>6703</v>
      </c>
      <c r="M3948" s="87">
        <v>43985</v>
      </c>
      <c r="N3948" t="s">
        <v>1551</v>
      </c>
      <c r="O3948" t="s">
        <v>1552</v>
      </c>
      <c r="P3948" s="61">
        <v>1089</v>
      </c>
      <c r="Q3948" t="s">
        <v>1552</v>
      </c>
      <c r="R3948" s="61">
        <v>1089</v>
      </c>
      <c r="S3948" s="61">
        <v>0</v>
      </c>
    </row>
    <row r="3949" spans="1:19" x14ac:dyDescent="0.2">
      <c r="A3949" t="s">
        <v>647</v>
      </c>
      <c r="B3949" t="s">
        <v>1062</v>
      </c>
      <c r="C3949" t="s">
        <v>1433</v>
      </c>
      <c r="D3949" t="s">
        <v>239</v>
      </c>
      <c r="E3949" t="s">
        <v>1546</v>
      </c>
      <c r="F3949" t="s">
        <v>126</v>
      </c>
      <c r="G3949" s="87">
        <v>43984</v>
      </c>
      <c r="H3949" t="s">
        <v>2974</v>
      </c>
      <c r="I3949" t="s">
        <v>6704</v>
      </c>
      <c r="J3949" t="s">
        <v>4577</v>
      </c>
      <c r="K3949">
        <v>10402</v>
      </c>
      <c r="L3949" t="s">
        <v>6703</v>
      </c>
      <c r="M3949" s="87">
        <v>43985</v>
      </c>
      <c r="N3949" t="s">
        <v>1551</v>
      </c>
      <c r="O3949" t="s">
        <v>1552</v>
      </c>
      <c r="P3949" s="61">
        <v>880</v>
      </c>
      <c r="Q3949" t="s">
        <v>1552</v>
      </c>
      <c r="R3949" s="61">
        <v>880</v>
      </c>
      <c r="S3949" s="61">
        <v>0</v>
      </c>
    </row>
    <row r="3950" spans="1:19" x14ac:dyDescent="0.2">
      <c r="A3950" t="s">
        <v>647</v>
      </c>
      <c r="B3950" t="s">
        <v>1062</v>
      </c>
      <c r="C3950" t="s">
        <v>1433</v>
      </c>
      <c r="D3950" t="s">
        <v>239</v>
      </c>
      <c r="E3950" t="s">
        <v>1546</v>
      </c>
      <c r="F3950" t="s">
        <v>126</v>
      </c>
      <c r="G3950" s="87">
        <v>43984</v>
      </c>
      <c r="H3950" t="s">
        <v>2974</v>
      </c>
      <c r="I3950" t="s">
        <v>6705</v>
      </c>
      <c r="J3950" t="s">
        <v>6706</v>
      </c>
      <c r="K3950">
        <v>10402</v>
      </c>
      <c r="L3950" t="s">
        <v>6703</v>
      </c>
      <c r="M3950" s="87">
        <v>43985</v>
      </c>
      <c r="N3950" t="s">
        <v>1551</v>
      </c>
      <c r="O3950" t="s">
        <v>1552</v>
      </c>
      <c r="P3950" s="61">
        <v>275</v>
      </c>
      <c r="Q3950" t="s">
        <v>1552</v>
      </c>
      <c r="R3950" s="61">
        <v>275</v>
      </c>
      <c r="S3950" s="61">
        <v>0</v>
      </c>
    </row>
    <row r="3951" spans="1:19" x14ac:dyDescent="0.2">
      <c r="A3951" t="s">
        <v>647</v>
      </c>
      <c r="B3951" t="s">
        <v>1062</v>
      </c>
      <c r="C3951" t="s">
        <v>1433</v>
      </c>
      <c r="D3951" t="s">
        <v>239</v>
      </c>
      <c r="E3951" t="s">
        <v>1546</v>
      </c>
      <c r="F3951" t="s">
        <v>126</v>
      </c>
      <c r="G3951" s="87">
        <v>43984</v>
      </c>
      <c r="H3951" t="s">
        <v>2974</v>
      </c>
      <c r="I3951" t="s">
        <v>6707</v>
      </c>
      <c r="J3951" t="s">
        <v>6080</v>
      </c>
      <c r="K3951">
        <v>10402</v>
      </c>
      <c r="L3951" t="s">
        <v>6703</v>
      </c>
      <c r="M3951" s="87">
        <v>43985</v>
      </c>
      <c r="N3951" t="s">
        <v>1551</v>
      </c>
      <c r="O3951" t="s">
        <v>1552</v>
      </c>
      <c r="P3951" s="61">
        <v>1100</v>
      </c>
      <c r="Q3951" t="s">
        <v>1552</v>
      </c>
      <c r="R3951" s="61">
        <v>1100</v>
      </c>
      <c r="S3951" s="61">
        <v>0</v>
      </c>
    </row>
    <row r="3952" spans="1:19" x14ac:dyDescent="0.2">
      <c r="A3952" t="s">
        <v>647</v>
      </c>
      <c r="B3952" t="s">
        <v>1062</v>
      </c>
      <c r="C3952" t="s">
        <v>1433</v>
      </c>
      <c r="D3952" t="s">
        <v>239</v>
      </c>
      <c r="E3952" t="s">
        <v>1546</v>
      </c>
      <c r="F3952" t="s">
        <v>126</v>
      </c>
      <c r="G3952" s="87">
        <v>43985</v>
      </c>
      <c r="H3952" t="s">
        <v>2974</v>
      </c>
      <c r="I3952" t="s">
        <v>4485</v>
      </c>
      <c r="J3952" t="s">
        <v>5736</v>
      </c>
      <c r="K3952">
        <v>10403</v>
      </c>
      <c r="L3952" t="s">
        <v>6708</v>
      </c>
      <c r="M3952" s="87">
        <v>43991</v>
      </c>
      <c r="N3952" t="s">
        <v>1551</v>
      </c>
      <c r="O3952" t="s">
        <v>1552</v>
      </c>
      <c r="P3952" s="61">
        <v>-110</v>
      </c>
      <c r="Q3952" t="s">
        <v>1552</v>
      </c>
      <c r="R3952" s="61">
        <v>0</v>
      </c>
      <c r="S3952" s="61">
        <v>-110</v>
      </c>
    </row>
    <row r="3953" spans="1:19" x14ac:dyDescent="0.2">
      <c r="A3953" t="s">
        <v>647</v>
      </c>
      <c r="B3953" t="s">
        <v>1062</v>
      </c>
      <c r="C3953" t="s">
        <v>1433</v>
      </c>
      <c r="D3953" t="s">
        <v>239</v>
      </c>
      <c r="E3953" t="s">
        <v>1546</v>
      </c>
      <c r="F3953" t="s">
        <v>126</v>
      </c>
      <c r="G3953" s="87">
        <v>43985</v>
      </c>
      <c r="H3953" t="s">
        <v>2974</v>
      </c>
      <c r="I3953" t="s">
        <v>4485</v>
      </c>
      <c r="J3953" t="s">
        <v>5871</v>
      </c>
      <c r="K3953">
        <v>10403</v>
      </c>
      <c r="L3953" t="s">
        <v>6708</v>
      </c>
      <c r="M3953" s="87">
        <v>43991</v>
      </c>
      <c r="N3953" t="s">
        <v>1551</v>
      </c>
      <c r="O3953" t="s">
        <v>1552</v>
      </c>
      <c r="P3953" s="61">
        <v>-7528.4</v>
      </c>
      <c r="Q3953" t="s">
        <v>1552</v>
      </c>
      <c r="R3953" s="61">
        <v>0</v>
      </c>
      <c r="S3953" s="61">
        <v>-7528.4</v>
      </c>
    </row>
    <row r="3954" spans="1:19" x14ac:dyDescent="0.2">
      <c r="A3954" t="s">
        <v>647</v>
      </c>
      <c r="B3954" t="s">
        <v>1062</v>
      </c>
      <c r="C3954" t="s">
        <v>1433</v>
      </c>
      <c r="D3954" t="s">
        <v>239</v>
      </c>
      <c r="E3954" t="s">
        <v>1546</v>
      </c>
      <c r="F3954" t="s">
        <v>126</v>
      </c>
      <c r="G3954" s="87">
        <v>43985</v>
      </c>
      <c r="H3954" t="s">
        <v>2974</v>
      </c>
      <c r="I3954" t="s">
        <v>4485</v>
      </c>
      <c r="J3954" t="s">
        <v>4486</v>
      </c>
      <c r="K3954">
        <v>10403</v>
      </c>
      <c r="L3954" t="s">
        <v>6708</v>
      </c>
      <c r="M3954" s="87">
        <v>43991</v>
      </c>
      <c r="N3954" t="s">
        <v>1551</v>
      </c>
      <c r="O3954" t="s">
        <v>1552</v>
      </c>
      <c r="P3954" s="61">
        <v>-503.25</v>
      </c>
      <c r="Q3954" t="s">
        <v>1552</v>
      </c>
      <c r="R3954" s="61">
        <v>0</v>
      </c>
      <c r="S3954" s="61">
        <v>-503.25</v>
      </c>
    </row>
    <row r="3955" spans="1:19" x14ac:dyDescent="0.2">
      <c r="A3955" t="s">
        <v>647</v>
      </c>
      <c r="B3955" t="s">
        <v>1062</v>
      </c>
      <c r="C3955" t="s">
        <v>1433</v>
      </c>
      <c r="D3955" t="s">
        <v>239</v>
      </c>
      <c r="E3955" t="s">
        <v>1546</v>
      </c>
      <c r="F3955" t="s">
        <v>126</v>
      </c>
      <c r="G3955" s="87">
        <v>43985</v>
      </c>
      <c r="H3955" t="s">
        <v>2974</v>
      </c>
      <c r="I3955" t="s">
        <v>4485</v>
      </c>
      <c r="J3955" t="s">
        <v>4550</v>
      </c>
      <c r="K3955">
        <v>10403</v>
      </c>
      <c r="L3955" t="s">
        <v>6708</v>
      </c>
      <c r="M3955" s="87">
        <v>43991</v>
      </c>
      <c r="N3955" t="s">
        <v>1551</v>
      </c>
      <c r="O3955" t="s">
        <v>1552</v>
      </c>
      <c r="P3955" s="61">
        <v>-482.72</v>
      </c>
      <c r="Q3955" t="s">
        <v>1552</v>
      </c>
      <c r="R3955" s="61">
        <v>0</v>
      </c>
      <c r="S3955" s="61">
        <v>-482.72</v>
      </c>
    </row>
    <row r="3956" spans="1:19" x14ac:dyDescent="0.2">
      <c r="A3956" t="s">
        <v>647</v>
      </c>
      <c r="B3956" t="s">
        <v>1062</v>
      </c>
      <c r="C3956" t="s">
        <v>1433</v>
      </c>
      <c r="D3956" t="s">
        <v>239</v>
      </c>
      <c r="E3956" t="s">
        <v>1546</v>
      </c>
      <c r="F3956" t="s">
        <v>126</v>
      </c>
      <c r="G3956" s="87">
        <v>43985</v>
      </c>
      <c r="H3956" t="s">
        <v>2974</v>
      </c>
      <c r="I3956" t="s">
        <v>4485</v>
      </c>
      <c r="J3956" t="s">
        <v>4818</v>
      </c>
      <c r="K3956">
        <v>10403</v>
      </c>
      <c r="L3956" t="s">
        <v>6708</v>
      </c>
      <c r="M3956" s="87">
        <v>43991</v>
      </c>
      <c r="N3956" t="s">
        <v>1551</v>
      </c>
      <c r="O3956" t="s">
        <v>1552</v>
      </c>
      <c r="P3956" s="61">
        <v>-440</v>
      </c>
      <c r="Q3956" t="s">
        <v>1552</v>
      </c>
      <c r="R3956" s="61">
        <v>0</v>
      </c>
      <c r="S3956" s="61">
        <v>-440</v>
      </c>
    </row>
    <row r="3957" spans="1:19" x14ac:dyDescent="0.2">
      <c r="A3957" t="s">
        <v>647</v>
      </c>
      <c r="B3957" t="s">
        <v>1062</v>
      </c>
      <c r="C3957" t="s">
        <v>1433</v>
      </c>
      <c r="D3957" t="s">
        <v>239</v>
      </c>
      <c r="E3957" t="s">
        <v>1546</v>
      </c>
      <c r="F3957" t="s">
        <v>126</v>
      </c>
      <c r="G3957" s="87">
        <v>43985</v>
      </c>
      <c r="H3957" t="s">
        <v>2974</v>
      </c>
      <c r="I3957" t="s">
        <v>4485</v>
      </c>
      <c r="J3957" t="s">
        <v>6020</v>
      </c>
      <c r="K3957">
        <v>10403</v>
      </c>
      <c r="L3957" t="s">
        <v>6708</v>
      </c>
      <c r="M3957" s="87">
        <v>43991</v>
      </c>
      <c r="N3957" t="s">
        <v>1551</v>
      </c>
      <c r="O3957" t="s">
        <v>1552</v>
      </c>
      <c r="P3957" s="61">
        <v>-150</v>
      </c>
      <c r="Q3957" t="s">
        <v>1552</v>
      </c>
      <c r="R3957" s="61">
        <v>0</v>
      </c>
      <c r="S3957" s="61">
        <v>-150</v>
      </c>
    </row>
    <row r="3958" spans="1:19" x14ac:dyDescent="0.2">
      <c r="A3958" t="s">
        <v>647</v>
      </c>
      <c r="B3958" t="s">
        <v>1062</v>
      </c>
      <c r="C3958" t="s">
        <v>1433</v>
      </c>
      <c r="D3958" t="s">
        <v>239</v>
      </c>
      <c r="E3958" t="s">
        <v>1546</v>
      </c>
      <c r="F3958" t="s">
        <v>126</v>
      </c>
      <c r="G3958" s="87">
        <v>43985</v>
      </c>
      <c r="H3958" t="s">
        <v>2974</v>
      </c>
      <c r="I3958" t="s">
        <v>6709</v>
      </c>
      <c r="J3958" t="s">
        <v>4509</v>
      </c>
      <c r="K3958">
        <v>10402</v>
      </c>
      <c r="L3958" t="s">
        <v>6710</v>
      </c>
      <c r="M3958" s="87">
        <v>43985</v>
      </c>
      <c r="N3958" t="s">
        <v>1551</v>
      </c>
      <c r="O3958" t="s">
        <v>1552</v>
      </c>
      <c r="P3958" s="61">
        <v>-12826.96</v>
      </c>
      <c r="Q3958" t="s">
        <v>1552</v>
      </c>
      <c r="R3958" s="61">
        <v>0</v>
      </c>
      <c r="S3958" s="61">
        <v>-12826.96</v>
      </c>
    </row>
    <row r="3959" spans="1:19" x14ac:dyDescent="0.2">
      <c r="A3959" t="s">
        <v>647</v>
      </c>
      <c r="B3959" t="s">
        <v>1062</v>
      </c>
      <c r="C3959" t="s">
        <v>1433</v>
      </c>
      <c r="D3959" t="s">
        <v>239</v>
      </c>
      <c r="E3959" t="s">
        <v>1546</v>
      </c>
      <c r="F3959" t="s">
        <v>126</v>
      </c>
      <c r="G3959" s="87">
        <v>43985</v>
      </c>
      <c r="H3959" t="s">
        <v>2974</v>
      </c>
      <c r="I3959" t="s">
        <v>4181</v>
      </c>
      <c r="J3959" t="s">
        <v>4109</v>
      </c>
      <c r="K3959">
        <v>10403</v>
      </c>
      <c r="L3959" t="s">
        <v>4182</v>
      </c>
      <c r="M3959" s="87">
        <v>43991</v>
      </c>
      <c r="N3959" t="s">
        <v>1551</v>
      </c>
      <c r="O3959" t="s">
        <v>1552</v>
      </c>
      <c r="P3959" s="61">
        <v>-36.75</v>
      </c>
      <c r="Q3959" t="s">
        <v>1552</v>
      </c>
      <c r="R3959" s="61">
        <v>0</v>
      </c>
      <c r="S3959" s="61">
        <v>-36.75</v>
      </c>
    </row>
    <row r="3960" spans="1:19" x14ac:dyDescent="0.2">
      <c r="A3960" t="s">
        <v>647</v>
      </c>
      <c r="B3960" t="s">
        <v>1062</v>
      </c>
      <c r="C3960" t="s">
        <v>1433</v>
      </c>
      <c r="D3960" t="s">
        <v>239</v>
      </c>
      <c r="E3960" t="s">
        <v>1546</v>
      </c>
      <c r="F3960" t="s">
        <v>126</v>
      </c>
      <c r="G3960" s="87">
        <v>43986</v>
      </c>
      <c r="H3960" t="s">
        <v>2974</v>
      </c>
      <c r="I3960" t="s">
        <v>3928</v>
      </c>
      <c r="J3960" t="s">
        <v>3929</v>
      </c>
      <c r="K3960">
        <v>10403</v>
      </c>
      <c r="L3960" t="s">
        <v>3930</v>
      </c>
      <c r="M3960" s="87">
        <v>43991</v>
      </c>
      <c r="N3960" t="s">
        <v>1551</v>
      </c>
      <c r="O3960" t="s">
        <v>1552</v>
      </c>
      <c r="P3960" s="61">
        <v>18000</v>
      </c>
      <c r="Q3960" t="s">
        <v>1552</v>
      </c>
      <c r="R3960" s="61">
        <v>18000</v>
      </c>
      <c r="S3960" s="61">
        <v>0</v>
      </c>
    </row>
    <row r="3961" spans="1:19" x14ac:dyDescent="0.2">
      <c r="A3961" t="s">
        <v>647</v>
      </c>
      <c r="B3961" t="s">
        <v>1062</v>
      </c>
      <c r="C3961" t="s">
        <v>1433</v>
      </c>
      <c r="D3961" t="s">
        <v>239</v>
      </c>
      <c r="E3961" t="s">
        <v>1546</v>
      </c>
      <c r="F3961" t="s">
        <v>126</v>
      </c>
      <c r="G3961" s="87">
        <v>43986</v>
      </c>
      <c r="H3961" t="s">
        <v>2974</v>
      </c>
      <c r="I3961" t="s">
        <v>6711</v>
      </c>
      <c r="J3961" t="s">
        <v>6712</v>
      </c>
      <c r="K3961">
        <v>10403</v>
      </c>
      <c r="L3961" t="s">
        <v>6713</v>
      </c>
      <c r="M3961" s="87">
        <v>43991</v>
      </c>
      <c r="N3961" t="s">
        <v>1551</v>
      </c>
      <c r="O3961" t="s">
        <v>1552</v>
      </c>
      <c r="P3961" s="61">
        <v>18000</v>
      </c>
      <c r="Q3961" t="s">
        <v>1552</v>
      </c>
      <c r="R3961" s="61">
        <v>18000</v>
      </c>
      <c r="S3961" s="61">
        <v>0</v>
      </c>
    </row>
    <row r="3962" spans="1:19" x14ac:dyDescent="0.2">
      <c r="A3962" t="s">
        <v>647</v>
      </c>
      <c r="B3962" t="s">
        <v>1062</v>
      </c>
      <c r="C3962" t="s">
        <v>1433</v>
      </c>
      <c r="D3962" t="s">
        <v>239</v>
      </c>
      <c r="E3962" t="s">
        <v>1546</v>
      </c>
      <c r="F3962" t="s">
        <v>126</v>
      </c>
      <c r="G3962" s="87">
        <v>43986</v>
      </c>
      <c r="H3962" t="s">
        <v>2974</v>
      </c>
      <c r="I3962" t="s">
        <v>6714</v>
      </c>
      <c r="J3962" t="s">
        <v>6520</v>
      </c>
      <c r="K3962">
        <v>10403</v>
      </c>
      <c r="L3962" t="s">
        <v>6713</v>
      </c>
      <c r="M3962" s="87">
        <v>43991</v>
      </c>
      <c r="N3962" t="s">
        <v>1551</v>
      </c>
      <c r="O3962" t="s">
        <v>1552</v>
      </c>
      <c r="P3962" s="61">
        <v>770</v>
      </c>
      <c r="Q3962" t="s">
        <v>1552</v>
      </c>
      <c r="R3962" s="61">
        <v>770</v>
      </c>
      <c r="S3962" s="61">
        <v>0</v>
      </c>
    </row>
    <row r="3963" spans="1:19" x14ac:dyDescent="0.2">
      <c r="A3963" t="s">
        <v>647</v>
      </c>
      <c r="B3963" t="s">
        <v>1062</v>
      </c>
      <c r="C3963" t="s">
        <v>1433</v>
      </c>
      <c r="D3963" t="s">
        <v>239</v>
      </c>
      <c r="E3963" t="s">
        <v>1546</v>
      </c>
      <c r="F3963" t="s">
        <v>126</v>
      </c>
      <c r="G3963" s="87">
        <v>43986</v>
      </c>
      <c r="H3963" t="s">
        <v>2974</v>
      </c>
      <c r="I3963" t="s">
        <v>6715</v>
      </c>
      <c r="J3963" t="s">
        <v>6716</v>
      </c>
      <c r="K3963">
        <v>10403</v>
      </c>
      <c r="L3963" t="s">
        <v>6713</v>
      </c>
      <c r="M3963" s="87">
        <v>43991</v>
      </c>
      <c r="N3963" t="s">
        <v>1551</v>
      </c>
      <c r="O3963" t="s">
        <v>1552</v>
      </c>
      <c r="P3963" s="61">
        <v>330</v>
      </c>
      <c r="Q3963" t="s">
        <v>1552</v>
      </c>
      <c r="R3963" s="61">
        <v>330</v>
      </c>
      <c r="S3963" s="61">
        <v>0</v>
      </c>
    </row>
    <row r="3964" spans="1:19" x14ac:dyDescent="0.2">
      <c r="A3964" t="s">
        <v>647</v>
      </c>
      <c r="B3964" t="s">
        <v>1062</v>
      </c>
      <c r="C3964" t="s">
        <v>1433</v>
      </c>
      <c r="D3964" t="s">
        <v>239</v>
      </c>
      <c r="E3964" t="s">
        <v>1546</v>
      </c>
      <c r="F3964" t="s">
        <v>126</v>
      </c>
      <c r="G3964" s="87">
        <v>43986</v>
      </c>
      <c r="H3964" t="s">
        <v>2974</v>
      </c>
      <c r="I3964" t="s">
        <v>6717</v>
      </c>
      <c r="J3964" t="s">
        <v>6483</v>
      </c>
      <c r="K3964">
        <v>10403</v>
      </c>
      <c r="L3964" t="s">
        <v>6713</v>
      </c>
      <c r="M3964" s="87">
        <v>43991</v>
      </c>
      <c r="N3964" t="s">
        <v>1551</v>
      </c>
      <c r="O3964" t="s">
        <v>1552</v>
      </c>
      <c r="P3964" s="61">
        <v>924</v>
      </c>
      <c r="Q3964" t="s">
        <v>1552</v>
      </c>
      <c r="R3964" s="61">
        <v>924</v>
      </c>
      <c r="S3964" s="61">
        <v>0</v>
      </c>
    </row>
    <row r="3965" spans="1:19" x14ac:dyDescent="0.2">
      <c r="A3965" t="s">
        <v>647</v>
      </c>
      <c r="B3965" t="s">
        <v>1062</v>
      </c>
      <c r="C3965" t="s">
        <v>1433</v>
      </c>
      <c r="D3965" t="s">
        <v>239</v>
      </c>
      <c r="E3965" t="s">
        <v>1546</v>
      </c>
      <c r="F3965" t="s">
        <v>126</v>
      </c>
      <c r="G3965" s="87">
        <v>43987</v>
      </c>
      <c r="H3965" t="s">
        <v>2974</v>
      </c>
      <c r="I3965" t="s">
        <v>6718</v>
      </c>
      <c r="J3965" t="s">
        <v>4747</v>
      </c>
      <c r="K3965">
        <v>10403</v>
      </c>
      <c r="L3965" t="s">
        <v>6713</v>
      </c>
      <c r="M3965" s="87">
        <v>43991</v>
      </c>
      <c r="N3965" t="s">
        <v>1551</v>
      </c>
      <c r="O3965" t="s">
        <v>1552</v>
      </c>
      <c r="P3965" s="61">
        <v>1100</v>
      </c>
      <c r="Q3965" t="s">
        <v>1552</v>
      </c>
      <c r="R3965" s="61">
        <v>1100</v>
      </c>
      <c r="S3965" s="61">
        <v>0</v>
      </c>
    </row>
    <row r="3966" spans="1:19" x14ac:dyDescent="0.2">
      <c r="A3966" t="s">
        <v>647</v>
      </c>
      <c r="B3966" t="s">
        <v>1062</v>
      </c>
      <c r="C3966" t="s">
        <v>1433</v>
      </c>
      <c r="D3966" t="s">
        <v>239</v>
      </c>
      <c r="E3966" t="s">
        <v>1546</v>
      </c>
      <c r="F3966" t="s">
        <v>126</v>
      </c>
      <c r="G3966" s="87">
        <v>43987</v>
      </c>
      <c r="H3966" t="s">
        <v>2974</v>
      </c>
      <c r="I3966" t="s">
        <v>6719</v>
      </c>
      <c r="J3966" t="s">
        <v>4705</v>
      </c>
      <c r="K3966">
        <v>10403</v>
      </c>
      <c r="L3966" t="s">
        <v>6720</v>
      </c>
      <c r="M3966" s="87">
        <v>43991</v>
      </c>
      <c r="N3966" t="s">
        <v>1551</v>
      </c>
      <c r="O3966" t="s">
        <v>1552</v>
      </c>
      <c r="P3966" s="61">
        <v>-637.1</v>
      </c>
      <c r="Q3966" t="s">
        <v>1552</v>
      </c>
      <c r="R3966" s="61">
        <v>0</v>
      </c>
      <c r="S3966" s="61">
        <v>-637.1</v>
      </c>
    </row>
    <row r="3967" spans="1:19" x14ac:dyDescent="0.2">
      <c r="A3967" t="s">
        <v>647</v>
      </c>
      <c r="B3967" t="s">
        <v>1062</v>
      </c>
      <c r="C3967" t="s">
        <v>1433</v>
      </c>
      <c r="D3967" t="s">
        <v>239</v>
      </c>
      <c r="E3967" t="s">
        <v>1546</v>
      </c>
      <c r="F3967" t="s">
        <v>126</v>
      </c>
      <c r="G3967" s="87">
        <v>43991</v>
      </c>
      <c r="H3967" t="s">
        <v>2974</v>
      </c>
      <c r="I3967" t="s">
        <v>6711</v>
      </c>
      <c r="J3967" t="s">
        <v>6721</v>
      </c>
      <c r="K3967">
        <v>10403</v>
      </c>
      <c r="L3967" t="s">
        <v>6722</v>
      </c>
      <c r="M3967" s="87">
        <v>43991</v>
      </c>
      <c r="N3967" t="s">
        <v>1551</v>
      </c>
      <c r="O3967" t="s">
        <v>1552</v>
      </c>
      <c r="P3967" s="61">
        <v>-18000</v>
      </c>
      <c r="Q3967" t="s">
        <v>1552</v>
      </c>
      <c r="R3967" s="61">
        <v>0</v>
      </c>
      <c r="S3967" s="61">
        <v>-18000</v>
      </c>
    </row>
    <row r="3968" spans="1:19" x14ac:dyDescent="0.2">
      <c r="A3968" t="s">
        <v>647</v>
      </c>
      <c r="B3968" t="s">
        <v>1062</v>
      </c>
      <c r="C3968" t="s">
        <v>1433</v>
      </c>
      <c r="D3968" t="s">
        <v>239</v>
      </c>
      <c r="E3968" t="s">
        <v>1546</v>
      </c>
      <c r="F3968" t="s">
        <v>126</v>
      </c>
      <c r="G3968" s="87">
        <v>43991</v>
      </c>
      <c r="H3968" t="s">
        <v>2974</v>
      </c>
      <c r="I3968" t="s">
        <v>6723</v>
      </c>
      <c r="J3968" t="s">
        <v>6724</v>
      </c>
      <c r="K3968">
        <v>10403</v>
      </c>
      <c r="L3968" t="s">
        <v>6713</v>
      </c>
      <c r="M3968" s="87">
        <v>43991</v>
      </c>
      <c r="N3968" t="s">
        <v>1551</v>
      </c>
      <c r="O3968" t="s">
        <v>1552</v>
      </c>
      <c r="P3968" s="61">
        <v>110</v>
      </c>
      <c r="Q3968" t="s">
        <v>1552</v>
      </c>
      <c r="R3968" s="61">
        <v>110</v>
      </c>
      <c r="S3968" s="61">
        <v>0</v>
      </c>
    </row>
    <row r="3969" spans="1:19" x14ac:dyDescent="0.2">
      <c r="A3969" t="s">
        <v>647</v>
      </c>
      <c r="B3969" t="s">
        <v>1062</v>
      </c>
      <c r="C3969" t="s">
        <v>1433</v>
      </c>
      <c r="D3969" t="s">
        <v>239</v>
      </c>
      <c r="E3969" t="s">
        <v>1546</v>
      </c>
      <c r="F3969" t="s">
        <v>126</v>
      </c>
      <c r="G3969" s="87">
        <v>43992</v>
      </c>
      <c r="H3969" t="s">
        <v>2974</v>
      </c>
      <c r="I3969" t="s">
        <v>6725</v>
      </c>
      <c r="J3969" t="s">
        <v>6726</v>
      </c>
      <c r="K3969">
        <v>10405</v>
      </c>
      <c r="L3969" t="s">
        <v>6727</v>
      </c>
      <c r="M3969" s="87">
        <v>43993</v>
      </c>
      <c r="N3969" t="s">
        <v>1551</v>
      </c>
      <c r="O3969" t="s">
        <v>1552</v>
      </c>
      <c r="P3969" s="61">
        <v>-3655.08</v>
      </c>
      <c r="Q3969" t="s">
        <v>1552</v>
      </c>
      <c r="R3969" s="61">
        <v>0</v>
      </c>
      <c r="S3969" s="61">
        <v>-3655.08</v>
      </c>
    </row>
    <row r="3970" spans="1:19" x14ac:dyDescent="0.2">
      <c r="A3970" t="s">
        <v>647</v>
      </c>
      <c r="B3970" t="s">
        <v>1062</v>
      </c>
      <c r="C3970" t="s">
        <v>1433</v>
      </c>
      <c r="D3970" t="s">
        <v>239</v>
      </c>
      <c r="E3970" t="s">
        <v>1546</v>
      </c>
      <c r="F3970" t="s">
        <v>126</v>
      </c>
      <c r="G3970" s="87">
        <v>43992</v>
      </c>
      <c r="H3970" t="s">
        <v>2974</v>
      </c>
      <c r="I3970" t="s">
        <v>6728</v>
      </c>
      <c r="J3970" t="s">
        <v>6729</v>
      </c>
      <c r="K3970">
        <v>10405</v>
      </c>
      <c r="L3970" t="s">
        <v>6727</v>
      </c>
      <c r="M3970" s="87">
        <v>43993</v>
      </c>
      <c r="N3970" t="s">
        <v>1551</v>
      </c>
      <c r="O3970" t="s">
        <v>1552</v>
      </c>
      <c r="P3970" s="61">
        <v>3655.08</v>
      </c>
      <c r="Q3970" t="s">
        <v>1552</v>
      </c>
      <c r="R3970" s="61">
        <v>3655.08</v>
      </c>
      <c r="S3970" s="61">
        <v>0</v>
      </c>
    </row>
    <row r="3971" spans="1:19" x14ac:dyDescent="0.2">
      <c r="A3971" t="s">
        <v>647</v>
      </c>
      <c r="B3971" t="s">
        <v>1062</v>
      </c>
      <c r="C3971" t="s">
        <v>1433</v>
      </c>
      <c r="D3971" t="s">
        <v>239</v>
      </c>
      <c r="E3971" t="s">
        <v>1546</v>
      </c>
      <c r="F3971" t="s">
        <v>126</v>
      </c>
      <c r="G3971" s="87">
        <v>43992</v>
      </c>
      <c r="H3971" t="s">
        <v>2974</v>
      </c>
      <c r="I3971" t="s">
        <v>6730</v>
      </c>
      <c r="J3971" t="s">
        <v>6731</v>
      </c>
      <c r="K3971">
        <v>10410</v>
      </c>
      <c r="L3971" t="s">
        <v>6732</v>
      </c>
      <c r="M3971" s="87">
        <v>44006</v>
      </c>
      <c r="N3971" t="s">
        <v>1551</v>
      </c>
      <c r="O3971" t="s">
        <v>1552</v>
      </c>
      <c r="P3971" s="61">
        <v>-770</v>
      </c>
      <c r="Q3971" t="s">
        <v>1552</v>
      </c>
      <c r="R3971" s="61">
        <v>0</v>
      </c>
      <c r="S3971" s="61">
        <v>-770</v>
      </c>
    </row>
    <row r="3972" spans="1:19" x14ac:dyDescent="0.2">
      <c r="A3972" t="s">
        <v>647</v>
      </c>
      <c r="B3972" t="s">
        <v>1062</v>
      </c>
      <c r="C3972" t="s">
        <v>1433</v>
      </c>
      <c r="D3972" t="s">
        <v>239</v>
      </c>
      <c r="E3972" t="s">
        <v>1546</v>
      </c>
      <c r="F3972" t="s">
        <v>126</v>
      </c>
      <c r="G3972" s="87">
        <v>43992</v>
      </c>
      <c r="H3972" t="s">
        <v>2974</v>
      </c>
      <c r="I3972" t="s">
        <v>6733</v>
      </c>
      <c r="J3972" t="s">
        <v>6734</v>
      </c>
      <c r="K3972">
        <v>10410</v>
      </c>
      <c r="L3972" t="s">
        <v>6735</v>
      </c>
      <c r="M3972" s="87">
        <v>44006</v>
      </c>
      <c r="N3972" t="s">
        <v>1551</v>
      </c>
      <c r="O3972" t="s">
        <v>1552</v>
      </c>
      <c r="P3972" s="61">
        <v>550</v>
      </c>
      <c r="Q3972" t="s">
        <v>1552</v>
      </c>
      <c r="R3972" s="61">
        <v>550</v>
      </c>
      <c r="S3972" s="61">
        <v>0</v>
      </c>
    </row>
    <row r="3973" spans="1:19" x14ac:dyDescent="0.2">
      <c r="A3973" t="s">
        <v>647</v>
      </c>
      <c r="B3973" t="s">
        <v>1062</v>
      </c>
      <c r="C3973" t="s">
        <v>1433</v>
      </c>
      <c r="D3973" t="s">
        <v>239</v>
      </c>
      <c r="E3973" t="s">
        <v>1546</v>
      </c>
      <c r="F3973" t="s">
        <v>126</v>
      </c>
      <c r="G3973" s="87">
        <v>43993</v>
      </c>
      <c r="H3973" t="s">
        <v>2974</v>
      </c>
      <c r="I3973" t="s">
        <v>4485</v>
      </c>
      <c r="J3973" t="s">
        <v>4578</v>
      </c>
      <c r="K3973">
        <v>10407</v>
      </c>
      <c r="L3973" t="s">
        <v>6736</v>
      </c>
      <c r="M3973" s="87">
        <v>43993</v>
      </c>
      <c r="N3973" t="s">
        <v>1551</v>
      </c>
      <c r="O3973" t="s">
        <v>1552</v>
      </c>
      <c r="P3973" s="61">
        <v>-177.9</v>
      </c>
      <c r="Q3973" t="s">
        <v>1552</v>
      </c>
      <c r="R3973" s="61">
        <v>0</v>
      </c>
      <c r="S3973" s="61">
        <v>-177.9</v>
      </c>
    </row>
    <row r="3974" spans="1:19" x14ac:dyDescent="0.2">
      <c r="A3974" t="s">
        <v>647</v>
      </c>
      <c r="B3974" t="s">
        <v>1062</v>
      </c>
      <c r="C3974" t="s">
        <v>1433</v>
      </c>
      <c r="D3974" t="s">
        <v>239</v>
      </c>
      <c r="E3974" t="s">
        <v>1546</v>
      </c>
      <c r="F3974" t="s">
        <v>126</v>
      </c>
      <c r="G3974" s="87">
        <v>43993</v>
      </c>
      <c r="H3974" t="s">
        <v>2974</v>
      </c>
      <c r="I3974" t="s">
        <v>4485</v>
      </c>
      <c r="J3974" t="s">
        <v>4548</v>
      </c>
      <c r="K3974">
        <v>10407</v>
      </c>
      <c r="L3974" t="s">
        <v>6736</v>
      </c>
      <c r="M3974" s="87">
        <v>43993</v>
      </c>
      <c r="N3974" t="s">
        <v>1551</v>
      </c>
      <c r="O3974" t="s">
        <v>1552</v>
      </c>
      <c r="P3974" s="61">
        <v>-2161.5</v>
      </c>
      <c r="Q3974" t="s">
        <v>1552</v>
      </c>
      <c r="R3974" s="61">
        <v>0</v>
      </c>
      <c r="S3974" s="61">
        <v>-2161.5</v>
      </c>
    </row>
    <row r="3975" spans="1:19" x14ac:dyDescent="0.2">
      <c r="A3975" t="s">
        <v>647</v>
      </c>
      <c r="B3975" t="s">
        <v>1062</v>
      </c>
      <c r="C3975" t="s">
        <v>1433</v>
      </c>
      <c r="D3975" t="s">
        <v>239</v>
      </c>
      <c r="E3975" t="s">
        <v>1546</v>
      </c>
      <c r="F3975" t="s">
        <v>126</v>
      </c>
      <c r="G3975" s="87">
        <v>43993</v>
      </c>
      <c r="H3975" t="s">
        <v>2974</v>
      </c>
      <c r="I3975" t="s">
        <v>4485</v>
      </c>
      <c r="J3975" t="s">
        <v>5736</v>
      </c>
      <c r="K3975">
        <v>10407</v>
      </c>
      <c r="L3975" t="s">
        <v>6736</v>
      </c>
      <c r="M3975" s="87">
        <v>43993</v>
      </c>
      <c r="N3975" t="s">
        <v>1551</v>
      </c>
      <c r="O3975" t="s">
        <v>1552</v>
      </c>
      <c r="P3975" s="61">
        <v>-957</v>
      </c>
      <c r="Q3975" t="s">
        <v>1552</v>
      </c>
      <c r="R3975" s="61">
        <v>0</v>
      </c>
      <c r="S3975" s="61">
        <v>-957</v>
      </c>
    </row>
    <row r="3976" spans="1:19" x14ac:dyDescent="0.2">
      <c r="A3976" t="s">
        <v>647</v>
      </c>
      <c r="B3976" t="s">
        <v>1062</v>
      </c>
      <c r="C3976" t="s">
        <v>1433</v>
      </c>
      <c r="D3976" t="s">
        <v>239</v>
      </c>
      <c r="E3976" t="s">
        <v>1546</v>
      </c>
      <c r="F3976" t="s">
        <v>126</v>
      </c>
      <c r="G3976" s="87">
        <v>43993</v>
      </c>
      <c r="H3976" t="s">
        <v>2974</v>
      </c>
      <c r="I3976" t="s">
        <v>6737</v>
      </c>
      <c r="J3976" t="s">
        <v>6219</v>
      </c>
      <c r="K3976">
        <v>10410</v>
      </c>
      <c r="L3976" t="s">
        <v>6735</v>
      </c>
      <c r="M3976" s="87">
        <v>44006</v>
      </c>
      <c r="N3976" t="s">
        <v>1551</v>
      </c>
      <c r="O3976" t="s">
        <v>1552</v>
      </c>
      <c r="P3976" s="61">
        <v>550</v>
      </c>
      <c r="Q3976" t="s">
        <v>1552</v>
      </c>
      <c r="R3976" s="61">
        <v>550</v>
      </c>
      <c r="S3976" s="61">
        <v>0</v>
      </c>
    </row>
    <row r="3977" spans="1:19" x14ac:dyDescent="0.2">
      <c r="A3977" t="s">
        <v>647</v>
      </c>
      <c r="B3977" t="s">
        <v>1062</v>
      </c>
      <c r="C3977" t="s">
        <v>1433</v>
      </c>
      <c r="D3977" t="s">
        <v>239</v>
      </c>
      <c r="E3977" t="s">
        <v>1546</v>
      </c>
      <c r="F3977" t="s">
        <v>126</v>
      </c>
      <c r="G3977" s="87">
        <v>43993</v>
      </c>
      <c r="H3977" t="s">
        <v>2974</v>
      </c>
      <c r="I3977" t="s">
        <v>6738</v>
      </c>
      <c r="J3977" t="s">
        <v>4729</v>
      </c>
      <c r="K3977">
        <v>10410</v>
      </c>
      <c r="L3977" t="s">
        <v>6735</v>
      </c>
      <c r="M3977" s="87">
        <v>44006</v>
      </c>
      <c r="N3977" t="s">
        <v>1551</v>
      </c>
      <c r="O3977" t="s">
        <v>1552</v>
      </c>
      <c r="P3977" s="61">
        <v>275</v>
      </c>
      <c r="Q3977" t="s">
        <v>1552</v>
      </c>
      <c r="R3977" s="61">
        <v>275</v>
      </c>
      <c r="S3977" s="61">
        <v>0</v>
      </c>
    </row>
    <row r="3978" spans="1:19" x14ac:dyDescent="0.2">
      <c r="A3978" t="s">
        <v>647</v>
      </c>
      <c r="B3978" t="s">
        <v>1062</v>
      </c>
      <c r="C3978" t="s">
        <v>1433</v>
      </c>
      <c r="D3978" t="s">
        <v>239</v>
      </c>
      <c r="E3978" t="s">
        <v>1546</v>
      </c>
      <c r="F3978" t="s">
        <v>126</v>
      </c>
      <c r="G3978" s="87">
        <v>43994</v>
      </c>
      <c r="H3978" t="s">
        <v>2974</v>
      </c>
      <c r="I3978" t="s">
        <v>6739</v>
      </c>
      <c r="J3978" t="s">
        <v>4657</v>
      </c>
      <c r="K3978">
        <v>10410</v>
      </c>
      <c r="L3978" t="s">
        <v>6735</v>
      </c>
      <c r="M3978" s="87">
        <v>44006</v>
      </c>
      <c r="N3978" t="s">
        <v>1551</v>
      </c>
      <c r="O3978" t="s">
        <v>1552</v>
      </c>
      <c r="P3978" s="61">
        <v>12100</v>
      </c>
      <c r="Q3978" t="s">
        <v>1552</v>
      </c>
      <c r="R3978" s="61">
        <v>12100</v>
      </c>
      <c r="S3978" s="61">
        <v>0</v>
      </c>
    </row>
    <row r="3979" spans="1:19" x14ac:dyDescent="0.2">
      <c r="A3979" t="s">
        <v>647</v>
      </c>
      <c r="B3979" t="s">
        <v>1062</v>
      </c>
      <c r="C3979" t="s">
        <v>1433</v>
      </c>
      <c r="D3979" t="s">
        <v>239</v>
      </c>
      <c r="E3979" t="s">
        <v>1546</v>
      </c>
      <c r="F3979" t="s">
        <v>126</v>
      </c>
      <c r="G3979" s="87">
        <v>43994</v>
      </c>
      <c r="H3979" t="s">
        <v>2974</v>
      </c>
      <c r="I3979" t="s">
        <v>6740</v>
      </c>
      <c r="J3979" t="s">
        <v>6450</v>
      </c>
      <c r="K3979">
        <v>10410</v>
      </c>
      <c r="L3979" t="s">
        <v>6735</v>
      </c>
      <c r="M3979" s="87">
        <v>44006</v>
      </c>
      <c r="N3979" t="s">
        <v>1551</v>
      </c>
      <c r="O3979" t="s">
        <v>1552</v>
      </c>
      <c r="P3979" s="61">
        <v>1089</v>
      </c>
      <c r="Q3979" t="s">
        <v>1552</v>
      </c>
      <c r="R3979" s="61">
        <v>1089</v>
      </c>
      <c r="S3979" s="61">
        <v>0</v>
      </c>
    </row>
    <row r="3980" spans="1:19" x14ac:dyDescent="0.2">
      <c r="A3980" t="s">
        <v>647</v>
      </c>
      <c r="B3980" t="s">
        <v>1062</v>
      </c>
      <c r="C3980" t="s">
        <v>1433</v>
      </c>
      <c r="D3980" t="s">
        <v>239</v>
      </c>
      <c r="E3980" t="s">
        <v>1546</v>
      </c>
      <c r="F3980" t="s">
        <v>126</v>
      </c>
      <c r="G3980" s="87">
        <v>43997</v>
      </c>
      <c r="H3980" t="s">
        <v>2974</v>
      </c>
      <c r="I3980" t="s">
        <v>6741</v>
      </c>
      <c r="J3980" t="s">
        <v>4591</v>
      </c>
      <c r="K3980">
        <v>10410</v>
      </c>
      <c r="L3980" t="s">
        <v>6742</v>
      </c>
      <c r="M3980" s="87">
        <v>44006</v>
      </c>
      <c r="N3980" t="s">
        <v>1551</v>
      </c>
      <c r="O3980" t="s">
        <v>1552</v>
      </c>
      <c r="P3980" s="61">
        <v>664.02</v>
      </c>
      <c r="Q3980" t="s">
        <v>1552</v>
      </c>
      <c r="R3980" s="61">
        <v>664.02</v>
      </c>
      <c r="S3980" s="61">
        <v>0</v>
      </c>
    </row>
    <row r="3981" spans="1:19" x14ac:dyDescent="0.2">
      <c r="A3981" t="s">
        <v>647</v>
      </c>
      <c r="B3981" t="s">
        <v>1062</v>
      </c>
      <c r="C3981" t="s">
        <v>1433</v>
      </c>
      <c r="D3981" t="s">
        <v>239</v>
      </c>
      <c r="E3981" t="s">
        <v>1546</v>
      </c>
      <c r="F3981" t="s">
        <v>126</v>
      </c>
      <c r="G3981" s="87">
        <v>43997</v>
      </c>
      <c r="H3981" t="s">
        <v>2974</v>
      </c>
      <c r="I3981" t="s">
        <v>6743</v>
      </c>
      <c r="J3981" t="s">
        <v>6744</v>
      </c>
      <c r="K3981">
        <v>10410</v>
      </c>
      <c r="L3981" t="s">
        <v>6745</v>
      </c>
      <c r="M3981" s="87">
        <v>44006</v>
      </c>
      <c r="N3981" t="s">
        <v>1551</v>
      </c>
      <c r="O3981" t="s">
        <v>1552</v>
      </c>
      <c r="P3981" s="61">
        <v>2200</v>
      </c>
      <c r="Q3981" t="s">
        <v>1552</v>
      </c>
      <c r="R3981" s="61">
        <v>2200</v>
      </c>
      <c r="S3981" s="61">
        <v>0</v>
      </c>
    </row>
    <row r="3982" spans="1:19" x14ac:dyDescent="0.2">
      <c r="A3982" t="s">
        <v>647</v>
      </c>
      <c r="B3982" t="s">
        <v>1062</v>
      </c>
      <c r="C3982" t="s">
        <v>1433</v>
      </c>
      <c r="D3982" t="s">
        <v>239</v>
      </c>
      <c r="E3982" t="s">
        <v>1546</v>
      </c>
      <c r="F3982" t="s">
        <v>126</v>
      </c>
      <c r="G3982" s="87">
        <v>43998</v>
      </c>
      <c r="H3982" t="s">
        <v>2974</v>
      </c>
      <c r="I3982" t="s">
        <v>4485</v>
      </c>
      <c r="J3982" t="s">
        <v>4490</v>
      </c>
      <c r="K3982">
        <v>10409</v>
      </c>
      <c r="L3982" t="s">
        <v>6746</v>
      </c>
      <c r="M3982" s="87">
        <v>44006</v>
      </c>
      <c r="N3982" t="s">
        <v>1551</v>
      </c>
      <c r="O3982" t="s">
        <v>1552</v>
      </c>
      <c r="P3982" s="61">
        <v>-150</v>
      </c>
      <c r="Q3982" t="s">
        <v>1552</v>
      </c>
      <c r="R3982" s="61">
        <v>0</v>
      </c>
      <c r="S3982" s="61">
        <v>-150</v>
      </c>
    </row>
    <row r="3983" spans="1:19" x14ac:dyDescent="0.2">
      <c r="A3983" t="s">
        <v>647</v>
      </c>
      <c r="B3983" t="s">
        <v>1062</v>
      </c>
      <c r="C3983" t="s">
        <v>1433</v>
      </c>
      <c r="D3983" t="s">
        <v>239</v>
      </c>
      <c r="E3983" t="s">
        <v>1546</v>
      </c>
      <c r="F3983" t="s">
        <v>126</v>
      </c>
      <c r="G3983" s="87">
        <v>43998</v>
      </c>
      <c r="H3983" t="s">
        <v>2974</v>
      </c>
      <c r="I3983" t="s">
        <v>4485</v>
      </c>
      <c r="J3983" t="s">
        <v>4978</v>
      </c>
      <c r="K3983">
        <v>10409</v>
      </c>
      <c r="L3983" t="s">
        <v>6746</v>
      </c>
      <c r="M3983" s="87">
        <v>44006</v>
      </c>
      <c r="N3983" t="s">
        <v>1551</v>
      </c>
      <c r="O3983" t="s">
        <v>1552</v>
      </c>
      <c r="P3983" s="61">
        <v>-250</v>
      </c>
      <c r="Q3983" t="s">
        <v>1552</v>
      </c>
      <c r="R3983" s="61">
        <v>0</v>
      </c>
      <c r="S3983" s="61">
        <v>-250</v>
      </c>
    </row>
    <row r="3984" spans="1:19" x14ac:dyDescent="0.2">
      <c r="A3984" t="s">
        <v>647</v>
      </c>
      <c r="B3984" t="s">
        <v>1062</v>
      </c>
      <c r="C3984" t="s">
        <v>1433</v>
      </c>
      <c r="D3984" t="s">
        <v>239</v>
      </c>
      <c r="E3984" t="s">
        <v>1546</v>
      </c>
      <c r="F3984" t="s">
        <v>126</v>
      </c>
      <c r="G3984" s="87">
        <v>43998</v>
      </c>
      <c r="H3984" t="s">
        <v>2974</v>
      </c>
      <c r="I3984" t="s">
        <v>3008</v>
      </c>
      <c r="J3984" t="s">
        <v>3009</v>
      </c>
      <c r="K3984">
        <v>10409</v>
      </c>
      <c r="L3984" t="s">
        <v>3010</v>
      </c>
      <c r="M3984" s="87">
        <v>44006</v>
      </c>
      <c r="N3984" t="s">
        <v>1551</v>
      </c>
      <c r="O3984" t="s">
        <v>1552</v>
      </c>
      <c r="P3984" s="61">
        <v>45</v>
      </c>
      <c r="Q3984" t="s">
        <v>1552</v>
      </c>
      <c r="R3984" s="61">
        <v>45</v>
      </c>
      <c r="S3984" s="61">
        <v>0</v>
      </c>
    </row>
    <row r="3985" spans="1:19" x14ac:dyDescent="0.2">
      <c r="A3985" t="s">
        <v>647</v>
      </c>
      <c r="B3985" t="s">
        <v>1062</v>
      </c>
      <c r="C3985" t="s">
        <v>1433</v>
      </c>
      <c r="D3985" t="s">
        <v>239</v>
      </c>
      <c r="E3985" t="s">
        <v>1546</v>
      </c>
      <c r="F3985" t="s">
        <v>126</v>
      </c>
      <c r="G3985" s="87">
        <v>43999</v>
      </c>
      <c r="H3985" t="s">
        <v>2974</v>
      </c>
      <c r="I3985" t="s">
        <v>6747</v>
      </c>
      <c r="J3985" t="s">
        <v>4509</v>
      </c>
      <c r="K3985">
        <v>10409</v>
      </c>
      <c r="L3985" t="s">
        <v>6748</v>
      </c>
      <c r="M3985" s="87">
        <v>44006</v>
      </c>
      <c r="N3985" t="s">
        <v>1551</v>
      </c>
      <c r="O3985" t="s">
        <v>1552</v>
      </c>
      <c r="P3985" s="61">
        <v>-12605.24</v>
      </c>
      <c r="Q3985" t="s">
        <v>1552</v>
      </c>
      <c r="R3985" s="61">
        <v>0</v>
      </c>
      <c r="S3985" s="61">
        <v>-12605.24</v>
      </c>
    </row>
    <row r="3986" spans="1:19" x14ac:dyDescent="0.2">
      <c r="A3986" t="s">
        <v>647</v>
      </c>
      <c r="B3986" t="s">
        <v>1062</v>
      </c>
      <c r="C3986" t="s">
        <v>1433</v>
      </c>
      <c r="D3986" t="s">
        <v>239</v>
      </c>
      <c r="E3986" t="s">
        <v>1546</v>
      </c>
      <c r="F3986" t="s">
        <v>126</v>
      </c>
      <c r="G3986" s="87">
        <v>43999</v>
      </c>
      <c r="H3986" t="s">
        <v>2974</v>
      </c>
      <c r="I3986" t="s">
        <v>6749</v>
      </c>
      <c r="J3986" t="s">
        <v>6301</v>
      </c>
      <c r="K3986">
        <v>10409</v>
      </c>
      <c r="L3986" t="s">
        <v>6750</v>
      </c>
      <c r="M3986" s="87">
        <v>44006</v>
      </c>
      <c r="N3986" t="s">
        <v>1551</v>
      </c>
      <c r="O3986" t="s">
        <v>1552</v>
      </c>
      <c r="P3986" s="61">
        <v>-381.46</v>
      </c>
      <c r="Q3986" t="s">
        <v>1552</v>
      </c>
      <c r="R3986" s="61">
        <v>0</v>
      </c>
      <c r="S3986" s="61">
        <v>-381.46</v>
      </c>
    </row>
    <row r="3987" spans="1:19" x14ac:dyDescent="0.2">
      <c r="A3987" t="s">
        <v>647</v>
      </c>
      <c r="B3987" t="s">
        <v>1062</v>
      </c>
      <c r="C3987" t="s">
        <v>1433</v>
      </c>
      <c r="D3987" t="s">
        <v>239</v>
      </c>
      <c r="E3987" t="s">
        <v>1546</v>
      </c>
      <c r="F3987" t="s">
        <v>126</v>
      </c>
      <c r="G3987" s="87">
        <v>43999</v>
      </c>
      <c r="H3987" t="s">
        <v>2974</v>
      </c>
      <c r="I3987" t="s">
        <v>6751</v>
      </c>
      <c r="J3987" t="s">
        <v>6752</v>
      </c>
      <c r="K3987">
        <v>10409</v>
      </c>
      <c r="L3987" t="s">
        <v>6753</v>
      </c>
      <c r="M3987" s="87">
        <v>44006</v>
      </c>
      <c r="N3987" t="s">
        <v>1551</v>
      </c>
      <c r="O3987" t="s">
        <v>1552</v>
      </c>
      <c r="P3987" s="61">
        <v>1650</v>
      </c>
      <c r="Q3987" t="s">
        <v>1552</v>
      </c>
      <c r="R3987" s="61">
        <v>1650</v>
      </c>
      <c r="S3987" s="61">
        <v>0</v>
      </c>
    </row>
    <row r="3988" spans="1:19" x14ac:dyDescent="0.2">
      <c r="A3988" t="s">
        <v>647</v>
      </c>
      <c r="B3988" t="s">
        <v>1062</v>
      </c>
      <c r="C3988" t="s">
        <v>1433</v>
      </c>
      <c r="D3988" t="s">
        <v>239</v>
      </c>
      <c r="E3988" t="s">
        <v>1546</v>
      </c>
      <c r="F3988" t="s">
        <v>126</v>
      </c>
      <c r="G3988" s="87">
        <v>43999</v>
      </c>
      <c r="H3988" t="s">
        <v>2974</v>
      </c>
      <c r="I3988" t="s">
        <v>6754</v>
      </c>
      <c r="J3988" t="s">
        <v>6755</v>
      </c>
      <c r="K3988">
        <v>10409</v>
      </c>
      <c r="L3988" t="s">
        <v>6753</v>
      </c>
      <c r="M3988" s="87">
        <v>44006</v>
      </c>
      <c r="N3988" t="s">
        <v>1551</v>
      </c>
      <c r="O3988" t="s">
        <v>1552</v>
      </c>
      <c r="P3988" s="61">
        <v>1089</v>
      </c>
      <c r="Q3988" t="s">
        <v>1552</v>
      </c>
      <c r="R3988" s="61">
        <v>1089</v>
      </c>
      <c r="S3988" s="61">
        <v>0</v>
      </c>
    </row>
    <row r="3989" spans="1:19" x14ac:dyDescent="0.2">
      <c r="A3989" t="s">
        <v>647</v>
      </c>
      <c r="B3989" t="s">
        <v>1062</v>
      </c>
      <c r="C3989" t="s">
        <v>1433</v>
      </c>
      <c r="D3989" t="s">
        <v>239</v>
      </c>
      <c r="E3989" t="s">
        <v>1546</v>
      </c>
      <c r="F3989" t="s">
        <v>126</v>
      </c>
      <c r="G3989" s="87">
        <v>43999</v>
      </c>
      <c r="H3989" t="s">
        <v>2974</v>
      </c>
      <c r="I3989" t="s">
        <v>6756</v>
      </c>
      <c r="J3989" t="s">
        <v>6263</v>
      </c>
      <c r="K3989">
        <v>10409</v>
      </c>
      <c r="L3989" t="s">
        <v>6753</v>
      </c>
      <c r="M3989" s="87">
        <v>44006</v>
      </c>
      <c r="N3989" t="s">
        <v>1551</v>
      </c>
      <c r="O3989" t="s">
        <v>1552</v>
      </c>
      <c r="P3989" s="61">
        <v>935</v>
      </c>
      <c r="Q3989" t="s">
        <v>1552</v>
      </c>
      <c r="R3989" s="61">
        <v>935</v>
      </c>
      <c r="S3989" s="61">
        <v>0</v>
      </c>
    </row>
    <row r="3990" spans="1:19" x14ac:dyDescent="0.2">
      <c r="A3990" t="s">
        <v>647</v>
      </c>
      <c r="B3990" t="s">
        <v>1062</v>
      </c>
      <c r="C3990" t="s">
        <v>1433</v>
      </c>
      <c r="D3990" t="s">
        <v>239</v>
      </c>
      <c r="E3990" t="s">
        <v>1546</v>
      </c>
      <c r="F3990" t="s">
        <v>126</v>
      </c>
      <c r="G3990" s="87">
        <v>43999</v>
      </c>
      <c r="H3990" t="s">
        <v>2974</v>
      </c>
      <c r="I3990" t="s">
        <v>6757</v>
      </c>
      <c r="J3990" t="s">
        <v>4674</v>
      </c>
      <c r="K3990">
        <v>10409</v>
      </c>
      <c r="L3990" t="s">
        <v>6758</v>
      </c>
      <c r="M3990" s="87">
        <v>44006</v>
      </c>
      <c r="N3990" t="s">
        <v>1551</v>
      </c>
      <c r="O3990" t="s">
        <v>1552</v>
      </c>
      <c r="P3990" s="61">
        <v>-8826</v>
      </c>
      <c r="Q3990" t="s">
        <v>1552</v>
      </c>
      <c r="R3990" s="61">
        <v>0</v>
      </c>
      <c r="S3990" s="61">
        <v>-8826</v>
      </c>
    </row>
    <row r="3991" spans="1:19" x14ac:dyDescent="0.2">
      <c r="A3991" t="s">
        <v>647</v>
      </c>
      <c r="B3991" t="s">
        <v>1062</v>
      </c>
      <c r="C3991" t="s">
        <v>1433</v>
      </c>
      <c r="D3991" t="s">
        <v>239</v>
      </c>
      <c r="E3991" t="s">
        <v>1546</v>
      </c>
      <c r="F3991" t="s">
        <v>126</v>
      </c>
      <c r="G3991" s="87">
        <v>43999</v>
      </c>
      <c r="H3991" t="s">
        <v>2974</v>
      </c>
      <c r="I3991" t="s">
        <v>6759</v>
      </c>
      <c r="J3991" t="s">
        <v>4532</v>
      </c>
      <c r="K3991">
        <v>10409</v>
      </c>
      <c r="L3991" t="s">
        <v>6750</v>
      </c>
      <c r="M3991" s="87">
        <v>44006</v>
      </c>
      <c r="N3991" t="s">
        <v>1551</v>
      </c>
      <c r="O3991" t="s">
        <v>1552</v>
      </c>
      <c r="P3991" s="61">
        <v>-553.15</v>
      </c>
      <c r="Q3991" t="s">
        <v>1552</v>
      </c>
      <c r="R3991" s="61">
        <v>0</v>
      </c>
      <c r="S3991" s="61">
        <v>-553.15</v>
      </c>
    </row>
    <row r="3992" spans="1:19" x14ac:dyDescent="0.2">
      <c r="A3992" t="s">
        <v>647</v>
      </c>
      <c r="B3992" t="s">
        <v>1062</v>
      </c>
      <c r="C3992" t="s">
        <v>1433</v>
      </c>
      <c r="D3992" t="s">
        <v>239</v>
      </c>
      <c r="E3992" t="s">
        <v>1546</v>
      </c>
      <c r="F3992" t="s">
        <v>126</v>
      </c>
      <c r="G3992" s="87">
        <v>43999</v>
      </c>
      <c r="H3992" t="s">
        <v>2974</v>
      </c>
      <c r="I3992" t="s">
        <v>6760</v>
      </c>
      <c r="J3992" t="s">
        <v>4536</v>
      </c>
      <c r="K3992">
        <v>10409</v>
      </c>
      <c r="L3992" t="s">
        <v>6750</v>
      </c>
      <c r="M3992" s="87">
        <v>44006</v>
      </c>
      <c r="N3992" t="s">
        <v>1551</v>
      </c>
      <c r="O3992" t="s">
        <v>1552</v>
      </c>
      <c r="P3992" s="61">
        <v>-484.5</v>
      </c>
      <c r="Q3992" t="s">
        <v>1552</v>
      </c>
      <c r="R3992" s="61">
        <v>0</v>
      </c>
      <c r="S3992" s="61">
        <v>-484.5</v>
      </c>
    </row>
    <row r="3993" spans="1:19" x14ac:dyDescent="0.2">
      <c r="A3993" t="s">
        <v>647</v>
      </c>
      <c r="B3993" t="s">
        <v>1062</v>
      </c>
      <c r="C3993" t="s">
        <v>1433</v>
      </c>
      <c r="D3993" t="s">
        <v>239</v>
      </c>
      <c r="E3993" t="s">
        <v>1546</v>
      </c>
      <c r="F3993" t="s">
        <v>126</v>
      </c>
      <c r="G3993" s="87">
        <v>43999</v>
      </c>
      <c r="H3993" t="s">
        <v>2974</v>
      </c>
      <c r="I3993" t="s">
        <v>6761</v>
      </c>
      <c r="J3993" t="s">
        <v>4538</v>
      </c>
      <c r="K3993">
        <v>10409</v>
      </c>
      <c r="L3993" t="s">
        <v>6750</v>
      </c>
      <c r="M3993" s="87">
        <v>44006</v>
      </c>
      <c r="N3993" t="s">
        <v>1551</v>
      </c>
      <c r="O3993" t="s">
        <v>1552</v>
      </c>
      <c r="P3993" s="61">
        <v>-915.03</v>
      </c>
      <c r="Q3993" t="s">
        <v>1552</v>
      </c>
      <c r="R3993" s="61">
        <v>0</v>
      </c>
      <c r="S3993" s="61">
        <v>-915.03</v>
      </c>
    </row>
    <row r="3994" spans="1:19" x14ac:dyDescent="0.2">
      <c r="A3994" t="s">
        <v>647</v>
      </c>
      <c r="B3994" t="s">
        <v>1062</v>
      </c>
      <c r="C3994" t="s">
        <v>1433</v>
      </c>
      <c r="D3994" t="s">
        <v>239</v>
      </c>
      <c r="E3994" t="s">
        <v>1546</v>
      </c>
      <c r="F3994" t="s">
        <v>126</v>
      </c>
      <c r="G3994" s="87">
        <v>43999</v>
      </c>
      <c r="H3994" t="s">
        <v>2974</v>
      </c>
      <c r="I3994" t="s">
        <v>6762</v>
      </c>
      <c r="J3994" t="s">
        <v>4525</v>
      </c>
      <c r="K3994">
        <v>10409</v>
      </c>
      <c r="L3994" t="s">
        <v>6750</v>
      </c>
      <c r="M3994" s="87">
        <v>44006</v>
      </c>
      <c r="N3994" t="s">
        <v>1551</v>
      </c>
      <c r="O3994" t="s">
        <v>1552</v>
      </c>
      <c r="P3994" s="61">
        <v>-390.96</v>
      </c>
      <c r="Q3994" t="s">
        <v>1552</v>
      </c>
      <c r="R3994" s="61">
        <v>0</v>
      </c>
      <c r="S3994" s="61">
        <v>-390.96</v>
      </c>
    </row>
    <row r="3995" spans="1:19" x14ac:dyDescent="0.2">
      <c r="A3995" t="s">
        <v>647</v>
      </c>
      <c r="B3995" t="s">
        <v>1062</v>
      </c>
      <c r="C3995" t="s">
        <v>1433</v>
      </c>
      <c r="D3995" t="s">
        <v>239</v>
      </c>
      <c r="E3995" t="s">
        <v>1546</v>
      </c>
      <c r="F3995" t="s">
        <v>126</v>
      </c>
      <c r="G3995" s="87">
        <v>43999</v>
      </c>
      <c r="H3995" t="s">
        <v>2974</v>
      </c>
      <c r="I3995" t="s">
        <v>6763</v>
      </c>
      <c r="J3995" t="s">
        <v>4528</v>
      </c>
      <c r="K3995">
        <v>10409</v>
      </c>
      <c r="L3995" t="s">
        <v>6750</v>
      </c>
      <c r="M3995" s="87">
        <v>44006</v>
      </c>
      <c r="N3995" t="s">
        <v>1551</v>
      </c>
      <c r="O3995" t="s">
        <v>1552</v>
      </c>
      <c r="P3995" s="61">
        <v>-529.41</v>
      </c>
      <c r="Q3995" t="s">
        <v>1552</v>
      </c>
      <c r="R3995" s="61">
        <v>0</v>
      </c>
      <c r="S3995" s="61">
        <v>-529.41</v>
      </c>
    </row>
    <row r="3996" spans="1:19" x14ac:dyDescent="0.2">
      <c r="A3996" t="s">
        <v>647</v>
      </c>
      <c r="B3996" t="s">
        <v>1062</v>
      </c>
      <c r="C3996" t="s">
        <v>1433</v>
      </c>
      <c r="D3996" t="s">
        <v>239</v>
      </c>
      <c r="E3996" t="s">
        <v>1546</v>
      </c>
      <c r="F3996" t="s">
        <v>126</v>
      </c>
      <c r="G3996" s="87">
        <v>44000</v>
      </c>
      <c r="H3996" t="s">
        <v>2974</v>
      </c>
      <c r="I3996" t="s">
        <v>6764</v>
      </c>
      <c r="J3996" t="s">
        <v>6765</v>
      </c>
      <c r="K3996">
        <v>10409</v>
      </c>
      <c r="L3996" t="s">
        <v>6766</v>
      </c>
      <c r="M3996" s="87">
        <v>44006</v>
      </c>
      <c r="N3996" t="s">
        <v>1551</v>
      </c>
      <c r="O3996" t="s">
        <v>1552</v>
      </c>
      <c r="P3996" s="61">
        <v>110</v>
      </c>
      <c r="Q3996" t="s">
        <v>1552</v>
      </c>
      <c r="R3996" s="61">
        <v>110</v>
      </c>
      <c r="S3996" s="61">
        <v>0</v>
      </c>
    </row>
    <row r="3997" spans="1:19" x14ac:dyDescent="0.2">
      <c r="A3997" t="s">
        <v>647</v>
      </c>
      <c r="B3997" t="s">
        <v>1062</v>
      </c>
      <c r="C3997" t="s">
        <v>1433</v>
      </c>
      <c r="D3997" t="s">
        <v>239</v>
      </c>
      <c r="E3997" t="s">
        <v>1546</v>
      </c>
      <c r="F3997" t="s">
        <v>126</v>
      </c>
      <c r="G3997" s="87">
        <v>44000</v>
      </c>
      <c r="H3997" t="s">
        <v>2974</v>
      </c>
      <c r="I3997" t="s">
        <v>3011</v>
      </c>
      <c r="J3997" t="s">
        <v>3012</v>
      </c>
      <c r="K3997">
        <v>10409</v>
      </c>
      <c r="L3997" t="s">
        <v>3013</v>
      </c>
      <c r="M3997" s="87">
        <v>44006</v>
      </c>
      <c r="N3997" t="s">
        <v>1551</v>
      </c>
      <c r="O3997" t="s">
        <v>1552</v>
      </c>
      <c r="P3997" s="61">
        <v>45</v>
      </c>
      <c r="Q3997" t="s">
        <v>1552</v>
      </c>
      <c r="R3997" s="61">
        <v>45</v>
      </c>
      <c r="S3997" s="61">
        <v>0</v>
      </c>
    </row>
    <row r="3998" spans="1:19" x14ac:dyDescent="0.2">
      <c r="A3998" t="s">
        <v>647</v>
      </c>
      <c r="B3998" t="s">
        <v>1062</v>
      </c>
      <c r="C3998" t="s">
        <v>1433</v>
      </c>
      <c r="D3998" t="s">
        <v>239</v>
      </c>
      <c r="E3998" t="s">
        <v>1546</v>
      </c>
      <c r="F3998" t="s">
        <v>126</v>
      </c>
      <c r="G3998" s="87">
        <v>44001</v>
      </c>
      <c r="H3998" t="s">
        <v>2974</v>
      </c>
      <c r="I3998" t="s">
        <v>4485</v>
      </c>
      <c r="J3998" t="s">
        <v>4490</v>
      </c>
      <c r="K3998">
        <v>10409</v>
      </c>
      <c r="L3998" t="s">
        <v>6767</v>
      </c>
      <c r="M3998" s="87">
        <v>44006</v>
      </c>
      <c r="N3998" t="s">
        <v>1551</v>
      </c>
      <c r="O3998" t="s">
        <v>1552</v>
      </c>
      <c r="P3998" s="61">
        <v>-400</v>
      </c>
      <c r="Q3998" t="s">
        <v>1552</v>
      </c>
      <c r="R3998" s="61">
        <v>0</v>
      </c>
      <c r="S3998" s="61">
        <v>-400</v>
      </c>
    </row>
    <row r="3999" spans="1:19" x14ac:dyDescent="0.2">
      <c r="A3999" t="s">
        <v>647</v>
      </c>
      <c r="B3999" t="s">
        <v>1062</v>
      </c>
      <c r="C3999" t="s">
        <v>1433</v>
      </c>
      <c r="D3999" t="s">
        <v>239</v>
      </c>
      <c r="E3999" t="s">
        <v>1546</v>
      </c>
      <c r="F3999" t="s">
        <v>126</v>
      </c>
      <c r="G3999" s="87">
        <v>44001</v>
      </c>
      <c r="H3999" t="s">
        <v>2974</v>
      </c>
      <c r="I3999" t="s">
        <v>6768</v>
      </c>
      <c r="J3999" t="s">
        <v>6051</v>
      </c>
      <c r="K3999">
        <v>10409</v>
      </c>
      <c r="L3999" t="s">
        <v>6769</v>
      </c>
      <c r="M3999" s="87">
        <v>44006</v>
      </c>
      <c r="N3999" t="s">
        <v>1551</v>
      </c>
      <c r="O3999" t="s">
        <v>1552</v>
      </c>
      <c r="P3999" s="61">
        <v>110</v>
      </c>
      <c r="Q3999" t="s">
        <v>1552</v>
      </c>
      <c r="R3999" s="61">
        <v>110</v>
      </c>
      <c r="S3999" s="61">
        <v>0</v>
      </c>
    </row>
    <row r="4000" spans="1:19" x14ac:dyDescent="0.2">
      <c r="A4000" t="s">
        <v>647</v>
      </c>
      <c r="B4000" t="s">
        <v>1062</v>
      </c>
      <c r="C4000" t="s">
        <v>1433</v>
      </c>
      <c r="D4000" t="s">
        <v>239</v>
      </c>
      <c r="E4000" t="s">
        <v>1546</v>
      </c>
      <c r="F4000" t="s">
        <v>126</v>
      </c>
      <c r="G4000" s="87">
        <v>44001</v>
      </c>
      <c r="H4000" t="s">
        <v>2974</v>
      </c>
      <c r="I4000" t="s">
        <v>6770</v>
      </c>
      <c r="J4000" t="s">
        <v>6771</v>
      </c>
      <c r="K4000">
        <v>10409</v>
      </c>
      <c r="L4000" t="s">
        <v>6772</v>
      </c>
      <c r="M4000" s="87">
        <v>44006</v>
      </c>
      <c r="N4000" t="s">
        <v>1551</v>
      </c>
      <c r="O4000" t="s">
        <v>1552</v>
      </c>
      <c r="P4000" s="61">
        <v>2200</v>
      </c>
      <c r="Q4000" t="s">
        <v>1552</v>
      </c>
      <c r="R4000" s="61">
        <v>2200</v>
      </c>
      <c r="S4000" s="61">
        <v>0</v>
      </c>
    </row>
    <row r="4001" spans="1:19" x14ac:dyDescent="0.2">
      <c r="A4001" t="s">
        <v>647</v>
      </c>
      <c r="B4001" t="s">
        <v>1062</v>
      </c>
      <c r="C4001" t="s">
        <v>1433</v>
      </c>
      <c r="D4001" t="s">
        <v>239</v>
      </c>
      <c r="E4001" t="s">
        <v>1546</v>
      </c>
      <c r="F4001" t="s">
        <v>126</v>
      </c>
      <c r="G4001" s="87">
        <v>44004</v>
      </c>
      <c r="H4001" t="s">
        <v>2974</v>
      </c>
      <c r="I4001" t="s">
        <v>6773</v>
      </c>
      <c r="J4001" t="s">
        <v>6113</v>
      </c>
      <c r="K4001">
        <v>10409</v>
      </c>
      <c r="L4001" t="s">
        <v>6774</v>
      </c>
      <c r="M4001" s="87">
        <v>44006</v>
      </c>
      <c r="N4001" t="s">
        <v>1551</v>
      </c>
      <c r="O4001" t="s">
        <v>1552</v>
      </c>
      <c r="P4001" s="61">
        <v>110</v>
      </c>
      <c r="Q4001" t="s">
        <v>1552</v>
      </c>
      <c r="R4001" s="61">
        <v>110</v>
      </c>
      <c r="S4001" s="61">
        <v>0</v>
      </c>
    </row>
    <row r="4002" spans="1:19" x14ac:dyDescent="0.2">
      <c r="A4002" t="s">
        <v>647</v>
      </c>
      <c r="B4002" t="s">
        <v>1062</v>
      </c>
      <c r="C4002" t="s">
        <v>1433</v>
      </c>
      <c r="D4002" t="s">
        <v>239</v>
      </c>
      <c r="E4002" t="s">
        <v>1546</v>
      </c>
      <c r="F4002" t="s">
        <v>126</v>
      </c>
      <c r="G4002" s="87">
        <v>44004</v>
      </c>
      <c r="H4002" t="s">
        <v>2974</v>
      </c>
      <c r="I4002" t="s">
        <v>6775</v>
      </c>
      <c r="J4002" t="s">
        <v>4852</v>
      </c>
      <c r="K4002">
        <v>10409</v>
      </c>
      <c r="L4002" t="s">
        <v>6776</v>
      </c>
      <c r="M4002" s="87">
        <v>44006</v>
      </c>
      <c r="N4002" t="s">
        <v>1551</v>
      </c>
      <c r="O4002" t="s">
        <v>1552</v>
      </c>
      <c r="P4002" s="61">
        <v>1760</v>
      </c>
      <c r="Q4002" t="s">
        <v>1552</v>
      </c>
      <c r="R4002" s="61">
        <v>1760</v>
      </c>
      <c r="S4002" s="61">
        <v>0</v>
      </c>
    </row>
    <row r="4003" spans="1:19" x14ac:dyDescent="0.2">
      <c r="A4003" t="s">
        <v>647</v>
      </c>
      <c r="B4003" t="s">
        <v>1062</v>
      </c>
      <c r="C4003" t="s">
        <v>1433</v>
      </c>
      <c r="D4003" t="s">
        <v>239</v>
      </c>
      <c r="E4003" t="s">
        <v>1546</v>
      </c>
      <c r="F4003" t="s">
        <v>126</v>
      </c>
      <c r="G4003" s="87">
        <v>44005</v>
      </c>
      <c r="H4003" t="s">
        <v>2974</v>
      </c>
      <c r="I4003" t="s">
        <v>4485</v>
      </c>
      <c r="J4003" t="s">
        <v>6777</v>
      </c>
      <c r="K4003">
        <v>10409</v>
      </c>
      <c r="L4003" t="s">
        <v>6778</v>
      </c>
      <c r="M4003" s="87">
        <v>44006</v>
      </c>
      <c r="N4003" t="s">
        <v>1551</v>
      </c>
      <c r="O4003" t="s">
        <v>1552</v>
      </c>
      <c r="P4003" s="61">
        <v>-100</v>
      </c>
      <c r="Q4003" t="s">
        <v>1552</v>
      </c>
      <c r="R4003" s="61">
        <v>0</v>
      </c>
      <c r="S4003" s="61">
        <v>-100</v>
      </c>
    </row>
    <row r="4004" spans="1:19" x14ac:dyDescent="0.2">
      <c r="A4004" t="s">
        <v>647</v>
      </c>
      <c r="B4004" t="s">
        <v>1062</v>
      </c>
      <c r="C4004" t="s">
        <v>1433</v>
      </c>
      <c r="D4004" t="s">
        <v>239</v>
      </c>
      <c r="E4004" t="s">
        <v>1546</v>
      </c>
      <c r="F4004" t="s">
        <v>126</v>
      </c>
      <c r="G4004" s="87">
        <v>44005</v>
      </c>
      <c r="H4004" t="s">
        <v>2974</v>
      </c>
      <c r="I4004" t="s">
        <v>4485</v>
      </c>
      <c r="J4004" t="s">
        <v>4740</v>
      </c>
      <c r="K4004">
        <v>10409</v>
      </c>
      <c r="L4004" t="s">
        <v>6778</v>
      </c>
      <c r="M4004" s="87">
        <v>44006</v>
      </c>
      <c r="N4004" t="s">
        <v>1551</v>
      </c>
      <c r="O4004" t="s">
        <v>1552</v>
      </c>
      <c r="P4004" s="61">
        <v>-300</v>
      </c>
      <c r="Q4004" t="s">
        <v>1552</v>
      </c>
      <c r="R4004" s="61">
        <v>0</v>
      </c>
      <c r="S4004" s="61">
        <v>-300</v>
      </c>
    </row>
    <row r="4005" spans="1:19" x14ac:dyDescent="0.2">
      <c r="A4005" t="s">
        <v>647</v>
      </c>
      <c r="B4005" t="s">
        <v>1062</v>
      </c>
      <c r="C4005" t="s">
        <v>1433</v>
      </c>
      <c r="D4005" t="s">
        <v>239</v>
      </c>
      <c r="E4005" t="s">
        <v>1546</v>
      </c>
      <c r="F4005" t="s">
        <v>126</v>
      </c>
      <c r="G4005" s="87">
        <v>44005</v>
      </c>
      <c r="H4005" t="s">
        <v>2974</v>
      </c>
      <c r="I4005" t="s">
        <v>6779</v>
      </c>
      <c r="J4005" t="s">
        <v>5627</v>
      </c>
      <c r="K4005">
        <v>10414</v>
      </c>
      <c r="L4005" t="s">
        <v>6780</v>
      </c>
      <c r="M4005" s="87">
        <v>44012</v>
      </c>
      <c r="N4005" t="s">
        <v>1635</v>
      </c>
      <c r="O4005" t="s">
        <v>1552</v>
      </c>
      <c r="P4005" s="61">
        <v>5500</v>
      </c>
      <c r="Q4005" t="s">
        <v>1552</v>
      </c>
      <c r="R4005" s="61">
        <v>5500</v>
      </c>
      <c r="S4005" s="61">
        <v>0</v>
      </c>
    </row>
    <row r="4006" spans="1:19" x14ac:dyDescent="0.2">
      <c r="A4006" t="s">
        <v>647</v>
      </c>
      <c r="B4006" t="s">
        <v>1062</v>
      </c>
      <c r="C4006" t="s">
        <v>1433</v>
      </c>
      <c r="D4006" t="s">
        <v>239</v>
      </c>
      <c r="E4006" t="s">
        <v>1546</v>
      </c>
      <c r="F4006" t="s">
        <v>126</v>
      </c>
      <c r="G4006" s="87">
        <v>44005</v>
      </c>
      <c r="H4006" t="s">
        <v>2974</v>
      </c>
      <c r="I4006" t="s">
        <v>6781</v>
      </c>
      <c r="J4006" t="s">
        <v>6782</v>
      </c>
      <c r="K4006">
        <v>10414</v>
      </c>
      <c r="L4006" t="s">
        <v>6783</v>
      </c>
      <c r="M4006" s="87">
        <v>44012</v>
      </c>
      <c r="N4006" t="s">
        <v>1635</v>
      </c>
      <c r="O4006" t="s">
        <v>1552</v>
      </c>
      <c r="P4006" s="61">
        <v>110</v>
      </c>
      <c r="Q4006" t="s">
        <v>1552</v>
      </c>
      <c r="R4006" s="61">
        <v>110</v>
      </c>
      <c r="S4006" s="61">
        <v>0</v>
      </c>
    </row>
    <row r="4007" spans="1:19" x14ac:dyDescent="0.2">
      <c r="A4007" t="s">
        <v>647</v>
      </c>
      <c r="B4007" t="s">
        <v>1062</v>
      </c>
      <c r="C4007" t="s">
        <v>1433</v>
      </c>
      <c r="D4007" t="s">
        <v>239</v>
      </c>
      <c r="E4007" t="s">
        <v>1546</v>
      </c>
      <c r="F4007" t="s">
        <v>126</v>
      </c>
      <c r="G4007" s="87">
        <v>44007</v>
      </c>
      <c r="H4007" t="s">
        <v>2974</v>
      </c>
      <c r="I4007" t="s">
        <v>6784</v>
      </c>
      <c r="J4007" t="s">
        <v>6785</v>
      </c>
      <c r="K4007">
        <v>10414</v>
      </c>
      <c r="L4007" t="s">
        <v>6780</v>
      </c>
      <c r="M4007" s="87">
        <v>44012</v>
      </c>
      <c r="N4007" t="s">
        <v>1635</v>
      </c>
      <c r="O4007" t="s">
        <v>1552</v>
      </c>
      <c r="P4007" s="61">
        <v>2200</v>
      </c>
      <c r="Q4007" t="s">
        <v>1552</v>
      </c>
      <c r="R4007" s="61">
        <v>2200</v>
      </c>
      <c r="S4007" s="61">
        <v>0</v>
      </c>
    </row>
    <row r="4008" spans="1:19" x14ac:dyDescent="0.2">
      <c r="A4008" t="s">
        <v>647</v>
      </c>
      <c r="B4008" t="s">
        <v>1062</v>
      </c>
      <c r="C4008" t="s">
        <v>1433</v>
      </c>
      <c r="D4008" t="s">
        <v>239</v>
      </c>
      <c r="E4008" t="s">
        <v>1546</v>
      </c>
      <c r="F4008" t="s">
        <v>126</v>
      </c>
      <c r="G4008" s="87">
        <v>44008</v>
      </c>
      <c r="H4008" t="s">
        <v>2974</v>
      </c>
      <c r="I4008" t="s">
        <v>4485</v>
      </c>
      <c r="J4008" t="s">
        <v>4742</v>
      </c>
      <c r="K4008">
        <v>10411</v>
      </c>
      <c r="L4008" t="s">
        <v>6786</v>
      </c>
      <c r="M4008" s="87">
        <v>44008</v>
      </c>
      <c r="N4008" t="s">
        <v>1551</v>
      </c>
      <c r="O4008" t="s">
        <v>1552</v>
      </c>
      <c r="P4008" s="61">
        <v>-200</v>
      </c>
      <c r="Q4008" t="s">
        <v>1552</v>
      </c>
      <c r="R4008" s="61">
        <v>0</v>
      </c>
      <c r="S4008" s="61">
        <v>-200</v>
      </c>
    </row>
    <row r="4009" spans="1:19" x14ac:dyDescent="0.2">
      <c r="A4009" t="s">
        <v>647</v>
      </c>
      <c r="B4009" t="s">
        <v>1062</v>
      </c>
      <c r="C4009" t="s">
        <v>1433</v>
      </c>
      <c r="D4009" t="s">
        <v>239</v>
      </c>
      <c r="E4009" t="s">
        <v>1546</v>
      </c>
      <c r="F4009" t="s">
        <v>126</v>
      </c>
      <c r="G4009" s="87">
        <v>44008</v>
      </c>
      <c r="H4009" t="s">
        <v>2974</v>
      </c>
      <c r="I4009" t="s">
        <v>4485</v>
      </c>
      <c r="J4009" t="s">
        <v>5808</v>
      </c>
      <c r="K4009">
        <v>10411</v>
      </c>
      <c r="L4009" t="s">
        <v>6786</v>
      </c>
      <c r="M4009" s="87">
        <v>44008</v>
      </c>
      <c r="N4009" t="s">
        <v>1551</v>
      </c>
      <c r="O4009" t="s">
        <v>1552</v>
      </c>
      <c r="P4009" s="61">
        <v>-400</v>
      </c>
      <c r="Q4009" t="s">
        <v>1552</v>
      </c>
      <c r="R4009" s="61">
        <v>0</v>
      </c>
      <c r="S4009" s="61">
        <v>-400</v>
      </c>
    </row>
    <row r="4010" spans="1:19" x14ac:dyDescent="0.2">
      <c r="A4010" t="s">
        <v>647</v>
      </c>
      <c r="B4010" t="s">
        <v>1062</v>
      </c>
      <c r="C4010" t="s">
        <v>1433</v>
      </c>
      <c r="D4010" t="s">
        <v>239</v>
      </c>
      <c r="E4010" t="s">
        <v>1546</v>
      </c>
      <c r="F4010" t="s">
        <v>126</v>
      </c>
      <c r="G4010" s="87">
        <v>44008</v>
      </c>
      <c r="H4010" t="s">
        <v>2974</v>
      </c>
      <c r="I4010" t="s">
        <v>4485</v>
      </c>
      <c r="J4010" t="s">
        <v>4490</v>
      </c>
      <c r="K4010">
        <v>10411</v>
      </c>
      <c r="L4010" t="s">
        <v>6786</v>
      </c>
      <c r="M4010" s="87">
        <v>44008</v>
      </c>
      <c r="N4010" t="s">
        <v>1551</v>
      </c>
      <c r="O4010" t="s">
        <v>1552</v>
      </c>
      <c r="P4010" s="61">
        <v>-200</v>
      </c>
      <c r="Q4010" t="s">
        <v>1552</v>
      </c>
      <c r="R4010" s="61">
        <v>0</v>
      </c>
      <c r="S4010" s="61">
        <v>-200</v>
      </c>
    </row>
    <row r="4011" spans="1:19" x14ac:dyDescent="0.2">
      <c r="A4011" t="s">
        <v>647</v>
      </c>
      <c r="B4011" t="s">
        <v>1062</v>
      </c>
      <c r="C4011" t="s">
        <v>1433</v>
      </c>
      <c r="D4011" t="s">
        <v>239</v>
      </c>
      <c r="E4011" t="s">
        <v>1546</v>
      </c>
      <c r="F4011" t="s">
        <v>126</v>
      </c>
      <c r="G4011" s="87">
        <v>44008</v>
      </c>
      <c r="H4011" t="s">
        <v>2974</v>
      </c>
      <c r="I4011" t="s">
        <v>4485</v>
      </c>
      <c r="J4011" t="s">
        <v>4741</v>
      </c>
      <c r="K4011">
        <v>10411</v>
      </c>
      <c r="L4011" t="s">
        <v>6786</v>
      </c>
      <c r="M4011" s="87">
        <v>44008</v>
      </c>
      <c r="N4011" t="s">
        <v>1551</v>
      </c>
      <c r="O4011" t="s">
        <v>1552</v>
      </c>
      <c r="P4011" s="61">
        <v>-300</v>
      </c>
      <c r="Q4011" t="s">
        <v>1552</v>
      </c>
      <c r="R4011" s="61">
        <v>0</v>
      </c>
      <c r="S4011" s="61">
        <v>-300</v>
      </c>
    </row>
    <row r="4012" spans="1:19" x14ac:dyDescent="0.2">
      <c r="A4012" t="s">
        <v>647</v>
      </c>
      <c r="B4012" t="s">
        <v>1062</v>
      </c>
      <c r="C4012" t="s">
        <v>1433</v>
      </c>
      <c r="D4012" t="s">
        <v>239</v>
      </c>
      <c r="E4012" t="s">
        <v>1546</v>
      </c>
      <c r="F4012" t="s">
        <v>126</v>
      </c>
      <c r="G4012" s="87">
        <v>44008</v>
      </c>
      <c r="H4012" t="s">
        <v>2974</v>
      </c>
      <c r="I4012" t="s">
        <v>4485</v>
      </c>
      <c r="J4012" t="s">
        <v>4549</v>
      </c>
      <c r="K4012">
        <v>10411</v>
      </c>
      <c r="L4012" t="s">
        <v>6786</v>
      </c>
      <c r="M4012" s="87">
        <v>44008</v>
      </c>
      <c r="N4012" t="s">
        <v>1551</v>
      </c>
      <c r="O4012" t="s">
        <v>1552</v>
      </c>
      <c r="P4012" s="61">
        <v>-300</v>
      </c>
      <c r="Q4012" t="s">
        <v>1552</v>
      </c>
      <c r="R4012" s="61">
        <v>0</v>
      </c>
      <c r="S4012" s="61">
        <v>-300</v>
      </c>
    </row>
    <row r="4013" spans="1:19" x14ac:dyDescent="0.2">
      <c r="A4013" t="s">
        <v>647</v>
      </c>
      <c r="B4013" t="s">
        <v>1062</v>
      </c>
      <c r="C4013" t="s">
        <v>1433</v>
      </c>
      <c r="D4013" t="s">
        <v>239</v>
      </c>
      <c r="E4013" t="s">
        <v>1546</v>
      </c>
      <c r="F4013" t="s">
        <v>126</v>
      </c>
      <c r="G4013" s="87">
        <v>44008</v>
      </c>
      <c r="H4013" t="s">
        <v>2974</v>
      </c>
      <c r="I4013" t="s">
        <v>4485</v>
      </c>
      <c r="J4013" t="s">
        <v>4738</v>
      </c>
      <c r="K4013">
        <v>10411</v>
      </c>
      <c r="L4013" t="s">
        <v>6786</v>
      </c>
      <c r="M4013" s="87">
        <v>44008</v>
      </c>
      <c r="N4013" t="s">
        <v>1551</v>
      </c>
      <c r="O4013" t="s">
        <v>1552</v>
      </c>
      <c r="P4013" s="61">
        <v>-400</v>
      </c>
      <c r="Q4013" t="s">
        <v>1552</v>
      </c>
      <c r="R4013" s="61">
        <v>0</v>
      </c>
      <c r="S4013" s="61">
        <v>-400</v>
      </c>
    </row>
    <row r="4014" spans="1:19" x14ac:dyDescent="0.2">
      <c r="A4014" t="s">
        <v>647</v>
      </c>
      <c r="B4014" t="s">
        <v>1062</v>
      </c>
      <c r="C4014" t="s">
        <v>1433</v>
      </c>
      <c r="D4014" t="s">
        <v>239</v>
      </c>
      <c r="E4014" t="s">
        <v>1546</v>
      </c>
      <c r="F4014" t="s">
        <v>126</v>
      </c>
      <c r="G4014" s="87">
        <v>44008</v>
      </c>
      <c r="H4014" t="s">
        <v>2974</v>
      </c>
      <c r="I4014" t="s">
        <v>4485</v>
      </c>
      <c r="J4014" t="s">
        <v>5245</v>
      </c>
      <c r="K4014">
        <v>10411</v>
      </c>
      <c r="L4014" t="s">
        <v>6786</v>
      </c>
      <c r="M4014" s="87">
        <v>44008</v>
      </c>
      <c r="N4014" t="s">
        <v>1551</v>
      </c>
      <c r="O4014" t="s">
        <v>1552</v>
      </c>
      <c r="P4014" s="61">
        <v>-100</v>
      </c>
      <c r="Q4014" t="s">
        <v>1552</v>
      </c>
      <c r="R4014" s="61">
        <v>0</v>
      </c>
      <c r="S4014" s="61">
        <v>-100</v>
      </c>
    </row>
    <row r="4015" spans="1:19" x14ac:dyDescent="0.2">
      <c r="A4015" t="s">
        <v>647</v>
      </c>
      <c r="B4015" t="s">
        <v>1062</v>
      </c>
      <c r="C4015" t="s">
        <v>1433</v>
      </c>
      <c r="D4015" t="s">
        <v>239</v>
      </c>
      <c r="E4015" t="s">
        <v>1546</v>
      </c>
      <c r="F4015" t="s">
        <v>126</v>
      </c>
      <c r="G4015" s="87">
        <v>44008</v>
      </c>
      <c r="H4015" t="s">
        <v>2974</v>
      </c>
      <c r="I4015" t="s">
        <v>4485</v>
      </c>
      <c r="J4015" t="s">
        <v>4743</v>
      </c>
      <c r="K4015">
        <v>10411</v>
      </c>
      <c r="L4015" t="s">
        <v>6786</v>
      </c>
      <c r="M4015" s="87">
        <v>44008</v>
      </c>
      <c r="N4015" t="s">
        <v>1551</v>
      </c>
      <c r="O4015" t="s">
        <v>1552</v>
      </c>
      <c r="P4015" s="61">
        <v>-200</v>
      </c>
      <c r="Q4015" t="s">
        <v>1552</v>
      </c>
      <c r="R4015" s="61">
        <v>0</v>
      </c>
      <c r="S4015" s="61">
        <v>-200</v>
      </c>
    </row>
    <row r="4016" spans="1:19" x14ac:dyDescent="0.2">
      <c r="A4016" t="s">
        <v>647</v>
      </c>
      <c r="B4016" t="s">
        <v>1062</v>
      </c>
      <c r="C4016" t="s">
        <v>1433</v>
      </c>
      <c r="D4016" t="s">
        <v>239</v>
      </c>
      <c r="E4016" t="s">
        <v>1546</v>
      </c>
      <c r="F4016" t="s">
        <v>126</v>
      </c>
      <c r="G4016" s="87">
        <v>44008</v>
      </c>
      <c r="H4016" t="s">
        <v>2974</v>
      </c>
      <c r="I4016" t="s">
        <v>4485</v>
      </c>
      <c r="J4016" t="s">
        <v>4563</v>
      </c>
      <c r="K4016">
        <v>10411</v>
      </c>
      <c r="L4016" t="s">
        <v>6786</v>
      </c>
      <c r="M4016" s="87">
        <v>44008</v>
      </c>
      <c r="N4016" t="s">
        <v>1551</v>
      </c>
      <c r="O4016" t="s">
        <v>1552</v>
      </c>
      <c r="P4016" s="61">
        <v>-600</v>
      </c>
      <c r="Q4016" t="s">
        <v>1552</v>
      </c>
      <c r="R4016" s="61">
        <v>0</v>
      </c>
      <c r="S4016" s="61">
        <v>-600</v>
      </c>
    </row>
    <row r="4017" spans="1:19" x14ac:dyDescent="0.2">
      <c r="A4017" t="s">
        <v>647</v>
      </c>
      <c r="B4017" t="s">
        <v>1062</v>
      </c>
      <c r="C4017" t="s">
        <v>1433</v>
      </c>
      <c r="D4017" t="s">
        <v>239</v>
      </c>
      <c r="E4017" t="s">
        <v>1546</v>
      </c>
      <c r="F4017" t="s">
        <v>126</v>
      </c>
      <c r="G4017" s="87">
        <v>44008</v>
      </c>
      <c r="H4017" t="s">
        <v>2974</v>
      </c>
      <c r="I4017" t="s">
        <v>4485</v>
      </c>
      <c r="J4017" t="s">
        <v>4739</v>
      </c>
      <c r="K4017">
        <v>10411</v>
      </c>
      <c r="L4017" t="s">
        <v>6786</v>
      </c>
      <c r="M4017" s="87">
        <v>44008</v>
      </c>
      <c r="N4017" t="s">
        <v>1551</v>
      </c>
      <c r="O4017" t="s">
        <v>1552</v>
      </c>
      <c r="P4017" s="61">
        <v>-500</v>
      </c>
      <c r="Q4017" t="s">
        <v>1552</v>
      </c>
      <c r="R4017" s="61">
        <v>0</v>
      </c>
      <c r="S4017" s="61">
        <v>-500</v>
      </c>
    </row>
    <row r="4018" spans="1:19" x14ac:dyDescent="0.2">
      <c r="A4018" t="s">
        <v>647</v>
      </c>
      <c r="B4018" t="s">
        <v>1062</v>
      </c>
      <c r="C4018" t="s">
        <v>1433</v>
      </c>
      <c r="D4018" t="s">
        <v>239</v>
      </c>
      <c r="E4018" t="s">
        <v>1546</v>
      </c>
      <c r="F4018" t="s">
        <v>126</v>
      </c>
      <c r="G4018" s="87">
        <v>44008</v>
      </c>
      <c r="H4018" t="s">
        <v>2974</v>
      </c>
      <c r="I4018" t="s">
        <v>4485</v>
      </c>
      <c r="J4018" t="s">
        <v>4740</v>
      </c>
      <c r="K4018">
        <v>10411</v>
      </c>
      <c r="L4018" t="s">
        <v>6786</v>
      </c>
      <c r="M4018" s="87">
        <v>44008</v>
      </c>
      <c r="N4018" t="s">
        <v>1551</v>
      </c>
      <c r="O4018" t="s">
        <v>1552</v>
      </c>
      <c r="P4018" s="61">
        <v>-1000</v>
      </c>
      <c r="Q4018" t="s">
        <v>1552</v>
      </c>
      <c r="R4018" s="61">
        <v>0</v>
      </c>
      <c r="S4018" s="61">
        <v>-1000</v>
      </c>
    </row>
    <row r="4019" spans="1:19" x14ac:dyDescent="0.2">
      <c r="A4019" t="s">
        <v>647</v>
      </c>
      <c r="B4019" t="s">
        <v>1062</v>
      </c>
      <c r="C4019" t="s">
        <v>1433</v>
      </c>
      <c r="D4019" t="s">
        <v>239</v>
      </c>
      <c r="E4019" t="s">
        <v>1546</v>
      </c>
      <c r="F4019" t="s">
        <v>126</v>
      </c>
      <c r="G4019" s="87">
        <v>44008</v>
      </c>
      <c r="H4019" t="s">
        <v>2974</v>
      </c>
      <c r="I4019" t="s">
        <v>4485</v>
      </c>
      <c r="J4019" t="s">
        <v>6787</v>
      </c>
      <c r="K4019">
        <v>10411</v>
      </c>
      <c r="L4019" t="s">
        <v>6786</v>
      </c>
      <c r="M4019" s="87">
        <v>44008</v>
      </c>
      <c r="N4019" t="s">
        <v>1551</v>
      </c>
      <c r="O4019" t="s">
        <v>1552</v>
      </c>
      <c r="P4019" s="61">
        <v>-300</v>
      </c>
      <c r="Q4019" t="s">
        <v>1552</v>
      </c>
      <c r="R4019" s="61">
        <v>0</v>
      </c>
      <c r="S4019" s="61">
        <v>-300</v>
      </c>
    </row>
    <row r="4020" spans="1:19" x14ac:dyDescent="0.2">
      <c r="A4020" t="s">
        <v>647</v>
      </c>
      <c r="B4020" t="s">
        <v>1062</v>
      </c>
      <c r="C4020" t="s">
        <v>1433</v>
      </c>
      <c r="D4020" t="s">
        <v>239</v>
      </c>
      <c r="E4020" t="s">
        <v>1546</v>
      </c>
      <c r="F4020" t="s">
        <v>126</v>
      </c>
      <c r="G4020" s="87">
        <v>44008</v>
      </c>
      <c r="H4020" t="s">
        <v>2974</v>
      </c>
      <c r="I4020" t="s">
        <v>4485</v>
      </c>
      <c r="J4020" t="s">
        <v>4649</v>
      </c>
      <c r="K4020">
        <v>10411</v>
      </c>
      <c r="L4020" t="s">
        <v>6786</v>
      </c>
      <c r="M4020" s="87">
        <v>44008</v>
      </c>
      <c r="N4020" t="s">
        <v>1551</v>
      </c>
      <c r="O4020" t="s">
        <v>1552</v>
      </c>
      <c r="P4020" s="61">
        <v>-300</v>
      </c>
      <c r="Q4020" t="s">
        <v>1552</v>
      </c>
      <c r="R4020" s="61">
        <v>0</v>
      </c>
      <c r="S4020" s="61">
        <v>-300</v>
      </c>
    </row>
    <row r="4021" spans="1:19" x14ac:dyDescent="0.2">
      <c r="A4021" t="s">
        <v>647</v>
      </c>
      <c r="B4021" t="s">
        <v>1062</v>
      </c>
      <c r="C4021" t="s">
        <v>1433</v>
      </c>
      <c r="D4021" t="s">
        <v>239</v>
      </c>
      <c r="E4021" t="s">
        <v>1546</v>
      </c>
      <c r="F4021" t="s">
        <v>126</v>
      </c>
      <c r="G4021" s="87">
        <v>44008</v>
      </c>
      <c r="H4021" t="s">
        <v>2974</v>
      </c>
      <c r="I4021" t="s">
        <v>6788</v>
      </c>
      <c r="J4021" t="s">
        <v>5048</v>
      </c>
      <c r="K4021">
        <v>10414</v>
      </c>
      <c r="L4021" t="s">
        <v>6780</v>
      </c>
      <c r="M4021" s="87">
        <v>44012</v>
      </c>
      <c r="N4021" t="s">
        <v>1635</v>
      </c>
      <c r="O4021" t="s">
        <v>1552</v>
      </c>
      <c r="P4021" s="61">
        <v>385</v>
      </c>
      <c r="Q4021" t="s">
        <v>1552</v>
      </c>
      <c r="R4021" s="61">
        <v>385</v>
      </c>
      <c r="S4021" s="61">
        <v>0</v>
      </c>
    </row>
    <row r="4022" spans="1:19" x14ac:dyDescent="0.2">
      <c r="A4022" t="s">
        <v>647</v>
      </c>
      <c r="B4022" t="s">
        <v>1062</v>
      </c>
      <c r="C4022" t="s">
        <v>1433</v>
      </c>
      <c r="D4022" t="s">
        <v>239</v>
      </c>
      <c r="E4022" t="s">
        <v>1546</v>
      </c>
      <c r="F4022" t="s">
        <v>126</v>
      </c>
      <c r="G4022" s="87">
        <v>44008</v>
      </c>
      <c r="H4022" t="s">
        <v>2974</v>
      </c>
      <c r="I4022" t="s">
        <v>3014</v>
      </c>
      <c r="J4022" t="s">
        <v>3015</v>
      </c>
      <c r="K4022">
        <v>10414</v>
      </c>
      <c r="L4022" t="s">
        <v>3016</v>
      </c>
      <c r="M4022" s="87">
        <v>44012</v>
      </c>
      <c r="N4022" t="s">
        <v>1635</v>
      </c>
      <c r="O4022" t="s">
        <v>1552</v>
      </c>
      <c r="P4022" s="61">
        <v>45</v>
      </c>
      <c r="Q4022" t="s">
        <v>1552</v>
      </c>
      <c r="R4022" s="61">
        <v>45</v>
      </c>
      <c r="S4022" s="61">
        <v>0</v>
      </c>
    </row>
    <row r="4023" spans="1:19" x14ac:dyDescent="0.2">
      <c r="A4023" t="s">
        <v>647</v>
      </c>
      <c r="B4023" t="s">
        <v>1062</v>
      </c>
      <c r="C4023" t="s">
        <v>1433</v>
      </c>
      <c r="D4023" t="s">
        <v>239</v>
      </c>
      <c r="E4023" t="s">
        <v>1546</v>
      </c>
      <c r="F4023" t="s">
        <v>126</v>
      </c>
      <c r="G4023" s="87">
        <v>44011</v>
      </c>
      <c r="H4023" t="s">
        <v>2974</v>
      </c>
      <c r="I4023" t="s">
        <v>6789</v>
      </c>
      <c r="J4023" t="s">
        <v>4954</v>
      </c>
      <c r="K4023">
        <v>10414</v>
      </c>
      <c r="L4023" t="s">
        <v>6780</v>
      </c>
      <c r="M4023" s="87">
        <v>44012</v>
      </c>
      <c r="N4023" t="s">
        <v>1635</v>
      </c>
      <c r="O4023" t="s">
        <v>1552</v>
      </c>
      <c r="P4023" s="61">
        <v>1430</v>
      </c>
      <c r="Q4023" t="s">
        <v>1552</v>
      </c>
      <c r="R4023" s="61">
        <v>1430</v>
      </c>
      <c r="S4023" s="61">
        <v>0</v>
      </c>
    </row>
    <row r="4024" spans="1:19" x14ac:dyDescent="0.2">
      <c r="A4024" t="s">
        <v>647</v>
      </c>
      <c r="B4024" t="s">
        <v>1062</v>
      </c>
      <c r="C4024" t="s">
        <v>1433</v>
      </c>
      <c r="D4024" t="s">
        <v>239</v>
      </c>
      <c r="E4024" t="s">
        <v>1546</v>
      </c>
      <c r="F4024" t="s">
        <v>126</v>
      </c>
      <c r="G4024" s="87">
        <v>44011</v>
      </c>
      <c r="H4024" t="s">
        <v>2974</v>
      </c>
      <c r="I4024" t="s">
        <v>6790</v>
      </c>
      <c r="J4024" t="s">
        <v>6791</v>
      </c>
      <c r="K4024">
        <v>10413</v>
      </c>
      <c r="L4024" t="s">
        <v>6792</v>
      </c>
      <c r="M4024" s="87">
        <v>44012</v>
      </c>
      <c r="N4024" t="s">
        <v>1635</v>
      </c>
      <c r="O4024" t="s">
        <v>1552</v>
      </c>
      <c r="P4024" s="61">
        <v>561</v>
      </c>
      <c r="Q4024" t="s">
        <v>1552</v>
      </c>
      <c r="R4024" s="61">
        <v>561</v>
      </c>
      <c r="S4024" s="61">
        <v>0</v>
      </c>
    </row>
    <row r="4025" spans="1:19" x14ac:dyDescent="0.2">
      <c r="A4025" t="s">
        <v>647</v>
      </c>
      <c r="B4025" t="s">
        <v>1062</v>
      </c>
      <c r="C4025" t="s">
        <v>1433</v>
      </c>
      <c r="D4025" t="s">
        <v>239</v>
      </c>
      <c r="E4025" t="s">
        <v>1546</v>
      </c>
      <c r="F4025" t="s">
        <v>126</v>
      </c>
      <c r="G4025" s="87">
        <v>44011</v>
      </c>
      <c r="H4025" t="s">
        <v>2974</v>
      </c>
      <c r="I4025" t="s">
        <v>6793</v>
      </c>
      <c r="J4025" t="s">
        <v>6794</v>
      </c>
      <c r="K4025">
        <v>10413</v>
      </c>
      <c r="L4025" t="s">
        <v>6795</v>
      </c>
      <c r="M4025" s="87">
        <v>44012</v>
      </c>
      <c r="N4025" t="s">
        <v>1635</v>
      </c>
      <c r="O4025" t="s">
        <v>1552</v>
      </c>
      <c r="P4025" s="61">
        <v>2200</v>
      </c>
      <c r="Q4025" t="s">
        <v>1552</v>
      </c>
      <c r="R4025" s="61">
        <v>2200</v>
      </c>
      <c r="S4025" s="61">
        <v>0</v>
      </c>
    </row>
    <row r="4026" spans="1:19" x14ac:dyDescent="0.2">
      <c r="A4026" t="s">
        <v>647</v>
      </c>
      <c r="B4026" t="s">
        <v>1062</v>
      </c>
      <c r="C4026" t="s">
        <v>1433</v>
      </c>
      <c r="D4026" t="s">
        <v>239</v>
      </c>
      <c r="E4026" t="s">
        <v>1546</v>
      </c>
      <c r="F4026" t="s">
        <v>126</v>
      </c>
      <c r="G4026" s="87">
        <v>44011</v>
      </c>
      <c r="H4026" t="s">
        <v>2974</v>
      </c>
      <c r="I4026" t="s">
        <v>6796</v>
      </c>
      <c r="J4026" t="s">
        <v>4747</v>
      </c>
      <c r="K4026">
        <v>10413</v>
      </c>
      <c r="L4026" t="s">
        <v>6795</v>
      </c>
      <c r="M4026" s="87">
        <v>44012</v>
      </c>
      <c r="N4026" t="s">
        <v>1635</v>
      </c>
      <c r="O4026" t="s">
        <v>1552</v>
      </c>
      <c r="P4026" s="61">
        <v>1045</v>
      </c>
      <c r="Q4026" t="s">
        <v>1552</v>
      </c>
      <c r="R4026" s="61">
        <v>1045</v>
      </c>
      <c r="S4026" s="61">
        <v>0</v>
      </c>
    </row>
    <row r="4027" spans="1:19" x14ac:dyDescent="0.2">
      <c r="A4027" t="s">
        <v>647</v>
      </c>
      <c r="B4027" t="s">
        <v>1062</v>
      </c>
      <c r="C4027" t="s">
        <v>1433</v>
      </c>
      <c r="D4027" t="s">
        <v>239</v>
      </c>
      <c r="E4027" t="s">
        <v>1546</v>
      </c>
      <c r="F4027" t="s">
        <v>126</v>
      </c>
      <c r="G4027" s="87">
        <v>44011</v>
      </c>
      <c r="H4027" t="s">
        <v>2974</v>
      </c>
      <c r="I4027" t="s">
        <v>6797</v>
      </c>
      <c r="J4027" t="s">
        <v>6798</v>
      </c>
      <c r="K4027">
        <v>10413</v>
      </c>
      <c r="L4027" t="s">
        <v>6792</v>
      </c>
      <c r="M4027" s="87">
        <v>44012</v>
      </c>
      <c r="N4027" t="s">
        <v>1635</v>
      </c>
      <c r="O4027" t="s">
        <v>1552</v>
      </c>
      <c r="P4027" s="61">
        <v>110</v>
      </c>
      <c r="Q4027" t="s">
        <v>1552</v>
      </c>
      <c r="R4027" s="61">
        <v>110</v>
      </c>
      <c r="S4027" s="61">
        <v>0</v>
      </c>
    </row>
    <row r="4028" spans="1:19" x14ac:dyDescent="0.2">
      <c r="A4028" t="s">
        <v>647</v>
      </c>
      <c r="B4028" t="s">
        <v>1062</v>
      </c>
      <c r="C4028" t="s">
        <v>1433</v>
      </c>
      <c r="D4028" t="s">
        <v>239</v>
      </c>
      <c r="E4028" t="s">
        <v>1546</v>
      </c>
      <c r="F4028" t="s">
        <v>126</v>
      </c>
      <c r="G4028" s="87">
        <v>44012</v>
      </c>
      <c r="H4028" t="s">
        <v>2974</v>
      </c>
      <c r="I4028" t="s">
        <v>6799</v>
      </c>
      <c r="J4028" t="s">
        <v>6040</v>
      </c>
      <c r="K4028">
        <v>10413</v>
      </c>
      <c r="L4028" t="s">
        <v>6800</v>
      </c>
      <c r="M4028" s="87">
        <v>44012</v>
      </c>
      <c r="N4028" t="s">
        <v>1635</v>
      </c>
      <c r="O4028" t="s">
        <v>1552</v>
      </c>
      <c r="P4028" s="61">
        <v>110</v>
      </c>
      <c r="Q4028" t="s">
        <v>1552</v>
      </c>
      <c r="R4028" s="61">
        <v>110</v>
      </c>
      <c r="S4028" s="61">
        <v>0</v>
      </c>
    </row>
    <row r="4029" spans="1:19" x14ac:dyDescent="0.2">
      <c r="A4029" t="s">
        <v>647</v>
      </c>
      <c r="B4029" t="s">
        <v>1062</v>
      </c>
      <c r="C4029" t="s">
        <v>1433</v>
      </c>
      <c r="D4029" t="s">
        <v>239</v>
      </c>
      <c r="E4029" t="s">
        <v>1546</v>
      </c>
      <c r="F4029" t="s">
        <v>126</v>
      </c>
      <c r="G4029" s="87">
        <v>44012</v>
      </c>
      <c r="H4029" t="s">
        <v>2974</v>
      </c>
      <c r="I4029" t="s">
        <v>6801</v>
      </c>
      <c r="J4029" t="s">
        <v>4894</v>
      </c>
      <c r="K4029">
        <v>10413</v>
      </c>
      <c r="L4029" t="s">
        <v>4184</v>
      </c>
      <c r="M4029" s="87">
        <v>44012</v>
      </c>
      <c r="N4029" t="s">
        <v>1635</v>
      </c>
      <c r="O4029" t="s">
        <v>1552</v>
      </c>
      <c r="P4029" s="61">
        <v>1925</v>
      </c>
      <c r="Q4029" t="s">
        <v>1552</v>
      </c>
      <c r="R4029" s="61">
        <v>1925</v>
      </c>
      <c r="S4029" s="61">
        <v>0</v>
      </c>
    </row>
    <row r="4030" spans="1:19" x14ac:dyDescent="0.2">
      <c r="A4030" t="s">
        <v>647</v>
      </c>
      <c r="B4030" t="s">
        <v>1062</v>
      </c>
      <c r="C4030" t="s">
        <v>1433</v>
      </c>
      <c r="D4030" t="s">
        <v>239</v>
      </c>
      <c r="E4030" t="s">
        <v>1546</v>
      </c>
      <c r="F4030" t="s">
        <v>126</v>
      </c>
      <c r="G4030" s="87">
        <v>44012</v>
      </c>
      <c r="H4030" t="s">
        <v>2974</v>
      </c>
      <c r="I4030" t="s">
        <v>6802</v>
      </c>
      <c r="J4030" t="s">
        <v>6803</v>
      </c>
      <c r="K4030">
        <v>10413</v>
      </c>
      <c r="L4030" t="s">
        <v>4184</v>
      </c>
      <c r="M4030" s="87">
        <v>44012</v>
      </c>
      <c r="N4030" t="s">
        <v>1635</v>
      </c>
      <c r="O4030" t="s">
        <v>1552</v>
      </c>
      <c r="P4030" s="61">
        <v>1089</v>
      </c>
      <c r="Q4030" t="s">
        <v>1552</v>
      </c>
      <c r="R4030" s="61">
        <v>1089</v>
      </c>
      <c r="S4030" s="61">
        <v>0</v>
      </c>
    </row>
    <row r="4031" spans="1:19" x14ac:dyDescent="0.2">
      <c r="A4031" t="s">
        <v>647</v>
      </c>
      <c r="B4031" t="s">
        <v>1062</v>
      </c>
      <c r="C4031" t="s">
        <v>1433</v>
      </c>
      <c r="D4031" t="s">
        <v>239</v>
      </c>
      <c r="E4031" t="s">
        <v>1546</v>
      </c>
      <c r="F4031" t="s">
        <v>126</v>
      </c>
      <c r="G4031" s="87">
        <v>44012</v>
      </c>
      <c r="H4031" t="s">
        <v>2974</v>
      </c>
      <c r="I4031" t="s">
        <v>6804</v>
      </c>
      <c r="J4031" t="s">
        <v>4727</v>
      </c>
      <c r="K4031">
        <v>10413</v>
      </c>
      <c r="L4031" t="s">
        <v>4184</v>
      </c>
      <c r="M4031" s="87">
        <v>44012</v>
      </c>
      <c r="N4031" t="s">
        <v>1635</v>
      </c>
      <c r="O4031" t="s">
        <v>1552</v>
      </c>
      <c r="P4031" s="61">
        <v>825</v>
      </c>
      <c r="Q4031" t="s">
        <v>1552</v>
      </c>
      <c r="R4031" s="61">
        <v>825</v>
      </c>
      <c r="S4031" s="61">
        <v>0</v>
      </c>
    </row>
    <row r="4032" spans="1:19" x14ac:dyDescent="0.2">
      <c r="A4032" t="s">
        <v>647</v>
      </c>
      <c r="B4032" t="s">
        <v>1062</v>
      </c>
      <c r="C4032" t="s">
        <v>1433</v>
      </c>
      <c r="D4032" t="s">
        <v>239</v>
      </c>
      <c r="E4032" t="s">
        <v>1546</v>
      </c>
      <c r="F4032" t="s">
        <v>126</v>
      </c>
      <c r="G4032" s="87">
        <v>44012</v>
      </c>
      <c r="H4032" t="s">
        <v>2974</v>
      </c>
      <c r="I4032" t="s">
        <v>6805</v>
      </c>
      <c r="J4032" t="s">
        <v>6080</v>
      </c>
      <c r="K4032">
        <v>10413</v>
      </c>
      <c r="L4032" t="s">
        <v>4184</v>
      </c>
      <c r="M4032" s="87">
        <v>44012</v>
      </c>
      <c r="N4032" t="s">
        <v>1635</v>
      </c>
      <c r="O4032" t="s">
        <v>1552</v>
      </c>
      <c r="P4032" s="61">
        <v>660</v>
      </c>
      <c r="Q4032" t="s">
        <v>1552</v>
      </c>
      <c r="R4032" s="61">
        <v>660</v>
      </c>
      <c r="S4032" s="61">
        <v>0</v>
      </c>
    </row>
    <row r="4033" spans="1:19" x14ac:dyDescent="0.2">
      <c r="A4033" t="s">
        <v>647</v>
      </c>
      <c r="B4033" t="s">
        <v>1062</v>
      </c>
      <c r="C4033" t="s">
        <v>1433</v>
      </c>
      <c r="D4033" t="s">
        <v>239</v>
      </c>
      <c r="E4033" t="s">
        <v>1546</v>
      </c>
      <c r="F4033" t="s">
        <v>126</v>
      </c>
      <c r="G4033" s="87">
        <v>44012</v>
      </c>
      <c r="H4033" t="s">
        <v>2974</v>
      </c>
      <c r="I4033" t="s">
        <v>6806</v>
      </c>
      <c r="J4033" t="s">
        <v>4797</v>
      </c>
      <c r="K4033">
        <v>10413</v>
      </c>
      <c r="L4033" t="s">
        <v>4184</v>
      </c>
      <c r="M4033" s="87">
        <v>44012</v>
      </c>
      <c r="N4033" t="s">
        <v>1635</v>
      </c>
      <c r="O4033" t="s">
        <v>1552</v>
      </c>
      <c r="P4033" s="61">
        <v>341</v>
      </c>
      <c r="Q4033" t="s">
        <v>1552</v>
      </c>
      <c r="R4033" s="61">
        <v>341</v>
      </c>
      <c r="S4033" s="61">
        <v>0</v>
      </c>
    </row>
    <row r="4034" spans="1:19" x14ac:dyDescent="0.2">
      <c r="A4034" t="s">
        <v>647</v>
      </c>
      <c r="B4034" t="s">
        <v>1062</v>
      </c>
      <c r="C4034" t="s">
        <v>1433</v>
      </c>
      <c r="D4034" t="s">
        <v>239</v>
      </c>
      <c r="E4034" t="s">
        <v>1546</v>
      </c>
      <c r="F4034" t="s">
        <v>126</v>
      </c>
      <c r="G4034" s="87">
        <v>44012</v>
      </c>
      <c r="H4034" t="s">
        <v>2974</v>
      </c>
      <c r="I4034" t="s">
        <v>4183</v>
      </c>
      <c r="J4034" t="s">
        <v>4112</v>
      </c>
      <c r="K4034">
        <v>10413</v>
      </c>
      <c r="L4034" t="s">
        <v>4184</v>
      </c>
      <c r="M4034" s="87">
        <v>44012</v>
      </c>
      <c r="N4034" t="s">
        <v>1635</v>
      </c>
      <c r="O4034" t="s">
        <v>1552</v>
      </c>
      <c r="P4034" s="61">
        <v>-1.2</v>
      </c>
      <c r="Q4034" t="s">
        <v>1552</v>
      </c>
      <c r="R4034" s="61">
        <v>0</v>
      </c>
      <c r="S4034" s="61">
        <v>-1.2</v>
      </c>
    </row>
    <row r="4035" spans="1:19" x14ac:dyDescent="0.2">
      <c r="A4035" t="s">
        <v>648</v>
      </c>
      <c r="B4035" t="s">
        <v>1065</v>
      </c>
      <c r="C4035" t="s">
        <v>1436</v>
      </c>
      <c r="D4035" t="s">
        <v>239</v>
      </c>
      <c r="E4035" t="s">
        <v>1546</v>
      </c>
      <c r="F4035" t="s">
        <v>115</v>
      </c>
      <c r="G4035" s="87">
        <v>43647</v>
      </c>
      <c r="H4035" t="s">
        <v>2974</v>
      </c>
      <c r="I4035" t="s">
        <v>4479</v>
      </c>
      <c r="J4035" t="s">
        <v>4480</v>
      </c>
      <c r="K4035">
        <v>10219</v>
      </c>
      <c r="L4035" t="s">
        <v>4481</v>
      </c>
      <c r="M4035" s="87">
        <v>43648</v>
      </c>
      <c r="N4035" t="s">
        <v>1551</v>
      </c>
      <c r="O4035" t="s">
        <v>1552</v>
      </c>
      <c r="P4035" s="61">
        <v>-495</v>
      </c>
      <c r="Q4035" t="s">
        <v>1552</v>
      </c>
      <c r="R4035" s="61">
        <v>0</v>
      </c>
      <c r="S4035" s="61">
        <v>-495</v>
      </c>
    </row>
    <row r="4036" spans="1:19" x14ac:dyDescent="0.2">
      <c r="A4036" t="s">
        <v>648</v>
      </c>
      <c r="B4036" t="s">
        <v>1065</v>
      </c>
      <c r="C4036" t="s">
        <v>1436</v>
      </c>
      <c r="D4036" t="s">
        <v>239</v>
      </c>
      <c r="E4036" t="s">
        <v>1546</v>
      </c>
      <c r="F4036" t="s">
        <v>115</v>
      </c>
      <c r="G4036" s="87">
        <v>43647</v>
      </c>
      <c r="H4036" t="s">
        <v>6807</v>
      </c>
      <c r="I4036" t="s">
        <v>6808</v>
      </c>
      <c r="J4036" t="s">
        <v>6809</v>
      </c>
      <c r="K4036">
        <v>10219</v>
      </c>
      <c r="L4036" t="s">
        <v>6810</v>
      </c>
      <c r="M4036" s="87">
        <v>43648</v>
      </c>
      <c r="N4036" t="s">
        <v>1551</v>
      </c>
      <c r="O4036" t="s">
        <v>1552</v>
      </c>
      <c r="P4036" s="61">
        <v>495</v>
      </c>
      <c r="Q4036" t="s">
        <v>1552</v>
      </c>
      <c r="R4036" s="61">
        <v>495</v>
      </c>
      <c r="S4036" s="61">
        <v>0</v>
      </c>
    </row>
    <row r="4037" spans="1:19" x14ac:dyDescent="0.2">
      <c r="A4037" t="s">
        <v>648</v>
      </c>
      <c r="B4037" t="s">
        <v>1065</v>
      </c>
      <c r="C4037" t="s">
        <v>1436</v>
      </c>
      <c r="D4037" t="s">
        <v>239</v>
      </c>
      <c r="E4037" t="s">
        <v>1546</v>
      </c>
      <c r="F4037" t="s">
        <v>115</v>
      </c>
      <c r="G4037" s="87">
        <v>43648</v>
      </c>
      <c r="H4037" t="s">
        <v>2974</v>
      </c>
      <c r="I4037" t="s">
        <v>4485</v>
      </c>
      <c r="J4037" t="s">
        <v>4486</v>
      </c>
      <c r="K4037">
        <v>10219</v>
      </c>
      <c r="L4037" t="s">
        <v>4487</v>
      </c>
      <c r="M4037" s="87">
        <v>43648</v>
      </c>
      <c r="N4037" t="s">
        <v>1551</v>
      </c>
      <c r="O4037" t="s">
        <v>1552</v>
      </c>
      <c r="P4037" s="61">
        <v>671</v>
      </c>
      <c r="Q4037" t="s">
        <v>1552</v>
      </c>
      <c r="R4037" s="61">
        <v>671</v>
      </c>
      <c r="S4037" s="61">
        <v>0</v>
      </c>
    </row>
    <row r="4038" spans="1:19" x14ac:dyDescent="0.2">
      <c r="A4038" t="s">
        <v>648</v>
      </c>
      <c r="B4038" t="s">
        <v>1065</v>
      </c>
      <c r="C4038" t="s">
        <v>1436</v>
      </c>
      <c r="D4038" t="s">
        <v>239</v>
      </c>
      <c r="E4038" t="s">
        <v>1546</v>
      </c>
      <c r="F4038" t="s">
        <v>115</v>
      </c>
      <c r="G4038" s="87">
        <v>43648</v>
      </c>
      <c r="H4038" t="s">
        <v>2974</v>
      </c>
      <c r="I4038" t="s">
        <v>4485</v>
      </c>
      <c r="J4038" t="s">
        <v>4491</v>
      </c>
      <c r="K4038">
        <v>10219</v>
      </c>
      <c r="L4038" t="s">
        <v>4487</v>
      </c>
      <c r="M4038" s="87">
        <v>43648</v>
      </c>
      <c r="N4038" t="s">
        <v>1551</v>
      </c>
      <c r="O4038" t="s">
        <v>1552</v>
      </c>
      <c r="P4038" s="61">
        <v>200</v>
      </c>
      <c r="Q4038" t="s">
        <v>1552</v>
      </c>
      <c r="R4038" s="61">
        <v>200</v>
      </c>
      <c r="S4038" s="61">
        <v>0</v>
      </c>
    </row>
    <row r="4039" spans="1:19" x14ac:dyDescent="0.2">
      <c r="A4039" t="s">
        <v>648</v>
      </c>
      <c r="B4039" t="s">
        <v>1065</v>
      </c>
      <c r="C4039" t="s">
        <v>1436</v>
      </c>
      <c r="D4039" t="s">
        <v>239</v>
      </c>
      <c r="E4039" t="s">
        <v>1546</v>
      </c>
      <c r="F4039" t="s">
        <v>115</v>
      </c>
      <c r="G4039" s="87">
        <v>43648</v>
      </c>
      <c r="H4039" t="s">
        <v>2974</v>
      </c>
      <c r="I4039" t="s">
        <v>4485</v>
      </c>
      <c r="J4039" t="s">
        <v>4490</v>
      </c>
      <c r="K4039">
        <v>10219</v>
      </c>
      <c r="L4039" t="s">
        <v>4487</v>
      </c>
      <c r="M4039" s="87">
        <v>43648</v>
      </c>
      <c r="N4039" t="s">
        <v>1551</v>
      </c>
      <c r="O4039" t="s">
        <v>1552</v>
      </c>
      <c r="P4039" s="61">
        <v>150</v>
      </c>
      <c r="Q4039" t="s">
        <v>1552</v>
      </c>
      <c r="R4039" s="61">
        <v>150</v>
      </c>
      <c r="S4039" s="61">
        <v>0</v>
      </c>
    </row>
    <row r="4040" spans="1:19" x14ac:dyDescent="0.2">
      <c r="A4040" t="s">
        <v>648</v>
      </c>
      <c r="B4040" t="s">
        <v>1065</v>
      </c>
      <c r="C4040" t="s">
        <v>1436</v>
      </c>
      <c r="D4040" t="s">
        <v>239</v>
      </c>
      <c r="E4040" t="s">
        <v>1546</v>
      </c>
      <c r="F4040" t="s">
        <v>115</v>
      </c>
      <c r="G4040" s="87">
        <v>43648</v>
      </c>
      <c r="H4040" t="s">
        <v>2974</v>
      </c>
      <c r="I4040" t="s">
        <v>4485</v>
      </c>
      <c r="J4040" t="s">
        <v>4489</v>
      </c>
      <c r="K4040">
        <v>10219</v>
      </c>
      <c r="L4040" t="s">
        <v>4487</v>
      </c>
      <c r="M4040" s="87">
        <v>43648</v>
      </c>
      <c r="N4040" t="s">
        <v>1551</v>
      </c>
      <c r="O4040" t="s">
        <v>1552</v>
      </c>
      <c r="P4040" s="61">
        <v>100</v>
      </c>
      <c r="Q4040" t="s">
        <v>1552</v>
      </c>
      <c r="R4040" s="61">
        <v>100</v>
      </c>
      <c r="S4040" s="61">
        <v>0</v>
      </c>
    </row>
    <row r="4041" spans="1:19" x14ac:dyDescent="0.2">
      <c r="A4041" t="s">
        <v>648</v>
      </c>
      <c r="B4041" t="s">
        <v>1065</v>
      </c>
      <c r="C4041" t="s">
        <v>1436</v>
      </c>
      <c r="D4041" t="s">
        <v>239</v>
      </c>
      <c r="E4041" t="s">
        <v>1546</v>
      </c>
      <c r="F4041" t="s">
        <v>115</v>
      </c>
      <c r="G4041" s="87">
        <v>43648</v>
      </c>
      <c r="H4041" t="s">
        <v>2974</v>
      </c>
      <c r="I4041" t="s">
        <v>4485</v>
      </c>
      <c r="J4041" t="s">
        <v>4488</v>
      </c>
      <c r="K4041">
        <v>10219</v>
      </c>
      <c r="L4041" t="s">
        <v>4487</v>
      </c>
      <c r="M4041" s="87">
        <v>43648</v>
      </c>
      <c r="N4041" t="s">
        <v>1551</v>
      </c>
      <c r="O4041" t="s">
        <v>1552</v>
      </c>
      <c r="P4041" s="61">
        <v>97.5</v>
      </c>
      <c r="Q4041" t="s">
        <v>1552</v>
      </c>
      <c r="R4041" s="61">
        <v>97.5</v>
      </c>
      <c r="S4041" s="61">
        <v>0</v>
      </c>
    </row>
    <row r="4042" spans="1:19" x14ac:dyDescent="0.2">
      <c r="A4042" t="s">
        <v>648</v>
      </c>
      <c r="B4042" t="s">
        <v>1065</v>
      </c>
      <c r="C4042" t="s">
        <v>1436</v>
      </c>
      <c r="D4042" t="s">
        <v>239</v>
      </c>
      <c r="E4042" t="s">
        <v>1546</v>
      </c>
      <c r="F4042" t="s">
        <v>115</v>
      </c>
      <c r="G4042" s="87">
        <v>43648</v>
      </c>
      <c r="H4042" t="s">
        <v>2974</v>
      </c>
      <c r="I4042" t="s">
        <v>4492</v>
      </c>
      <c r="J4042" t="s">
        <v>4493</v>
      </c>
      <c r="K4042">
        <v>10219</v>
      </c>
      <c r="L4042" t="s">
        <v>4481</v>
      </c>
      <c r="M4042" s="87">
        <v>43648</v>
      </c>
      <c r="N4042" t="s">
        <v>1551</v>
      </c>
      <c r="O4042" t="s">
        <v>1552</v>
      </c>
      <c r="P4042" s="61">
        <v>-1017.5</v>
      </c>
      <c r="Q4042" t="s">
        <v>1552</v>
      </c>
      <c r="R4042" s="61">
        <v>0</v>
      </c>
      <c r="S4042" s="61">
        <v>-1017.5</v>
      </c>
    </row>
    <row r="4043" spans="1:19" x14ac:dyDescent="0.2">
      <c r="A4043" t="s">
        <v>648</v>
      </c>
      <c r="B4043" t="s">
        <v>1065</v>
      </c>
      <c r="C4043" t="s">
        <v>1436</v>
      </c>
      <c r="D4043" t="s">
        <v>239</v>
      </c>
      <c r="E4043" t="s">
        <v>1546</v>
      </c>
      <c r="F4043" t="s">
        <v>115</v>
      </c>
      <c r="G4043" s="87">
        <v>43648</v>
      </c>
      <c r="H4043" t="s">
        <v>2974</v>
      </c>
      <c r="I4043" t="s">
        <v>4494</v>
      </c>
      <c r="J4043" t="s">
        <v>4495</v>
      </c>
      <c r="K4043">
        <v>10220</v>
      </c>
      <c r="L4043" t="s">
        <v>4496</v>
      </c>
      <c r="M4043" s="87">
        <v>43650</v>
      </c>
      <c r="N4043" t="s">
        <v>1551</v>
      </c>
      <c r="O4043" t="s">
        <v>1552</v>
      </c>
      <c r="P4043" s="61">
        <v>-1089</v>
      </c>
      <c r="Q4043" t="s">
        <v>1552</v>
      </c>
      <c r="R4043" s="61">
        <v>0</v>
      </c>
      <c r="S4043" s="61">
        <v>-1089</v>
      </c>
    </row>
    <row r="4044" spans="1:19" x14ac:dyDescent="0.2">
      <c r="A4044" t="s">
        <v>648</v>
      </c>
      <c r="B4044" t="s">
        <v>1065</v>
      </c>
      <c r="C4044" t="s">
        <v>1436</v>
      </c>
      <c r="D4044" t="s">
        <v>239</v>
      </c>
      <c r="E4044" t="s">
        <v>1546</v>
      </c>
      <c r="F4044" t="s">
        <v>115</v>
      </c>
      <c r="G4044" s="87">
        <v>43648</v>
      </c>
      <c r="H4044" t="s">
        <v>2974</v>
      </c>
      <c r="I4044" t="s">
        <v>4497</v>
      </c>
      <c r="J4044" t="s">
        <v>4498</v>
      </c>
      <c r="K4044">
        <v>10220</v>
      </c>
      <c r="L4044" t="s">
        <v>4496</v>
      </c>
      <c r="M4044" s="87">
        <v>43650</v>
      </c>
      <c r="N4044" t="s">
        <v>1551</v>
      </c>
      <c r="O4044" t="s">
        <v>1552</v>
      </c>
      <c r="P4044" s="61">
        <v>-308</v>
      </c>
      <c r="Q4044" t="s">
        <v>1552</v>
      </c>
      <c r="R4044" s="61">
        <v>0</v>
      </c>
      <c r="S4044" s="61">
        <v>-308</v>
      </c>
    </row>
    <row r="4045" spans="1:19" x14ac:dyDescent="0.2">
      <c r="A4045" t="s">
        <v>648</v>
      </c>
      <c r="B4045" t="s">
        <v>1065</v>
      </c>
      <c r="C4045" t="s">
        <v>1436</v>
      </c>
      <c r="D4045" t="s">
        <v>239</v>
      </c>
      <c r="E4045" t="s">
        <v>1546</v>
      </c>
      <c r="F4045" t="s">
        <v>115</v>
      </c>
      <c r="G4045" s="87">
        <v>43648</v>
      </c>
      <c r="H4045" t="s">
        <v>2974</v>
      </c>
      <c r="I4045" t="s">
        <v>4504</v>
      </c>
      <c r="J4045" t="s">
        <v>4505</v>
      </c>
      <c r="K4045">
        <v>10220</v>
      </c>
      <c r="L4045" t="s">
        <v>4496</v>
      </c>
      <c r="M4045" s="87">
        <v>43650</v>
      </c>
      <c r="N4045" t="s">
        <v>1551</v>
      </c>
      <c r="O4045" t="s">
        <v>1552</v>
      </c>
      <c r="P4045" s="61">
        <v>-2200</v>
      </c>
      <c r="Q4045" t="s">
        <v>1552</v>
      </c>
      <c r="R4045" s="61">
        <v>0</v>
      </c>
      <c r="S4045" s="61">
        <v>-2200</v>
      </c>
    </row>
    <row r="4046" spans="1:19" x14ac:dyDescent="0.2">
      <c r="A4046" t="s">
        <v>648</v>
      </c>
      <c r="B4046" t="s">
        <v>1065</v>
      </c>
      <c r="C4046" t="s">
        <v>1436</v>
      </c>
      <c r="D4046" t="s">
        <v>239</v>
      </c>
      <c r="E4046" t="s">
        <v>1546</v>
      </c>
      <c r="F4046" t="s">
        <v>115</v>
      </c>
      <c r="G4046" s="87">
        <v>43648</v>
      </c>
      <c r="H4046" t="s">
        <v>6807</v>
      </c>
      <c r="I4046" t="s">
        <v>6811</v>
      </c>
      <c r="J4046" t="s">
        <v>6812</v>
      </c>
      <c r="K4046">
        <v>10220</v>
      </c>
      <c r="L4046" t="s">
        <v>6813</v>
      </c>
      <c r="M4046" s="87">
        <v>43650</v>
      </c>
      <c r="N4046" t="s">
        <v>1551</v>
      </c>
      <c r="O4046" t="s">
        <v>1552</v>
      </c>
      <c r="P4046" s="61">
        <v>2200</v>
      </c>
      <c r="Q4046" t="s">
        <v>1552</v>
      </c>
      <c r="R4046" s="61">
        <v>2200</v>
      </c>
      <c r="S4046" s="61">
        <v>0</v>
      </c>
    </row>
    <row r="4047" spans="1:19" x14ac:dyDescent="0.2">
      <c r="A4047" t="s">
        <v>648</v>
      </c>
      <c r="B4047" t="s">
        <v>1065</v>
      </c>
      <c r="C4047" t="s">
        <v>1436</v>
      </c>
      <c r="D4047" t="s">
        <v>239</v>
      </c>
      <c r="E4047" t="s">
        <v>1546</v>
      </c>
      <c r="F4047" t="s">
        <v>115</v>
      </c>
      <c r="G4047" s="87">
        <v>43648</v>
      </c>
      <c r="H4047" t="s">
        <v>6807</v>
      </c>
      <c r="I4047" t="s">
        <v>6814</v>
      </c>
      <c r="J4047" t="s">
        <v>6815</v>
      </c>
      <c r="K4047">
        <v>10219</v>
      </c>
      <c r="L4047" t="s">
        <v>6810</v>
      </c>
      <c r="M4047" s="87">
        <v>43648</v>
      </c>
      <c r="N4047" t="s">
        <v>1551</v>
      </c>
      <c r="O4047" t="s">
        <v>1552</v>
      </c>
      <c r="P4047" s="61">
        <v>1017.5</v>
      </c>
      <c r="Q4047" t="s">
        <v>1552</v>
      </c>
      <c r="R4047" s="61">
        <v>1017.5</v>
      </c>
      <c r="S4047" s="61">
        <v>0</v>
      </c>
    </row>
    <row r="4048" spans="1:19" x14ac:dyDescent="0.2">
      <c r="A4048" t="s">
        <v>648</v>
      </c>
      <c r="B4048" t="s">
        <v>1065</v>
      </c>
      <c r="C4048" t="s">
        <v>1436</v>
      </c>
      <c r="D4048" t="s">
        <v>239</v>
      </c>
      <c r="E4048" t="s">
        <v>1546</v>
      </c>
      <c r="F4048" t="s">
        <v>115</v>
      </c>
      <c r="G4048" s="87">
        <v>43648</v>
      </c>
      <c r="H4048" t="s">
        <v>6807</v>
      </c>
      <c r="I4048" t="s">
        <v>6816</v>
      </c>
      <c r="J4048" t="s">
        <v>6817</v>
      </c>
      <c r="K4048">
        <v>10220</v>
      </c>
      <c r="L4048" t="s">
        <v>6813</v>
      </c>
      <c r="M4048" s="87">
        <v>43650</v>
      </c>
      <c r="N4048" t="s">
        <v>1551</v>
      </c>
      <c r="O4048" t="s">
        <v>1552</v>
      </c>
      <c r="P4048" s="61">
        <v>1089</v>
      </c>
      <c r="Q4048" t="s">
        <v>1552</v>
      </c>
      <c r="R4048" s="61">
        <v>1089</v>
      </c>
      <c r="S4048" s="61">
        <v>0</v>
      </c>
    </row>
    <row r="4049" spans="1:19" x14ac:dyDescent="0.2">
      <c r="A4049" t="s">
        <v>648</v>
      </c>
      <c r="B4049" t="s">
        <v>1065</v>
      </c>
      <c r="C4049" t="s">
        <v>1436</v>
      </c>
      <c r="D4049" t="s">
        <v>239</v>
      </c>
      <c r="E4049" t="s">
        <v>1546</v>
      </c>
      <c r="F4049" t="s">
        <v>115</v>
      </c>
      <c r="G4049" s="87">
        <v>43648</v>
      </c>
      <c r="H4049" t="s">
        <v>6807</v>
      </c>
      <c r="I4049" t="s">
        <v>6818</v>
      </c>
      <c r="J4049" t="s">
        <v>6819</v>
      </c>
      <c r="K4049">
        <v>10220</v>
      </c>
      <c r="L4049" t="s">
        <v>6813</v>
      </c>
      <c r="M4049" s="87">
        <v>43650</v>
      </c>
      <c r="N4049" t="s">
        <v>1551</v>
      </c>
      <c r="O4049" t="s">
        <v>1552</v>
      </c>
      <c r="P4049" s="61">
        <v>308</v>
      </c>
      <c r="Q4049" t="s">
        <v>1552</v>
      </c>
      <c r="R4049" s="61">
        <v>308</v>
      </c>
      <c r="S4049" s="61">
        <v>0</v>
      </c>
    </row>
    <row r="4050" spans="1:19" x14ac:dyDescent="0.2">
      <c r="A4050" t="s">
        <v>648</v>
      </c>
      <c r="B4050" t="s">
        <v>1065</v>
      </c>
      <c r="C4050" t="s">
        <v>1436</v>
      </c>
      <c r="D4050" t="s">
        <v>239</v>
      </c>
      <c r="E4050" t="s">
        <v>1546</v>
      </c>
      <c r="F4050" t="s">
        <v>115</v>
      </c>
      <c r="G4050" s="87">
        <v>43648</v>
      </c>
      <c r="H4050" t="s">
        <v>6820</v>
      </c>
      <c r="I4050" t="s">
        <v>6821</v>
      </c>
      <c r="K4050">
        <v>10219</v>
      </c>
      <c r="L4050" t="s">
        <v>6822</v>
      </c>
      <c r="M4050" s="87">
        <v>43648</v>
      </c>
      <c r="N4050" t="s">
        <v>1551</v>
      </c>
      <c r="O4050" t="s">
        <v>1552</v>
      </c>
      <c r="P4050" s="61">
        <v>-97.5</v>
      </c>
      <c r="Q4050" t="s">
        <v>1552</v>
      </c>
      <c r="R4050" s="61">
        <v>0</v>
      </c>
      <c r="S4050" s="61">
        <v>-97.5</v>
      </c>
    </row>
    <row r="4051" spans="1:19" x14ac:dyDescent="0.2">
      <c r="A4051" t="s">
        <v>648</v>
      </c>
      <c r="B4051" t="s">
        <v>1065</v>
      </c>
      <c r="C4051" t="s">
        <v>1436</v>
      </c>
      <c r="D4051" t="s">
        <v>239</v>
      </c>
      <c r="E4051" t="s">
        <v>1546</v>
      </c>
      <c r="F4051" t="s">
        <v>115</v>
      </c>
      <c r="G4051" s="87">
        <v>43648</v>
      </c>
      <c r="H4051" t="s">
        <v>6820</v>
      </c>
      <c r="I4051" t="s">
        <v>6823</v>
      </c>
      <c r="K4051">
        <v>10219</v>
      </c>
      <c r="L4051" t="s">
        <v>6822</v>
      </c>
      <c r="M4051" s="87">
        <v>43648</v>
      </c>
      <c r="N4051" t="s">
        <v>1551</v>
      </c>
      <c r="O4051" t="s">
        <v>1552</v>
      </c>
      <c r="P4051" s="61">
        <v>-671</v>
      </c>
      <c r="Q4051" t="s">
        <v>1552</v>
      </c>
      <c r="R4051" s="61">
        <v>0</v>
      </c>
      <c r="S4051" s="61">
        <v>-671</v>
      </c>
    </row>
    <row r="4052" spans="1:19" x14ac:dyDescent="0.2">
      <c r="A4052" t="s">
        <v>648</v>
      </c>
      <c r="B4052" t="s">
        <v>1065</v>
      </c>
      <c r="C4052" t="s">
        <v>1436</v>
      </c>
      <c r="D4052" t="s">
        <v>239</v>
      </c>
      <c r="E4052" t="s">
        <v>1546</v>
      </c>
      <c r="F4052" t="s">
        <v>115</v>
      </c>
      <c r="G4052" s="87">
        <v>43648</v>
      </c>
      <c r="H4052" t="s">
        <v>6820</v>
      </c>
      <c r="I4052" t="s">
        <v>6824</v>
      </c>
      <c r="K4052">
        <v>10219</v>
      </c>
      <c r="L4052" t="s">
        <v>6822</v>
      </c>
      <c r="M4052" s="87">
        <v>43648</v>
      </c>
      <c r="N4052" t="s">
        <v>1551</v>
      </c>
      <c r="O4052" t="s">
        <v>1552</v>
      </c>
      <c r="P4052" s="61">
        <v>-200</v>
      </c>
      <c r="Q4052" t="s">
        <v>1552</v>
      </c>
      <c r="R4052" s="61">
        <v>0</v>
      </c>
      <c r="S4052" s="61">
        <v>-200</v>
      </c>
    </row>
    <row r="4053" spans="1:19" x14ac:dyDescent="0.2">
      <c r="A4053" t="s">
        <v>648</v>
      </c>
      <c r="B4053" t="s">
        <v>1065</v>
      </c>
      <c r="C4053" t="s">
        <v>1436</v>
      </c>
      <c r="D4053" t="s">
        <v>239</v>
      </c>
      <c r="E4053" t="s">
        <v>1546</v>
      </c>
      <c r="F4053" t="s">
        <v>115</v>
      </c>
      <c r="G4053" s="87">
        <v>43648</v>
      </c>
      <c r="H4053" t="s">
        <v>6820</v>
      </c>
      <c r="I4053" t="s">
        <v>6825</v>
      </c>
      <c r="K4053">
        <v>10219</v>
      </c>
      <c r="L4053" t="s">
        <v>6822</v>
      </c>
      <c r="M4053" s="87">
        <v>43648</v>
      </c>
      <c r="N4053" t="s">
        <v>1551</v>
      </c>
      <c r="O4053" t="s">
        <v>1552</v>
      </c>
      <c r="P4053" s="61">
        <v>-100</v>
      </c>
      <c r="Q4053" t="s">
        <v>1552</v>
      </c>
      <c r="R4053" s="61">
        <v>0</v>
      </c>
      <c r="S4053" s="61">
        <v>-100</v>
      </c>
    </row>
    <row r="4054" spans="1:19" x14ac:dyDescent="0.2">
      <c r="A4054" t="s">
        <v>648</v>
      </c>
      <c r="B4054" t="s">
        <v>1065</v>
      </c>
      <c r="C4054" t="s">
        <v>1436</v>
      </c>
      <c r="D4054" t="s">
        <v>239</v>
      </c>
      <c r="E4054" t="s">
        <v>1546</v>
      </c>
      <c r="F4054" t="s">
        <v>115</v>
      </c>
      <c r="G4054" s="87">
        <v>43648</v>
      </c>
      <c r="H4054" t="s">
        <v>6820</v>
      </c>
      <c r="I4054" t="s">
        <v>6826</v>
      </c>
      <c r="K4054">
        <v>10219</v>
      </c>
      <c r="L4054" t="s">
        <v>6822</v>
      </c>
      <c r="M4054" s="87">
        <v>43648</v>
      </c>
      <c r="N4054" t="s">
        <v>1551</v>
      </c>
      <c r="O4054" t="s">
        <v>1552</v>
      </c>
      <c r="P4054" s="61">
        <v>-150</v>
      </c>
      <c r="Q4054" t="s">
        <v>1552</v>
      </c>
      <c r="R4054" s="61">
        <v>0</v>
      </c>
      <c r="S4054" s="61">
        <v>-150</v>
      </c>
    </row>
    <row r="4055" spans="1:19" x14ac:dyDescent="0.2">
      <c r="A4055" t="s">
        <v>648</v>
      </c>
      <c r="B4055" t="s">
        <v>1065</v>
      </c>
      <c r="C4055" t="s">
        <v>1436</v>
      </c>
      <c r="D4055" t="s">
        <v>239</v>
      </c>
      <c r="E4055" t="s">
        <v>1546</v>
      </c>
      <c r="F4055" t="s">
        <v>115</v>
      </c>
      <c r="G4055" s="87">
        <v>43649</v>
      </c>
      <c r="H4055" t="s">
        <v>2974</v>
      </c>
      <c r="I4055" t="s">
        <v>4513</v>
      </c>
      <c r="J4055" t="s">
        <v>4514</v>
      </c>
      <c r="K4055">
        <v>10220</v>
      </c>
      <c r="L4055" t="s">
        <v>4110</v>
      </c>
      <c r="M4055" s="87">
        <v>43650</v>
      </c>
      <c r="N4055" t="s">
        <v>1551</v>
      </c>
      <c r="O4055" t="s">
        <v>1552</v>
      </c>
      <c r="P4055" s="61">
        <v>-550</v>
      </c>
      <c r="Q4055" t="s">
        <v>1552</v>
      </c>
      <c r="R4055" s="61">
        <v>0</v>
      </c>
      <c r="S4055" s="61">
        <v>-550</v>
      </c>
    </row>
    <row r="4056" spans="1:19" x14ac:dyDescent="0.2">
      <c r="A4056" t="s">
        <v>648</v>
      </c>
      <c r="B4056" t="s">
        <v>1065</v>
      </c>
      <c r="C4056" t="s">
        <v>1436</v>
      </c>
      <c r="D4056" t="s">
        <v>239</v>
      </c>
      <c r="E4056" t="s">
        <v>1546</v>
      </c>
      <c r="F4056" t="s">
        <v>115</v>
      </c>
      <c r="G4056" s="87">
        <v>43649</v>
      </c>
      <c r="H4056" t="s">
        <v>2974</v>
      </c>
      <c r="I4056" t="s">
        <v>4515</v>
      </c>
      <c r="J4056" t="s">
        <v>4516</v>
      </c>
      <c r="K4056">
        <v>10220</v>
      </c>
      <c r="L4056" t="s">
        <v>4110</v>
      </c>
      <c r="M4056" s="87">
        <v>43650</v>
      </c>
      <c r="N4056" t="s">
        <v>1551</v>
      </c>
      <c r="O4056" t="s">
        <v>1552</v>
      </c>
      <c r="P4056" s="61">
        <v>-550</v>
      </c>
      <c r="Q4056" t="s">
        <v>1552</v>
      </c>
      <c r="R4056" s="61">
        <v>0</v>
      </c>
      <c r="S4056" s="61">
        <v>-550</v>
      </c>
    </row>
    <row r="4057" spans="1:19" x14ac:dyDescent="0.2">
      <c r="A4057" t="s">
        <v>648</v>
      </c>
      <c r="B4057" t="s">
        <v>1065</v>
      </c>
      <c r="C4057" t="s">
        <v>1436</v>
      </c>
      <c r="D4057" t="s">
        <v>239</v>
      </c>
      <c r="E4057" t="s">
        <v>1546</v>
      </c>
      <c r="F4057" t="s">
        <v>115</v>
      </c>
      <c r="G4057" s="87">
        <v>43649</v>
      </c>
      <c r="H4057" t="s">
        <v>2974</v>
      </c>
      <c r="I4057" t="s">
        <v>4517</v>
      </c>
      <c r="J4057" t="s">
        <v>4518</v>
      </c>
      <c r="K4057">
        <v>10220</v>
      </c>
      <c r="L4057" t="s">
        <v>4110</v>
      </c>
      <c r="M4057" s="87">
        <v>43650</v>
      </c>
      <c r="N4057" t="s">
        <v>1551</v>
      </c>
      <c r="O4057" t="s">
        <v>1552</v>
      </c>
      <c r="P4057" s="61">
        <v>-506</v>
      </c>
      <c r="Q4057" t="s">
        <v>1552</v>
      </c>
      <c r="R4057" s="61">
        <v>0</v>
      </c>
      <c r="S4057" s="61">
        <v>-506</v>
      </c>
    </row>
    <row r="4058" spans="1:19" x14ac:dyDescent="0.2">
      <c r="A4058" t="s">
        <v>648</v>
      </c>
      <c r="B4058" t="s">
        <v>1065</v>
      </c>
      <c r="C4058" t="s">
        <v>1436</v>
      </c>
      <c r="D4058" t="s">
        <v>239</v>
      </c>
      <c r="E4058" t="s">
        <v>1546</v>
      </c>
      <c r="F4058" t="s">
        <v>115</v>
      </c>
      <c r="G4058" s="87">
        <v>43649</v>
      </c>
      <c r="H4058" t="s">
        <v>2974</v>
      </c>
      <c r="I4058" t="s">
        <v>4519</v>
      </c>
      <c r="J4058" t="s">
        <v>4520</v>
      </c>
      <c r="K4058">
        <v>10220</v>
      </c>
      <c r="L4058" t="s">
        <v>4521</v>
      </c>
      <c r="M4058" s="87">
        <v>43650</v>
      </c>
      <c r="N4058" t="s">
        <v>1551</v>
      </c>
      <c r="O4058" t="s">
        <v>1552</v>
      </c>
      <c r="P4058" s="61">
        <v>-4675</v>
      </c>
      <c r="Q4058" t="s">
        <v>1552</v>
      </c>
      <c r="R4058" s="61">
        <v>0</v>
      </c>
      <c r="S4058" s="61">
        <v>-4675</v>
      </c>
    </row>
    <row r="4059" spans="1:19" x14ac:dyDescent="0.2">
      <c r="A4059" t="s">
        <v>648</v>
      </c>
      <c r="B4059" t="s">
        <v>1065</v>
      </c>
      <c r="C4059" t="s">
        <v>1436</v>
      </c>
      <c r="D4059" t="s">
        <v>239</v>
      </c>
      <c r="E4059" t="s">
        <v>1546</v>
      </c>
      <c r="F4059" t="s">
        <v>115</v>
      </c>
      <c r="G4059" s="87">
        <v>43649</v>
      </c>
      <c r="H4059" t="s">
        <v>2974</v>
      </c>
      <c r="I4059" t="s">
        <v>4522</v>
      </c>
      <c r="J4059" t="s">
        <v>4523</v>
      </c>
      <c r="K4059">
        <v>10220</v>
      </c>
      <c r="L4059" t="s">
        <v>4110</v>
      </c>
      <c r="M4059" s="87">
        <v>43650</v>
      </c>
      <c r="N4059" t="s">
        <v>1551</v>
      </c>
      <c r="O4059" t="s">
        <v>1552</v>
      </c>
      <c r="P4059" s="61">
        <v>-814</v>
      </c>
      <c r="Q4059" t="s">
        <v>1552</v>
      </c>
      <c r="R4059" s="61">
        <v>0</v>
      </c>
      <c r="S4059" s="61">
        <v>-814</v>
      </c>
    </row>
    <row r="4060" spans="1:19" x14ac:dyDescent="0.2">
      <c r="A4060" t="s">
        <v>648</v>
      </c>
      <c r="B4060" t="s">
        <v>1065</v>
      </c>
      <c r="C4060" t="s">
        <v>1436</v>
      </c>
      <c r="D4060" t="s">
        <v>239</v>
      </c>
      <c r="E4060" t="s">
        <v>1546</v>
      </c>
      <c r="F4060" t="s">
        <v>115</v>
      </c>
      <c r="G4060" s="87">
        <v>43649</v>
      </c>
      <c r="H4060" t="s">
        <v>2974</v>
      </c>
      <c r="I4060" t="s">
        <v>4524</v>
      </c>
      <c r="J4060" t="s">
        <v>4525</v>
      </c>
      <c r="K4060">
        <v>10220</v>
      </c>
      <c r="L4060" t="s">
        <v>4526</v>
      </c>
      <c r="M4060" s="87">
        <v>43650</v>
      </c>
      <c r="N4060" t="s">
        <v>1551</v>
      </c>
      <c r="O4060" t="s">
        <v>1552</v>
      </c>
      <c r="P4060" s="61">
        <v>397.72</v>
      </c>
      <c r="Q4060" t="s">
        <v>1552</v>
      </c>
      <c r="R4060" s="61">
        <v>397.72</v>
      </c>
      <c r="S4060" s="61">
        <v>0</v>
      </c>
    </row>
    <row r="4061" spans="1:19" x14ac:dyDescent="0.2">
      <c r="A4061" t="s">
        <v>648</v>
      </c>
      <c r="B4061" t="s">
        <v>1065</v>
      </c>
      <c r="C4061" t="s">
        <v>1436</v>
      </c>
      <c r="D4061" t="s">
        <v>239</v>
      </c>
      <c r="E4061" t="s">
        <v>1546</v>
      </c>
      <c r="F4061" t="s">
        <v>115</v>
      </c>
      <c r="G4061" s="87">
        <v>43649</v>
      </c>
      <c r="H4061" t="s">
        <v>2974</v>
      </c>
      <c r="I4061" t="s">
        <v>4527</v>
      </c>
      <c r="J4061" t="s">
        <v>4528</v>
      </c>
      <c r="K4061">
        <v>10220</v>
      </c>
      <c r="L4061" t="s">
        <v>4526</v>
      </c>
      <c r="M4061" s="87">
        <v>43650</v>
      </c>
      <c r="N4061" t="s">
        <v>1551</v>
      </c>
      <c r="O4061" t="s">
        <v>1552</v>
      </c>
      <c r="P4061" s="61">
        <v>259.51</v>
      </c>
      <c r="Q4061" t="s">
        <v>1552</v>
      </c>
      <c r="R4061" s="61">
        <v>259.51</v>
      </c>
      <c r="S4061" s="61">
        <v>0</v>
      </c>
    </row>
    <row r="4062" spans="1:19" x14ac:dyDescent="0.2">
      <c r="A4062" t="s">
        <v>648</v>
      </c>
      <c r="B4062" t="s">
        <v>1065</v>
      </c>
      <c r="C4062" t="s">
        <v>1436</v>
      </c>
      <c r="D4062" t="s">
        <v>239</v>
      </c>
      <c r="E4062" t="s">
        <v>1546</v>
      </c>
      <c r="F4062" t="s">
        <v>115</v>
      </c>
      <c r="G4062" s="87">
        <v>43649</v>
      </c>
      <c r="H4062" t="s">
        <v>2974</v>
      </c>
      <c r="I4062" t="s">
        <v>4529</v>
      </c>
      <c r="J4062" t="s">
        <v>4530</v>
      </c>
      <c r="K4062">
        <v>10220</v>
      </c>
      <c r="L4062" t="s">
        <v>4526</v>
      </c>
      <c r="M4062" s="87">
        <v>43650</v>
      </c>
      <c r="N4062" t="s">
        <v>1551</v>
      </c>
      <c r="O4062" t="s">
        <v>1552</v>
      </c>
      <c r="P4062" s="61">
        <v>232.67</v>
      </c>
      <c r="Q4062" t="s">
        <v>1552</v>
      </c>
      <c r="R4062" s="61">
        <v>232.67</v>
      </c>
      <c r="S4062" s="61">
        <v>0</v>
      </c>
    </row>
    <row r="4063" spans="1:19" x14ac:dyDescent="0.2">
      <c r="A4063" t="s">
        <v>648</v>
      </c>
      <c r="B4063" t="s">
        <v>1065</v>
      </c>
      <c r="C4063" t="s">
        <v>1436</v>
      </c>
      <c r="D4063" t="s">
        <v>239</v>
      </c>
      <c r="E4063" t="s">
        <v>1546</v>
      </c>
      <c r="F4063" t="s">
        <v>115</v>
      </c>
      <c r="G4063" s="87">
        <v>43649</v>
      </c>
      <c r="H4063" t="s">
        <v>2974</v>
      </c>
      <c r="I4063" t="s">
        <v>4531</v>
      </c>
      <c r="J4063" t="s">
        <v>4532</v>
      </c>
      <c r="K4063">
        <v>10220</v>
      </c>
      <c r="L4063" t="s">
        <v>4526</v>
      </c>
      <c r="M4063" s="87">
        <v>43650</v>
      </c>
      <c r="N4063" t="s">
        <v>1551</v>
      </c>
      <c r="O4063" t="s">
        <v>1552</v>
      </c>
      <c r="P4063" s="61">
        <v>271.18</v>
      </c>
      <c r="Q4063" t="s">
        <v>1552</v>
      </c>
      <c r="R4063" s="61">
        <v>271.18</v>
      </c>
      <c r="S4063" s="61">
        <v>0</v>
      </c>
    </row>
    <row r="4064" spans="1:19" x14ac:dyDescent="0.2">
      <c r="A4064" t="s">
        <v>648</v>
      </c>
      <c r="B4064" t="s">
        <v>1065</v>
      </c>
      <c r="C4064" t="s">
        <v>1436</v>
      </c>
      <c r="D4064" t="s">
        <v>239</v>
      </c>
      <c r="E4064" t="s">
        <v>1546</v>
      </c>
      <c r="F4064" t="s">
        <v>115</v>
      </c>
      <c r="G4064" s="87">
        <v>43649</v>
      </c>
      <c r="H4064" t="s">
        <v>2974</v>
      </c>
      <c r="I4064" t="s">
        <v>4533</v>
      </c>
      <c r="J4064" t="s">
        <v>4534</v>
      </c>
      <c r="K4064">
        <v>10220</v>
      </c>
      <c r="L4064" t="s">
        <v>4526</v>
      </c>
      <c r="M4064" s="87">
        <v>43650</v>
      </c>
      <c r="N4064" t="s">
        <v>1551</v>
      </c>
      <c r="O4064" t="s">
        <v>1552</v>
      </c>
      <c r="P4064" s="61">
        <v>284.95999999999998</v>
      </c>
      <c r="Q4064" t="s">
        <v>1552</v>
      </c>
      <c r="R4064" s="61">
        <v>284.95999999999998</v>
      </c>
      <c r="S4064" s="61">
        <v>0</v>
      </c>
    </row>
    <row r="4065" spans="1:19" x14ac:dyDescent="0.2">
      <c r="A4065" t="s">
        <v>648</v>
      </c>
      <c r="B4065" t="s">
        <v>1065</v>
      </c>
      <c r="C4065" t="s">
        <v>1436</v>
      </c>
      <c r="D4065" t="s">
        <v>239</v>
      </c>
      <c r="E4065" t="s">
        <v>1546</v>
      </c>
      <c r="F4065" t="s">
        <v>115</v>
      </c>
      <c r="G4065" s="87">
        <v>43649</v>
      </c>
      <c r="H4065" t="s">
        <v>2974</v>
      </c>
      <c r="I4065" t="s">
        <v>4535</v>
      </c>
      <c r="J4065" t="s">
        <v>4536</v>
      </c>
      <c r="K4065">
        <v>10220</v>
      </c>
      <c r="L4065" t="s">
        <v>4526</v>
      </c>
      <c r="M4065" s="87">
        <v>43650</v>
      </c>
      <c r="N4065" t="s">
        <v>1551</v>
      </c>
      <c r="O4065" t="s">
        <v>1552</v>
      </c>
      <c r="P4065" s="61">
        <v>237.5</v>
      </c>
      <c r="Q4065" t="s">
        <v>1552</v>
      </c>
      <c r="R4065" s="61">
        <v>237.5</v>
      </c>
      <c r="S4065" s="61">
        <v>0</v>
      </c>
    </row>
    <row r="4066" spans="1:19" x14ac:dyDescent="0.2">
      <c r="A4066" t="s">
        <v>648</v>
      </c>
      <c r="B4066" t="s">
        <v>1065</v>
      </c>
      <c r="C4066" t="s">
        <v>1436</v>
      </c>
      <c r="D4066" t="s">
        <v>239</v>
      </c>
      <c r="E4066" t="s">
        <v>1546</v>
      </c>
      <c r="F4066" t="s">
        <v>115</v>
      </c>
      <c r="G4066" s="87">
        <v>43649</v>
      </c>
      <c r="H4066" t="s">
        <v>2974</v>
      </c>
      <c r="I4066" t="s">
        <v>4537</v>
      </c>
      <c r="J4066" t="s">
        <v>4538</v>
      </c>
      <c r="K4066">
        <v>10220</v>
      </c>
      <c r="L4066" t="s">
        <v>4526</v>
      </c>
      <c r="M4066" s="87">
        <v>43650</v>
      </c>
      <c r="N4066" t="s">
        <v>1551</v>
      </c>
      <c r="O4066" t="s">
        <v>1552</v>
      </c>
      <c r="P4066" s="61">
        <v>448.55</v>
      </c>
      <c r="Q4066" t="s">
        <v>1552</v>
      </c>
      <c r="R4066" s="61">
        <v>448.55</v>
      </c>
      <c r="S4066" s="61">
        <v>0</v>
      </c>
    </row>
    <row r="4067" spans="1:19" x14ac:dyDescent="0.2">
      <c r="A4067" t="s">
        <v>648</v>
      </c>
      <c r="B4067" t="s">
        <v>1065</v>
      </c>
      <c r="C4067" t="s">
        <v>1436</v>
      </c>
      <c r="D4067" t="s">
        <v>239</v>
      </c>
      <c r="E4067" t="s">
        <v>1546</v>
      </c>
      <c r="F4067" t="s">
        <v>115</v>
      </c>
      <c r="G4067" s="87">
        <v>43649</v>
      </c>
      <c r="H4067" t="s">
        <v>6807</v>
      </c>
      <c r="I4067" t="s">
        <v>6827</v>
      </c>
      <c r="J4067" t="s">
        <v>6828</v>
      </c>
      <c r="K4067">
        <v>10220</v>
      </c>
      <c r="L4067" t="s">
        <v>6829</v>
      </c>
      <c r="M4067" s="87">
        <v>43650</v>
      </c>
      <c r="N4067" t="s">
        <v>1551</v>
      </c>
      <c r="O4067" t="s">
        <v>1552</v>
      </c>
      <c r="P4067" s="61">
        <v>4675</v>
      </c>
      <c r="Q4067" t="s">
        <v>1552</v>
      </c>
      <c r="R4067" s="61">
        <v>4675</v>
      </c>
      <c r="S4067" s="61">
        <v>0</v>
      </c>
    </row>
    <row r="4068" spans="1:19" x14ac:dyDescent="0.2">
      <c r="A4068" t="s">
        <v>648</v>
      </c>
      <c r="B4068" t="s">
        <v>1065</v>
      </c>
      <c r="C4068" t="s">
        <v>1436</v>
      </c>
      <c r="D4068" t="s">
        <v>239</v>
      </c>
      <c r="E4068" t="s">
        <v>1546</v>
      </c>
      <c r="F4068" t="s">
        <v>115</v>
      </c>
      <c r="G4068" s="87">
        <v>43649</v>
      </c>
      <c r="H4068" t="s">
        <v>6807</v>
      </c>
      <c r="I4068" t="s">
        <v>6830</v>
      </c>
      <c r="J4068" t="s">
        <v>6831</v>
      </c>
      <c r="K4068">
        <v>10220</v>
      </c>
      <c r="L4068" t="s">
        <v>6832</v>
      </c>
      <c r="M4068" s="87">
        <v>43650</v>
      </c>
      <c r="N4068" t="s">
        <v>1551</v>
      </c>
      <c r="O4068" t="s">
        <v>1552</v>
      </c>
      <c r="P4068" s="61">
        <v>506</v>
      </c>
      <c r="Q4068" t="s">
        <v>1552</v>
      </c>
      <c r="R4068" s="61">
        <v>506</v>
      </c>
      <c r="S4068" s="61">
        <v>0</v>
      </c>
    </row>
    <row r="4069" spans="1:19" x14ac:dyDescent="0.2">
      <c r="A4069" t="s">
        <v>648</v>
      </c>
      <c r="B4069" t="s">
        <v>1065</v>
      </c>
      <c r="C4069" t="s">
        <v>1436</v>
      </c>
      <c r="D4069" t="s">
        <v>239</v>
      </c>
      <c r="E4069" t="s">
        <v>1546</v>
      </c>
      <c r="F4069" t="s">
        <v>115</v>
      </c>
      <c r="G4069" s="87">
        <v>43649</v>
      </c>
      <c r="H4069" t="s">
        <v>6807</v>
      </c>
      <c r="I4069" t="s">
        <v>6833</v>
      </c>
      <c r="J4069" t="s">
        <v>6834</v>
      </c>
      <c r="K4069">
        <v>10220</v>
      </c>
      <c r="L4069" t="s">
        <v>6832</v>
      </c>
      <c r="M4069" s="87">
        <v>43650</v>
      </c>
      <c r="N4069" t="s">
        <v>1551</v>
      </c>
      <c r="O4069" t="s">
        <v>1552</v>
      </c>
      <c r="P4069" s="61">
        <v>814</v>
      </c>
      <c r="Q4069" t="s">
        <v>1552</v>
      </c>
      <c r="R4069" s="61">
        <v>814</v>
      </c>
      <c r="S4069" s="61">
        <v>0</v>
      </c>
    </row>
    <row r="4070" spans="1:19" x14ac:dyDescent="0.2">
      <c r="A4070" t="s">
        <v>648</v>
      </c>
      <c r="B4070" t="s">
        <v>1065</v>
      </c>
      <c r="C4070" t="s">
        <v>1436</v>
      </c>
      <c r="D4070" t="s">
        <v>239</v>
      </c>
      <c r="E4070" t="s">
        <v>1546</v>
      </c>
      <c r="F4070" t="s">
        <v>115</v>
      </c>
      <c r="G4070" s="87">
        <v>43649</v>
      </c>
      <c r="H4070" t="s">
        <v>6807</v>
      </c>
      <c r="I4070" t="s">
        <v>6835</v>
      </c>
      <c r="J4070" t="s">
        <v>6836</v>
      </c>
      <c r="K4070">
        <v>10220</v>
      </c>
      <c r="L4070" t="s">
        <v>6832</v>
      </c>
      <c r="M4070" s="87">
        <v>43650</v>
      </c>
      <c r="N4070" t="s">
        <v>1551</v>
      </c>
      <c r="O4070" t="s">
        <v>1552</v>
      </c>
      <c r="P4070" s="61">
        <v>550</v>
      </c>
      <c r="Q4070" t="s">
        <v>1552</v>
      </c>
      <c r="R4070" s="61">
        <v>550</v>
      </c>
      <c r="S4070" s="61">
        <v>0</v>
      </c>
    </row>
    <row r="4071" spans="1:19" x14ac:dyDescent="0.2">
      <c r="A4071" t="s">
        <v>648</v>
      </c>
      <c r="B4071" t="s">
        <v>1065</v>
      </c>
      <c r="C4071" t="s">
        <v>1436</v>
      </c>
      <c r="D4071" t="s">
        <v>239</v>
      </c>
      <c r="E4071" t="s">
        <v>1546</v>
      </c>
      <c r="F4071" t="s">
        <v>115</v>
      </c>
      <c r="G4071" s="87">
        <v>43649</v>
      </c>
      <c r="H4071" t="s">
        <v>6807</v>
      </c>
      <c r="I4071" t="s">
        <v>6837</v>
      </c>
      <c r="J4071" t="s">
        <v>6838</v>
      </c>
      <c r="K4071">
        <v>10220</v>
      </c>
      <c r="L4071" t="s">
        <v>6832</v>
      </c>
      <c r="M4071" s="87">
        <v>43650</v>
      </c>
      <c r="N4071" t="s">
        <v>1551</v>
      </c>
      <c r="O4071" t="s">
        <v>1552</v>
      </c>
      <c r="P4071" s="61">
        <v>550</v>
      </c>
      <c r="Q4071" t="s">
        <v>1552</v>
      </c>
      <c r="R4071" s="61">
        <v>550</v>
      </c>
      <c r="S4071" s="61">
        <v>0</v>
      </c>
    </row>
    <row r="4072" spans="1:19" x14ac:dyDescent="0.2">
      <c r="A4072" t="s">
        <v>648</v>
      </c>
      <c r="B4072" t="s">
        <v>1065</v>
      </c>
      <c r="C4072" t="s">
        <v>1436</v>
      </c>
      <c r="D4072" t="s">
        <v>239</v>
      </c>
      <c r="E4072" t="s">
        <v>1546</v>
      </c>
      <c r="F4072" t="s">
        <v>115</v>
      </c>
      <c r="G4072" s="87">
        <v>43649</v>
      </c>
      <c r="H4072" t="s">
        <v>6820</v>
      </c>
      <c r="I4072" t="s">
        <v>6839</v>
      </c>
      <c r="K4072">
        <v>10220</v>
      </c>
      <c r="L4072" t="s">
        <v>6840</v>
      </c>
      <c r="M4072" s="87">
        <v>43650</v>
      </c>
      <c r="N4072" t="s">
        <v>1551</v>
      </c>
      <c r="O4072" t="s">
        <v>1552</v>
      </c>
      <c r="P4072" s="61">
        <v>-232.67</v>
      </c>
      <c r="Q4072" t="s">
        <v>1552</v>
      </c>
      <c r="R4072" s="61">
        <v>0</v>
      </c>
      <c r="S4072" s="61">
        <v>-232.67</v>
      </c>
    </row>
    <row r="4073" spans="1:19" x14ac:dyDescent="0.2">
      <c r="A4073" t="s">
        <v>648</v>
      </c>
      <c r="B4073" t="s">
        <v>1065</v>
      </c>
      <c r="C4073" t="s">
        <v>1436</v>
      </c>
      <c r="D4073" t="s">
        <v>239</v>
      </c>
      <c r="E4073" t="s">
        <v>1546</v>
      </c>
      <c r="F4073" t="s">
        <v>115</v>
      </c>
      <c r="G4073" s="87">
        <v>43649</v>
      </c>
      <c r="H4073" t="s">
        <v>6820</v>
      </c>
      <c r="I4073" t="s">
        <v>6841</v>
      </c>
      <c r="K4073">
        <v>10220</v>
      </c>
      <c r="L4073" t="s">
        <v>6840</v>
      </c>
      <c r="M4073" s="87">
        <v>43650</v>
      </c>
      <c r="N4073" t="s">
        <v>1551</v>
      </c>
      <c r="O4073" t="s">
        <v>1552</v>
      </c>
      <c r="P4073" s="61">
        <v>-271.18</v>
      </c>
      <c r="Q4073" t="s">
        <v>1552</v>
      </c>
      <c r="R4073" s="61">
        <v>0</v>
      </c>
      <c r="S4073" s="61">
        <v>-271.18</v>
      </c>
    </row>
    <row r="4074" spans="1:19" x14ac:dyDescent="0.2">
      <c r="A4074" t="s">
        <v>648</v>
      </c>
      <c r="B4074" t="s">
        <v>1065</v>
      </c>
      <c r="C4074" t="s">
        <v>1436</v>
      </c>
      <c r="D4074" t="s">
        <v>239</v>
      </c>
      <c r="E4074" t="s">
        <v>1546</v>
      </c>
      <c r="F4074" t="s">
        <v>115</v>
      </c>
      <c r="G4074" s="87">
        <v>43649</v>
      </c>
      <c r="H4074" t="s">
        <v>6820</v>
      </c>
      <c r="I4074" t="s">
        <v>6842</v>
      </c>
      <c r="K4074">
        <v>10220</v>
      </c>
      <c r="L4074" t="s">
        <v>6840</v>
      </c>
      <c r="M4074" s="87">
        <v>43650</v>
      </c>
      <c r="N4074" t="s">
        <v>1551</v>
      </c>
      <c r="O4074" t="s">
        <v>1552</v>
      </c>
      <c r="P4074" s="61">
        <v>-284.95999999999998</v>
      </c>
      <c r="Q4074" t="s">
        <v>1552</v>
      </c>
      <c r="R4074" s="61">
        <v>0</v>
      </c>
      <c r="S4074" s="61">
        <v>-284.95999999999998</v>
      </c>
    </row>
    <row r="4075" spans="1:19" x14ac:dyDescent="0.2">
      <c r="A4075" t="s">
        <v>648</v>
      </c>
      <c r="B4075" t="s">
        <v>1065</v>
      </c>
      <c r="C4075" t="s">
        <v>1436</v>
      </c>
      <c r="D4075" t="s">
        <v>239</v>
      </c>
      <c r="E4075" t="s">
        <v>1546</v>
      </c>
      <c r="F4075" t="s">
        <v>115</v>
      </c>
      <c r="G4075" s="87">
        <v>43649</v>
      </c>
      <c r="H4075" t="s">
        <v>6820</v>
      </c>
      <c r="I4075" t="s">
        <v>6843</v>
      </c>
      <c r="K4075">
        <v>10220</v>
      </c>
      <c r="L4075" t="s">
        <v>6840</v>
      </c>
      <c r="M4075" s="87">
        <v>43650</v>
      </c>
      <c r="N4075" t="s">
        <v>1551</v>
      </c>
      <c r="O4075" t="s">
        <v>1552</v>
      </c>
      <c r="P4075" s="61">
        <v>-237.5</v>
      </c>
      <c r="Q4075" t="s">
        <v>1552</v>
      </c>
      <c r="R4075" s="61">
        <v>0</v>
      </c>
      <c r="S4075" s="61">
        <v>-237.5</v>
      </c>
    </row>
    <row r="4076" spans="1:19" x14ac:dyDescent="0.2">
      <c r="A4076" t="s">
        <v>648</v>
      </c>
      <c r="B4076" t="s">
        <v>1065</v>
      </c>
      <c r="C4076" t="s">
        <v>1436</v>
      </c>
      <c r="D4076" t="s">
        <v>239</v>
      </c>
      <c r="E4076" t="s">
        <v>1546</v>
      </c>
      <c r="F4076" t="s">
        <v>115</v>
      </c>
      <c r="G4076" s="87">
        <v>43649</v>
      </c>
      <c r="H4076" t="s">
        <v>6820</v>
      </c>
      <c r="I4076" t="s">
        <v>6844</v>
      </c>
      <c r="K4076">
        <v>10220</v>
      </c>
      <c r="L4076" t="s">
        <v>6840</v>
      </c>
      <c r="M4076" s="87">
        <v>43650</v>
      </c>
      <c r="N4076" t="s">
        <v>1551</v>
      </c>
      <c r="O4076" t="s">
        <v>1552</v>
      </c>
      <c r="P4076" s="61">
        <v>-448.55</v>
      </c>
      <c r="Q4076" t="s">
        <v>1552</v>
      </c>
      <c r="R4076" s="61">
        <v>0</v>
      </c>
      <c r="S4076" s="61">
        <v>-448.55</v>
      </c>
    </row>
    <row r="4077" spans="1:19" x14ac:dyDescent="0.2">
      <c r="A4077" t="s">
        <v>648</v>
      </c>
      <c r="B4077" t="s">
        <v>1065</v>
      </c>
      <c r="C4077" t="s">
        <v>1436</v>
      </c>
      <c r="D4077" t="s">
        <v>239</v>
      </c>
      <c r="E4077" t="s">
        <v>1546</v>
      </c>
      <c r="F4077" t="s">
        <v>115</v>
      </c>
      <c r="G4077" s="87">
        <v>43649</v>
      </c>
      <c r="H4077" t="s">
        <v>6820</v>
      </c>
      <c r="I4077" t="s">
        <v>6845</v>
      </c>
      <c r="K4077">
        <v>10220</v>
      </c>
      <c r="L4077" t="s">
        <v>6840</v>
      </c>
      <c r="M4077" s="87">
        <v>43650</v>
      </c>
      <c r="N4077" t="s">
        <v>1551</v>
      </c>
      <c r="O4077" t="s">
        <v>1552</v>
      </c>
      <c r="P4077" s="61">
        <v>-397.72</v>
      </c>
      <c r="Q4077" t="s">
        <v>1552</v>
      </c>
      <c r="R4077" s="61">
        <v>0</v>
      </c>
      <c r="S4077" s="61">
        <v>-397.72</v>
      </c>
    </row>
    <row r="4078" spans="1:19" x14ac:dyDescent="0.2">
      <c r="A4078" t="s">
        <v>648</v>
      </c>
      <c r="B4078" t="s">
        <v>1065</v>
      </c>
      <c r="C4078" t="s">
        <v>1436</v>
      </c>
      <c r="D4078" t="s">
        <v>239</v>
      </c>
      <c r="E4078" t="s">
        <v>1546</v>
      </c>
      <c r="F4078" t="s">
        <v>115</v>
      </c>
      <c r="G4078" s="87">
        <v>43649</v>
      </c>
      <c r="H4078" t="s">
        <v>6820</v>
      </c>
      <c r="I4078" t="s">
        <v>6846</v>
      </c>
      <c r="K4078">
        <v>10220</v>
      </c>
      <c r="L4078" t="s">
        <v>6840</v>
      </c>
      <c r="M4078" s="87">
        <v>43650</v>
      </c>
      <c r="N4078" t="s">
        <v>1551</v>
      </c>
      <c r="O4078" t="s">
        <v>1552</v>
      </c>
      <c r="P4078" s="61">
        <v>-259.51</v>
      </c>
      <c r="Q4078" t="s">
        <v>1552</v>
      </c>
      <c r="R4078" s="61">
        <v>0</v>
      </c>
      <c r="S4078" s="61">
        <v>-259.51</v>
      </c>
    </row>
    <row r="4079" spans="1:19" x14ac:dyDescent="0.2">
      <c r="A4079" t="s">
        <v>648</v>
      </c>
      <c r="B4079" t="s">
        <v>1065</v>
      </c>
      <c r="C4079" t="s">
        <v>1436</v>
      </c>
      <c r="D4079" t="s">
        <v>239</v>
      </c>
      <c r="E4079" t="s">
        <v>1546</v>
      </c>
      <c r="F4079" t="s">
        <v>115</v>
      </c>
      <c r="G4079" s="87">
        <v>43650</v>
      </c>
      <c r="H4079" t="s">
        <v>2974</v>
      </c>
      <c r="I4079" t="s">
        <v>4539</v>
      </c>
      <c r="J4079" t="s">
        <v>4542</v>
      </c>
      <c r="K4079">
        <v>10222</v>
      </c>
      <c r="L4079" t="s">
        <v>4543</v>
      </c>
      <c r="M4079" s="87">
        <v>43654</v>
      </c>
      <c r="N4079" t="s">
        <v>1551</v>
      </c>
      <c r="O4079" t="s">
        <v>1552</v>
      </c>
      <c r="P4079" s="61">
        <v>-1265</v>
      </c>
      <c r="Q4079" t="s">
        <v>1552</v>
      </c>
      <c r="R4079" s="61">
        <v>0</v>
      </c>
      <c r="S4079" s="61">
        <v>-1265</v>
      </c>
    </row>
    <row r="4080" spans="1:19" x14ac:dyDescent="0.2">
      <c r="A4080" t="s">
        <v>648</v>
      </c>
      <c r="B4080" t="s">
        <v>1065</v>
      </c>
      <c r="C4080" t="s">
        <v>1436</v>
      </c>
      <c r="D4080" t="s">
        <v>239</v>
      </c>
      <c r="E4080" t="s">
        <v>1546</v>
      </c>
      <c r="F4080" t="s">
        <v>115</v>
      </c>
      <c r="G4080" s="87">
        <v>43650</v>
      </c>
      <c r="H4080" t="s">
        <v>2974</v>
      </c>
      <c r="I4080" t="s">
        <v>4544</v>
      </c>
      <c r="J4080" t="s">
        <v>4545</v>
      </c>
      <c r="K4080">
        <v>10222</v>
      </c>
      <c r="L4080" t="s">
        <v>4543</v>
      </c>
      <c r="M4080" s="87">
        <v>43654</v>
      </c>
      <c r="N4080" t="s">
        <v>1551</v>
      </c>
      <c r="O4080" t="s">
        <v>1552</v>
      </c>
      <c r="P4080" s="61">
        <v>-2420</v>
      </c>
      <c r="Q4080" t="s">
        <v>1552</v>
      </c>
      <c r="R4080" s="61">
        <v>0</v>
      </c>
      <c r="S4080" s="61">
        <v>-2420</v>
      </c>
    </row>
    <row r="4081" spans="1:19" x14ac:dyDescent="0.2">
      <c r="A4081" t="s">
        <v>648</v>
      </c>
      <c r="B4081" t="s">
        <v>1065</v>
      </c>
      <c r="C4081" t="s">
        <v>1436</v>
      </c>
      <c r="D4081" t="s">
        <v>239</v>
      </c>
      <c r="E4081" t="s">
        <v>1546</v>
      </c>
      <c r="F4081" t="s">
        <v>115</v>
      </c>
      <c r="G4081" s="87">
        <v>43650</v>
      </c>
      <c r="H4081" t="s">
        <v>6807</v>
      </c>
      <c r="I4081" t="s">
        <v>6847</v>
      </c>
      <c r="J4081" t="s">
        <v>6848</v>
      </c>
      <c r="K4081">
        <v>10222</v>
      </c>
      <c r="L4081" t="s">
        <v>6849</v>
      </c>
      <c r="M4081" s="87">
        <v>43654</v>
      </c>
      <c r="N4081" t="s">
        <v>1551</v>
      </c>
      <c r="O4081" t="s">
        <v>1552</v>
      </c>
      <c r="P4081" s="61">
        <v>1265</v>
      </c>
      <c r="Q4081" t="s">
        <v>1552</v>
      </c>
      <c r="R4081" s="61">
        <v>1265</v>
      </c>
      <c r="S4081" s="61">
        <v>0</v>
      </c>
    </row>
    <row r="4082" spans="1:19" x14ac:dyDescent="0.2">
      <c r="A4082" t="s">
        <v>648</v>
      </c>
      <c r="B4082" t="s">
        <v>1065</v>
      </c>
      <c r="C4082" t="s">
        <v>1436</v>
      </c>
      <c r="D4082" t="s">
        <v>239</v>
      </c>
      <c r="E4082" t="s">
        <v>1546</v>
      </c>
      <c r="F4082" t="s">
        <v>115</v>
      </c>
      <c r="G4082" s="87">
        <v>43650</v>
      </c>
      <c r="H4082" t="s">
        <v>6807</v>
      </c>
      <c r="I4082" t="s">
        <v>6850</v>
      </c>
      <c r="J4082" t="s">
        <v>6851</v>
      </c>
      <c r="K4082">
        <v>10222</v>
      </c>
      <c r="L4082" t="s">
        <v>6849</v>
      </c>
      <c r="M4082" s="87">
        <v>43654</v>
      </c>
      <c r="N4082" t="s">
        <v>1551</v>
      </c>
      <c r="O4082" t="s">
        <v>1552</v>
      </c>
      <c r="P4082" s="61">
        <v>2420</v>
      </c>
      <c r="Q4082" t="s">
        <v>1552</v>
      </c>
      <c r="R4082" s="61">
        <v>2420</v>
      </c>
      <c r="S4082" s="61">
        <v>0</v>
      </c>
    </row>
    <row r="4083" spans="1:19" x14ac:dyDescent="0.2">
      <c r="A4083" t="s">
        <v>648</v>
      </c>
      <c r="B4083" t="s">
        <v>1065</v>
      </c>
      <c r="C4083" t="s">
        <v>1436</v>
      </c>
      <c r="D4083" t="s">
        <v>239</v>
      </c>
      <c r="E4083" t="s">
        <v>1546</v>
      </c>
      <c r="F4083" t="s">
        <v>115</v>
      </c>
      <c r="G4083" s="87">
        <v>43651</v>
      </c>
      <c r="H4083" t="s">
        <v>2974</v>
      </c>
      <c r="I4083" t="s">
        <v>4485</v>
      </c>
      <c r="J4083" t="s">
        <v>4546</v>
      </c>
      <c r="K4083">
        <v>10222</v>
      </c>
      <c r="L4083" t="s">
        <v>4547</v>
      </c>
      <c r="M4083" s="87">
        <v>43654</v>
      </c>
      <c r="N4083" t="s">
        <v>1551</v>
      </c>
      <c r="O4083" t="s">
        <v>1552</v>
      </c>
      <c r="P4083" s="61">
        <v>11.5</v>
      </c>
      <c r="Q4083" t="s">
        <v>1552</v>
      </c>
      <c r="R4083" s="61">
        <v>11.5</v>
      </c>
      <c r="S4083" s="61">
        <v>0</v>
      </c>
    </row>
    <row r="4084" spans="1:19" x14ac:dyDescent="0.2">
      <c r="A4084" t="s">
        <v>648</v>
      </c>
      <c r="B4084" t="s">
        <v>1065</v>
      </c>
      <c r="C4084" t="s">
        <v>1436</v>
      </c>
      <c r="D4084" t="s">
        <v>239</v>
      </c>
      <c r="E4084" t="s">
        <v>1546</v>
      </c>
      <c r="F4084" t="s">
        <v>115</v>
      </c>
      <c r="G4084" s="87">
        <v>43651</v>
      </c>
      <c r="H4084" t="s">
        <v>2974</v>
      </c>
      <c r="I4084" t="s">
        <v>4485</v>
      </c>
      <c r="J4084" t="s">
        <v>4548</v>
      </c>
      <c r="K4084">
        <v>10222</v>
      </c>
      <c r="L4084" t="s">
        <v>4547</v>
      </c>
      <c r="M4084" s="87">
        <v>43654</v>
      </c>
      <c r="N4084" t="s">
        <v>1551</v>
      </c>
      <c r="O4084" t="s">
        <v>1552</v>
      </c>
      <c r="P4084" s="61">
        <v>5659.78</v>
      </c>
      <c r="Q4084" t="s">
        <v>1552</v>
      </c>
      <c r="R4084" s="61">
        <v>5659.78</v>
      </c>
      <c r="S4084" s="61">
        <v>0</v>
      </c>
    </row>
    <row r="4085" spans="1:19" x14ac:dyDescent="0.2">
      <c r="A4085" t="s">
        <v>648</v>
      </c>
      <c r="B4085" t="s">
        <v>1065</v>
      </c>
      <c r="C4085" t="s">
        <v>1436</v>
      </c>
      <c r="D4085" t="s">
        <v>239</v>
      </c>
      <c r="E4085" t="s">
        <v>1546</v>
      </c>
      <c r="F4085" t="s">
        <v>115</v>
      </c>
      <c r="G4085" s="87">
        <v>43651</v>
      </c>
      <c r="H4085" t="s">
        <v>2974</v>
      </c>
      <c r="I4085" t="s">
        <v>4485</v>
      </c>
      <c r="J4085" t="s">
        <v>4549</v>
      </c>
      <c r="K4085">
        <v>10222</v>
      </c>
      <c r="L4085" t="s">
        <v>4547</v>
      </c>
      <c r="M4085" s="87">
        <v>43654</v>
      </c>
      <c r="N4085" t="s">
        <v>1551</v>
      </c>
      <c r="O4085" t="s">
        <v>1552</v>
      </c>
      <c r="P4085" s="61">
        <v>1375</v>
      </c>
      <c r="Q4085" t="s">
        <v>1552</v>
      </c>
      <c r="R4085" s="61">
        <v>1375</v>
      </c>
      <c r="S4085" s="61">
        <v>0</v>
      </c>
    </row>
    <row r="4086" spans="1:19" x14ac:dyDescent="0.2">
      <c r="A4086" t="s">
        <v>648</v>
      </c>
      <c r="B4086" t="s">
        <v>1065</v>
      </c>
      <c r="C4086" t="s">
        <v>1436</v>
      </c>
      <c r="D4086" t="s">
        <v>239</v>
      </c>
      <c r="E4086" t="s">
        <v>1546</v>
      </c>
      <c r="F4086" t="s">
        <v>115</v>
      </c>
      <c r="G4086" s="87">
        <v>43651</v>
      </c>
      <c r="H4086" t="s">
        <v>2974</v>
      </c>
      <c r="I4086" t="s">
        <v>4485</v>
      </c>
      <c r="J4086" t="s">
        <v>4550</v>
      </c>
      <c r="K4086">
        <v>10222</v>
      </c>
      <c r="L4086" t="s">
        <v>4547</v>
      </c>
      <c r="M4086" s="87">
        <v>43654</v>
      </c>
      <c r="N4086" t="s">
        <v>1551</v>
      </c>
      <c r="O4086" t="s">
        <v>1552</v>
      </c>
      <c r="P4086" s="61">
        <v>441.41</v>
      </c>
      <c r="Q4086" t="s">
        <v>1552</v>
      </c>
      <c r="R4086" s="61">
        <v>441.41</v>
      </c>
      <c r="S4086" s="61">
        <v>0</v>
      </c>
    </row>
    <row r="4087" spans="1:19" x14ac:dyDescent="0.2">
      <c r="A4087" t="s">
        <v>648</v>
      </c>
      <c r="B4087" t="s">
        <v>1065</v>
      </c>
      <c r="C4087" t="s">
        <v>1436</v>
      </c>
      <c r="D4087" t="s">
        <v>239</v>
      </c>
      <c r="E4087" t="s">
        <v>1546</v>
      </c>
      <c r="F4087" t="s">
        <v>115</v>
      </c>
      <c r="G4087" s="87">
        <v>43651</v>
      </c>
      <c r="H4087" t="s">
        <v>2974</v>
      </c>
      <c r="I4087" t="s">
        <v>4551</v>
      </c>
      <c r="J4087" t="s">
        <v>4552</v>
      </c>
      <c r="K4087">
        <v>10222</v>
      </c>
      <c r="L4087" t="s">
        <v>4553</v>
      </c>
      <c r="M4087" s="87">
        <v>43654</v>
      </c>
      <c r="N4087" t="s">
        <v>1551</v>
      </c>
      <c r="O4087" t="s">
        <v>1552</v>
      </c>
      <c r="P4087" s="61">
        <v>-550</v>
      </c>
      <c r="Q4087" t="s">
        <v>1552</v>
      </c>
      <c r="R4087" s="61">
        <v>0</v>
      </c>
      <c r="S4087" s="61">
        <v>-550</v>
      </c>
    </row>
    <row r="4088" spans="1:19" x14ac:dyDescent="0.2">
      <c r="A4088" t="s">
        <v>648</v>
      </c>
      <c r="B4088" t="s">
        <v>1065</v>
      </c>
      <c r="C4088" t="s">
        <v>1436</v>
      </c>
      <c r="D4088" t="s">
        <v>239</v>
      </c>
      <c r="E4088" t="s">
        <v>1546</v>
      </c>
      <c r="F4088" t="s">
        <v>115</v>
      </c>
      <c r="G4088" s="87">
        <v>43651</v>
      </c>
      <c r="H4088" t="s">
        <v>2974</v>
      </c>
      <c r="I4088" t="s">
        <v>4554</v>
      </c>
      <c r="J4088" t="s">
        <v>4555</v>
      </c>
      <c r="K4088">
        <v>10222</v>
      </c>
      <c r="L4088" t="s">
        <v>4553</v>
      </c>
      <c r="M4088" s="87">
        <v>43654</v>
      </c>
      <c r="N4088" t="s">
        <v>1551</v>
      </c>
      <c r="O4088" t="s">
        <v>1552</v>
      </c>
      <c r="P4088" s="61">
        <v>-357.5</v>
      </c>
      <c r="Q4088" t="s">
        <v>1552</v>
      </c>
      <c r="R4088" s="61">
        <v>0</v>
      </c>
      <c r="S4088" s="61">
        <v>-357.5</v>
      </c>
    </row>
    <row r="4089" spans="1:19" x14ac:dyDescent="0.2">
      <c r="A4089" t="s">
        <v>648</v>
      </c>
      <c r="B4089" t="s">
        <v>1065</v>
      </c>
      <c r="C4089" t="s">
        <v>1436</v>
      </c>
      <c r="D4089" t="s">
        <v>239</v>
      </c>
      <c r="E4089" t="s">
        <v>1546</v>
      </c>
      <c r="F4089" t="s">
        <v>115</v>
      </c>
      <c r="G4089" s="87">
        <v>43651</v>
      </c>
      <c r="H4089" t="s">
        <v>2974</v>
      </c>
      <c r="I4089" t="s">
        <v>4561</v>
      </c>
      <c r="J4089" t="s">
        <v>4562</v>
      </c>
      <c r="K4089">
        <v>10222</v>
      </c>
      <c r="L4089" t="s">
        <v>4553</v>
      </c>
      <c r="M4089" s="87">
        <v>43654</v>
      </c>
      <c r="N4089" t="s">
        <v>1551</v>
      </c>
      <c r="O4089" t="s">
        <v>1552</v>
      </c>
      <c r="P4089" s="61">
        <v>-764.5</v>
      </c>
      <c r="Q4089" t="s">
        <v>1552</v>
      </c>
      <c r="R4089" s="61">
        <v>0</v>
      </c>
      <c r="S4089" s="61">
        <v>-764.5</v>
      </c>
    </row>
    <row r="4090" spans="1:19" x14ac:dyDescent="0.2">
      <c r="A4090" t="s">
        <v>648</v>
      </c>
      <c r="B4090" t="s">
        <v>1065</v>
      </c>
      <c r="C4090" t="s">
        <v>1436</v>
      </c>
      <c r="D4090" t="s">
        <v>239</v>
      </c>
      <c r="E4090" t="s">
        <v>1546</v>
      </c>
      <c r="F4090" t="s">
        <v>115</v>
      </c>
      <c r="G4090" s="87">
        <v>43651</v>
      </c>
      <c r="H4090" t="s">
        <v>6820</v>
      </c>
      <c r="I4090" t="s">
        <v>6852</v>
      </c>
      <c r="K4090">
        <v>10222</v>
      </c>
      <c r="L4090" t="s">
        <v>6853</v>
      </c>
      <c r="M4090" s="87">
        <v>43654</v>
      </c>
      <c r="N4090" t="s">
        <v>1551</v>
      </c>
      <c r="O4090" t="s">
        <v>1552</v>
      </c>
      <c r="P4090" s="61">
        <v>-441.41</v>
      </c>
      <c r="Q4090" t="s">
        <v>1552</v>
      </c>
      <c r="R4090" s="61">
        <v>0</v>
      </c>
      <c r="S4090" s="61">
        <v>-441.41</v>
      </c>
    </row>
    <row r="4091" spans="1:19" x14ac:dyDescent="0.2">
      <c r="A4091" t="s">
        <v>648</v>
      </c>
      <c r="B4091" t="s">
        <v>1065</v>
      </c>
      <c r="C4091" t="s">
        <v>1436</v>
      </c>
      <c r="D4091" t="s">
        <v>239</v>
      </c>
      <c r="E4091" t="s">
        <v>1546</v>
      </c>
      <c r="F4091" t="s">
        <v>115</v>
      </c>
      <c r="G4091" s="87">
        <v>43651</v>
      </c>
      <c r="H4091" t="s">
        <v>6820</v>
      </c>
      <c r="I4091" t="s">
        <v>6854</v>
      </c>
      <c r="K4091">
        <v>10222</v>
      </c>
      <c r="L4091" t="s">
        <v>6853</v>
      </c>
      <c r="M4091" s="87">
        <v>43654</v>
      </c>
      <c r="N4091" t="s">
        <v>1551</v>
      </c>
      <c r="O4091" t="s">
        <v>1552</v>
      </c>
      <c r="P4091" s="61">
        <v>-1375</v>
      </c>
      <c r="Q4091" t="s">
        <v>1552</v>
      </c>
      <c r="R4091" s="61">
        <v>0</v>
      </c>
      <c r="S4091" s="61">
        <v>-1375</v>
      </c>
    </row>
    <row r="4092" spans="1:19" x14ac:dyDescent="0.2">
      <c r="A4092" t="s">
        <v>648</v>
      </c>
      <c r="B4092" t="s">
        <v>1065</v>
      </c>
      <c r="C4092" t="s">
        <v>1436</v>
      </c>
      <c r="D4092" t="s">
        <v>239</v>
      </c>
      <c r="E4092" t="s">
        <v>1546</v>
      </c>
      <c r="F4092" t="s">
        <v>115</v>
      </c>
      <c r="G4092" s="87">
        <v>43651</v>
      </c>
      <c r="H4092" t="s">
        <v>6820</v>
      </c>
      <c r="I4092" t="s">
        <v>6855</v>
      </c>
      <c r="K4092">
        <v>10222</v>
      </c>
      <c r="L4092" t="s">
        <v>6853</v>
      </c>
      <c r="M4092" s="87">
        <v>43654</v>
      </c>
      <c r="N4092" t="s">
        <v>1551</v>
      </c>
      <c r="O4092" t="s">
        <v>1552</v>
      </c>
      <c r="P4092" s="61">
        <v>-11.5</v>
      </c>
      <c r="Q4092" t="s">
        <v>1552</v>
      </c>
      <c r="R4092" s="61">
        <v>0</v>
      </c>
      <c r="S4092" s="61">
        <v>-11.5</v>
      </c>
    </row>
    <row r="4093" spans="1:19" x14ac:dyDescent="0.2">
      <c r="A4093" t="s">
        <v>648</v>
      </c>
      <c r="B4093" t="s">
        <v>1065</v>
      </c>
      <c r="C4093" t="s">
        <v>1436</v>
      </c>
      <c r="D4093" t="s">
        <v>239</v>
      </c>
      <c r="E4093" t="s">
        <v>1546</v>
      </c>
      <c r="F4093" t="s">
        <v>115</v>
      </c>
      <c r="G4093" s="87">
        <v>43651</v>
      </c>
      <c r="H4093" t="s">
        <v>6820</v>
      </c>
      <c r="I4093" t="s">
        <v>6856</v>
      </c>
      <c r="K4093">
        <v>10222</v>
      </c>
      <c r="L4093" t="s">
        <v>6853</v>
      </c>
      <c r="M4093" s="87">
        <v>43654</v>
      </c>
      <c r="N4093" t="s">
        <v>1551</v>
      </c>
      <c r="O4093" t="s">
        <v>1552</v>
      </c>
      <c r="P4093" s="61">
        <v>-5659.78</v>
      </c>
      <c r="Q4093" t="s">
        <v>1552</v>
      </c>
      <c r="R4093" s="61">
        <v>0</v>
      </c>
      <c r="S4093" s="61">
        <v>-5659.78</v>
      </c>
    </row>
    <row r="4094" spans="1:19" x14ac:dyDescent="0.2">
      <c r="A4094" t="s">
        <v>648</v>
      </c>
      <c r="B4094" t="s">
        <v>1065</v>
      </c>
      <c r="C4094" t="s">
        <v>1436</v>
      </c>
      <c r="D4094" t="s">
        <v>239</v>
      </c>
      <c r="E4094" t="s">
        <v>1546</v>
      </c>
      <c r="F4094" t="s">
        <v>115</v>
      </c>
      <c r="G4094" s="87">
        <v>43651</v>
      </c>
      <c r="H4094" t="s">
        <v>6807</v>
      </c>
      <c r="I4094" t="s">
        <v>6857</v>
      </c>
      <c r="J4094" t="s">
        <v>6858</v>
      </c>
      <c r="K4094">
        <v>10222</v>
      </c>
      <c r="L4094" t="s">
        <v>6859</v>
      </c>
      <c r="M4094" s="87">
        <v>43654</v>
      </c>
      <c r="N4094" t="s">
        <v>1551</v>
      </c>
      <c r="O4094" t="s">
        <v>1552</v>
      </c>
      <c r="P4094" s="61">
        <v>550</v>
      </c>
      <c r="Q4094" t="s">
        <v>1552</v>
      </c>
      <c r="R4094" s="61">
        <v>550</v>
      </c>
      <c r="S4094" s="61">
        <v>0</v>
      </c>
    </row>
    <row r="4095" spans="1:19" x14ac:dyDescent="0.2">
      <c r="A4095" t="s">
        <v>648</v>
      </c>
      <c r="B4095" t="s">
        <v>1065</v>
      </c>
      <c r="C4095" t="s">
        <v>1436</v>
      </c>
      <c r="D4095" t="s">
        <v>239</v>
      </c>
      <c r="E4095" t="s">
        <v>1546</v>
      </c>
      <c r="F4095" t="s">
        <v>115</v>
      </c>
      <c r="G4095" s="87">
        <v>43651</v>
      </c>
      <c r="H4095" t="s">
        <v>6807</v>
      </c>
      <c r="I4095" t="s">
        <v>6860</v>
      </c>
      <c r="J4095" t="s">
        <v>6861</v>
      </c>
      <c r="K4095">
        <v>10222</v>
      </c>
      <c r="L4095" t="s">
        <v>6859</v>
      </c>
      <c r="M4095" s="87">
        <v>43654</v>
      </c>
      <c r="N4095" t="s">
        <v>1551</v>
      </c>
      <c r="O4095" t="s">
        <v>1552</v>
      </c>
      <c r="P4095" s="61">
        <v>357.5</v>
      </c>
      <c r="Q4095" t="s">
        <v>1552</v>
      </c>
      <c r="R4095" s="61">
        <v>357.5</v>
      </c>
      <c r="S4095" s="61">
        <v>0</v>
      </c>
    </row>
    <row r="4096" spans="1:19" x14ac:dyDescent="0.2">
      <c r="A4096" t="s">
        <v>648</v>
      </c>
      <c r="B4096" t="s">
        <v>1065</v>
      </c>
      <c r="C4096" t="s">
        <v>1436</v>
      </c>
      <c r="D4096" t="s">
        <v>239</v>
      </c>
      <c r="E4096" t="s">
        <v>1546</v>
      </c>
      <c r="F4096" t="s">
        <v>115</v>
      </c>
      <c r="G4096" s="87">
        <v>43651</v>
      </c>
      <c r="H4096" t="s">
        <v>6807</v>
      </c>
      <c r="I4096" t="s">
        <v>6862</v>
      </c>
      <c r="J4096" t="s">
        <v>6863</v>
      </c>
      <c r="K4096">
        <v>10222</v>
      </c>
      <c r="L4096" t="s">
        <v>6859</v>
      </c>
      <c r="M4096" s="87">
        <v>43654</v>
      </c>
      <c r="N4096" t="s">
        <v>1551</v>
      </c>
      <c r="O4096" t="s">
        <v>1552</v>
      </c>
      <c r="P4096" s="61">
        <v>764.5</v>
      </c>
      <c r="Q4096" t="s">
        <v>1552</v>
      </c>
      <c r="R4096" s="61">
        <v>764.5</v>
      </c>
      <c r="S4096" s="61">
        <v>0</v>
      </c>
    </row>
    <row r="4097" spans="1:19" x14ac:dyDescent="0.2">
      <c r="A4097" t="s">
        <v>648</v>
      </c>
      <c r="B4097" t="s">
        <v>1065</v>
      </c>
      <c r="C4097" t="s">
        <v>1436</v>
      </c>
      <c r="D4097" t="s">
        <v>239</v>
      </c>
      <c r="E4097" t="s">
        <v>1546</v>
      </c>
      <c r="F4097" t="s">
        <v>115</v>
      </c>
      <c r="G4097" s="87">
        <v>43654</v>
      </c>
      <c r="H4097" t="s">
        <v>2974</v>
      </c>
      <c r="I4097" t="s">
        <v>4485</v>
      </c>
      <c r="J4097" t="s">
        <v>4563</v>
      </c>
      <c r="K4097">
        <v>10222</v>
      </c>
      <c r="L4097" t="s">
        <v>4564</v>
      </c>
      <c r="M4097" s="87">
        <v>43654</v>
      </c>
      <c r="N4097" t="s">
        <v>1551</v>
      </c>
      <c r="O4097" t="s">
        <v>1552</v>
      </c>
      <c r="P4097" s="61">
        <v>800</v>
      </c>
      <c r="Q4097" t="s">
        <v>1552</v>
      </c>
      <c r="R4097" s="61">
        <v>800</v>
      </c>
      <c r="S4097" s="61">
        <v>0</v>
      </c>
    </row>
    <row r="4098" spans="1:19" x14ac:dyDescent="0.2">
      <c r="A4098" t="s">
        <v>648</v>
      </c>
      <c r="B4098" t="s">
        <v>1065</v>
      </c>
      <c r="C4098" t="s">
        <v>1436</v>
      </c>
      <c r="D4098" t="s">
        <v>239</v>
      </c>
      <c r="E4098" t="s">
        <v>1546</v>
      </c>
      <c r="F4098" t="s">
        <v>115</v>
      </c>
      <c r="G4098" s="87">
        <v>43654</v>
      </c>
      <c r="H4098" t="s">
        <v>2974</v>
      </c>
      <c r="I4098" t="s">
        <v>4568</v>
      </c>
      <c r="J4098" t="s">
        <v>4569</v>
      </c>
      <c r="K4098">
        <v>10224</v>
      </c>
      <c r="L4098" t="s">
        <v>4570</v>
      </c>
      <c r="M4098" s="87">
        <v>43655</v>
      </c>
      <c r="N4098" t="s">
        <v>1551</v>
      </c>
      <c r="O4098" t="s">
        <v>1552</v>
      </c>
      <c r="P4098" s="61">
        <v>-1089</v>
      </c>
      <c r="Q4098" t="s">
        <v>1552</v>
      </c>
      <c r="R4098" s="61">
        <v>0</v>
      </c>
      <c r="S4098" s="61">
        <v>-1089</v>
      </c>
    </row>
    <row r="4099" spans="1:19" x14ac:dyDescent="0.2">
      <c r="A4099" t="s">
        <v>648</v>
      </c>
      <c r="B4099" t="s">
        <v>1065</v>
      </c>
      <c r="C4099" t="s">
        <v>1436</v>
      </c>
      <c r="D4099" t="s">
        <v>239</v>
      </c>
      <c r="E4099" t="s">
        <v>1546</v>
      </c>
      <c r="F4099" t="s">
        <v>115</v>
      </c>
      <c r="G4099" s="87">
        <v>43654</v>
      </c>
      <c r="H4099" t="s">
        <v>6807</v>
      </c>
      <c r="I4099" t="s">
        <v>6864</v>
      </c>
      <c r="J4099" t="s">
        <v>6865</v>
      </c>
      <c r="K4099">
        <v>10224</v>
      </c>
      <c r="L4099" t="s">
        <v>6866</v>
      </c>
      <c r="M4099" s="87">
        <v>43655</v>
      </c>
      <c r="N4099" t="s">
        <v>1551</v>
      </c>
      <c r="O4099" t="s">
        <v>1552</v>
      </c>
      <c r="P4099" s="61">
        <v>1089</v>
      </c>
      <c r="Q4099" t="s">
        <v>1552</v>
      </c>
      <c r="R4099" s="61">
        <v>1089</v>
      </c>
      <c r="S4099" s="61">
        <v>0</v>
      </c>
    </row>
    <row r="4100" spans="1:19" x14ac:dyDescent="0.2">
      <c r="A4100" t="s">
        <v>648</v>
      </c>
      <c r="B4100" t="s">
        <v>1065</v>
      </c>
      <c r="C4100" t="s">
        <v>1436</v>
      </c>
      <c r="D4100" t="s">
        <v>239</v>
      </c>
      <c r="E4100" t="s">
        <v>1546</v>
      </c>
      <c r="F4100" t="s">
        <v>115</v>
      </c>
      <c r="G4100" s="87">
        <v>43654</v>
      </c>
      <c r="H4100" t="s">
        <v>6820</v>
      </c>
      <c r="I4100" t="s">
        <v>6867</v>
      </c>
      <c r="K4100">
        <v>10222</v>
      </c>
      <c r="L4100" t="s">
        <v>6868</v>
      </c>
      <c r="M4100" s="87">
        <v>43654</v>
      </c>
      <c r="N4100" t="s">
        <v>1551</v>
      </c>
      <c r="O4100" t="s">
        <v>1552</v>
      </c>
      <c r="P4100" s="61">
        <v>-800</v>
      </c>
      <c r="Q4100" t="s">
        <v>1552</v>
      </c>
      <c r="R4100" s="61">
        <v>0</v>
      </c>
      <c r="S4100" s="61">
        <v>-800</v>
      </c>
    </row>
    <row r="4101" spans="1:19" x14ac:dyDescent="0.2">
      <c r="A4101" t="s">
        <v>648</v>
      </c>
      <c r="B4101" t="s">
        <v>1065</v>
      </c>
      <c r="C4101" t="s">
        <v>1436</v>
      </c>
      <c r="D4101" t="s">
        <v>239</v>
      </c>
      <c r="E4101" t="s">
        <v>1546</v>
      </c>
      <c r="F4101" t="s">
        <v>115</v>
      </c>
      <c r="G4101" s="87">
        <v>43655</v>
      </c>
      <c r="H4101" t="s">
        <v>2974</v>
      </c>
      <c r="I4101" t="s">
        <v>4576</v>
      </c>
      <c r="J4101" t="s">
        <v>4577</v>
      </c>
      <c r="K4101">
        <v>10229</v>
      </c>
      <c r="L4101" t="s">
        <v>4575</v>
      </c>
      <c r="M4101" s="87">
        <v>43657</v>
      </c>
      <c r="N4101" t="s">
        <v>1551</v>
      </c>
      <c r="O4101" t="s">
        <v>1552</v>
      </c>
      <c r="P4101" s="61">
        <v>-495</v>
      </c>
      <c r="Q4101" t="s">
        <v>1552</v>
      </c>
      <c r="R4101" s="61">
        <v>0</v>
      </c>
      <c r="S4101" s="61">
        <v>-495</v>
      </c>
    </row>
    <row r="4102" spans="1:19" x14ac:dyDescent="0.2">
      <c r="A4102" t="s">
        <v>648</v>
      </c>
      <c r="B4102" t="s">
        <v>1065</v>
      </c>
      <c r="C4102" t="s">
        <v>1436</v>
      </c>
      <c r="D4102" t="s">
        <v>239</v>
      </c>
      <c r="E4102" t="s">
        <v>1546</v>
      </c>
      <c r="F4102" t="s">
        <v>115</v>
      </c>
      <c r="G4102" s="87">
        <v>43655</v>
      </c>
      <c r="H4102" t="s">
        <v>6807</v>
      </c>
      <c r="I4102" t="s">
        <v>6869</v>
      </c>
      <c r="J4102" t="s">
        <v>6870</v>
      </c>
      <c r="K4102">
        <v>10229</v>
      </c>
      <c r="L4102" t="s">
        <v>6871</v>
      </c>
      <c r="M4102" s="87">
        <v>43657</v>
      </c>
      <c r="N4102" t="s">
        <v>1551</v>
      </c>
      <c r="O4102" t="s">
        <v>1552</v>
      </c>
      <c r="P4102" s="61">
        <v>495</v>
      </c>
      <c r="Q4102" t="s">
        <v>1552</v>
      </c>
      <c r="R4102" s="61">
        <v>495</v>
      </c>
      <c r="S4102" s="61">
        <v>0</v>
      </c>
    </row>
    <row r="4103" spans="1:19" x14ac:dyDescent="0.2">
      <c r="A4103" t="s">
        <v>648</v>
      </c>
      <c r="B4103" t="s">
        <v>1065</v>
      </c>
      <c r="C4103" t="s">
        <v>1436</v>
      </c>
      <c r="D4103" t="s">
        <v>239</v>
      </c>
      <c r="E4103" t="s">
        <v>1546</v>
      </c>
      <c r="F4103" t="s">
        <v>115</v>
      </c>
      <c r="G4103" s="87">
        <v>43656</v>
      </c>
      <c r="H4103" t="s">
        <v>2974</v>
      </c>
      <c r="I4103" t="s">
        <v>4485</v>
      </c>
      <c r="J4103" t="s">
        <v>4578</v>
      </c>
      <c r="K4103">
        <v>10229</v>
      </c>
      <c r="L4103" t="s">
        <v>4579</v>
      </c>
      <c r="M4103" s="87">
        <v>43657</v>
      </c>
      <c r="N4103" t="s">
        <v>1551</v>
      </c>
      <c r="O4103" t="s">
        <v>1552</v>
      </c>
      <c r="P4103" s="61">
        <v>56.22</v>
      </c>
      <c r="Q4103" t="s">
        <v>1552</v>
      </c>
      <c r="R4103" s="61">
        <v>56.22</v>
      </c>
      <c r="S4103" s="61">
        <v>0</v>
      </c>
    </row>
    <row r="4104" spans="1:19" x14ac:dyDescent="0.2">
      <c r="A4104" t="s">
        <v>648</v>
      </c>
      <c r="B4104" t="s">
        <v>1065</v>
      </c>
      <c r="C4104" t="s">
        <v>1436</v>
      </c>
      <c r="D4104" t="s">
        <v>239</v>
      </c>
      <c r="E4104" t="s">
        <v>1546</v>
      </c>
      <c r="F4104" t="s">
        <v>115</v>
      </c>
      <c r="G4104" s="87">
        <v>43656</v>
      </c>
      <c r="H4104" t="s">
        <v>2974</v>
      </c>
      <c r="I4104" t="s">
        <v>4485</v>
      </c>
      <c r="J4104" t="s">
        <v>4581</v>
      </c>
      <c r="K4104">
        <v>10229</v>
      </c>
      <c r="L4104" t="s">
        <v>4579</v>
      </c>
      <c r="M4104" s="87">
        <v>43657</v>
      </c>
      <c r="N4104" t="s">
        <v>1551</v>
      </c>
      <c r="O4104" t="s">
        <v>1552</v>
      </c>
      <c r="P4104" s="61">
        <v>300</v>
      </c>
      <c r="Q4104" t="s">
        <v>1552</v>
      </c>
      <c r="R4104" s="61">
        <v>300</v>
      </c>
      <c r="S4104" s="61">
        <v>0</v>
      </c>
    </row>
    <row r="4105" spans="1:19" x14ac:dyDescent="0.2">
      <c r="A4105" t="s">
        <v>648</v>
      </c>
      <c r="B4105" t="s">
        <v>1065</v>
      </c>
      <c r="C4105" t="s">
        <v>1436</v>
      </c>
      <c r="D4105" t="s">
        <v>239</v>
      </c>
      <c r="E4105" t="s">
        <v>1546</v>
      </c>
      <c r="F4105" t="s">
        <v>115</v>
      </c>
      <c r="G4105" s="87">
        <v>43656</v>
      </c>
      <c r="H4105" t="s">
        <v>2974</v>
      </c>
      <c r="I4105" t="s">
        <v>4485</v>
      </c>
      <c r="J4105" t="s">
        <v>4490</v>
      </c>
      <c r="K4105">
        <v>10229</v>
      </c>
      <c r="L4105" t="s">
        <v>4579</v>
      </c>
      <c r="M4105" s="87">
        <v>43657</v>
      </c>
      <c r="N4105" t="s">
        <v>1551</v>
      </c>
      <c r="O4105" t="s">
        <v>1552</v>
      </c>
      <c r="P4105" s="61">
        <v>100</v>
      </c>
      <c r="Q4105" t="s">
        <v>1552</v>
      </c>
      <c r="R4105" s="61">
        <v>100</v>
      </c>
      <c r="S4105" s="61">
        <v>0</v>
      </c>
    </row>
    <row r="4106" spans="1:19" x14ac:dyDescent="0.2">
      <c r="A4106" t="s">
        <v>648</v>
      </c>
      <c r="B4106" t="s">
        <v>1065</v>
      </c>
      <c r="C4106" t="s">
        <v>1436</v>
      </c>
      <c r="D4106" t="s">
        <v>239</v>
      </c>
      <c r="E4106" t="s">
        <v>1546</v>
      </c>
      <c r="F4106" t="s">
        <v>115</v>
      </c>
      <c r="G4106" s="87">
        <v>43656</v>
      </c>
      <c r="H4106" t="s">
        <v>2974</v>
      </c>
      <c r="I4106" t="s">
        <v>4485</v>
      </c>
      <c r="J4106" t="s">
        <v>4580</v>
      </c>
      <c r="K4106">
        <v>10229</v>
      </c>
      <c r="L4106" t="s">
        <v>4579</v>
      </c>
      <c r="M4106" s="87">
        <v>43657</v>
      </c>
      <c r="N4106" t="s">
        <v>1551</v>
      </c>
      <c r="O4106" t="s">
        <v>1552</v>
      </c>
      <c r="P4106" s="61">
        <v>250.4</v>
      </c>
      <c r="Q4106" t="s">
        <v>1552</v>
      </c>
      <c r="R4106" s="61">
        <v>250.4</v>
      </c>
      <c r="S4106" s="61">
        <v>0</v>
      </c>
    </row>
    <row r="4107" spans="1:19" x14ac:dyDescent="0.2">
      <c r="A4107" t="s">
        <v>648</v>
      </c>
      <c r="B4107" t="s">
        <v>1065</v>
      </c>
      <c r="C4107" t="s">
        <v>1436</v>
      </c>
      <c r="D4107" t="s">
        <v>239</v>
      </c>
      <c r="E4107" t="s">
        <v>1546</v>
      </c>
      <c r="F4107" t="s">
        <v>115</v>
      </c>
      <c r="G4107" s="87">
        <v>43656</v>
      </c>
      <c r="H4107" t="s">
        <v>2974</v>
      </c>
      <c r="I4107" t="s">
        <v>4582</v>
      </c>
      <c r="J4107" t="s">
        <v>4583</v>
      </c>
      <c r="K4107">
        <v>10229</v>
      </c>
      <c r="L4107" t="s">
        <v>4584</v>
      </c>
      <c r="M4107" s="87">
        <v>43657</v>
      </c>
      <c r="N4107" t="s">
        <v>1551</v>
      </c>
      <c r="O4107" t="s">
        <v>1552</v>
      </c>
      <c r="P4107" s="61">
        <v>-10219</v>
      </c>
      <c r="Q4107" t="s">
        <v>1552</v>
      </c>
      <c r="R4107" s="61">
        <v>0</v>
      </c>
      <c r="S4107" s="61">
        <v>-10219</v>
      </c>
    </row>
    <row r="4108" spans="1:19" x14ac:dyDescent="0.2">
      <c r="A4108" t="s">
        <v>648</v>
      </c>
      <c r="B4108" t="s">
        <v>1065</v>
      </c>
      <c r="C4108" t="s">
        <v>1436</v>
      </c>
      <c r="D4108" t="s">
        <v>239</v>
      </c>
      <c r="E4108" t="s">
        <v>1546</v>
      </c>
      <c r="F4108" t="s">
        <v>115</v>
      </c>
      <c r="G4108" s="87">
        <v>43656</v>
      </c>
      <c r="H4108" t="s">
        <v>6807</v>
      </c>
      <c r="I4108" t="s">
        <v>6872</v>
      </c>
      <c r="J4108" t="s">
        <v>6873</v>
      </c>
      <c r="K4108">
        <v>10229</v>
      </c>
      <c r="L4108" t="s">
        <v>6874</v>
      </c>
      <c r="M4108" s="87">
        <v>43657</v>
      </c>
      <c r="N4108" t="s">
        <v>1551</v>
      </c>
      <c r="O4108" t="s">
        <v>1552</v>
      </c>
      <c r="P4108" s="61">
        <v>10219</v>
      </c>
      <c r="Q4108" t="s">
        <v>1552</v>
      </c>
      <c r="R4108" s="61">
        <v>10219</v>
      </c>
      <c r="S4108" s="61">
        <v>0</v>
      </c>
    </row>
    <row r="4109" spans="1:19" x14ac:dyDescent="0.2">
      <c r="A4109" t="s">
        <v>648</v>
      </c>
      <c r="B4109" t="s">
        <v>1065</v>
      </c>
      <c r="C4109" t="s">
        <v>1436</v>
      </c>
      <c r="D4109" t="s">
        <v>239</v>
      </c>
      <c r="E4109" t="s">
        <v>1546</v>
      </c>
      <c r="F4109" t="s">
        <v>115</v>
      </c>
      <c r="G4109" s="87">
        <v>43656</v>
      </c>
      <c r="H4109" t="s">
        <v>6820</v>
      </c>
      <c r="I4109" t="s">
        <v>6875</v>
      </c>
      <c r="K4109">
        <v>10229</v>
      </c>
      <c r="L4109" t="s">
        <v>6876</v>
      </c>
      <c r="M4109" s="87">
        <v>43657</v>
      </c>
      <c r="N4109" t="s">
        <v>1551</v>
      </c>
      <c r="O4109" t="s">
        <v>1552</v>
      </c>
      <c r="P4109" s="61">
        <v>-300</v>
      </c>
      <c r="Q4109" t="s">
        <v>1552</v>
      </c>
      <c r="R4109" s="61">
        <v>0</v>
      </c>
      <c r="S4109" s="61">
        <v>-300</v>
      </c>
    </row>
    <row r="4110" spans="1:19" x14ac:dyDescent="0.2">
      <c r="A4110" t="s">
        <v>648</v>
      </c>
      <c r="B4110" t="s">
        <v>1065</v>
      </c>
      <c r="C4110" t="s">
        <v>1436</v>
      </c>
      <c r="D4110" t="s">
        <v>239</v>
      </c>
      <c r="E4110" t="s">
        <v>1546</v>
      </c>
      <c r="F4110" t="s">
        <v>115</v>
      </c>
      <c r="G4110" s="87">
        <v>43656</v>
      </c>
      <c r="H4110" t="s">
        <v>6820</v>
      </c>
      <c r="I4110" t="s">
        <v>6877</v>
      </c>
      <c r="K4110">
        <v>10229</v>
      </c>
      <c r="L4110" t="s">
        <v>6876</v>
      </c>
      <c r="M4110" s="87">
        <v>43657</v>
      </c>
      <c r="N4110" t="s">
        <v>1551</v>
      </c>
      <c r="O4110" t="s">
        <v>1552</v>
      </c>
      <c r="P4110" s="61">
        <v>-250.4</v>
      </c>
      <c r="Q4110" t="s">
        <v>1552</v>
      </c>
      <c r="R4110" s="61">
        <v>0</v>
      </c>
      <c r="S4110" s="61">
        <v>-250.4</v>
      </c>
    </row>
    <row r="4111" spans="1:19" x14ac:dyDescent="0.2">
      <c r="A4111" t="s">
        <v>648</v>
      </c>
      <c r="B4111" t="s">
        <v>1065</v>
      </c>
      <c r="C4111" t="s">
        <v>1436</v>
      </c>
      <c r="D4111" t="s">
        <v>239</v>
      </c>
      <c r="E4111" t="s">
        <v>1546</v>
      </c>
      <c r="F4111" t="s">
        <v>115</v>
      </c>
      <c r="G4111" s="87">
        <v>43656</v>
      </c>
      <c r="H4111" t="s">
        <v>6820</v>
      </c>
      <c r="I4111" t="s">
        <v>6826</v>
      </c>
      <c r="K4111">
        <v>10229</v>
      </c>
      <c r="L4111" t="s">
        <v>6876</v>
      </c>
      <c r="M4111" s="87">
        <v>43657</v>
      </c>
      <c r="N4111" t="s">
        <v>1551</v>
      </c>
      <c r="O4111" t="s">
        <v>1552</v>
      </c>
      <c r="P4111" s="61">
        <v>-100</v>
      </c>
      <c r="Q4111" t="s">
        <v>1552</v>
      </c>
      <c r="R4111" s="61">
        <v>0</v>
      </c>
      <c r="S4111" s="61">
        <v>-100</v>
      </c>
    </row>
    <row r="4112" spans="1:19" x14ac:dyDescent="0.2">
      <c r="A4112" t="s">
        <v>648</v>
      </c>
      <c r="B4112" t="s">
        <v>1065</v>
      </c>
      <c r="C4112" t="s">
        <v>1436</v>
      </c>
      <c r="D4112" t="s">
        <v>239</v>
      </c>
      <c r="E4112" t="s">
        <v>1546</v>
      </c>
      <c r="F4112" t="s">
        <v>115</v>
      </c>
      <c r="G4112" s="87">
        <v>43656</v>
      </c>
      <c r="H4112" t="s">
        <v>6820</v>
      </c>
      <c r="I4112" t="s">
        <v>6878</v>
      </c>
      <c r="K4112">
        <v>10229</v>
      </c>
      <c r="L4112" t="s">
        <v>6876</v>
      </c>
      <c r="M4112" s="87">
        <v>43657</v>
      </c>
      <c r="N4112" t="s">
        <v>1551</v>
      </c>
      <c r="O4112" t="s">
        <v>1552</v>
      </c>
      <c r="P4112" s="61">
        <v>-56.22</v>
      </c>
      <c r="Q4112" t="s">
        <v>1552</v>
      </c>
      <c r="R4112" s="61">
        <v>0</v>
      </c>
      <c r="S4112" s="61">
        <v>-56.22</v>
      </c>
    </row>
    <row r="4113" spans="1:19" x14ac:dyDescent="0.2">
      <c r="A4113" t="s">
        <v>648</v>
      </c>
      <c r="B4113" t="s">
        <v>1065</v>
      </c>
      <c r="C4113" t="s">
        <v>1436</v>
      </c>
      <c r="D4113" t="s">
        <v>239</v>
      </c>
      <c r="E4113" t="s">
        <v>1546</v>
      </c>
      <c r="F4113" t="s">
        <v>115</v>
      </c>
      <c r="G4113" s="87">
        <v>43657</v>
      </c>
      <c r="H4113" t="s">
        <v>2974</v>
      </c>
      <c r="I4113" t="s">
        <v>4590</v>
      </c>
      <c r="J4113" t="s">
        <v>4591</v>
      </c>
      <c r="K4113">
        <v>10238</v>
      </c>
      <c r="L4113" t="s">
        <v>4592</v>
      </c>
      <c r="M4113" s="87">
        <v>43675</v>
      </c>
      <c r="N4113" t="s">
        <v>1635</v>
      </c>
      <c r="O4113" t="s">
        <v>1552</v>
      </c>
      <c r="P4113" s="61">
        <v>-664.02</v>
      </c>
      <c r="Q4113" t="s">
        <v>1552</v>
      </c>
      <c r="R4113" s="61">
        <v>0</v>
      </c>
      <c r="S4113" s="61">
        <v>-664.02</v>
      </c>
    </row>
    <row r="4114" spans="1:19" x14ac:dyDescent="0.2">
      <c r="A4114" t="s">
        <v>648</v>
      </c>
      <c r="B4114" t="s">
        <v>1065</v>
      </c>
      <c r="C4114" t="s">
        <v>1436</v>
      </c>
      <c r="D4114" t="s">
        <v>239</v>
      </c>
      <c r="E4114" t="s">
        <v>1546</v>
      </c>
      <c r="F4114" t="s">
        <v>115</v>
      </c>
      <c r="G4114" s="87">
        <v>43657</v>
      </c>
      <c r="H4114" t="s">
        <v>2974</v>
      </c>
      <c r="I4114" t="s">
        <v>4593</v>
      </c>
      <c r="J4114" t="s">
        <v>4594</v>
      </c>
      <c r="K4114">
        <v>10237</v>
      </c>
      <c r="L4114" t="s">
        <v>4595</v>
      </c>
      <c r="M4114" s="87">
        <v>43675</v>
      </c>
      <c r="N4114" t="s">
        <v>1635</v>
      </c>
      <c r="O4114" t="s">
        <v>1552</v>
      </c>
      <c r="P4114" s="61">
        <v>-3190</v>
      </c>
      <c r="Q4114" t="s">
        <v>1552</v>
      </c>
      <c r="R4114" s="61">
        <v>0</v>
      </c>
      <c r="S4114" s="61">
        <v>-3190</v>
      </c>
    </row>
    <row r="4115" spans="1:19" x14ac:dyDescent="0.2">
      <c r="A4115" t="s">
        <v>648</v>
      </c>
      <c r="B4115" t="s">
        <v>1065</v>
      </c>
      <c r="C4115" t="s">
        <v>1436</v>
      </c>
      <c r="D4115" t="s">
        <v>239</v>
      </c>
      <c r="E4115" t="s">
        <v>1546</v>
      </c>
      <c r="F4115" t="s">
        <v>115</v>
      </c>
      <c r="G4115" s="87">
        <v>43657</v>
      </c>
      <c r="H4115" t="s">
        <v>2974</v>
      </c>
      <c r="I4115" t="s">
        <v>4596</v>
      </c>
      <c r="J4115" t="s">
        <v>4597</v>
      </c>
      <c r="K4115">
        <v>10237</v>
      </c>
      <c r="L4115" t="s">
        <v>4595</v>
      </c>
      <c r="M4115" s="87">
        <v>43675</v>
      </c>
      <c r="N4115" t="s">
        <v>1635</v>
      </c>
      <c r="O4115" t="s">
        <v>1552</v>
      </c>
      <c r="P4115" s="61">
        <v>-484</v>
      </c>
      <c r="Q4115" t="s">
        <v>1552</v>
      </c>
      <c r="R4115" s="61">
        <v>0</v>
      </c>
      <c r="S4115" s="61">
        <v>-484</v>
      </c>
    </row>
    <row r="4116" spans="1:19" x14ac:dyDescent="0.2">
      <c r="A4116" t="s">
        <v>648</v>
      </c>
      <c r="B4116" t="s">
        <v>1065</v>
      </c>
      <c r="C4116" t="s">
        <v>1436</v>
      </c>
      <c r="D4116" t="s">
        <v>239</v>
      </c>
      <c r="E4116" t="s">
        <v>1546</v>
      </c>
      <c r="F4116" t="s">
        <v>115</v>
      </c>
      <c r="G4116" s="87">
        <v>43657</v>
      </c>
      <c r="H4116" t="s">
        <v>2974</v>
      </c>
      <c r="I4116" t="s">
        <v>4598</v>
      </c>
      <c r="J4116" t="s">
        <v>4599</v>
      </c>
      <c r="K4116">
        <v>10237</v>
      </c>
      <c r="L4116" t="s">
        <v>4600</v>
      </c>
      <c r="M4116" s="87">
        <v>43675</v>
      </c>
      <c r="N4116" t="s">
        <v>1635</v>
      </c>
      <c r="O4116" t="s">
        <v>1552</v>
      </c>
      <c r="P4116" s="61">
        <v>-770</v>
      </c>
      <c r="Q4116" t="s">
        <v>1552</v>
      </c>
      <c r="R4116" s="61">
        <v>0</v>
      </c>
      <c r="S4116" s="61">
        <v>-770</v>
      </c>
    </row>
    <row r="4117" spans="1:19" x14ac:dyDescent="0.2">
      <c r="A4117" t="s">
        <v>648</v>
      </c>
      <c r="B4117" t="s">
        <v>1065</v>
      </c>
      <c r="C4117" t="s">
        <v>1436</v>
      </c>
      <c r="D4117" t="s">
        <v>239</v>
      </c>
      <c r="E4117" t="s">
        <v>1546</v>
      </c>
      <c r="F4117" t="s">
        <v>115</v>
      </c>
      <c r="G4117" s="87">
        <v>43657</v>
      </c>
      <c r="H4117" t="s">
        <v>6807</v>
      </c>
      <c r="I4117" t="s">
        <v>6879</v>
      </c>
      <c r="J4117" t="s">
        <v>6880</v>
      </c>
      <c r="K4117">
        <v>10237</v>
      </c>
      <c r="L4117" t="s">
        <v>6881</v>
      </c>
      <c r="M4117" s="87">
        <v>43675</v>
      </c>
      <c r="N4117" t="s">
        <v>1635</v>
      </c>
      <c r="O4117" t="s">
        <v>1552</v>
      </c>
      <c r="P4117" s="61">
        <v>3190</v>
      </c>
      <c r="Q4117" t="s">
        <v>1552</v>
      </c>
      <c r="R4117" s="61">
        <v>3190</v>
      </c>
      <c r="S4117" s="61">
        <v>0</v>
      </c>
    </row>
    <row r="4118" spans="1:19" x14ac:dyDescent="0.2">
      <c r="A4118" t="s">
        <v>648</v>
      </c>
      <c r="B4118" t="s">
        <v>1065</v>
      </c>
      <c r="C4118" t="s">
        <v>1436</v>
      </c>
      <c r="D4118" t="s">
        <v>239</v>
      </c>
      <c r="E4118" t="s">
        <v>1546</v>
      </c>
      <c r="F4118" t="s">
        <v>115</v>
      </c>
      <c r="G4118" s="87">
        <v>43657</v>
      </c>
      <c r="H4118" t="s">
        <v>6807</v>
      </c>
      <c r="I4118" t="s">
        <v>6882</v>
      </c>
      <c r="J4118" t="s">
        <v>6883</v>
      </c>
      <c r="K4118">
        <v>10237</v>
      </c>
      <c r="L4118" t="s">
        <v>6881</v>
      </c>
      <c r="M4118" s="87">
        <v>43675</v>
      </c>
      <c r="N4118" t="s">
        <v>1635</v>
      </c>
      <c r="O4118" t="s">
        <v>1552</v>
      </c>
      <c r="P4118" s="61">
        <v>484</v>
      </c>
      <c r="Q4118" t="s">
        <v>1552</v>
      </c>
      <c r="R4118" s="61">
        <v>484</v>
      </c>
      <c r="S4118" s="61">
        <v>0</v>
      </c>
    </row>
    <row r="4119" spans="1:19" x14ac:dyDescent="0.2">
      <c r="A4119" t="s">
        <v>648</v>
      </c>
      <c r="B4119" t="s">
        <v>1065</v>
      </c>
      <c r="C4119" t="s">
        <v>1436</v>
      </c>
      <c r="D4119" t="s">
        <v>239</v>
      </c>
      <c r="E4119" t="s">
        <v>1546</v>
      </c>
      <c r="F4119" t="s">
        <v>115</v>
      </c>
      <c r="G4119" s="87">
        <v>43657</v>
      </c>
      <c r="H4119" t="s">
        <v>6807</v>
      </c>
      <c r="I4119" t="s">
        <v>6884</v>
      </c>
      <c r="J4119" t="s">
        <v>6885</v>
      </c>
      <c r="K4119">
        <v>10237</v>
      </c>
      <c r="L4119" t="s">
        <v>6886</v>
      </c>
      <c r="M4119" s="87">
        <v>43675</v>
      </c>
      <c r="N4119" t="s">
        <v>1635</v>
      </c>
      <c r="O4119" t="s">
        <v>1552</v>
      </c>
      <c r="P4119" s="61">
        <v>664.02</v>
      </c>
      <c r="Q4119" t="s">
        <v>1552</v>
      </c>
      <c r="R4119" s="61">
        <v>664.02</v>
      </c>
      <c r="S4119" s="61">
        <v>0</v>
      </c>
    </row>
    <row r="4120" spans="1:19" x14ac:dyDescent="0.2">
      <c r="A4120" t="s">
        <v>648</v>
      </c>
      <c r="B4120" t="s">
        <v>1065</v>
      </c>
      <c r="C4120" t="s">
        <v>1436</v>
      </c>
      <c r="D4120" t="s">
        <v>239</v>
      </c>
      <c r="E4120" t="s">
        <v>1546</v>
      </c>
      <c r="F4120" t="s">
        <v>115</v>
      </c>
      <c r="G4120" s="87">
        <v>43658</v>
      </c>
      <c r="H4120" t="s">
        <v>2974</v>
      </c>
      <c r="I4120" t="s">
        <v>4601</v>
      </c>
      <c r="J4120" t="s">
        <v>4602</v>
      </c>
      <c r="K4120">
        <v>10237</v>
      </c>
      <c r="L4120" t="s">
        <v>4603</v>
      </c>
      <c r="M4120" s="87">
        <v>43675</v>
      </c>
      <c r="N4120" t="s">
        <v>1635</v>
      </c>
      <c r="O4120" t="s">
        <v>1552</v>
      </c>
      <c r="P4120" s="61">
        <v>-1540</v>
      </c>
      <c r="Q4120" t="s">
        <v>1552</v>
      </c>
      <c r="R4120" s="61">
        <v>0</v>
      </c>
      <c r="S4120" s="61">
        <v>-1540</v>
      </c>
    </row>
    <row r="4121" spans="1:19" x14ac:dyDescent="0.2">
      <c r="A4121" t="s">
        <v>648</v>
      </c>
      <c r="B4121" t="s">
        <v>1065</v>
      </c>
      <c r="C4121" t="s">
        <v>1436</v>
      </c>
      <c r="D4121" t="s">
        <v>239</v>
      </c>
      <c r="E4121" t="s">
        <v>1546</v>
      </c>
      <c r="F4121" t="s">
        <v>115</v>
      </c>
      <c r="G4121" s="87">
        <v>43658</v>
      </c>
      <c r="H4121" t="s">
        <v>6807</v>
      </c>
      <c r="I4121" t="s">
        <v>6887</v>
      </c>
      <c r="J4121" t="s">
        <v>6888</v>
      </c>
      <c r="K4121">
        <v>10237</v>
      </c>
      <c r="L4121" t="s">
        <v>6889</v>
      </c>
      <c r="M4121" s="87">
        <v>43675</v>
      </c>
      <c r="N4121" t="s">
        <v>1635</v>
      </c>
      <c r="O4121" t="s">
        <v>1552</v>
      </c>
      <c r="P4121" s="61">
        <v>1540</v>
      </c>
      <c r="Q4121" t="s">
        <v>1552</v>
      </c>
      <c r="R4121" s="61">
        <v>1540</v>
      </c>
      <c r="S4121" s="61">
        <v>0</v>
      </c>
    </row>
    <row r="4122" spans="1:19" x14ac:dyDescent="0.2">
      <c r="A4122" t="s">
        <v>648</v>
      </c>
      <c r="B4122" t="s">
        <v>1065</v>
      </c>
      <c r="C4122" t="s">
        <v>1436</v>
      </c>
      <c r="D4122" t="s">
        <v>239</v>
      </c>
      <c r="E4122" t="s">
        <v>1546</v>
      </c>
      <c r="F4122" t="s">
        <v>115</v>
      </c>
      <c r="G4122" s="87">
        <v>43661</v>
      </c>
      <c r="H4122" t="s">
        <v>2974</v>
      </c>
      <c r="I4122" t="s">
        <v>4604</v>
      </c>
      <c r="J4122" t="s">
        <v>4605</v>
      </c>
      <c r="K4122">
        <v>10236</v>
      </c>
      <c r="L4122" t="s">
        <v>4606</v>
      </c>
      <c r="M4122" s="87">
        <v>43675</v>
      </c>
      <c r="N4122" t="s">
        <v>1635</v>
      </c>
      <c r="O4122" t="s">
        <v>1552</v>
      </c>
      <c r="P4122" s="61">
        <v>-550</v>
      </c>
      <c r="Q4122" t="s">
        <v>1552</v>
      </c>
      <c r="R4122" s="61">
        <v>0</v>
      </c>
      <c r="S4122" s="61">
        <v>-550</v>
      </c>
    </row>
    <row r="4123" spans="1:19" x14ac:dyDescent="0.2">
      <c r="A4123" t="s">
        <v>648</v>
      </c>
      <c r="B4123" t="s">
        <v>1065</v>
      </c>
      <c r="C4123" t="s">
        <v>1436</v>
      </c>
      <c r="D4123" t="s">
        <v>239</v>
      </c>
      <c r="E4123" t="s">
        <v>1546</v>
      </c>
      <c r="F4123" t="s">
        <v>115</v>
      </c>
      <c r="G4123" s="87">
        <v>43661</v>
      </c>
      <c r="H4123" t="s">
        <v>2974</v>
      </c>
      <c r="I4123" t="s">
        <v>4607</v>
      </c>
      <c r="J4123" t="s">
        <v>4608</v>
      </c>
      <c r="K4123">
        <v>10236</v>
      </c>
      <c r="L4123" t="s">
        <v>4609</v>
      </c>
      <c r="M4123" s="87">
        <v>43675</v>
      </c>
      <c r="N4123" t="s">
        <v>1635</v>
      </c>
      <c r="O4123" t="s">
        <v>1552</v>
      </c>
      <c r="P4123" s="61">
        <v>-11305.31</v>
      </c>
      <c r="Q4123" t="s">
        <v>1552</v>
      </c>
      <c r="R4123" s="61">
        <v>0</v>
      </c>
      <c r="S4123" s="61">
        <v>-11305.31</v>
      </c>
    </row>
    <row r="4124" spans="1:19" x14ac:dyDescent="0.2">
      <c r="A4124" t="s">
        <v>648</v>
      </c>
      <c r="B4124" t="s">
        <v>1065</v>
      </c>
      <c r="C4124" t="s">
        <v>1436</v>
      </c>
      <c r="D4124" t="s">
        <v>239</v>
      </c>
      <c r="E4124" t="s">
        <v>1546</v>
      </c>
      <c r="F4124" t="s">
        <v>115</v>
      </c>
      <c r="G4124" s="87">
        <v>43661</v>
      </c>
      <c r="H4124" t="s">
        <v>2974</v>
      </c>
      <c r="I4124" t="s">
        <v>4610</v>
      </c>
      <c r="J4124" t="s">
        <v>4611</v>
      </c>
      <c r="K4124">
        <v>10236</v>
      </c>
      <c r="L4124" t="s">
        <v>4609</v>
      </c>
      <c r="M4124" s="87">
        <v>43675</v>
      </c>
      <c r="N4124" t="s">
        <v>1635</v>
      </c>
      <c r="O4124" t="s">
        <v>1552</v>
      </c>
      <c r="P4124" s="61">
        <v>-1782</v>
      </c>
      <c r="Q4124" t="s">
        <v>1552</v>
      </c>
      <c r="R4124" s="61">
        <v>0</v>
      </c>
      <c r="S4124" s="61">
        <v>-1782</v>
      </c>
    </row>
    <row r="4125" spans="1:19" x14ac:dyDescent="0.2">
      <c r="A4125" t="s">
        <v>648</v>
      </c>
      <c r="B4125" t="s">
        <v>1065</v>
      </c>
      <c r="C4125" t="s">
        <v>1436</v>
      </c>
      <c r="D4125" t="s">
        <v>239</v>
      </c>
      <c r="E4125" t="s">
        <v>1546</v>
      </c>
      <c r="F4125" t="s">
        <v>115</v>
      </c>
      <c r="G4125" s="87">
        <v>43661</v>
      </c>
      <c r="H4125" t="s">
        <v>2974</v>
      </c>
      <c r="I4125" t="s">
        <v>4612</v>
      </c>
      <c r="J4125" t="s">
        <v>4613</v>
      </c>
      <c r="K4125">
        <v>10236</v>
      </c>
      <c r="L4125" t="s">
        <v>4609</v>
      </c>
      <c r="M4125" s="87">
        <v>43675</v>
      </c>
      <c r="N4125" t="s">
        <v>1635</v>
      </c>
      <c r="O4125" t="s">
        <v>1552</v>
      </c>
      <c r="P4125" s="61">
        <v>-1782</v>
      </c>
      <c r="Q4125" t="s">
        <v>1552</v>
      </c>
      <c r="R4125" s="61">
        <v>0</v>
      </c>
      <c r="S4125" s="61">
        <v>-1782</v>
      </c>
    </row>
    <row r="4126" spans="1:19" x14ac:dyDescent="0.2">
      <c r="A4126" t="s">
        <v>648</v>
      </c>
      <c r="B4126" t="s">
        <v>1065</v>
      </c>
      <c r="C4126" t="s">
        <v>1436</v>
      </c>
      <c r="D4126" t="s">
        <v>239</v>
      </c>
      <c r="E4126" t="s">
        <v>1546</v>
      </c>
      <c r="F4126" t="s">
        <v>115</v>
      </c>
      <c r="G4126" s="87">
        <v>43661</v>
      </c>
      <c r="H4126" t="s">
        <v>2974</v>
      </c>
      <c r="I4126" t="s">
        <v>4614</v>
      </c>
      <c r="J4126" t="s">
        <v>4615</v>
      </c>
      <c r="K4126">
        <v>10236</v>
      </c>
      <c r="L4126" t="s">
        <v>4609</v>
      </c>
      <c r="M4126" s="87">
        <v>43675</v>
      </c>
      <c r="N4126" t="s">
        <v>1635</v>
      </c>
      <c r="O4126" t="s">
        <v>1552</v>
      </c>
      <c r="P4126" s="61">
        <v>-660</v>
      </c>
      <c r="Q4126" t="s">
        <v>1552</v>
      </c>
      <c r="R4126" s="61">
        <v>0</v>
      </c>
      <c r="S4126" s="61">
        <v>-660</v>
      </c>
    </row>
    <row r="4127" spans="1:19" x14ac:dyDescent="0.2">
      <c r="A4127" t="s">
        <v>648</v>
      </c>
      <c r="B4127" t="s">
        <v>1065</v>
      </c>
      <c r="C4127" t="s">
        <v>1436</v>
      </c>
      <c r="D4127" t="s">
        <v>239</v>
      </c>
      <c r="E4127" t="s">
        <v>1546</v>
      </c>
      <c r="F4127" t="s">
        <v>115</v>
      </c>
      <c r="G4127" s="87">
        <v>43661</v>
      </c>
      <c r="H4127" t="s">
        <v>2974</v>
      </c>
      <c r="I4127" t="s">
        <v>4616</v>
      </c>
      <c r="J4127" t="s">
        <v>4617</v>
      </c>
      <c r="K4127">
        <v>10236</v>
      </c>
      <c r="L4127" t="s">
        <v>4609</v>
      </c>
      <c r="M4127" s="87">
        <v>43675</v>
      </c>
      <c r="N4127" t="s">
        <v>1635</v>
      </c>
      <c r="O4127" t="s">
        <v>1552</v>
      </c>
      <c r="P4127" s="61">
        <v>-421.44</v>
      </c>
      <c r="Q4127" t="s">
        <v>1552</v>
      </c>
      <c r="R4127" s="61">
        <v>0</v>
      </c>
      <c r="S4127" s="61">
        <v>-421.44</v>
      </c>
    </row>
    <row r="4128" spans="1:19" x14ac:dyDescent="0.2">
      <c r="A4128" t="s">
        <v>648</v>
      </c>
      <c r="B4128" t="s">
        <v>1065</v>
      </c>
      <c r="C4128" t="s">
        <v>1436</v>
      </c>
      <c r="D4128" t="s">
        <v>239</v>
      </c>
      <c r="E4128" t="s">
        <v>1546</v>
      </c>
      <c r="F4128" t="s">
        <v>115</v>
      </c>
      <c r="G4128" s="87">
        <v>43661</v>
      </c>
      <c r="H4128" t="s">
        <v>2974</v>
      </c>
      <c r="I4128" t="s">
        <v>4618</v>
      </c>
      <c r="J4128" t="s">
        <v>4619</v>
      </c>
      <c r="K4128">
        <v>10236</v>
      </c>
      <c r="L4128" t="s">
        <v>4620</v>
      </c>
      <c r="M4128" s="87">
        <v>43675</v>
      </c>
      <c r="N4128" t="s">
        <v>1635</v>
      </c>
      <c r="O4128" t="s">
        <v>1552</v>
      </c>
      <c r="P4128" s="61">
        <v>-748</v>
      </c>
      <c r="Q4128" t="s">
        <v>1552</v>
      </c>
      <c r="R4128" s="61">
        <v>0</v>
      </c>
      <c r="S4128" s="61">
        <v>-748</v>
      </c>
    </row>
    <row r="4129" spans="1:19" x14ac:dyDescent="0.2">
      <c r="A4129" t="s">
        <v>648</v>
      </c>
      <c r="B4129" t="s">
        <v>1065</v>
      </c>
      <c r="C4129" t="s">
        <v>1436</v>
      </c>
      <c r="D4129" t="s">
        <v>239</v>
      </c>
      <c r="E4129" t="s">
        <v>1546</v>
      </c>
      <c r="F4129" t="s">
        <v>115</v>
      </c>
      <c r="G4129" s="87">
        <v>43661</v>
      </c>
      <c r="H4129" t="s">
        <v>6807</v>
      </c>
      <c r="I4129" t="s">
        <v>6890</v>
      </c>
      <c r="J4129" t="s">
        <v>6891</v>
      </c>
      <c r="K4129">
        <v>10236</v>
      </c>
      <c r="L4129" t="s">
        <v>6892</v>
      </c>
      <c r="M4129" s="87">
        <v>43675</v>
      </c>
      <c r="N4129" t="s">
        <v>1635</v>
      </c>
      <c r="O4129" t="s">
        <v>1552</v>
      </c>
      <c r="P4129" s="61">
        <v>1782</v>
      </c>
      <c r="Q4129" t="s">
        <v>1552</v>
      </c>
      <c r="R4129" s="61">
        <v>1782</v>
      </c>
      <c r="S4129" s="61">
        <v>0</v>
      </c>
    </row>
    <row r="4130" spans="1:19" x14ac:dyDescent="0.2">
      <c r="A4130" t="s">
        <v>648</v>
      </c>
      <c r="B4130" t="s">
        <v>1065</v>
      </c>
      <c r="C4130" t="s">
        <v>1436</v>
      </c>
      <c r="D4130" t="s">
        <v>239</v>
      </c>
      <c r="E4130" t="s">
        <v>1546</v>
      </c>
      <c r="F4130" t="s">
        <v>115</v>
      </c>
      <c r="G4130" s="87">
        <v>43661</v>
      </c>
      <c r="H4130" t="s">
        <v>6807</v>
      </c>
      <c r="I4130" t="s">
        <v>6893</v>
      </c>
      <c r="J4130" t="s">
        <v>6894</v>
      </c>
      <c r="K4130">
        <v>10236</v>
      </c>
      <c r="L4130" t="s">
        <v>6892</v>
      </c>
      <c r="M4130" s="87">
        <v>43675</v>
      </c>
      <c r="N4130" t="s">
        <v>1635</v>
      </c>
      <c r="O4130" t="s">
        <v>1552</v>
      </c>
      <c r="P4130" s="61">
        <v>660</v>
      </c>
      <c r="Q4130" t="s">
        <v>1552</v>
      </c>
      <c r="R4130" s="61">
        <v>660</v>
      </c>
      <c r="S4130" s="61">
        <v>0</v>
      </c>
    </row>
    <row r="4131" spans="1:19" x14ac:dyDescent="0.2">
      <c r="A4131" t="s">
        <v>648</v>
      </c>
      <c r="B4131" t="s">
        <v>1065</v>
      </c>
      <c r="C4131" t="s">
        <v>1436</v>
      </c>
      <c r="D4131" t="s">
        <v>239</v>
      </c>
      <c r="E4131" t="s">
        <v>1546</v>
      </c>
      <c r="F4131" t="s">
        <v>115</v>
      </c>
      <c r="G4131" s="87">
        <v>43661</v>
      </c>
      <c r="H4131" t="s">
        <v>6895</v>
      </c>
      <c r="I4131" t="s">
        <v>6896</v>
      </c>
      <c r="J4131" t="s">
        <v>6897</v>
      </c>
      <c r="K4131">
        <v>10237</v>
      </c>
      <c r="L4131" t="s">
        <v>6898</v>
      </c>
      <c r="M4131" s="87">
        <v>43675</v>
      </c>
      <c r="N4131" t="s">
        <v>1635</v>
      </c>
      <c r="O4131" t="s">
        <v>1552</v>
      </c>
      <c r="P4131" s="61">
        <v>770</v>
      </c>
      <c r="Q4131" t="s">
        <v>1552</v>
      </c>
      <c r="R4131" s="61">
        <v>770</v>
      </c>
      <c r="S4131" s="61">
        <v>0</v>
      </c>
    </row>
    <row r="4132" spans="1:19" x14ac:dyDescent="0.2">
      <c r="A4132" t="s">
        <v>648</v>
      </c>
      <c r="B4132" t="s">
        <v>1065</v>
      </c>
      <c r="C4132" t="s">
        <v>1436</v>
      </c>
      <c r="D4132" t="s">
        <v>239</v>
      </c>
      <c r="E4132" t="s">
        <v>1546</v>
      </c>
      <c r="F4132" t="s">
        <v>115</v>
      </c>
      <c r="G4132" s="87">
        <v>43661</v>
      </c>
      <c r="H4132" t="s">
        <v>6807</v>
      </c>
      <c r="I4132" t="s">
        <v>6899</v>
      </c>
      <c r="J4132" t="s">
        <v>6900</v>
      </c>
      <c r="K4132">
        <v>10236</v>
      </c>
      <c r="L4132" t="s">
        <v>6892</v>
      </c>
      <c r="M4132" s="87">
        <v>43675</v>
      </c>
      <c r="N4132" t="s">
        <v>1635</v>
      </c>
      <c r="O4132" t="s">
        <v>1552</v>
      </c>
      <c r="P4132" s="61">
        <v>1782</v>
      </c>
      <c r="Q4132" t="s">
        <v>1552</v>
      </c>
      <c r="R4132" s="61">
        <v>1782</v>
      </c>
      <c r="S4132" s="61">
        <v>0</v>
      </c>
    </row>
    <row r="4133" spans="1:19" x14ac:dyDescent="0.2">
      <c r="A4133" t="s">
        <v>648</v>
      </c>
      <c r="B4133" t="s">
        <v>1065</v>
      </c>
      <c r="C4133" t="s">
        <v>1436</v>
      </c>
      <c r="D4133" t="s">
        <v>239</v>
      </c>
      <c r="E4133" t="s">
        <v>1546</v>
      </c>
      <c r="F4133" t="s">
        <v>115</v>
      </c>
      <c r="G4133" s="87">
        <v>43661</v>
      </c>
      <c r="H4133" t="s">
        <v>6807</v>
      </c>
      <c r="I4133" t="s">
        <v>6901</v>
      </c>
      <c r="J4133" t="s">
        <v>6902</v>
      </c>
      <c r="K4133">
        <v>10236</v>
      </c>
      <c r="L4133" t="s">
        <v>6903</v>
      </c>
      <c r="M4133" s="87">
        <v>43675</v>
      </c>
      <c r="N4133" t="s">
        <v>1635</v>
      </c>
      <c r="O4133" t="s">
        <v>1552</v>
      </c>
      <c r="P4133" s="61">
        <v>550</v>
      </c>
      <c r="Q4133" t="s">
        <v>1552</v>
      </c>
      <c r="R4133" s="61">
        <v>550</v>
      </c>
      <c r="S4133" s="61">
        <v>0</v>
      </c>
    </row>
    <row r="4134" spans="1:19" x14ac:dyDescent="0.2">
      <c r="A4134" t="s">
        <v>648</v>
      </c>
      <c r="B4134" t="s">
        <v>1065</v>
      </c>
      <c r="C4134" t="s">
        <v>1436</v>
      </c>
      <c r="D4134" t="s">
        <v>239</v>
      </c>
      <c r="E4134" t="s">
        <v>1546</v>
      </c>
      <c r="F4134" t="s">
        <v>115</v>
      </c>
      <c r="G4134" s="87">
        <v>43661</v>
      </c>
      <c r="H4134" t="s">
        <v>6895</v>
      </c>
      <c r="I4134" t="s">
        <v>6904</v>
      </c>
      <c r="J4134" t="s">
        <v>6905</v>
      </c>
      <c r="K4134">
        <v>10236</v>
      </c>
      <c r="L4134" t="s">
        <v>6906</v>
      </c>
      <c r="M4134" s="87">
        <v>43675</v>
      </c>
      <c r="N4134" t="s">
        <v>1635</v>
      </c>
      <c r="O4134" t="s">
        <v>1552</v>
      </c>
      <c r="P4134" s="61">
        <v>748</v>
      </c>
      <c r="Q4134" t="s">
        <v>1552</v>
      </c>
      <c r="R4134" s="61">
        <v>748</v>
      </c>
      <c r="S4134" s="61">
        <v>0</v>
      </c>
    </row>
    <row r="4135" spans="1:19" x14ac:dyDescent="0.2">
      <c r="A4135" t="s">
        <v>648</v>
      </c>
      <c r="B4135" t="s">
        <v>1065</v>
      </c>
      <c r="C4135" t="s">
        <v>1436</v>
      </c>
      <c r="D4135" t="s">
        <v>239</v>
      </c>
      <c r="E4135" t="s">
        <v>1546</v>
      </c>
      <c r="F4135" t="s">
        <v>115</v>
      </c>
      <c r="G4135" s="87">
        <v>43661</v>
      </c>
      <c r="H4135" t="s">
        <v>6807</v>
      </c>
      <c r="I4135" t="s">
        <v>6907</v>
      </c>
      <c r="J4135" t="s">
        <v>6908</v>
      </c>
      <c r="K4135">
        <v>10236</v>
      </c>
      <c r="L4135" t="s">
        <v>6892</v>
      </c>
      <c r="M4135" s="87">
        <v>43675</v>
      </c>
      <c r="N4135" t="s">
        <v>1635</v>
      </c>
      <c r="O4135" t="s">
        <v>1552</v>
      </c>
      <c r="P4135" s="61">
        <v>11305.31</v>
      </c>
      <c r="Q4135" t="s">
        <v>1552</v>
      </c>
      <c r="R4135" s="61">
        <v>11305.31</v>
      </c>
      <c r="S4135" s="61">
        <v>0</v>
      </c>
    </row>
    <row r="4136" spans="1:19" x14ac:dyDescent="0.2">
      <c r="A4136" t="s">
        <v>648</v>
      </c>
      <c r="B4136" t="s">
        <v>1065</v>
      </c>
      <c r="C4136" t="s">
        <v>1436</v>
      </c>
      <c r="D4136" t="s">
        <v>239</v>
      </c>
      <c r="E4136" t="s">
        <v>1546</v>
      </c>
      <c r="F4136" t="s">
        <v>115</v>
      </c>
      <c r="G4136" s="87">
        <v>43661</v>
      </c>
      <c r="H4136" t="s">
        <v>6807</v>
      </c>
      <c r="I4136" t="s">
        <v>6909</v>
      </c>
      <c r="J4136" t="s">
        <v>6910</v>
      </c>
      <c r="K4136">
        <v>10236</v>
      </c>
      <c r="L4136" t="s">
        <v>6892</v>
      </c>
      <c r="M4136" s="87">
        <v>43675</v>
      </c>
      <c r="N4136" t="s">
        <v>1635</v>
      </c>
      <c r="O4136" t="s">
        <v>1552</v>
      </c>
      <c r="P4136" s="61">
        <v>421.44</v>
      </c>
      <c r="Q4136" t="s">
        <v>1552</v>
      </c>
      <c r="R4136" s="61">
        <v>421.44</v>
      </c>
      <c r="S4136" s="61">
        <v>0</v>
      </c>
    </row>
    <row r="4137" spans="1:19" x14ac:dyDescent="0.2">
      <c r="A4137" t="s">
        <v>648</v>
      </c>
      <c r="B4137" t="s">
        <v>1065</v>
      </c>
      <c r="C4137" t="s">
        <v>1436</v>
      </c>
      <c r="D4137" t="s">
        <v>239</v>
      </c>
      <c r="E4137" t="s">
        <v>1546</v>
      </c>
      <c r="F4137" t="s">
        <v>115</v>
      </c>
      <c r="G4137" s="87">
        <v>43662</v>
      </c>
      <c r="H4137" t="s">
        <v>2974</v>
      </c>
      <c r="I4137" t="s">
        <v>4627</v>
      </c>
      <c r="J4137" t="s">
        <v>4628</v>
      </c>
      <c r="K4137">
        <v>10237</v>
      </c>
      <c r="L4137" t="s">
        <v>4629</v>
      </c>
      <c r="M4137" s="87">
        <v>43675</v>
      </c>
      <c r="N4137" t="s">
        <v>1635</v>
      </c>
      <c r="O4137" t="s">
        <v>1552</v>
      </c>
      <c r="P4137" s="61">
        <v>-341</v>
      </c>
      <c r="Q4137" t="s">
        <v>1552</v>
      </c>
      <c r="R4137" s="61">
        <v>0</v>
      </c>
      <c r="S4137" s="61">
        <v>-341</v>
      </c>
    </row>
    <row r="4138" spans="1:19" x14ac:dyDescent="0.2">
      <c r="A4138" t="s">
        <v>648</v>
      </c>
      <c r="B4138" t="s">
        <v>1065</v>
      </c>
      <c r="C4138" t="s">
        <v>1436</v>
      </c>
      <c r="D4138" t="s">
        <v>239</v>
      </c>
      <c r="E4138" t="s">
        <v>1546</v>
      </c>
      <c r="F4138" t="s">
        <v>115</v>
      </c>
      <c r="G4138" s="87">
        <v>43662</v>
      </c>
      <c r="H4138" t="s">
        <v>2974</v>
      </c>
      <c r="I4138" t="s">
        <v>4641</v>
      </c>
      <c r="J4138" t="s">
        <v>4530</v>
      </c>
      <c r="K4138">
        <v>10235</v>
      </c>
      <c r="L4138" t="s">
        <v>4642</v>
      </c>
      <c r="M4138" s="87">
        <v>43675</v>
      </c>
      <c r="N4138" t="s">
        <v>1635</v>
      </c>
      <c r="O4138" t="s">
        <v>1552</v>
      </c>
      <c r="P4138" s="61">
        <v>164.42</v>
      </c>
      <c r="Q4138" t="s">
        <v>1552</v>
      </c>
      <c r="R4138" s="61">
        <v>164.42</v>
      </c>
      <c r="S4138" s="61">
        <v>0</v>
      </c>
    </row>
    <row r="4139" spans="1:19" x14ac:dyDescent="0.2">
      <c r="A4139" t="s">
        <v>648</v>
      </c>
      <c r="B4139" t="s">
        <v>1065</v>
      </c>
      <c r="C4139" t="s">
        <v>1436</v>
      </c>
      <c r="D4139" t="s">
        <v>239</v>
      </c>
      <c r="E4139" t="s">
        <v>1546</v>
      </c>
      <c r="F4139" t="s">
        <v>115</v>
      </c>
      <c r="G4139" s="87">
        <v>43662</v>
      </c>
      <c r="H4139" t="s">
        <v>2974</v>
      </c>
      <c r="I4139" t="s">
        <v>4643</v>
      </c>
      <c r="J4139" t="s">
        <v>4534</v>
      </c>
      <c r="K4139">
        <v>10235</v>
      </c>
      <c r="L4139" t="s">
        <v>4642</v>
      </c>
      <c r="M4139" s="87">
        <v>43675</v>
      </c>
      <c r="N4139" t="s">
        <v>1635</v>
      </c>
      <c r="O4139" t="s">
        <v>1552</v>
      </c>
      <c r="P4139" s="61">
        <v>274.04000000000002</v>
      </c>
      <c r="Q4139" t="s">
        <v>1552</v>
      </c>
      <c r="R4139" s="61">
        <v>274.04000000000002</v>
      </c>
      <c r="S4139" s="61">
        <v>0</v>
      </c>
    </row>
    <row r="4140" spans="1:19" x14ac:dyDescent="0.2">
      <c r="A4140" t="s">
        <v>648</v>
      </c>
      <c r="B4140" t="s">
        <v>1065</v>
      </c>
      <c r="C4140" t="s">
        <v>1436</v>
      </c>
      <c r="D4140" t="s">
        <v>239</v>
      </c>
      <c r="E4140" t="s">
        <v>1546</v>
      </c>
      <c r="F4140" t="s">
        <v>115</v>
      </c>
      <c r="G4140" s="87">
        <v>43662</v>
      </c>
      <c r="H4140" t="s">
        <v>2974</v>
      </c>
      <c r="I4140" t="s">
        <v>4644</v>
      </c>
      <c r="J4140" t="s">
        <v>4536</v>
      </c>
      <c r="K4140">
        <v>10235</v>
      </c>
      <c r="L4140" t="s">
        <v>4642</v>
      </c>
      <c r="M4140" s="87">
        <v>43675</v>
      </c>
      <c r="N4140" t="s">
        <v>1635</v>
      </c>
      <c r="O4140" t="s">
        <v>1552</v>
      </c>
      <c r="P4140" s="61">
        <v>237.5</v>
      </c>
      <c r="Q4140" t="s">
        <v>1552</v>
      </c>
      <c r="R4140" s="61">
        <v>237.5</v>
      </c>
      <c r="S4140" s="61">
        <v>0</v>
      </c>
    </row>
    <row r="4141" spans="1:19" x14ac:dyDescent="0.2">
      <c r="A4141" t="s">
        <v>648</v>
      </c>
      <c r="B4141" t="s">
        <v>1065</v>
      </c>
      <c r="C4141" t="s">
        <v>1436</v>
      </c>
      <c r="D4141" t="s">
        <v>239</v>
      </c>
      <c r="E4141" t="s">
        <v>1546</v>
      </c>
      <c r="F4141" t="s">
        <v>115</v>
      </c>
      <c r="G4141" s="87">
        <v>43662</v>
      </c>
      <c r="H4141" t="s">
        <v>2974</v>
      </c>
      <c r="I4141" t="s">
        <v>4645</v>
      </c>
      <c r="J4141" t="s">
        <v>4538</v>
      </c>
      <c r="K4141">
        <v>10235</v>
      </c>
      <c r="L4141" t="s">
        <v>4642</v>
      </c>
      <c r="M4141" s="87">
        <v>43675</v>
      </c>
      <c r="N4141" t="s">
        <v>1635</v>
      </c>
      <c r="O4141" t="s">
        <v>1552</v>
      </c>
      <c r="P4141" s="61">
        <v>448.54</v>
      </c>
      <c r="Q4141" t="s">
        <v>1552</v>
      </c>
      <c r="R4141" s="61">
        <v>448.54</v>
      </c>
      <c r="S4141" s="61">
        <v>0</v>
      </c>
    </row>
    <row r="4142" spans="1:19" x14ac:dyDescent="0.2">
      <c r="A4142" t="s">
        <v>648</v>
      </c>
      <c r="B4142" t="s">
        <v>1065</v>
      </c>
      <c r="C4142" t="s">
        <v>1436</v>
      </c>
      <c r="D4142" t="s">
        <v>239</v>
      </c>
      <c r="E4142" t="s">
        <v>1546</v>
      </c>
      <c r="F4142" t="s">
        <v>115</v>
      </c>
      <c r="G4142" s="87">
        <v>43662</v>
      </c>
      <c r="H4142" t="s">
        <v>2974</v>
      </c>
      <c r="I4142" t="s">
        <v>4646</v>
      </c>
      <c r="J4142" t="s">
        <v>4525</v>
      </c>
      <c r="K4142">
        <v>10235</v>
      </c>
      <c r="L4142" t="s">
        <v>4642</v>
      </c>
      <c r="M4142" s="87">
        <v>43675</v>
      </c>
      <c r="N4142" t="s">
        <v>1635</v>
      </c>
      <c r="O4142" t="s">
        <v>1552</v>
      </c>
      <c r="P4142" s="61">
        <v>334.23</v>
      </c>
      <c r="Q4142" t="s">
        <v>1552</v>
      </c>
      <c r="R4142" s="61">
        <v>334.23</v>
      </c>
      <c r="S4142" s="61">
        <v>0</v>
      </c>
    </row>
    <row r="4143" spans="1:19" x14ac:dyDescent="0.2">
      <c r="A4143" t="s">
        <v>648</v>
      </c>
      <c r="B4143" t="s">
        <v>1065</v>
      </c>
      <c r="C4143" t="s">
        <v>1436</v>
      </c>
      <c r="D4143" t="s">
        <v>239</v>
      </c>
      <c r="E4143" t="s">
        <v>1546</v>
      </c>
      <c r="F4143" t="s">
        <v>115</v>
      </c>
      <c r="G4143" s="87">
        <v>43662</v>
      </c>
      <c r="H4143" t="s">
        <v>2974</v>
      </c>
      <c r="I4143" t="s">
        <v>4647</v>
      </c>
      <c r="J4143" t="s">
        <v>4528</v>
      </c>
      <c r="K4143">
        <v>10235</v>
      </c>
      <c r="L4143" t="s">
        <v>4642</v>
      </c>
      <c r="M4143" s="87">
        <v>43675</v>
      </c>
      <c r="N4143" t="s">
        <v>1635</v>
      </c>
      <c r="O4143" t="s">
        <v>1552</v>
      </c>
      <c r="P4143" s="61">
        <v>259.52</v>
      </c>
      <c r="Q4143" t="s">
        <v>1552</v>
      </c>
      <c r="R4143" s="61">
        <v>259.52</v>
      </c>
      <c r="S4143" s="61">
        <v>0</v>
      </c>
    </row>
    <row r="4144" spans="1:19" x14ac:dyDescent="0.2">
      <c r="A4144" t="s">
        <v>648</v>
      </c>
      <c r="B4144" t="s">
        <v>1065</v>
      </c>
      <c r="C4144" t="s">
        <v>1436</v>
      </c>
      <c r="D4144" t="s">
        <v>239</v>
      </c>
      <c r="E4144" t="s">
        <v>1546</v>
      </c>
      <c r="F4144" t="s">
        <v>115</v>
      </c>
      <c r="G4144" s="87">
        <v>43662</v>
      </c>
      <c r="H4144" t="s">
        <v>2974</v>
      </c>
      <c r="I4144" t="s">
        <v>4648</v>
      </c>
      <c r="J4144" t="s">
        <v>4532</v>
      </c>
      <c r="K4144">
        <v>10235</v>
      </c>
      <c r="L4144" t="s">
        <v>4642</v>
      </c>
      <c r="M4144" s="87">
        <v>43675</v>
      </c>
      <c r="N4144" t="s">
        <v>1635</v>
      </c>
      <c r="O4144" t="s">
        <v>1552</v>
      </c>
      <c r="P4144" s="61">
        <v>271.19</v>
      </c>
      <c r="Q4144" t="s">
        <v>1552</v>
      </c>
      <c r="R4144" s="61">
        <v>271.19</v>
      </c>
      <c r="S4144" s="61">
        <v>0</v>
      </c>
    </row>
    <row r="4145" spans="1:19" x14ac:dyDescent="0.2">
      <c r="A4145" t="s">
        <v>648</v>
      </c>
      <c r="B4145" t="s">
        <v>1065</v>
      </c>
      <c r="C4145" t="s">
        <v>1436</v>
      </c>
      <c r="D4145" t="s">
        <v>239</v>
      </c>
      <c r="E4145" t="s">
        <v>1546</v>
      </c>
      <c r="F4145" t="s">
        <v>115</v>
      </c>
      <c r="G4145" s="87">
        <v>43662</v>
      </c>
      <c r="H4145" t="s">
        <v>6807</v>
      </c>
      <c r="I4145" t="s">
        <v>6911</v>
      </c>
      <c r="J4145" t="s">
        <v>6912</v>
      </c>
      <c r="K4145">
        <v>10237</v>
      </c>
      <c r="L4145" t="s">
        <v>6913</v>
      </c>
      <c r="M4145" s="87">
        <v>43675</v>
      </c>
      <c r="N4145" t="s">
        <v>1635</v>
      </c>
      <c r="O4145" t="s">
        <v>1552</v>
      </c>
      <c r="P4145" s="61">
        <v>341</v>
      </c>
      <c r="Q4145" t="s">
        <v>1552</v>
      </c>
      <c r="R4145" s="61">
        <v>341</v>
      </c>
      <c r="S4145" s="61">
        <v>0</v>
      </c>
    </row>
    <row r="4146" spans="1:19" x14ac:dyDescent="0.2">
      <c r="A4146" t="s">
        <v>648</v>
      </c>
      <c r="B4146" t="s">
        <v>1065</v>
      </c>
      <c r="C4146" t="s">
        <v>1436</v>
      </c>
      <c r="D4146" t="s">
        <v>239</v>
      </c>
      <c r="E4146" t="s">
        <v>1546</v>
      </c>
      <c r="F4146" t="s">
        <v>115</v>
      </c>
      <c r="G4146" s="87">
        <v>43662</v>
      </c>
      <c r="H4146" t="s">
        <v>6820</v>
      </c>
      <c r="I4146" t="s">
        <v>6839</v>
      </c>
      <c r="K4146">
        <v>10236</v>
      </c>
      <c r="L4146" t="s">
        <v>6914</v>
      </c>
      <c r="M4146" s="87">
        <v>43675</v>
      </c>
      <c r="N4146" t="s">
        <v>1635</v>
      </c>
      <c r="O4146" t="s">
        <v>1552</v>
      </c>
      <c r="P4146" s="61">
        <v>-164.42</v>
      </c>
      <c r="Q4146" t="s">
        <v>1552</v>
      </c>
      <c r="R4146" s="61">
        <v>0</v>
      </c>
      <c r="S4146" s="61">
        <v>-164.42</v>
      </c>
    </row>
    <row r="4147" spans="1:19" x14ac:dyDescent="0.2">
      <c r="A4147" t="s">
        <v>648</v>
      </c>
      <c r="B4147" t="s">
        <v>1065</v>
      </c>
      <c r="C4147" t="s">
        <v>1436</v>
      </c>
      <c r="D4147" t="s">
        <v>239</v>
      </c>
      <c r="E4147" t="s">
        <v>1546</v>
      </c>
      <c r="F4147" t="s">
        <v>115</v>
      </c>
      <c r="G4147" s="87">
        <v>43662</v>
      </c>
      <c r="H4147" t="s">
        <v>6820</v>
      </c>
      <c r="I4147" t="s">
        <v>6841</v>
      </c>
      <c r="K4147">
        <v>10236</v>
      </c>
      <c r="L4147" t="s">
        <v>6914</v>
      </c>
      <c r="M4147" s="87">
        <v>43675</v>
      </c>
      <c r="N4147" t="s">
        <v>1635</v>
      </c>
      <c r="O4147" t="s">
        <v>1552</v>
      </c>
      <c r="P4147" s="61">
        <v>-271.19</v>
      </c>
      <c r="Q4147" t="s">
        <v>1552</v>
      </c>
      <c r="R4147" s="61">
        <v>0</v>
      </c>
      <c r="S4147" s="61">
        <v>-271.19</v>
      </c>
    </row>
    <row r="4148" spans="1:19" x14ac:dyDescent="0.2">
      <c r="A4148" t="s">
        <v>648</v>
      </c>
      <c r="B4148" t="s">
        <v>1065</v>
      </c>
      <c r="C4148" t="s">
        <v>1436</v>
      </c>
      <c r="D4148" t="s">
        <v>239</v>
      </c>
      <c r="E4148" t="s">
        <v>1546</v>
      </c>
      <c r="F4148" t="s">
        <v>115</v>
      </c>
      <c r="G4148" s="87">
        <v>43662</v>
      </c>
      <c r="H4148" t="s">
        <v>6820</v>
      </c>
      <c r="I4148" t="s">
        <v>6842</v>
      </c>
      <c r="K4148">
        <v>10236</v>
      </c>
      <c r="L4148" t="s">
        <v>6914</v>
      </c>
      <c r="M4148" s="87">
        <v>43675</v>
      </c>
      <c r="N4148" t="s">
        <v>1635</v>
      </c>
      <c r="O4148" t="s">
        <v>1552</v>
      </c>
      <c r="P4148" s="61">
        <v>-274.04000000000002</v>
      </c>
      <c r="Q4148" t="s">
        <v>1552</v>
      </c>
      <c r="R4148" s="61">
        <v>0</v>
      </c>
      <c r="S4148" s="61">
        <v>-274.04000000000002</v>
      </c>
    </row>
    <row r="4149" spans="1:19" x14ac:dyDescent="0.2">
      <c r="A4149" t="s">
        <v>648</v>
      </c>
      <c r="B4149" t="s">
        <v>1065</v>
      </c>
      <c r="C4149" t="s">
        <v>1436</v>
      </c>
      <c r="D4149" t="s">
        <v>239</v>
      </c>
      <c r="E4149" t="s">
        <v>1546</v>
      </c>
      <c r="F4149" t="s">
        <v>115</v>
      </c>
      <c r="G4149" s="87">
        <v>43662</v>
      </c>
      <c r="H4149" t="s">
        <v>6820</v>
      </c>
      <c r="I4149" t="s">
        <v>6843</v>
      </c>
      <c r="K4149">
        <v>10236</v>
      </c>
      <c r="L4149" t="s">
        <v>6914</v>
      </c>
      <c r="M4149" s="87">
        <v>43675</v>
      </c>
      <c r="N4149" t="s">
        <v>1635</v>
      </c>
      <c r="O4149" t="s">
        <v>1552</v>
      </c>
      <c r="P4149" s="61">
        <v>-237.5</v>
      </c>
      <c r="Q4149" t="s">
        <v>1552</v>
      </c>
      <c r="R4149" s="61">
        <v>0</v>
      </c>
      <c r="S4149" s="61">
        <v>-237.5</v>
      </c>
    </row>
    <row r="4150" spans="1:19" x14ac:dyDescent="0.2">
      <c r="A4150" t="s">
        <v>648</v>
      </c>
      <c r="B4150" t="s">
        <v>1065</v>
      </c>
      <c r="C4150" t="s">
        <v>1436</v>
      </c>
      <c r="D4150" t="s">
        <v>239</v>
      </c>
      <c r="E4150" t="s">
        <v>1546</v>
      </c>
      <c r="F4150" t="s">
        <v>115</v>
      </c>
      <c r="G4150" s="87">
        <v>43662</v>
      </c>
      <c r="H4150" t="s">
        <v>6820</v>
      </c>
      <c r="I4150" t="s">
        <v>6844</v>
      </c>
      <c r="K4150">
        <v>10236</v>
      </c>
      <c r="L4150" t="s">
        <v>6914</v>
      </c>
      <c r="M4150" s="87">
        <v>43675</v>
      </c>
      <c r="N4150" t="s">
        <v>1635</v>
      </c>
      <c r="O4150" t="s">
        <v>1552</v>
      </c>
      <c r="P4150" s="61">
        <v>-448.54</v>
      </c>
      <c r="Q4150" t="s">
        <v>1552</v>
      </c>
      <c r="R4150" s="61">
        <v>0</v>
      </c>
      <c r="S4150" s="61">
        <v>-448.54</v>
      </c>
    </row>
    <row r="4151" spans="1:19" x14ac:dyDescent="0.2">
      <c r="A4151" t="s">
        <v>648</v>
      </c>
      <c r="B4151" t="s">
        <v>1065</v>
      </c>
      <c r="C4151" t="s">
        <v>1436</v>
      </c>
      <c r="D4151" t="s">
        <v>239</v>
      </c>
      <c r="E4151" t="s">
        <v>1546</v>
      </c>
      <c r="F4151" t="s">
        <v>115</v>
      </c>
      <c r="G4151" s="87">
        <v>43662</v>
      </c>
      <c r="H4151" t="s">
        <v>6820</v>
      </c>
      <c r="I4151" t="s">
        <v>6845</v>
      </c>
      <c r="K4151">
        <v>10236</v>
      </c>
      <c r="L4151" t="s">
        <v>6914</v>
      </c>
      <c r="M4151" s="87">
        <v>43675</v>
      </c>
      <c r="N4151" t="s">
        <v>1635</v>
      </c>
      <c r="O4151" t="s">
        <v>1552</v>
      </c>
      <c r="P4151" s="61">
        <v>-334.23</v>
      </c>
      <c r="Q4151" t="s">
        <v>1552</v>
      </c>
      <c r="R4151" s="61">
        <v>0</v>
      </c>
      <c r="S4151" s="61">
        <v>-334.23</v>
      </c>
    </row>
    <row r="4152" spans="1:19" x14ac:dyDescent="0.2">
      <c r="A4152" t="s">
        <v>648</v>
      </c>
      <c r="B4152" t="s">
        <v>1065</v>
      </c>
      <c r="C4152" t="s">
        <v>1436</v>
      </c>
      <c r="D4152" t="s">
        <v>239</v>
      </c>
      <c r="E4152" t="s">
        <v>1546</v>
      </c>
      <c r="F4152" t="s">
        <v>115</v>
      </c>
      <c r="G4152" s="87">
        <v>43662</v>
      </c>
      <c r="H4152" t="s">
        <v>6820</v>
      </c>
      <c r="I4152" t="s">
        <v>6846</v>
      </c>
      <c r="K4152">
        <v>10236</v>
      </c>
      <c r="L4152" t="s">
        <v>6914</v>
      </c>
      <c r="M4152" s="87">
        <v>43675</v>
      </c>
      <c r="N4152" t="s">
        <v>1635</v>
      </c>
      <c r="O4152" t="s">
        <v>1552</v>
      </c>
      <c r="P4152" s="61">
        <v>-259.52</v>
      </c>
      <c r="Q4152" t="s">
        <v>1552</v>
      </c>
      <c r="R4152" s="61">
        <v>0</v>
      </c>
      <c r="S4152" s="61">
        <v>-259.52</v>
      </c>
    </row>
    <row r="4153" spans="1:19" x14ac:dyDescent="0.2">
      <c r="A4153" t="s">
        <v>648</v>
      </c>
      <c r="B4153" t="s">
        <v>1065</v>
      </c>
      <c r="C4153" t="s">
        <v>1436</v>
      </c>
      <c r="D4153" t="s">
        <v>239</v>
      </c>
      <c r="E4153" t="s">
        <v>1546</v>
      </c>
      <c r="F4153" t="s">
        <v>115</v>
      </c>
      <c r="G4153" s="87">
        <v>43663</v>
      </c>
      <c r="H4153" t="s">
        <v>2974</v>
      </c>
      <c r="I4153" t="s">
        <v>4485</v>
      </c>
      <c r="J4153" t="s">
        <v>4490</v>
      </c>
      <c r="K4153">
        <v>10235</v>
      </c>
      <c r="L4153" t="s">
        <v>4650</v>
      </c>
      <c r="M4153" s="87">
        <v>43675</v>
      </c>
      <c r="N4153" t="s">
        <v>1635</v>
      </c>
      <c r="O4153" t="s">
        <v>1552</v>
      </c>
      <c r="P4153" s="61">
        <v>300</v>
      </c>
      <c r="Q4153" t="s">
        <v>1552</v>
      </c>
      <c r="R4153" s="61">
        <v>300</v>
      </c>
      <c r="S4153" s="61">
        <v>0</v>
      </c>
    </row>
    <row r="4154" spans="1:19" x14ac:dyDescent="0.2">
      <c r="A4154" t="s">
        <v>648</v>
      </c>
      <c r="B4154" t="s">
        <v>1065</v>
      </c>
      <c r="C4154" t="s">
        <v>1436</v>
      </c>
      <c r="D4154" t="s">
        <v>239</v>
      </c>
      <c r="E4154" t="s">
        <v>1546</v>
      </c>
      <c r="F4154" t="s">
        <v>115</v>
      </c>
      <c r="G4154" s="87">
        <v>43663</v>
      </c>
      <c r="H4154" t="s">
        <v>2974</v>
      </c>
      <c r="I4154" t="s">
        <v>4485</v>
      </c>
      <c r="J4154" t="s">
        <v>4649</v>
      </c>
      <c r="K4154">
        <v>10235</v>
      </c>
      <c r="L4154" t="s">
        <v>4650</v>
      </c>
      <c r="M4154" s="87">
        <v>43675</v>
      </c>
      <c r="N4154" t="s">
        <v>1635</v>
      </c>
      <c r="O4154" t="s">
        <v>1552</v>
      </c>
      <c r="P4154" s="61">
        <v>300</v>
      </c>
      <c r="Q4154" t="s">
        <v>1552</v>
      </c>
      <c r="R4154" s="61">
        <v>300</v>
      </c>
      <c r="S4154" s="61">
        <v>0</v>
      </c>
    </row>
    <row r="4155" spans="1:19" x14ac:dyDescent="0.2">
      <c r="A4155" t="s">
        <v>648</v>
      </c>
      <c r="B4155" t="s">
        <v>1065</v>
      </c>
      <c r="C4155" t="s">
        <v>1436</v>
      </c>
      <c r="D4155" t="s">
        <v>239</v>
      </c>
      <c r="E4155" t="s">
        <v>1546</v>
      </c>
      <c r="F4155" t="s">
        <v>115</v>
      </c>
      <c r="G4155" s="87">
        <v>43663</v>
      </c>
      <c r="H4155" t="s">
        <v>2974</v>
      </c>
      <c r="I4155" t="s">
        <v>4651</v>
      </c>
      <c r="J4155" t="s">
        <v>4652</v>
      </c>
      <c r="K4155">
        <v>10235</v>
      </c>
      <c r="L4155" t="s">
        <v>4653</v>
      </c>
      <c r="M4155" s="87">
        <v>43675</v>
      </c>
      <c r="N4155" t="s">
        <v>1635</v>
      </c>
      <c r="O4155" t="s">
        <v>1552</v>
      </c>
      <c r="P4155" s="61">
        <v>111.1</v>
      </c>
      <c r="Q4155" t="s">
        <v>1552</v>
      </c>
      <c r="R4155" s="61">
        <v>111.1</v>
      </c>
      <c r="S4155" s="61">
        <v>0</v>
      </c>
    </row>
    <row r="4156" spans="1:19" x14ac:dyDescent="0.2">
      <c r="A4156" t="s">
        <v>648</v>
      </c>
      <c r="B4156" t="s">
        <v>1065</v>
      </c>
      <c r="C4156" t="s">
        <v>1436</v>
      </c>
      <c r="D4156" t="s">
        <v>239</v>
      </c>
      <c r="E4156" t="s">
        <v>1546</v>
      </c>
      <c r="F4156" t="s">
        <v>115</v>
      </c>
      <c r="G4156" s="87">
        <v>43663</v>
      </c>
      <c r="H4156" t="s">
        <v>2974</v>
      </c>
      <c r="I4156" t="s">
        <v>4656</v>
      </c>
      <c r="J4156" t="s">
        <v>4657</v>
      </c>
      <c r="K4156">
        <v>10234</v>
      </c>
      <c r="L4156" t="s">
        <v>4658</v>
      </c>
      <c r="M4156" s="87">
        <v>43675</v>
      </c>
      <c r="N4156" t="s">
        <v>1635</v>
      </c>
      <c r="O4156" t="s">
        <v>1552</v>
      </c>
      <c r="P4156" s="61">
        <v>-8800</v>
      </c>
      <c r="Q4156" t="s">
        <v>1552</v>
      </c>
      <c r="R4156" s="61">
        <v>0</v>
      </c>
      <c r="S4156" s="61">
        <v>-8800</v>
      </c>
    </row>
    <row r="4157" spans="1:19" x14ac:dyDescent="0.2">
      <c r="A4157" t="s">
        <v>648</v>
      </c>
      <c r="B4157" t="s">
        <v>1065</v>
      </c>
      <c r="C4157" t="s">
        <v>1436</v>
      </c>
      <c r="D4157" t="s">
        <v>239</v>
      </c>
      <c r="E4157" t="s">
        <v>1546</v>
      </c>
      <c r="F4157" t="s">
        <v>115</v>
      </c>
      <c r="G4157" s="87">
        <v>43663</v>
      </c>
      <c r="H4157" t="s">
        <v>2974</v>
      </c>
      <c r="I4157" t="s">
        <v>4659</v>
      </c>
      <c r="J4157" t="s">
        <v>4660</v>
      </c>
      <c r="K4157">
        <v>10234</v>
      </c>
      <c r="L4157" t="s">
        <v>4658</v>
      </c>
      <c r="M4157" s="87">
        <v>43675</v>
      </c>
      <c r="N4157" t="s">
        <v>1635</v>
      </c>
      <c r="O4157" t="s">
        <v>1552</v>
      </c>
      <c r="P4157" s="61">
        <v>-1122</v>
      </c>
      <c r="Q4157" t="s">
        <v>1552</v>
      </c>
      <c r="R4157" s="61">
        <v>0</v>
      </c>
      <c r="S4157" s="61">
        <v>-1122</v>
      </c>
    </row>
    <row r="4158" spans="1:19" x14ac:dyDescent="0.2">
      <c r="A4158" t="s">
        <v>648</v>
      </c>
      <c r="B4158" t="s">
        <v>1065</v>
      </c>
      <c r="C4158" t="s">
        <v>1436</v>
      </c>
      <c r="D4158" t="s">
        <v>239</v>
      </c>
      <c r="E4158" t="s">
        <v>1546</v>
      </c>
      <c r="F4158" t="s">
        <v>115</v>
      </c>
      <c r="G4158" s="87">
        <v>43663</v>
      </c>
      <c r="H4158" t="s">
        <v>6807</v>
      </c>
      <c r="I4158" t="s">
        <v>6915</v>
      </c>
      <c r="J4158" t="s">
        <v>6916</v>
      </c>
      <c r="K4158">
        <v>10234</v>
      </c>
      <c r="L4158" t="s">
        <v>6917</v>
      </c>
      <c r="M4158" s="87">
        <v>43675</v>
      </c>
      <c r="N4158" t="s">
        <v>1635</v>
      </c>
      <c r="O4158" t="s">
        <v>1552</v>
      </c>
      <c r="P4158" s="61">
        <v>8800</v>
      </c>
      <c r="Q4158" t="s">
        <v>1552</v>
      </c>
      <c r="R4158" s="61">
        <v>8800</v>
      </c>
      <c r="S4158" s="61">
        <v>0</v>
      </c>
    </row>
    <row r="4159" spans="1:19" x14ac:dyDescent="0.2">
      <c r="A4159" t="s">
        <v>648</v>
      </c>
      <c r="B4159" t="s">
        <v>1065</v>
      </c>
      <c r="C4159" t="s">
        <v>1436</v>
      </c>
      <c r="D4159" t="s">
        <v>239</v>
      </c>
      <c r="E4159" t="s">
        <v>1546</v>
      </c>
      <c r="F4159" t="s">
        <v>115</v>
      </c>
      <c r="G4159" s="87">
        <v>43663</v>
      </c>
      <c r="H4159" t="s">
        <v>6820</v>
      </c>
      <c r="I4159" t="s">
        <v>6918</v>
      </c>
      <c r="J4159" t="s">
        <v>6919</v>
      </c>
      <c r="K4159">
        <v>10235</v>
      </c>
      <c r="L4159" t="s">
        <v>6920</v>
      </c>
      <c r="M4159" s="87">
        <v>43675</v>
      </c>
      <c r="N4159" t="s">
        <v>1635</v>
      </c>
      <c r="O4159" t="s">
        <v>1552</v>
      </c>
      <c r="P4159" s="61">
        <v>-111.1</v>
      </c>
      <c r="Q4159" t="s">
        <v>1552</v>
      </c>
      <c r="R4159" s="61">
        <v>0</v>
      </c>
      <c r="S4159" s="61">
        <v>-111.1</v>
      </c>
    </row>
    <row r="4160" spans="1:19" x14ac:dyDescent="0.2">
      <c r="A4160" t="s">
        <v>648</v>
      </c>
      <c r="B4160" t="s">
        <v>1065</v>
      </c>
      <c r="C4160" t="s">
        <v>1436</v>
      </c>
      <c r="D4160" t="s">
        <v>239</v>
      </c>
      <c r="E4160" t="s">
        <v>1546</v>
      </c>
      <c r="F4160" t="s">
        <v>115</v>
      </c>
      <c r="G4160" s="87">
        <v>43663</v>
      </c>
      <c r="H4160" t="s">
        <v>6820</v>
      </c>
      <c r="I4160" t="s">
        <v>6921</v>
      </c>
      <c r="K4160">
        <v>10235</v>
      </c>
      <c r="L4160" t="s">
        <v>6922</v>
      </c>
      <c r="M4160" s="87">
        <v>43675</v>
      </c>
      <c r="N4160" t="s">
        <v>1635</v>
      </c>
      <c r="O4160" t="s">
        <v>1552</v>
      </c>
      <c r="P4160" s="61">
        <v>-300</v>
      </c>
      <c r="Q4160" t="s">
        <v>1552</v>
      </c>
      <c r="R4160" s="61">
        <v>0</v>
      </c>
      <c r="S4160" s="61">
        <v>-300</v>
      </c>
    </row>
    <row r="4161" spans="1:19" x14ac:dyDescent="0.2">
      <c r="A4161" t="s">
        <v>648</v>
      </c>
      <c r="B4161" t="s">
        <v>1065</v>
      </c>
      <c r="C4161" t="s">
        <v>1436</v>
      </c>
      <c r="D4161" t="s">
        <v>239</v>
      </c>
      <c r="E4161" t="s">
        <v>1546</v>
      </c>
      <c r="F4161" t="s">
        <v>115</v>
      </c>
      <c r="G4161" s="87">
        <v>43663</v>
      </c>
      <c r="H4161" t="s">
        <v>6820</v>
      </c>
      <c r="I4161" t="s">
        <v>6826</v>
      </c>
      <c r="K4161">
        <v>10235</v>
      </c>
      <c r="L4161" t="s">
        <v>6922</v>
      </c>
      <c r="M4161" s="87">
        <v>43675</v>
      </c>
      <c r="N4161" t="s">
        <v>1635</v>
      </c>
      <c r="O4161" t="s">
        <v>1552</v>
      </c>
      <c r="P4161" s="61">
        <v>-300</v>
      </c>
      <c r="Q4161" t="s">
        <v>1552</v>
      </c>
      <c r="R4161" s="61">
        <v>0</v>
      </c>
      <c r="S4161" s="61">
        <v>-300</v>
      </c>
    </row>
    <row r="4162" spans="1:19" x14ac:dyDescent="0.2">
      <c r="A4162" t="s">
        <v>648</v>
      </c>
      <c r="B4162" t="s">
        <v>1065</v>
      </c>
      <c r="C4162" t="s">
        <v>1436</v>
      </c>
      <c r="D4162" t="s">
        <v>239</v>
      </c>
      <c r="E4162" t="s">
        <v>1546</v>
      </c>
      <c r="F4162" t="s">
        <v>115</v>
      </c>
      <c r="G4162" s="87">
        <v>43663</v>
      </c>
      <c r="H4162" t="s">
        <v>6807</v>
      </c>
      <c r="I4162" t="s">
        <v>6923</v>
      </c>
      <c r="J4162" t="s">
        <v>6924</v>
      </c>
      <c r="K4162">
        <v>10234</v>
      </c>
      <c r="L4162" t="s">
        <v>6917</v>
      </c>
      <c r="M4162" s="87">
        <v>43675</v>
      </c>
      <c r="N4162" t="s">
        <v>1635</v>
      </c>
      <c r="O4162" t="s">
        <v>1552</v>
      </c>
      <c r="P4162" s="61">
        <v>1122</v>
      </c>
      <c r="Q4162" t="s">
        <v>1552</v>
      </c>
      <c r="R4162" s="61">
        <v>1122</v>
      </c>
      <c r="S4162" s="61">
        <v>0</v>
      </c>
    </row>
    <row r="4163" spans="1:19" x14ac:dyDescent="0.2">
      <c r="A4163" t="s">
        <v>648</v>
      </c>
      <c r="B4163" t="s">
        <v>1065</v>
      </c>
      <c r="C4163" t="s">
        <v>1436</v>
      </c>
      <c r="D4163" t="s">
        <v>239</v>
      </c>
      <c r="E4163" t="s">
        <v>1546</v>
      </c>
      <c r="F4163" t="s">
        <v>115</v>
      </c>
      <c r="G4163" s="87">
        <v>43664</v>
      </c>
      <c r="H4163" t="s">
        <v>2974</v>
      </c>
      <c r="I4163" t="s">
        <v>4670</v>
      </c>
      <c r="J4163" t="s">
        <v>4671</v>
      </c>
      <c r="K4163">
        <v>10234</v>
      </c>
      <c r="L4163" t="s">
        <v>4672</v>
      </c>
      <c r="M4163" s="87">
        <v>43675</v>
      </c>
      <c r="N4163" t="s">
        <v>1635</v>
      </c>
      <c r="O4163" t="s">
        <v>1552</v>
      </c>
      <c r="P4163" s="61">
        <v>-550</v>
      </c>
      <c r="Q4163" t="s">
        <v>1552</v>
      </c>
      <c r="R4163" s="61">
        <v>0</v>
      </c>
      <c r="S4163" s="61">
        <v>-550</v>
      </c>
    </row>
    <row r="4164" spans="1:19" x14ac:dyDescent="0.2">
      <c r="A4164" t="s">
        <v>648</v>
      </c>
      <c r="B4164" t="s">
        <v>1065</v>
      </c>
      <c r="C4164" t="s">
        <v>1436</v>
      </c>
      <c r="D4164" t="s">
        <v>239</v>
      </c>
      <c r="E4164" t="s">
        <v>1546</v>
      </c>
      <c r="F4164" t="s">
        <v>115</v>
      </c>
      <c r="G4164" s="87">
        <v>43664</v>
      </c>
      <c r="H4164" t="s">
        <v>2974</v>
      </c>
      <c r="I4164" t="s">
        <v>4673</v>
      </c>
      <c r="J4164" t="s">
        <v>4674</v>
      </c>
      <c r="K4164">
        <v>10234</v>
      </c>
      <c r="L4164" t="s">
        <v>4675</v>
      </c>
      <c r="M4164" s="87">
        <v>43675</v>
      </c>
      <c r="N4164" t="s">
        <v>1635</v>
      </c>
      <c r="O4164" t="s">
        <v>1552</v>
      </c>
      <c r="P4164" s="61">
        <v>29755</v>
      </c>
      <c r="Q4164" t="s">
        <v>1552</v>
      </c>
      <c r="R4164" s="61">
        <v>29755</v>
      </c>
      <c r="S4164" s="61">
        <v>0</v>
      </c>
    </row>
    <row r="4165" spans="1:19" x14ac:dyDescent="0.2">
      <c r="A4165" t="s">
        <v>648</v>
      </c>
      <c r="B4165" t="s">
        <v>1065</v>
      </c>
      <c r="C4165" t="s">
        <v>1436</v>
      </c>
      <c r="D4165" t="s">
        <v>239</v>
      </c>
      <c r="E4165" t="s">
        <v>1546</v>
      </c>
      <c r="F4165" t="s">
        <v>115</v>
      </c>
      <c r="G4165" s="87">
        <v>43664</v>
      </c>
      <c r="H4165" t="s">
        <v>6820</v>
      </c>
      <c r="I4165" t="s">
        <v>6925</v>
      </c>
      <c r="K4165">
        <v>10234</v>
      </c>
      <c r="L4165" t="s">
        <v>6926</v>
      </c>
      <c r="M4165" s="87">
        <v>43675</v>
      </c>
      <c r="N4165" t="s">
        <v>1635</v>
      </c>
      <c r="O4165" t="s">
        <v>1552</v>
      </c>
      <c r="P4165" s="61">
        <v>-29755</v>
      </c>
      <c r="Q4165" t="s">
        <v>1552</v>
      </c>
      <c r="R4165" s="61">
        <v>0</v>
      </c>
      <c r="S4165" s="61">
        <v>-29755</v>
      </c>
    </row>
    <row r="4166" spans="1:19" x14ac:dyDescent="0.2">
      <c r="A4166" t="s">
        <v>648</v>
      </c>
      <c r="B4166" t="s">
        <v>1065</v>
      </c>
      <c r="C4166" t="s">
        <v>1436</v>
      </c>
      <c r="D4166" t="s">
        <v>239</v>
      </c>
      <c r="E4166" t="s">
        <v>1546</v>
      </c>
      <c r="F4166" t="s">
        <v>115</v>
      </c>
      <c r="G4166" s="87">
        <v>43664</v>
      </c>
      <c r="H4166" t="s">
        <v>6807</v>
      </c>
      <c r="I4166" t="s">
        <v>6927</v>
      </c>
      <c r="J4166" t="s">
        <v>6928</v>
      </c>
      <c r="K4166">
        <v>10233</v>
      </c>
      <c r="L4166" t="s">
        <v>6929</v>
      </c>
      <c r="M4166" s="87">
        <v>43675</v>
      </c>
      <c r="N4166" t="s">
        <v>1635</v>
      </c>
      <c r="O4166" t="s">
        <v>1552</v>
      </c>
      <c r="P4166" s="61">
        <v>550</v>
      </c>
      <c r="Q4166" t="s">
        <v>1552</v>
      </c>
      <c r="R4166" s="61">
        <v>550</v>
      </c>
      <c r="S4166" s="61">
        <v>0</v>
      </c>
    </row>
    <row r="4167" spans="1:19" x14ac:dyDescent="0.2">
      <c r="A4167" t="s">
        <v>648</v>
      </c>
      <c r="B4167" t="s">
        <v>1065</v>
      </c>
      <c r="C4167" t="s">
        <v>1436</v>
      </c>
      <c r="D4167" t="s">
        <v>239</v>
      </c>
      <c r="E4167" t="s">
        <v>1546</v>
      </c>
      <c r="F4167" t="s">
        <v>115</v>
      </c>
      <c r="G4167" s="87">
        <v>43665</v>
      </c>
      <c r="H4167" t="s">
        <v>2974</v>
      </c>
      <c r="I4167" t="s">
        <v>4485</v>
      </c>
      <c r="J4167" t="s">
        <v>3459</v>
      </c>
      <c r="K4167">
        <v>10234</v>
      </c>
      <c r="L4167" t="s">
        <v>4679</v>
      </c>
      <c r="M4167" s="87">
        <v>43675</v>
      </c>
      <c r="N4167" t="s">
        <v>1635</v>
      </c>
      <c r="O4167" t="s">
        <v>1552</v>
      </c>
      <c r="P4167" s="61">
        <v>350</v>
      </c>
      <c r="Q4167" t="s">
        <v>1552</v>
      </c>
      <c r="R4167" s="61">
        <v>350</v>
      </c>
      <c r="S4167" s="61">
        <v>0</v>
      </c>
    </row>
    <row r="4168" spans="1:19" x14ac:dyDescent="0.2">
      <c r="A4168" t="s">
        <v>648</v>
      </c>
      <c r="B4168" t="s">
        <v>1065</v>
      </c>
      <c r="C4168" t="s">
        <v>1436</v>
      </c>
      <c r="D4168" t="s">
        <v>239</v>
      </c>
      <c r="E4168" t="s">
        <v>1546</v>
      </c>
      <c r="F4168" t="s">
        <v>115</v>
      </c>
      <c r="G4168" s="87">
        <v>43665</v>
      </c>
      <c r="H4168" t="s">
        <v>2974</v>
      </c>
      <c r="I4168" t="s">
        <v>4680</v>
      </c>
      <c r="J4168" t="s">
        <v>4681</v>
      </c>
      <c r="K4168">
        <v>10233</v>
      </c>
      <c r="L4168" t="s">
        <v>4682</v>
      </c>
      <c r="M4168" s="87">
        <v>43675</v>
      </c>
      <c r="N4168" t="s">
        <v>1635</v>
      </c>
      <c r="O4168" t="s">
        <v>1552</v>
      </c>
      <c r="P4168" s="61">
        <v>-561</v>
      </c>
      <c r="Q4168" t="s">
        <v>1552</v>
      </c>
      <c r="R4168" s="61">
        <v>0</v>
      </c>
      <c r="S4168" s="61">
        <v>-561</v>
      </c>
    </row>
    <row r="4169" spans="1:19" x14ac:dyDescent="0.2">
      <c r="A4169" t="s">
        <v>648</v>
      </c>
      <c r="B4169" t="s">
        <v>1065</v>
      </c>
      <c r="C4169" t="s">
        <v>1436</v>
      </c>
      <c r="D4169" t="s">
        <v>239</v>
      </c>
      <c r="E4169" t="s">
        <v>1546</v>
      </c>
      <c r="F4169" t="s">
        <v>115</v>
      </c>
      <c r="G4169" s="87">
        <v>43665</v>
      </c>
      <c r="H4169" t="s">
        <v>6807</v>
      </c>
      <c r="I4169" t="s">
        <v>6930</v>
      </c>
      <c r="J4169" t="s">
        <v>6931</v>
      </c>
      <c r="K4169">
        <v>10233</v>
      </c>
      <c r="L4169" t="s">
        <v>6932</v>
      </c>
      <c r="M4169" s="87">
        <v>43675</v>
      </c>
      <c r="N4169" t="s">
        <v>1635</v>
      </c>
      <c r="O4169" t="s">
        <v>1552</v>
      </c>
      <c r="P4169" s="61">
        <v>561</v>
      </c>
      <c r="Q4169" t="s">
        <v>1552</v>
      </c>
      <c r="R4169" s="61">
        <v>561</v>
      </c>
      <c r="S4169" s="61">
        <v>0</v>
      </c>
    </row>
    <row r="4170" spans="1:19" x14ac:dyDescent="0.2">
      <c r="A4170" t="s">
        <v>648</v>
      </c>
      <c r="B4170" t="s">
        <v>1065</v>
      </c>
      <c r="C4170" t="s">
        <v>1436</v>
      </c>
      <c r="D4170" t="s">
        <v>239</v>
      </c>
      <c r="E4170" t="s">
        <v>1546</v>
      </c>
      <c r="F4170" t="s">
        <v>115</v>
      </c>
      <c r="G4170" s="87">
        <v>43665</v>
      </c>
      <c r="H4170" t="s">
        <v>6820</v>
      </c>
      <c r="I4170" t="s">
        <v>6933</v>
      </c>
      <c r="K4170">
        <v>10234</v>
      </c>
      <c r="L4170" t="s">
        <v>6934</v>
      </c>
      <c r="M4170" s="87">
        <v>43675</v>
      </c>
      <c r="N4170" t="s">
        <v>1635</v>
      </c>
      <c r="O4170" t="s">
        <v>1552</v>
      </c>
      <c r="P4170" s="61">
        <v>-350</v>
      </c>
      <c r="Q4170" t="s">
        <v>1552</v>
      </c>
      <c r="R4170" s="61">
        <v>0</v>
      </c>
      <c r="S4170" s="61">
        <v>-350</v>
      </c>
    </row>
    <row r="4171" spans="1:19" x14ac:dyDescent="0.2">
      <c r="A4171" t="s">
        <v>648</v>
      </c>
      <c r="B4171" t="s">
        <v>1065</v>
      </c>
      <c r="C4171" t="s">
        <v>1436</v>
      </c>
      <c r="D4171" t="s">
        <v>239</v>
      </c>
      <c r="E4171" t="s">
        <v>1546</v>
      </c>
      <c r="F4171" t="s">
        <v>115</v>
      </c>
      <c r="G4171" s="87">
        <v>43668</v>
      </c>
      <c r="H4171" t="s">
        <v>2974</v>
      </c>
      <c r="I4171" t="s">
        <v>4685</v>
      </c>
      <c r="J4171" t="s">
        <v>4686</v>
      </c>
      <c r="K4171">
        <v>10233</v>
      </c>
      <c r="L4171" t="s">
        <v>4687</v>
      </c>
      <c r="M4171" s="87">
        <v>43675</v>
      </c>
      <c r="N4171" t="s">
        <v>1635</v>
      </c>
      <c r="O4171" t="s">
        <v>1552</v>
      </c>
      <c r="P4171" s="61">
        <v>-660</v>
      </c>
      <c r="Q4171" t="s">
        <v>1552</v>
      </c>
      <c r="R4171" s="61">
        <v>0</v>
      </c>
      <c r="S4171" s="61">
        <v>-660</v>
      </c>
    </row>
    <row r="4172" spans="1:19" x14ac:dyDescent="0.2">
      <c r="A4172" t="s">
        <v>648</v>
      </c>
      <c r="B4172" t="s">
        <v>1065</v>
      </c>
      <c r="C4172" t="s">
        <v>1436</v>
      </c>
      <c r="D4172" t="s">
        <v>239</v>
      </c>
      <c r="E4172" t="s">
        <v>1546</v>
      </c>
      <c r="F4172" t="s">
        <v>115</v>
      </c>
      <c r="G4172" s="87">
        <v>43668</v>
      </c>
      <c r="H4172" t="s">
        <v>2974</v>
      </c>
      <c r="I4172" t="s">
        <v>4688</v>
      </c>
      <c r="J4172" t="s">
        <v>4552</v>
      </c>
      <c r="K4172">
        <v>10233</v>
      </c>
      <c r="L4172" t="s">
        <v>4687</v>
      </c>
      <c r="M4172" s="87">
        <v>43675</v>
      </c>
      <c r="N4172" t="s">
        <v>1635</v>
      </c>
      <c r="O4172" t="s">
        <v>1552</v>
      </c>
      <c r="P4172" s="61">
        <v>-660</v>
      </c>
      <c r="Q4172" t="s">
        <v>1552</v>
      </c>
      <c r="R4172" s="61">
        <v>0</v>
      </c>
      <c r="S4172" s="61">
        <v>-660</v>
      </c>
    </row>
    <row r="4173" spans="1:19" x14ac:dyDescent="0.2">
      <c r="A4173" t="s">
        <v>648</v>
      </c>
      <c r="B4173" t="s">
        <v>1065</v>
      </c>
      <c r="C4173" t="s">
        <v>1436</v>
      </c>
      <c r="D4173" t="s">
        <v>239</v>
      </c>
      <c r="E4173" t="s">
        <v>1546</v>
      </c>
      <c r="F4173" t="s">
        <v>115</v>
      </c>
      <c r="G4173" s="87">
        <v>43668</v>
      </c>
      <c r="H4173" t="s">
        <v>2974</v>
      </c>
      <c r="I4173" t="s">
        <v>4689</v>
      </c>
      <c r="J4173" t="s">
        <v>4690</v>
      </c>
      <c r="K4173">
        <v>10233</v>
      </c>
      <c r="L4173" t="s">
        <v>4687</v>
      </c>
      <c r="M4173" s="87">
        <v>43675</v>
      </c>
      <c r="N4173" t="s">
        <v>1635</v>
      </c>
      <c r="O4173" t="s">
        <v>1552</v>
      </c>
      <c r="P4173" s="61">
        <v>-247.5</v>
      </c>
      <c r="Q4173" t="s">
        <v>1552</v>
      </c>
      <c r="R4173" s="61">
        <v>0</v>
      </c>
      <c r="S4173" s="61">
        <v>-247.5</v>
      </c>
    </row>
    <row r="4174" spans="1:19" x14ac:dyDescent="0.2">
      <c r="A4174" t="s">
        <v>648</v>
      </c>
      <c r="B4174" t="s">
        <v>1065</v>
      </c>
      <c r="C4174" t="s">
        <v>1436</v>
      </c>
      <c r="D4174" t="s">
        <v>239</v>
      </c>
      <c r="E4174" t="s">
        <v>1546</v>
      </c>
      <c r="F4174" t="s">
        <v>115</v>
      </c>
      <c r="G4174" s="87">
        <v>43668</v>
      </c>
      <c r="H4174" t="s">
        <v>6807</v>
      </c>
      <c r="I4174" t="s">
        <v>6935</v>
      </c>
      <c r="J4174" t="s">
        <v>6936</v>
      </c>
      <c r="K4174">
        <v>10233</v>
      </c>
      <c r="L4174" t="s">
        <v>6937</v>
      </c>
      <c r="M4174" s="87">
        <v>43675</v>
      </c>
      <c r="N4174" t="s">
        <v>1635</v>
      </c>
      <c r="O4174" t="s">
        <v>1552</v>
      </c>
      <c r="P4174" s="61">
        <v>660</v>
      </c>
      <c r="Q4174" t="s">
        <v>1552</v>
      </c>
      <c r="R4174" s="61">
        <v>660</v>
      </c>
      <c r="S4174" s="61">
        <v>0</v>
      </c>
    </row>
    <row r="4175" spans="1:19" x14ac:dyDescent="0.2">
      <c r="A4175" t="s">
        <v>648</v>
      </c>
      <c r="B4175" t="s">
        <v>1065</v>
      </c>
      <c r="C4175" t="s">
        <v>1436</v>
      </c>
      <c r="D4175" t="s">
        <v>239</v>
      </c>
      <c r="E4175" t="s">
        <v>1546</v>
      </c>
      <c r="F4175" t="s">
        <v>115</v>
      </c>
      <c r="G4175" s="87">
        <v>43668</v>
      </c>
      <c r="H4175" t="s">
        <v>6807</v>
      </c>
      <c r="I4175" t="s">
        <v>6938</v>
      </c>
      <c r="J4175" t="s">
        <v>6939</v>
      </c>
      <c r="K4175">
        <v>10233</v>
      </c>
      <c r="L4175" t="s">
        <v>6937</v>
      </c>
      <c r="M4175" s="87">
        <v>43675</v>
      </c>
      <c r="N4175" t="s">
        <v>1635</v>
      </c>
      <c r="O4175" t="s">
        <v>1552</v>
      </c>
      <c r="P4175" s="61">
        <v>247.5</v>
      </c>
      <c r="Q4175" t="s">
        <v>1552</v>
      </c>
      <c r="R4175" s="61">
        <v>247.5</v>
      </c>
      <c r="S4175" s="61">
        <v>0</v>
      </c>
    </row>
    <row r="4176" spans="1:19" x14ac:dyDescent="0.2">
      <c r="A4176" t="s">
        <v>648</v>
      </c>
      <c r="B4176" t="s">
        <v>1065</v>
      </c>
      <c r="C4176" t="s">
        <v>1436</v>
      </c>
      <c r="D4176" t="s">
        <v>239</v>
      </c>
      <c r="E4176" t="s">
        <v>1546</v>
      </c>
      <c r="F4176" t="s">
        <v>115</v>
      </c>
      <c r="G4176" s="87">
        <v>43668</v>
      </c>
      <c r="H4176" t="s">
        <v>6807</v>
      </c>
      <c r="I4176" t="s">
        <v>6857</v>
      </c>
      <c r="J4176" t="s">
        <v>6940</v>
      </c>
      <c r="K4176">
        <v>10233</v>
      </c>
      <c r="L4176" t="s">
        <v>6937</v>
      </c>
      <c r="M4176" s="87">
        <v>43675</v>
      </c>
      <c r="N4176" t="s">
        <v>1635</v>
      </c>
      <c r="O4176" t="s">
        <v>1552</v>
      </c>
      <c r="P4176" s="61">
        <v>660</v>
      </c>
      <c r="Q4176" t="s">
        <v>1552</v>
      </c>
      <c r="R4176" s="61">
        <v>660</v>
      </c>
      <c r="S4176" s="61">
        <v>0</v>
      </c>
    </row>
    <row r="4177" spans="1:19" x14ac:dyDescent="0.2">
      <c r="A4177" t="s">
        <v>648</v>
      </c>
      <c r="B4177" t="s">
        <v>1065</v>
      </c>
      <c r="C4177" t="s">
        <v>1436</v>
      </c>
      <c r="D4177" t="s">
        <v>239</v>
      </c>
      <c r="E4177" t="s">
        <v>1546</v>
      </c>
      <c r="F4177" t="s">
        <v>115</v>
      </c>
      <c r="G4177" s="87">
        <v>43669</v>
      </c>
      <c r="H4177" t="s">
        <v>2974</v>
      </c>
      <c r="I4177" t="s">
        <v>4694</v>
      </c>
      <c r="J4177" t="s">
        <v>4695</v>
      </c>
      <c r="K4177">
        <v>10232</v>
      </c>
      <c r="L4177" t="s">
        <v>4696</v>
      </c>
      <c r="M4177" s="87">
        <v>43675</v>
      </c>
      <c r="N4177" t="s">
        <v>1635</v>
      </c>
      <c r="O4177" t="s">
        <v>1552</v>
      </c>
      <c r="P4177" s="61">
        <v>-786.5</v>
      </c>
      <c r="Q4177" t="s">
        <v>1552</v>
      </c>
      <c r="R4177" s="61">
        <v>0</v>
      </c>
      <c r="S4177" s="61">
        <v>-786.5</v>
      </c>
    </row>
    <row r="4178" spans="1:19" x14ac:dyDescent="0.2">
      <c r="A4178" t="s">
        <v>648</v>
      </c>
      <c r="B4178" t="s">
        <v>1065</v>
      </c>
      <c r="C4178" t="s">
        <v>1436</v>
      </c>
      <c r="D4178" t="s">
        <v>239</v>
      </c>
      <c r="E4178" t="s">
        <v>1546</v>
      </c>
      <c r="F4178" t="s">
        <v>115</v>
      </c>
      <c r="G4178" s="87">
        <v>43669</v>
      </c>
      <c r="H4178" t="s">
        <v>2974</v>
      </c>
      <c r="I4178" t="s">
        <v>4704</v>
      </c>
      <c r="J4178" t="s">
        <v>4705</v>
      </c>
      <c r="K4178">
        <v>10233</v>
      </c>
      <c r="L4178" t="s">
        <v>4706</v>
      </c>
      <c r="M4178" s="87">
        <v>43675</v>
      </c>
      <c r="N4178" t="s">
        <v>1635</v>
      </c>
      <c r="O4178" t="s">
        <v>1552</v>
      </c>
      <c r="P4178" s="61">
        <v>425.7</v>
      </c>
      <c r="Q4178" t="s">
        <v>1552</v>
      </c>
      <c r="R4178" s="61">
        <v>425.7</v>
      </c>
      <c r="S4178" s="61">
        <v>0</v>
      </c>
    </row>
    <row r="4179" spans="1:19" x14ac:dyDescent="0.2">
      <c r="A4179" t="s">
        <v>648</v>
      </c>
      <c r="B4179" t="s">
        <v>1065</v>
      </c>
      <c r="C4179" t="s">
        <v>1436</v>
      </c>
      <c r="D4179" t="s">
        <v>239</v>
      </c>
      <c r="E4179" t="s">
        <v>1546</v>
      </c>
      <c r="F4179" t="s">
        <v>115</v>
      </c>
      <c r="G4179" s="87">
        <v>43669</v>
      </c>
      <c r="H4179" t="s">
        <v>2974</v>
      </c>
      <c r="I4179" t="s">
        <v>4707</v>
      </c>
      <c r="J4179" t="s">
        <v>4708</v>
      </c>
      <c r="K4179">
        <v>10233</v>
      </c>
      <c r="L4179" t="s">
        <v>4709</v>
      </c>
      <c r="M4179" s="87">
        <v>43675</v>
      </c>
      <c r="N4179" t="s">
        <v>1635</v>
      </c>
      <c r="O4179" t="s">
        <v>1552</v>
      </c>
      <c r="P4179" s="61">
        <v>2422.58</v>
      </c>
      <c r="Q4179" t="s">
        <v>1552</v>
      </c>
      <c r="R4179" s="61">
        <v>2422.58</v>
      </c>
      <c r="S4179" s="61">
        <v>0</v>
      </c>
    </row>
    <row r="4180" spans="1:19" x14ac:dyDescent="0.2">
      <c r="A4180" t="s">
        <v>648</v>
      </c>
      <c r="B4180" t="s">
        <v>1065</v>
      </c>
      <c r="C4180" t="s">
        <v>1436</v>
      </c>
      <c r="D4180" t="s">
        <v>239</v>
      </c>
      <c r="E4180" t="s">
        <v>1546</v>
      </c>
      <c r="F4180" t="s">
        <v>115</v>
      </c>
      <c r="G4180" s="87">
        <v>43669</v>
      </c>
      <c r="H4180" t="s">
        <v>6807</v>
      </c>
      <c r="I4180" t="s">
        <v>6941</v>
      </c>
      <c r="J4180" t="s">
        <v>6942</v>
      </c>
      <c r="K4180">
        <v>10232</v>
      </c>
      <c r="L4180" t="s">
        <v>6943</v>
      </c>
      <c r="M4180" s="87">
        <v>43675</v>
      </c>
      <c r="N4180" t="s">
        <v>1635</v>
      </c>
      <c r="O4180" t="s">
        <v>1552</v>
      </c>
      <c r="P4180" s="61">
        <v>786.5</v>
      </c>
      <c r="Q4180" t="s">
        <v>1552</v>
      </c>
      <c r="R4180" s="61">
        <v>786.5</v>
      </c>
      <c r="S4180" s="61">
        <v>0</v>
      </c>
    </row>
    <row r="4181" spans="1:19" x14ac:dyDescent="0.2">
      <c r="A4181" t="s">
        <v>648</v>
      </c>
      <c r="B4181" t="s">
        <v>1065</v>
      </c>
      <c r="C4181" t="s">
        <v>1436</v>
      </c>
      <c r="D4181" t="s">
        <v>239</v>
      </c>
      <c r="E4181" t="s">
        <v>1546</v>
      </c>
      <c r="F4181" t="s">
        <v>115</v>
      </c>
      <c r="G4181" s="87">
        <v>43669</v>
      </c>
      <c r="H4181" t="s">
        <v>6820</v>
      </c>
      <c r="I4181" t="s">
        <v>6944</v>
      </c>
      <c r="K4181">
        <v>10233</v>
      </c>
      <c r="L4181" t="s">
        <v>6945</v>
      </c>
      <c r="M4181" s="87">
        <v>43675</v>
      </c>
      <c r="N4181" t="s">
        <v>1635</v>
      </c>
      <c r="O4181" t="s">
        <v>1552</v>
      </c>
      <c r="P4181" s="61">
        <v>-2422.58</v>
      </c>
      <c r="Q4181" t="s">
        <v>1552</v>
      </c>
      <c r="R4181" s="61">
        <v>0</v>
      </c>
      <c r="S4181" s="61">
        <v>-2422.58</v>
      </c>
    </row>
    <row r="4182" spans="1:19" x14ac:dyDescent="0.2">
      <c r="A4182" t="s">
        <v>648</v>
      </c>
      <c r="B4182" t="s">
        <v>1065</v>
      </c>
      <c r="C4182" t="s">
        <v>1436</v>
      </c>
      <c r="D4182" t="s">
        <v>239</v>
      </c>
      <c r="E4182" t="s">
        <v>1546</v>
      </c>
      <c r="F4182" t="s">
        <v>115</v>
      </c>
      <c r="G4182" s="87">
        <v>43669</v>
      </c>
      <c r="H4182" t="s">
        <v>6820</v>
      </c>
      <c r="I4182" t="s">
        <v>6946</v>
      </c>
      <c r="K4182">
        <v>10233</v>
      </c>
      <c r="L4182" t="s">
        <v>6945</v>
      </c>
      <c r="M4182" s="87">
        <v>43675</v>
      </c>
      <c r="N4182" t="s">
        <v>1635</v>
      </c>
      <c r="O4182" t="s">
        <v>1552</v>
      </c>
      <c r="P4182" s="61">
        <v>-425.7</v>
      </c>
      <c r="Q4182" t="s">
        <v>1552</v>
      </c>
      <c r="R4182" s="61">
        <v>0</v>
      </c>
      <c r="S4182" s="61">
        <v>-425.7</v>
      </c>
    </row>
    <row r="4183" spans="1:19" x14ac:dyDescent="0.2">
      <c r="A4183" t="s">
        <v>648</v>
      </c>
      <c r="B4183" t="s">
        <v>1065</v>
      </c>
      <c r="C4183" t="s">
        <v>1436</v>
      </c>
      <c r="D4183" t="s">
        <v>239</v>
      </c>
      <c r="E4183" t="s">
        <v>1546</v>
      </c>
      <c r="F4183" t="s">
        <v>115</v>
      </c>
      <c r="G4183" s="87">
        <v>43670</v>
      </c>
      <c r="H4183" t="s">
        <v>2974</v>
      </c>
      <c r="I4183" t="s">
        <v>4710</v>
      </c>
      <c r="J4183" t="s">
        <v>4711</v>
      </c>
      <c r="K4183">
        <v>10232</v>
      </c>
      <c r="L4183" t="s">
        <v>4712</v>
      </c>
      <c r="M4183" s="87">
        <v>43675</v>
      </c>
      <c r="N4183" t="s">
        <v>1635</v>
      </c>
      <c r="O4183" t="s">
        <v>1552</v>
      </c>
      <c r="P4183" s="61">
        <v>102.5</v>
      </c>
      <c r="Q4183" t="s">
        <v>1552</v>
      </c>
      <c r="R4183" s="61">
        <v>102.5</v>
      </c>
      <c r="S4183" s="61">
        <v>0</v>
      </c>
    </row>
    <row r="4184" spans="1:19" x14ac:dyDescent="0.2">
      <c r="A4184" t="s">
        <v>648</v>
      </c>
      <c r="B4184" t="s">
        <v>1065</v>
      </c>
      <c r="C4184" t="s">
        <v>1436</v>
      </c>
      <c r="D4184" t="s">
        <v>239</v>
      </c>
      <c r="E4184" t="s">
        <v>1546</v>
      </c>
      <c r="F4184" t="s">
        <v>115</v>
      </c>
      <c r="G4184" s="87">
        <v>43670</v>
      </c>
      <c r="H4184" t="s">
        <v>2974</v>
      </c>
      <c r="I4184" t="s">
        <v>4713</v>
      </c>
      <c r="J4184" t="s">
        <v>4714</v>
      </c>
      <c r="K4184">
        <v>10232</v>
      </c>
      <c r="L4184" t="s">
        <v>4715</v>
      </c>
      <c r="M4184" s="87">
        <v>43675</v>
      </c>
      <c r="N4184" t="s">
        <v>1635</v>
      </c>
      <c r="O4184" t="s">
        <v>1552</v>
      </c>
      <c r="P4184" s="61">
        <v>-3300</v>
      </c>
      <c r="Q4184" t="s">
        <v>1552</v>
      </c>
      <c r="R4184" s="61">
        <v>0</v>
      </c>
      <c r="S4184" s="61">
        <v>-3300</v>
      </c>
    </row>
    <row r="4185" spans="1:19" x14ac:dyDescent="0.2">
      <c r="A4185" t="s">
        <v>648</v>
      </c>
      <c r="B4185" t="s">
        <v>1065</v>
      </c>
      <c r="C4185" t="s">
        <v>1436</v>
      </c>
      <c r="D4185" t="s">
        <v>239</v>
      </c>
      <c r="E4185" t="s">
        <v>1546</v>
      </c>
      <c r="F4185" t="s">
        <v>115</v>
      </c>
      <c r="G4185" s="87">
        <v>43670</v>
      </c>
      <c r="H4185" t="s">
        <v>2974</v>
      </c>
      <c r="I4185" t="s">
        <v>4716</v>
      </c>
      <c r="J4185" t="s">
        <v>4717</v>
      </c>
      <c r="K4185">
        <v>10232</v>
      </c>
      <c r="L4185" t="s">
        <v>4715</v>
      </c>
      <c r="M4185" s="87">
        <v>43675</v>
      </c>
      <c r="N4185" t="s">
        <v>1635</v>
      </c>
      <c r="O4185" t="s">
        <v>1552</v>
      </c>
      <c r="P4185" s="61">
        <v>-1380.5</v>
      </c>
      <c r="Q4185" t="s">
        <v>1552</v>
      </c>
      <c r="R4185" s="61">
        <v>0</v>
      </c>
      <c r="S4185" s="61">
        <v>-1380.5</v>
      </c>
    </row>
    <row r="4186" spans="1:19" x14ac:dyDescent="0.2">
      <c r="A4186" t="s">
        <v>648</v>
      </c>
      <c r="B4186" t="s">
        <v>1065</v>
      </c>
      <c r="C4186" t="s">
        <v>1436</v>
      </c>
      <c r="D4186" t="s">
        <v>239</v>
      </c>
      <c r="E4186" t="s">
        <v>1546</v>
      </c>
      <c r="F4186" t="s">
        <v>115</v>
      </c>
      <c r="G4186" s="87">
        <v>43670</v>
      </c>
      <c r="H4186" t="s">
        <v>2974</v>
      </c>
      <c r="I4186" t="s">
        <v>4718</v>
      </c>
      <c r="J4186" t="s">
        <v>4518</v>
      </c>
      <c r="K4186">
        <v>10232</v>
      </c>
      <c r="L4186" t="s">
        <v>4715</v>
      </c>
      <c r="M4186" s="87">
        <v>43675</v>
      </c>
      <c r="N4186" t="s">
        <v>1635</v>
      </c>
      <c r="O4186" t="s">
        <v>1552</v>
      </c>
      <c r="P4186" s="61">
        <v>-506</v>
      </c>
      <c r="Q4186" t="s">
        <v>1552</v>
      </c>
      <c r="R4186" s="61">
        <v>0</v>
      </c>
      <c r="S4186" s="61">
        <v>-506</v>
      </c>
    </row>
    <row r="4187" spans="1:19" x14ac:dyDescent="0.2">
      <c r="A4187" t="s">
        <v>648</v>
      </c>
      <c r="B4187" t="s">
        <v>1065</v>
      </c>
      <c r="C4187" t="s">
        <v>1436</v>
      </c>
      <c r="D4187" t="s">
        <v>239</v>
      </c>
      <c r="E4187" t="s">
        <v>1546</v>
      </c>
      <c r="F4187" t="s">
        <v>115</v>
      </c>
      <c r="G4187" s="87">
        <v>43670</v>
      </c>
      <c r="H4187" t="s">
        <v>6807</v>
      </c>
      <c r="I4187" t="s">
        <v>6830</v>
      </c>
      <c r="J4187" t="s">
        <v>6947</v>
      </c>
      <c r="K4187">
        <v>10232</v>
      </c>
      <c r="L4187" t="s">
        <v>6948</v>
      </c>
      <c r="M4187" s="87">
        <v>43675</v>
      </c>
      <c r="N4187" t="s">
        <v>1635</v>
      </c>
      <c r="O4187" t="s">
        <v>1552</v>
      </c>
      <c r="P4187" s="61">
        <v>506</v>
      </c>
      <c r="Q4187" t="s">
        <v>1552</v>
      </c>
      <c r="R4187" s="61">
        <v>506</v>
      </c>
      <c r="S4187" s="61">
        <v>0</v>
      </c>
    </row>
    <row r="4188" spans="1:19" x14ac:dyDescent="0.2">
      <c r="A4188" t="s">
        <v>648</v>
      </c>
      <c r="B4188" t="s">
        <v>1065</v>
      </c>
      <c r="C4188" t="s">
        <v>1436</v>
      </c>
      <c r="D4188" t="s">
        <v>239</v>
      </c>
      <c r="E4188" t="s">
        <v>1546</v>
      </c>
      <c r="F4188" t="s">
        <v>115</v>
      </c>
      <c r="G4188" s="87">
        <v>43670</v>
      </c>
      <c r="H4188" t="s">
        <v>6807</v>
      </c>
      <c r="I4188" t="s">
        <v>6949</v>
      </c>
      <c r="J4188" t="s">
        <v>6950</v>
      </c>
      <c r="K4188">
        <v>10232</v>
      </c>
      <c r="L4188" t="s">
        <v>6948</v>
      </c>
      <c r="M4188" s="87">
        <v>43675</v>
      </c>
      <c r="N4188" t="s">
        <v>1635</v>
      </c>
      <c r="O4188" t="s">
        <v>1552</v>
      </c>
      <c r="P4188" s="61">
        <v>1380.5</v>
      </c>
      <c r="Q4188" t="s">
        <v>1552</v>
      </c>
      <c r="R4188" s="61">
        <v>1380.5</v>
      </c>
      <c r="S4188" s="61">
        <v>0</v>
      </c>
    </row>
    <row r="4189" spans="1:19" x14ac:dyDescent="0.2">
      <c r="A4189" t="s">
        <v>648</v>
      </c>
      <c r="B4189" t="s">
        <v>1065</v>
      </c>
      <c r="C4189" t="s">
        <v>1436</v>
      </c>
      <c r="D4189" t="s">
        <v>239</v>
      </c>
      <c r="E4189" t="s">
        <v>1546</v>
      </c>
      <c r="F4189" t="s">
        <v>115</v>
      </c>
      <c r="G4189" s="87">
        <v>43670</v>
      </c>
      <c r="H4189" t="s">
        <v>6820</v>
      </c>
      <c r="I4189" t="s">
        <v>6951</v>
      </c>
      <c r="J4189" t="s">
        <v>6952</v>
      </c>
      <c r="K4189">
        <v>10232</v>
      </c>
      <c r="L4189" t="s">
        <v>6953</v>
      </c>
      <c r="M4189" s="87">
        <v>43675</v>
      </c>
      <c r="N4189" t="s">
        <v>1635</v>
      </c>
      <c r="O4189" t="s">
        <v>1552</v>
      </c>
      <c r="P4189" s="61">
        <v>-102.5</v>
      </c>
      <c r="Q4189" t="s">
        <v>1552</v>
      </c>
      <c r="R4189" s="61">
        <v>0</v>
      </c>
      <c r="S4189" s="61">
        <v>-102.5</v>
      </c>
    </row>
    <row r="4190" spans="1:19" x14ac:dyDescent="0.2">
      <c r="A4190" t="s">
        <v>648</v>
      </c>
      <c r="B4190" t="s">
        <v>1065</v>
      </c>
      <c r="C4190" t="s">
        <v>1436</v>
      </c>
      <c r="D4190" t="s">
        <v>239</v>
      </c>
      <c r="E4190" t="s">
        <v>1546</v>
      </c>
      <c r="F4190" t="s">
        <v>115</v>
      </c>
      <c r="G4190" s="87">
        <v>43670</v>
      </c>
      <c r="H4190" t="s">
        <v>6807</v>
      </c>
      <c r="I4190" t="s">
        <v>6954</v>
      </c>
      <c r="J4190" t="s">
        <v>6955</v>
      </c>
      <c r="K4190">
        <v>10232</v>
      </c>
      <c r="L4190" t="s">
        <v>6948</v>
      </c>
      <c r="M4190" s="87">
        <v>43675</v>
      </c>
      <c r="N4190" t="s">
        <v>1635</v>
      </c>
      <c r="O4190" t="s">
        <v>1552</v>
      </c>
      <c r="P4190" s="61">
        <v>3300</v>
      </c>
      <c r="Q4190" t="s">
        <v>1552</v>
      </c>
      <c r="R4190" s="61">
        <v>3300</v>
      </c>
      <c r="S4190" s="61">
        <v>0</v>
      </c>
    </row>
    <row r="4191" spans="1:19" x14ac:dyDescent="0.2">
      <c r="A4191" t="s">
        <v>648</v>
      </c>
      <c r="B4191" t="s">
        <v>1065</v>
      </c>
      <c r="C4191" t="s">
        <v>1436</v>
      </c>
      <c r="D4191" t="s">
        <v>239</v>
      </c>
      <c r="E4191" t="s">
        <v>1546</v>
      </c>
      <c r="F4191" t="s">
        <v>115</v>
      </c>
      <c r="G4191" s="87">
        <v>43671</v>
      </c>
      <c r="H4191" t="s">
        <v>2974</v>
      </c>
      <c r="I4191" t="s">
        <v>4721</v>
      </c>
      <c r="J4191" t="s">
        <v>4722</v>
      </c>
      <c r="K4191">
        <v>10231</v>
      </c>
      <c r="L4191" t="s">
        <v>4723</v>
      </c>
      <c r="M4191" s="87">
        <v>43675</v>
      </c>
      <c r="N4191" t="s">
        <v>1635</v>
      </c>
      <c r="O4191" t="s">
        <v>1552</v>
      </c>
      <c r="P4191" s="61">
        <v>-1430</v>
      </c>
      <c r="Q4191" t="s">
        <v>1552</v>
      </c>
      <c r="R4191" s="61">
        <v>0</v>
      </c>
      <c r="S4191" s="61">
        <v>-1430</v>
      </c>
    </row>
    <row r="4192" spans="1:19" x14ac:dyDescent="0.2">
      <c r="A4192" t="s">
        <v>648</v>
      </c>
      <c r="B4192" t="s">
        <v>1065</v>
      </c>
      <c r="C4192" t="s">
        <v>1436</v>
      </c>
      <c r="D4192" t="s">
        <v>239</v>
      </c>
      <c r="E4192" t="s">
        <v>1546</v>
      </c>
      <c r="F4192" t="s">
        <v>115</v>
      </c>
      <c r="G4192" s="87">
        <v>43671</v>
      </c>
      <c r="H4192" t="s">
        <v>2974</v>
      </c>
      <c r="I4192" t="s">
        <v>4724</v>
      </c>
      <c r="J4192" t="s">
        <v>4725</v>
      </c>
      <c r="K4192">
        <v>10231</v>
      </c>
      <c r="L4192" t="s">
        <v>4723</v>
      </c>
      <c r="M4192" s="87">
        <v>43675</v>
      </c>
      <c r="N4192" t="s">
        <v>1635</v>
      </c>
      <c r="O4192" t="s">
        <v>1552</v>
      </c>
      <c r="P4192" s="61">
        <v>-1089</v>
      </c>
      <c r="Q4192" t="s">
        <v>1552</v>
      </c>
      <c r="R4192" s="61">
        <v>0</v>
      </c>
      <c r="S4192" s="61">
        <v>-1089</v>
      </c>
    </row>
    <row r="4193" spans="1:19" x14ac:dyDescent="0.2">
      <c r="A4193" t="s">
        <v>648</v>
      </c>
      <c r="B4193" t="s">
        <v>1065</v>
      </c>
      <c r="C4193" t="s">
        <v>1436</v>
      </c>
      <c r="D4193" t="s">
        <v>239</v>
      </c>
      <c r="E4193" t="s">
        <v>1546</v>
      </c>
      <c r="F4193" t="s">
        <v>115</v>
      </c>
      <c r="G4193" s="87">
        <v>43671</v>
      </c>
      <c r="H4193" t="s">
        <v>2974</v>
      </c>
      <c r="I4193" t="s">
        <v>4726</v>
      </c>
      <c r="J4193" t="s">
        <v>4727</v>
      </c>
      <c r="K4193">
        <v>10231</v>
      </c>
      <c r="L4193" t="s">
        <v>4723</v>
      </c>
      <c r="M4193" s="87">
        <v>43675</v>
      </c>
      <c r="N4193" t="s">
        <v>1635</v>
      </c>
      <c r="O4193" t="s">
        <v>1552</v>
      </c>
      <c r="P4193" s="61">
        <v>-825</v>
      </c>
      <c r="Q4193" t="s">
        <v>1552</v>
      </c>
      <c r="R4193" s="61">
        <v>0</v>
      </c>
      <c r="S4193" s="61">
        <v>-825</v>
      </c>
    </row>
    <row r="4194" spans="1:19" x14ac:dyDescent="0.2">
      <c r="A4194" t="s">
        <v>648</v>
      </c>
      <c r="B4194" t="s">
        <v>1065</v>
      </c>
      <c r="C4194" t="s">
        <v>1436</v>
      </c>
      <c r="D4194" t="s">
        <v>239</v>
      </c>
      <c r="E4194" t="s">
        <v>1546</v>
      </c>
      <c r="F4194" t="s">
        <v>115</v>
      </c>
      <c r="G4194" s="87">
        <v>43671</v>
      </c>
      <c r="H4194" t="s">
        <v>2974</v>
      </c>
      <c r="I4194" t="s">
        <v>4728</v>
      </c>
      <c r="J4194" t="s">
        <v>4729</v>
      </c>
      <c r="K4194">
        <v>10231</v>
      </c>
      <c r="L4194" t="s">
        <v>4723</v>
      </c>
      <c r="M4194" s="87">
        <v>43675</v>
      </c>
      <c r="N4194" t="s">
        <v>1635</v>
      </c>
      <c r="O4194" t="s">
        <v>1552</v>
      </c>
      <c r="P4194" s="61">
        <v>-330</v>
      </c>
      <c r="Q4194" t="s">
        <v>1552</v>
      </c>
      <c r="R4194" s="61">
        <v>0</v>
      </c>
      <c r="S4194" s="61">
        <v>-330</v>
      </c>
    </row>
    <row r="4195" spans="1:19" x14ac:dyDescent="0.2">
      <c r="A4195" t="s">
        <v>648</v>
      </c>
      <c r="B4195" t="s">
        <v>1065</v>
      </c>
      <c r="C4195" t="s">
        <v>1436</v>
      </c>
      <c r="D4195" t="s">
        <v>239</v>
      </c>
      <c r="E4195" t="s">
        <v>1546</v>
      </c>
      <c r="F4195" t="s">
        <v>115</v>
      </c>
      <c r="G4195" s="87">
        <v>43671</v>
      </c>
      <c r="H4195" t="s">
        <v>6807</v>
      </c>
      <c r="I4195" t="s">
        <v>6956</v>
      </c>
      <c r="J4195" t="s">
        <v>6957</v>
      </c>
      <c r="K4195">
        <v>10231</v>
      </c>
      <c r="L4195" t="s">
        <v>6958</v>
      </c>
      <c r="M4195" s="87">
        <v>43675</v>
      </c>
      <c r="N4195" t="s">
        <v>1635</v>
      </c>
      <c r="O4195" t="s">
        <v>1552</v>
      </c>
      <c r="P4195" s="61">
        <v>330</v>
      </c>
      <c r="Q4195" t="s">
        <v>1552</v>
      </c>
      <c r="R4195" s="61">
        <v>330</v>
      </c>
      <c r="S4195" s="61">
        <v>0</v>
      </c>
    </row>
    <row r="4196" spans="1:19" x14ac:dyDescent="0.2">
      <c r="A4196" t="s">
        <v>648</v>
      </c>
      <c r="B4196" t="s">
        <v>1065</v>
      </c>
      <c r="C4196" t="s">
        <v>1436</v>
      </c>
      <c r="D4196" t="s">
        <v>239</v>
      </c>
      <c r="E4196" t="s">
        <v>1546</v>
      </c>
      <c r="F4196" t="s">
        <v>115</v>
      </c>
      <c r="G4196" s="87">
        <v>43671</v>
      </c>
      <c r="H4196" t="s">
        <v>6807</v>
      </c>
      <c r="I4196" t="s">
        <v>6959</v>
      </c>
      <c r="J4196" t="s">
        <v>6960</v>
      </c>
      <c r="K4196">
        <v>10231</v>
      </c>
      <c r="L4196" t="s">
        <v>6958</v>
      </c>
      <c r="M4196" s="87">
        <v>43675</v>
      </c>
      <c r="N4196" t="s">
        <v>1635</v>
      </c>
      <c r="O4196" t="s">
        <v>1552</v>
      </c>
      <c r="P4196" s="61">
        <v>1089</v>
      </c>
      <c r="Q4196" t="s">
        <v>1552</v>
      </c>
      <c r="R4196" s="61">
        <v>1089</v>
      </c>
      <c r="S4196" s="61">
        <v>0</v>
      </c>
    </row>
    <row r="4197" spans="1:19" x14ac:dyDescent="0.2">
      <c r="A4197" t="s">
        <v>648</v>
      </c>
      <c r="B4197" t="s">
        <v>1065</v>
      </c>
      <c r="C4197" t="s">
        <v>1436</v>
      </c>
      <c r="D4197" t="s">
        <v>239</v>
      </c>
      <c r="E4197" t="s">
        <v>1546</v>
      </c>
      <c r="F4197" t="s">
        <v>115</v>
      </c>
      <c r="G4197" s="87">
        <v>43671</v>
      </c>
      <c r="H4197" t="s">
        <v>6807</v>
      </c>
      <c r="I4197" t="s">
        <v>6961</v>
      </c>
      <c r="J4197" t="s">
        <v>6962</v>
      </c>
      <c r="K4197">
        <v>10231</v>
      </c>
      <c r="L4197" t="s">
        <v>6958</v>
      </c>
      <c r="M4197" s="87">
        <v>43675</v>
      </c>
      <c r="N4197" t="s">
        <v>1635</v>
      </c>
      <c r="O4197" t="s">
        <v>1552</v>
      </c>
      <c r="P4197" s="61">
        <v>1430</v>
      </c>
      <c r="Q4197" t="s">
        <v>1552</v>
      </c>
      <c r="R4197" s="61">
        <v>1430</v>
      </c>
      <c r="S4197" s="61">
        <v>0</v>
      </c>
    </row>
    <row r="4198" spans="1:19" x14ac:dyDescent="0.2">
      <c r="A4198" t="s">
        <v>648</v>
      </c>
      <c r="B4198" t="s">
        <v>1065</v>
      </c>
      <c r="C4198" t="s">
        <v>1436</v>
      </c>
      <c r="D4198" t="s">
        <v>239</v>
      </c>
      <c r="E4198" t="s">
        <v>1546</v>
      </c>
      <c r="F4198" t="s">
        <v>115</v>
      </c>
      <c r="G4198" s="87">
        <v>43671</v>
      </c>
      <c r="H4198" t="s">
        <v>6807</v>
      </c>
      <c r="I4198" t="s">
        <v>6963</v>
      </c>
      <c r="J4198" t="s">
        <v>6964</v>
      </c>
      <c r="K4198">
        <v>10231</v>
      </c>
      <c r="L4198" t="s">
        <v>6958</v>
      </c>
      <c r="M4198" s="87">
        <v>43675</v>
      </c>
      <c r="N4198" t="s">
        <v>1635</v>
      </c>
      <c r="O4198" t="s">
        <v>1552</v>
      </c>
      <c r="P4198" s="61">
        <v>825</v>
      </c>
      <c r="Q4198" t="s">
        <v>1552</v>
      </c>
      <c r="R4198" s="61">
        <v>825</v>
      </c>
      <c r="S4198" s="61">
        <v>0</v>
      </c>
    </row>
    <row r="4199" spans="1:19" x14ac:dyDescent="0.2">
      <c r="A4199" t="s">
        <v>648</v>
      </c>
      <c r="B4199" t="s">
        <v>1065</v>
      </c>
      <c r="C4199" t="s">
        <v>1436</v>
      </c>
      <c r="D4199" t="s">
        <v>239</v>
      </c>
      <c r="E4199" t="s">
        <v>1546</v>
      </c>
      <c r="F4199" t="s">
        <v>115</v>
      </c>
      <c r="G4199" s="87">
        <v>43672</v>
      </c>
      <c r="H4199" t="s">
        <v>2974</v>
      </c>
      <c r="I4199" t="s">
        <v>4485</v>
      </c>
      <c r="J4199" t="s">
        <v>4735</v>
      </c>
      <c r="K4199">
        <v>10231</v>
      </c>
      <c r="L4199" t="s">
        <v>4733</v>
      </c>
      <c r="M4199" s="87">
        <v>43675</v>
      </c>
      <c r="N4199" t="s">
        <v>1635</v>
      </c>
      <c r="O4199" t="s">
        <v>1552</v>
      </c>
      <c r="P4199" s="61">
        <v>500</v>
      </c>
      <c r="Q4199" t="s">
        <v>1552</v>
      </c>
      <c r="R4199" s="61">
        <v>500</v>
      </c>
      <c r="S4199" s="61">
        <v>0</v>
      </c>
    </row>
    <row r="4200" spans="1:19" x14ac:dyDescent="0.2">
      <c r="A4200" t="s">
        <v>648</v>
      </c>
      <c r="B4200" t="s">
        <v>1065</v>
      </c>
      <c r="C4200" t="s">
        <v>1436</v>
      </c>
      <c r="D4200" t="s">
        <v>239</v>
      </c>
      <c r="E4200" t="s">
        <v>1546</v>
      </c>
      <c r="F4200" t="s">
        <v>115</v>
      </c>
      <c r="G4200" s="87">
        <v>43672</v>
      </c>
      <c r="H4200" t="s">
        <v>2974</v>
      </c>
      <c r="I4200" t="s">
        <v>4485</v>
      </c>
      <c r="J4200" t="s">
        <v>4734</v>
      </c>
      <c r="K4200">
        <v>10231</v>
      </c>
      <c r="L4200" t="s">
        <v>4733</v>
      </c>
      <c r="M4200" s="87">
        <v>43675</v>
      </c>
      <c r="N4200" t="s">
        <v>1635</v>
      </c>
      <c r="O4200" t="s">
        <v>1552</v>
      </c>
      <c r="P4200" s="61">
        <v>364</v>
      </c>
      <c r="Q4200" t="s">
        <v>1552</v>
      </c>
      <c r="R4200" s="61">
        <v>364</v>
      </c>
      <c r="S4200" s="61">
        <v>0</v>
      </c>
    </row>
    <row r="4201" spans="1:19" x14ac:dyDescent="0.2">
      <c r="A4201" t="s">
        <v>648</v>
      </c>
      <c r="B4201" t="s">
        <v>1065</v>
      </c>
      <c r="C4201" t="s">
        <v>1436</v>
      </c>
      <c r="D4201" t="s">
        <v>239</v>
      </c>
      <c r="E4201" t="s">
        <v>1546</v>
      </c>
      <c r="F4201" t="s">
        <v>115</v>
      </c>
      <c r="G4201" s="87">
        <v>43672</v>
      </c>
      <c r="H4201" t="s">
        <v>2974</v>
      </c>
      <c r="I4201" t="s">
        <v>4485</v>
      </c>
      <c r="J4201" t="s">
        <v>4549</v>
      </c>
      <c r="K4201">
        <v>10231</v>
      </c>
      <c r="L4201" t="s">
        <v>4733</v>
      </c>
      <c r="M4201" s="87">
        <v>43675</v>
      </c>
      <c r="N4201" t="s">
        <v>1635</v>
      </c>
      <c r="O4201" t="s">
        <v>1552</v>
      </c>
      <c r="P4201" s="61">
        <v>1375</v>
      </c>
      <c r="Q4201" t="s">
        <v>1552</v>
      </c>
      <c r="R4201" s="61">
        <v>1375</v>
      </c>
      <c r="S4201" s="61">
        <v>0</v>
      </c>
    </row>
    <row r="4202" spans="1:19" x14ac:dyDescent="0.2">
      <c r="A4202" t="s">
        <v>648</v>
      </c>
      <c r="B4202" t="s">
        <v>1065</v>
      </c>
      <c r="C4202" t="s">
        <v>1436</v>
      </c>
      <c r="D4202" t="s">
        <v>239</v>
      </c>
      <c r="E4202" t="s">
        <v>1546</v>
      </c>
      <c r="F4202" t="s">
        <v>115</v>
      </c>
      <c r="G4202" s="87">
        <v>43672</v>
      </c>
      <c r="H4202" t="s">
        <v>2974</v>
      </c>
      <c r="I4202" t="s">
        <v>4485</v>
      </c>
      <c r="J4202" t="s">
        <v>4737</v>
      </c>
      <c r="K4202">
        <v>10231</v>
      </c>
      <c r="L4202" t="s">
        <v>4733</v>
      </c>
      <c r="M4202" s="87">
        <v>43675</v>
      </c>
      <c r="N4202" t="s">
        <v>1635</v>
      </c>
      <c r="O4202" t="s">
        <v>1552</v>
      </c>
      <c r="P4202" s="61">
        <v>109.95</v>
      </c>
      <c r="Q4202" t="s">
        <v>1552</v>
      </c>
      <c r="R4202" s="61">
        <v>109.95</v>
      </c>
      <c r="S4202" s="61">
        <v>0</v>
      </c>
    </row>
    <row r="4203" spans="1:19" x14ac:dyDescent="0.2">
      <c r="A4203" t="s">
        <v>648</v>
      </c>
      <c r="B4203" t="s">
        <v>1065</v>
      </c>
      <c r="C4203" t="s">
        <v>1436</v>
      </c>
      <c r="D4203" t="s">
        <v>239</v>
      </c>
      <c r="E4203" t="s">
        <v>1546</v>
      </c>
      <c r="F4203" t="s">
        <v>115</v>
      </c>
      <c r="G4203" s="87">
        <v>43672</v>
      </c>
      <c r="H4203" t="s">
        <v>2974</v>
      </c>
      <c r="I4203" t="s">
        <v>4485</v>
      </c>
      <c r="J4203" t="s">
        <v>4736</v>
      </c>
      <c r="K4203">
        <v>10231</v>
      </c>
      <c r="L4203" t="s">
        <v>4733</v>
      </c>
      <c r="M4203" s="87">
        <v>43675</v>
      </c>
      <c r="N4203" t="s">
        <v>1635</v>
      </c>
      <c r="O4203" t="s">
        <v>1552</v>
      </c>
      <c r="P4203" s="61">
        <v>2887</v>
      </c>
      <c r="Q4203" t="s">
        <v>1552</v>
      </c>
      <c r="R4203" s="61">
        <v>2887</v>
      </c>
      <c r="S4203" s="61">
        <v>0</v>
      </c>
    </row>
    <row r="4204" spans="1:19" x14ac:dyDescent="0.2">
      <c r="A4204" t="s">
        <v>648</v>
      </c>
      <c r="B4204" t="s">
        <v>1065</v>
      </c>
      <c r="C4204" t="s">
        <v>1436</v>
      </c>
      <c r="D4204" t="s">
        <v>239</v>
      </c>
      <c r="E4204" t="s">
        <v>1546</v>
      </c>
      <c r="F4204" t="s">
        <v>115</v>
      </c>
      <c r="G4204" s="87">
        <v>43672</v>
      </c>
      <c r="H4204" t="s">
        <v>2974</v>
      </c>
      <c r="I4204" t="s">
        <v>4485</v>
      </c>
      <c r="J4204" t="s">
        <v>4744</v>
      </c>
      <c r="K4204">
        <v>10231</v>
      </c>
      <c r="L4204" t="s">
        <v>4733</v>
      </c>
      <c r="M4204" s="87">
        <v>43675</v>
      </c>
      <c r="N4204" t="s">
        <v>1635</v>
      </c>
      <c r="O4204" t="s">
        <v>1552</v>
      </c>
      <c r="P4204" s="61">
        <v>1201.46</v>
      </c>
      <c r="Q4204" t="s">
        <v>1552</v>
      </c>
      <c r="R4204" s="61">
        <v>1201.46</v>
      </c>
      <c r="S4204" s="61">
        <v>0</v>
      </c>
    </row>
    <row r="4205" spans="1:19" x14ac:dyDescent="0.2">
      <c r="A4205" t="s">
        <v>648</v>
      </c>
      <c r="B4205" t="s">
        <v>1065</v>
      </c>
      <c r="C4205" t="s">
        <v>1436</v>
      </c>
      <c r="D4205" t="s">
        <v>239</v>
      </c>
      <c r="E4205" t="s">
        <v>1546</v>
      </c>
      <c r="F4205" t="s">
        <v>115</v>
      </c>
      <c r="G4205" s="87">
        <v>43672</v>
      </c>
      <c r="H4205" t="s">
        <v>2974</v>
      </c>
      <c r="I4205" t="s">
        <v>4485</v>
      </c>
      <c r="J4205" t="s">
        <v>4743</v>
      </c>
      <c r="K4205">
        <v>10231</v>
      </c>
      <c r="L4205" t="s">
        <v>4733</v>
      </c>
      <c r="M4205" s="87">
        <v>43675</v>
      </c>
      <c r="N4205" t="s">
        <v>1635</v>
      </c>
      <c r="O4205" t="s">
        <v>1552</v>
      </c>
      <c r="P4205" s="61">
        <v>200</v>
      </c>
      <c r="Q4205" t="s">
        <v>1552</v>
      </c>
      <c r="R4205" s="61">
        <v>200</v>
      </c>
      <c r="S4205" s="61">
        <v>0</v>
      </c>
    </row>
    <row r="4206" spans="1:19" x14ac:dyDescent="0.2">
      <c r="A4206" t="s">
        <v>648</v>
      </c>
      <c r="B4206" t="s">
        <v>1065</v>
      </c>
      <c r="C4206" t="s">
        <v>1436</v>
      </c>
      <c r="D4206" t="s">
        <v>239</v>
      </c>
      <c r="E4206" t="s">
        <v>1546</v>
      </c>
      <c r="F4206" t="s">
        <v>115</v>
      </c>
      <c r="G4206" s="87">
        <v>43672</v>
      </c>
      <c r="H4206" t="s">
        <v>2974</v>
      </c>
      <c r="I4206" t="s">
        <v>4485</v>
      </c>
      <c r="J4206" t="s">
        <v>4742</v>
      </c>
      <c r="K4206">
        <v>10231</v>
      </c>
      <c r="L4206" t="s">
        <v>4733</v>
      </c>
      <c r="M4206" s="87">
        <v>43675</v>
      </c>
      <c r="N4206" t="s">
        <v>1635</v>
      </c>
      <c r="O4206" t="s">
        <v>1552</v>
      </c>
      <c r="P4206" s="61">
        <v>700</v>
      </c>
      <c r="Q4206" t="s">
        <v>1552</v>
      </c>
      <c r="R4206" s="61">
        <v>700</v>
      </c>
      <c r="S4206" s="61">
        <v>0</v>
      </c>
    </row>
    <row r="4207" spans="1:19" x14ac:dyDescent="0.2">
      <c r="A4207" t="s">
        <v>648</v>
      </c>
      <c r="B4207" t="s">
        <v>1065</v>
      </c>
      <c r="C4207" t="s">
        <v>1436</v>
      </c>
      <c r="D4207" t="s">
        <v>239</v>
      </c>
      <c r="E4207" t="s">
        <v>1546</v>
      </c>
      <c r="F4207" t="s">
        <v>115</v>
      </c>
      <c r="G4207" s="87">
        <v>43672</v>
      </c>
      <c r="H4207" t="s">
        <v>2974</v>
      </c>
      <c r="I4207" t="s">
        <v>4485</v>
      </c>
      <c r="J4207" t="s">
        <v>4741</v>
      </c>
      <c r="K4207">
        <v>10231</v>
      </c>
      <c r="L4207" t="s">
        <v>4733</v>
      </c>
      <c r="M4207" s="87">
        <v>43675</v>
      </c>
      <c r="N4207" t="s">
        <v>1635</v>
      </c>
      <c r="O4207" t="s">
        <v>1552</v>
      </c>
      <c r="P4207" s="61">
        <v>350</v>
      </c>
      <c r="Q4207" t="s">
        <v>1552</v>
      </c>
      <c r="R4207" s="61">
        <v>350</v>
      </c>
      <c r="S4207" s="61">
        <v>0</v>
      </c>
    </row>
    <row r="4208" spans="1:19" x14ac:dyDescent="0.2">
      <c r="A4208" t="s">
        <v>648</v>
      </c>
      <c r="B4208" t="s">
        <v>1065</v>
      </c>
      <c r="C4208" t="s">
        <v>1436</v>
      </c>
      <c r="D4208" t="s">
        <v>239</v>
      </c>
      <c r="E4208" t="s">
        <v>1546</v>
      </c>
      <c r="F4208" t="s">
        <v>115</v>
      </c>
      <c r="G4208" s="87">
        <v>43672</v>
      </c>
      <c r="H4208" t="s">
        <v>2974</v>
      </c>
      <c r="I4208" t="s">
        <v>4485</v>
      </c>
      <c r="J4208" t="s">
        <v>4740</v>
      </c>
      <c r="K4208">
        <v>10231</v>
      </c>
      <c r="L4208" t="s">
        <v>4733</v>
      </c>
      <c r="M4208" s="87">
        <v>43675</v>
      </c>
      <c r="N4208" t="s">
        <v>1635</v>
      </c>
      <c r="O4208" t="s">
        <v>1552</v>
      </c>
      <c r="P4208" s="61">
        <v>1000</v>
      </c>
      <c r="Q4208" t="s">
        <v>1552</v>
      </c>
      <c r="R4208" s="61">
        <v>1000</v>
      </c>
      <c r="S4208" s="61">
        <v>0</v>
      </c>
    </row>
    <row r="4209" spans="1:19" x14ac:dyDescent="0.2">
      <c r="A4209" t="s">
        <v>648</v>
      </c>
      <c r="B4209" t="s">
        <v>1065</v>
      </c>
      <c r="C4209" t="s">
        <v>1436</v>
      </c>
      <c r="D4209" t="s">
        <v>239</v>
      </c>
      <c r="E4209" t="s">
        <v>1546</v>
      </c>
      <c r="F4209" t="s">
        <v>115</v>
      </c>
      <c r="G4209" s="87">
        <v>43672</v>
      </c>
      <c r="H4209" t="s">
        <v>2974</v>
      </c>
      <c r="I4209" t="s">
        <v>4485</v>
      </c>
      <c r="J4209" t="s">
        <v>3459</v>
      </c>
      <c r="K4209">
        <v>10231</v>
      </c>
      <c r="L4209" t="s">
        <v>4733</v>
      </c>
      <c r="M4209" s="87">
        <v>43675</v>
      </c>
      <c r="N4209" t="s">
        <v>1635</v>
      </c>
      <c r="O4209" t="s">
        <v>1552</v>
      </c>
      <c r="P4209" s="61">
        <v>550</v>
      </c>
      <c r="Q4209" t="s">
        <v>1552</v>
      </c>
      <c r="R4209" s="61">
        <v>550</v>
      </c>
      <c r="S4209" s="61">
        <v>0</v>
      </c>
    </row>
    <row r="4210" spans="1:19" x14ac:dyDescent="0.2">
      <c r="A4210" t="s">
        <v>648</v>
      </c>
      <c r="B4210" t="s">
        <v>1065</v>
      </c>
      <c r="C4210" t="s">
        <v>1436</v>
      </c>
      <c r="D4210" t="s">
        <v>239</v>
      </c>
      <c r="E4210" t="s">
        <v>1546</v>
      </c>
      <c r="F4210" t="s">
        <v>115</v>
      </c>
      <c r="G4210" s="87">
        <v>43672</v>
      </c>
      <c r="H4210" t="s">
        <v>2974</v>
      </c>
      <c r="I4210" t="s">
        <v>4485</v>
      </c>
      <c r="J4210" t="s">
        <v>4739</v>
      </c>
      <c r="K4210">
        <v>10231</v>
      </c>
      <c r="L4210" t="s">
        <v>4733</v>
      </c>
      <c r="M4210" s="87">
        <v>43675</v>
      </c>
      <c r="N4210" t="s">
        <v>1635</v>
      </c>
      <c r="O4210" t="s">
        <v>1552</v>
      </c>
      <c r="P4210" s="61">
        <v>500</v>
      </c>
      <c r="Q4210" t="s">
        <v>1552</v>
      </c>
      <c r="R4210" s="61">
        <v>500</v>
      </c>
      <c r="S4210" s="61">
        <v>0</v>
      </c>
    </row>
    <row r="4211" spans="1:19" x14ac:dyDescent="0.2">
      <c r="A4211" t="s">
        <v>648</v>
      </c>
      <c r="B4211" t="s">
        <v>1065</v>
      </c>
      <c r="C4211" t="s">
        <v>1436</v>
      </c>
      <c r="D4211" t="s">
        <v>239</v>
      </c>
      <c r="E4211" t="s">
        <v>1546</v>
      </c>
      <c r="F4211" t="s">
        <v>115</v>
      </c>
      <c r="G4211" s="87">
        <v>43672</v>
      </c>
      <c r="H4211" t="s">
        <v>2974</v>
      </c>
      <c r="I4211" t="s">
        <v>4485</v>
      </c>
      <c r="J4211" t="s">
        <v>4745</v>
      </c>
      <c r="K4211">
        <v>10231</v>
      </c>
      <c r="L4211" t="s">
        <v>4733</v>
      </c>
      <c r="M4211" s="87">
        <v>43675</v>
      </c>
      <c r="N4211" t="s">
        <v>1635</v>
      </c>
      <c r="O4211" t="s">
        <v>1552</v>
      </c>
      <c r="P4211" s="61">
        <v>200</v>
      </c>
      <c r="Q4211" t="s">
        <v>1552</v>
      </c>
      <c r="R4211" s="61">
        <v>200</v>
      </c>
      <c r="S4211" s="61">
        <v>0</v>
      </c>
    </row>
    <row r="4212" spans="1:19" x14ac:dyDescent="0.2">
      <c r="A4212" t="s">
        <v>648</v>
      </c>
      <c r="B4212" t="s">
        <v>1065</v>
      </c>
      <c r="C4212" t="s">
        <v>1436</v>
      </c>
      <c r="D4212" t="s">
        <v>239</v>
      </c>
      <c r="E4212" t="s">
        <v>1546</v>
      </c>
      <c r="F4212" t="s">
        <v>115</v>
      </c>
      <c r="G4212" s="87">
        <v>43672</v>
      </c>
      <c r="H4212" t="s">
        <v>2974</v>
      </c>
      <c r="I4212" t="s">
        <v>4485</v>
      </c>
      <c r="J4212" t="s">
        <v>4563</v>
      </c>
      <c r="K4212">
        <v>10231</v>
      </c>
      <c r="L4212" t="s">
        <v>4733</v>
      </c>
      <c r="M4212" s="87">
        <v>43675</v>
      </c>
      <c r="N4212" t="s">
        <v>1635</v>
      </c>
      <c r="O4212" t="s">
        <v>1552</v>
      </c>
      <c r="P4212" s="61">
        <v>600</v>
      </c>
      <c r="Q4212" t="s">
        <v>1552</v>
      </c>
      <c r="R4212" s="61">
        <v>600</v>
      </c>
      <c r="S4212" s="61">
        <v>0</v>
      </c>
    </row>
    <row r="4213" spans="1:19" x14ac:dyDescent="0.2">
      <c r="A4213" t="s">
        <v>648</v>
      </c>
      <c r="B4213" t="s">
        <v>1065</v>
      </c>
      <c r="C4213" t="s">
        <v>1436</v>
      </c>
      <c r="D4213" t="s">
        <v>239</v>
      </c>
      <c r="E4213" t="s">
        <v>1546</v>
      </c>
      <c r="F4213" t="s">
        <v>115</v>
      </c>
      <c r="G4213" s="87">
        <v>43672</v>
      </c>
      <c r="H4213" t="s">
        <v>2974</v>
      </c>
      <c r="I4213" t="s">
        <v>4485</v>
      </c>
      <c r="J4213" t="s">
        <v>4738</v>
      </c>
      <c r="K4213">
        <v>10231</v>
      </c>
      <c r="L4213" t="s">
        <v>4733</v>
      </c>
      <c r="M4213" s="87">
        <v>43675</v>
      </c>
      <c r="N4213" t="s">
        <v>1635</v>
      </c>
      <c r="O4213" t="s">
        <v>1552</v>
      </c>
      <c r="P4213" s="61">
        <v>200</v>
      </c>
      <c r="Q4213" t="s">
        <v>1552</v>
      </c>
      <c r="R4213" s="61">
        <v>200</v>
      </c>
      <c r="S4213" s="61">
        <v>0</v>
      </c>
    </row>
    <row r="4214" spans="1:19" x14ac:dyDescent="0.2">
      <c r="A4214" t="s">
        <v>648</v>
      </c>
      <c r="B4214" t="s">
        <v>1065</v>
      </c>
      <c r="C4214" t="s">
        <v>1436</v>
      </c>
      <c r="D4214" t="s">
        <v>239</v>
      </c>
      <c r="E4214" t="s">
        <v>1546</v>
      </c>
      <c r="F4214" t="s">
        <v>115</v>
      </c>
      <c r="G4214" s="87">
        <v>43672</v>
      </c>
      <c r="H4214" t="s">
        <v>2974</v>
      </c>
      <c r="I4214" t="s">
        <v>4746</v>
      </c>
      <c r="J4214" t="s">
        <v>4747</v>
      </c>
      <c r="K4214">
        <v>10231</v>
      </c>
      <c r="L4214" t="s">
        <v>4748</v>
      </c>
      <c r="M4214" s="87">
        <v>43675</v>
      </c>
      <c r="N4214" t="s">
        <v>1635</v>
      </c>
      <c r="O4214" t="s">
        <v>1552</v>
      </c>
      <c r="P4214" s="61">
        <v>-2420</v>
      </c>
      <c r="Q4214" t="s">
        <v>1552</v>
      </c>
      <c r="R4214" s="61">
        <v>0</v>
      </c>
      <c r="S4214" s="61">
        <v>-2420</v>
      </c>
    </row>
    <row r="4215" spans="1:19" x14ac:dyDescent="0.2">
      <c r="A4215" t="s">
        <v>648</v>
      </c>
      <c r="B4215" t="s">
        <v>1065</v>
      </c>
      <c r="C4215" t="s">
        <v>1436</v>
      </c>
      <c r="D4215" t="s">
        <v>239</v>
      </c>
      <c r="E4215" t="s">
        <v>1546</v>
      </c>
      <c r="F4215" t="s">
        <v>115</v>
      </c>
      <c r="G4215" s="87">
        <v>43672</v>
      </c>
      <c r="H4215" t="s">
        <v>2974</v>
      </c>
      <c r="I4215" t="s">
        <v>4749</v>
      </c>
      <c r="J4215" t="s">
        <v>4750</v>
      </c>
      <c r="K4215">
        <v>10231</v>
      </c>
      <c r="L4215" t="s">
        <v>4748</v>
      </c>
      <c r="M4215" s="87">
        <v>43675</v>
      </c>
      <c r="N4215" t="s">
        <v>1635</v>
      </c>
      <c r="O4215" t="s">
        <v>1552</v>
      </c>
      <c r="P4215" s="61">
        <v>-1925</v>
      </c>
      <c r="Q4215" t="s">
        <v>1552</v>
      </c>
      <c r="R4215" s="61">
        <v>0</v>
      </c>
      <c r="S4215" s="61">
        <v>-1925</v>
      </c>
    </row>
    <row r="4216" spans="1:19" x14ac:dyDescent="0.2">
      <c r="A4216" t="s">
        <v>648</v>
      </c>
      <c r="B4216" t="s">
        <v>1065</v>
      </c>
      <c r="C4216" t="s">
        <v>1436</v>
      </c>
      <c r="D4216" t="s">
        <v>239</v>
      </c>
      <c r="E4216" t="s">
        <v>1546</v>
      </c>
      <c r="F4216" t="s">
        <v>115</v>
      </c>
      <c r="G4216" s="87">
        <v>43672</v>
      </c>
      <c r="H4216" t="s">
        <v>2974</v>
      </c>
      <c r="I4216" t="s">
        <v>4751</v>
      </c>
      <c r="J4216" t="s">
        <v>4752</v>
      </c>
      <c r="K4216">
        <v>10231</v>
      </c>
      <c r="L4216" t="s">
        <v>4748</v>
      </c>
      <c r="M4216" s="87">
        <v>43675</v>
      </c>
      <c r="N4216" t="s">
        <v>1635</v>
      </c>
      <c r="O4216" t="s">
        <v>1552</v>
      </c>
      <c r="P4216" s="61">
        <v>-1089</v>
      </c>
      <c r="Q4216" t="s">
        <v>1552</v>
      </c>
      <c r="R4216" s="61">
        <v>0</v>
      </c>
      <c r="S4216" s="61">
        <v>-1089</v>
      </c>
    </row>
    <row r="4217" spans="1:19" x14ac:dyDescent="0.2">
      <c r="A4217" t="s">
        <v>648</v>
      </c>
      <c r="B4217" t="s">
        <v>1065</v>
      </c>
      <c r="C4217" t="s">
        <v>1436</v>
      </c>
      <c r="D4217" t="s">
        <v>239</v>
      </c>
      <c r="E4217" t="s">
        <v>1546</v>
      </c>
      <c r="F4217" t="s">
        <v>115</v>
      </c>
      <c r="G4217" s="87">
        <v>43672</v>
      </c>
      <c r="H4217" t="s">
        <v>2974</v>
      </c>
      <c r="I4217" t="s">
        <v>4753</v>
      </c>
      <c r="J4217" t="s">
        <v>4754</v>
      </c>
      <c r="K4217">
        <v>10231</v>
      </c>
      <c r="L4217" t="s">
        <v>4748</v>
      </c>
      <c r="M4217" s="87">
        <v>43675</v>
      </c>
      <c r="N4217" t="s">
        <v>1635</v>
      </c>
      <c r="O4217" t="s">
        <v>1552</v>
      </c>
      <c r="P4217" s="61">
        <v>-916.66</v>
      </c>
      <c r="Q4217" t="s">
        <v>1552</v>
      </c>
      <c r="R4217" s="61">
        <v>0</v>
      </c>
      <c r="S4217" s="61">
        <v>-916.66</v>
      </c>
    </row>
    <row r="4218" spans="1:19" x14ac:dyDescent="0.2">
      <c r="A4218" t="s">
        <v>648</v>
      </c>
      <c r="B4218" t="s">
        <v>1065</v>
      </c>
      <c r="C4218" t="s">
        <v>1436</v>
      </c>
      <c r="D4218" t="s">
        <v>239</v>
      </c>
      <c r="E4218" t="s">
        <v>1546</v>
      </c>
      <c r="F4218" t="s">
        <v>115</v>
      </c>
      <c r="G4218" s="87">
        <v>43672</v>
      </c>
      <c r="H4218" t="s">
        <v>2974</v>
      </c>
      <c r="I4218" t="s">
        <v>4755</v>
      </c>
      <c r="J4218" t="s">
        <v>4756</v>
      </c>
      <c r="K4218">
        <v>10231</v>
      </c>
      <c r="L4218" t="s">
        <v>4748</v>
      </c>
      <c r="M4218" s="87">
        <v>43675</v>
      </c>
      <c r="N4218" t="s">
        <v>1635</v>
      </c>
      <c r="O4218" t="s">
        <v>1552</v>
      </c>
      <c r="P4218" s="61">
        <v>-764.5</v>
      </c>
      <c r="Q4218" t="s">
        <v>1552</v>
      </c>
      <c r="R4218" s="61">
        <v>0</v>
      </c>
      <c r="S4218" s="61">
        <v>-764.5</v>
      </c>
    </row>
    <row r="4219" spans="1:19" x14ac:dyDescent="0.2">
      <c r="A4219" t="s">
        <v>648</v>
      </c>
      <c r="B4219" t="s">
        <v>1065</v>
      </c>
      <c r="C4219" t="s">
        <v>1436</v>
      </c>
      <c r="D4219" t="s">
        <v>239</v>
      </c>
      <c r="E4219" t="s">
        <v>1546</v>
      </c>
      <c r="F4219" t="s">
        <v>115</v>
      </c>
      <c r="G4219" s="87">
        <v>43672</v>
      </c>
      <c r="H4219" t="s">
        <v>6807</v>
      </c>
      <c r="I4219" t="s">
        <v>6965</v>
      </c>
      <c r="J4219" t="s">
        <v>6966</v>
      </c>
      <c r="K4219">
        <v>10231</v>
      </c>
      <c r="L4219" t="s">
        <v>6967</v>
      </c>
      <c r="M4219" s="87">
        <v>43675</v>
      </c>
      <c r="N4219" t="s">
        <v>1635</v>
      </c>
      <c r="O4219" t="s">
        <v>1552</v>
      </c>
      <c r="P4219" s="61">
        <v>916.66</v>
      </c>
      <c r="Q4219" t="s">
        <v>1552</v>
      </c>
      <c r="R4219" s="61">
        <v>916.66</v>
      </c>
      <c r="S4219" s="61">
        <v>0</v>
      </c>
    </row>
    <row r="4220" spans="1:19" x14ac:dyDescent="0.2">
      <c r="A4220" t="s">
        <v>648</v>
      </c>
      <c r="B4220" t="s">
        <v>1065</v>
      </c>
      <c r="C4220" t="s">
        <v>1436</v>
      </c>
      <c r="D4220" t="s">
        <v>239</v>
      </c>
      <c r="E4220" t="s">
        <v>1546</v>
      </c>
      <c r="F4220" t="s">
        <v>115</v>
      </c>
      <c r="G4220" s="87">
        <v>43672</v>
      </c>
      <c r="H4220" t="s">
        <v>6807</v>
      </c>
      <c r="I4220" t="s">
        <v>6968</v>
      </c>
      <c r="J4220" t="s">
        <v>6969</v>
      </c>
      <c r="K4220">
        <v>10231</v>
      </c>
      <c r="L4220" t="s">
        <v>6967</v>
      </c>
      <c r="M4220" s="87">
        <v>43675</v>
      </c>
      <c r="N4220" t="s">
        <v>1635</v>
      </c>
      <c r="O4220" t="s">
        <v>1552</v>
      </c>
      <c r="P4220" s="61">
        <v>1089</v>
      </c>
      <c r="Q4220" t="s">
        <v>1552</v>
      </c>
      <c r="R4220" s="61">
        <v>1089</v>
      </c>
      <c r="S4220" s="61">
        <v>0</v>
      </c>
    </row>
    <row r="4221" spans="1:19" x14ac:dyDescent="0.2">
      <c r="A4221" t="s">
        <v>648</v>
      </c>
      <c r="B4221" t="s">
        <v>1065</v>
      </c>
      <c r="C4221" t="s">
        <v>1436</v>
      </c>
      <c r="D4221" t="s">
        <v>239</v>
      </c>
      <c r="E4221" t="s">
        <v>1546</v>
      </c>
      <c r="F4221" t="s">
        <v>115</v>
      </c>
      <c r="G4221" s="87">
        <v>43672</v>
      </c>
      <c r="H4221" t="s">
        <v>6807</v>
      </c>
      <c r="I4221" t="s">
        <v>6970</v>
      </c>
      <c r="J4221" t="s">
        <v>6971</v>
      </c>
      <c r="K4221">
        <v>10231</v>
      </c>
      <c r="L4221" t="s">
        <v>6967</v>
      </c>
      <c r="M4221" s="87">
        <v>43675</v>
      </c>
      <c r="N4221" t="s">
        <v>1635</v>
      </c>
      <c r="O4221" t="s">
        <v>1552</v>
      </c>
      <c r="P4221" s="61">
        <v>764.5</v>
      </c>
      <c r="Q4221" t="s">
        <v>1552</v>
      </c>
      <c r="R4221" s="61">
        <v>764.5</v>
      </c>
      <c r="S4221" s="61">
        <v>0</v>
      </c>
    </row>
    <row r="4222" spans="1:19" x14ac:dyDescent="0.2">
      <c r="A4222" t="s">
        <v>648</v>
      </c>
      <c r="B4222" t="s">
        <v>1065</v>
      </c>
      <c r="C4222" t="s">
        <v>1436</v>
      </c>
      <c r="D4222" t="s">
        <v>239</v>
      </c>
      <c r="E4222" t="s">
        <v>1546</v>
      </c>
      <c r="F4222" t="s">
        <v>115</v>
      </c>
      <c r="G4222" s="87">
        <v>43672</v>
      </c>
      <c r="H4222" t="s">
        <v>6807</v>
      </c>
      <c r="I4222" t="s">
        <v>6972</v>
      </c>
      <c r="J4222" t="s">
        <v>6973</v>
      </c>
      <c r="K4222">
        <v>10231</v>
      </c>
      <c r="L4222" t="s">
        <v>6967</v>
      </c>
      <c r="M4222" s="87">
        <v>43675</v>
      </c>
      <c r="N4222" t="s">
        <v>1635</v>
      </c>
      <c r="O4222" t="s">
        <v>1552</v>
      </c>
      <c r="P4222" s="61">
        <v>1925</v>
      </c>
      <c r="Q4222" t="s">
        <v>1552</v>
      </c>
      <c r="R4222" s="61">
        <v>1925</v>
      </c>
      <c r="S4222" s="61">
        <v>0</v>
      </c>
    </row>
    <row r="4223" spans="1:19" x14ac:dyDescent="0.2">
      <c r="A4223" t="s">
        <v>648</v>
      </c>
      <c r="B4223" t="s">
        <v>1065</v>
      </c>
      <c r="C4223" t="s">
        <v>1436</v>
      </c>
      <c r="D4223" t="s">
        <v>239</v>
      </c>
      <c r="E4223" t="s">
        <v>1546</v>
      </c>
      <c r="F4223" t="s">
        <v>115</v>
      </c>
      <c r="G4223" s="87">
        <v>43672</v>
      </c>
      <c r="H4223" t="s">
        <v>6820</v>
      </c>
      <c r="I4223" t="s">
        <v>6974</v>
      </c>
      <c r="K4223">
        <v>10231</v>
      </c>
      <c r="L4223" t="s">
        <v>6975</v>
      </c>
      <c r="M4223" s="87">
        <v>43675</v>
      </c>
      <c r="N4223" t="s">
        <v>1635</v>
      </c>
      <c r="O4223" t="s">
        <v>1552</v>
      </c>
      <c r="P4223" s="61">
        <v>-500</v>
      </c>
      <c r="Q4223" t="s">
        <v>1552</v>
      </c>
      <c r="R4223" s="61">
        <v>0</v>
      </c>
      <c r="S4223" s="61">
        <v>-500</v>
      </c>
    </row>
    <row r="4224" spans="1:19" x14ac:dyDescent="0.2">
      <c r="A4224" t="s">
        <v>648</v>
      </c>
      <c r="B4224" t="s">
        <v>1065</v>
      </c>
      <c r="C4224" t="s">
        <v>1436</v>
      </c>
      <c r="D4224" t="s">
        <v>239</v>
      </c>
      <c r="E4224" t="s">
        <v>1546</v>
      </c>
      <c r="F4224" t="s">
        <v>115</v>
      </c>
      <c r="G4224" s="87">
        <v>43672</v>
      </c>
      <c r="H4224" t="s">
        <v>6820</v>
      </c>
      <c r="I4224" t="s">
        <v>6976</v>
      </c>
      <c r="K4224">
        <v>10231</v>
      </c>
      <c r="L4224" t="s">
        <v>6975</v>
      </c>
      <c r="M4224" s="87">
        <v>43675</v>
      </c>
      <c r="N4224" t="s">
        <v>1635</v>
      </c>
      <c r="O4224" t="s">
        <v>1552</v>
      </c>
      <c r="P4224" s="61">
        <v>-700</v>
      </c>
      <c r="Q4224" t="s">
        <v>1552</v>
      </c>
      <c r="R4224" s="61">
        <v>0</v>
      </c>
      <c r="S4224" s="61">
        <v>-700</v>
      </c>
    </row>
    <row r="4225" spans="1:19" x14ac:dyDescent="0.2">
      <c r="A4225" t="s">
        <v>648</v>
      </c>
      <c r="B4225" t="s">
        <v>1065</v>
      </c>
      <c r="C4225" t="s">
        <v>1436</v>
      </c>
      <c r="D4225" t="s">
        <v>239</v>
      </c>
      <c r="E4225" t="s">
        <v>1546</v>
      </c>
      <c r="F4225" t="s">
        <v>115</v>
      </c>
      <c r="G4225" s="87">
        <v>43672</v>
      </c>
      <c r="H4225" t="s">
        <v>6820</v>
      </c>
      <c r="I4225" t="s">
        <v>6854</v>
      </c>
      <c r="K4225">
        <v>10231</v>
      </c>
      <c r="L4225" t="s">
        <v>6975</v>
      </c>
      <c r="M4225" s="87">
        <v>43675</v>
      </c>
      <c r="N4225" t="s">
        <v>1635</v>
      </c>
      <c r="O4225" t="s">
        <v>1552</v>
      </c>
      <c r="P4225" s="61">
        <v>-1375</v>
      </c>
      <c r="Q4225" t="s">
        <v>1552</v>
      </c>
      <c r="R4225" s="61">
        <v>0</v>
      </c>
      <c r="S4225" s="61">
        <v>-1375</v>
      </c>
    </row>
    <row r="4226" spans="1:19" x14ac:dyDescent="0.2">
      <c r="A4226" t="s">
        <v>648</v>
      </c>
      <c r="B4226" t="s">
        <v>1065</v>
      </c>
      <c r="C4226" t="s">
        <v>1436</v>
      </c>
      <c r="D4226" t="s">
        <v>239</v>
      </c>
      <c r="E4226" t="s">
        <v>1546</v>
      </c>
      <c r="F4226" t="s">
        <v>115</v>
      </c>
      <c r="G4226" s="87">
        <v>43672</v>
      </c>
      <c r="H4226" t="s">
        <v>6820</v>
      </c>
      <c r="I4226" t="s">
        <v>6977</v>
      </c>
      <c r="K4226">
        <v>10231</v>
      </c>
      <c r="L4226" t="s">
        <v>6975</v>
      </c>
      <c r="M4226" s="87">
        <v>43675</v>
      </c>
      <c r="N4226" t="s">
        <v>1635</v>
      </c>
      <c r="O4226" t="s">
        <v>1552</v>
      </c>
      <c r="P4226" s="61">
        <v>-350</v>
      </c>
      <c r="Q4226" t="s">
        <v>1552</v>
      </c>
      <c r="R4226" s="61">
        <v>0</v>
      </c>
      <c r="S4226" s="61">
        <v>-350</v>
      </c>
    </row>
    <row r="4227" spans="1:19" x14ac:dyDescent="0.2">
      <c r="A4227" t="s">
        <v>648</v>
      </c>
      <c r="B4227" t="s">
        <v>1065</v>
      </c>
      <c r="C4227" t="s">
        <v>1436</v>
      </c>
      <c r="D4227" t="s">
        <v>239</v>
      </c>
      <c r="E4227" t="s">
        <v>1546</v>
      </c>
      <c r="F4227" t="s">
        <v>115</v>
      </c>
      <c r="G4227" s="87">
        <v>43672</v>
      </c>
      <c r="H4227" t="s">
        <v>6820</v>
      </c>
      <c r="I4227" t="s">
        <v>6978</v>
      </c>
      <c r="K4227">
        <v>10231</v>
      </c>
      <c r="L4227" t="s">
        <v>6975</v>
      </c>
      <c r="M4227" s="87">
        <v>43675</v>
      </c>
      <c r="N4227" t="s">
        <v>1635</v>
      </c>
      <c r="O4227" t="s">
        <v>1552</v>
      </c>
      <c r="P4227" s="61">
        <v>-200</v>
      </c>
      <c r="Q4227" t="s">
        <v>1552</v>
      </c>
      <c r="R4227" s="61">
        <v>0</v>
      </c>
      <c r="S4227" s="61">
        <v>-200</v>
      </c>
    </row>
    <row r="4228" spans="1:19" x14ac:dyDescent="0.2">
      <c r="A4228" t="s">
        <v>648</v>
      </c>
      <c r="B4228" t="s">
        <v>1065</v>
      </c>
      <c r="C4228" t="s">
        <v>1436</v>
      </c>
      <c r="D4228" t="s">
        <v>239</v>
      </c>
      <c r="E4228" t="s">
        <v>1546</v>
      </c>
      <c r="F4228" t="s">
        <v>115</v>
      </c>
      <c r="G4228" s="87">
        <v>43672</v>
      </c>
      <c r="H4228" t="s">
        <v>6807</v>
      </c>
      <c r="I4228" t="s">
        <v>6979</v>
      </c>
      <c r="J4228" t="s">
        <v>6980</v>
      </c>
      <c r="K4228">
        <v>10231</v>
      </c>
      <c r="L4228" t="s">
        <v>6967</v>
      </c>
      <c r="M4228" s="87">
        <v>43675</v>
      </c>
      <c r="N4228" t="s">
        <v>1635</v>
      </c>
      <c r="O4228" t="s">
        <v>1552</v>
      </c>
      <c r="P4228" s="61">
        <v>2420</v>
      </c>
      <c r="Q4228" t="s">
        <v>1552</v>
      </c>
      <c r="R4228" s="61">
        <v>2420</v>
      </c>
      <c r="S4228" s="61">
        <v>0</v>
      </c>
    </row>
    <row r="4229" spans="1:19" x14ac:dyDescent="0.2">
      <c r="A4229" t="s">
        <v>648</v>
      </c>
      <c r="B4229" t="s">
        <v>1065</v>
      </c>
      <c r="C4229" t="s">
        <v>1436</v>
      </c>
      <c r="D4229" t="s">
        <v>239</v>
      </c>
      <c r="E4229" t="s">
        <v>1546</v>
      </c>
      <c r="F4229" t="s">
        <v>115</v>
      </c>
      <c r="G4229" s="87">
        <v>43672</v>
      </c>
      <c r="H4229" t="s">
        <v>6820</v>
      </c>
      <c r="I4229" t="s">
        <v>6981</v>
      </c>
      <c r="K4229">
        <v>10231</v>
      </c>
      <c r="L4229" t="s">
        <v>6975</v>
      </c>
      <c r="M4229" s="87">
        <v>43675</v>
      </c>
      <c r="N4229" t="s">
        <v>1635</v>
      </c>
      <c r="O4229" t="s">
        <v>1552</v>
      </c>
      <c r="P4229" s="61">
        <v>-364</v>
      </c>
      <c r="Q4229" t="s">
        <v>1552</v>
      </c>
      <c r="R4229" s="61">
        <v>0</v>
      </c>
      <c r="S4229" s="61">
        <v>-364</v>
      </c>
    </row>
    <row r="4230" spans="1:19" x14ac:dyDescent="0.2">
      <c r="A4230" t="s">
        <v>648</v>
      </c>
      <c r="B4230" t="s">
        <v>1065</v>
      </c>
      <c r="C4230" t="s">
        <v>1436</v>
      </c>
      <c r="D4230" t="s">
        <v>239</v>
      </c>
      <c r="E4230" t="s">
        <v>1546</v>
      </c>
      <c r="F4230" t="s">
        <v>115</v>
      </c>
      <c r="G4230" s="87">
        <v>43672</v>
      </c>
      <c r="H4230" t="s">
        <v>6820</v>
      </c>
      <c r="I4230" t="s">
        <v>6982</v>
      </c>
      <c r="K4230">
        <v>10231</v>
      </c>
      <c r="L4230" t="s">
        <v>6975</v>
      </c>
      <c r="M4230" s="87">
        <v>43675</v>
      </c>
      <c r="N4230" t="s">
        <v>1635</v>
      </c>
      <c r="O4230" t="s">
        <v>1552</v>
      </c>
      <c r="P4230" s="61">
        <v>-200</v>
      </c>
      <c r="Q4230" t="s">
        <v>1552</v>
      </c>
      <c r="R4230" s="61">
        <v>0</v>
      </c>
      <c r="S4230" s="61">
        <v>-200</v>
      </c>
    </row>
    <row r="4231" spans="1:19" x14ac:dyDescent="0.2">
      <c r="A4231" t="s">
        <v>648</v>
      </c>
      <c r="B4231" t="s">
        <v>1065</v>
      </c>
      <c r="C4231" t="s">
        <v>1436</v>
      </c>
      <c r="D4231" t="s">
        <v>239</v>
      </c>
      <c r="E4231" t="s">
        <v>1546</v>
      </c>
      <c r="F4231" t="s">
        <v>115</v>
      </c>
      <c r="G4231" s="87">
        <v>43672</v>
      </c>
      <c r="H4231" t="s">
        <v>6820</v>
      </c>
      <c r="I4231" t="s">
        <v>6933</v>
      </c>
      <c r="K4231">
        <v>10231</v>
      </c>
      <c r="L4231" t="s">
        <v>6975</v>
      </c>
      <c r="M4231" s="87">
        <v>43675</v>
      </c>
      <c r="N4231" t="s">
        <v>1635</v>
      </c>
      <c r="O4231" t="s">
        <v>1552</v>
      </c>
      <c r="P4231" s="61">
        <v>-550</v>
      </c>
      <c r="Q4231" t="s">
        <v>1552</v>
      </c>
      <c r="R4231" s="61">
        <v>0</v>
      </c>
      <c r="S4231" s="61">
        <v>-550</v>
      </c>
    </row>
    <row r="4232" spans="1:19" x14ac:dyDescent="0.2">
      <c r="A4232" t="s">
        <v>648</v>
      </c>
      <c r="B4232" t="s">
        <v>1065</v>
      </c>
      <c r="C4232" t="s">
        <v>1436</v>
      </c>
      <c r="D4232" t="s">
        <v>239</v>
      </c>
      <c r="E4232" t="s">
        <v>1546</v>
      </c>
      <c r="F4232" t="s">
        <v>115</v>
      </c>
      <c r="G4232" s="87">
        <v>43672</v>
      </c>
      <c r="H4232" t="s">
        <v>6820</v>
      </c>
      <c r="I4232" t="s">
        <v>6983</v>
      </c>
      <c r="K4232">
        <v>10231</v>
      </c>
      <c r="L4232" t="s">
        <v>6975</v>
      </c>
      <c r="M4232" s="87">
        <v>43675</v>
      </c>
      <c r="N4232" t="s">
        <v>1635</v>
      </c>
      <c r="O4232" t="s">
        <v>1552</v>
      </c>
      <c r="P4232" s="61">
        <v>-1201.46</v>
      </c>
      <c r="Q4232" t="s">
        <v>1552</v>
      </c>
      <c r="R4232" s="61">
        <v>0</v>
      </c>
      <c r="S4232" s="61">
        <v>-1201.46</v>
      </c>
    </row>
    <row r="4233" spans="1:19" x14ac:dyDescent="0.2">
      <c r="A4233" t="s">
        <v>648</v>
      </c>
      <c r="B4233" t="s">
        <v>1065</v>
      </c>
      <c r="C4233" t="s">
        <v>1436</v>
      </c>
      <c r="D4233" t="s">
        <v>239</v>
      </c>
      <c r="E4233" t="s">
        <v>1546</v>
      </c>
      <c r="F4233" t="s">
        <v>115</v>
      </c>
      <c r="G4233" s="87">
        <v>43672</v>
      </c>
      <c r="H4233" t="s">
        <v>6820</v>
      </c>
      <c r="I4233" t="s">
        <v>6984</v>
      </c>
      <c r="K4233">
        <v>10231</v>
      </c>
      <c r="L4233" t="s">
        <v>6975</v>
      </c>
      <c r="M4233" s="87">
        <v>43675</v>
      </c>
      <c r="N4233" t="s">
        <v>1635</v>
      </c>
      <c r="O4233" t="s">
        <v>1552</v>
      </c>
      <c r="P4233" s="61">
        <v>-109.95</v>
      </c>
      <c r="Q4233" t="s">
        <v>1552</v>
      </c>
      <c r="R4233" s="61">
        <v>0</v>
      </c>
      <c r="S4233" s="61">
        <v>-109.95</v>
      </c>
    </row>
    <row r="4234" spans="1:19" x14ac:dyDescent="0.2">
      <c r="A4234" t="s">
        <v>648</v>
      </c>
      <c r="B4234" t="s">
        <v>1065</v>
      </c>
      <c r="C4234" t="s">
        <v>1436</v>
      </c>
      <c r="D4234" t="s">
        <v>239</v>
      </c>
      <c r="E4234" t="s">
        <v>1546</v>
      </c>
      <c r="F4234" t="s">
        <v>115</v>
      </c>
      <c r="G4234" s="87">
        <v>43672</v>
      </c>
      <c r="H4234" t="s">
        <v>6820</v>
      </c>
      <c r="I4234" t="s">
        <v>6867</v>
      </c>
      <c r="K4234">
        <v>10231</v>
      </c>
      <c r="L4234" t="s">
        <v>6975</v>
      </c>
      <c r="M4234" s="87">
        <v>43675</v>
      </c>
      <c r="N4234" t="s">
        <v>1635</v>
      </c>
      <c r="O4234" t="s">
        <v>1552</v>
      </c>
      <c r="P4234" s="61">
        <v>-600</v>
      </c>
      <c r="Q4234" t="s">
        <v>1552</v>
      </c>
      <c r="R4234" s="61">
        <v>0</v>
      </c>
      <c r="S4234" s="61">
        <v>-600</v>
      </c>
    </row>
    <row r="4235" spans="1:19" x14ac:dyDescent="0.2">
      <c r="A4235" t="s">
        <v>648</v>
      </c>
      <c r="B4235" t="s">
        <v>1065</v>
      </c>
      <c r="C4235" t="s">
        <v>1436</v>
      </c>
      <c r="D4235" t="s">
        <v>239</v>
      </c>
      <c r="E4235" t="s">
        <v>1546</v>
      </c>
      <c r="F4235" t="s">
        <v>115</v>
      </c>
      <c r="G4235" s="87">
        <v>43672</v>
      </c>
      <c r="H4235" t="s">
        <v>6820</v>
      </c>
      <c r="I4235" t="s">
        <v>6985</v>
      </c>
      <c r="K4235">
        <v>10231</v>
      </c>
      <c r="L4235" t="s">
        <v>6975</v>
      </c>
      <c r="M4235" s="87">
        <v>43675</v>
      </c>
      <c r="N4235" t="s">
        <v>1635</v>
      </c>
      <c r="O4235" t="s">
        <v>1552</v>
      </c>
      <c r="P4235" s="61">
        <v>-2887</v>
      </c>
      <c r="Q4235" t="s">
        <v>1552</v>
      </c>
      <c r="R4235" s="61">
        <v>0</v>
      </c>
      <c r="S4235" s="61">
        <v>-2887</v>
      </c>
    </row>
    <row r="4236" spans="1:19" x14ac:dyDescent="0.2">
      <c r="A4236" t="s">
        <v>648</v>
      </c>
      <c r="B4236" t="s">
        <v>1065</v>
      </c>
      <c r="C4236" t="s">
        <v>1436</v>
      </c>
      <c r="D4236" t="s">
        <v>239</v>
      </c>
      <c r="E4236" t="s">
        <v>1546</v>
      </c>
      <c r="F4236" t="s">
        <v>115</v>
      </c>
      <c r="G4236" s="87">
        <v>43672</v>
      </c>
      <c r="H4236" t="s">
        <v>6820</v>
      </c>
      <c r="I4236" t="s">
        <v>6986</v>
      </c>
      <c r="K4236">
        <v>10231</v>
      </c>
      <c r="L4236" t="s">
        <v>6975</v>
      </c>
      <c r="M4236" s="87">
        <v>43675</v>
      </c>
      <c r="N4236" t="s">
        <v>1635</v>
      </c>
      <c r="O4236" t="s">
        <v>1552</v>
      </c>
      <c r="P4236" s="61">
        <v>-200</v>
      </c>
      <c r="Q4236" t="s">
        <v>1552</v>
      </c>
      <c r="R4236" s="61">
        <v>0</v>
      </c>
      <c r="S4236" s="61">
        <v>-200</v>
      </c>
    </row>
    <row r="4237" spans="1:19" x14ac:dyDescent="0.2">
      <c r="A4237" t="s">
        <v>648</v>
      </c>
      <c r="B4237" t="s">
        <v>1065</v>
      </c>
      <c r="C4237" t="s">
        <v>1436</v>
      </c>
      <c r="D4237" t="s">
        <v>239</v>
      </c>
      <c r="E4237" t="s">
        <v>1546</v>
      </c>
      <c r="F4237" t="s">
        <v>115</v>
      </c>
      <c r="G4237" s="87">
        <v>43672</v>
      </c>
      <c r="H4237" t="s">
        <v>6820</v>
      </c>
      <c r="I4237" t="s">
        <v>6987</v>
      </c>
      <c r="K4237">
        <v>10231</v>
      </c>
      <c r="L4237" t="s">
        <v>6975</v>
      </c>
      <c r="M4237" s="87">
        <v>43675</v>
      </c>
      <c r="N4237" t="s">
        <v>1635</v>
      </c>
      <c r="O4237" t="s">
        <v>1552</v>
      </c>
      <c r="P4237" s="61">
        <v>-500</v>
      </c>
      <c r="Q4237" t="s">
        <v>1552</v>
      </c>
      <c r="R4237" s="61">
        <v>0</v>
      </c>
      <c r="S4237" s="61">
        <v>-500</v>
      </c>
    </row>
    <row r="4238" spans="1:19" x14ac:dyDescent="0.2">
      <c r="A4238" t="s">
        <v>648</v>
      </c>
      <c r="B4238" t="s">
        <v>1065</v>
      </c>
      <c r="C4238" t="s">
        <v>1436</v>
      </c>
      <c r="D4238" t="s">
        <v>239</v>
      </c>
      <c r="E4238" t="s">
        <v>1546</v>
      </c>
      <c r="F4238" t="s">
        <v>115</v>
      </c>
      <c r="G4238" s="87">
        <v>43672</v>
      </c>
      <c r="H4238" t="s">
        <v>6820</v>
      </c>
      <c r="I4238" t="s">
        <v>6988</v>
      </c>
      <c r="K4238">
        <v>10231</v>
      </c>
      <c r="L4238" t="s">
        <v>6975</v>
      </c>
      <c r="M4238" s="87">
        <v>43675</v>
      </c>
      <c r="N4238" t="s">
        <v>1635</v>
      </c>
      <c r="O4238" t="s">
        <v>1552</v>
      </c>
      <c r="P4238" s="61">
        <v>-1000</v>
      </c>
      <c r="Q4238" t="s">
        <v>1552</v>
      </c>
      <c r="R4238" s="61">
        <v>0</v>
      </c>
      <c r="S4238" s="61">
        <v>-1000</v>
      </c>
    </row>
    <row r="4239" spans="1:19" x14ac:dyDescent="0.2">
      <c r="A4239" t="s">
        <v>648</v>
      </c>
      <c r="B4239" t="s">
        <v>1065</v>
      </c>
      <c r="C4239" t="s">
        <v>1436</v>
      </c>
      <c r="D4239" t="s">
        <v>239</v>
      </c>
      <c r="E4239" t="s">
        <v>1546</v>
      </c>
      <c r="F4239" t="s">
        <v>115</v>
      </c>
      <c r="G4239" s="87">
        <v>43675</v>
      </c>
      <c r="H4239" t="s">
        <v>2974</v>
      </c>
      <c r="I4239" t="s">
        <v>4760</v>
      </c>
      <c r="J4239" t="s">
        <v>4628</v>
      </c>
      <c r="K4239">
        <v>10231</v>
      </c>
      <c r="L4239" t="s">
        <v>4761</v>
      </c>
      <c r="M4239" s="87">
        <v>43675</v>
      </c>
      <c r="N4239" t="s">
        <v>1635</v>
      </c>
      <c r="O4239" t="s">
        <v>1552</v>
      </c>
      <c r="P4239" s="61">
        <v>-27</v>
      </c>
      <c r="Q4239" t="s">
        <v>1552</v>
      </c>
      <c r="R4239" s="61">
        <v>0</v>
      </c>
      <c r="S4239" s="61">
        <v>-27</v>
      </c>
    </row>
    <row r="4240" spans="1:19" x14ac:dyDescent="0.2">
      <c r="A4240" t="s">
        <v>648</v>
      </c>
      <c r="B4240" t="s">
        <v>1065</v>
      </c>
      <c r="C4240" t="s">
        <v>1436</v>
      </c>
      <c r="D4240" t="s">
        <v>239</v>
      </c>
      <c r="E4240" t="s">
        <v>1546</v>
      </c>
      <c r="F4240" t="s">
        <v>115</v>
      </c>
      <c r="G4240" s="87">
        <v>43675</v>
      </c>
      <c r="H4240" t="s">
        <v>2974</v>
      </c>
      <c r="I4240" t="s">
        <v>4762</v>
      </c>
      <c r="J4240" t="s">
        <v>4763</v>
      </c>
      <c r="K4240">
        <v>10231</v>
      </c>
      <c r="L4240" t="s">
        <v>4748</v>
      </c>
      <c r="M4240" s="87">
        <v>43675</v>
      </c>
      <c r="N4240" t="s">
        <v>1635</v>
      </c>
      <c r="O4240" t="s">
        <v>1552</v>
      </c>
      <c r="P4240" s="61">
        <v>-550</v>
      </c>
      <c r="Q4240" t="s">
        <v>1552</v>
      </c>
      <c r="R4240" s="61">
        <v>0</v>
      </c>
      <c r="S4240" s="61">
        <v>-550</v>
      </c>
    </row>
    <row r="4241" spans="1:19" x14ac:dyDescent="0.2">
      <c r="A4241" t="s">
        <v>648</v>
      </c>
      <c r="B4241" t="s">
        <v>1065</v>
      </c>
      <c r="C4241" t="s">
        <v>1436</v>
      </c>
      <c r="D4241" t="s">
        <v>239</v>
      </c>
      <c r="E4241" t="s">
        <v>1546</v>
      </c>
      <c r="F4241" t="s">
        <v>115</v>
      </c>
      <c r="G4241" s="87">
        <v>43675</v>
      </c>
      <c r="H4241" t="s">
        <v>2974</v>
      </c>
      <c r="I4241" t="s">
        <v>4764</v>
      </c>
      <c r="J4241" t="s">
        <v>4765</v>
      </c>
      <c r="K4241">
        <v>10239</v>
      </c>
      <c r="L4241" t="s">
        <v>4766</v>
      </c>
      <c r="M4241" s="87">
        <v>43676</v>
      </c>
      <c r="N4241" t="s">
        <v>1551</v>
      </c>
      <c r="O4241" t="s">
        <v>1552</v>
      </c>
      <c r="P4241" s="61">
        <v>-1089</v>
      </c>
      <c r="Q4241" t="s">
        <v>1552</v>
      </c>
      <c r="R4241" s="61">
        <v>0</v>
      </c>
      <c r="S4241" s="61">
        <v>-1089</v>
      </c>
    </row>
    <row r="4242" spans="1:19" x14ac:dyDescent="0.2">
      <c r="A4242" t="s">
        <v>648</v>
      </c>
      <c r="B4242" t="s">
        <v>1065</v>
      </c>
      <c r="C4242" t="s">
        <v>1436</v>
      </c>
      <c r="D4242" t="s">
        <v>239</v>
      </c>
      <c r="E4242" t="s">
        <v>1546</v>
      </c>
      <c r="F4242" t="s">
        <v>115</v>
      </c>
      <c r="G4242" s="87">
        <v>43675</v>
      </c>
      <c r="H4242" t="s">
        <v>2974</v>
      </c>
      <c r="I4242" t="s">
        <v>4767</v>
      </c>
      <c r="J4242" t="s">
        <v>4768</v>
      </c>
      <c r="K4242">
        <v>10239</v>
      </c>
      <c r="L4242" t="s">
        <v>4766</v>
      </c>
      <c r="M4242" s="87">
        <v>43676</v>
      </c>
      <c r="N4242" t="s">
        <v>1551</v>
      </c>
      <c r="O4242" t="s">
        <v>1552</v>
      </c>
      <c r="P4242" s="61">
        <v>-605</v>
      </c>
      <c r="Q4242" t="s">
        <v>1552</v>
      </c>
      <c r="R4242" s="61">
        <v>0</v>
      </c>
      <c r="S4242" s="61">
        <v>-605</v>
      </c>
    </row>
    <row r="4243" spans="1:19" x14ac:dyDescent="0.2">
      <c r="A4243" t="s">
        <v>648</v>
      </c>
      <c r="B4243" t="s">
        <v>1065</v>
      </c>
      <c r="C4243" t="s">
        <v>1436</v>
      </c>
      <c r="D4243" t="s">
        <v>239</v>
      </c>
      <c r="E4243" t="s">
        <v>1546</v>
      </c>
      <c r="F4243" t="s">
        <v>115</v>
      </c>
      <c r="G4243" s="87">
        <v>43675</v>
      </c>
      <c r="H4243" t="s">
        <v>6807</v>
      </c>
      <c r="I4243" t="s">
        <v>6989</v>
      </c>
      <c r="J4243" t="s">
        <v>6990</v>
      </c>
      <c r="K4243">
        <v>10231</v>
      </c>
      <c r="L4243" t="s">
        <v>6967</v>
      </c>
      <c r="M4243" s="87">
        <v>43675</v>
      </c>
      <c r="N4243" t="s">
        <v>1635</v>
      </c>
      <c r="O4243" t="s">
        <v>1552</v>
      </c>
      <c r="P4243" s="61">
        <v>550</v>
      </c>
      <c r="Q4243" t="s">
        <v>1552</v>
      </c>
      <c r="R4243" s="61">
        <v>550</v>
      </c>
      <c r="S4243" s="61">
        <v>0</v>
      </c>
    </row>
    <row r="4244" spans="1:19" x14ac:dyDescent="0.2">
      <c r="A4244" t="s">
        <v>648</v>
      </c>
      <c r="B4244" t="s">
        <v>1065</v>
      </c>
      <c r="C4244" t="s">
        <v>1436</v>
      </c>
      <c r="D4244" t="s">
        <v>239</v>
      </c>
      <c r="E4244" t="s">
        <v>1546</v>
      </c>
      <c r="F4244" t="s">
        <v>115</v>
      </c>
      <c r="G4244" s="87">
        <v>43675</v>
      </c>
      <c r="H4244" t="s">
        <v>6807</v>
      </c>
      <c r="I4244" t="s">
        <v>6911</v>
      </c>
      <c r="J4244" t="s">
        <v>6991</v>
      </c>
      <c r="K4244">
        <v>10231</v>
      </c>
      <c r="L4244" t="s">
        <v>6992</v>
      </c>
      <c r="M4244" s="87">
        <v>43675</v>
      </c>
      <c r="N4244" t="s">
        <v>1635</v>
      </c>
      <c r="O4244" t="s">
        <v>1552</v>
      </c>
      <c r="P4244" s="61">
        <v>27</v>
      </c>
      <c r="Q4244" t="s">
        <v>1552</v>
      </c>
      <c r="R4244" s="61">
        <v>27</v>
      </c>
      <c r="S4244" s="61">
        <v>0</v>
      </c>
    </row>
    <row r="4245" spans="1:19" x14ac:dyDescent="0.2">
      <c r="A4245" t="s">
        <v>648</v>
      </c>
      <c r="B4245" t="s">
        <v>1065</v>
      </c>
      <c r="C4245" t="s">
        <v>1436</v>
      </c>
      <c r="D4245" t="s">
        <v>239</v>
      </c>
      <c r="E4245" t="s">
        <v>1546</v>
      </c>
      <c r="F4245" t="s">
        <v>115</v>
      </c>
      <c r="G4245" s="87">
        <v>43675</v>
      </c>
      <c r="H4245" t="s">
        <v>6807</v>
      </c>
      <c r="I4245" t="s">
        <v>6993</v>
      </c>
      <c r="J4245" t="s">
        <v>6994</v>
      </c>
      <c r="K4245">
        <v>10239</v>
      </c>
      <c r="L4245" t="s">
        <v>6995</v>
      </c>
      <c r="M4245" s="87">
        <v>43676</v>
      </c>
      <c r="N4245" t="s">
        <v>1551</v>
      </c>
      <c r="O4245" t="s">
        <v>1552</v>
      </c>
      <c r="P4245" s="61">
        <v>1089</v>
      </c>
      <c r="Q4245" t="s">
        <v>1552</v>
      </c>
      <c r="R4245" s="61">
        <v>1089</v>
      </c>
      <c r="S4245" s="61">
        <v>0</v>
      </c>
    </row>
    <row r="4246" spans="1:19" x14ac:dyDescent="0.2">
      <c r="A4246" t="s">
        <v>648</v>
      </c>
      <c r="B4246" t="s">
        <v>1065</v>
      </c>
      <c r="C4246" t="s">
        <v>1436</v>
      </c>
      <c r="D4246" t="s">
        <v>239</v>
      </c>
      <c r="E4246" t="s">
        <v>1546</v>
      </c>
      <c r="F4246" t="s">
        <v>115</v>
      </c>
      <c r="G4246" s="87">
        <v>43675</v>
      </c>
      <c r="H4246" t="s">
        <v>6807</v>
      </c>
      <c r="I4246" t="s">
        <v>6996</v>
      </c>
      <c r="J4246" t="s">
        <v>6997</v>
      </c>
      <c r="K4246">
        <v>10239</v>
      </c>
      <c r="L4246" t="s">
        <v>6995</v>
      </c>
      <c r="M4246" s="87">
        <v>43676</v>
      </c>
      <c r="N4246" t="s">
        <v>1551</v>
      </c>
      <c r="O4246" t="s">
        <v>1552</v>
      </c>
      <c r="P4246" s="61">
        <v>605</v>
      </c>
      <c r="Q4246" t="s">
        <v>1552</v>
      </c>
      <c r="R4246" s="61">
        <v>605</v>
      </c>
      <c r="S4246" s="61">
        <v>0</v>
      </c>
    </row>
    <row r="4247" spans="1:19" x14ac:dyDescent="0.2">
      <c r="A4247" t="s">
        <v>648</v>
      </c>
      <c r="B4247" t="s">
        <v>1065</v>
      </c>
      <c r="C4247" t="s">
        <v>1436</v>
      </c>
      <c r="D4247" t="s">
        <v>239</v>
      </c>
      <c r="E4247" t="s">
        <v>1546</v>
      </c>
      <c r="F4247" t="s">
        <v>115</v>
      </c>
      <c r="G4247" s="87">
        <v>43676</v>
      </c>
      <c r="H4247" t="s">
        <v>2974</v>
      </c>
      <c r="I4247" t="s">
        <v>4769</v>
      </c>
      <c r="J4247" t="s">
        <v>4770</v>
      </c>
      <c r="K4247">
        <v>10241</v>
      </c>
      <c r="L4247" t="s">
        <v>4771</v>
      </c>
      <c r="M4247" s="87">
        <v>43677</v>
      </c>
      <c r="N4247" t="s">
        <v>1635</v>
      </c>
      <c r="O4247" t="s">
        <v>1552</v>
      </c>
      <c r="P4247" s="61">
        <v>-2090</v>
      </c>
      <c r="Q4247" t="s">
        <v>1552</v>
      </c>
      <c r="R4247" s="61">
        <v>0</v>
      </c>
      <c r="S4247" s="61">
        <v>-2090</v>
      </c>
    </row>
    <row r="4248" spans="1:19" x14ac:dyDescent="0.2">
      <c r="A4248" t="s">
        <v>648</v>
      </c>
      <c r="B4248" t="s">
        <v>1065</v>
      </c>
      <c r="C4248" t="s">
        <v>1436</v>
      </c>
      <c r="D4248" t="s">
        <v>239</v>
      </c>
      <c r="E4248" t="s">
        <v>1546</v>
      </c>
      <c r="F4248" t="s">
        <v>115</v>
      </c>
      <c r="G4248" s="87">
        <v>43676</v>
      </c>
      <c r="H4248" t="s">
        <v>2974</v>
      </c>
      <c r="I4248" t="s">
        <v>4772</v>
      </c>
      <c r="J4248" t="s">
        <v>4773</v>
      </c>
      <c r="K4248">
        <v>10241</v>
      </c>
      <c r="L4248" t="s">
        <v>4771</v>
      </c>
      <c r="M4248" s="87">
        <v>43677</v>
      </c>
      <c r="N4248" t="s">
        <v>1635</v>
      </c>
      <c r="O4248" t="s">
        <v>1552</v>
      </c>
      <c r="P4248" s="61">
        <v>-1500</v>
      </c>
      <c r="Q4248" t="s">
        <v>1552</v>
      </c>
      <c r="R4248" s="61">
        <v>0</v>
      </c>
      <c r="S4248" s="61">
        <v>-1500</v>
      </c>
    </row>
    <row r="4249" spans="1:19" x14ac:dyDescent="0.2">
      <c r="A4249" t="s">
        <v>648</v>
      </c>
      <c r="B4249" t="s">
        <v>1065</v>
      </c>
      <c r="C4249" t="s">
        <v>1436</v>
      </c>
      <c r="D4249" t="s">
        <v>239</v>
      </c>
      <c r="E4249" t="s">
        <v>1546</v>
      </c>
      <c r="F4249" t="s">
        <v>115</v>
      </c>
      <c r="G4249" s="87">
        <v>43676</v>
      </c>
      <c r="H4249" t="s">
        <v>2974</v>
      </c>
      <c r="I4249" t="s">
        <v>4774</v>
      </c>
      <c r="J4249" t="s">
        <v>4775</v>
      </c>
      <c r="K4249">
        <v>10241</v>
      </c>
      <c r="L4249" t="s">
        <v>4771</v>
      </c>
      <c r="M4249" s="87">
        <v>43677</v>
      </c>
      <c r="N4249" t="s">
        <v>1635</v>
      </c>
      <c r="O4249" t="s">
        <v>1552</v>
      </c>
      <c r="P4249" s="61">
        <v>-1089</v>
      </c>
      <c r="Q4249" t="s">
        <v>1552</v>
      </c>
      <c r="R4249" s="61">
        <v>0</v>
      </c>
      <c r="S4249" s="61">
        <v>-1089</v>
      </c>
    </row>
    <row r="4250" spans="1:19" x14ac:dyDescent="0.2">
      <c r="A4250" t="s">
        <v>648</v>
      </c>
      <c r="B4250" t="s">
        <v>1065</v>
      </c>
      <c r="C4250" t="s">
        <v>1436</v>
      </c>
      <c r="D4250" t="s">
        <v>239</v>
      </c>
      <c r="E4250" t="s">
        <v>1546</v>
      </c>
      <c r="F4250" t="s">
        <v>115</v>
      </c>
      <c r="G4250" s="87">
        <v>43676</v>
      </c>
      <c r="H4250" t="s">
        <v>2974</v>
      </c>
      <c r="I4250" t="s">
        <v>4776</v>
      </c>
      <c r="J4250" t="s">
        <v>4777</v>
      </c>
      <c r="K4250">
        <v>10241</v>
      </c>
      <c r="L4250" t="s">
        <v>4771</v>
      </c>
      <c r="M4250" s="87">
        <v>43677</v>
      </c>
      <c r="N4250" t="s">
        <v>1635</v>
      </c>
      <c r="O4250" t="s">
        <v>1552</v>
      </c>
      <c r="P4250" s="61">
        <v>-1089</v>
      </c>
      <c r="Q4250" t="s">
        <v>1552</v>
      </c>
      <c r="R4250" s="61">
        <v>0</v>
      </c>
      <c r="S4250" s="61">
        <v>-1089</v>
      </c>
    </row>
    <row r="4251" spans="1:19" x14ac:dyDescent="0.2">
      <c r="A4251" t="s">
        <v>648</v>
      </c>
      <c r="B4251" t="s">
        <v>1065</v>
      </c>
      <c r="C4251" t="s">
        <v>1436</v>
      </c>
      <c r="D4251" t="s">
        <v>239</v>
      </c>
      <c r="E4251" t="s">
        <v>1546</v>
      </c>
      <c r="F4251" t="s">
        <v>115</v>
      </c>
      <c r="G4251" s="87">
        <v>43676</v>
      </c>
      <c r="H4251" t="s">
        <v>2974</v>
      </c>
      <c r="I4251" t="s">
        <v>4778</v>
      </c>
      <c r="J4251" t="s">
        <v>4779</v>
      </c>
      <c r="K4251">
        <v>10241</v>
      </c>
      <c r="L4251" t="s">
        <v>4771</v>
      </c>
      <c r="M4251" s="87">
        <v>43677</v>
      </c>
      <c r="N4251" t="s">
        <v>1635</v>
      </c>
      <c r="O4251" t="s">
        <v>1552</v>
      </c>
      <c r="P4251" s="61">
        <v>-330</v>
      </c>
      <c r="Q4251" t="s">
        <v>1552</v>
      </c>
      <c r="R4251" s="61">
        <v>0</v>
      </c>
      <c r="S4251" s="61">
        <v>-330</v>
      </c>
    </row>
    <row r="4252" spans="1:19" x14ac:dyDescent="0.2">
      <c r="A4252" t="s">
        <v>648</v>
      </c>
      <c r="B4252" t="s">
        <v>1065</v>
      </c>
      <c r="C4252" t="s">
        <v>1436</v>
      </c>
      <c r="D4252" t="s">
        <v>239</v>
      </c>
      <c r="E4252" t="s">
        <v>1546</v>
      </c>
      <c r="F4252" t="s">
        <v>115</v>
      </c>
      <c r="G4252" s="87">
        <v>43676</v>
      </c>
      <c r="H4252" t="s">
        <v>6807</v>
      </c>
      <c r="I4252" t="s">
        <v>6998</v>
      </c>
      <c r="J4252" t="s">
        <v>6999</v>
      </c>
      <c r="K4252">
        <v>10241</v>
      </c>
      <c r="L4252" t="s">
        <v>7000</v>
      </c>
      <c r="M4252" s="87">
        <v>43677</v>
      </c>
      <c r="N4252" t="s">
        <v>1635</v>
      </c>
      <c r="O4252" t="s">
        <v>1552</v>
      </c>
      <c r="P4252" s="61">
        <v>1089</v>
      </c>
      <c r="Q4252" t="s">
        <v>1552</v>
      </c>
      <c r="R4252" s="61">
        <v>1089</v>
      </c>
      <c r="S4252" s="61">
        <v>0</v>
      </c>
    </row>
    <row r="4253" spans="1:19" x14ac:dyDescent="0.2">
      <c r="A4253" t="s">
        <v>648</v>
      </c>
      <c r="B4253" t="s">
        <v>1065</v>
      </c>
      <c r="C4253" t="s">
        <v>1436</v>
      </c>
      <c r="D4253" t="s">
        <v>239</v>
      </c>
      <c r="E4253" t="s">
        <v>1546</v>
      </c>
      <c r="F4253" t="s">
        <v>115</v>
      </c>
      <c r="G4253" s="87">
        <v>43676</v>
      </c>
      <c r="H4253" t="s">
        <v>6807</v>
      </c>
      <c r="I4253" t="s">
        <v>7001</v>
      </c>
      <c r="J4253" t="s">
        <v>7002</v>
      </c>
      <c r="K4253">
        <v>10241</v>
      </c>
      <c r="L4253" t="s">
        <v>7000</v>
      </c>
      <c r="M4253" s="87">
        <v>43677</v>
      </c>
      <c r="N4253" t="s">
        <v>1635</v>
      </c>
      <c r="O4253" t="s">
        <v>1552</v>
      </c>
      <c r="P4253" s="61">
        <v>1089</v>
      </c>
      <c r="Q4253" t="s">
        <v>1552</v>
      </c>
      <c r="R4253" s="61">
        <v>1089</v>
      </c>
      <c r="S4253" s="61">
        <v>0</v>
      </c>
    </row>
    <row r="4254" spans="1:19" x14ac:dyDescent="0.2">
      <c r="A4254" t="s">
        <v>648</v>
      </c>
      <c r="B4254" t="s">
        <v>1065</v>
      </c>
      <c r="C4254" t="s">
        <v>1436</v>
      </c>
      <c r="D4254" t="s">
        <v>239</v>
      </c>
      <c r="E4254" t="s">
        <v>1546</v>
      </c>
      <c r="F4254" t="s">
        <v>115</v>
      </c>
      <c r="G4254" s="87">
        <v>43676</v>
      </c>
      <c r="H4254" t="s">
        <v>6807</v>
      </c>
      <c r="I4254" t="s">
        <v>7003</v>
      </c>
      <c r="J4254" t="s">
        <v>7004</v>
      </c>
      <c r="K4254">
        <v>10241</v>
      </c>
      <c r="L4254" t="s">
        <v>7000</v>
      </c>
      <c r="M4254" s="87">
        <v>43677</v>
      </c>
      <c r="N4254" t="s">
        <v>1635</v>
      </c>
      <c r="O4254" t="s">
        <v>1552</v>
      </c>
      <c r="P4254" s="61">
        <v>2090</v>
      </c>
      <c r="Q4254" t="s">
        <v>1552</v>
      </c>
      <c r="R4254" s="61">
        <v>2090</v>
      </c>
      <c r="S4254" s="61">
        <v>0</v>
      </c>
    </row>
    <row r="4255" spans="1:19" x14ac:dyDescent="0.2">
      <c r="A4255" t="s">
        <v>648</v>
      </c>
      <c r="B4255" t="s">
        <v>1065</v>
      </c>
      <c r="C4255" t="s">
        <v>1436</v>
      </c>
      <c r="D4255" t="s">
        <v>239</v>
      </c>
      <c r="E4255" t="s">
        <v>1546</v>
      </c>
      <c r="F4255" t="s">
        <v>115</v>
      </c>
      <c r="G4255" s="87">
        <v>43676</v>
      </c>
      <c r="H4255" t="s">
        <v>6807</v>
      </c>
      <c r="I4255" t="s">
        <v>7005</v>
      </c>
      <c r="J4255" t="s">
        <v>7006</v>
      </c>
      <c r="K4255">
        <v>10241</v>
      </c>
      <c r="L4255" t="s">
        <v>7000</v>
      </c>
      <c r="M4255" s="87">
        <v>43677</v>
      </c>
      <c r="N4255" t="s">
        <v>1635</v>
      </c>
      <c r="O4255" t="s">
        <v>1552</v>
      </c>
      <c r="P4255" s="61">
        <v>1500</v>
      </c>
      <c r="Q4255" t="s">
        <v>1552</v>
      </c>
      <c r="R4255" s="61">
        <v>1500</v>
      </c>
      <c r="S4255" s="61">
        <v>0</v>
      </c>
    </row>
    <row r="4256" spans="1:19" x14ac:dyDescent="0.2">
      <c r="A4256" t="s">
        <v>648</v>
      </c>
      <c r="B4256" t="s">
        <v>1065</v>
      </c>
      <c r="C4256" t="s">
        <v>1436</v>
      </c>
      <c r="D4256" t="s">
        <v>239</v>
      </c>
      <c r="E4256" t="s">
        <v>1546</v>
      </c>
      <c r="F4256" t="s">
        <v>115</v>
      </c>
      <c r="G4256" s="87">
        <v>43676</v>
      </c>
      <c r="H4256" t="s">
        <v>6807</v>
      </c>
      <c r="I4256" t="s">
        <v>7007</v>
      </c>
      <c r="J4256" t="s">
        <v>7008</v>
      </c>
      <c r="K4256">
        <v>10241</v>
      </c>
      <c r="L4256" t="s">
        <v>7000</v>
      </c>
      <c r="M4256" s="87">
        <v>43677</v>
      </c>
      <c r="N4256" t="s">
        <v>1635</v>
      </c>
      <c r="O4256" t="s">
        <v>1552</v>
      </c>
      <c r="P4256" s="61">
        <v>330</v>
      </c>
      <c r="Q4256" t="s">
        <v>1552</v>
      </c>
      <c r="R4256" s="61">
        <v>330</v>
      </c>
      <c r="S4256" s="61">
        <v>0</v>
      </c>
    </row>
    <row r="4257" spans="1:19" x14ac:dyDescent="0.2">
      <c r="A4257" t="s">
        <v>648</v>
      </c>
      <c r="B4257" t="s">
        <v>1065</v>
      </c>
      <c r="C4257" t="s">
        <v>1436</v>
      </c>
      <c r="D4257" t="s">
        <v>239</v>
      </c>
      <c r="E4257" t="s">
        <v>1546</v>
      </c>
      <c r="F4257" t="s">
        <v>115</v>
      </c>
      <c r="G4257" s="87">
        <v>43677</v>
      </c>
      <c r="H4257" t="s">
        <v>2974</v>
      </c>
      <c r="I4257" t="s">
        <v>4787</v>
      </c>
      <c r="J4257" t="s">
        <v>4788</v>
      </c>
      <c r="K4257">
        <v>10241</v>
      </c>
      <c r="L4257" t="s">
        <v>4771</v>
      </c>
      <c r="M4257" s="87">
        <v>43677</v>
      </c>
      <c r="N4257" t="s">
        <v>1635</v>
      </c>
      <c r="O4257" t="s">
        <v>1552</v>
      </c>
      <c r="P4257" s="61">
        <v>-341</v>
      </c>
      <c r="Q4257" t="s">
        <v>1552</v>
      </c>
      <c r="R4257" s="61">
        <v>0</v>
      </c>
      <c r="S4257" s="61">
        <v>-341</v>
      </c>
    </row>
    <row r="4258" spans="1:19" x14ac:dyDescent="0.2">
      <c r="A4258" t="s">
        <v>648</v>
      </c>
      <c r="B4258" t="s">
        <v>1065</v>
      </c>
      <c r="C4258" t="s">
        <v>1436</v>
      </c>
      <c r="D4258" t="s">
        <v>239</v>
      </c>
      <c r="E4258" t="s">
        <v>1546</v>
      </c>
      <c r="F4258" t="s">
        <v>115</v>
      </c>
      <c r="G4258" s="87">
        <v>43677</v>
      </c>
      <c r="H4258" t="s">
        <v>2974</v>
      </c>
      <c r="I4258" t="s">
        <v>4789</v>
      </c>
      <c r="J4258" t="s">
        <v>4790</v>
      </c>
      <c r="K4258">
        <v>10242</v>
      </c>
      <c r="L4258" t="s">
        <v>4113</v>
      </c>
      <c r="M4258" s="87">
        <v>43678</v>
      </c>
      <c r="N4258" t="s">
        <v>1635</v>
      </c>
      <c r="O4258" t="s">
        <v>1552</v>
      </c>
      <c r="P4258" s="61">
        <v>-1914</v>
      </c>
      <c r="Q4258" t="s">
        <v>1552</v>
      </c>
      <c r="R4258" s="61">
        <v>0</v>
      </c>
      <c r="S4258" s="61">
        <v>-1914</v>
      </c>
    </row>
    <row r="4259" spans="1:19" x14ac:dyDescent="0.2">
      <c r="A4259" t="s">
        <v>648</v>
      </c>
      <c r="B4259" t="s">
        <v>1065</v>
      </c>
      <c r="C4259" t="s">
        <v>1436</v>
      </c>
      <c r="D4259" t="s">
        <v>239</v>
      </c>
      <c r="E4259" t="s">
        <v>1546</v>
      </c>
      <c r="F4259" t="s">
        <v>115</v>
      </c>
      <c r="G4259" s="87">
        <v>43677</v>
      </c>
      <c r="H4259" t="s">
        <v>2974</v>
      </c>
      <c r="I4259" t="s">
        <v>4791</v>
      </c>
      <c r="J4259" t="s">
        <v>4768</v>
      </c>
      <c r="K4259">
        <v>10242</v>
      </c>
      <c r="L4259" t="s">
        <v>4113</v>
      </c>
      <c r="M4259" s="87">
        <v>43678</v>
      </c>
      <c r="N4259" t="s">
        <v>1635</v>
      </c>
      <c r="O4259" t="s">
        <v>1552</v>
      </c>
      <c r="P4259" s="61">
        <v>-1320</v>
      </c>
      <c r="Q4259" t="s">
        <v>1552</v>
      </c>
      <c r="R4259" s="61">
        <v>0</v>
      </c>
      <c r="S4259" s="61">
        <v>-1320</v>
      </c>
    </row>
    <row r="4260" spans="1:19" x14ac:dyDescent="0.2">
      <c r="A4260" t="s">
        <v>648</v>
      </c>
      <c r="B4260" t="s">
        <v>1065</v>
      </c>
      <c r="C4260" t="s">
        <v>1436</v>
      </c>
      <c r="D4260" t="s">
        <v>239</v>
      </c>
      <c r="E4260" t="s">
        <v>1546</v>
      </c>
      <c r="F4260" t="s">
        <v>115</v>
      </c>
      <c r="G4260" s="87">
        <v>43677</v>
      </c>
      <c r="H4260" t="s">
        <v>2974</v>
      </c>
      <c r="I4260" t="s">
        <v>4792</v>
      </c>
      <c r="J4260" t="s">
        <v>4793</v>
      </c>
      <c r="K4260">
        <v>10242</v>
      </c>
      <c r="L4260" t="s">
        <v>4113</v>
      </c>
      <c r="M4260" s="87">
        <v>43678</v>
      </c>
      <c r="N4260" t="s">
        <v>1635</v>
      </c>
      <c r="O4260" t="s">
        <v>1552</v>
      </c>
      <c r="P4260" s="61">
        <v>-1089</v>
      </c>
      <c r="Q4260" t="s">
        <v>1552</v>
      </c>
      <c r="R4260" s="61">
        <v>0</v>
      </c>
      <c r="S4260" s="61">
        <v>-1089</v>
      </c>
    </row>
    <row r="4261" spans="1:19" x14ac:dyDescent="0.2">
      <c r="A4261" t="s">
        <v>648</v>
      </c>
      <c r="B4261" t="s">
        <v>1065</v>
      </c>
      <c r="C4261" t="s">
        <v>1436</v>
      </c>
      <c r="D4261" t="s">
        <v>239</v>
      </c>
      <c r="E4261" t="s">
        <v>1546</v>
      </c>
      <c r="F4261" t="s">
        <v>115</v>
      </c>
      <c r="G4261" s="87">
        <v>43677</v>
      </c>
      <c r="H4261" t="s">
        <v>2974</v>
      </c>
      <c r="I4261" t="s">
        <v>4794</v>
      </c>
      <c r="J4261" t="s">
        <v>4795</v>
      </c>
      <c r="K4261">
        <v>10242</v>
      </c>
      <c r="L4261" t="s">
        <v>4113</v>
      </c>
      <c r="M4261" s="87">
        <v>43678</v>
      </c>
      <c r="N4261" t="s">
        <v>1635</v>
      </c>
      <c r="O4261" t="s">
        <v>1552</v>
      </c>
      <c r="P4261" s="61">
        <v>-642</v>
      </c>
      <c r="Q4261" t="s">
        <v>1552</v>
      </c>
      <c r="R4261" s="61">
        <v>0</v>
      </c>
      <c r="S4261" s="61">
        <v>-642</v>
      </c>
    </row>
    <row r="4262" spans="1:19" x14ac:dyDescent="0.2">
      <c r="A4262" t="s">
        <v>648</v>
      </c>
      <c r="B4262" t="s">
        <v>1065</v>
      </c>
      <c r="C4262" t="s">
        <v>1436</v>
      </c>
      <c r="D4262" t="s">
        <v>239</v>
      </c>
      <c r="E4262" t="s">
        <v>1546</v>
      </c>
      <c r="F4262" t="s">
        <v>115</v>
      </c>
      <c r="G4262" s="87">
        <v>43677</v>
      </c>
      <c r="H4262" t="s">
        <v>2974</v>
      </c>
      <c r="I4262" t="s">
        <v>4796</v>
      </c>
      <c r="J4262" t="s">
        <v>4797</v>
      </c>
      <c r="K4262">
        <v>10242</v>
      </c>
      <c r="L4262" t="s">
        <v>4113</v>
      </c>
      <c r="M4262" s="87">
        <v>43678</v>
      </c>
      <c r="N4262" t="s">
        <v>1635</v>
      </c>
      <c r="O4262" t="s">
        <v>1552</v>
      </c>
      <c r="P4262" s="61">
        <v>-341</v>
      </c>
      <c r="Q4262" t="s">
        <v>1552</v>
      </c>
      <c r="R4262" s="61">
        <v>0</v>
      </c>
      <c r="S4262" s="61">
        <v>-341</v>
      </c>
    </row>
    <row r="4263" spans="1:19" x14ac:dyDescent="0.2">
      <c r="A4263" t="s">
        <v>648</v>
      </c>
      <c r="B4263" t="s">
        <v>1065</v>
      </c>
      <c r="C4263" t="s">
        <v>1436</v>
      </c>
      <c r="D4263" t="s">
        <v>239</v>
      </c>
      <c r="E4263" t="s">
        <v>1546</v>
      </c>
      <c r="F4263" t="s">
        <v>115</v>
      </c>
      <c r="G4263" s="87">
        <v>43677</v>
      </c>
      <c r="H4263" t="s">
        <v>2974</v>
      </c>
      <c r="I4263" t="s">
        <v>4798</v>
      </c>
      <c r="J4263" t="s">
        <v>4799</v>
      </c>
      <c r="K4263">
        <v>10242</v>
      </c>
      <c r="L4263" t="s">
        <v>4113</v>
      </c>
      <c r="M4263" s="87">
        <v>43678</v>
      </c>
      <c r="N4263" t="s">
        <v>1635</v>
      </c>
      <c r="O4263" t="s">
        <v>1552</v>
      </c>
      <c r="P4263" s="61">
        <v>-308</v>
      </c>
      <c r="Q4263" t="s">
        <v>1552</v>
      </c>
      <c r="R4263" s="61">
        <v>0</v>
      </c>
      <c r="S4263" s="61">
        <v>-308</v>
      </c>
    </row>
    <row r="4264" spans="1:19" x14ac:dyDescent="0.2">
      <c r="A4264" t="s">
        <v>648</v>
      </c>
      <c r="B4264" t="s">
        <v>1065</v>
      </c>
      <c r="C4264" t="s">
        <v>1436</v>
      </c>
      <c r="D4264" t="s">
        <v>239</v>
      </c>
      <c r="E4264" t="s">
        <v>1546</v>
      </c>
      <c r="F4264" t="s">
        <v>115</v>
      </c>
      <c r="G4264" s="87">
        <v>43677</v>
      </c>
      <c r="H4264" t="s">
        <v>2974</v>
      </c>
      <c r="I4264" t="s">
        <v>4800</v>
      </c>
      <c r="J4264" t="s">
        <v>4801</v>
      </c>
      <c r="K4264">
        <v>10242</v>
      </c>
      <c r="L4264" t="s">
        <v>4113</v>
      </c>
      <c r="M4264" s="87">
        <v>43678</v>
      </c>
      <c r="N4264" t="s">
        <v>1635</v>
      </c>
      <c r="O4264" t="s">
        <v>1552</v>
      </c>
      <c r="P4264" s="61">
        <v>-149.75</v>
      </c>
      <c r="Q4264" t="s">
        <v>1552</v>
      </c>
      <c r="R4264" s="61">
        <v>0</v>
      </c>
      <c r="S4264" s="61">
        <v>-149.75</v>
      </c>
    </row>
    <row r="4265" spans="1:19" x14ac:dyDescent="0.2">
      <c r="A4265" t="s">
        <v>648</v>
      </c>
      <c r="B4265" t="s">
        <v>1065</v>
      </c>
      <c r="C4265" t="s">
        <v>1436</v>
      </c>
      <c r="D4265" t="s">
        <v>239</v>
      </c>
      <c r="E4265" t="s">
        <v>1546</v>
      </c>
      <c r="F4265" t="s">
        <v>115</v>
      </c>
      <c r="G4265" s="87">
        <v>43677</v>
      </c>
      <c r="H4265" t="s">
        <v>2974</v>
      </c>
      <c r="I4265" t="s">
        <v>4802</v>
      </c>
      <c r="J4265" t="s">
        <v>4530</v>
      </c>
      <c r="K4265">
        <v>10241</v>
      </c>
      <c r="L4265" t="s">
        <v>4803</v>
      </c>
      <c r="M4265" s="87">
        <v>43677</v>
      </c>
      <c r="N4265" t="s">
        <v>1635</v>
      </c>
      <c r="O4265" t="s">
        <v>1552</v>
      </c>
      <c r="P4265" s="61">
        <v>246.96</v>
      </c>
      <c r="Q4265" t="s">
        <v>1552</v>
      </c>
      <c r="R4265" s="61">
        <v>246.96</v>
      </c>
      <c r="S4265" s="61">
        <v>0</v>
      </c>
    </row>
    <row r="4266" spans="1:19" x14ac:dyDescent="0.2">
      <c r="A4266" t="s">
        <v>648</v>
      </c>
      <c r="B4266" t="s">
        <v>1065</v>
      </c>
      <c r="C4266" t="s">
        <v>1436</v>
      </c>
      <c r="D4266" t="s">
        <v>239</v>
      </c>
      <c r="E4266" t="s">
        <v>1546</v>
      </c>
      <c r="F4266" t="s">
        <v>115</v>
      </c>
      <c r="G4266" s="87">
        <v>43677</v>
      </c>
      <c r="H4266" t="s">
        <v>2974</v>
      </c>
      <c r="I4266" t="s">
        <v>4804</v>
      </c>
      <c r="J4266" t="s">
        <v>4532</v>
      </c>
      <c r="K4266">
        <v>10241</v>
      </c>
      <c r="L4266" t="s">
        <v>4803</v>
      </c>
      <c r="M4266" s="87">
        <v>43677</v>
      </c>
      <c r="N4266" t="s">
        <v>1635</v>
      </c>
      <c r="O4266" t="s">
        <v>1552</v>
      </c>
      <c r="P4266" s="61">
        <v>281.97000000000003</v>
      </c>
      <c r="Q4266" t="s">
        <v>1552</v>
      </c>
      <c r="R4266" s="61">
        <v>281.97000000000003</v>
      </c>
      <c r="S4266" s="61">
        <v>0</v>
      </c>
    </row>
    <row r="4267" spans="1:19" x14ac:dyDescent="0.2">
      <c r="A4267" t="s">
        <v>648</v>
      </c>
      <c r="B4267" t="s">
        <v>1065</v>
      </c>
      <c r="C4267" t="s">
        <v>1436</v>
      </c>
      <c r="D4267" t="s">
        <v>239</v>
      </c>
      <c r="E4267" t="s">
        <v>1546</v>
      </c>
      <c r="F4267" t="s">
        <v>115</v>
      </c>
      <c r="G4267" s="87">
        <v>43677</v>
      </c>
      <c r="H4267" t="s">
        <v>2974</v>
      </c>
      <c r="I4267" t="s">
        <v>4805</v>
      </c>
      <c r="J4267" t="s">
        <v>4534</v>
      </c>
      <c r="K4267">
        <v>10241</v>
      </c>
      <c r="L4267" t="s">
        <v>4803</v>
      </c>
      <c r="M4267" s="87">
        <v>43677</v>
      </c>
      <c r="N4267" t="s">
        <v>1635</v>
      </c>
      <c r="O4267" t="s">
        <v>1552</v>
      </c>
      <c r="P4267" s="61">
        <v>393.07</v>
      </c>
      <c r="Q4267" t="s">
        <v>1552</v>
      </c>
      <c r="R4267" s="61">
        <v>393.07</v>
      </c>
      <c r="S4267" s="61">
        <v>0</v>
      </c>
    </row>
    <row r="4268" spans="1:19" x14ac:dyDescent="0.2">
      <c r="A4268" t="s">
        <v>648</v>
      </c>
      <c r="B4268" t="s">
        <v>1065</v>
      </c>
      <c r="C4268" t="s">
        <v>1436</v>
      </c>
      <c r="D4268" t="s">
        <v>239</v>
      </c>
      <c r="E4268" t="s">
        <v>1546</v>
      </c>
      <c r="F4268" t="s">
        <v>115</v>
      </c>
      <c r="G4268" s="87">
        <v>43677</v>
      </c>
      <c r="H4268" t="s">
        <v>2974</v>
      </c>
      <c r="I4268" t="s">
        <v>4806</v>
      </c>
      <c r="J4268" t="s">
        <v>4536</v>
      </c>
      <c r="K4268">
        <v>10241</v>
      </c>
      <c r="L4268" t="s">
        <v>4803</v>
      </c>
      <c r="M4268" s="87">
        <v>43677</v>
      </c>
      <c r="N4268" t="s">
        <v>1635</v>
      </c>
      <c r="O4268" t="s">
        <v>1552</v>
      </c>
      <c r="P4268" s="61">
        <v>247.01</v>
      </c>
      <c r="Q4268" t="s">
        <v>1552</v>
      </c>
      <c r="R4268" s="61">
        <v>247.01</v>
      </c>
      <c r="S4268" s="61">
        <v>0</v>
      </c>
    </row>
    <row r="4269" spans="1:19" x14ac:dyDescent="0.2">
      <c r="A4269" t="s">
        <v>648</v>
      </c>
      <c r="B4269" t="s">
        <v>1065</v>
      </c>
      <c r="C4269" t="s">
        <v>1436</v>
      </c>
      <c r="D4269" t="s">
        <v>239</v>
      </c>
      <c r="E4269" t="s">
        <v>1546</v>
      </c>
      <c r="F4269" t="s">
        <v>115</v>
      </c>
      <c r="G4269" s="87">
        <v>43677</v>
      </c>
      <c r="H4269" t="s">
        <v>2974</v>
      </c>
      <c r="I4269" t="s">
        <v>4807</v>
      </c>
      <c r="J4269" t="s">
        <v>4538</v>
      </c>
      <c r="K4269">
        <v>10241</v>
      </c>
      <c r="L4269" t="s">
        <v>4803</v>
      </c>
      <c r="M4269" s="87">
        <v>43677</v>
      </c>
      <c r="N4269" t="s">
        <v>1635</v>
      </c>
      <c r="O4269" t="s">
        <v>1552</v>
      </c>
      <c r="P4269" s="61">
        <v>466.49</v>
      </c>
      <c r="Q4269" t="s">
        <v>1552</v>
      </c>
      <c r="R4269" s="61">
        <v>466.49</v>
      </c>
      <c r="S4269" s="61">
        <v>0</v>
      </c>
    </row>
    <row r="4270" spans="1:19" x14ac:dyDescent="0.2">
      <c r="A4270" t="s">
        <v>648</v>
      </c>
      <c r="B4270" t="s">
        <v>1065</v>
      </c>
      <c r="C4270" t="s">
        <v>1436</v>
      </c>
      <c r="D4270" t="s">
        <v>239</v>
      </c>
      <c r="E4270" t="s">
        <v>1546</v>
      </c>
      <c r="F4270" t="s">
        <v>115</v>
      </c>
      <c r="G4270" s="87">
        <v>43677</v>
      </c>
      <c r="H4270" t="s">
        <v>2974</v>
      </c>
      <c r="I4270" t="s">
        <v>4808</v>
      </c>
      <c r="J4270" t="s">
        <v>4525</v>
      </c>
      <c r="K4270">
        <v>10241</v>
      </c>
      <c r="L4270" t="s">
        <v>4803</v>
      </c>
      <c r="M4270" s="87">
        <v>43677</v>
      </c>
      <c r="N4270" t="s">
        <v>1635</v>
      </c>
      <c r="O4270" t="s">
        <v>1552</v>
      </c>
      <c r="P4270" s="61">
        <v>491.27</v>
      </c>
      <c r="Q4270" t="s">
        <v>1552</v>
      </c>
      <c r="R4270" s="61">
        <v>491.27</v>
      </c>
      <c r="S4270" s="61">
        <v>0</v>
      </c>
    </row>
    <row r="4271" spans="1:19" x14ac:dyDescent="0.2">
      <c r="A4271" t="s">
        <v>648</v>
      </c>
      <c r="B4271" t="s">
        <v>1065</v>
      </c>
      <c r="C4271" t="s">
        <v>1436</v>
      </c>
      <c r="D4271" t="s">
        <v>239</v>
      </c>
      <c r="E4271" t="s">
        <v>1546</v>
      </c>
      <c r="F4271" t="s">
        <v>115</v>
      </c>
      <c r="G4271" s="87">
        <v>43677</v>
      </c>
      <c r="H4271" t="s">
        <v>2974</v>
      </c>
      <c r="I4271" t="s">
        <v>4809</v>
      </c>
      <c r="J4271" t="s">
        <v>4528</v>
      </c>
      <c r="K4271">
        <v>10241</v>
      </c>
      <c r="L4271" t="s">
        <v>4803</v>
      </c>
      <c r="M4271" s="87">
        <v>43677</v>
      </c>
      <c r="N4271" t="s">
        <v>1635</v>
      </c>
      <c r="O4271" t="s">
        <v>1552</v>
      </c>
      <c r="P4271" s="61">
        <v>269.89999999999998</v>
      </c>
      <c r="Q4271" t="s">
        <v>1552</v>
      </c>
      <c r="R4271" s="61">
        <v>269.89999999999998</v>
      </c>
      <c r="S4271" s="61">
        <v>0</v>
      </c>
    </row>
    <row r="4272" spans="1:19" x14ac:dyDescent="0.2">
      <c r="A4272" t="s">
        <v>648</v>
      </c>
      <c r="B4272" t="s">
        <v>1065</v>
      </c>
      <c r="C4272" t="s">
        <v>1436</v>
      </c>
      <c r="D4272" t="s">
        <v>239</v>
      </c>
      <c r="E4272" t="s">
        <v>1546</v>
      </c>
      <c r="F4272" t="s">
        <v>115</v>
      </c>
      <c r="G4272" s="87">
        <v>43677</v>
      </c>
      <c r="H4272" t="s">
        <v>6807</v>
      </c>
      <c r="I4272" t="s">
        <v>7009</v>
      </c>
      <c r="J4272" t="s">
        <v>7010</v>
      </c>
      <c r="K4272">
        <v>10242</v>
      </c>
      <c r="L4272" t="s">
        <v>7011</v>
      </c>
      <c r="M4272" s="87">
        <v>43678</v>
      </c>
      <c r="N4272" t="s">
        <v>1635</v>
      </c>
      <c r="O4272" t="s">
        <v>1552</v>
      </c>
      <c r="P4272" s="61">
        <v>149.75</v>
      </c>
      <c r="Q4272" t="s">
        <v>1552</v>
      </c>
      <c r="R4272" s="61">
        <v>149.75</v>
      </c>
      <c r="S4272" s="61">
        <v>0</v>
      </c>
    </row>
    <row r="4273" spans="1:19" x14ac:dyDescent="0.2">
      <c r="A4273" t="s">
        <v>648</v>
      </c>
      <c r="B4273" t="s">
        <v>1065</v>
      </c>
      <c r="C4273" t="s">
        <v>1436</v>
      </c>
      <c r="D4273" t="s">
        <v>239</v>
      </c>
      <c r="E4273" t="s">
        <v>1546</v>
      </c>
      <c r="F4273" t="s">
        <v>115</v>
      </c>
      <c r="G4273" s="87">
        <v>43677</v>
      </c>
      <c r="H4273" t="s">
        <v>6807</v>
      </c>
      <c r="I4273" t="s">
        <v>7012</v>
      </c>
      <c r="J4273" t="s">
        <v>7013</v>
      </c>
      <c r="K4273">
        <v>10242</v>
      </c>
      <c r="L4273" t="s">
        <v>7011</v>
      </c>
      <c r="M4273" s="87">
        <v>43678</v>
      </c>
      <c r="N4273" t="s">
        <v>1635</v>
      </c>
      <c r="O4273" t="s">
        <v>1552</v>
      </c>
      <c r="P4273" s="61">
        <v>642</v>
      </c>
      <c r="Q4273" t="s">
        <v>1552</v>
      </c>
      <c r="R4273" s="61">
        <v>642</v>
      </c>
      <c r="S4273" s="61">
        <v>0</v>
      </c>
    </row>
    <row r="4274" spans="1:19" x14ac:dyDescent="0.2">
      <c r="A4274" t="s">
        <v>648</v>
      </c>
      <c r="B4274" t="s">
        <v>1065</v>
      </c>
      <c r="C4274" t="s">
        <v>1436</v>
      </c>
      <c r="D4274" t="s">
        <v>239</v>
      </c>
      <c r="E4274" t="s">
        <v>1546</v>
      </c>
      <c r="F4274" t="s">
        <v>115</v>
      </c>
      <c r="G4274" s="87">
        <v>43677</v>
      </c>
      <c r="H4274" t="s">
        <v>6807</v>
      </c>
      <c r="I4274" t="s">
        <v>7014</v>
      </c>
      <c r="J4274" t="s">
        <v>7015</v>
      </c>
      <c r="K4274">
        <v>10242</v>
      </c>
      <c r="L4274" t="s">
        <v>7011</v>
      </c>
      <c r="M4274" s="87">
        <v>43678</v>
      </c>
      <c r="N4274" t="s">
        <v>1635</v>
      </c>
      <c r="O4274" t="s">
        <v>1552</v>
      </c>
      <c r="P4274" s="61">
        <v>1089</v>
      </c>
      <c r="Q4274" t="s">
        <v>1552</v>
      </c>
      <c r="R4274" s="61">
        <v>1089</v>
      </c>
      <c r="S4274" s="61">
        <v>0</v>
      </c>
    </row>
    <row r="4275" spans="1:19" x14ac:dyDescent="0.2">
      <c r="A4275" t="s">
        <v>648</v>
      </c>
      <c r="B4275" t="s">
        <v>1065</v>
      </c>
      <c r="C4275" t="s">
        <v>1436</v>
      </c>
      <c r="D4275" t="s">
        <v>239</v>
      </c>
      <c r="E4275" t="s">
        <v>1546</v>
      </c>
      <c r="F4275" t="s">
        <v>115</v>
      </c>
      <c r="G4275" s="87">
        <v>43677</v>
      </c>
      <c r="H4275" t="s">
        <v>6807</v>
      </c>
      <c r="I4275" t="s">
        <v>7016</v>
      </c>
      <c r="J4275" t="s">
        <v>7017</v>
      </c>
      <c r="K4275">
        <v>10242</v>
      </c>
      <c r="L4275" t="s">
        <v>7011</v>
      </c>
      <c r="M4275" s="87">
        <v>43678</v>
      </c>
      <c r="N4275" t="s">
        <v>1635</v>
      </c>
      <c r="O4275" t="s">
        <v>1552</v>
      </c>
      <c r="P4275" s="61">
        <v>1914</v>
      </c>
      <c r="Q4275" t="s">
        <v>1552</v>
      </c>
      <c r="R4275" s="61">
        <v>1914</v>
      </c>
      <c r="S4275" s="61">
        <v>0</v>
      </c>
    </row>
    <row r="4276" spans="1:19" x14ac:dyDescent="0.2">
      <c r="A4276" t="s">
        <v>648</v>
      </c>
      <c r="B4276" t="s">
        <v>1065</v>
      </c>
      <c r="C4276" t="s">
        <v>1436</v>
      </c>
      <c r="D4276" t="s">
        <v>239</v>
      </c>
      <c r="E4276" t="s">
        <v>1546</v>
      </c>
      <c r="F4276" t="s">
        <v>115</v>
      </c>
      <c r="G4276" s="87">
        <v>43677</v>
      </c>
      <c r="H4276" t="s">
        <v>6807</v>
      </c>
      <c r="I4276" t="s">
        <v>7018</v>
      </c>
      <c r="J4276" t="s">
        <v>7019</v>
      </c>
      <c r="K4276">
        <v>10242</v>
      </c>
      <c r="L4276" t="s">
        <v>7011</v>
      </c>
      <c r="M4276" s="87">
        <v>43678</v>
      </c>
      <c r="N4276" t="s">
        <v>1635</v>
      </c>
      <c r="O4276" t="s">
        <v>1552</v>
      </c>
      <c r="P4276" s="61">
        <v>308</v>
      </c>
      <c r="Q4276" t="s">
        <v>1552</v>
      </c>
      <c r="R4276" s="61">
        <v>308</v>
      </c>
      <c r="S4276" s="61">
        <v>0</v>
      </c>
    </row>
    <row r="4277" spans="1:19" x14ac:dyDescent="0.2">
      <c r="A4277" t="s">
        <v>648</v>
      </c>
      <c r="B4277" t="s">
        <v>1065</v>
      </c>
      <c r="C4277" t="s">
        <v>1436</v>
      </c>
      <c r="D4277" t="s">
        <v>239</v>
      </c>
      <c r="E4277" t="s">
        <v>1546</v>
      </c>
      <c r="F4277" t="s">
        <v>115</v>
      </c>
      <c r="G4277" s="87">
        <v>43677</v>
      </c>
      <c r="H4277" t="s">
        <v>6820</v>
      </c>
      <c r="I4277" t="s">
        <v>6839</v>
      </c>
      <c r="K4277">
        <v>10241</v>
      </c>
      <c r="L4277" t="s">
        <v>7020</v>
      </c>
      <c r="M4277" s="87">
        <v>43677</v>
      </c>
      <c r="N4277" t="s">
        <v>1635</v>
      </c>
      <c r="O4277" t="s">
        <v>1552</v>
      </c>
      <c r="P4277" s="61">
        <v>-246.96</v>
      </c>
      <c r="Q4277" t="s">
        <v>1552</v>
      </c>
      <c r="R4277" s="61">
        <v>0</v>
      </c>
      <c r="S4277" s="61">
        <v>-246.96</v>
      </c>
    </row>
    <row r="4278" spans="1:19" x14ac:dyDescent="0.2">
      <c r="A4278" t="s">
        <v>648</v>
      </c>
      <c r="B4278" t="s">
        <v>1065</v>
      </c>
      <c r="C4278" t="s">
        <v>1436</v>
      </c>
      <c r="D4278" t="s">
        <v>239</v>
      </c>
      <c r="E4278" t="s">
        <v>1546</v>
      </c>
      <c r="F4278" t="s">
        <v>115</v>
      </c>
      <c r="G4278" s="87">
        <v>43677</v>
      </c>
      <c r="H4278" t="s">
        <v>6807</v>
      </c>
      <c r="I4278" t="s">
        <v>7021</v>
      </c>
      <c r="J4278" t="s">
        <v>7022</v>
      </c>
      <c r="K4278">
        <v>10241</v>
      </c>
      <c r="L4278" t="s">
        <v>7000</v>
      </c>
      <c r="M4278" s="87">
        <v>43677</v>
      </c>
      <c r="N4278" t="s">
        <v>1635</v>
      </c>
      <c r="O4278" t="s">
        <v>1552</v>
      </c>
      <c r="P4278" s="61">
        <v>341</v>
      </c>
      <c r="Q4278" t="s">
        <v>1552</v>
      </c>
      <c r="R4278" s="61">
        <v>341</v>
      </c>
      <c r="S4278" s="61">
        <v>0</v>
      </c>
    </row>
    <row r="4279" spans="1:19" x14ac:dyDescent="0.2">
      <c r="A4279" t="s">
        <v>648</v>
      </c>
      <c r="B4279" t="s">
        <v>1065</v>
      </c>
      <c r="C4279" t="s">
        <v>1436</v>
      </c>
      <c r="D4279" t="s">
        <v>239</v>
      </c>
      <c r="E4279" t="s">
        <v>1546</v>
      </c>
      <c r="F4279" t="s">
        <v>115</v>
      </c>
      <c r="G4279" s="87">
        <v>43677</v>
      </c>
      <c r="H4279" t="s">
        <v>6820</v>
      </c>
      <c r="I4279" t="s">
        <v>6841</v>
      </c>
      <c r="K4279">
        <v>10241</v>
      </c>
      <c r="L4279" t="s">
        <v>7020</v>
      </c>
      <c r="M4279" s="87">
        <v>43677</v>
      </c>
      <c r="N4279" t="s">
        <v>1635</v>
      </c>
      <c r="O4279" t="s">
        <v>1552</v>
      </c>
      <c r="P4279" s="61">
        <v>-281.97000000000003</v>
      </c>
      <c r="Q4279" t="s">
        <v>1552</v>
      </c>
      <c r="R4279" s="61">
        <v>0</v>
      </c>
      <c r="S4279" s="61">
        <v>-281.97000000000003</v>
      </c>
    </row>
    <row r="4280" spans="1:19" x14ac:dyDescent="0.2">
      <c r="A4280" t="s">
        <v>648</v>
      </c>
      <c r="B4280" t="s">
        <v>1065</v>
      </c>
      <c r="C4280" t="s">
        <v>1436</v>
      </c>
      <c r="D4280" t="s">
        <v>239</v>
      </c>
      <c r="E4280" t="s">
        <v>1546</v>
      </c>
      <c r="F4280" t="s">
        <v>115</v>
      </c>
      <c r="G4280" s="87">
        <v>43677</v>
      </c>
      <c r="H4280" t="s">
        <v>6820</v>
      </c>
      <c r="I4280" t="s">
        <v>6842</v>
      </c>
      <c r="K4280">
        <v>10241</v>
      </c>
      <c r="L4280" t="s">
        <v>7020</v>
      </c>
      <c r="M4280" s="87">
        <v>43677</v>
      </c>
      <c r="N4280" t="s">
        <v>1635</v>
      </c>
      <c r="O4280" t="s">
        <v>1552</v>
      </c>
      <c r="P4280" s="61">
        <v>-393.07</v>
      </c>
      <c r="Q4280" t="s">
        <v>1552</v>
      </c>
      <c r="R4280" s="61">
        <v>0</v>
      </c>
      <c r="S4280" s="61">
        <v>-393.07</v>
      </c>
    </row>
    <row r="4281" spans="1:19" x14ac:dyDescent="0.2">
      <c r="A4281" t="s">
        <v>648</v>
      </c>
      <c r="B4281" t="s">
        <v>1065</v>
      </c>
      <c r="C4281" t="s">
        <v>1436</v>
      </c>
      <c r="D4281" t="s">
        <v>239</v>
      </c>
      <c r="E4281" t="s">
        <v>1546</v>
      </c>
      <c r="F4281" t="s">
        <v>115</v>
      </c>
      <c r="G4281" s="87">
        <v>43677</v>
      </c>
      <c r="H4281" t="s">
        <v>6820</v>
      </c>
      <c r="I4281" t="s">
        <v>6843</v>
      </c>
      <c r="K4281">
        <v>10241</v>
      </c>
      <c r="L4281" t="s">
        <v>7020</v>
      </c>
      <c r="M4281" s="87">
        <v>43677</v>
      </c>
      <c r="N4281" t="s">
        <v>1635</v>
      </c>
      <c r="O4281" t="s">
        <v>1552</v>
      </c>
      <c r="P4281" s="61">
        <v>-247.01</v>
      </c>
      <c r="Q4281" t="s">
        <v>1552</v>
      </c>
      <c r="R4281" s="61">
        <v>0</v>
      </c>
      <c r="S4281" s="61">
        <v>-247.01</v>
      </c>
    </row>
    <row r="4282" spans="1:19" x14ac:dyDescent="0.2">
      <c r="A4282" t="s">
        <v>648</v>
      </c>
      <c r="B4282" t="s">
        <v>1065</v>
      </c>
      <c r="C4282" t="s">
        <v>1436</v>
      </c>
      <c r="D4282" t="s">
        <v>239</v>
      </c>
      <c r="E4282" t="s">
        <v>1546</v>
      </c>
      <c r="F4282" t="s">
        <v>115</v>
      </c>
      <c r="G4282" s="87">
        <v>43677</v>
      </c>
      <c r="H4282" t="s">
        <v>6807</v>
      </c>
      <c r="I4282" t="s">
        <v>7023</v>
      </c>
      <c r="J4282" t="s">
        <v>7024</v>
      </c>
      <c r="K4282">
        <v>10242</v>
      </c>
      <c r="L4282" t="s">
        <v>7011</v>
      </c>
      <c r="M4282" s="87">
        <v>43678</v>
      </c>
      <c r="N4282" t="s">
        <v>1635</v>
      </c>
      <c r="O4282" t="s">
        <v>1552</v>
      </c>
      <c r="P4282" s="61">
        <v>341</v>
      </c>
      <c r="Q4282" t="s">
        <v>1552</v>
      </c>
      <c r="R4282" s="61">
        <v>341</v>
      </c>
      <c r="S4282" s="61">
        <v>0</v>
      </c>
    </row>
    <row r="4283" spans="1:19" x14ac:dyDescent="0.2">
      <c r="A4283" t="s">
        <v>648</v>
      </c>
      <c r="B4283" t="s">
        <v>1065</v>
      </c>
      <c r="C4283" t="s">
        <v>1436</v>
      </c>
      <c r="D4283" t="s">
        <v>239</v>
      </c>
      <c r="E4283" t="s">
        <v>1546</v>
      </c>
      <c r="F4283" t="s">
        <v>115</v>
      </c>
      <c r="G4283" s="87">
        <v>43677</v>
      </c>
      <c r="H4283" t="s">
        <v>6820</v>
      </c>
      <c r="I4283" t="s">
        <v>6844</v>
      </c>
      <c r="K4283">
        <v>10241</v>
      </c>
      <c r="L4283" t="s">
        <v>7020</v>
      </c>
      <c r="M4283" s="87">
        <v>43677</v>
      </c>
      <c r="N4283" t="s">
        <v>1635</v>
      </c>
      <c r="O4283" t="s">
        <v>1552</v>
      </c>
      <c r="P4283" s="61">
        <v>-466.49</v>
      </c>
      <c r="Q4283" t="s">
        <v>1552</v>
      </c>
      <c r="R4283" s="61">
        <v>0</v>
      </c>
      <c r="S4283" s="61">
        <v>-466.49</v>
      </c>
    </row>
    <row r="4284" spans="1:19" x14ac:dyDescent="0.2">
      <c r="A4284" t="s">
        <v>648</v>
      </c>
      <c r="B4284" t="s">
        <v>1065</v>
      </c>
      <c r="C4284" t="s">
        <v>1436</v>
      </c>
      <c r="D4284" t="s">
        <v>239</v>
      </c>
      <c r="E4284" t="s">
        <v>1546</v>
      </c>
      <c r="F4284" t="s">
        <v>115</v>
      </c>
      <c r="G4284" s="87">
        <v>43677</v>
      </c>
      <c r="H4284" t="s">
        <v>6820</v>
      </c>
      <c r="I4284" t="s">
        <v>6845</v>
      </c>
      <c r="K4284">
        <v>10241</v>
      </c>
      <c r="L4284" t="s">
        <v>7020</v>
      </c>
      <c r="M4284" s="87">
        <v>43677</v>
      </c>
      <c r="N4284" t="s">
        <v>1635</v>
      </c>
      <c r="O4284" t="s">
        <v>1552</v>
      </c>
      <c r="P4284" s="61">
        <v>-491.27</v>
      </c>
      <c r="Q4284" t="s">
        <v>1552</v>
      </c>
      <c r="R4284" s="61">
        <v>0</v>
      </c>
      <c r="S4284" s="61">
        <v>-491.27</v>
      </c>
    </row>
    <row r="4285" spans="1:19" x14ac:dyDescent="0.2">
      <c r="A4285" t="s">
        <v>648</v>
      </c>
      <c r="B4285" t="s">
        <v>1065</v>
      </c>
      <c r="C4285" t="s">
        <v>1436</v>
      </c>
      <c r="D4285" t="s">
        <v>239</v>
      </c>
      <c r="E4285" t="s">
        <v>1546</v>
      </c>
      <c r="F4285" t="s">
        <v>115</v>
      </c>
      <c r="G4285" s="87">
        <v>43677</v>
      </c>
      <c r="H4285" t="s">
        <v>6807</v>
      </c>
      <c r="I4285" t="s">
        <v>6996</v>
      </c>
      <c r="J4285" t="s">
        <v>7025</v>
      </c>
      <c r="K4285">
        <v>10242</v>
      </c>
      <c r="L4285" t="s">
        <v>7011</v>
      </c>
      <c r="M4285" s="87">
        <v>43678</v>
      </c>
      <c r="N4285" t="s">
        <v>1635</v>
      </c>
      <c r="O4285" t="s">
        <v>1552</v>
      </c>
      <c r="P4285" s="61">
        <v>1320</v>
      </c>
      <c r="Q4285" t="s">
        <v>1552</v>
      </c>
      <c r="R4285" s="61">
        <v>1320</v>
      </c>
      <c r="S4285" s="61">
        <v>0</v>
      </c>
    </row>
    <row r="4286" spans="1:19" x14ac:dyDescent="0.2">
      <c r="A4286" t="s">
        <v>648</v>
      </c>
      <c r="B4286" t="s">
        <v>1065</v>
      </c>
      <c r="C4286" t="s">
        <v>1436</v>
      </c>
      <c r="D4286" t="s">
        <v>239</v>
      </c>
      <c r="E4286" t="s">
        <v>1546</v>
      </c>
      <c r="F4286" t="s">
        <v>115</v>
      </c>
      <c r="G4286" s="87">
        <v>43677</v>
      </c>
      <c r="H4286" t="s">
        <v>6820</v>
      </c>
      <c r="I4286" t="s">
        <v>6846</v>
      </c>
      <c r="K4286">
        <v>10241</v>
      </c>
      <c r="L4286" t="s">
        <v>7020</v>
      </c>
      <c r="M4286" s="87">
        <v>43677</v>
      </c>
      <c r="N4286" t="s">
        <v>1635</v>
      </c>
      <c r="O4286" t="s">
        <v>1552</v>
      </c>
      <c r="P4286" s="61">
        <v>-269.89999999999998</v>
      </c>
      <c r="Q4286" t="s">
        <v>1552</v>
      </c>
      <c r="R4286" s="61">
        <v>0</v>
      </c>
      <c r="S4286" s="61">
        <v>-269.89999999999998</v>
      </c>
    </row>
    <row r="4287" spans="1:19" x14ac:dyDescent="0.2">
      <c r="A4287" t="s">
        <v>648</v>
      </c>
      <c r="B4287" t="s">
        <v>1065</v>
      </c>
      <c r="C4287" t="s">
        <v>1436</v>
      </c>
      <c r="D4287" t="s">
        <v>239</v>
      </c>
      <c r="E4287" t="s">
        <v>1546</v>
      </c>
      <c r="F4287" t="s">
        <v>116</v>
      </c>
      <c r="G4287" s="87">
        <v>43678</v>
      </c>
      <c r="H4287" t="s">
        <v>2974</v>
      </c>
      <c r="I4287" t="s">
        <v>4810</v>
      </c>
      <c r="J4287" t="s">
        <v>4545</v>
      </c>
      <c r="K4287">
        <v>10243</v>
      </c>
      <c r="L4287" t="s">
        <v>4116</v>
      </c>
      <c r="M4287" s="87">
        <v>43685</v>
      </c>
      <c r="N4287" t="s">
        <v>1551</v>
      </c>
      <c r="O4287" t="s">
        <v>1552</v>
      </c>
      <c r="P4287" s="61">
        <v>-2420</v>
      </c>
      <c r="Q4287" t="s">
        <v>1552</v>
      </c>
      <c r="R4287" s="61">
        <v>0</v>
      </c>
      <c r="S4287" s="61">
        <v>-2420</v>
      </c>
    </row>
    <row r="4288" spans="1:19" x14ac:dyDescent="0.2">
      <c r="A4288" t="s">
        <v>648</v>
      </c>
      <c r="B4288" t="s">
        <v>1065</v>
      </c>
      <c r="C4288" t="s">
        <v>1436</v>
      </c>
      <c r="D4288" t="s">
        <v>239</v>
      </c>
      <c r="E4288" t="s">
        <v>1546</v>
      </c>
      <c r="F4288" t="s">
        <v>116</v>
      </c>
      <c r="G4288" s="87">
        <v>43678</v>
      </c>
      <c r="H4288" t="s">
        <v>2974</v>
      </c>
      <c r="I4288" t="s">
        <v>4811</v>
      </c>
      <c r="J4288" t="s">
        <v>4727</v>
      </c>
      <c r="K4288">
        <v>10243</v>
      </c>
      <c r="L4288" t="s">
        <v>4116</v>
      </c>
      <c r="M4288" s="87">
        <v>43685</v>
      </c>
      <c r="N4288" t="s">
        <v>1551</v>
      </c>
      <c r="O4288" t="s">
        <v>1552</v>
      </c>
      <c r="P4288" s="61">
        <v>-825</v>
      </c>
      <c r="Q4288" t="s">
        <v>1552</v>
      </c>
      <c r="R4288" s="61">
        <v>0</v>
      </c>
      <c r="S4288" s="61">
        <v>-825</v>
      </c>
    </row>
    <row r="4289" spans="1:19" x14ac:dyDescent="0.2">
      <c r="A4289" t="s">
        <v>648</v>
      </c>
      <c r="B4289" t="s">
        <v>1065</v>
      </c>
      <c r="C4289" t="s">
        <v>1436</v>
      </c>
      <c r="D4289" t="s">
        <v>239</v>
      </c>
      <c r="E4289" t="s">
        <v>1546</v>
      </c>
      <c r="F4289" t="s">
        <v>116</v>
      </c>
      <c r="G4289" s="87">
        <v>43678</v>
      </c>
      <c r="H4289" t="s">
        <v>2974</v>
      </c>
      <c r="I4289" t="s">
        <v>4812</v>
      </c>
      <c r="J4289" t="s">
        <v>4514</v>
      </c>
      <c r="K4289">
        <v>10243</v>
      </c>
      <c r="L4289" t="s">
        <v>4116</v>
      </c>
      <c r="M4289" s="87">
        <v>43685</v>
      </c>
      <c r="N4289" t="s">
        <v>1551</v>
      </c>
      <c r="O4289" t="s">
        <v>1552</v>
      </c>
      <c r="P4289" s="61">
        <v>-550</v>
      </c>
      <c r="Q4289" t="s">
        <v>1552</v>
      </c>
      <c r="R4289" s="61">
        <v>0</v>
      </c>
      <c r="S4289" s="61">
        <v>-550</v>
      </c>
    </row>
    <row r="4290" spans="1:19" x14ac:dyDescent="0.2">
      <c r="A4290" t="s">
        <v>648</v>
      </c>
      <c r="B4290" t="s">
        <v>1065</v>
      </c>
      <c r="C4290" t="s">
        <v>1436</v>
      </c>
      <c r="D4290" t="s">
        <v>239</v>
      </c>
      <c r="E4290" t="s">
        <v>1546</v>
      </c>
      <c r="F4290" t="s">
        <v>116</v>
      </c>
      <c r="G4290" s="87">
        <v>43678</v>
      </c>
      <c r="H4290" t="s">
        <v>2974</v>
      </c>
      <c r="I4290" t="s">
        <v>4813</v>
      </c>
      <c r="J4290" t="s">
        <v>4814</v>
      </c>
      <c r="K4290">
        <v>10243</v>
      </c>
      <c r="L4290" t="s">
        <v>4116</v>
      </c>
      <c r="M4290" s="87">
        <v>43685</v>
      </c>
      <c r="N4290" t="s">
        <v>1551</v>
      </c>
      <c r="O4290" t="s">
        <v>1552</v>
      </c>
      <c r="P4290" s="61">
        <v>-539</v>
      </c>
      <c r="Q4290" t="s">
        <v>1552</v>
      </c>
      <c r="R4290" s="61">
        <v>0</v>
      </c>
      <c r="S4290" s="61">
        <v>-539</v>
      </c>
    </row>
    <row r="4291" spans="1:19" x14ac:dyDescent="0.2">
      <c r="A4291" t="s">
        <v>648</v>
      </c>
      <c r="B4291" t="s">
        <v>1065</v>
      </c>
      <c r="C4291" t="s">
        <v>1436</v>
      </c>
      <c r="D4291" t="s">
        <v>239</v>
      </c>
      <c r="E4291" t="s">
        <v>1546</v>
      </c>
      <c r="F4291" t="s">
        <v>116</v>
      </c>
      <c r="G4291" s="87">
        <v>43678</v>
      </c>
      <c r="H4291" t="s">
        <v>2974</v>
      </c>
      <c r="I4291" t="s">
        <v>4815</v>
      </c>
      <c r="J4291" t="s">
        <v>4583</v>
      </c>
      <c r="K4291">
        <v>10243</v>
      </c>
      <c r="L4291" t="s">
        <v>4116</v>
      </c>
      <c r="M4291" s="87">
        <v>43685</v>
      </c>
      <c r="N4291" t="s">
        <v>1551</v>
      </c>
      <c r="O4291" t="s">
        <v>1552</v>
      </c>
      <c r="P4291" s="61">
        <v>-3300</v>
      </c>
      <c r="Q4291" t="s">
        <v>1552</v>
      </c>
      <c r="R4291" s="61">
        <v>0</v>
      </c>
      <c r="S4291" s="61">
        <v>-3300</v>
      </c>
    </row>
    <row r="4292" spans="1:19" x14ac:dyDescent="0.2">
      <c r="A4292" t="s">
        <v>648</v>
      </c>
      <c r="B4292" t="s">
        <v>1065</v>
      </c>
      <c r="C4292" t="s">
        <v>1436</v>
      </c>
      <c r="D4292" t="s">
        <v>239</v>
      </c>
      <c r="E4292" t="s">
        <v>1546</v>
      </c>
      <c r="F4292" t="s">
        <v>116</v>
      </c>
      <c r="G4292" s="87">
        <v>43678</v>
      </c>
      <c r="H4292" t="s">
        <v>6807</v>
      </c>
      <c r="I4292" t="s">
        <v>6872</v>
      </c>
      <c r="J4292" t="s">
        <v>7026</v>
      </c>
      <c r="K4292">
        <v>10243</v>
      </c>
      <c r="L4292" t="s">
        <v>7027</v>
      </c>
      <c r="M4292" s="87">
        <v>43685</v>
      </c>
      <c r="N4292" t="s">
        <v>1551</v>
      </c>
      <c r="O4292" t="s">
        <v>1552</v>
      </c>
      <c r="P4292" s="61">
        <v>3300</v>
      </c>
      <c r="Q4292" t="s">
        <v>1552</v>
      </c>
      <c r="R4292" s="61">
        <v>3300</v>
      </c>
      <c r="S4292" s="61">
        <v>0</v>
      </c>
    </row>
    <row r="4293" spans="1:19" x14ac:dyDescent="0.2">
      <c r="A4293" t="s">
        <v>648</v>
      </c>
      <c r="B4293" t="s">
        <v>1065</v>
      </c>
      <c r="C4293" t="s">
        <v>1436</v>
      </c>
      <c r="D4293" t="s">
        <v>239</v>
      </c>
      <c r="E4293" t="s">
        <v>1546</v>
      </c>
      <c r="F4293" t="s">
        <v>116</v>
      </c>
      <c r="G4293" s="87">
        <v>43678</v>
      </c>
      <c r="H4293" t="s">
        <v>6807</v>
      </c>
      <c r="I4293" t="s">
        <v>6850</v>
      </c>
      <c r="J4293" t="s">
        <v>7028</v>
      </c>
      <c r="K4293">
        <v>10243</v>
      </c>
      <c r="L4293" t="s">
        <v>7027</v>
      </c>
      <c r="M4293" s="87">
        <v>43685</v>
      </c>
      <c r="N4293" t="s">
        <v>1551</v>
      </c>
      <c r="O4293" t="s">
        <v>1552</v>
      </c>
      <c r="P4293" s="61">
        <v>2420</v>
      </c>
      <c r="Q4293" t="s">
        <v>1552</v>
      </c>
      <c r="R4293" s="61">
        <v>2420</v>
      </c>
      <c r="S4293" s="61">
        <v>0</v>
      </c>
    </row>
    <row r="4294" spans="1:19" x14ac:dyDescent="0.2">
      <c r="A4294" t="s">
        <v>648</v>
      </c>
      <c r="B4294" t="s">
        <v>1065</v>
      </c>
      <c r="C4294" t="s">
        <v>1436</v>
      </c>
      <c r="D4294" t="s">
        <v>239</v>
      </c>
      <c r="E4294" t="s">
        <v>1546</v>
      </c>
      <c r="F4294" t="s">
        <v>116</v>
      </c>
      <c r="G4294" s="87">
        <v>43678</v>
      </c>
      <c r="H4294" t="s">
        <v>6807</v>
      </c>
      <c r="I4294" t="s">
        <v>6837</v>
      </c>
      <c r="J4294" t="s">
        <v>7029</v>
      </c>
      <c r="K4294">
        <v>10243</v>
      </c>
      <c r="L4294" t="s">
        <v>7027</v>
      </c>
      <c r="M4294" s="87">
        <v>43685</v>
      </c>
      <c r="N4294" t="s">
        <v>1551</v>
      </c>
      <c r="O4294" t="s">
        <v>1552</v>
      </c>
      <c r="P4294" s="61">
        <v>550</v>
      </c>
      <c r="Q4294" t="s">
        <v>1552</v>
      </c>
      <c r="R4294" s="61">
        <v>550</v>
      </c>
      <c r="S4294" s="61">
        <v>0</v>
      </c>
    </row>
    <row r="4295" spans="1:19" x14ac:dyDescent="0.2">
      <c r="A4295" t="s">
        <v>648</v>
      </c>
      <c r="B4295" t="s">
        <v>1065</v>
      </c>
      <c r="C4295" t="s">
        <v>1436</v>
      </c>
      <c r="D4295" t="s">
        <v>239</v>
      </c>
      <c r="E4295" t="s">
        <v>1546</v>
      </c>
      <c r="F4295" t="s">
        <v>116</v>
      </c>
      <c r="G4295" s="87">
        <v>43678</v>
      </c>
      <c r="H4295" t="s">
        <v>6807</v>
      </c>
      <c r="I4295" t="s">
        <v>7030</v>
      </c>
      <c r="J4295" t="s">
        <v>7031</v>
      </c>
      <c r="K4295">
        <v>10243</v>
      </c>
      <c r="L4295" t="s">
        <v>7027</v>
      </c>
      <c r="M4295" s="87">
        <v>43685</v>
      </c>
      <c r="N4295" t="s">
        <v>1551</v>
      </c>
      <c r="O4295" t="s">
        <v>1552</v>
      </c>
      <c r="P4295" s="61">
        <v>539</v>
      </c>
      <c r="Q4295" t="s">
        <v>1552</v>
      </c>
      <c r="R4295" s="61">
        <v>539</v>
      </c>
      <c r="S4295" s="61">
        <v>0</v>
      </c>
    </row>
    <row r="4296" spans="1:19" x14ac:dyDescent="0.2">
      <c r="A4296" t="s">
        <v>648</v>
      </c>
      <c r="B4296" t="s">
        <v>1065</v>
      </c>
      <c r="C4296" t="s">
        <v>1436</v>
      </c>
      <c r="D4296" t="s">
        <v>239</v>
      </c>
      <c r="E4296" t="s">
        <v>1546</v>
      </c>
      <c r="F4296" t="s">
        <v>116</v>
      </c>
      <c r="G4296" s="87">
        <v>43678</v>
      </c>
      <c r="H4296" t="s">
        <v>6807</v>
      </c>
      <c r="I4296" t="s">
        <v>6963</v>
      </c>
      <c r="J4296" t="s">
        <v>7032</v>
      </c>
      <c r="K4296">
        <v>10243</v>
      </c>
      <c r="L4296" t="s">
        <v>7027</v>
      </c>
      <c r="M4296" s="87">
        <v>43685</v>
      </c>
      <c r="N4296" t="s">
        <v>1551</v>
      </c>
      <c r="O4296" t="s">
        <v>1552</v>
      </c>
      <c r="P4296" s="61">
        <v>825</v>
      </c>
      <c r="Q4296" t="s">
        <v>1552</v>
      </c>
      <c r="R4296" s="61">
        <v>825</v>
      </c>
      <c r="S4296" s="61">
        <v>0</v>
      </c>
    </row>
    <row r="4297" spans="1:19" x14ac:dyDescent="0.2">
      <c r="A4297" t="s">
        <v>648</v>
      </c>
      <c r="B4297" t="s">
        <v>1065</v>
      </c>
      <c r="C4297" t="s">
        <v>1436</v>
      </c>
      <c r="D4297" t="s">
        <v>239</v>
      </c>
      <c r="E4297" t="s">
        <v>1546</v>
      </c>
      <c r="F4297" t="s">
        <v>116</v>
      </c>
      <c r="G4297" s="87">
        <v>43679</v>
      </c>
      <c r="H4297" t="s">
        <v>2974</v>
      </c>
      <c r="I4297" t="s">
        <v>4485</v>
      </c>
      <c r="J4297" t="s">
        <v>4581</v>
      </c>
      <c r="K4297">
        <v>10243</v>
      </c>
      <c r="L4297" t="s">
        <v>4817</v>
      </c>
      <c r="M4297" s="87">
        <v>43685</v>
      </c>
      <c r="N4297" t="s">
        <v>1551</v>
      </c>
      <c r="O4297" t="s">
        <v>1552</v>
      </c>
      <c r="P4297" s="61">
        <v>300</v>
      </c>
      <c r="Q4297" t="s">
        <v>1552</v>
      </c>
      <c r="R4297" s="61">
        <v>300</v>
      </c>
      <c r="S4297" s="61">
        <v>0</v>
      </c>
    </row>
    <row r="4298" spans="1:19" x14ac:dyDescent="0.2">
      <c r="A4298" t="s">
        <v>648</v>
      </c>
      <c r="B4298" t="s">
        <v>1065</v>
      </c>
      <c r="C4298" t="s">
        <v>1436</v>
      </c>
      <c r="D4298" t="s">
        <v>239</v>
      </c>
      <c r="E4298" t="s">
        <v>1546</v>
      </c>
      <c r="F4298" t="s">
        <v>116</v>
      </c>
      <c r="G4298" s="87">
        <v>43679</v>
      </c>
      <c r="H4298" t="s">
        <v>2974</v>
      </c>
      <c r="I4298" t="s">
        <v>4485</v>
      </c>
      <c r="J4298" t="s">
        <v>4816</v>
      </c>
      <c r="K4298">
        <v>10243</v>
      </c>
      <c r="L4298" t="s">
        <v>4817</v>
      </c>
      <c r="M4298" s="87">
        <v>43685</v>
      </c>
      <c r="N4298" t="s">
        <v>1551</v>
      </c>
      <c r="O4298" t="s">
        <v>1552</v>
      </c>
      <c r="P4298" s="61">
        <v>16918</v>
      </c>
      <c r="Q4298" t="s">
        <v>1552</v>
      </c>
      <c r="R4298" s="61">
        <v>16918</v>
      </c>
      <c r="S4298" s="61">
        <v>0</v>
      </c>
    </row>
    <row r="4299" spans="1:19" x14ac:dyDescent="0.2">
      <c r="A4299" t="s">
        <v>648</v>
      </c>
      <c r="B4299" t="s">
        <v>1065</v>
      </c>
      <c r="C4299" t="s">
        <v>1436</v>
      </c>
      <c r="D4299" t="s">
        <v>239</v>
      </c>
      <c r="E4299" t="s">
        <v>1546</v>
      </c>
      <c r="F4299" t="s">
        <v>116</v>
      </c>
      <c r="G4299" s="87">
        <v>43679</v>
      </c>
      <c r="H4299" t="s">
        <v>2974</v>
      </c>
      <c r="I4299" t="s">
        <v>4485</v>
      </c>
      <c r="J4299" t="s">
        <v>4549</v>
      </c>
      <c r="K4299">
        <v>10243</v>
      </c>
      <c r="L4299" t="s">
        <v>4817</v>
      </c>
      <c r="M4299" s="87">
        <v>43685</v>
      </c>
      <c r="N4299" t="s">
        <v>1551</v>
      </c>
      <c r="O4299" t="s">
        <v>1552</v>
      </c>
      <c r="P4299" s="61">
        <v>1259.5</v>
      </c>
      <c r="Q4299" t="s">
        <v>1552</v>
      </c>
      <c r="R4299" s="61">
        <v>1259.5</v>
      </c>
      <c r="S4299" s="61">
        <v>0</v>
      </c>
    </row>
    <row r="4300" spans="1:19" x14ac:dyDescent="0.2">
      <c r="A4300" t="s">
        <v>648</v>
      </c>
      <c r="B4300" t="s">
        <v>1065</v>
      </c>
      <c r="C4300" t="s">
        <v>1436</v>
      </c>
      <c r="D4300" t="s">
        <v>239</v>
      </c>
      <c r="E4300" t="s">
        <v>1546</v>
      </c>
      <c r="F4300" t="s">
        <v>116</v>
      </c>
      <c r="G4300" s="87">
        <v>43679</v>
      </c>
      <c r="H4300" t="s">
        <v>2974</v>
      </c>
      <c r="I4300" t="s">
        <v>4485</v>
      </c>
      <c r="J4300" t="s">
        <v>4820</v>
      </c>
      <c r="K4300">
        <v>10243</v>
      </c>
      <c r="L4300" t="s">
        <v>4817</v>
      </c>
      <c r="M4300" s="87">
        <v>43685</v>
      </c>
      <c r="N4300" t="s">
        <v>1551</v>
      </c>
      <c r="O4300" t="s">
        <v>1552</v>
      </c>
      <c r="P4300" s="61">
        <v>345</v>
      </c>
      <c r="Q4300" t="s">
        <v>1552</v>
      </c>
      <c r="R4300" s="61">
        <v>345</v>
      </c>
      <c r="S4300" s="61">
        <v>0</v>
      </c>
    </row>
    <row r="4301" spans="1:19" x14ac:dyDescent="0.2">
      <c r="A4301" t="s">
        <v>648</v>
      </c>
      <c r="B4301" t="s">
        <v>1065</v>
      </c>
      <c r="C4301" t="s">
        <v>1436</v>
      </c>
      <c r="D4301" t="s">
        <v>239</v>
      </c>
      <c r="E4301" t="s">
        <v>1546</v>
      </c>
      <c r="F4301" t="s">
        <v>116</v>
      </c>
      <c r="G4301" s="87">
        <v>43679</v>
      </c>
      <c r="H4301" t="s">
        <v>2974</v>
      </c>
      <c r="I4301" t="s">
        <v>4485</v>
      </c>
      <c r="J4301" t="s">
        <v>4819</v>
      </c>
      <c r="K4301">
        <v>10243</v>
      </c>
      <c r="L4301" t="s">
        <v>4817</v>
      </c>
      <c r="M4301" s="87">
        <v>43685</v>
      </c>
      <c r="N4301" t="s">
        <v>1551</v>
      </c>
      <c r="O4301" t="s">
        <v>1552</v>
      </c>
      <c r="P4301" s="61">
        <v>396</v>
      </c>
      <c r="Q4301" t="s">
        <v>1552</v>
      </c>
      <c r="R4301" s="61">
        <v>396</v>
      </c>
      <c r="S4301" s="61">
        <v>0</v>
      </c>
    </row>
    <row r="4302" spans="1:19" x14ac:dyDescent="0.2">
      <c r="A4302" t="s">
        <v>648</v>
      </c>
      <c r="B4302" t="s">
        <v>1065</v>
      </c>
      <c r="C4302" t="s">
        <v>1436</v>
      </c>
      <c r="D4302" t="s">
        <v>239</v>
      </c>
      <c r="E4302" t="s">
        <v>1546</v>
      </c>
      <c r="F4302" t="s">
        <v>116</v>
      </c>
      <c r="G4302" s="87">
        <v>43679</v>
      </c>
      <c r="H4302" t="s">
        <v>2974</v>
      </c>
      <c r="I4302" t="s">
        <v>4485</v>
      </c>
      <c r="J4302" t="s">
        <v>4818</v>
      </c>
      <c r="K4302">
        <v>10243</v>
      </c>
      <c r="L4302" t="s">
        <v>4817</v>
      </c>
      <c r="M4302" s="87">
        <v>43685</v>
      </c>
      <c r="N4302" t="s">
        <v>1551</v>
      </c>
      <c r="O4302" t="s">
        <v>1552</v>
      </c>
      <c r="P4302" s="61">
        <v>330</v>
      </c>
      <c r="Q4302" t="s">
        <v>1552</v>
      </c>
      <c r="R4302" s="61">
        <v>330</v>
      </c>
      <c r="S4302" s="61">
        <v>0</v>
      </c>
    </row>
    <row r="4303" spans="1:19" x14ac:dyDescent="0.2">
      <c r="A4303" t="s">
        <v>648</v>
      </c>
      <c r="B4303" t="s">
        <v>1065</v>
      </c>
      <c r="C4303" t="s">
        <v>1436</v>
      </c>
      <c r="D4303" t="s">
        <v>239</v>
      </c>
      <c r="E4303" t="s">
        <v>1546</v>
      </c>
      <c r="F4303" t="s">
        <v>116</v>
      </c>
      <c r="G4303" s="87">
        <v>43679</v>
      </c>
      <c r="H4303" t="s">
        <v>2974</v>
      </c>
      <c r="I4303" t="s">
        <v>4485</v>
      </c>
      <c r="J4303" t="s">
        <v>4486</v>
      </c>
      <c r="K4303">
        <v>10243</v>
      </c>
      <c r="L4303" t="s">
        <v>4817</v>
      </c>
      <c r="M4303" s="87">
        <v>43685</v>
      </c>
      <c r="N4303" t="s">
        <v>1551</v>
      </c>
      <c r="O4303" t="s">
        <v>1552</v>
      </c>
      <c r="P4303" s="61">
        <v>671</v>
      </c>
      <c r="Q4303" t="s">
        <v>1552</v>
      </c>
      <c r="R4303" s="61">
        <v>671</v>
      </c>
      <c r="S4303" s="61">
        <v>0</v>
      </c>
    </row>
    <row r="4304" spans="1:19" x14ac:dyDescent="0.2">
      <c r="A4304" t="s">
        <v>648</v>
      </c>
      <c r="B4304" t="s">
        <v>1065</v>
      </c>
      <c r="C4304" t="s">
        <v>1436</v>
      </c>
      <c r="D4304" t="s">
        <v>239</v>
      </c>
      <c r="E4304" t="s">
        <v>1546</v>
      </c>
      <c r="F4304" t="s">
        <v>116</v>
      </c>
      <c r="G4304" s="87">
        <v>43679</v>
      </c>
      <c r="H4304" t="s">
        <v>2974</v>
      </c>
      <c r="I4304" t="s">
        <v>4485</v>
      </c>
      <c r="J4304" t="s">
        <v>4546</v>
      </c>
      <c r="K4304">
        <v>10243</v>
      </c>
      <c r="L4304" t="s">
        <v>4817</v>
      </c>
      <c r="M4304" s="87">
        <v>43685</v>
      </c>
      <c r="N4304" t="s">
        <v>1551</v>
      </c>
      <c r="O4304" t="s">
        <v>1552</v>
      </c>
      <c r="P4304" s="61">
        <v>11.5</v>
      </c>
      <c r="Q4304" t="s">
        <v>1552</v>
      </c>
      <c r="R4304" s="61">
        <v>11.5</v>
      </c>
      <c r="S4304" s="61">
        <v>0</v>
      </c>
    </row>
    <row r="4305" spans="1:19" x14ac:dyDescent="0.2">
      <c r="A4305" t="s">
        <v>648</v>
      </c>
      <c r="B4305" t="s">
        <v>1065</v>
      </c>
      <c r="C4305" t="s">
        <v>1436</v>
      </c>
      <c r="D4305" t="s">
        <v>239</v>
      </c>
      <c r="E4305" t="s">
        <v>1546</v>
      </c>
      <c r="F4305" t="s">
        <v>116</v>
      </c>
      <c r="G4305" s="87">
        <v>43679</v>
      </c>
      <c r="H4305" t="s">
        <v>2974</v>
      </c>
      <c r="I4305" t="s">
        <v>4485</v>
      </c>
      <c r="J4305" t="s">
        <v>4488</v>
      </c>
      <c r="K4305">
        <v>10243</v>
      </c>
      <c r="L4305" t="s">
        <v>4817</v>
      </c>
      <c r="M4305" s="87">
        <v>43685</v>
      </c>
      <c r="N4305" t="s">
        <v>1551</v>
      </c>
      <c r="O4305" t="s">
        <v>1552</v>
      </c>
      <c r="P4305" s="61">
        <v>82</v>
      </c>
      <c r="Q4305" t="s">
        <v>1552</v>
      </c>
      <c r="R4305" s="61">
        <v>82</v>
      </c>
      <c r="S4305" s="61">
        <v>0</v>
      </c>
    </row>
    <row r="4306" spans="1:19" x14ac:dyDescent="0.2">
      <c r="A4306" t="s">
        <v>648</v>
      </c>
      <c r="B4306" t="s">
        <v>1065</v>
      </c>
      <c r="C4306" t="s">
        <v>1436</v>
      </c>
      <c r="D4306" t="s">
        <v>239</v>
      </c>
      <c r="E4306" t="s">
        <v>1546</v>
      </c>
      <c r="F4306" t="s">
        <v>116</v>
      </c>
      <c r="G4306" s="87">
        <v>43679</v>
      </c>
      <c r="H4306" t="s">
        <v>2974</v>
      </c>
      <c r="I4306" t="s">
        <v>4485</v>
      </c>
      <c r="J4306" t="s">
        <v>4548</v>
      </c>
      <c r="K4306">
        <v>10243</v>
      </c>
      <c r="L4306" t="s">
        <v>4817</v>
      </c>
      <c r="M4306" s="87">
        <v>43685</v>
      </c>
      <c r="N4306" t="s">
        <v>1551</v>
      </c>
      <c r="O4306" t="s">
        <v>1552</v>
      </c>
      <c r="P4306" s="61">
        <v>3954.56</v>
      </c>
      <c r="Q4306" t="s">
        <v>1552</v>
      </c>
      <c r="R4306" s="61">
        <v>3954.56</v>
      </c>
      <c r="S4306" s="61">
        <v>0</v>
      </c>
    </row>
    <row r="4307" spans="1:19" x14ac:dyDescent="0.2">
      <c r="A4307" t="s">
        <v>648</v>
      </c>
      <c r="B4307" t="s">
        <v>1065</v>
      </c>
      <c r="C4307" t="s">
        <v>1436</v>
      </c>
      <c r="D4307" t="s">
        <v>239</v>
      </c>
      <c r="E4307" t="s">
        <v>1546</v>
      </c>
      <c r="F4307" t="s">
        <v>116</v>
      </c>
      <c r="G4307" s="87">
        <v>43679</v>
      </c>
      <c r="H4307" t="s">
        <v>2974</v>
      </c>
      <c r="I4307" t="s">
        <v>4821</v>
      </c>
      <c r="J4307" t="s">
        <v>4822</v>
      </c>
      <c r="K4307">
        <v>10243</v>
      </c>
      <c r="L4307" t="s">
        <v>4823</v>
      </c>
      <c r="M4307" s="87">
        <v>43685</v>
      </c>
      <c r="N4307" t="s">
        <v>1551</v>
      </c>
      <c r="O4307" t="s">
        <v>1552</v>
      </c>
      <c r="P4307" s="61">
        <v>-1100</v>
      </c>
      <c r="Q4307" t="s">
        <v>1552</v>
      </c>
      <c r="R4307" s="61">
        <v>0</v>
      </c>
      <c r="S4307" s="61">
        <v>-1100</v>
      </c>
    </row>
    <row r="4308" spans="1:19" x14ac:dyDescent="0.2">
      <c r="A4308" t="s">
        <v>648</v>
      </c>
      <c r="B4308" t="s">
        <v>1065</v>
      </c>
      <c r="C4308" t="s">
        <v>1436</v>
      </c>
      <c r="D4308" t="s">
        <v>239</v>
      </c>
      <c r="E4308" t="s">
        <v>1546</v>
      </c>
      <c r="F4308" t="s">
        <v>116</v>
      </c>
      <c r="G4308" s="87">
        <v>43679</v>
      </c>
      <c r="H4308" t="s">
        <v>2974</v>
      </c>
      <c r="I4308" t="s">
        <v>4824</v>
      </c>
      <c r="J4308" t="s">
        <v>4825</v>
      </c>
      <c r="K4308">
        <v>10243</v>
      </c>
      <c r="L4308" t="s">
        <v>4823</v>
      </c>
      <c r="M4308" s="87">
        <v>43685</v>
      </c>
      <c r="N4308" t="s">
        <v>1551</v>
      </c>
      <c r="O4308" t="s">
        <v>1552</v>
      </c>
      <c r="P4308" s="61">
        <v>-13090</v>
      </c>
      <c r="Q4308" t="s">
        <v>1552</v>
      </c>
      <c r="R4308" s="61">
        <v>0</v>
      </c>
      <c r="S4308" s="61">
        <v>-13090</v>
      </c>
    </row>
    <row r="4309" spans="1:19" x14ac:dyDescent="0.2">
      <c r="A4309" t="s">
        <v>648</v>
      </c>
      <c r="B4309" t="s">
        <v>1065</v>
      </c>
      <c r="C4309" t="s">
        <v>1436</v>
      </c>
      <c r="D4309" t="s">
        <v>239</v>
      </c>
      <c r="E4309" t="s">
        <v>1546</v>
      </c>
      <c r="F4309" t="s">
        <v>116</v>
      </c>
      <c r="G4309" s="87">
        <v>43679</v>
      </c>
      <c r="H4309" t="s">
        <v>6807</v>
      </c>
      <c r="I4309" t="s">
        <v>7033</v>
      </c>
      <c r="J4309" t="s">
        <v>7034</v>
      </c>
      <c r="K4309">
        <v>10243</v>
      </c>
      <c r="L4309" t="s">
        <v>7035</v>
      </c>
      <c r="M4309" s="87">
        <v>43685</v>
      </c>
      <c r="N4309" t="s">
        <v>1551</v>
      </c>
      <c r="O4309" t="s">
        <v>1552</v>
      </c>
      <c r="P4309" s="61">
        <v>1100</v>
      </c>
      <c r="Q4309" t="s">
        <v>1552</v>
      </c>
      <c r="R4309" s="61">
        <v>1100</v>
      </c>
      <c r="S4309" s="61">
        <v>0</v>
      </c>
    </row>
    <row r="4310" spans="1:19" x14ac:dyDescent="0.2">
      <c r="A4310" t="s">
        <v>648</v>
      </c>
      <c r="B4310" t="s">
        <v>1065</v>
      </c>
      <c r="C4310" t="s">
        <v>1436</v>
      </c>
      <c r="D4310" t="s">
        <v>239</v>
      </c>
      <c r="E4310" t="s">
        <v>1546</v>
      </c>
      <c r="F4310" t="s">
        <v>116</v>
      </c>
      <c r="G4310" s="87">
        <v>43679</v>
      </c>
      <c r="H4310" t="s">
        <v>6820</v>
      </c>
      <c r="I4310" t="s">
        <v>6821</v>
      </c>
      <c r="K4310">
        <v>10243</v>
      </c>
      <c r="L4310" t="s">
        <v>7036</v>
      </c>
      <c r="M4310" s="87">
        <v>43685</v>
      </c>
      <c r="N4310" t="s">
        <v>1551</v>
      </c>
      <c r="O4310" t="s">
        <v>1552</v>
      </c>
      <c r="P4310" s="61">
        <v>-82</v>
      </c>
      <c r="Q4310" t="s">
        <v>1552</v>
      </c>
      <c r="R4310" s="61">
        <v>0</v>
      </c>
      <c r="S4310" s="61">
        <v>-82</v>
      </c>
    </row>
    <row r="4311" spans="1:19" x14ac:dyDescent="0.2">
      <c r="A4311" t="s">
        <v>648</v>
      </c>
      <c r="B4311" t="s">
        <v>1065</v>
      </c>
      <c r="C4311" t="s">
        <v>1436</v>
      </c>
      <c r="D4311" t="s">
        <v>239</v>
      </c>
      <c r="E4311" t="s">
        <v>1546</v>
      </c>
      <c r="F4311" t="s">
        <v>116</v>
      </c>
      <c r="G4311" s="87">
        <v>43679</v>
      </c>
      <c r="H4311" t="s">
        <v>6820</v>
      </c>
      <c r="I4311" t="s">
        <v>6823</v>
      </c>
      <c r="K4311">
        <v>10243</v>
      </c>
      <c r="L4311" t="s">
        <v>7036</v>
      </c>
      <c r="M4311" s="87">
        <v>43685</v>
      </c>
      <c r="N4311" t="s">
        <v>1551</v>
      </c>
      <c r="O4311" t="s">
        <v>1552</v>
      </c>
      <c r="P4311" s="61">
        <v>-671</v>
      </c>
      <c r="Q4311" t="s">
        <v>1552</v>
      </c>
      <c r="R4311" s="61">
        <v>0</v>
      </c>
      <c r="S4311" s="61">
        <v>-671</v>
      </c>
    </row>
    <row r="4312" spans="1:19" x14ac:dyDescent="0.2">
      <c r="A4312" t="s">
        <v>648</v>
      </c>
      <c r="B4312" t="s">
        <v>1065</v>
      </c>
      <c r="C4312" t="s">
        <v>1436</v>
      </c>
      <c r="D4312" t="s">
        <v>239</v>
      </c>
      <c r="E4312" t="s">
        <v>1546</v>
      </c>
      <c r="F4312" t="s">
        <v>116</v>
      </c>
      <c r="G4312" s="87">
        <v>43679</v>
      </c>
      <c r="H4312" t="s">
        <v>6820</v>
      </c>
      <c r="I4312" t="s">
        <v>7037</v>
      </c>
      <c r="K4312">
        <v>10243</v>
      </c>
      <c r="L4312" t="s">
        <v>7036</v>
      </c>
      <c r="M4312" s="87">
        <v>43685</v>
      </c>
      <c r="N4312" t="s">
        <v>1551</v>
      </c>
      <c r="O4312" t="s">
        <v>1552</v>
      </c>
      <c r="P4312" s="61">
        <v>-396</v>
      </c>
      <c r="Q4312" t="s">
        <v>1552</v>
      </c>
      <c r="R4312" s="61">
        <v>0</v>
      </c>
      <c r="S4312" s="61">
        <v>-396</v>
      </c>
    </row>
    <row r="4313" spans="1:19" x14ac:dyDescent="0.2">
      <c r="A4313" t="s">
        <v>648</v>
      </c>
      <c r="B4313" t="s">
        <v>1065</v>
      </c>
      <c r="C4313" t="s">
        <v>1436</v>
      </c>
      <c r="D4313" t="s">
        <v>239</v>
      </c>
      <c r="E4313" t="s">
        <v>1546</v>
      </c>
      <c r="F4313" t="s">
        <v>116</v>
      </c>
      <c r="G4313" s="87">
        <v>43679</v>
      </c>
      <c r="H4313" t="s">
        <v>6820</v>
      </c>
      <c r="I4313" t="s">
        <v>6854</v>
      </c>
      <c r="K4313">
        <v>10243</v>
      </c>
      <c r="L4313" t="s">
        <v>7036</v>
      </c>
      <c r="M4313" s="87">
        <v>43685</v>
      </c>
      <c r="N4313" t="s">
        <v>1551</v>
      </c>
      <c r="O4313" t="s">
        <v>1552</v>
      </c>
      <c r="P4313" s="61">
        <v>-1259.5</v>
      </c>
      <c r="Q4313" t="s">
        <v>1552</v>
      </c>
      <c r="R4313" s="61">
        <v>0</v>
      </c>
      <c r="S4313" s="61">
        <v>-1259.5</v>
      </c>
    </row>
    <row r="4314" spans="1:19" x14ac:dyDescent="0.2">
      <c r="A4314" t="s">
        <v>648</v>
      </c>
      <c r="B4314" t="s">
        <v>1065</v>
      </c>
      <c r="C4314" t="s">
        <v>1436</v>
      </c>
      <c r="D4314" t="s">
        <v>239</v>
      </c>
      <c r="E4314" t="s">
        <v>1546</v>
      </c>
      <c r="F4314" t="s">
        <v>116</v>
      </c>
      <c r="G4314" s="87">
        <v>43679</v>
      </c>
      <c r="H4314" t="s">
        <v>6820</v>
      </c>
      <c r="I4314" t="s">
        <v>7038</v>
      </c>
      <c r="K4314">
        <v>10243</v>
      </c>
      <c r="L4314" t="s">
        <v>7036</v>
      </c>
      <c r="M4314" s="87">
        <v>43685</v>
      </c>
      <c r="N4314" t="s">
        <v>1551</v>
      </c>
      <c r="O4314" t="s">
        <v>1552</v>
      </c>
      <c r="P4314" s="61">
        <v>-330</v>
      </c>
      <c r="Q4314" t="s">
        <v>1552</v>
      </c>
      <c r="R4314" s="61">
        <v>0</v>
      </c>
      <c r="S4314" s="61">
        <v>-330</v>
      </c>
    </row>
    <row r="4315" spans="1:19" x14ac:dyDescent="0.2">
      <c r="A4315" t="s">
        <v>648</v>
      </c>
      <c r="B4315" t="s">
        <v>1065</v>
      </c>
      <c r="C4315" t="s">
        <v>1436</v>
      </c>
      <c r="D4315" t="s">
        <v>239</v>
      </c>
      <c r="E4315" t="s">
        <v>1546</v>
      </c>
      <c r="F4315" t="s">
        <v>116</v>
      </c>
      <c r="G4315" s="87">
        <v>43679</v>
      </c>
      <c r="H4315" t="s">
        <v>6820</v>
      </c>
      <c r="I4315" t="s">
        <v>6875</v>
      </c>
      <c r="K4315">
        <v>10243</v>
      </c>
      <c r="L4315" t="s">
        <v>7036</v>
      </c>
      <c r="M4315" s="87">
        <v>43685</v>
      </c>
      <c r="N4315" t="s">
        <v>1551</v>
      </c>
      <c r="O4315" t="s">
        <v>1552</v>
      </c>
      <c r="P4315" s="61">
        <v>-300</v>
      </c>
      <c r="Q4315" t="s">
        <v>1552</v>
      </c>
      <c r="R4315" s="61">
        <v>0</v>
      </c>
      <c r="S4315" s="61">
        <v>-300</v>
      </c>
    </row>
    <row r="4316" spans="1:19" x14ac:dyDescent="0.2">
      <c r="A4316" t="s">
        <v>648</v>
      </c>
      <c r="B4316" t="s">
        <v>1065</v>
      </c>
      <c r="C4316" t="s">
        <v>1436</v>
      </c>
      <c r="D4316" t="s">
        <v>239</v>
      </c>
      <c r="E4316" t="s">
        <v>1546</v>
      </c>
      <c r="F4316" t="s">
        <v>116</v>
      </c>
      <c r="G4316" s="87">
        <v>43679</v>
      </c>
      <c r="H4316" t="s">
        <v>6807</v>
      </c>
      <c r="I4316" t="s">
        <v>7039</v>
      </c>
      <c r="J4316" t="s">
        <v>7040</v>
      </c>
      <c r="K4316">
        <v>10243</v>
      </c>
      <c r="L4316" t="s">
        <v>7035</v>
      </c>
      <c r="M4316" s="87">
        <v>43685</v>
      </c>
      <c r="N4316" t="s">
        <v>1551</v>
      </c>
      <c r="O4316" t="s">
        <v>1552</v>
      </c>
      <c r="P4316" s="61">
        <v>13090</v>
      </c>
      <c r="Q4316" t="s">
        <v>1552</v>
      </c>
      <c r="R4316" s="61">
        <v>13090</v>
      </c>
      <c r="S4316" s="61">
        <v>0</v>
      </c>
    </row>
    <row r="4317" spans="1:19" x14ac:dyDescent="0.2">
      <c r="A4317" t="s">
        <v>648</v>
      </c>
      <c r="B4317" t="s">
        <v>1065</v>
      </c>
      <c r="C4317" t="s">
        <v>1436</v>
      </c>
      <c r="D4317" t="s">
        <v>239</v>
      </c>
      <c r="E4317" t="s">
        <v>1546</v>
      </c>
      <c r="F4317" t="s">
        <v>116</v>
      </c>
      <c r="G4317" s="87">
        <v>43679</v>
      </c>
      <c r="H4317" t="s">
        <v>6820</v>
      </c>
      <c r="I4317" t="s">
        <v>7041</v>
      </c>
      <c r="K4317">
        <v>10243</v>
      </c>
      <c r="L4317" t="s">
        <v>7036</v>
      </c>
      <c r="M4317" s="87">
        <v>43685</v>
      </c>
      <c r="N4317" t="s">
        <v>1551</v>
      </c>
      <c r="O4317" t="s">
        <v>1552</v>
      </c>
      <c r="P4317" s="61">
        <v>-16918</v>
      </c>
      <c r="Q4317" t="s">
        <v>1552</v>
      </c>
      <c r="R4317" s="61">
        <v>0</v>
      </c>
      <c r="S4317" s="61">
        <v>-16918</v>
      </c>
    </row>
    <row r="4318" spans="1:19" x14ac:dyDescent="0.2">
      <c r="A4318" t="s">
        <v>648</v>
      </c>
      <c r="B4318" t="s">
        <v>1065</v>
      </c>
      <c r="C4318" t="s">
        <v>1436</v>
      </c>
      <c r="D4318" t="s">
        <v>239</v>
      </c>
      <c r="E4318" t="s">
        <v>1546</v>
      </c>
      <c r="F4318" t="s">
        <v>116</v>
      </c>
      <c r="G4318" s="87">
        <v>43679</v>
      </c>
      <c r="H4318" t="s">
        <v>6820</v>
      </c>
      <c r="I4318" t="s">
        <v>6855</v>
      </c>
      <c r="K4318">
        <v>10243</v>
      </c>
      <c r="L4318" t="s">
        <v>7036</v>
      </c>
      <c r="M4318" s="87">
        <v>43685</v>
      </c>
      <c r="N4318" t="s">
        <v>1551</v>
      </c>
      <c r="O4318" t="s">
        <v>1552</v>
      </c>
      <c r="P4318" s="61">
        <v>-11.5</v>
      </c>
      <c r="Q4318" t="s">
        <v>1552</v>
      </c>
      <c r="R4318" s="61">
        <v>0</v>
      </c>
      <c r="S4318" s="61">
        <v>-11.5</v>
      </c>
    </row>
    <row r="4319" spans="1:19" x14ac:dyDescent="0.2">
      <c r="A4319" t="s">
        <v>648</v>
      </c>
      <c r="B4319" t="s">
        <v>1065</v>
      </c>
      <c r="C4319" t="s">
        <v>1436</v>
      </c>
      <c r="D4319" t="s">
        <v>239</v>
      </c>
      <c r="E4319" t="s">
        <v>1546</v>
      </c>
      <c r="F4319" t="s">
        <v>116</v>
      </c>
      <c r="G4319" s="87">
        <v>43679</v>
      </c>
      <c r="H4319" t="s">
        <v>6820</v>
      </c>
      <c r="I4319" t="s">
        <v>6856</v>
      </c>
      <c r="K4319">
        <v>10243</v>
      </c>
      <c r="L4319" t="s">
        <v>7036</v>
      </c>
      <c r="M4319" s="87">
        <v>43685</v>
      </c>
      <c r="N4319" t="s">
        <v>1551</v>
      </c>
      <c r="O4319" t="s">
        <v>1552</v>
      </c>
      <c r="P4319" s="61">
        <v>-3954.56</v>
      </c>
      <c r="Q4319" t="s">
        <v>1552</v>
      </c>
      <c r="R4319" s="61">
        <v>0</v>
      </c>
      <c r="S4319" s="61">
        <v>-3954.56</v>
      </c>
    </row>
    <row r="4320" spans="1:19" x14ac:dyDescent="0.2">
      <c r="A4320" t="s">
        <v>648</v>
      </c>
      <c r="B4320" t="s">
        <v>1065</v>
      </c>
      <c r="C4320" t="s">
        <v>1436</v>
      </c>
      <c r="D4320" t="s">
        <v>239</v>
      </c>
      <c r="E4320" t="s">
        <v>1546</v>
      </c>
      <c r="F4320" t="s">
        <v>116</v>
      </c>
      <c r="G4320" s="87">
        <v>43679</v>
      </c>
      <c r="H4320" t="s">
        <v>6820</v>
      </c>
      <c r="I4320" t="s">
        <v>7042</v>
      </c>
      <c r="K4320">
        <v>10243</v>
      </c>
      <c r="L4320" t="s">
        <v>7036</v>
      </c>
      <c r="M4320" s="87">
        <v>43685</v>
      </c>
      <c r="N4320" t="s">
        <v>1551</v>
      </c>
      <c r="O4320" t="s">
        <v>1552</v>
      </c>
      <c r="P4320" s="61">
        <v>-345</v>
      </c>
      <c r="Q4320" t="s">
        <v>1552</v>
      </c>
      <c r="R4320" s="61">
        <v>0</v>
      </c>
      <c r="S4320" s="61">
        <v>-345</v>
      </c>
    </row>
    <row r="4321" spans="1:19" x14ac:dyDescent="0.2">
      <c r="A4321" t="s">
        <v>648</v>
      </c>
      <c r="B4321" t="s">
        <v>1065</v>
      </c>
      <c r="C4321" t="s">
        <v>1436</v>
      </c>
      <c r="D4321" t="s">
        <v>239</v>
      </c>
      <c r="E4321" t="s">
        <v>1546</v>
      </c>
      <c r="F4321" t="s">
        <v>116</v>
      </c>
      <c r="G4321" s="87">
        <v>43682</v>
      </c>
      <c r="H4321" t="s">
        <v>2974</v>
      </c>
      <c r="I4321" t="s">
        <v>4826</v>
      </c>
      <c r="J4321" t="s">
        <v>4827</v>
      </c>
      <c r="K4321">
        <v>10243</v>
      </c>
      <c r="L4321" t="s">
        <v>4118</v>
      </c>
      <c r="M4321" s="87">
        <v>43685</v>
      </c>
      <c r="N4321" t="s">
        <v>1551</v>
      </c>
      <c r="O4321" t="s">
        <v>1552</v>
      </c>
      <c r="P4321" s="61">
        <v>-239</v>
      </c>
      <c r="Q4321" t="s">
        <v>1552</v>
      </c>
      <c r="R4321" s="61">
        <v>0</v>
      </c>
      <c r="S4321" s="61">
        <v>-239</v>
      </c>
    </row>
    <row r="4322" spans="1:19" x14ac:dyDescent="0.2">
      <c r="A4322" t="s">
        <v>648</v>
      </c>
      <c r="B4322" t="s">
        <v>1065</v>
      </c>
      <c r="C4322" t="s">
        <v>1436</v>
      </c>
      <c r="D4322" t="s">
        <v>239</v>
      </c>
      <c r="E4322" t="s">
        <v>1546</v>
      </c>
      <c r="F4322" t="s">
        <v>116</v>
      </c>
      <c r="G4322" s="87">
        <v>43682</v>
      </c>
      <c r="H4322" t="s">
        <v>2974</v>
      </c>
      <c r="I4322" t="s">
        <v>4831</v>
      </c>
      <c r="J4322" t="s">
        <v>4520</v>
      </c>
      <c r="K4322">
        <v>10243</v>
      </c>
      <c r="L4322" t="s">
        <v>4830</v>
      </c>
      <c r="M4322" s="87">
        <v>43685</v>
      </c>
      <c r="N4322" t="s">
        <v>1551</v>
      </c>
      <c r="O4322" t="s">
        <v>1552</v>
      </c>
      <c r="P4322" s="61">
        <v>-4675</v>
      </c>
      <c r="Q4322" t="s">
        <v>1552</v>
      </c>
      <c r="R4322" s="61">
        <v>0</v>
      </c>
      <c r="S4322" s="61">
        <v>-4675</v>
      </c>
    </row>
    <row r="4323" spans="1:19" x14ac:dyDescent="0.2">
      <c r="A4323" t="s">
        <v>648</v>
      </c>
      <c r="B4323" t="s">
        <v>1065</v>
      </c>
      <c r="C4323" t="s">
        <v>1436</v>
      </c>
      <c r="D4323" t="s">
        <v>239</v>
      </c>
      <c r="E4323" t="s">
        <v>1546</v>
      </c>
      <c r="F4323" t="s">
        <v>116</v>
      </c>
      <c r="G4323" s="87">
        <v>43682</v>
      </c>
      <c r="H4323" t="s">
        <v>2974</v>
      </c>
      <c r="I4323" t="s">
        <v>4832</v>
      </c>
      <c r="J4323" t="s">
        <v>4833</v>
      </c>
      <c r="K4323">
        <v>10243</v>
      </c>
      <c r="L4323" t="s">
        <v>4118</v>
      </c>
      <c r="M4323" s="87">
        <v>43685</v>
      </c>
      <c r="N4323" t="s">
        <v>1551</v>
      </c>
      <c r="O4323" t="s">
        <v>1552</v>
      </c>
      <c r="P4323" s="61">
        <v>-825</v>
      </c>
      <c r="Q4323" t="s">
        <v>1552</v>
      </c>
      <c r="R4323" s="61">
        <v>0</v>
      </c>
      <c r="S4323" s="61">
        <v>-825</v>
      </c>
    </row>
    <row r="4324" spans="1:19" x14ac:dyDescent="0.2">
      <c r="A4324" t="s">
        <v>648</v>
      </c>
      <c r="B4324" t="s">
        <v>1065</v>
      </c>
      <c r="C4324" t="s">
        <v>1436</v>
      </c>
      <c r="D4324" t="s">
        <v>239</v>
      </c>
      <c r="E4324" t="s">
        <v>1546</v>
      </c>
      <c r="F4324" t="s">
        <v>116</v>
      </c>
      <c r="G4324" s="87">
        <v>43682</v>
      </c>
      <c r="H4324" t="s">
        <v>6807</v>
      </c>
      <c r="I4324" t="s">
        <v>6827</v>
      </c>
      <c r="J4324" t="s">
        <v>7043</v>
      </c>
      <c r="K4324">
        <v>10243</v>
      </c>
      <c r="L4324" t="s">
        <v>7044</v>
      </c>
      <c r="M4324" s="87">
        <v>43685</v>
      </c>
      <c r="N4324" t="s">
        <v>1551</v>
      </c>
      <c r="O4324" t="s">
        <v>1552</v>
      </c>
      <c r="P4324" s="61">
        <v>4675</v>
      </c>
      <c r="Q4324" t="s">
        <v>1552</v>
      </c>
      <c r="R4324" s="61">
        <v>4675</v>
      </c>
      <c r="S4324" s="61">
        <v>0</v>
      </c>
    </row>
    <row r="4325" spans="1:19" x14ac:dyDescent="0.2">
      <c r="A4325" t="s">
        <v>648</v>
      </c>
      <c r="B4325" t="s">
        <v>1065</v>
      </c>
      <c r="C4325" t="s">
        <v>1436</v>
      </c>
      <c r="D4325" t="s">
        <v>239</v>
      </c>
      <c r="E4325" t="s">
        <v>1546</v>
      </c>
      <c r="F4325" t="s">
        <v>116</v>
      </c>
      <c r="G4325" s="87">
        <v>43682</v>
      </c>
      <c r="H4325" t="s">
        <v>6807</v>
      </c>
      <c r="I4325" t="s">
        <v>7045</v>
      </c>
      <c r="J4325" t="s">
        <v>7046</v>
      </c>
      <c r="K4325">
        <v>10243</v>
      </c>
      <c r="L4325" t="s">
        <v>7047</v>
      </c>
      <c r="M4325" s="87">
        <v>43685</v>
      </c>
      <c r="N4325" t="s">
        <v>1551</v>
      </c>
      <c r="O4325" t="s">
        <v>1552</v>
      </c>
      <c r="P4325" s="61">
        <v>239</v>
      </c>
      <c r="Q4325" t="s">
        <v>1552</v>
      </c>
      <c r="R4325" s="61">
        <v>239</v>
      </c>
      <c r="S4325" s="61">
        <v>0</v>
      </c>
    </row>
    <row r="4326" spans="1:19" x14ac:dyDescent="0.2">
      <c r="A4326" t="s">
        <v>648</v>
      </c>
      <c r="B4326" t="s">
        <v>1065</v>
      </c>
      <c r="C4326" t="s">
        <v>1436</v>
      </c>
      <c r="D4326" t="s">
        <v>239</v>
      </c>
      <c r="E4326" t="s">
        <v>1546</v>
      </c>
      <c r="F4326" t="s">
        <v>116</v>
      </c>
      <c r="G4326" s="87">
        <v>43682</v>
      </c>
      <c r="H4326" t="s">
        <v>6807</v>
      </c>
      <c r="I4326" t="s">
        <v>7048</v>
      </c>
      <c r="J4326" t="s">
        <v>7049</v>
      </c>
      <c r="K4326">
        <v>10243</v>
      </c>
      <c r="L4326" t="s">
        <v>7047</v>
      </c>
      <c r="M4326" s="87">
        <v>43685</v>
      </c>
      <c r="N4326" t="s">
        <v>1551</v>
      </c>
      <c r="O4326" t="s">
        <v>1552</v>
      </c>
      <c r="P4326" s="61">
        <v>825</v>
      </c>
      <c r="Q4326" t="s">
        <v>1552</v>
      </c>
      <c r="R4326" s="61">
        <v>825</v>
      </c>
      <c r="S4326" s="61">
        <v>0</v>
      </c>
    </row>
    <row r="4327" spans="1:19" x14ac:dyDescent="0.2">
      <c r="A4327" t="s">
        <v>648</v>
      </c>
      <c r="B4327" t="s">
        <v>1065</v>
      </c>
      <c r="C4327" t="s">
        <v>1436</v>
      </c>
      <c r="D4327" t="s">
        <v>239</v>
      </c>
      <c r="E4327" t="s">
        <v>1546</v>
      </c>
      <c r="F4327" t="s">
        <v>116</v>
      </c>
      <c r="G4327" s="87">
        <v>43683</v>
      </c>
      <c r="H4327" t="s">
        <v>2974</v>
      </c>
      <c r="I4327" t="s">
        <v>4834</v>
      </c>
      <c r="J4327" t="s">
        <v>4516</v>
      </c>
      <c r="K4327">
        <v>10243</v>
      </c>
      <c r="L4327" t="s">
        <v>4835</v>
      </c>
      <c r="M4327" s="87">
        <v>43685</v>
      </c>
      <c r="N4327" t="s">
        <v>1551</v>
      </c>
      <c r="O4327" t="s">
        <v>1552</v>
      </c>
      <c r="P4327" s="61">
        <v>-924</v>
      </c>
      <c r="Q4327" t="s">
        <v>1552</v>
      </c>
      <c r="R4327" s="61">
        <v>0</v>
      </c>
      <c r="S4327" s="61">
        <v>-924</v>
      </c>
    </row>
    <row r="4328" spans="1:19" x14ac:dyDescent="0.2">
      <c r="A4328" t="s">
        <v>648</v>
      </c>
      <c r="B4328" t="s">
        <v>1065</v>
      </c>
      <c r="C4328" t="s">
        <v>1436</v>
      </c>
      <c r="D4328" t="s">
        <v>239</v>
      </c>
      <c r="E4328" t="s">
        <v>1546</v>
      </c>
      <c r="F4328" t="s">
        <v>116</v>
      </c>
      <c r="G4328" s="87">
        <v>43683</v>
      </c>
      <c r="H4328" t="s">
        <v>2974</v>
      </c>
      <c r="I4328" t="s">
        <v>4843</v>
      </c>
      <c r="J4328" t="s">
        <v>4779</v>
      </c>
      <c r="K4328">
        <v>10243</v>
      </c>
      <c r="L4328" t="s">
        <v>4835</v>
      </c>
      <c r="M4328" s="87">
        <v>43685</v>
      </c>
      <c r="N4328" t="s">
        <v>1551</v>
      </c>
      <c r="O4328" t="s">
        <v>1552</v>
      </c>
      <c r="P4328" s="61">
        <v>-935</v>
      </c>
      <c r="Q4328" t="s">
        <v>1552</v>
      </c>
      <c r="R4328" s="61">
        <v>0</v>
      </c>
      <c r="S4328" s="61">
        <v>-935</v>
      </c>
    </row>
    <row r="4329" spans="1:19" x14ac:dyDescent="0.2">
      <c r="A4329" t="s">
        <v>648</v>
      </c>
      <c r="B4329" t="s">
        <v>1065</v>
      </c>
      <c r="C4329" t="s">
        <v>1436</v>
      </c>
      <c r="D4329" t="s">
        <v>239</v>
      </c>
      <c r="E4329" t="s">
        <v>1546</v>
      </c>
      <c r="F4329" t="s">
        <v>116</v>
      </c>
      <c r="G4329" s="87">
        <v>43683</v>
      </c>
      <c r="H4329" t="s">
        <v>2974</v>
      </c>
      <c r="I4329" t="s">
        <v>4846</v>
      </c>
      <c r="J4329" t="s">
        <v>4708</v>
      </c>
      <c r="K4329">
        <v>10243</v>
      </c>
      <c r="L4329" t="s">
        <v>4847</v>
      </c>
      <c r="M4329" s="87">
        <v>43685</v>
      </c>
      <c r="N4329" t="s">
        <v>1551</v>
      </c>
      <c r="O4329" t="s">
        <v>1552</v>
      </c>
      <c r="P4329" s="61">
        <v>3725.91</v>
      </c>
      <c r="Q4329" t="s">
        <v>1552</v>
      </c>
      <c r="R4329" s="61">
        <v>3725.91</v>
      </c>
      <c r="S4329" s="61">
        <v>0</v>
      </c>
    </row>
    <row r="4330" spans="1:19" x14ac:dyDescent="0.2">
      <c r="A4330" t="s">
        <v>648</v>
      </c>
      <c r="B4330" t="s">
        <v>1065</v>
      </c>
      <c r="C4330" t="s">
        <v>1436</v>
      </c>
      <c r="D4330" t="s">
        <v>239</v>
      </c>
      <c r="E4330" t="s">
        <v>1546</v>
      </c>
      <c r="F4330" t="s">
        <v>116</v>
      </c>
      <c r="G4330" s="87">
        <v>43683</v>
      </c>
      <c r="H4330" t="s">
        <v>6807</v>
      </c>
      <c r="I4330" t="s">
        <v>6835</v>
      </c>
      <c r="J4330" t="s">
        <v>7050</v>
      </c>
      <c r="K4330">
        <v>10243</v>
      </c>
      <c r="L4330" t="s">
        <v>7051</v>
      </c>
      <c r="M4330" s="87">
        <v>43685</v>
      </c>
      <c r="N4330" t="s">
        <v>1551</v>
      </c>
      <c r="O4330" t="s">
        <v>1552</v>
      </c>
      <c r="P4330" s="61">
        <v>924</v>
      </c>
      <c r="Q4330" t="s">
        <v>1552</v>
      </c>
      <c r="R4330" s="61">
        <v>924</v>
      </c>
      <c r="S4330" s="61">
        <v>0</v>
      </c>
    </row>
    <row r="4331" spans="1:19" x14ac:dyDescent="0.2">
      <c r="A4331" t="s">
        <v>648</v>
      </c>
      <c r="B4331" t="s">
        <v>1065</v>
      </c>
      <c r="C4331" t="s">
        <v>1436</v>
      </c>
      <c r="D4331" t="s">
        <v>239</v>
      </c>
      <c r="E4331" t="s">
        <v>1546</v>
      </c>
      <c r="F4331" t="s">
        <v>116</v>
      </c>
      <c r="G4331" s="87">
        <v>43683</v>
      </c>
      <c r="H4331" t="s">
        <v>6807</v>
      </c>
      <c r="I4331" t="s">
        <v>7007</v>
      </c>
      <c r="J4331" t="s">
        <v>7052</v>
      </c>
      <c r="K4331">
        <v>10243</v>
      </c>
      <c r="L4331" t="s">
        <v>7051</v>
      </c>
      <c r="M4331" s="87">
        <v>43685</v>
      </c>
      <c r="N4331" t="s">
        <v>1551</v>
      </c>
      <c r="O4331" t="s">
        <v>1552</v>
      </c>
      <c r="P4331" s="61">
        <v>935</v>
      </c>
      <c r="Q4331" t="s">
        <v>1552</v>
      </c>
      <c r="R4331" s="61">
        <v>935</v>
      </c>
      <c r="S4331" s="61">
        <v>0</v>
      </c>
    </row>
    <row r="4332" spans="1:19" x14ac:dyDescent="0.2">
      <c r="A4332" t="s">
        <v>648</v>
      </c>
      <c r="B4332" t="s">
        <v>1065</v>
      </c>
      <c r="C4332" t="s">
        <v>1436</v>
      </c>
      <c r="D4332" t="s">
        <v>239</v>
      </c>
      <c r="E4332" t="s">
        <v>1546</v>
      </c>
      <c r="F4332" t="s">
        <v>116</v>
      </c>
      <c r="G4332" s="87">
        <v>43683</v>
      </c>
      <c r="H4332" t="s">
        <v>6820</v>
      </c>
      <c r="I4332" t="s">
        <v>6944</v>
      </c>
      <c r="K4332">
        <v>10243</v>
      </c>
      <c r="L4332" t="s">
        <v>7053</v>
      </c>
      <c r="M4332" s="87">
        <v>43685</v>
      </c>
      <c r="N4332" t="s">
        <v>1551</v>
      </c>
      <c r="O4332" t="s">
        <v>1552</v>
      </c>
      <c r="P4332" s="61">
        <v>-3725.91</v>
      </c>
      <c r="Q4332" t="s">
        <v>1552</v>
      </c>
      <c r="R4332" s="61">
        <v>0</v>
      </c>
      <c r="S4332" s="61">
        <v>-3725.91</v>
      </c>
    </row>
    <row r="4333" spans="1:19" x14ac:dyDescent="0.2">
      <c r="A4333" t="s">
        <v>648</v>
      </c>
      <c r="B4333" t="s">
        <v>1065</v>
      </c>
      <c r="C4333" t="s">
        <v>1436</v>
      </c>
      <c r="D4333" t="s">
        <v>239</v>
      </c>
      <c r="E4333" t="s">
        <v>1546</v>
      </c>
      <c r="F4333" t="s">
        <v>116</v>
      </c>
      <c r="G4333" s="87">
        <v>43684</v>
      </c>
      <c r="H4333" t="s">
        <v>2974</v>
      </c>
      <c r="I4333" t="s">
        <v>4848</v>
      </c>
      <c r="J4333" t="s">
        <v>4849</v>
      </c>
      <c r="K4333">
        <v>10243</v>
      </c>
      <c r="L4333" t="s">
        <v>4850</v>
      </c>
      <c r="M4333" s="87">
        <v>43685</v>
      </c>
      <c r="N4333" t="s">
        <v>1551</v>
      </c>
      <c r="O4333" t="s">
        <v>1552</v>
      </c>
      <c r="P4333" s="61">
        <v>-561</v>
      </c>
      <c r="Q4333" t="s">
        <v>1552</v>
      </c>
      <c r="R4333" s="61">
        <v>0</v>
      </c>
      <c r="S4333" s="61">
        <v>-561</v>
      </c>
    </row>
    <row r="4334" spans="1:19" x14ac:dyDescent="0.2">
      <c r="A4334" t="s">
        <v>648</v>
      </c>
      <c r="B4334" t="s">
        <v>1065</v>
      </c>
      <c r="C4334" t="s">
        <v>1436</v>
      </c>
      <c r="D4334" t="s">
        <v>239</v>
      </c>
      <c r="E4334" t="s">
        <v>1546</v>
      </c>
      <c r="F4334" t="s">
        <v>116</v>
      </c>
      <c r="G4334" s="87">
        <v>43684</v>
      </c>
      <c r="H4334" t="s">
        <v>2974</v>
      </c>
      <c r="I4334" t="s">
        <v>4851</v>
      </c>
      <c r="J4334" t="s">
        <v>4852</v>
      </c>
      <c r="K4334">
        <v>10243</v>
      </c>
      <c r="L4334" t="s">
        <v>4850</v>
      </c>
      <c r="M4334" s="87">
        <v>43685</v>
      </c>
      <c r="N4334" t="s">
        <v>1551</v>
      </c>
      <c r="O4334" t="s">
        <v>1552</v>
      </c>
      <c r="P4334" s="61">
        <v>-550</v>
      </c>
      <c r="Q4334" t="s">
        <v>1552</v>
      </c>
      <c r="R4334" s="61">
        <v>0</v>
      </c>
      <c r="S4334" s="61">
        <v>-550</v>
      </c>
    </row>
    <row r="4335" spans="1:19" x14ac:dyDescent="0.2">
      <c r="A4335" t="s">
        <v>648</v>
      </c>
      <c r="B4335" t="s">
        <v>1065</v>
      </c>
      <c r="C4335" t="s">
        <v>1436</v>
      </c>
      <c r="D4335" t="s">
        <v>239</v>
      </c>
      <c r="E4335" t="s">
        <v>1546</v>
      </c>
      <c r="F4335" t="s">
        <v>116</v>
      </c>
      <c r="G4335" s="87">
        <v>43684</v>
      </c>
      <c r="H4335" t="s">
        <v>2974</v>
      </c>
      <c r="I4335" t="s">
        <v>4853</v>
      </c>
      <c r="J4335" t="s">
        <v>4555</v>
      </c>
      <c r="K4335">
        <v>10243</v>
      </c>
      <c r="L4335" t="s">
        <v>4850</v>
      </c>
      <c r="M4335" s="87">
        <v>43685</v>
      </c>
      <c r="N4335" t="s">
        <v>1551</v>
      </c>
      <c r="O4335" t="s">
        <v>1552</v>
      </c>
      <c r="P4335" s="61">
        <v>-357.5</v>
      </c>
      <c r="Q4335" t="s">
        <v>1552</v>
      </c>
      <c r="R4335" s="61">
        <v>0</v>
      </c>
      <c r="S4335" s="61">
        <v>-357.5</v>
      </c>
    </row>
    <row r="4336" spans="1:19" x14ac:dyDescent="0.2">
      <c r="A4336" t="s">
        <v>648</v>
      </c>
      <c r="B4336" t="s">
        <v>1065</v>
      </c>
      <c r="C4336" t="s">
        <v>1436</v>
      </c>
      <c r="D4336" t="s">
        <v>239</v>
      </c>
      <c r="E4336" t="s">
        <v>1546</v>
      </c>
      <c r="F4336" t="s">
        <v>116</v>
      </c>
      <c r="G4336" s="87">
        <v>43684</v>
      </c>
      <c r="H4336" t="s">
        <v>2974</v>
      </c>
      <c r="I4336" t="s">
        <v>4863</v>
      </c>
      <c r="J4336" t="s">
        <v>4864</v>
      </c>
      <c r="K4336">
        <v>10243</v>
      </c>
      <c r="L4336" t="s">
        <v>4865</v>
      </c>
      <c r="M4336" s="87">
        <v>43685</v>
      </c>
      <c r="N4336" t="s">
        <v>1551</v>
      </c>
      <c r="O4336" t="s">
        <v>1552</v>
      </c>
      <c r="P4336" s="61">
        <v>-1100</v>
      </c>
      <c r="Q4336" t="s">
        <v>1552</v>
      </c>
      <c r="R4336" s="61">
        <v>0</v>
      </c>
      <c r="S4336" s="61">
        <v>-1100</v>
      </c>
    </row>
    <row r="4337" spans="1:19" x14ac:dyDescent="0.2">
      <c r="A4337" t="s">
        <v>648</v>
      </c>
      <c r="B4337" t="s">
        <v>1065</v>
      </c>
      <c r="C4337" t="s">
        <v>1436</v>
      </c>
      <c r="D4337" t="s">
        <v>239</v>
      </c>
      <c r="E4337" t="s">
        <v>1546</v>
      </c>
      <c r="F4337" t="s">
        <v>116</v>
      </c>
      <c r="G4337" s="87">
        <v>43684</v>
      </c>
      <c r="H4337" t="s">
        <v>2974</v>
      </c>
      <c r="I4337" t="s">
        <v>4866</v>
      </c>
      <c r="J4337" t="s">
        <v>4867</v>
      </c>
      <c r="K4337">
        <v>10243</v>
      </c>
      <c r="L4337" t="s">
        <v>4850</v>
      </c>
      <c r="M4337" s="87">
        <v>43685</v>
      </c>
      <c r="N4337" t="s">
        <v>1551</v>
      </c>
      <c r="O4337" t="s">
        <v>1552</v>
      </c>
      <c r="P4337" s="61">
        <v>-880</v>
      </c>
      <c r="Q4337" t="s">
        <v>1552</v>
      </c>
      <c r="R4337" s="61">
        <v>0</v>
      </c>
      <c r="S4337" s="61">
        <v>-880</v>
      </c>
    </row>
    <row r="4338" spans="1:19" x14ac:dyDescent="0.2">
      <c r="A4338" t="s">
        <v>648</v>
      </c>
      <c r="B4338" t="s">
        <v>1065</v>
      </c>
      <c r="C4338" t="s">
        <v>1436</v>
      </c>
      <c r="D4338" t="s">
        <v>239</v>
      </c>
      <c r="E4338" t="s">
        <v>1546</v>
      </c>
      <c r="F4338" t="s">
        <v>116</v>
      </c>
      <c r="G4338" s="87">
        <v>43684</v>
      </c>
      <c r="H4338" t="s">
        <v>6807</v>
      </c>
      <c r="I4338" t="s">
        <v>7054</v>
      </c>
      <c r="J4338" t="s">
        <v>7055</v>
      </c>
      <c r="K4338">
        <v>10243</v>
      </c>
      <c r="L4338" t="s">
        <v>7056</v>
      </c>
      <c r="M4338" s="87">
        <v>43685</v>
      </c>
      <c r="N4338" t="s">
        <v>1551</v>
      </c>
      <c r="O4338" t="s">
        <v>1552</v>
      </c>
      <c r="P4338" s="61">
        <v>880</v>
      </c>
      <c r="Q4338" t="s">
        <v>1552</v>
      </c>
      <c r="R4338" s="61">
        <v>880</v>
      </c>
      <c r="S4338" s="61">
        <v>0</v>
      </c>
    </row>
    <row r="4339" spans="1:19" x14ac:dyDescent="0.2">
      <c r="A4339" t="s">
        <v>648</v>
      </c>
      <c r="B4339" t="s">
        <v>1065</v>
      </c>
      <c r="C4339" t="s">
        <v>1436</v>
      </c>
      <c r="D4339" t="s">
        <v>239</v>
      </c>
      <c r="E4339" t="s">
        <v>1546</v>
      </c>
      <c r="F4339" t="s">
        <v>116</v>
      </c>
      <c r="G4339" s="87">
        <v>43684</v>
      </c>
      <c r="H4339" t="s">
        <v>6807</v>
      </c>
      <c r="I4339" t="s">
        <v>7057</v>
      </c>
      <c r="J4339" t="s">
        <v>7058</v>
      </c>
      <c r="K4339">
        <v>10243</v>
      </c>
      <c r="L4339" t="s">
        <v>7056</v>
      </c>
      <c r="M4339" s="87">
        <v>43685</v>
      </c>
      <c r="N4339" t="s">
        <v>1551</v>
      </c>
      <c r="O4339" t="s">
        <v>1552</v>
      </c>
      <c r="P4339" s="61">
        <v>561</v>
      </c>
      <c r="Q4339" t="s">
        <v>1552</v>
      </c>
      <c r="R4339" s="61">
        <v>561</v>
      </c>
      <c r="S4339" s="61">
        <v>0</v>
      </c>
    </row>
    <row r="4340" spans="1:19" x14ac:dyDescent="0.2">
      <c r="A4340" t="s">
        <v>648</v>
      </c>
      <c r="B4340" t="s">
        <v>1065</v>
      </c>
      <c r="C4340" t="s">
        <v>1436</v>
      </c>
      <c r="D4340" t="s">
        <v>239</v>
      </c>
      <c r="E4340" t="s">
        <v>1546</v>
      </c>
      <c r="F4340" t="s">
        <v>116</v>
      </c>
      <c r="G4340" s="87">
        <v>43684</v>
      </c>
      <c r="H4340" t="s">
        <v>6807</v>
      </c>
      <c r="I4340" t="s">
        <v>7059</v>
      </c>
      <c r="J4340" t="s">
        <v>7060</v>
      </c>
      <c r="K4340">
        <v>10243</v>
      </c>
      <c r="L4340" t="s">
        <v>7056</v>
      </c>
      <c r="M4340" s="87">
        <v>43685</v>
      </c>
      <c r="N4340" t="s">
        <v>1551</v>
      </c>
      <c r="O4340" t="s">
        <v>1552</v>
      </c>
      <c r="P4340" s="61">
        <v>550</v>
      </c>
      <c r="Q4340" t="s">
        <v>1552</v>
      </c>
      <c r="R4340" s="61">
        <v>550</v>
      </c>
      <c r="S4340" s="61">
        <v>0</v>
      </c>
    </row>
    <row r="4341" spans="1:19" x14ac:dyDescent="0.2">
      <c r="A4341" t="s">
        <v>648</v>
      </c>
      <c r="B4341" t="s">
        <v>1065</v>
      </c>
      <c r="C4341" t="s">
        <v>1436</v>
      </c>
      <c r="D4341" t="s">
        <v>239</v>
      </c>
      <c r="E4341" t="s">
        <v>1546</v>
      </c>
      <c r="F4341" t="s">
        <v>116</v>
      </c>
      <c r="G4341" s="87">
        <v>43684</v>
      </c>
      <c r="H4341" t="s">
        <v>6807</v>
      </c>
      <c r="I4341" t="s">
        <v>7061</v>
      </c>
      <c r="J4341" t="s">
        <v>7062</v>
      </c>
      <c r="K4341">
        <v>10243</v>
      </c>
      <c r="L4341" t="s">
        <v>7063</v>
      </c>
      <c r="M4341" s="87">
        <v>43685</v>
      </c>
      <c r="N4341" t="s">
        <v>1551</v>
      </c>
      <c r="O4341" t="s">
        <v>1552</v>
      </c>
      <c r="P4341" s="61">
        <v>1100</v>
      </c>
      <c r="Q4341" t="s">
        <v>1552</v>
      </c>
      <c r="R4341" s="61">
        <v>1100</v>
      </c>
      <c r="S4341" s="61">
        <v>0</v>
      </c>
    </row>
    <row r="4342" spans="1:19" x14ac:dyDescent="0.2">
      <c r="A4342" t="s">
        <v>648</v>
      </c>
      <c r="B4342" t="s">
        <v>1065</v>
      </c>
      <c r="C4342" t="s">
        <v>1436</v>
      </c>
      <c r="D4342" t="s">
        <v>239</v>
      </c>
      <c r="E4342" t="s">
        <v>1546</v>
      </c>
      <c r="F4342" t="s">
        <v>116</v>
      </c>
      <c r="G4342" s="87">
        <v>43684</v>
      </c>
      <c r="H4342" t="s">
        <v>6807</v>
      </c>
      <c r="I4342" t="s">
        <v>6860</v>
      </c>
      <c r="J4342" t="s">
        <v>7064</v>
      </c>
      <c r="K4342">
        <v>10243</v>
      </c>
      <c r="L4342" t="s">
        <v>7056</v>
      </c>
      <c r="M4342" s="87">
        <v>43685</v>
      </c>
      <c r="N4342" t="s">
        <v>1551</v>
      </c>
      <c r="O4342" t="s">
        <v>1552</v>
      </c>
      <c r="P4342" s="61">
        <v>357.5</v>
      </c>
      <c r="Q4342" t="s">
        <v>1552</v>
      </c>
      <c r="R4342" s="61">
        <v>357.5</v>
      </c>
      <c r="S4342" s="61">
        <v>0</v>
      </c>
    </row>
    <row r="4343" spans="1:19" x14ac:dyDescent="0.2">
      <c r="A4343" t="s">
        <v>648</v>
      </c>
      <c r="B4343" t="s">
        <v>1065</v>
      </c>
      <c r="C4343" t="s">
        <v>1436</v>
      </c>
      <c r="D4343" t="s">
        <v>239</v>
      </c>
      <c r="E4343" t="s">
        <v>1546</v>
      </c>
      <c r="F4343" t="s">
        <v>116</v>
      </c>
      <c r="G4343" s="87">
        <v>43685</v>
      </c>
      <c r="H4343" t="s">
        <v>2974</v>
      </c>
      <c r="I4343" t="s">
        <v>4485</v>
      </c>
      <c r="J4343" t="s">
        <v>4550</v>
      </c>
      <c r="K4343">
        <v>10243</v>
      </c>
      <c r="L4343" t="s">
        <v>4871</v>
      </c>
      <c r="M4343" s="87">
        <v>43685</v>
      </c>
      <c r="N4343" t="s">
        <v>1551</v>
      </c>
      <c r="O4343" t="s">
        <v>1552</v>
      </c>
      <c r="P4343" s="61">
        <v>810.48</v>
      </c>
      <c r="Q4343" t="s">
        <v>1552</v>
      </c>
      <c r="R4343" s="61">
        <v>810.48</v>
      </c>
      <c r="S4343" s="61">
        <v>0</v>
      </c>
    </row>
    <row r="4344" spans="1:19" x14ac:dyDescent="0.2">
      <c r="A4344" t="s">
        <v>648</v>
      </c>
      <c r="B4344" t="s">
        <v>1065</v>
      </c>
      <c r="C4344" t="s">
        <v>1436</v>
      </c>
      <c r="D4344" t="s">
        <v>239</v>
      </c>
      <c r="E4344" t="s">
        <v>1546</v>
      </c>
      <c r="F4344" t="s">
        <v>116</v>
      </c>
      <c r="G4344" s="87">
        <v>43685</v>
      </c>
      <c r="H4344" t="s">
        <v>2974</v>
      </c>
      <c r="I4344" t="s">
        <v>4485</v>
      </c>
      <c r="J4344" t="s">
        <v>4870</v>
      </c>
      <c r="K4344">
        <v>10243</v>
      </c>
      <c r="L4344" t="s">
        <v>4871</v>
      </c>
      <c r="M4344" s="87">
        <v>43685</v>
      </c>
      <c r="N4344" t="s">
        <v>1551</v>
      </c>
      <c r="O4344" t="s">
        <v>1552</v>
      </c>
      <c r="P4344" s="61">
        <v>58</v>
      </c>
      <c r="Q4344" t="s">
        <v>1552</v>
      </c>
      <c r="R4344" s="61">
        <v>58</v>
      </c>
      <c r="S4344" s="61">
        <v>0</v>
      </c>
    </row>
    <row r="4345" spans="1:19" x14ac:dyDescent="0.2">
      <c r="A4345" t="s">
        <v>648</v>
      </c>
      <c r="B4345" t="s">
        <v>1065</v>
      </c>
      <c r="C4345" t="s">
        <v>1436</v>
      </c>
      <c r="D4345" t="s">
        <v>239</v>
      </c>
      <c r="E4345" t="s">
        <v>1546</v>
      </c>
      <c r="F4345" t="s">
        <v>116</v>
      </c>
      <c r="G4345" s="87">
        <v>43685</v>
      </c>
      <c r="H4345" t="s">
        <v>2974</v>
      </c>
      <c r="I4345" t="s">
        <v>4485</v>
      </c>
      <c r="J4345" t="s">
        <v>4872</v>
      </c>
      <c r="K4345">
        <v>10243</v>
      </c>
      <c r="L4345" t="s">
        <v>4871</v>
      </c>
      <c r="M4345" s="87">
        <v>43685</v>
      </c>
      <c r="N4345" t="s">
        <v>1551</v>
      </c>
      <c r="O4345" t="s">
        <v>1552</v>
      </c>
      <c r="P4345" s="61">
        <v>544.5</v>
      </c>
      <c r="Q4345" t="s">
        <v>1552</v>
      </c>
      <c r="R4345" s="61">
        <v>544.5</v>
      </c>
      <c r="S4345" s="61">
        <v>0</v>
      </c>
    </row>
    <row r="4346" spans="1:19" x14ac:dyDescent="0.2">
      <c r="A4346" t="s">
        <v>648</v>
      </c>
      <c r="B4346" t="s">
        <v>1065</v>
      </c>
      <c r="C4346" t="s">
        <v>1436</v>
      </c>
      <c r="D4346" t="s">
        <v>239</v>
      </c>
      <c r="E4346" t="s">
        <v>1546</v>
      </c>
      <c r="F4346" t="s">
        <v>116</v>
      </c>
      <c r="G4346" s="87">
        <v>43685</v>
      </c>
      <c r="H4346" t="s">
        <v>2974</v>
      </c>
      <c r="I4346" t="s">
        <v>4485</v>
      </c>
      <c r="J4346" t="s">
        <v>4490</v>
      </c>
      <c r="K4346">
        <v>10243</v>
      </c>
      <c r="L4346" t="s">
        <v>4871</v>
      </c>
      <c r="M4346" s="87">
        <v>43685</v>
      </c>
      <c r="N4346" t="s">
        <v>1551</v>
      </c>
      <c r="O4346" t="s">
        <v>1552</v>
      </c>
      <c r="P4346" s="61">
        <v>300</v>
      </c>
      <c r="Q4346" t="s">
        <v>1552</v>
      </c>
      <c r="R4346" s="61">
        <v>300</v>
      </c>
      <c r="S4346" s="61">
        <v>0</v>
      </c>
    </row>
    <row r="4347" spans="1:19" x14ac:dyDescent="0.2">
      <c r="A4347" t="s">
        <v>648</v>
      </c>
      <c r="B4347" t="s">
        <v>1065</v>
      </c>
      <c r="C4347" t="s">
        <v>1436</v>
      </c>
      <c r="D4347" t="s">
        <v>239</v>
      </c>
      <c r="E4347" t="s">
        <v>1546</v>
      </c>
      <c r="F4347" t="s">
        <v>116</v>
      </c>
      <c r="G4347" s="87">
        <v>43685</v>
      </c>
      <c r="H4347" t="s">
        <v>2974</v>
      </c>
      <c r="I4347" t="s">
        <v>4873</v>
      </c>
      <c r="J4347" t="s">
        <v>4874</v>
      </c>
      <c r="K4347">
        <v>10245</v>
      </c>
      <c r="L4347" t="s">
        <v>4875</v>
      </c>
      <c r="M4347" s="87">
        <v>43697</v>
      </c>
      <c r="N4347" t="s">
        <v>1551</v>
      </c>
      <c r="O4347" t="s">
        <v>1552</v>
      </c>
      <c r="P4347" s="61">
        <v>-1375</v>
      </c>
      <c r="Q4347" t="s">
        <v>1552</v>
      </c>
      <c r="R4347" s="61">
        <v>0</v>
      </c>
      <c r="S4347" s="61">
        <v>-1375</v>
      </c>
    </row>
    <row r="4348" spans="1:19" x14ac:dyDescent="0.2">
      <c r="A4348" t="s">
        <v>648</v>
      </c>
      <c r="B4348" t="s">
        <v>1065</v>
      </c>
      <c r="C4348" t="s">
        <v>1436</v>
      </c>
      <c r="D4348" t="s">
        <v>239</v>
      </c>
      <c r="E4348" t="s">
        <v>1546</v>
      </c>
      <c r="F4348" t="s">
        <v>116</v>
      </c>
      <c r="G4348" s="87">
        <v>43685</v>
      </c>
      <c r="H4348" t="s">
        <v>2974</v>
      </c>
      <c r="I4348" t="s">
        <v>4876</v>
      </c>
      <c r="J4348" t="s">
        <v>4877</v>
      </c>
      <c r="K4348">
        <v>10245</v>
      </c>
      <c r="L4348" t="s">
        <v>4875</v>
      </c>
      <c r="M4348" s="87">
        <v>43697</v>
      </c>
      <c r="N4348" t="s">
        <v>1551</v>
      </c>
      <c r="O4348" t="s">
        <v>1552</v>
      </c>
      <c r="P4348" s="61">
        <v>-979</v>
      </c>
      <c r="Q4348" t="s">
        <v>1552</v>
      </c>
      <c r="R4348" s="61">
        <v>0</v>
      </c>
      <c r="S4348" s="61">
        <v>-979</v>
      </c>
    </row>
    <row r="4349" spans="1:19" x14ac:dyDescent="0.2">
      <c r="A4349" t="s">
        <v>648</v>
      </c>
      <c r="B4349" t="s">
        <v>1065</v>
      </c>
      <c r="C4349" t="s">
        <v>1436</v>
      </c>
      <c r="D4349" t="s">
        <v>239</v>
      </c>
      <c r="E4349" t="s">
        <v>1546</v>
      </c>
      <c r="F4349" t="s">
        <v>116</v>
      </c>
      <c r="G4349" s="87">
        <v>43685</v>
      </c>
      <c r="H4349" t="s">
        <v>2974</v>
      </c>
      <c r="I4349" t="s">
        <v>4878</v>
      </c>
      <c r="J4349" t="s">
        <v>4879</v>
      </c>
      <c r="K4349">
        <v>10245</v>
      </c>
      <c r="L4349" t="s">
        <v>4875</v>
      </c>
      <c r="M4349" s="87">
        <v>43697</v>
      </c>
      <c r="N4349" t="s">
        <v>1551</v>
      </c>
      <c r="O4349" t="s">
        <v>1552</v>
      </c>
      <c r="P4349" s="61">
        <v>-979</v>
      </c>
      <c r="Q4349" t="s">
        <v>1552</v>
      </c>
      <c r="R4349" s="61">
        <v>0</v>
      </c>
      <c r="S4349" s="61">
        <v>-979</v>
      </c>
    </row>
    <row r="4350" spans="1:19" x14ac:dyDescent="0.2">
      <c r="A4350" t="s">
        <v>648</v>
      </c>
      <c r="B4350" t="s">
        <v>1065</v>
      </c>
      <c r="C4350" t="s">
        <v>1436</v>
      </c>
      <c r="D4350" t="s">
        <v>239</v>
      </c>
      <c r="E4350" t="s">
        <v>1546</v>
      </c>
      <c r="F4350" t="s">
        <v>116</v>
      </c>
      <c r="G4350" s="87">
        <v>43685</v>
      </c>
      <c r="H4350" t="s">
        <v>2974</v>
      </c>
      <c r="I4350" t="s">
        <v>4880</v>
      </c>
      <c r="J4350" t="s">
        <v>4881</v>
      </c>
      <c r="K4350">
        <v>10245</v>
      </c>
      <c r="L4350" t="s">
        <v>4875</v>
      </c>
      <c r="M4350" s="87">
        <v>43697</v>
      </c>
      <c r="N4350" t="s">
        <v>1551</v>
      </c>
      <c r="O4350" t="s">
        <v>1552</v>
      </c>
      <c r="P4350" s="61">
        <v>-935</v>
      </c>
      <c r="Q4350" t="s">
        <v>1552</v>
      </c>
      <c r="R4350" s="61">
        <v>0</v>
      </c>
      <c r="S4350" s="61">
        <v>-935</v>
      </c>
    </row>
    <row r="4351" spans="1:19" x14ac:dyDescent="0.2">
      <c r="A4351" t="s">
        <v>648</v>
      </c>
      <c r="B4351" t="s">
        <v>1065</v>
      </c>
      <c r="C4351" t="s">
        <v>1436</v>
      </c>
      <c r="D4351" t="s">
        <v>239</v>
      </c>
      <c r="E4351" t="s">
        <v>1546</v>
      </c>
      <c r="F4351" t="s">
        <v>116</v>
      </c>
      <c r="G4351" s="87">
        <v>43685</v>
      </c>
      <c r="H4351" t="s">
        <v>2974</v>
      </c>
      <c r="I4351" t="s">
        <v>4882</v>
      </c>
      <c r="J4351" t="s">
        <v>4883</v>
      </c>
      <c r="K4351">
        <v>10245</v>
      </c>
      <c r="L4351" t="s">
        <v>4875</v>
      </c>
      <c r="M4351" s="87">
        <v>43697</v>
      </c>
      <c r="N4351" t="s">
        <v>1551</v>
      </c>
      <c r="O4351" t="s">
        <v>1552</v>
      </c>
      <c r="P4351" s="61">
        <v>-715</v>
      </c>
      <c r="Q4351" t="s">
        <v>1552</v>
      </c>
      <c r="R4351" s="61">
        <v>0</v>
      </c>
      <c r="S4351" s="61">
        <v>-715</v>
      </c>
    </row>
    <row r="4352" spans="1:19" x14ac:dyDescent="0.2">
      <c r="A4352" t="s">
        <v>648</v>
      </c>
      <c r="B4352" t="s">
        <v>1065</v>
      </c>
      <c r="C4352" t="s">
        <v>1436</v>
      </c>
      <c r="D4352" t="s">
        <v>239</v>
      </c>
      <c r="E4352" t="s">
        <v>1546</v>
      </c>
      <c r="F4352" t="s">
        <v>116</v>
      </c>
      <c r="G4352" s="87">
        <v>43685</v>
      </c>
      <c r="H4352" t="s">
        <v>2974</v>
      </c>
      <c r="I4352" t="s">
        <v>4887</v>
      </c>
      <c r="J4352" t="s">
        <v>4591</v>
      </c>
      <c r="K4352">
        <v>10243</v>
      </c>
      <c r="L4352" t="s">
        <v>4888</v>
      </c>
      <c r="M4352" s="87">
        <v>43685</v>
      </c>
      <c r="N4352" t="s">
        <v>1551</v>
      </c>
      <c r="O4352" t="s">
        <v>1552</v>
      </c>
      <c r="P4352" s="61">
        <v>-664.02</v>
      </c>
      <c r="Q4352" t="s">
        <v>1552</v>
      </c>
      <c r="R4352" s="61">
        <v>0</v>
      </c>
      <c r="S4352" s="61">
        <v>-664.02</v>
      </c>
    </row>
    <row r="4353" spans="1:19" x14ac:dyDescent="0.2">
      <c r="A4353" t="s">
        <v>648</v>
      </c>
      <c r="B4353" t="s">
        <v>1065</v>
      </c>
      <c r="C4353" t="s">
        <v>1436</v>
      </c>
      <c r="D4353" t="s">
        <v>239</v>
      </c>
      <c r="E4353" t="s">
        <v>1546</v>
      </c>
      <c r="F4353" t="s">
        <v>116</v>
      </c>
      <c r="G4353" s="87">
        <v>43685</v>
      </c>
      <c r="H4353" t="s">
        <v>2974</v>
      </c>
      <c r="I4353" t="s">
        <v>4889</v>
      </c>
      <c r="J4353" t="s">
        <v>4890</v>
      </c>
      <c r="K4353">
        <v>10245</v>
      </c>
      <c r="L4353" t="s">
        <v>4875</v>
      </c>
      <c r="M4353" s="87">
        <v>43697</v>
      </c>
      <c r="N4353" t="s">
        <v>1551</v>
      </c>
      <c r="O4353" t="s">
        <v>1552</v>
      </c>
      <c r="P4353" s="61">
        <v>-1650</v>
      </c>
      <c r="Q4353" t="s">
        <v>1552</v>
      </c>
      <c r="R4353" s="61">
        <v>0</v>
      </c>
      <c r="S4353" s="61">
        <v>-1650</v>
      </c>
    </row>
    <row r="4354" spans="1:19" x14ac:dyDescent="0.2">
      <c r="A4354" t="s">
        <v>648</v>
      </c>
      <c r="B4354" t="s">
        <v>1065</v>
      </c>
      <c r="C4354" t="s">
        <v>1436</v>
      </c>
      <c r="D4354" t="s">
        <v>239</v>
      </c>
      <c r="E4354" t="s">
        <v>1546</v>
      </c>
      <c r="F4354" t="s">
        <v>116</v>
      </c>
      <c r="G4354" s="87">
        <v>43685</v>
      </c>
      <c r="H4354" t="s">
        <v>6807</v>
      </c>
      <c r="I4354" t="s">
        <v>7065</v>
      </c>
      <c r="J4354" t="s">
        <v>7066</v>
      </c>
      <c r="K4354">
        <v>10245</v>
      </c>
      <c r="L4354" t="s">
        <v>7067</v>
      </c>
      <c r="M4354" s="87">
        <v>43697</v>
      </c>
      <c r="N4354" t="s">
        <v>1551</v>
      </c>
      <c r="O4354" t="s">
        <v>1552</v>
      </c>
      <c r="P4354" s="61">
        <v>715</v>
      </c>
      <c r="Q4354" t="s">
        <v>1552</v>
      </c>
      <c r="R4354" s="61">
        <v>715</v>
      </c>
      <c r="S4354" s="61">
        <v>0</v>
      </c>
    </row>
    <row r="4355" spans="1:19" x14ac:dyDescent="0.2">
      <c r="A4355" t="s">
        <v>648</v>
      </c>
      <c r="B4355" t="s">
        <v>1065</v>
      </c>
      <c r="C4355" t="s">
        <v>1436</v>
      </c>
      <c r="D4355" t="s">
        <v>239</v>
      </c>
      <c r="E4355" t="s">
        <v>1546</v>
      </c>
      <c r="F4355" t="s">
        <v>116</v>
      </c>
      <c r="G4355" s="87">
        <v>43685</v>
      </c>
      <c r="H4355" t="s">
        <v>6807</v>
      </c>
      <c r="I4355" t="s">
        <v>7068</v>
      </c>
      <c r="J4355" t="s">
        <v>7069</v>
      </c>
      <c r="K4355">
        <v>10245</v>
      </c>
      <c r="L4355" t="s">
        <v>7067</v>
      </c>
      <c r="M4355" s="87">
        <v>43697</v>
      </c>
      <c r="N4355" t="s">
        <v>1551</v>
      </c>
      <c r="O4355" t="s">
        <v>1552</v>
      </c>
      <c r="P4355" s="61">
        <v>1650</v>
      </c>
      <c r="Q4355" t="s">
        <v>1552</v>
      </c>
      <c r="R4355" s="61">
        <v>1650</v>
      </c>
      <c r="S4355" s="61">
        <v>0</v>
      </c>
    </row>
    <row r="4356" spans="1:19" x14ac:dyDescent="0.2">
      <c r="A4356" t="s">
        <v>648</v>
      </c>
      <c r="B4356" t="s">
        <v>1065</v>
      </c>
      <c r="C4356" t="s">
        <v>1436</v>
      </c>
      <c r="D4356" t="s">
        <v>239</v>
      </c>
      <c r="E4356" t="s">
        <v>1546</v>
      </c>
      <c r="F4356" t="s">
        <v>116</v>
      </c>
      <c r="G4356" s="87">
        <v>43685</v>
      </c>
      <c r="H4356" t="s">
        <v>6807</v>
      </c>
      <c r="I4356" t="s">
        <v>7070</v>
      </c>
      <c r="J4356" t="s">
        <v>7071</v>
      </c>
      <c r="K4356">
        <v>10245</v>
      </c>
      <c r="L4356" t="s">
        <v>7067</v>
      </c>
      <c r="M4356" s="87">
        <v>43697</v>
      </c>
      <c r="N4356" t="s">
        <v>1551</v>
      </c>
      <c r="O4356" t="s">
        <v>1552</v>
      </c>
      <c r="P4356" s="61">
        <v>1375</v>
      </c>
      <c r="Q4356" t="s">
        <v>1552</v>
      </c>
      <c r="R4356" s="61">
        <v>1375</v>
      </c>
      <c r="S4356" s="61">
        <v>0</v>
      </c>
    </row>
    <row r="4357" spans="1:19" x14ac:dyDescent="0.2">
      <c r="A4357" t="s">
        <v>648</v>
      </c>
      <c r="B4357" t="s">
        <v>1065</v>
      </c>
      <c r="C4357" t="s">
        <v>1436</v>
      </c>
      <c r="D4357" t="s">
        <v>239</v>
      </c>
      <c r="E4357" t="s">
        <v>1546</v>
      </c>
      <c r="F4357" t="s">
        <v>116</v>
      </c>
      <c r="G4357" s="87">
        <v>43685</v>
      </c>
      <c r="H4357" t="s">
        <v>6807</v>
      </c>
      <c r="I4357" t="s">
        <v>7072</v>
      </c>
      <c r="J4357" t="s">
        <v>7073</v>
      </c>
      <c r="K4357">
        <v>10245</v>
      </c>
      <c r="L4357" t="s">
        <v>7067</v>
      </c>
      <c r="M4357" s="87">
        <v>43697</v>
      </c>
      <c r="N4357" t="s">
        <v>1551</v>
      </c>
      <c r="O4357" t="s">
        <v>1552</v>
      </c>
      <c r="P4357" s="61">
        <v>935</v>
      </c>
      <c r="Q4357" t="s">
        <v>1552</v>
      </c>
      <c r="R4357" s="61">
        <v>935</v>
      </c>
      <c r="S4357" s="61">
        <v>0</v>
      </c>
    </row>
    <row r="4358" spans="1:19" x14ac:dyDescent="0.2">
      <c r="A4358" t="s">
        <v>648</v>
      </c>
      <c r="B4358" t="s">
        <v>1065</v>
      </c>
      <c r="C4358" t="s">
        <v>1436</v>
      </c>
      <c r="D4358" t="s">
        <v>239</v>
      </c>
      <c r="E4358" t="s">
        <v>1546</v>
      </c>
      <c r="F4358" t="s">
        <v>116</v>
      </c>
      <c r="G4358" s="87">
        <v>43685</v>
      </c>
      <c r="H4358" t="s">
        <v>6820</v>
      </c>
      <c r="I4358" t="s">
        <v>6852</v>
      </c>
      <c r="K4358">
        <v>10243</v>
      </c>
      <c r="L4358" t="s">
        <v>7074</v>
      </c>
      <c r="M4358" s="87">
        <v>43685</v>
      </c>
      <c r="N4358" t="s">
        <v>1551</v>
      </c>
      <c r="O4358" t="s">
        <v>1552</v>
      </c>
      <c r="P4358" s="61">
        <v>-810.48</v>
      </c>
      <c r="Q4358" t="s">
        <v>1552</v>
      </c>
      <c r="R4358" s="61">
        <v>0</v>
      </c>
      <c r="S4358" s="61">
        <v>-810.48</v>
      </c>
    </row>
    <row r="4359" spans="1:19" x14ac:dyDescent="0.2">
      <c r="A4359" t="s">
        <v>648</v>
      </c>
      <c r="B4359" t="s">
        <v>1065</v>
      </c>
      <c r="C4359" t="s">
        <v>1436</v>
      </c>
      <c r="D4359" t="s">
        <v>239</v>
      </c>
      <c r="E4359" t="s">
        <v>1546</v>
      </c>
      <c r="F4359" t="s">
        <v>116</v>
      </c>
      <c r="G4359" s="87">
        <v>43685</v>
      </c>
      <c r="H4359" t="s">
        <v>6820</v>
      </c>
      <c r="I4359" t="s">
        <v>7075</v>
      </c>
      <c r="K4359">
        <v>10243</v>
      </c>
      <c r="L4359" t="s">
        <v>7074</v>
      </c>
      <c r="M4359" s="87">
        <v>43685</v>
      </c>
      <c r="N4359" t="s">
        <v>1551</v>
      </c>
      <c r="O4359" t="s">
        <v>1552</v>
      </c>
      <c r="P4359" s="61">
        <v>-544.5</v>
      </c>
      <c r="Q4359" t="s">
        <v>1552</v>
      </c>
      <c r="R4359" s="61">
        <v>0</v>
      </c>
      <c r="S4359" s="61">
        <v>-544.5</v>
      </c>
    </row>
    <row r="4360" spans="1:19" x14ac:dyDescent="0.2">
      <c r="A4360" t="s">
        <v>648</v>
      </c>
      <c r="B4360" t="s">
        <v>1065</v>
      </c>
      <c r="C4360" t="s">
        <v>1436</v>
      </c>
      <c r="D4360" t="s">
        <v>239</v>
      </c>
      <c r="E4360" t="s">
        <v>1546</v>
      </c>
      <c r="F4360" t="s">
        <v>116</v>
      </c>
      <c r="G4360" s="87">
        <v>43685</v>
      </c>
      <c r="H4360" t="s">
        <v>6807</v>
      </c>
      <c r="I4360" t="s">
        <v>7076</v>
      </c>
      <c r="J4360" t="s">
        <v>7077</v>
      </c>
      <c r="K4360">
        <v>10245</v>
      </c>
      <c r="L4360" t="s">
        <v>7067</v>
      </c>
      <c r="M4360" s="87">
        <v>43697</v>
      </c>
      <c r="N4360" t="s">
        <v>1551</v>
      </c>
      <c r="O4360" t="s">
        <v>1552</v>
      </c>
      <c r="P4360" s="61">
        <v>979</v>
      </c>
      <c r="Q4360" t="s">
        <v>1552</v>
      </c>
      <c r="R4360" s="61">
        <v>979</v>
      </c>
      <c r="S4360" s="61">
        <v>0</v>
      </c>
    </row>
    <row r="4361" spans="1:19" x14ac:dyDescent="0.2">
      <c r="A4361" t="s">
        <v>648</v>
      </c>
      <c r="B4361" t="s">
        <v>1065</v>
      </c>
      <c r="C4361" t="s">
        <v>1436</v>
      </c>
      <c r="D4361" t="s">
        <v>239</v>
      </c>
      <c r="E4361" t="s">
        <v>1546</v>
      </c>
      <c r="F4361" t="s">
        <v>116</v>
      </c>
      <c r="G4361" s="87">
        <v>43685</v>
      </c>
      <c r="H4361" t="s">
        <v>6820</v>
      </c>
      <c r="I4361" t="s">
        <v>6826</v>
      </c>
      <c r="K4361">
        <v>10243</v>
      </c>
      <c r="L4361" t="s">
        <v>7074</v>
      </c>
      <c r="M4361" s="87">
        <v>43685</v>
      </c>
      <c r="N4361" t="s">
        <v>1551</v>
      </c>
      <c r="O4361" t="s">
        <v>1552</v>
      </c>
      <c r="P4361" s="61">
        <v>-300</v>
      </c>
      <c r="Q4361" t="s">
        <v>1552</v>
      </c>
      <c r="R4361" s="61">
        <v>0</v>
      </c>
      <c r="S4361" s="61">
        <v>-300</v>
      </c>
    </row>
    <row r="4362" spans="1:19" x14ac:dyDescent="0.2">
      <c r="A4362" t="s">
        <v>648</v>
      </c>
      <c r="B4362" t="s">
        <v>1065</v>
      </c>
      <c r="C4362" t="s">
        <v>1436</v>
      </c>
      <c r="D4362" t="s">
        <v>239</v>
      </c>
      <c r="E4362" t="s">
        <v>1546</v>
      </c>
      <c r="F4362" t="s">
        <v>116</v>
      </c>
      <c r="G4362" s="87">
        <v>43685</v>
      </c>
      <c r="H4362" t="s">
        <v>6820</v>
      </c>
      <c r="I4362" t="s">
        <v>7078</v>
      </c>
      <c r="K4362">
        <v>10243</v>
      </c>
      <c r="L4362" t="s">
        <v>7074</v>
      </c>
      <c r="M4362" s="87">
        <v>43685</v>
      </c>
      <c r="N4362" t="s">
        <v>1551</v>
      </c>
      <c r="O4362" t="s">
        <v>1552</v>
      </c>
      <c r="P4362" s="61">
        <v>-58</v>
      </c>
      <c r="Q4362" t="s">
        <v>1552</v>
      </c>
      <c r="R4362" s="61">
        <v>0</v>
      </c>
      <c r="S4362" s="61">
        <v>-58</v>
      </c>
    </row>
    <row r="4363" spans="1:19" x14ac:dyDescent="0.2">
      <c r="A4363" t="s">
        <v>648</v>
      </c>
      <c r="B4363" t="s">
        <v>1065</v>
      </c>
      <c r="C4363" t="s">
        <v>1436</v>
      </c>
      <c r="D4363" t="s">
        <v>239</v>
      </c>
      <c r="E4363" t="s">
        <v>1546</v>
      </c>
      <c r="F4363" t="s">
        <v>116</v>
      </c>
      <c r="G4363" s="87">
        <v>43685</v>
      </c>
      <c r="H4363" t="s">
        <v>6807</v>
      </c>
      <c r="I4363" t="s">
        <v>6884</v>
      </c>
      <c r="J4363" t="s">
        <v>7079</v>
      </c>
      <c r="K4363">
        <v>10243</v>
      </c>
      <c r="L4363" t="s">
        <v>7080</v>
      </c>
      <c r="M4363" s="87">
        <v>43685</v>
      </c>
      <c r="N4363" t="s">
        <v>1551</v>
      </c>
      <c r="O4363" t="s">
        <v>1552</v>
      </c>
      <c r="P4363" s="61">
        <v>664.02</v>
      </c>
      <c r="Q4363" t="s">
        <v>1552</v>
      </c>
      <c r="R4363" s="61">
        <v>664.02</v>
      </c>
      <c r="S4363" s="61">
        <v>0</v>
      </c>
    </row>
    <row r="4364" spans="1:19" x14ac:dyDescent="0.2">
      <c r="A4364" t="s">
        <v>648</v>
      </c>
      <c r="B4364" t="s">
        <v>1065</v>
      </c>
      <c r="C4364" t="s">
        <v>1436</v>
      </c>
      <c r="D4364" t="s">
        <v>239</v>
      </c>
      <c r="E4364" t="s">
        <v>1546</v>
      </c>
      <c r="F4364" t="s">
        <v>116</v>
      </c>
      <c r="G4364" s="87">
        <v>43685</v>
      </c>
      <c r="H4364" t="s">
        <v>6807</v>
      </c>
      <c r="I4364" t="s">
        <v>7081</v>
      </c>
      <c r="J4364" t="s">
        <v>7082</v>
      </c>
      <c r="K4364">
        <v>10245</v>
      </c>
      <c r="L4364" t="s">
        <v>7067</v>
      </c>
      <c r="M4364" s="87">
        <v>43697</v>
      </c>
      <c r="N4364" t="s">
        <v>1551</v>
      </c>
      <c r="O4364" t="s">
        <v>1552</v>
      </c>
      <c r="P4364" s="61">
        <v>979</v>
      </c>
      <c r="Q4364" t="s">
        <v>1552</v>
      </c>
      <c r="R4364" s="61">
        <v>979</v>
      </c>
      <c r="S4364" s="61">
        <v>0</v>
      </c>
    </row>
    <row r="4365" spans="1:19" x14ac:dyDescent="0.2">
      <c r="A4365" t="s">
        <v>648</v>
      </c>
      <c r="B4365" t="s">
        <v>1065</v>
      </c>
      <c r="C4365" t="s">
        <v>1436</v>
      </c>
      <c r="D4365" t="s">
        <v>239</v>
      </c>
      <c r="E4365" t="s">
        <v>1546</v>
      </c>
      <c r="F4365" t="s">
        <v>116</v>
      </c>
      <c r="G4365" s="87">
        <v>43686</v>
      </c>
      <c r="H4365" t="s">
        <v>2974</v>
      </c>
      <c r="I4365" t="s">
        <v>4893</v>
      </c>
      <c r="J4365" t="s">
        <v>4894</v>
      </c>
      <c r="K4365">
        <v>10245</v>
      </c>
      <c r="L4365" t="s">
        <v>4895</v>
      </c>
      <c r="M4365" s="87">
        <v>43697</v>
      </c>
      <c r="N4365" t="s">
        <v>1551</v>
      </c>
      <c r="O4365" t="s">
        <v>1552</v>
      </c>
      <c r="P4365" s="61">
        <v>-1430</v>
      </c>
      <c r="Q4365" t="s">
        <v>1552</v>
      </c>
      <c r="R4365" s="61">
        <v>0</v>
      </c>
      <c r="S4365" s="61">
        <v>-1430</v>
      </c>
    </row>
    <row r="4366" spans="1:19" x14ac:dyDescent="0.2">
      <c r="A4366" t="s">
        <v>648</v>
      </c>
      <c r="B4366" t="s">
        <v>1065</v>
      </c>
      <c r="C4366" t="s">
        <v>1436</v>
      </c>
      <c r="D4366" t="s">
        <v>239</v>
      </c>
      <c r="E4366" t="s">
        <v>1546</v>
      </c>
      <c r="F4366" t="s">
        <v>116</v>
      </c>
      <c r="G4366" s="87">
        <v>43686</v>
      </c>
      <c r="H4366" t="s">
        <v>2974</v>
      </c>
      <c r="I4366" t="s">
        <v>4896</v>
      </c>
      <c r="J4366" t="s">
        <v>4897</v>
      </c>
      <c r="K4366">
        <v>10245</v>
      </c>
      <c r="L4366" t="s">
        <v>4895</v>
      </c>
      <c r="M4366" s="87">
        <v>43697</v>
      </c>
      <c r="N4366" t="s">
        <v>1551</v>
      </c>
      <c r="O4366" t="s">
        <v>1552</v>
      </c>
      <c r="P4366" s="61">
        <v>-1045</v>
      </c>
      <c r="Q4366" t="s">
        <v>1552</v>
      </c>
      <c r="R4366" s="61">
        <v>0</v>
      </c>
      <c r="S4366" s="61">
        <v>-1045</v>
      </c>
    </row>
    <row r="4367" spans="1:19" x14ac:dyDescent="0.2">
      <c r="A4367" t="s">
        <v>648</v>
      </c>
      <c r="B4367" t="s">
        <v>1065</v>
      </c>
      <c r="C4367" t="s">
        <v>1436</v>
      </c>
      <c r="D4367" t="s">
        <v>239</v>
      </c>
      <c r="E4367" t="s">
        <v>1546</v>
      </c>
      <c r="F4367" t="s">
        <v>116</v>
      </c>
      <c r="G4367" s="87">
        <v>43686</v>
      </c>
      <c r="H4367" t="s">
        <v>2974</v>
      </c>
      <c r="I4367" t="s">
        <v>4898</v>
      </c>
      <c r="J4367" t="s">
        <v>4899</v>
      </c>
      <c r="K4367">
        <v>10245</v>
      </c>
      <c r="L4367" t="s">
        <v>4895</v>
      </c>
      <c r="M4367" s="87">
        <v>43697</v>
      </c>
      <c r="N4367" t="s">
        <v>1551</v>
      </c>
      <c r="O4367" t="s">
        <v>1552</v>
      </c>
      <c r="P4367" s="61">
        <v>-979</v>
      </c>
      <c r="Q4367" t="s">
        <v>1552</v>
      </c>
      <c r="R4367" s="61">
        <v>0</v>
      </c>
      <c r="S4367" s="61">
        <v>-979</v>
      </c>
    </row>
    <row r="4368" spans="1:19" x14ac:dyDescent="0.2">
      <c r="A4368" t="s">
        <v>648</v>
      </c>
      <c r="B4368" t="s">
        <v>1065</v>
      </c>
      <c r="C4368" t="s">
        <v>1436</v>
      </c>
      <c r="D4368" t="s">
        <v>239</v>
      </c>
      <c r="E4368" t="s">
        <v>1546</v>
      </c>
      <c r="F4368" t="s">
        <v>116</v>
      </c>
      <c r="G4368" s="87">
        <v>43686</v>
      </c>
      <c r="H4368" t="s">
        <v>2974</v>
      </c>
      <c r="I4368" t="s">
        <v>4900</v>
      </c>
      <c r="J4368" t="s">
        <v>4901</v>
      </c>
      <c r="K4368">
        <v>10245</v>
      </c>
      <c r="L4368" t="s">
        <v>4895</v>
      </c>
      <c r="M4368" s="87">
        <v>43697</v>
      </c>
      <c r="N4368" t="s">
        <v>1551</v>
      </c>
      <c r="O4368" t="s">
        <v>1552</v>
      </c>
      <c r="P4368" s="61">
        <v>-2090</v>
      </c>
      <c r="Q4368" t="s">
        <v>1552</v>
      </c>
      <c r="R4368" s="61">
        <v>0</v>
      </c>
      <c r="S4368" s="61">
        <v>-2090</v>
      </c>
    </row>
    <row r="4369" spans="1:19" x14ac:dyDescent="0.2">
      <c r="A4369" t="s">
        <v>648</v>
      </c>
      <c r="B4369" t="s">
        <v>1065</v>
      </c>
      <c r="C4369" t="s">
        <v>1436</v>
      </c>
      <c r="D4369" t="s">
        <v>239</v>
      </c>
      <c r="E4369" t="s">
        <v>1546</v>
      </c>
      <c r="F4369" t="s">
        <v>116</v>
      </c>
      <c r="G4369" s="87">
        <v>43686</v>
      </c>
      <c r="H4369" t="s">
        <v>6807</v>
      </c>
      <c r="I4369" t="s">
        <v>7083</v>
      </c>
      <c r="J4369" t="s">
        <v>7084</v>
      </c>
      <c r="K4369">
        <v>10245</v>
      </c>
      <c r="L4369" t="s">
        <v>7085</v>
      </c>
      <c r="M4369" s="87">
        <v>43697</v>
      </c>
      <c r="N4369" t="s">
        <v>1551</v>
      </c>
      <c r="O4369" t="s">
        <v>1552</v>
      </c>
      <c r="P4369" s="61">
        <v>1045</v>
      </c>
      <c r="Q4369" t="s">
        <v>1552</v>
      </c>
      <c r="R4369" s="61">
        <v>1045</v>
      </c>
      <c r="S4369" s="61">
        <v>0</v>
      </c>
    </row>
    <row r="4370" spans="1:19" x14ac:dyDescent="0.2">
      <c r="A4370" t="s">
        <v>648</v>
      </c>
      <c r="B4370" t="s">
        <v>1065</v>
      </c>
      <c r="C4370" t="s">
        <v>1436</v>
      </c>
      <c r="D4370" t="s">
        <v>239</v>
      </c>
      <c r="E4370" t="s">
        <v>1546</v>
      </c>
      <c r="F4370" t="s">
        <v>116</v>
      </c>
      <c r="G4370" s="87">
        <v>43686</v>
      </c>
      <c r="H4370" t="s">
        <v>6807</v>
      </c>
      <c r="I4370" t="s">
        <v>7086</v>
      </c>
      <c r="J4370" t="s">
        <v>7087</v>
      </c>
      <c r="K4370">
        <v>10245</v>
      </c>
      <c r="L4370" t="s">
        <v>7085</v>
      </c>
      <c r="M4370" s="87">
        <v>43697</v>
      </c>
      <c r="N4370" t="s">
        <v>1551</v>
      </c>
      <c r="O4370" t="s">
        <v>1552</v>
      </c>
      <c r="P4370" s="61">
        <v>2090</v>
      </c>
      <c r="Q4370" t="s">
        <v>1552</v>
      </c>
      <c r="R4370" s="61">
        <v>2090</v>
      </c>
      <c r="S4370" s="61">
        <v>0</v>
      </c>
    </row>
    <row r="4371" spans="1:19" x14ac:dyDescent="0.2">
      <c r="A4371" t="s">
        <v>648</v>
      </c>
      <c r="B4371" t="s">
        <v>1065</v>
      </c>
      <c r="C4371" t="s">
        <v>1436</v>
      </c>
      <c r="D4371" t="s">
        <v>239</v>
      </c>
      <c r="E4371" t="s">
        <v>1546</v>
      </c>
      <c r="F4371" t="s">
        <v>116</v>
      </c>
      <c r="G4371" s="87">
        <v>43686</v>
      </c>
      <c r="H4371" t="s">
        <v>6807</v>
      </c>
      <c r="I4371" t="s">
        <v>7088</v>
      </c>
      <c r="J4371" t="s">
        <v>7089</v>
      </c>
      <c r="K4371">
        <v>10245</v>
      </c>
      <c r="L4371" t="s">
        <v>7085</v>
      </c>
      <c r="M4371" s="87">
        <v>43697</v>
      </c>
      <c r="N4371" t="s">
        <v>1551</v>
      </c>
      <c r="O4371" t="s">
        <v>1552</v>
      </c>
      <c r="P4371" s="61">
        <v>1430</v>
      </c>
      <c r="Q4371" t="s">
        <v>1552</v>
      </c>
      <c r="R4371" s="61">
        <v>1430</v>
      </c>
      <c r="S4371" s="61">
        <v>0</v>
      </c>
    </row>
    <row r="4372" spans="1:19" x14ac:dyDescent="0.2">
      <c r="A4372" t="s">
        <v>648</v>
      </c>
      <c r="B4372" t="s">
        <v>1065</v>
      </c>
      <c r="C4372" t="s">
        <v>1436</v>
      </c>
      <c r="D4372" t="s">
        <v>239</v>
      </c>
      <c r="E4372" t="s">
        <v>1546</v>
      </c>
      <c r="F4372" t="s">
        <v>116</v>
      </c>
      <c r="G4372" s="87">
        <v>43686</v>
      </c>
      <c r="H4372" t="s">
        <v>6807</v>
      </c>
      <c r="I4372" t="s">
        <v>7090</v>
      </c>
      <c r="J4372" t="s">
        <v>7091</v>
      </c>
      <c r="K4372">
        <v>10245</v>
      </c>
      <c r="L4372" t="s">
        <v>7085</v>
      </c>
      <c r="M4372" s="87">
        <v>43697</v>
      </c>
      <c r="N4372" t="s">
        <v>1551</v>
      </c>
      <c r="O4372" t="s">
        <v>1552</v>
      </c>
      <c r="P4372" s="61">
        <v>979</v>
      </c>
      <c r="Q4372" t="s">
        <v>1552</v>
      </c>
      <c r="R4372" s="61">
        <v>979</v>
      </c>
      <c r="S4372" s="61">
        <v>0</v>
      </c>
    </row>
    <row r="4373" spans="1:19" x14ac:dyDescent="0.2">
      <c r="A4373" t="s">
        <v>648</v>
      </c>
      <c r="B4373" t="s">
        <v>1065</v>
      </c>
      <c r="C4373" t="s">
        <v>1436</v>
      </c>
      <c r="D4373" t="s">
        <v>239</v>
      </c>
      <c r="E4373" t="s">
        <v>1546</v>
      </c>
      <c r="F4373" t="s">
        <v>116</v>
      </c>
      <c r="G4373" s="87">
        <v>43689</v>
      </c>
      <c r="H4373" t="s">
        <v>2974</v>
      </c>
      <c r="I4373" t="s">
        <v>4905</v>
      </c>
      <c r="J4373" t="s">
        <v>4906</v>
      </c>
      <c r="K4373">
        <v>10245</v>
      </c>
      <c r="L4373" t="s">
        <v>4907</v>
      </c>
      <c r="M4373" s="87">
        <v>43697</v>
      </c>
      <c r="N4373" t="s">
        <v>1551</v>
      </c>
      <c r="O4373" t="s">
        <v>1552</v>
      </c>
      <c r="P4373" s="61">
        <v>-18175.3</v>
      </c>
      <c r="Q4373" t="s">
        <v>1552</v>
      </c>
      <c r="R4373" s="61">
        <v>0</v>
      </c>
      <c r="S4373" s="61">
        <v>-18175.3</v>
      </c>
    </row>
    <row r="4374" spans="1:19" x14ac:dyDescent="0.2">
      <c r="A4374" t="s">
        <v>648</v>
      </c>
      <c r="B4374" t="s">
        <v>1065</v>
      </c>
      <c r="C4374" t="s">
        <v>1436</v>
      </c>
      <c r="D4374" t="s">
        <v>239</v>
      </c>
      <c r="E4374" t="s">
        <v>1546</v>
      </c>
      <c r="F4374" t="s">
        <v>116</v>
      </c>
      <c r="G4374" s="87">
        <v>43689</v>
      </c>
      <c r="H4374" t="s">
        <v>6895</v>
      </c>
      <c r="I4374" t="s">
        <v>7092</v>
      </c>
      <c r="J4374" t="s">
        <v>7093</v>
      </c>
      <c r="K4374">
        <v>10245</v>
      </c>
      <c r="L4374" t="s">
        <v>7094</v>
      </c>
      <c r="M4374" s="87">
        <v>43697</v>
      </c>
      <c r="N4374" t="s">
        <v>1551</v>
      </c>
      <c r="O4374" t="s">
        <v>1552</v>
      </c>
      <c r="P4374" s="61">
        <v>18175.3</v>
      </c>
      <c r="Q4374" t="s">
        <v>1552</v>
      </c>
      <c r="R4374" s="61">
        <v>18175.3</v>
      </c>
      <c r="S4374" s="61">
        <v>0</v>
      </c>
    </row>
    <row r="4375" spans="1:19" x14ac:dyDescent="0.2">
      <c r="A4375" t="s">
        <v>648</v>
      </c>
      <c r="B4375" t="s">
        <v>1065</v>
      </c>
      <c r="C4375" t="s">
        <v>1436</v>
      </c>
      <c r="D4375" t="s">
        <v>239</v>
      </c>
      <c r="E4375" t="s">
        <v>1546</v>
      </c>
      <c r="F4375" t="s">
        <v>116</v>
      </c>
      <c r="G4375" s="87">
        <v>43690</v>
      </c>
      <c r="H4375" t="s">
        <v>2974</v>
      </c>
      <c r="I4375" t="s">
        <v>4908</v>
      </c>
      <c r="J4375" t="s">
        <v>4827</v>
      </c>
      <c r="K4375">
        <v>10245</v>
      </c>
      <c r="L4375" t="s">
        <v>4907</v>
      </c>
      <c r="M4375" s="87">
        <v>43697</v>
      </c>
      <c r="N4375" t="s">
        <v>1551</v>
      </c>
      <c r="O4375" t="s">
        <v>1552</v>
      </c>
      <c r="P4375" s="61">
        <v>-200</v>
      </c>
      <c r="Q4375" t="s">
        <v>1552</v>
      </c>
      <c r="R4375" s="61">
        <v>0</v>
      </c>
      <c r="S4375" s="61">
        <v>-200</v>
      </c>
    </row>
    <row r="4376" spans="1:19" x14ac:dyDescent="0.2">
      <c r="A4376" t="s">
        <v>648</v>
      </c>
      <c r="B4376" t="s">
        <v>1065</v>
      </c>
      <c r="C4376" t="s">
        <v>1436</v>
      </c>
      <c r="D4376" t="s">
        <v>239</v>
      </c>
      <c r="E4376" t="s">
        <v>1546</v>
      </c>
      <c r="F4376" t="s">
        <v>116</v>
      </c>
      <c r="G4376" s="87">
        <v>43690</v>
      </c>
      <c r="H4376" t="s">
        <v>2974</v>
      </c>
      <c r="I4376" t="s">
        <v>4909</v>
      </c>
      <c r="J4376" t="s">
        <v>4910</v>
      </c>
      <c r="K4376">
        <v>10245</v>
      </c>
      <c r="L4376" t="s">
        <v>4911</v>
      </c>
      <c r="M4376" s="87">
        <v>43697</v>
      </c>
      <c r="N4376" t="s">
        <v>1551</v>
      </c>
      <c r="O4376" t="s">
        <v>1552</v>
      </c>
      <c r="P4376" s="61">
        <v>-2640</v>
      </c>
      <c r="Q4376" t="s">
        <v>1552</v>
      </c>
      <c r="R4376" s="61">
        <v>0</v>
      </c>
      <c r="S4376" s="61">
        <v>-2640</v>
      </c>
    </row>
    <row r="4377" spans="1:19" x14ac:dyDescent="0.2">
      <c r="A4377" t="s">
        <v>648</v>
      </c>
      <c r="B4377" t="s">
        <v>1065</v>
      </c>
      <c r="C4377" t="s">
        <v>1436</v>
      </c>
      <c r="D4377" t="s">
        <v>239</v>
      </c>
      <c r="E4377" t="s">
        <v>1546</v>
      </c>
      <c r="F4377" t="s">
        <v>116</v>
      </c>
      <c r="G4377" s="87">
        <v>43690</v>
      </c>
      <c r="H4377" t="s">
        <v>2974</v>
      </c>
      <c r="I4377" t="s">
        <v>4912</v>
      </c>
      <c r="J4377" t="s">
        <v>4910</v>
      </c>
      <c r="K4377">
        <v>10245</v>
      </c>
      <c r="L4377" t="s">
        <v>4911</v>
      </c>
      <c r="M4377" s="87">
        <v>43697</v>
      </c>
      <c r="N4377" t="s">
        <v>1551</v>
      </c>
      <c r="O4377" t="s">
        <v>1552</v>
      </c>
      <c r="P4377" s="61">
        <v>-880</v>
      </c>
      <c r="Q4377" t="s">
        <v>1552</v>
      </c>
      <c r="R4377" s="61">
        <v>0</v>
      </c>
      <c r="S4377" s="61">
        <v>-880</v>
      </c>
    </row>
    <row r="4378" spans="1:19" x14ac:dyDescent="0.2">
      <c r="A4378" t="s">
        <v>648</v>
      </c>
      <c r="B4378" t="s">
        <v>1065</v>
      </c>
      <c r="C4378" t="s">
        <v>1436</v>
      </c>
      <c r="D4378" t="s">
        <v>239</v>
      </c>
      <c r="E4378" t="s">
        <v>1546</v>
      </c>
      <c r="F4378" t="s">
        <v>116</v>
      </c>
      <c r="G4378" s="87">
        <v>43690</v>
      </c>
      <c r="H4378" t="s">
        <v>6807</v>
      </c>
      <c r="I4378" t="s">
        <v>7045</v>
      </c>
      <c r="J4378" t="s">
        <v>7095</v>
      </c>
      <c r="K4378">
        <v>10245</v>
      </c>
      <c r="L4378" t="s">
        <v>7096</v>
      </c>
      <c r="M4378" s="87">
        <v>43697</v>
      </c>
      <c r="N4378" t="s">
        <v>1551</v>
      </c>
      <c r="O4378" t="s">
        <v>1552</v>
      </c>
      <c r="P4378" s="61">
        <v>200</v>
      </c>
      <c r="Q4378" t="s">
        <v>1552</v>
      </c>
      <c r="R4378" s="61">
        <v>200</v>
      </c>
      <c r="S4378" s="61">
        <v>0</v>
      </c>
    </row>
    <row r="4379" spans="1:19" x14ac:dyDescent="0.2">
      <c r="A4379" t="s">
        <v>648</v>
      </c>
      <c r="B4379" t="s">
        <v>1065</v>
      </c>
      <c r="C4379" t="s">
        <v>1436</v>
      </c>
      <c r="D4379" t="s">
        <v>239</v>
      </c>
      <c r="E4379" t="s">
        <v>1546</v>
      </c>
      <c r="F4379" t="s">
        <v>116</v>
      </c>
      <c r="G4379" s="87">
        <v>43690</v>
      </c>
      <c r="H4379" t="s">
        <v>6807</v>
      </c>
      <c r="I4379" t="s">
        <v>7097</v>
      </c>
      <c r="J4379" t="s">
        <v>7098</v>
      </c>
      <c r="K4379">
        <v>10245</v>
      </c>
      <c r="L4379" t="s">
        <v>7099</v>
      </c>
      <c r="M4379" s="87">
        <v>43697</v>
      </c>
      <c r="N4379" t="s">
        <v>1551</v>
      </c>
      <c r="O4379" t="s">
        <v>1552</v>
      </c>
      <c r="P4379" s="61">
        <v>2640</v>
      </c>
      <c r="Q4379" t="s">
        <v>1552</v>
      </c>
      <c r="R4379" s="61">
        <v>2640</v>
      </c>
      <c r="S4379" s="61">
        <v>0</v>
      </c>
    </row>
    <row r="4380" spans="1:19" x14ac:dyDescent="0.2">
      <c r="A4380" t="s">
        <v>648</v>
      </c>
      <c r="B4380" t="s">
        <v>1065</v>
      </c>
      <c r="C4380" t="s">
        <v>1436</v>
      </c>
      <c r="D4380" t="s">
        <v>239</v>
      </c>
      <c r="E4380" t="s">
        <v>1546</v>
      </c>
      <c r="F4380" t="s">
        <v>116</v>
      </c>
      <c r="G4380" s="87">
        <v>43690</v>
      </c>
      <c r="H4380" t="s">
        <v>6807</v>
      </c>
      <c r="I4380" t="s">
        <v>7097</v>
      </c>
      <c r="J4380" t="s">
        <v>7100</v>
      </c>
      <c r="K4380">
        <v>10245</v>
      </c>
      <c r="L4380" t="s">
        <v>7099</v>
      </c>
      <c r="M4380" s="87">
        <v>43697</v>
      </c>
      <c r="N4380" t="s">
        <v>1551</v>
      </c>
      <c r="O4380" t="s">
        <v>1552</v>
      </c>
      <c r="P4380" s="61">
        <v>880</v>
      </c>
      <c r="Q4380" t="s">
        <v>1552</v>
      </c>
      <c r="R4380" s="61">
        <v>880</v>
      </c>
      <c r="S4380" s="61">
        <v>0</v>
      </c>
    </row>
    <row r="4381" spans="1:19" x14ac:dyDescent="0.2">
      <c r="A4381" t="s">
        <v>648</v>
      </c>
      <c r="B4381" t="s">
        <v>1065</v>
      </c>
      <c r="C4381" t="s">
        <v>1436</v>
      </c>
      <c r="D4381" t="s">
        <v>239</v>
      </c>
      <c r="E4381" t="s">
        <v>1546</v>
      </c>
      <c r="F4381" t="s">
        <v>116</v>
      </c>
      <c r="G4381" s="87">
        <v>43691</v>
      </c>
      <c r="H4381" t="s">
        <v>2974</v>
      </c>
      <c r="I4381" t="s">
        <v>4925</v>
      </c>
      <c r="J4381" t="s">
        <v>4525</v>
      </c>
      <c r="K4381">
        <v>10245</v>
      </c>
      <c r="L4381" t="s">
        <v>4926</v>
      </c>
      <c r="M4381" s="87">
        <v>43697</v>
      </c>
      <c r="N4381" t="s">
        <v>1551</v>
      </c>
      <c r="O4381" t="s">
        <v>1552</v>
      </c>
      <c r="P4381" s="61">
        <v>331.35</v>
      </c>
      <c r="Q4381" t="s">
        <v>1552</v>
      </c>
      <c r="R4381" s="61">
        <v>331.35</v>
      </c>
      <c r="S4381" s="61">
        <v>0</v>
      </c>
    </row>
    <row r="4382" spans="1:19" x14ac:dyDescent="0.2">
      <c r="A4382" t="s">
        <v>648</v>
      </c>
      <c r="B4382" t="s">
        <v>1065</v>
      </c>
      <c r="C4382" t="s">
        <v>1436</v>
      </c>
      <c r="D4382" t="s">
        <v>239</v>
      </c>
      <c r="E4382" t="s">
        <v>1546</v>
      </c>
      <c r="F4382" t="s">
        <v>116</v>
      </c>
      <c r="G4382" s="87">
        <v>43691</v>
      </c>
      <c r="H4382" t="s">
        <v>2974</v>
      </c>
      <c r="I4382" t="s">
        <v>4927</v>
      </c>
      <c r="J4382" t="s">
        <v>4528</v>
      </c>
      <c r="K4382">
        <v>10245</v>
      </c>
      <c r="L4382" t="s">
        <v>4926</v>
      </c>
      <c r="M4382" s="87">
        <v>43697</v>
      </c>
      <c r="N4382" t="s">
        <v>1551</v>
      </c>
      <c r="O4382" t="s">
        <v>1552</v>
      </c>
      <c r="P4382" s="61">
        <v>264.70999999999998</v>
      </c>
      <c r="Q4382" t="s">
        <v>1552</v>
      </c>
      <c r="R4382" s="61">
        <v>264.70999999999998</v>
      </c>
      <c r="S4382" s="61">
        <v>0</v>
      </c>
    </row>
    <row r="4383" spans="1:19" x14ac:dyDescent="0.2">
      <c r="A4383" t="s">
        <v>648</v>
      </c>
      <c r="B4383" t="s">
        <v>1065</v>
      </c>
      <c r="C4383" t="s">
        <v>1436</v>
      </c>
      <c r="D4383" t="s">
        <v>239</v>
      </c>
      <c r="E4383" t="s">
        <v>1546</v>
      </c>
      <c r="F4383" t="s">
        <v>116</v>
      </c>
      <c r="G4383" s="87">
        <v>43691</v>
      </c>
      <c r="H4383" t="s">
        <v>2974</v>
      </c>
      <c r="I4383" t="s">
        <v>4928</v>
      </c>
      <c r="J4383" t="s">
        <v>4530</v>
      </c>
      <c r="K4383">
        <v>10245</v>
      </c>
      <c r="L4383" t="s">
        <v>4926</v>
      </c>
      <c r="M4383" s="87">
        <v>43697</v>
      </c>
      <c r="N4383" t="s">
        <v>1551</v>
      </c>
      <c r="O4383" t="s">
        <v>1552</v>
      </c>
      <c r="P4383" s="61">
        <v>164.42</v>
      </c>
      <c r="Q4383" t="s">
        <v>1552</v>
      </c>
      <c r="R4383" s="61">
        <v>164.42</v>
      </c>
      <c r="S4383" s="61">
        <v>0</v>
      </c>
    </row>
    <row r="4384" spans="1:19" x14ac:dyDescent="0.2">
      <c r="A4384" t="s">
        <v>648</v>
      </c>
      <c r="B4384" t="s">
        <v>1065</v>
      </c>
      <c r="C4384" t="s">
        <v>1436</v>
      </c>
      <c r="D4384" t="s">
        <v>239</v>
      </c>
      <c r="E4384" t="s">
        <v>1546</v>
      </c>
      <c r="F4384" t="s">
        <v>116</v>
      </c>
      <c r="G4384" s="87">
        <v>43691</v>
      </c>
      <c r="H4384" t="s">
        <v>2974</v>
      </c>
      <c r="I4384" t="s">
        <v>4929</v>
      </c>
      <c r="J4384" t="s">
        <v>4532</v>
      </c>
      <c r="K4384">
        <v>10245</v>
      </c>
      <c r="L4384" t="s">
        <v>4926</v>
      </c>
      <c r="M4384" s="87">
        <v>43697</v>
      </c>
      <c r="N4384" t="s">
        <v>1551</v>
      </c>
      <c r="O4384" t="s">
        <v>1552</v>
      </c>
      <c r="P4384" s="61">
        <v>276.58</v>
      </c>
      <c r="Q4384" t="s">
        <v>1552</v>
      </c>
      <c r="R4384" s="61">
        <v>276.58</v>
      </c>
      <c r="S4384" s="61">
        <v>0</v>
      </c>
    </row>
    <row r="4385" spans="1:19" x14ac:dyDescent="0.2">
      <c r="A4385" t="s">
        <v>648</v>
      </c>
      <c r="B4385" t="s">
        <v>1065</v>
      </c>
      <c r="C4385" t="s">
        <v>1436</v>
      </c>
      <c r="D4385" t="s">
        <v>239</v>
      </c>
      <c r="E4385" t="s">
        <v>1546</v>
      </c>
      <c r="F4385" t="s">
        <v>116</v>
      </c>
      <c r="G4385" s="87">
        <v>43691</v>
      </c>
      <c r="H4385" t="s">
        <v>2974</v>
      </c>
      <c r="I4385" t="s">
        <v>4930</v>
      </c>
      <c r="J4385" t="s">
        <v>4534</v>
      </c>
      <c r="K4385">
        <v>10245</v>
      </c>
      <c r="L4385" t="s">
        <v>4926</v>
      </c>
      <c r="M4385" s="87">
        <v>43697</v>
      </c>
      <c r="N4385" t="s">
        <v>1551</v>
      </c>
      <c r="O4385" t="s">
        <v>1552</v>
      </c>
      <c r="P4385" s="61">
        <v>274.04000000000002</v>
      </c>
      <c r="Q4385" t="s">
        <v>1552</v>
      </c>
      <c r="R4385" s="61">
        <v>274.04000000000002</v>
      </c>
      <c r="S4385" s="61">
        <v>0</v>
      </c>
    </row>
    <row r="4386" spans="1:19" x14ac:dyDescent="0.2">
      <c r="A4386" t="s">
        <v>648</v>
      </c>
      <c r="B4386" t="s">
        <v>1065</v>
      </c>
      <c r="C4386" t="s">
        <v>1436</v>
      </c>
      <c r="D4386" t="s">
        <v>239</v>
      </c>
      <c r="E4386" t="s">
        <v>1546</v>
      </c>
      <c r="F4386" t="s">
        <v>116</v>
      </c>
      <c r="G4386" s="87">
        <v>43691</v>
      </c>
      <c r="H4386" t="s">
        <v>2974</v>
      </c>
      <c r="I4386" t="s">
        <v>4931</v>
      </c>
      <c r="J4386" t="s">
        <v>4536</v>
      </c>
      <c r="K4386">
        <v>10245</v>
      </c>
      <c r="L4386" t="s">
        <v>4926</v>
      </c>
      <c r="M4386" s="87">
        <v>43697</v>
      </c>
      <c r="N4386" t="s">
        <v>1551</v>
      </c>
      <c r="O4386" t="s">
        <v>1552</v>
      </c>
      <c r="P4386" s="61">
        <v>242.25</v>
      </c>
      <c r="Q4386" t="s">
        <v>1552</v>
      </c>
      <c r="R4386" s="61">
        <v>242.25</v>
      </c>
      <c r="S4386" s="61">
        <v>0</v>
      </c>
    </row>
    <row r="4387" spans="1:19" x14ac:dyDescent="0.2">
      <c r="A4387" t="s">
        <v>648</v>
      </c>
      <c r="B4387" t="s">
        <v>1065</v>
      </c>
      <c r="C4387" t="s">
        <v>1436</v>
      </c>
      <c r="D4387" t="s">
        <v>239</v>
      </c>
      <c r="E4387" t="s">
        <v>1546</v>
      </c>
      <c r="F4387" t="s">
        <v>116</v>
      </c>
      <c r="G4387" s="87">
        <v>43691</v>
      </c>
      <c r="H4387" t="s">
        <v>2974</v>
      </c>
      <c r="I4387" t="s">
        <v>4932</v>
      </c>
      <c r="J4387" t="s">
        <v>4538</v>
      </c>
      <c r="K4387">
        <v>10245</v>
      </c>
      <c r="L4387" t="s">
        <v>4926</v>
      </c>
      <c r="M4387" s="87">
        <v>43697</v>
      </c>
      <c r="N4387" t="s">
        <v>1551</v>
      </c>
      <c r="O4387" t="s">
        <v>1552</v>
      </c>
      <c r="P4387" s="61">
        <v>457.52</v>
      </c>
      <c r="Q4387" t="s">
        <v>1552</v>
      </c>
      <c r="R4387" s="61">
        <v>457.52</v>
      </c>
      <c r="S4387" s="61">
        <v>0</v>
      </c>
    </row>
    <row r="4388" spans="1:19" x14ac:dyDescent="0.2">
      <c r="A4388" t="s">
        <v>648</v>
      </c>
      <c r="B4388" t="s">
        <v>1065</v>
      </c>
      <c r="C4388" t="s">
        <v>1436</v>
      </c>
      <c r="D4388" t="s">
        <v>239</v>
      </c>
      <c r="E4388" t="s">
        <v>1546</v>
      </c>
      <c r="F4388" t="s">
        <v>116</v>
      </c>
      <c r="G4388" s="87">
        <v>43691</v>
      </c>
      <c r="H4388" t="s">
        <v>6820</v>
      </c>
      <c r="I4388" t="s">
        <v>6839</v>
      </c>
      <c r="K4388">
        <v>10245</v>
      </c>
      <c r="L4388" t="s">
        <v>7101</v>
      </c>
      <c r="M4388" s="87">
        <v>43697</v>
      </c>
      <c r="N4388" t="s">
        <v>1551</v>
      </c>
      <c r="O4388" t="s">
        <v>1552</v>
      </c>
      <c r="P4388" s="61">
        <v>-164.42</v>
      </c>
      <c r="Q4388" t="s">
        <v>1552</v>
      </c>
      <c r="R4388" s="61">
        <v>0</v>
      </c>
      <c r="S4388" s="61">
        <v>-164.42</v>
      </c>
    </row>
    <row r="4389" spans="1:19" x14ac:dyDescent="0.2">
      <c r="A4389" t="s">
        <v>648</v>
      </c>
      <c r="B4389" t="s">
        <v>1065</v>
      </c>
      <c r="C4389" t="s">
        <v>1436</v>
      </c>
      <c r="D4389" t="s">
        <v>239</v>
      </c>
      <c r="E4389" t="s">
        <v>1546</v>
      </c>
      <c r="F4389" t="s">
        <v>116</v>
      </c>
      <c r="G4389" s="87">
        <v>43691</v>
      </c>
      <c r="H4389" t="s">
        <v>6820</v>
      </c>
      <c r="I4389" t="s">
        <v>6841</v>
      </c>
      <c r="K4389">
        <v>10245</v>
      </c>
      <c r="L4389" t="s">
        <v>7101</v>
      </c>
      <c r="M4389" s="87">
        <v>43697</v>
      </c>
      <c r="N4389" t="s">
        <v>1551</v>
      </c>
      <c r="O4389" t="s">
        <v>1552</v>
      </c>
      <c r="P4389" s="61">
        <v>-276.58</v>
      </c>
      <c r="Q4389" t="s">
        <v>1552</v>
      </c>
      <c r="R4389" s="61">
        <v>0</v>
      </c>
      <c r="S4389" s="61">
        <v>-276.58</v>
      </c>
    </row>
    <row r="4390" spans="1:19" x14ac:dyDescent="0.2">
      <c r="A4390" t="s">
        <v>648</v>
      </c>
      <c r="B4390" t="s">
        <v>1065</v>
      </c>
      <c r="C4390" t="s">
        <v>1436</v>
      </c>
      <c r="D4390" t="s">
        <v>239</v>
      </c>
      <c r="E4390" t="s">
        <v>1546</v>
      </c>
      <c r="F4390" t="s">
        <v>116</v>
      </c>
      <c r="G4390" s="87">
        <v>43691</v>
      </c>
      <c r="H4390" t="s">
        <v>6820</v>
      </c>
      <c r="I4390" t="s">
        <v>6842</v>
      </c>
      <c r="K4390">
        <v>10245</v>
      </c>
      <c r="L4390" t="s">
        <v>7101</v>
      </c>
      <c r="M4390" s="87">
        <v>43697</v>
      </c>
      <c r="N4390" t="s">
        <v>1551</v>
      </c>
      <c r="O4390" t="s">
        <v>1552</v>
      </c>
      <c r="P4390" s="61">
        <v>-274.04000000000002</v>
      </c>
      <c r="Q4390" t="s">
        <v>1552</v>
      </c>
      <c r="R4390" s="61">
        <v>0</v>
      </c>
      <c r="S4390" s="61">
        <v>-274.04000000000002</v>
      </c>
    </row>
    <row r="4391" spans="1:19" x14ac:dyDescent="0.2">
      <c r="A4391" t="s">
        <v>648</v>
      </c>
      <c r="B4391" t="s">
        <v>1065</v>
      </c>
      <c r="C4391" t="s">
        <v>1436</v>
      </c>
      <c r="D4391" t="s">
        <v>239</v>
      </c>
      <c r="E4391" t="s">
        <v>1546</v>
      </c>
      <c r="F4391" t="s">
        <v>116</v>
      </c>
      <c r="G4391" s="87">
        <v>43691</v>
      </c>
      <c r="H4391" t="s">
        <v>6820</v>
      </c>
      <c r="I4391" t="s">
        <v>6843</v>
      </c>
      <c r="K4391">
        <v>10245</v>
      </c>
      <c r="L4391" t="s">
        <v>7101</v>
      </c>
      <c r="M4391" s="87">
        <v>43697</v>
      </c>
      <c r="N4391" t="s">
        <v>1551</v>
      </c>
      <c r="O4391" t="s">
        <v>1552</v>
      </c>
      <c r="P4391" s="61">
        <v>-242.25</v>
      </c>
      <c r="Q4391" t="s">
        <v>1552</v>
      </c>
      <c r="R4391" s="61">
        <v>0</v>
      </c>
      <c r="S4391" s="61">
        <v>-242.25</v>
      </c>
    </row>
    <row r="4392" spans="1:19" x14ac:dyDescent="0.2">
      <c r="A4392" t="s">
        <v>648</v>
      </c>
      <c r="B4392" t="s">
        <v>1065</v>
      </c>
      <c r="C4392" t="s">
        <v>1436</v>
      </c>
      <c r="D4392" t="s">
        <v>239</v>
      </c>
      <c r="E4392" t="s">
        <v>1546</v>
      </c>
      <c r="F4392" t="s">
        <v>116</v>
      </c>
      <c r="G4392" s="87">
        <v>43691</v>
      </c>
      <c r="H4392" t="s">
        <v>6820</v>
      </c>
      <c r="I4392" t="s">
        <v>6844</v>
      </c>
      <c r="K4392">
        <v>10245</v>
      </c>
      <c r="L4392" t="s">
        <v>7101</v>
      </c>
      <c r="M4392" s="87">
        <v>43697</v>
      </c>
      <c r="N4392" t="s">
        <v>1551</v>
      </c>
      <c r="O4392" t="s">
        <v>1552</v>
      </c>
      <c r="P4392" s="61">
        <v>-457.52</v>
      </c>
      <c r="Q4392" t="s">
        <v>1552</v>
      </c>
      <c r="R4392" s="61">
        <v>0</v>
      </c>
      <c r="S4392" s="61">
        <v>-457.52</v>
      </c>
    </row>
    <row r="4393" spans="1:19" x14ac:dyDescent="0.2">
      <c r="A4393" t="s">
        <v>648</v>
      </c>
      <c r="B4393" t="s">
        <v>1065</v>
      </c>
      <c r="C4393" t="s">
        <v>1436</v>
      </c>
      <c r="D4393" t="s">
        <v>239</v>
      </c>
      <c r="E4393" t="s">
        <v>1546</v>
      </c>
      <c r="F4393" t="s">
        <v>116</v>
      </c>
      <c r="G4393" s="87">
        <v>43691</v>
      </c>
      <c r="H4393" t="s">
        <v>6820</v>
      </c>
      <c r="I4393" t="s">
        <v>6845</v>
      </c>
      <c r="K4393">
        <v>10245</v>
      </c>
      <c r="L4393" t="s">
        <v>7101</v>
      </c>
      <c r="M4393" s="87">
        <v>43697</v>
      </c>
      <c r="N4393" t="s">
        <v>1551</v>
      </c>
      <c r="O4393" t="s">
        <v>1552</v>
      </c>
      <c r="P4393" s="61">
        <v>-331.35</v>
      </c>
      <c r="Q4393" t="s">
        <v>1552</v>
      </c>
      <c r="R4393" s="61">
        <v>0</v>
      </c>
      <c r="S4393" s="61">
        <v>-331.35</v>
      </c>
    </row>
    <row r="4394" spans="1:19" x14ac:dyDescent="0.2">
      <c r="A4394" t="s">
        <v>648</v>
      </c>
      <c r="B4394" t="s">
        <v>1065</v>
      </c>
      <c r="C4394" t="s">
        <v>1436</v>
      </c>
      <c r="D4394" t="s">
        <v>239</v>
      </c>
      <c r="E4394" t="s">
        <v>1546</v>
      </c>
      <c r="F4394" t="s">
        <v>116</v>
      </c>
      <c r="G4394" s="87">
        <v>43691</v>
      </c>
      <c r="H4394" t="s">
        <v>6820</v>
      </c>
      <c r="I4394" t="s">
        <v>6846</v>
      </c>
      <c r="K4394">
        <v>10245</v>
      </c>
      <c r="L4394" t="s">
        <v>7101</v>
      </c>
      <c r="M4394" s="87">
        <v>43697</v>
      </c>
      <c r="N4394" t="s">
        <v>1551</v>
      </c>
      <c r="O4394" t="s">
        <v>1552</v>
      </c>
      <c r="P4394" s="61">
        <v>-264.70999999999998</v>
      </c>
      <c r="Q4394" t="s">
        <v>1552</v>
      </c>
      <c r="R4394" s="61">
        <v>0</v>
      </c>
      <c r="S4394" s="61">
        <v>-264.70999999999998</v>
      </c>
    </row>
    <row r="4395" spans="1:19" x14ac:dyDescent="0.2">
      <c r="A4395" t="s">
        <v>648</v>
      </c>
      <c r="B4395" t="s">
        <v>1065</v>
      </c>
      <c r="C4395" t="s">
        <v>1436</v>
      </c>
      <c r="D4395" t="s">
        <v>239</v>
      </c>
      <c r="E4395" t="s">
        <v>1546</v>
      </c>
      <c r="F4395" t="s">
        <v>116</v>
      </c>
      <c r="G4395" s="87">
        <v>43692</v>
      </c>
      <c r="H4395" t="s">
        <v>2974</v>
      </c>
      <c r="I4395" t="s">
        <v>4933</v>
      </c>
      <c r="J4395" t="s">
        <v>4608</v>
      </c>
      <c r="K4395">
        <v>10245</v>
      </c>
      <c r="L4395" t="s">
        <v>4934</v>
      </c>
      <c r="M4395" s="87">
        <v>43697</v>
      </c>
      <c r="N4395" t="s">
        <v>1551</v>
      </c>
      <c r="O4395" t="s">
        <v>1552</v>
      </c>
      <c r="P4395" s="61">
        <v>-7355.7</v>
      </c>
      <c r="Q4395" t="s">
        <v>1552</v>
      </c>
      <c r="R4395" s="61">
        <v>0</v>
      </c>
      <c r="S4395" s="61">
        <v>-7355.7</v>
      </c>
    </row>
    <row r="4396" spans="1:19" x14ac:dyDescent="0.2">
      <c r="A4396" t="s">
        <v>648</v>
      </c>
      <c r="B4396" t="s">
        <v>1065</v>
      </c>
      <c r="C4396" t="s">
        <v>1436</v>
      </c>
      <c r="D4396" t="s">
        <v>239</v>
      </c>
      <c r="E4396" t="s">
        <v>1546</v>
      </c>
      <c r="F4396" t="s">
        <v>116</v>
      </c>
      <c r="G4396" s="87">
        <v>43692</v>
      </c>
      <c r="H4396" t="s">
        <v>2974</v>
      </c>
      <c r="I4396" t="s">
        <v>4937</v>
      </c>
      <c r="J4396" t="s">
        <v>4617</v>
      </c>
      <c r="K4396">
        <v>10245</v>
      </c>
      <c r="L4396" t="s">
        <v>4934</v>
      </c>
      <c r="M4396" s="87">
        <v>43697</v>
      </c>
      <c r="N4396" t="s">
        <v>1551</v>
      </c>
      <c r="O4396" t="s">
        <v>1552</v>
      </c>
      <c r="P4396" s="61">
        <v>-2756.46</v>
      </c>
      <c r="Q4396" t="s">
        <v>1552</v>
      </c>
      <c r="R4396" s="61">
        <v>0</v>
      </c>
      <c r="S4396" s="61">
        <v>-2756.46</v>
      </c>
    </row>
    <row r="4397" spans="1:19" x14ac:dyDescent="0.2">
      <c r="A4397" t="s">
        <v>648</v>
      </c>
      <c r="B4397" t="s">
        <v>1065</v>
      </c>
      <c r="C4397" t="s">
        <v>1436</v>
      </c>
      <c r="D4397" t="s">
        <v>239</v>
      </c>
      <c r="E4397" t="s">
        <v>1546</v>
      </c>
      <c r="F4397" t="s">
        <v>116</v>
      </c>
      <c r="G4397" s="87">
        <v>43692</v>
      </c>
      <c r="H4397" t="s">
        <v>2974</v>
      </c>
      <c r="I4397" t="s">
        <v>4939</v>
      </c>
      <c r="J4397" t="s">
        <v>4940</v>
      </c>
      <c r="K4397">
        <v>10245</v>
      </c>
      <c r="L4397" t="s">
        <v>4934</v>
      </c>
      <c r="M4397" s="87">
        <v>43697</v>
      </c>
      <c r="N4397" t="s">
        <v>1551</v>
      </c>
      <c r="O4397" t="s">
        <v>1552</v>
      </c>
      <c r="P4397" s="61">
        <v>-2692.8</v>
      </c>
      <c r="Q4397" t="s">
        <v>1552</v>
      </c>
      <c r="R4397" s="61">
        <v>0</v>
      </c>
      <c r="S4397" s="61">
        <v>-2692.8</v>
      </c>
    </row>
    <row r="4398" spans="1:19" x14ac:dyDescent="0.2">
      <c r="A4398" t="s">
        <v>648</v>
      </c>
      <c r="B4398" t="s">
        <v>1065</v>
      </c>
      <c r="C4398" t="s">
        <v>1436</v>
      </c>
      <c r="D4398" t="s">
        <v>239</v>
      </c>
      <c r="E4398" t="s">
        <v>1546</v>
      </c>
      <c r="F4398" t="s">
        <v>116</v>
      </c>
      <c r="G4398" s="87">
        <v>43692</v>
      </c>
      <c r="H4398" t="s">
        <v>2974</v>
      </c>
      <c r="I4398" t="s">
        <v>4942</v>
      </c>
      <c r="J4398" t="s">
        <v>4671</v>
      </c>
      <c r="K4398">
        <v>10245</v>
      </c>
      <c r="L4398" t="s">
        <v>4934</v>
      </c>
      <c r="M4398" s="87">
        <v>43697</v>
      </c>
      <c r="N4398" t="s">
        <v>1551</v>
      </c>
      <c r="O4398" t="s">
        <v>1552</v>
      </c>
      <c r="P4398" s="61">
        <v>-869</v>
      </c>
      <c r="Q4398" t="s">
        <v>1552</v>
      </c>
      <c r="R4398" s="61">
        <v>0</v>
      </c>
      <c r="S4398" s="61">
        <v>-869</v>
      </c>
    </row>
    <row r="4399" spans="1:19" x14ac:dyDescent="0.2">
      <c r="A4399" t="s">
        <v>648</v>
      </c>
      <c r="B4399" t="s">
        <v>1065</v>
      </c>
      <c r="C4399" t="s">
        <v>1436</v>
      </c>
      <c r="D4399" t="s">
        <v>239</v>
      </c>
      <c r="E4399" t="s">
        <v>1546</v>
      </c>
      <c r="F4399" t="s">
        <v>116</v>
      </c>
      <c r="G4399" s="87">
        <v>43692</v>
      </c>
      <c r="H4399" t="s">
        <v>6807</v>
      </c>
      <c r="I4399" t="s">
        <v>7102</v>
      </c>
      <c r="J4399" t="s">
        <v>7103</v>
      </c>
      <c r="K4399">
        <v>10245</v>
      </c>
      <c r="L4399" t="s">
        <v>7104</v>
      </c>
      <c r="M4399" s="87">
        <v>43697</v>
      </c>
      <c r="N4399" t="s">
        <v>1551</v>
      </c>
      <c r="O4399" t="s">
        <v>1552</v>
      </c>
      <c r="P4399" s="61">
        <v>2692.8</v>
      </c>
      <c r="Q4399" t="s">
        <v>1552</v>
      </c>
      <c r="R4399" s="61">
        <v>2692.8</v>
      </c>
      <c r="S4399" s="61">
        <v>0</v>
      </c>
    </row>
    <row r="4400" spans="1:19" x14ac:dyDescent="0.2">
      <c r="A4400" t="s">
        <v>648</v>
      </c>
      <c r="B4400" t="s">
        <v>1065</v>
      </c>
      <c r="C4400" t="s">
        <v>1436</v>
      </c>
      <c r="D4400" t="s">
        <v>239</v>
      </c>
      <c r="E4400" t="s">
        <v>1546</v>
      </c>
      <c r="F4400" t="s">
        <v>116</v>
      </c>
      <c r="G4400" s="87">
        <v>43692</v>
      </c>
      <c r="H4400" t="s">
        <v>6807</v>
      </c>
      <c r="I4400" t="s">
        <v>6927</v>
      </c>
      <c r="J4400" t="s">
        <v>7105</v>
      </c>
      <c r="K4400">
        <v>10245</v>
      </c>
      <c r="L4400" t="s">
        <v>7104</v>
      </c>
      <c r="M4400" s="87">
        <v>43697</v>
      </c>
      <c r="N4400" t="s">
        <v>1551</v>
      </c>
      <c r="O4400" t="s">
        <v>1552</v>
      </c>
      <c r="P4400" s="61">
        <v>869</v>
      </c>
      <c r="Q4400" t="s">
        <v>1552</v>
      </c>
      <c r="R4400" s="61">
        <v>869</v>
      </c>
      <c r="S4400" s="61">
        <v>0</v>
      </c>
    </row>
    <row r="4401" spans="1:19" x14ac:dyDescent="0.2">
      <c r="A4401" t="s">
        <v>648</v>
      </c>
      <c r="B4401" t="s">
        <v>1065</v>
      </c>
      <c r="C4401" t="s">
        <v>1436</v>
      </c>
      <c r="D4401" t="s">
        <v>239</v>
      </c>
      <c r="E4401" t="s">
        <v>1546</v>
      </c>
      <c r="F4401" t="s">
        <v>116</v>
      </c>
      <c r="G4401" s="87">
        <v>43692</v>
      </c>
      <c r="H4401" t="s">
        <v>6807</v>
      </c>
      <c r="I4401" t="s">
        <v>6907</v>
      </c>
      <c r="J4401" t="s">
        <v>7106</v>
      </c>
      <c r="K4401">
        <v>10245</v>
      </c>
      <c r="L4401" t="s">
        <v>7104</v>
      </c>
      <c r="M4401" s="87">
        <v>43697</v>
      </c>
      <c r="N4401" t="s">
        <v>1551</v>
      </c>
      <c r="O4401" t="s">
        <v>1552</v>
      </c>
      <c r="P4401" s="61">
        <v>7355.7</v>
      </c>
      <c r="Q4401" t="s">
        <v>1552</v>
      </c>
      <c r="R4401" s="61">
        <v>7355.7</v>
      </c>
      <c r="S4401" s="61">
        <v>0</v>
      </c>
    </row>
    <row r="4402" spans="1:19" x14ac:dyDescent="0.2">
      <c r="A4402" t="s">
        <v>648</v>
      </c>
      <c r="B4402" t="s">
        <v>1065</v>
      </c>
      <c r="C4402" t="s">
        <v>1436</v>
      </c>
      <c r="D4402" t="s">
        <v>239</v>
      </c>
      <c r="E4402" t="s">
        <v>1546</v>
      </c>
      <c r="F4402" t="s">
        <v>116</v>
      </c>
      <c r="G4402" s="87">
        <v>43692</v>
      </c>
      <c r="H4402" t="s">
        <v>6807</v>
      </c>
      <c r="I4402" t="s">
        <v>6909</v>
      </c>
      <c r="J4402" t="s">
        <v>7107</v>
      </c>
      <c r="K4402">
        <v>10245</v>
      </c>
      <c r="L4402" t="s">
        <v>7104</v>
      </c>
      <c r="M4402" s="87">
        <v>43697</v>
      </c>
      <c r="N4402" t="s">
        <v>1551</v>
      </c>
      <c r="O4402" t="s">
        <v>1552</v>
      </c>
      <c r="P4402" s="61">
        <v>2756.46</v>
      </c>
      <c r="Q4402" t="s">
        <v>1552</v>
      </c>
      <c r="R4402" s="61">
        <v>2756.46</v>
      </c>
      <c r="S4402" s="61">
        <v>0</v>
      </c>
    </row>
    <row r="4403" spans="1:19" x14ac:dyDescent="0.2">
      <c r="A4403" t="s">
        <v>648</v>
      </c>
      <c r="B4403" t="s">
        <v>1065</v>
      </c>
      <c r="C4403" t="s">
        <v>1436</v>
      </c>
      <c r="D4403" t="s">
        <v>239</v>
      </c>
      <c r="E4403" t="s">
        <v>1546</v>
      </c>
      <c r="F4403" t="s">
        <v>116</v>
      </c>
      <c r="G4403" s="87">
        <v>43693</v>
      </c>
      <c r="H4403" t="s">
        <v>2974</v>
      </c>
      <c r="I4403" t="s">
        <v>4943</v>
      </c>
      <c r="J4403" t="s">
        <v>4944</v>
      </c>
      <c r="K4403">
        <v>10245</v>
      </c>
      <c r="L4403" t="s">
        <v>4945</v>
      </c>
      <c r="M4403" s="87">
        <v>43697</v>
      </c>
      <c r="N4403" t="s">
        <v>1551</v>
      </c>
      <c r="O4403" t="s">
        <v>1552</v>
      </c>
      <c r="P4403" s="61">
        <v>-979</v>
      </c>
      <c r="Q4403" t="s">
        <v>1552</v>
      </c>
      <c r="R4403" s="61">
        <v>0</v>
      </c>
      <c r="S4403" s="61">
        <v>-979</v>
      </c>
    </row>
    <row r="4404" spans="1:19" x14ac:dyDescent="0.2">
      <c r="A4404" t="s">
        <v>648</v>
      </c>
      <c r="B4404" t="s">
        <v>1065</v>
      </c>
      <c r="C4404" t="s">
        <v>1436</v>
      </c>
      <c r="D4404" t="s">
        <v>239</v>
      </c>
      <c r="E4404" t="s">
        <v>1546</v>
      </c>
      <c r="F4404" t="s">
        <v>116</v>
      </c>
      <c r="G4404" s="87">
        <v>43693</v>
      </c>
      <c r="H4404" t="s">
        <v>2974</v>
      </c>
      <c r="I4404" t="s">
        <v>4946</v>
      </c>
      <c r="J4404" t="s">
        <v>4754</v>
      </c>
      <c r="K4404">
        <v>10245</v>
      </c>
      <c r="L4404" t="s">
        <v>4945</v>
      </c>
      <c r="M4404" s="87">
        <v>43697</v>
      </c>
      <c r="N4404" t="s">
        <v>1551</v>
      </c>
      <c r="O4404" t="s">
        <v>1552</v>
      </c>
      <c r="P4404" s="61">
        <v>-916.66</v>
      </c>
      <c r="Q4404" t="s">
        <v>1552</v>
      </c>
      <c r="R4404" s="61">
        <v>0</v>
      </c>
      <c r="S4404" s="61">
        <v>-916.66</v>
      </c>
    </row>
    <row r="4405" spans="1:19" x14ac:dyDescent="0.2">
      <c r="A4405" t="s">
        <v>648</v>
      </c>
      <c r="B4405" t="s">
        <v>1065</v>
      </c>
      <c r="C4405" t="s">
        <v>1436</v>
      </c>
      <c r="D4405" t="s">
        <v>239</v>
      </c>
      <c r="E4405" t="s">
        <v>1546</v>
      </c>
      <c r="F4405" t="s">
        <v>116</v>
      </c>
      <c r="G4405" s="87">
        <v>43693</v>
      </c>
      <c r="H4405" t="s">
        <v>2974</v>
      </c>
      <c r="I4405" t="s">
        <v>4947</v>
      </c>
      <c r="J4405" t="s">
        <v>4597</v>
      </c>
      <c r="K4405">
        <v>10245</v>
      </c>
      <c r="L4405" t="s">
        <v>4945</v>
      </c>
      <c r="M4405" s="87">
        <v>43697</v>
      </c>
      <c r="N4405" t="s">
        <v>1551</v>
      </c>
      <c r="O4405" t="s">
        <v>1552</v>
      </c>
      <c r="P4405" s="61">
        <v>-484</v>
      </c>
      <c r="Q4405" t="s">
        <v>1552</v>
      </c>
      <c r="R4405" s="61">
        <v>0</v>
      </c>
      <c r="S4405" s="61">
        <v>-484</v>
      </c>
    </row>
    <row r="4406" spans="1:19" x14ac:dyDescent="0.2">
      <c r="A4406" t="s">
        <v>648</v>
      </c>
      <c r="B4406" t="s">
        <v>1065</v>
      </c>
      <c r="C4406" t="s">
        <v>1436</v>
      </c>
      <c r="D4406" t="s">
        <v>239</v>
      </c>
      <c r="E4406" t="s">
        <v>1546</v>
      </c>
      <c r="F4406" t="s">
        <v>116</v>
      </c>
      <c r="G4406" s="87">
        <v>43693</v>
      </c>
      <c r="H4406" t="s">
        <v>6807</v>
      </c>
      <c r="I4406" t="s">
        <v>6965</v>
      </c>
      <c r="J4406" t="s">
        <v>7108</v>
      </c>
      <c r="K4406">
        <v>10245</v>
      </c>
      <c r="L4406" t="s">
        <v>7109</v>
      </c>
      <c r="M4406" s="87">
        <v>43697</v>
      </c>
      <c r="N4406" t="s">
        <v>1551</v>
      </c>
      <c r="O4406" t="s">
        <v>1552</v>
      </c>
      <c r="P4406" s="61">
        <v>916.66</v>
      </c>
      <c r="Q4406" t="s">
        <v>1552</v>
      </c>
      <c r="R4406" s="61">
        <v>916.66</v>
      </c>
      <c r="S4406" s="61">
        <v>0</v>
      </c>
    </row>
    <row r="4407" spans="1:19" x14ac:dyDescent="0.2">
      <c r="A4407" t="s">
        <v>648</v>
      </c>
      <c r="B4407" t="s">
        <v>1065</v>
      </c>
      <c r="C4407" t="s">
        <v>1436</v>
      </c>
      <c r="D4407" t="s">
        <v>239</v>
      </c>
      <c r="E4407" t="s">
        <v>1546</v>
      </c>
      <c r="F4407" t="s">
        <v>116</v>
      </c>
      <c r="G4407" s="87">
        <v>43693</v>
      </c>
      <c r="H4407" t="s">
        <v>6807</v>
      </c>
      <c r="I4407" t="s">
        <v>7110</v>
      </c>
      <c r="J4407" t="s">
        <v>7111</v>
      </c>
      <c r="K4407">
        <v>10245</v>
      </c>
      <c r="L4407" t="s">
        <v>7109</v>
      </c>
      <c r="M4407" s="87">
        <v>43697</v>
      </c>
      <c r="N4407" t="s">
        <v>1551</v>
      </c>
      <c r="O4407" t="s">
        <v>1552</v>
      </c>
      <c r="P4407" s="61">
        <v>979</v>
      </c>
      <c r="Q4407" t="s">
        <v>1552</v>
      </c>
      <c r="R4407" s="61">
        <v>979</v>
      </c>
      <c r="S4407" s="61">
        <v>0</v>
      </c>
    </row>
    <row r="4408" spans="1:19" x14ac:dyDescent="0.2">
      <c r="A4408" t="s">
        <v>648</v>
      </c>
      <c r="B4408" t="s">
        <v>1065</v>
      </c>
      <c r="C4408" t="s">
        <v>1436</v>
      </c>
      <c r="D4408" t="s">
        <v>239</v>
      </c>
      <c r="E4408" t="s">
        <v>1546</v>
      </c>
      <c r="F4408" t="s">
        <v>116</v>
      </c>
      <c r="G4408" s="87">
        <v>43693</v>
      </c>
      <c r="H4408" t="s">
        <v>6807</v>
      </c>
      <c r="I4408" t="s">
        <v>6882</v>
      </c>
      <c r="J4408" t="s">
        <v>7112</v>
      </c>
      <c r="K4408">
        <v>10245</v>
      </c>
      <c r="L4408" t="s">
        <v>7109</v>
      </c>
      <c r="M4408" s="87">
        <v>43697</v>
      </c>
      <c r="N4408" t="s">
        <v>1551</v>
      </c>
      <c r="O4408" t="s">
        <v>1552</v>
      </c>
      <c r="P4408" s="61">
        <v>484</v>
      </c>
      <c r="Q4408" t="s">
        <v>1552</v>
      </c>
      <c r="R4408" s="61">
        <v>484</v>
      </c>
      <c r="S4408" s="61">
        <v>0</v>
      </c>
    </row>
    <row r="4409" spans="1:19" x14ac:dyDescent="0.2">
      <c r="A4409" t="s">
        <v>648</v>
      </c>
      <c r="B4409" t="s">
        <v>1065</v>
      </c>
      <c r="C4409" t="s">
        <v>1436</v>
      </c>
      <c r="D4409" t="s">
        <v>239</v>
      </c>
      <c r="E4409" t="s">
        <v>1546</v>
      </c>
      <c r="F4409" t="s">
        <v>116</v>
      </c>
      <c r="G4409" s="87">
        <v>43696</v>
      </c>
      <c r="H4409" t="s">
        <v>2974</v>
      </c>
      <c r="I4409" t="s">
        <v>4951</v>
      </c>
      <c r="J4409" t="s">
        <v>4674</v>
      </c>
      <c r="K4409">
        <v>10245</v>
      </c>
      <c r="L4409" t="s">
        <v>4952</v>
      </c>
      <c r="M4409" s="87">
        <v>43697</v>
      </c>
      <c r="N4409" t="s">
        <v>1551</v>
      </c>
      <c r="O4409" t="s">
        <v>1552</v>
      </c>
      <c r="P4409" s="61">
        <v>15040</v>
      </c>
      <c r="Q4409" t="s">
        <v>1552</v>
      </c>
      <c r="R4409" s="61">
        <v>15040</v>
      </c>
      <c r="S4409" s="61">
        <v>0</v>
      </c>
    </row>
    <row r="4410" spans="1:19" x14ac:dyDescent="0.2">
      <c r="A4410" t="s">
        <v>648</v>
      </c>
      <c r="B4410" t="s">
        <v>1065</v>
      </c>
      <c r="C4410" t="s">
        <v>1436</v>
      </c>
      <c r="D4410" t="s">
        <v>239</v>
      </c>
      <c r="E4410" t="s">
        <v>1546</v>
      </c>
      <c r="F4410" t="s">
        <v>116</v>
      </c>
      <c r="G4410" s="87">
        <v>43696</v>
      </c>
      <c r="H4410" t="s">
        <v>2974</v>
      </c>
      <c r="I4410" t="s">
        <v>4953</v>
      </c>
      <c r="J4410" t="s">
        <v>4954</v>
      </c>
      <c r="K4410">
        <v>10246</v>
      </c>
      <c r="L4410" t="s">
        <v>4955</v>
      </c>
      <c r="M4410" s="87">
        <v>43698</v>
      </c>
      <c r="N4410" t="s">
        <v>1551</v>
      </c>
      <c r="O4410" t="s">
        <v>1552</v>
      </c>
      <c r="P4410" s="61">
        <v>-1980</v>
      </c>
      <c r="Q4410" t="s">
        <v>1552</v>
      </c>
      <c r="R4410" s="61">
        <v>0</v>
      </c>
      <c r="S4410" s="61">
        <v>-1980</v>
      </c>
    </row>
    <row r="4411" spans="1:19" x14ac:dyDescent="0.2">
      <c r="A4411" t="s">
        <v>648</v>
      </c>
      <c r="B4411" t="s">
        <v>1065</v>
      </c>
      <c r="C4411" t="s">
        <v>1436</v>
      </c>
      <c r="D4411" t="s">
        <v>239</v>
      </c>
      <c r="E4411" t="s">
        <v>1546</v>
      </c>
      <c r="F4411" t="s">
        <v>116</v>
      </c>
      <c r="G4411" s="87">
        <v>43696</v>
      </c>
      <c r="H4411" t="s">
        <v>2974</v>
      </c>
      <c r="I4411" t="s">
        <v>4956</v>
      </c>
      <c r="J4411" t="s">
        <v>4852</v>
      </c>
      <c r="K4411">
        <v>10246</v>
      </c>
      <c r="L4411" t="s">
        <v>4955</v>
      </c>
      <c r="M4411" s="87">
        <v>43698</v>
      </c>
      <c r="N4411" t="s">
        <v>1551</v>
      </c>
      <c r="O4411" t="s">
        <v>1552</v>
      </c>
      <c r="P4411" s="61">
        <v>-1760</v>
      </c>
      <c r="Q4411" t="s">
        <v>1552</v>
      </c>
      <c r="R4411" s="61">
        <v>0</v>
      </c>
      <c r="S4411" s="61">
        <v>-1760</v>
      </c>
    </row>
    <row r="4412" spans="1:19" x14ac:dyDescent="0.2">
      <c r="A4412" t="s">
        <v>648</v>
      </c>
      <c r="B4412" t="s">
        <v>1065</v>
      </c>
      <c r="C4412" t="s">
        <v>1436</v>
      </c>
      <c r="D4412" t="s">
        <v>239</v>
      </c>
      <c r="E4412" t="s">
        <v>1546</v>
      </c>
      <c r="F4412" t="s">
        <v>116</v>
      </c>
      <c r="G4412" s="87">
        <v>43696</v>
      </c>
      <c r="H4412" t="s">
        <v>2974</v>
      </c>
      <c r="I4412" t="s">
        <v>4957</v>
      </c>
      <c r="J4412" t="s">
        <v>4958</v>
      </c>
      <c r="K4412">
        <v>10246</v>
      </c>
      <c r="L4412" t="s">
        <v>4955</v>
      </c>
      <c r="M4412" s="87">
        <v>43698</v>
      </c>
      <c r="N4412" t="s">
        <v>1551</v>
      </c>
      <c r="O4412" t="s">
        <v>1552</v>
      </c>
      <c r="P4412" s="61">
        <v>-979</v>
      </c>
      <c r="Q4412" t="s">
        <v>1552</v>
      </c>
      <c r="R4412" s="61">
        <v>0</v>
      </c>
      <c r="S4412" s="61">
        <v>-979</v>
      </c>
    </row>
    <row r="4413" spans="1:19" x14ac:dyDescent="0.2">
      <c r="A4413" t="s">
        <v>648</v>
      </c>
      <c r="B4413" t="s">
        <v>1065</v>
      </c>
      <c r="C4413" t="s">
        <v>1436</v>
      </c>
      <c r="D4413" t="s">
        <v>239</v>
      </c>
      <c r="E4413" t="s">
        <v>1546</v>
      </c>
      <c r="F4413" t="s">
        <v>116</v>
      </c>
      <c r="G4413" s="87">
        <v>43696</v>
      </c>
      <c r="H4413" t="s">
        <v>2974</v>
      </c>
      <c r="I4413" t="s">
        <v>4959</v>
      </c>
      <c r="J4413" t="s">
        <v>4827</v>
      </c>
      <c r="K4413">
        <v>10246</v>
      </c>
      <c r="L4413" t="s">
        <v>4955</v>
      </c>
      <c r="M4413" s="87">
        <v>43698</v>
      </c>
      <c r="N4413" t="s">
        <v>1551</v>
      </c>
      <c r="O4413" t="s">
        <v>1552</v>
      </c>
      <c r="P4413" s="61">
        <v>-200</v>
      </c>
      <c r="Q4413" t="s">
        <v>1552</v>
      </c>
      <c r="R4413" s="61">
        <v>0</v>
      </c>
      <c r="S4413" s="61">
        <v>-200</v>
      </c>
    </row>
    <row r="4414" spans="1:19" x14ac:dyDescent="0.2">
      <c r="A4414" t="s">
        <v>648</v>
      </c>
      <c r="B4414" t="s">
        <v>1065</v>
      </c>
      <c r="C4414" t="s">
        <v>1436</v>
      </c>
      <c r="D4414" t="s">
        <v>239</v>
      </c>
      <c r="E4414" t="s">
        <v>1546</v>
      </c>
      <c r="F4414" t="s">
        <v>116</v>
      </c>
      <c r="G4414" s="87">
        <v>43696</v>
      </c>
      <c r="H4414" t="s">
        <v>6820</v>
      </c>
      <c r="I4414" t="s">
        <v>6925</v>
      </c>
      <c r="K4414">
        <v>10245</v>
      </c>
      <c r="L4414" t="s">
        <v>7113</v>
      </c>
      <c r="M4414" s="87">
        <v>43697</v>
      </c>
      <c r="N4414" t="s">
        <v>1551</v>
      </c>
      <c r="O4414" t="s">
        <v>1552</v>
      </c>
      <c r="P4414" s="61">
        <v>-15040</v>
      </c>
      <c r="Q4414" t="s">
        <v>1552</v>
      </c>
      <c r="R4414" s="61">
        <v>0</v>
      </c>
      <c r="S4414" s="61">
        <v>-15040</v>
      </c>
    </row>
    <row r="4415" spans="1:19" x14ac:dyDescent="0.2">
      <c r="A4415" t="s">
        <v>648</v>
      </c>
      <c r="B4415" t="s">
        <v>1065</v>
      </c>
      <c r="C4415" t="s">
        <v>1436</v>
      </c>
      <c r="D4415" t="s">
        <v>239</v>
      </c>
      <c r="E4415" t="s">
        <v>1546</v>
      </c>
      <c r="F4415" t="s">
        <v>116</v>
      </c>
      <c r="G4415" s="87">
        <v>43696</v>
      </c>
      <c r="H4415" t="s">
        <v>6807</v>
      </c>
      <c r="I4415" t="s">
        <v>7114</v>
      </c>
      <c r="J4415" t="s">
        <v>7115</v>
      </c>
      <c r="K4415">
        <v>10246</v>
      </c>
      <c r="L4415" t="s">
        <v>7116</v>
      </c>
      <c r="M4415" s="87">
        <v>43698</v>
      </c>
      <c r="N4415" t="s">
        <v>1551</v>
      </c>
      <c r="O4415" t="s">
        <v>1552</v>
      </c>
      <c r="P4415" s="61">
        <v>1980</v>
      </c>
      <c r="Q4415" t="s">
        <v>1552</v>
      </c>
      <c r="R4415" s="61">
        <v>1980</v>
      </c>
      <c r="S4415" s="61">
        <v>0</v>
      </c>
    </row>
    <row r="4416" spans="1:19" x14ac:dyDescent="0.2">
      <c r="A4416" t="s">
        <v>648</v>
      </c>
      <c r="B4416" t="s">
        <v>1065</v>
      </c>
      <c r="C4416" t="s">
        <v>1436</v>
      </c>
      <c r="D4416" t="s">
        <v>239</v>
      </c>
      <c r="E4416" t="s">
        <v>1546</v>
      </c>
      <c r="F4416" t="s">
        <v>116</v>
      </c>
      <c r="G4416" s="87">
        <v>43696</v>
      </c>
      <c r="H4416" t="s">
        <v>6807</v>
      </c>
      <c r="I4416" t="s">
        <v>7117</v>
      </c>
      <c r="J4416" t="s">
        <v>7118</v>
      </c>
      <c r="K4416">
        <v>10246</v>
      </c>
      <c r="L4416" t="s">
        <v>7116</v>
      </c>
      <c r="M4416" s="87">
        <v>43698</v>
      </c>
      <c r="N4416" t="s">
        <v>1551</v>
      </c>
      <c r="O4416" t="s">
        <v>1552</v>
      </c>
      <c r="P4416" s="61">
        <v>979</v>
      </c>
      <c r="Q4416" t="s">
        <v>1552</v>
      </c>
      <c r="R4416" s="61">
        <v>979</v>
      </c>
      <c r="S4416" s="61">
        <v>0</v>
      </c>
    </row>
    <row r="4417" spans="1:19" x14ac:dyDescent="0.2">
      <c r="A4417" t="s">
        <v>648</v>
      </c>
      <c r="B4417" t="s">
        <v>1065</v>
      </c>
      <c r="C4417" t="s">
        <v>1436</v>
      </c>
      <c r="D4417" t="s">
        <v>239</v>
      </c>
      <c r="E4417" t="s">
        <v>1546</v>
      </c>
      <c r="F4417" t="s">
        <v>116</v>
      </c>
      <c r="G4417" s="87">
        <v>43696</v>
      </c>
      <c r="H4417" t="s">
        <v>6807</v>
      </c>
      <c r="I4417" t="s">
        <v>7059</v>
      </c>
      <c r="J4417" t="s">
        <v>7119</v>
      </c>
      <c r="K4417">
        <v>10246</v>
      </c>
      <c r="L4417" t="s">
        <v>7116</v>
      </c>
      <c r="M4417" s="87">
        <v>43698</v>
      </c>
      <c r="N4417" t="s">
        <v>1551</v>
      </c>
      <c r="O4417" t="s">
        <v>1552</v>
      </c>
      <c r="P4417" s="61">
        <v>1760</v>
      </c>
      <c r="Q4417" t="s">
        <v>1552</v>
      </c>
      <c r="R4417" s="61">
        <v>1760</v>
      </c>
      <c r="S4417" s="61">
        <v>0</v>
      </c>
    </row>
    <row r="4418" spans="1:19" x14ac:dyDescent="0.2">
      <c r="A4418" t="s">
        <v>648</v>
      </c>
      <c r="B4418" t="s">
        <v>1065</v>
      </c>
      <c r="C4418" t="s">
        <v>1436</v>
      </c>
      <c r="D4418" t="s">
        <v>239</v>
      </c>
      <c r="E4418" t="s">
        <v>1546</v>
      </c>
      <c r="F4418" t="s">
        <v>116</v>
      </c>
      <c r="G4418" s="87">
        <v>43696</v>
      </c>
      <c r="H4418" t="s">
        <v>6807</v>
      </c>
      <c r="I4418" t="s">
        <v>7045</v>
      </c>
      <c r="J4418" t="s">
        <v>7120</v>
      </c>
      <c r="K4418">
        <v>10246</v>
      </c>
      <c r="L4418" t="s">
        <v>7116</v>
      </c>
      <c r="M4418" s="87">
        <v>43698</v>
      </c>
      <c r="N4418" t="s">
        <v>1551</v>
      </c>
      <c r="O4418" t="s">
        <v>1552</v>
      </c>
      <c r="P4418" s="61">
        <v>200</v>
      </c>
      <c r="Q4418" t="s">
        <v>1552</v>
      </c>
      <c r="R4418" s="61">
        <v>200</v>
      </c>
      <c r="S4418" s="61">
        <v>0</v>
      </c>
    </row>
    <row r="4419" spans="1:19" x14ac:dyDescent="0.2">
      <c r="A4419" t="s">
        <v>648</v>
      </c>
      <c r="B4419" t="s">
        <v>1065</v>
      </c>
      <c r="C4419" t="s">
        <v>1436</v>
      </c>
      <c r="D4419" t="s">
        <v>239</v>
      </c>
      <c r="E4419" t="s">
        <v>1546</v>
      </c>
      <c r="F4419" t="s">
        <v>116</v>
      </c>
      <c r="G4419" s="87">
        <v>43698</v>
      </c>
      <c r="H4419" t="s">
        <v>2974</v>
      </c>
      <c r="I4419" t="s">
        <v>4974</v>
      </c>
      <c r="J4419" t="s">
        <v>4975</v>
      </c>
      <c r="K4419">
        <v>10254</v>
      </c>
      <c r="L4419" t="s">
        <v>4976</v>
      </c>
      <c r="M4419" s="87">
        <v>43710</v>
      </c>
      <c r="N4419" t="s">
        <v>1635</v>
      </c>
      <c r="O4419" t="s">
        <v>1552</v>
      </c>
      <c r="P4419" s="61">
        <v>-561</v>
      </c>
      <c r="Q4419" t="s">
        <v>1552</v>
      </c>
      <c r="R4419" s="61">
        <v>0</v>
      </c>
      <c r="S4419" s="61">
        <v>-561</v>
      </c>
    </row>
    <row r="4420" spans="1:19" x14ac:dyDescent="0.2">
      <c r="A4420" t="s">
        <v>648</v>
      </c>
      <c r="B4420" t="s">
        <v>1065</v>
      </c>
      <c r="C4420" t="s">
        <v>1436</v>
      </c>
      <c r="D4420" t="s">
        <v>239</v>
      </c>
      <c r="E4420" t="s">
        <v>1546</v>
      </c>
      <c r="F4420" t="s">
        <v>116</v>
      </c>
      <c r="G4420" s="87">
        <v>43698</v>
      </c>
      <c r="H4420" t="s">
        <v>6807</v>
      </c>
      <c r="I4420" t="s">
        <v>7121</v>
      </c>
      <c r="J4420" t="s">
        <v>7122</v>
      </c>
      <c r="K4420">
        <v>10253</v>
      </c>
      <c r="L4420" t="s">
        <v>7123</v>
      </c>
      <c r="M4420" s="87">
        <v>43710</v>
      </c>
      <c r="N4420" t="s">
        <v>1635</v>
      </c>
      <c r="O4420" t="s">
        <v>1552</v>
      </c>
      <c r="P4420" s="61">
        <v>561</v>
      </c>
      <c r="Q4420" t="s">
        <v>1552</v>
      </c>
      <c r="R4420" s="61">
        <v>561</v>
      </c>
      <c r="S4420" s="61">
        <v>0</v>
      </c>
    </row>
    <row r="4421" spans="1:19" x14ac:dyDescent="0.2">
      <c r="A4421" t="s">
        <v>648</v>
      </c>
      <c r="B4421" t="s">
        <v>1065</v>
      </c>
      <c r="C4421" t="s">
        <v>1436</v>
      </c>
      <c r="D4421" t="s">
        <v>239</v>
      </c>
      <c r="E4421" t="s">
        <v>1546</v>
      </c>
      <c r="F4421" t="s">
        <v>116</v>
      </c>
      <c r="G4421" s="87">
        <v>43699</v>
      </c>
      <c r="H4421" t="s">
        <v>2974</v>
      </c>
      <c r="I4421" t="s">
        <v>4977</v>
      </c>
      <c r="J4421" t="s">
        <v>4978</v>
      </c>
      <c r="K4421">
        <v>10253</v>
      </c>
      <c r="L4421" t="s">
        <v>4979</v>
      </c>
      <c r="M4421" s="87">
        <v>43710</v>
      </c>
      <c r="N4421" t="s">
        <v>1635</v>
      </c>
      <c r="O4421" t="s">
        <v>1552</v>
      </c>
      <c r="P4421" s="61">
        <v>500</v>
      </c>
      <c r="Q4421" t="s">
        <v>1552</v>
      </c>
      <c r="R4421" s="61">
        <v>500</v>
      </c>
      <c r="S4421" s="61">
        <v>0</v>
      </c>
    </row>
    <row r="4422" spans="1:19" x14ac:dyDescent="0.2">
      <c r="A4422" t="s">
        <v>648</v>
      </c>
      <c r="B4422" t="s">
        <v>1065</v>
      </c>
      <c r="C4422" t="s">
        <v>1436</v>
      </c>
      <c r="D4422" t="s">
        <v>239</v>
      </c>
      <c r="E4422" t="s">
        <v>1546</v>
      </c>
      <c r="F4422" t="s">
        <v>116</v>
      </c>
      <c r="G4422" s="87">
        <v>43699</v>
      </c>
      <c r="H4422" t="s">
        <v>2974</v>
      </c>
      <c r="I4422" t="s">
        <v>4980</v>
      </c>
      <c r="J4422" t="s">
        <v>4490</v>
      </c>
      <c r="K4422">
        <v>10253</v>
      </c>
      <c r="L4422" t="s">
        <v>4979</v>
      </c>
      <c r="M4422" s="87">
        <v>43710</v>
      </c>
      <c r="N4422" t="s">
        <v>1635</v>
      </c>
      <c r="O4422" t="s">
        <v>1552</v>
      </c>
      <c r="P4422" s="61">
        <v>400</v>
      </c>
      <c r="Q4422" t="s">
        <v>1552</v>
      </c>
      <c r="R4422" s="61">
        <v>400</v>
      </c>
      <c r="S4422" s="61">
        <v>0</v>
      </c>
    </row>
    <row r="4423" spans="1:19" x14ac:dyDescent="0.2">
      <c r="A4423" t="s">
        <v>648</v>
      </c>
      <c r="B4423" t="s">
        <v>1065</v>
      </c>
      <c r="C4423" t="s">
        <v>1436</v>
      </c>
      <c r="D4423" t="s">
        <v>239</v>
      </c>
      <c r="E4423" t="s">
        <v>1546</v>
      </c>
      <c r="F4423" t="s">
        <v>116</v>
      </c>
      <c r="G4423" s="87">
        <v>43699</v>
      </c>
      <c r="H4423" t="s">
        <v>2974</v>
      </c>
      <c r="I4423" t="s">
        <v>4981</v>
      </c>
      <c r="J4423" t="s">
        <v>4649</v>
      </c>
      <c r="K4423">
        <v>10253</v>
      </c>
      <c r="L4423" t="s">
        <v>4979</v>
      </c>
      <c r="M4423" s="87">
        <v>43710</v>
      </c>
      <c r="N4423" t="s">
        <v>1635</v>
      </c>
      <c r="O4423" t="s">
        <v>1552</v>
      </c>
      <c r="P4423" s="61">
        <v>300</v>
      </c>
      <c r="Q4423" t="s">
        <v>1552</v>
      </c>
      <c r="R4423" s="61">
        <v>300</v>
      </c>
      <c r="S4423" s="61">
        <v>0</v>
      </c>
    </row>
    <row r="4424" spans="1:19" x14ac:dyDescent="0.2">
      <c r="A4424" t="s">
        <v>648</v>
      </c>
      <c r="B4424" t="s">
        <v>1065</v>
      </c>
      <c r="C4424" t="s">
        <v>1436</v>
      </c>
      <c r="D4424" t="s">
        <v>239</v>
      </c>
      <c r="E4424" t="s">
        <v>1546</v>
      </c>
      <c r="F4424" t="s">
        <v>116</v>
      </c>
      <c r="G4424" s="87">
        <v>43699</v>
      </c>
      <c r="H4424" t="s">
        <v>2974</v>
      </c>
      <c r="I4424" t="s">
        <v>4982</v>
      </c>
      <c r="J4424" t="s">
        <v>4549</v>
      </c>
      <c r="K4424">
        <v>10253</v>
      </c>
      <c r="L4424" t="s">
        <v>4979</v>
      </c>
      <c r="M4424" s="87">
        <v>43710</v>
      </c>
      <c r="N4424" t="s">
        <v>1635</v>
      </c>
      <c r="O4424" t="s">
        <v>1552</v>
      </c>
      <c r="P4424" s="61">
        <v>1375</v>
      </c>
      <c r="Q4424" t="s">
        <v>1552</v>
      </c>
      <c r="R4424" s="61">
        <v>1375</v>
      </c>
      <c r="S4424" s="61">
        <v>0</v>
      </c>
    </row>
    <row r="4425" spans="1:19" x14ac:dyDescent="0.2">
      <c r="A4425" t="s">
        <v>648</v>
      </c>
      <c r="B4425" t="s">
        <v>1065</v>
      </c>
      <c r="C4425" t="s">
        <v>1436</v>
      </c>
      <c r="D4425" t="s">
        <v>239</v>
      </c>
      <c r="E4425" t="s">
        <v>1546</v>
      </c>
      <c r="F4425" t="s">
        <v>116</v>
      </c>
      <c r="G4425" s="87">
        <v>43699</v>
      </c>
      <c r="H4425" t="s">
        <v>2974</v>
      </c>
      <c r="I4425" t="s">
        <v>4983</v>
      </c>
      <c r="J4425" t="s">
        <v>4984</v>
      </c>
      <c r="K4425">
        <v>10253</v>
      </c>
      <c r="L4425" t="s">
        <v>4979</v>
      </c>
      <c r="M4425" s="87">
        <v>43710</v>
      </c>
      <c r="N4425" t="s">
        <v>1635</v>
      </c>
      <c r="O4425" t="s">
        <v>1552</v>
      </c>
      <c r="P4425" s="61">
        <v>30</v>
      </c>
      <c r="Q4425" t="s">
        <v>1552</v>
      </c>
      <c r="R4425" s="61">
        <v>30</v>
      </c>
      <c r="S4425" s="61">
        <v>0</v>
      </c>
    </row>
    <row r="4426" spans="1:19" x14ac:dyDescent="0.2">
      <c r="A4426" t="s">
        <v>648</v>
      </c>
      <c r="B4426" t="s">
        <v>1065</v>
      </c>
      <c r="C4426" t="s">
        <v>1436</v>
      </c>
      <c r="D4426" t="s">
        <v>239</v>
      </c>
      <c r="E4426" t="s">
        <v>1546</v>
      </c>
      <c r="F4426" t="s">
        <v>116</v>
      </c>
      <c r="G4426" s="87">
        <v>43699</v>
      </c>
      <c r="H4426" t="s">
        <v>2974</v>
      </c>
      <c r="I4426" t="s">
        <v>4985</v>
      </c>
      <c r="J4426" t="s">
        <v>4742</v>
      </c>
      <c r="K4426">
        <v>10253</v>
      </c>
      <c r="L4426" t="s">
        <v>4979</v>
      </c>
      <c r="M4426" s="87">
        <v>43710</v>
      </c>
      <c r="N4426" t="s">
        <v>1635</v>
      </c>
      <c r="O4426" t="s">
        <v>1552</v>
      </c>
      <c r="P4426" s="61">
        <v>200</v>
      </c>
      <c r="Q4426" t="s">
        <v>1552</v>
      </c>
      <c r="R4426" s="61">
        <v>200</v>
      </c>
      <c r="S4426" s="61">
        <v>0</v>
      </c>
    </row>
    <row r="4427" spans="1:19" x14ac:dyDescent="0.2">
      <c r="A4427" t="s">
        <v>648</v>
      </c>
      <c r="B4427" t="s">
        <v>1065</v>
      </c>
      <c r="C4427" t="s">
        <v>1436</v>
      </c>
      <c r="D4427" t="s">
        <v>239</v>
      </c>
      <c r="E4427" t="s">
        <v>1546</v>
      </c>
      <c r="F4427" t="s">
        <v>116</v>
      </c>
      <c r="G4427" s="87">
        <v>43699</v>
      </c>
      <c r="H4427" t="s">
        <v>2974</v>
      </c>
      <c r="I4427" t="s">
        <v>4986</v>
      </c>
      <c r="J4427" t="s">
        <v>4737</v>
      </c>
      <c r="K4427">
        <v>10253</v>
      </c>
      <c r="L4427" t="s">
        <v>4979</v>
      </c>
      <c r="M4427" s="87">
        <v>43710</v>
      </c>
      <c r="N4427" t="s">
        <v>1635</v>
      </c>
      <c r="O4427" t="s">
        <v>1552</v>
      </c>
      <c r="P4427" s="61">
        <v>109.95</v>
      </c>
      <c r="Q4427" t="s">
        <v>1552</v>
      </c>
      <c r="R4427" s="61">
        <v>109.95</v>
      </c>
      <c r="S4427" s="61">
        <v>0</v>
      </c>
    </row>
    <row r="4428" spans="1:19" x14ac:dyDescent="0.2">
      <c r="A4428" t="s">
        <v>648</v>
      </c>
      <c r="B4428" t="s">
        <v>1065</v>
      </c>
      <c r="C4428" t="s">
        <v>1436</v>
      </c>
      <c r="D4428" t="s">
        <v>239</v>
      </c>
      <c r="E4428" t="s">
        <v>1546</v>
      </c>
      <c r="F4428" t="s">
        <v>116</v>
      </c>
      <c r="G4428" s="87">
        <v>43699</v>
      </c>
      <c r="H4428" t="s">
        <v>2974</v>
      </c>
      <c r="I4428" t="s">
        <v>4987</v>
      </c>
      <c r="J4428" t="s">
        <v>4578</v>
      </c>
      <c r="K4428">
        <v>10253</v>
      </c>
      <c r="L4428" t="s">
        <v>4979</v>
      </c>
      <c r="M4428" s="87">
        <v>43710</v>
      </c>
      <c r="N4428" t="s">
        <v>1635</v>
      </c>
      <c r="O4428" t="s">
        <v>1552</v>
      </c>
      <c r="P4428" s="61">
        <v>115.18</v>
      </c>
      <c r="Q4428" t="s">
        <v>1552</v>
      </c>
      <c r="R4428" s="61">
        <v>115.18</v>
      </c>
      <c r="S4428" s="61">
        <v>0</v>
      </c>
    </row>
    <row r="4429" spans="1:19" x14ac:dyDescent="0.2">
      <c r="A4429" t="s">
        <v>648</v>
      </c>
      <c r="B4429" t="s">
        <v>1065</v>
      </c>
      <c r="C4429" t="s">
        <v>1436</v>
      </c>
      <c r="D4429" t="s">
        <v>239</v>
      </c>
      <c r="E4429" t="s">
        <v>1546</v>
      </c>
      <c r="F4429" t="s">
        <v>116</v>
      </c>
      <c r="G4429" s="87">
        <v>43699</v>
      </c>
      <c r="H4429" t="s">
        <v>2974</v>
      </c>
      <c r="I4429" t="s">
        <v>4988</v>
      </c>
      <c r="J4429" t="s">
        <v>4814</v>
      </c>
      <c r="K4429">
        <v>10252</v>
      </c>
      <c r="L4429" t="s">
        <v>4989</v>
      </c>
      <c r="M4429" s="87">
        <v>43710</v>
      </c>
      <c r="N4429" t="s">
        <v>1635</v>
      </c>
      <c r="O4429" t="s">
        <v>1552</v>
      </c>
      <c r="P4429" s="61">
        <v>-979</v>
      </c>
      <c r="Q4429" t="s">
        <v>1552</v>
      </c>
      <c r="R4429" s="61">
        <v>0</v>
      </c>
      <c r="S4429" s="61">
        <v>-979</v>
      </c>
    </row>
    <row r="4430" spans="1:19" x14ac:dyDescent="0.2">
      <c r="A4430" t="s">
        <v>648</v>
      </c>
      <c r="B4430" t="s">
        <v>1065</v>
      </c>
      <c r="C4430" t="s">
        <v>1436</v>
      </c>
      <c r="D4430" t="s">
        <v>239</v>
      </c>
      <c r="E4430" t="s">
        <v>1546</v>
      </c>
      <c r="F4430" t="s">
        <v>116</v>
      </c>
      <c r="G4430" s="87">
        <v>43699</v>
      </c>
      <c r="H4430" t="s">
        <v>2974</v>
      </c>
      <c r="I4430" t="s">
        <v>4991</v>
      </c>
      <c r="J4430" t="s">
        <v>4992</v>
      </c>
      <c r="K4430">
        <v>10252</v>
      </c>
      <c r="L4430" t="s">
        <v>4989</v>
      </c>
      <c r="M4430" s="87">
        <v>43710</v>
      </c>
      <c r="N4430" t="s">
        <v>1635</v>
      </c>
      <c r="O4430" t="s">
        <v>1552</v>
      </c>
      <c r="P4430" s="61">
        <v>-715</v>
      </c>
      <c r="Q4430" t="s">
        <v>1552</v>
      </c>
      <c r="R4430" s="61">
        <v>0</v>
      </c>
      <c r="S4430" s="61">
        <v>-715</v>
      </c>
    </row>
    <row r="4431" spans="1:19" x14ac:dyDescent="0.2">
      <c r="A4431" t="s">
        <v>648</v>
      </c>
      <c r="B4431" t="s">
        <v>1065</v>
      </c>
      <c r="C4431" t="s">
        <v>1436</v>
      </c>
      <c r="D4431" t="s">
        <v>239</v>
      </c>
      <c r="E4431" t="s">
        <v>1546</v>
      </c>
      <c r="F4431" t="s">
        <v>116</v>
      </c>
      <c r="G4431" s="87">
        <v>43699</v>
      </c>
      <c r="H4431" t="s">
        <v>6807</v>
      </c>
      <c r="I4431" t="s">
        <v>7124</v>
      </c>
      <c r="J4431" t="s">
        <v>7125</v>
      </c>
      <c r="K4431">
        <v>10252</v>
      </c>
      <c r="L4431" t="s">
        <v>7126</v>
      </c>
      <c r="M4431" s="87">
        <v>43710</v>
      </c>
      <c r="N4431" t="s">
        <v>1635</v>
      </c>
      <c r="O4431" t="s">
        <v>1552</v>
      </c>
      <c r="P4431" s="61">
        <v>715</v>
      </c>
      <c r="Q4431" t="s">
        <v>1552</v>
      </c>
      <c r="R4431" s="61">
        <v>715</v>
      </c>
      <c r="S4431" s="61">
        <v>0</v>
      </c>
    </row>
    <row r="4432" spans="1:19" x14ac:dyDescent="0.2">
      <c r="A4432" t="s">
        <v>648</v>
      </c>
      <c r="B4432" t="s">
        <v>1065</v>
      </c>
      <c r="C4432" t="s">
        <v>1436</v>
      </c>
      <c r="D4432" t="s">
        <v>239</v>
      </c>
      <c r="E4432" t="s">
        <v>1546</v>
      </c>
      <c r="F4432" t="s">
        <v>116</v>
      </c>
      <c r="G4432" s="87">
        <v>43699</v>
      </c>
      <c r="H4432" t="s">
        <v>6820</v>
      </c>
      <c r="I4432" t="s">
        <v>7127</v>
      </c>
      <c r="K4432">
        <v>10253</v>
      </c>
      <c r="L4432" t="s">
        <v>7128</v>
      </c>
      <c r="M4432" s="87">
        <v>43710</v>
      </c>
      <c r="N4432" t="s">
        <v>1635</v>
      </c>
      <c r="O4432" t="s">
        <v>1552</v>
      </c>
      <c r="P4432" s="61">
        <v>-30</v>
      </c>
      <c r="Q4432" t="s">
        <v>1552</v>
      </c>
      <c r="R4432" s="61">
        <v>0</v>
      </c>
      <c r="S4432" s="61">
        <v>-30</v>
      </c>
    </row>
    <row r="4433" spans="1:19" x14ac:dyDescent="0.2">
      <c r="A4433" t="s">
        <v>648</v>
      </c>
      <c r="B4433" t="s">
        <v>1065</v>
      </c>
      <c r="C4433" t="s">
        <v>1436</v>
      </c>
      <c r="D4433" t="s">
        <v>239</v>
      </c>
      <c r="E4433" t="s">
        <v>1546</v>
      </c>
      <c r="F4433" t="s">
        <v>116</v>
      </c>
      <c r="G4433" s="87">
        <v>43699</v>
      </c>
      <c r="H4433" t="s">
        <v>6820</v>
      </c>
      <c r="I4433" t="s">
        <v>6921</v>
      </c>
      <c r="K4433">
        <v>10253</v>
      </c>
      <c r="L4433" t="s">
        <v>7128</v>
      </c>
      <c r="M4433" s="87">
        <v>43710</v>
      </c>
      <c r="N4433" t="s">
        <v>1635</v>
      </c>
      <c r="O4433" t="s">
        <v>1552</v>
      </c>
      <c r="P4433" s="61">
        <v>-300</v>
      </c>
      <c r="Q4433" t="s">
        <v>1552</v>
      </c>
      <c r="R4433" s="61">
        <v>0</v>
      </c>
      <c r="S4433" s="61">
        <v>-300</v>
      </c>
    </row>
    <row r="4434" spans="1:19" x14ac:dyDescent="0.2">
      <c r="A4434" t="s">
        <v>648</v>
      </c>
      <c r="B4434" t="s">
        <v>1065</v>
      </c>
      <c r="C4434" t="s">
        <v>1436</v>
      </c>
      <c r="D4434" t="s">
        <v>239</v>
      </c>
      <c r="E4434" t="s">
        <v>1546</v>
      </c>
      <c r="F4434" t="s">
        <v>116</v>
      </c>
      <c r="G4434" s="87">
        <v>43699</v>
      </c>
      <c r="H4434" t="s">
        <v>6820</v>
      </c>
      <c r="I4434" t="s">
        <v>7129</v>
      </c>
      <c r="K4434">
        <v>10253</v>
      </c>
      <c r="L4434" t="s">
        <v>7128</v>
      </c>
      <c r="M4434" s="87">
        <v>43710</v>
      </c>
      <c r="N4434" t="s">
        <v>1635</v>
      </c>
      <c r="O4434" t="s">
        <v>1552</v>
      </c>
      <c r="P4434" s="61">
        <v>-500</v>
      </c>
      <c r="Q4434" t="s">
        <v>1552</v>
      </c>
      <c r="R4434" s="61">
        <v>0</v>
      </c>
      <c r="S4434" s="61">
        <v>-500</v>
      </c>
    </row>
    <row r="4435" spans="1:19" x14ac:dyDescent="0.2">
      <c r="A4435" t="s">
        <v>648</v>
      </c>
      <c r="B4435" t="s">
        <v>1065</v>
      </c>
      <c r="C4435" t="s">
        <v>1436</v>
      </c>
      <c r="D4435" t="s">
        <v>239</v>
      </c>
      <c r="E4435" t="s">
        <v>1546</v>
      </c>
      <c r="F4435" t="s">
        <v>116</v>
      </c>
      <c r="G4435" s="87">
        <v>43699</v>
      </c>
      <c r="H4435" t="s">
        <v>6820</v>
      </c>
      <c r="I4435" t="s">
        <v>6976</v>
      </c>
      <c r="K4435">
        <v>10253</v>
      </c>
      <c r="L4435" t="s">
        <v>7128</v>
      </c>
      <c r="M4435" s="87">
        <v>43710</v>
      </c>
      <c r="N4435" t="s">
        <v>1635</v>
      </c>
      <c r="O4435" t="s">
        <v>1552</v>
      </c>
      <c r="P4435" s="61">
        <v>-200</v>
      </c>
      <c r="Q4435" t="s">
        <v>1552</v>
      </c>
      <c r="R4435" s="61">
        <v>0</v>
      </c>
      <c r="S4435" s="61">
        <v>-200</v>
      </c>
    </row>
    <row r="4436" spans="1:19" x14ac:dyDescent="0.2">
      <c r="A4436" t="s">
        <v>648</v>
      </c>
      <c r="B4436" t="s">
        <v>1065</v>
      </c>
      <c r="C4436" t="s">
        <v>1436</v>
      </c>
      <c r="D4436" t="s">
        <v>239</v>
      </c>
      <c r="E4436" t="s">
        <v>1546</v>
      </c>
      <c r="F4436" t="s">
        <v>116</v>
      </c>
      <c r="G4436" s="87">
        <v>43699</v>
      </c>
      <c r="H4436" t="s">
        <v>6820</v>
      </c>
      <c r="I4436" t="s">
        <v>6854</v>
      </c>
      <c r="K4436">
        <v>10253</v>
      </c>
      <c r="L4436" t="s">
        <v>7128</v>
      </c>
      <c r="M4436" s="87">
        <v>43710</v>
      </c>
      <c r="N4436" t="s">
        <v>1635</v>
      </c>
      <c r="O4436" t="s">
        <v>1552</v>
      </c>
      <c r="P4436" s="61">
        <v>-1375</v>
      </c>
      <c r="Q4436" t="s">
        <v>1552</v>
      </c>
      <c r="R4436" s="61">
        <v>0</v>
      </c>
      <c r="S4436" s="61">
        <v>-1375</v>
      </c>
    </row>
    <row r="4437" spans="1:19" x14ac:dyDescent="0.2">
      <c r="A4437" t="s">
        <v>648</v>
      </c>
      <c r="B4437" t="s">
        <v>1065</v>
      </c>
      <c r="C4437" t="s">
        <v>1436</v>
      </c>
      <c r="D4437" t="s">
        <v>239</v>
      </c>
      <c r="E4437" t="s">
        <v>1546</v>
      </c>
      <c r="F4437" t="s">
        <v>116</v>
      </c>
      <c r="G4437" s="87">
        <v>43699</v>
      </c>
      <c r="H4437" t="s">
        <v>6820</v>
      </c>
      <c r="I4437" t="s">
        <v>6826</v>
      </c>
      <c r="K4437">
        <v>10253</v>
      </c>
      <c r="L4437" t="s">
        <v>7128</v>
      </c>
      <c r="M4437" s="87">
        <v>43710</v>
      </c>
      <c r="N4437" t="s">
        <v>1635</v>
      </c>
      <c r="O4437" t="s">
        <v>1552</v>
      </c>
      <c r="P4437" s="61">
        <v>-400</v>
      </c>
      <c r="Q4437" t="s">
        <v>1552</v>
      </c>
      <c r="R4437" s="61">
        <v>0</v>
      </c>
      <c r="S4437" s="61">
        <v>-400</v>
      </c>
    </row>
    <row r="4438" spans="1:19" x14ac:dyDescent="0.2">
      <c r="A4438" t="s">
        <v>648</v>
      </c>
      <c r="B4438" t="s">
        <v>1065</v>
      </c>
      <c r="C4438" t="s">
        <v>1436</v>
      </c>
      <c r="D4438" t="s">
        <v>239</v>
      </c>
      <c r="E4438" t="s">
        <v>1546</v>
      </c>
      <c r="F4438" t="s">
        <v>116</v>
      </c>
      <c r="G4438" s="87">
        <v>43699</v>
      </c>
      <c r="H4438" t="s">
        <v>6820</v>
      </c>
      <c r="I4438" t="s">
        <v>6984</v>
      </c>
      <c r="K4438">
        <v>10253</v>
      </c>
      <c r="L4438" t="s">
        <v>7128</v>
      </c>
      <c r="M4438" s="87">
        <v>43710</v>
      </c>
      <c r="N4438" t="s">
        <v>1635</v>
      </c>
      <c r="O4438" t="s">
        <v>1552</v>
      </c>
      <c r="P4438" s="61">
        <v>-109.95</v>
      </c>
      <c r="Q4438" t="s">
        <v>1552</v>
      </c>
      <c r="R4438" s="61">
        <v>0</v>
      </c>
      <c r="S4438" s="61">
        <v>-109.95</v>
      </c>
    </row>
    <row r="4439" spans="1:19" x14ac:dyDescent="0.2">
      <c r="A4439" t="s">
        <v>648</v>
      </c>
      <c r="B4439" t="s">
        <v>1065</v>
      </c>
      <c r="C4439" t="s">
        <v>1436</v>
      </c>
      <c r="D4439" t="s">
        <v>239</v>
      </c>
      <c r="E4439" t="s">
        <v>1546</v>
      </c>
      <c r="F4439" t="s">
        <v>116</v>
      </c>
      <c r="G4439" s="87">
        <v>43699</v>
      </c>
      <c r="H4439" t="s">
        <v>6820</v>
      </c>
      <c r="I4439" t="s">
        <v>6878</v>
      </c>
      <c r="K4439">
        <v>10253</v>
      </c>
      <c r="L4439" t="s">
        <v>7128</v>
      </c>
      <c r="M4439" s="87">
        <v>43710</v>
      </c>
      <c r="N4439" t="s">
        <v>1635</v>
      </c>
      <c r="O4439" t="s">
        <v>1552</v>
      </c>
      <c r="P4439" s="61">
        <v>-115.18</v>
      </c>
      <c r="Q4439" t="s">
        <v>1552</v>
      </c>
      <c r="R4439" s="61">
        <v>0</v>
      </c>
      <c r="S4439" s="61">
        <v>-115.18</v>
      </c>
    </row>
    <row r="4440" spans="1:19" x14ac:dyDescent="0.2">
      <c r="A4440" t="s">
        <v>648</v>
      </c>
      <c r="B4440" t="s">
        <v>1065</v>
      </c>
      <c r="C4440" t="s">
        <v>1436</v>
      </c>
      <c r="D4440" t="s">
        <v>239</v>
      </c>
      <c r="E4440" t="s">
        <v>1546</v>
      </c>
      <c r="F4440" t="s">
        <v>116</v>
      </c>
      <c r="G4440" s="87">
        <v>43699</v>
      </c>
      <c r="H4440" t="s">
        <v>6807</v>
      </c>
      <c r="I4440" t="s">
        <v>7030</v>
      </c>
      <c r="J4440" t="s">
        <v>7130</v>
      </c>
      <c r="K4440">
        <v>10252</v>
      </c>
      <c r="L4440" t="s">
        <v>7126</v>
      </c>
      <c r="M4440" s="87">
        <v>43710</v>
      </c>
      <c r="N4440" t="s">
        <v>1635</v>
      </c>
      <c r="O4440" t="s">
        <v>1552</v>
      </c>
      <c r="P4440" s="61">
        <v>979</v>
      </c>
      <c r="Q4440" t="s">
        <v>1552</v>
      </c>
      <c r="R4440" s="61">
        <v>979</v>
      </c>
      <c r="S4440" s="61">
        <v>0</v>
      </c>
    </row>
    <row r="4441" spans="1:19" x14ac:dyDescent="0.2">
      <c r="A4441" t="s">
        <v>648</v>
      </c>
      <c r="B4441" t="s">
        <v>1065</v>
      </c>
      <c r="C4441" t="s">
        <v>1436</v>
      </c>
      <c r="D4441" t="s">
        <v>239</v>
      </c>
      <c r="E4441" t="s">
        <v>1546</v>
      </c>
      <c r="F4441" t="s">
        <v>116</v>
      </c>
      <c r="G4441" s="87">
        <v>43703</v>
      </c>
      <c r="H4441" t="s">
        <v>2974</v>
      </c>
      <c r="I4441" t="s">
        <v>5009</v>
      </c>
      <c r="J4441" t="s">
        <v>4827</v>
      </c>
      <c r="K4441">
        <v>10252</v>
      </c>
      <c r="L4441" t="s">
        <v>5010</v>
      </c>
      <c r="M4441" s="87">
        <v>43710</v>
      </c>
      <c r="N4441" t="s">
        <v>1635</v>
      </c>
      <c r="O4441" t="s">
        <v>1552</v>
      </c>
      <c r="P4441" s="61">
        <v>-200</v>
      </c>
      <c r="Q4441" t="s">
        <v>1552</v>
      </c>
      <c r="R4441" s="61">
        <v>0</v>
      </c>
      <c r="S4441" s="61">
        <v>-200</v>
      </c>
    </row>
    <row r="4442" spans="1:19" x14ac:dyDescent="0.2">
      <c r="A4442" t="s">
        <v>648</v>
      </c>
      <c r="B4442" t="s">
        <v>1065</v>
      </c>
      <c r="C4442" t="s">
        <v>1436</v>
      </c>
      <c r="D4442" t="s">
        <v>239</v>
      </c>
      <c r="E4442" t="s">
        <v>1546</v>
      </c>
      <c r="F4442" t="s">
        <v>116</v>
      </c>
      <c r="G4442" s="87">
        <v>43703</v>
      </c>
      <c r="H4442" t="s">
        <v>6807</v>
      </c>
      <c r="I4442" t="s">
        <v>7045</v>
      </c>
      <c r="J4442" t="s">
        <v>7131</v>
      </c>
      <c r="K4442">
        <v>10252</v>
      </c>
      <c r="L4442" t="s">
        <v>7132</v>
      </c>
      <c r="M4442" s="87">
        <v>43710</v>
      </c>
      <c r="N4442" t="s">
        <v>1635</v>
      </c>
      <c r="O4442" t="s">
        <v>1552</v>
      </c>
      <c r="P4442" s="61">
        <v>200</v>
      </c>
      <c r="Q4442" t="s">
        <v>1552</v>
      </c>
      <c r="R4442" s="61">
        <v>200</v>
      </c>
      <c r="S4442" s="61">
        <v>0</v>
      </c>
    </row>
    <row r="4443" spans="1:19" x14ac:dyDescent="0.2">
      <c r="A4443" t="s">
        <v>648</v>
      </c>
      <c r="B4443" t="s">
        <v>1065</v>
      </c>
      <c r="C4443" t="s">
        <v>1436</v>
      </c>
      <c r="D4443" t="s">
        <v>239</v>
      </c>
      <c r="E4443" t="s">
        <v>1546</v>
      </c>
      <c r="F4443" t="s">
        <v>116</v>
      </c>
      <c r="G4443" s="87">
        <v>43704</v>
      </c>
      <c r="H4443" t="s">
        <v>2974</v>
      </c>
      <c r="I4443" t="s">
        <v>5026</v>
      </c>
      <c r="J4443" t="s">
        <v>5027</v>
      </c>
      <c r="K4443">
        <v>10252</v>
      </c>
      <c r="L4443" t="s">
        <v>5028</v>
      </c>
      <c r="M4443" s="87">
        <v>43710</v>
      </c>
      <c r="N4443" t="s">
        <v>1635</v>
      </c>
      <c r="O4443" t="s">
        <v>1552</v>
      </c>
      <c r="P4443" s="61">
        <v>-2200</v>
      </c>
      <c r="Q4443" t="s">
        <v>1552</v>
      </c>
      <c r="R4443" s="61">
        <v>0</v>
      </c>
      <c r="S4443" s="61">
        <v>-2200</v>
      </c>
    </row>
    <row r="4444" spans="1:19" x14ac:dyDescent="0.2">
      <c r="A4444" t="s">
        <v>648</v>
      </c>
      <c r="B4444" t="s">
        <v>1065</v>
      </c>
      <c r="C4444" t="s">
        <v>1436</v>
      </c>
      <c r="D4444" t="s">
        <v>239</v>
      </c>
      <c r="E4444" t="s">
        <v>1546</v>
      </c>
      <c r="F4444" t="s">
        <v>116</v>
      </c>
      <c r="G4444" s="87">
        <v>43704</v>
      </c>
      <c r="H4444" t="s">
        <v>2974</v>
      </c>
      <c r="I4444" t="s">
        <v>5029</v>
      </c>
      <c r="J4444" t="s">
        <v>5030</v>
      </c>
      <c r="K4444">
        <v>10252</v>
      </c>
      <c r="L4444" t="s">
        <v>5028</v>
      </c>
      <c r="M4444" s="87">
        <v>43710</v>
      </c>
      <c r="N4444" t="s">
        <v>1635</v>
      </c>
      <c r="O4444" t="s">
        <v>1552</v>
      </c>
      <c r="P4444" s="61">
        <v>-979</v>
      </c>
      <c r="Q4444" t="s">
        <v>1552</v>
      </c>
      <c r="R4444" s="61">
        <v>0</v>
      </c>
      <c r="S4444" s="61">
        <v>-979</v>
      </c>
    </row>
    <row r="4445" spans="1:19" x14ac:dyDescent="0.2">
      <c r="A4445" t="s">
        <v>648</v>
      </c>
      <c r="B4445" t="s">
        <v>1065</v>
      </c>
      <c r="C4445" t="s">
        <v>1436</v>
      </c>
      <c r="D4445" t="s">
        <v>239</v>
      </c>
      <c r="E4445" t="s">
        <v>1546</v>
      </c>
      <c r="F4445" t="s">
        <v>116</v>
      </c>
      <c r="G4445" s="87">
        <v>43704</v>
      </c>
      <c r="H4445" t="s">
        <v>2974</v>
      </c>
      <c r="I4445" t="s">
        <v>5031</v>
      </c>
      <c r="J4445" t="s">
        <v>5032</v>
      </c>
      <c r="K4445">
        <v>10252</v>
      </c>
      <c r="L4445" t="s">
        <v>5028</v>
      </c>
      <c r="M4445" s="87">
        <v>43710</v>
      </c>
      <c r="N4445" t="s">
        <v>1635</v>
      </c>
      <c r="O4445" t="s">
        <v>1552</v>
      </c>
      <c r="P4445" s="61">
        <v>-561</v>
      </c>
      <c r="Q4445" t="s">
        <v>1552</v>
      </c>
      <c r="R4445" s="61">
        <v>0</v>
      </c>
      <c r="S4445" s="61">
        <v>-561</v>
      </c>
    </row>
    <row r="4446" spans="1:19" x14ac:dyDescent="0.2">
      <c r="A4446" t="s">
        <v>648</v>
      </c>
      <c r="B4446" t="s">
        <v>1065</v>
      </c>
      <c r="C4446" t="s">
        <v>1436</v>
      </c>
      <c r="D4446" t="s">
        <v>239</v>
      </c>
      <c r="E4446" t="s">
        <v>1546</v>
      </c>
      <c r="F4446" t="s">
        <v>116</v>
      </c>
      <c r="G4446" s="87">
        <v>43704</v>
      </c>
      <c r="H4446" t="s">
        <v>2974</v>
      </c>
      <c r="I4446" t="s">
        <v>5033</v>
      </c>
      <c r="J4446" t="s">
        <v>4514</v>
      </c>
      <c r="K4446">
        <v>10252</v>
      </c>
      <c r="L4446" t="s">
        <v>5028</v>
      </c>
      <c r="M4446" s="87">
        <v>43710</v>
      </c>
      <c r="N4446" t="s">
        <v>1635</v>
      </c>
      <c r="O4446" t="s">
        <v>1552</v>
      </c>
      <c r="P4446" s="61">
        <v>-550</v>
      </c>
      <c r="Q4446" t="s">
        <v>1552</v>
      </c>
      <c r="R4446" s="61">
        <v>0</v>
      </c>
      <c r="S4446" s="61">
        <v>-550</v>
      </c>
    </row>
    <row r="4447" spans="1:19" x14ac:dyDescent="0.2">
      <c r="A4447" t="s">
        <v>648</v>
      </c>
      <c r="B4447" t="s">
        <v>1065</v>
      </c>
      <c r="C4447" t="s">
        <v>1436</v>
      </c>
      <c r="D4447" t="s">
        <v>239</v>
      </c>
      <c r="E4447" t="s">
        <v>1546</v>
      </c>
      <c r="F4447" t="s">
        <v>116</v>
      </c>
      <c r="G4447" s="87">
        <v>43704</v>
      </c>
      <c r="H4447" t="s">
        <v>2974</v>
      </c>
      <c r="I4447" t="s">
        <v>5034</v>
      </c>
      <c r="J4447" t="s">
        <v>4779</v>
      </c>
      <c r="K4447">
        <v>10252</v>
      </c>
      <c r="L4447" t="s">
        <v>5028</v>
      </c>
      <c r="M4447" s="87">
        <v>43710</v>
      </c>
      <c r="N4447" t="s">
        <v>1635</v>
      </c>
      <c r="O4447" t="s">
        <v>1552</v>
      </c>
      <c r="P4447" s="61">
        <v>-330</v>
      </c>
      <c r="Q4447" t="s">
        <v>1552</v>
      </c>
      <c r="R4447" s="61">
        <v>0</v>
      </c>
      <c r="S4447" s="61">
        <v>-330</v>
      </c>
    </row>
    <row r="4448" spans="1:19" x14ac:dyDescent="0.2">
      <c r="A4448" t="s">
        <v>648</v>
      </c>
      <c r="B4448" t="s">
        <v>1065</v>
      </c>
      <c r="C4448" t="s">
        <v>1436</v>
      </c>
      <c r="D4448" t="s">
        <v>239</v>
      </c>
      <c r="E4448" t="s">
        <v>1546</v>
      </c>
      <c r="F4448" t="s">
        <v>116</v>
      </c>
      <c r="G4448" s="87">
        <v>43704</v>
      </c>
      <c r="H4448" t="s">
        <v>6807</v>
      </c>
      <c r="I4448" t="s">
        <v>6837</v>
      </c>
      <c r="J4448" t="s">
        <v>7133</v>
      </c>
      <c r="K4448">
        <v>10251</v>
      </c>
      <c r="L4448" t="s">
        <v>7134</v>
      </c>
      <c r="M4448" s="87">
        <v>43710</v>
      </c>
      <c r="N4448" t="s">
        <v>1635</v>
      </c>
      <c r="O4448" t="s">
        <v>1552</v>
      </c>
      <c r="P4448" s="61">
        <v>550</v>
      </c>
      <c r="Q4448" t="s">
        <v>1552</v>
      </c>
      <c r="R4448" s="61">
        <v>550</v>
      </c>
      <c r="S4448" s="61">
        <v>0</v>
      </c>
    </row>
    <row r="4449" spans="1:19" x14ac:dyDescent="0.2">
      <c r="A4449" t="s">
        <v>648</v>
      </c>
      <c r="B4449" t="s">
        <v>1065</v>
      </c>
      <c r="C4449" t="s">
        <v>1436</v>
      </c>
      <c r="D4449" t="s">
        <v>239</v>
      </c>
      <c r="E4449" t="s">
        <v>1546</v>
      </c>
      <c r="F4449" t="s">
        <v>116</v>
      </c>
      <c r="G4449" s="87">
        <v>43704</v>
      </c>
      <c r="H4449" t="s">
        <v>6807</v>
      </c>
      <c r="I4449" t="s">
        <v>7007</v>
      </c>
      <c r="J4449" t="s">
        <v>7135</v>
      </c>
      <c r="K4449">
        <v>10251</v>
      </c>
      <c r="L4449" t="s">
        <v>7134</v>
      </c>
      <c r="M4449" s="87">
        <v>43710</v>
      </c>
      <c r="N4449" t="s">
        <v>1635</v>
      </c>
      <c r="O4449" t="s">
        <v>1552</v>
      </c>
      <c r="P4449" s="61">
        <v>330</v>
      </c>
      <c r="Q4449" t="s">
        <v>1552</v>
      </c>
      <c r="R4449" s="61">
        <v>330</v>
      </c>
      <c r="S4449" s="61">
        <v>0</v>
      </c>
    </row>
    <row r="4450" spans="1:19" x14ac:dyDescent="0.2">
      <c r="A4450" t="s">
        <v>648</v>
      </c>
      <c r="B4450" t="s">
        <v>1065</v>
      </c>
      <c r="C4450" t="s">
        <v>1436</v>
      </c>
      <c r="D4450" t="s">
        <v>239</v>
      </c>
      <c r="E4450" t="s">
        <v>1546</v>
      </c>
      <c r="F4450" t="s">
        <v>116</v>
      </c>
      <c r="G4450" s="87">
        <v>43704</v>
      </c>
      <c r="H4450" t="s">
        <v>6807</v>
      </c>
      <c r="I4450" t="s">
        <v>7136</v>
      </c>
      <c r="J4450" t="s">
        <v>7137</v>
      </c>
      <c r="K4450">
        <v>10251</v>
      </c>
      <c r="L4450" t="s">
        <v>7134</v>
      </c>
      <c r="M4450" s="87">
        <v>43710</v>
      </c>
      <c r="N4450" t="s">
        <v>1635</v>
      </c>
      <c r="O4450" t="s">
        <v>1552</v>
      </c>
      <c r="P4450" s="61">
        <v>561</v>
      </c>
      <c r="Q4450" t="s">
        <v>1552</v>
      </c>
      <c r="R4450" s="61">
        <v>561</v>
      </c>
      <c r="S4450" s="61">
        <v>0</v>
      </c>
    </row>
    <row r="4451" spans="1:19" x14ac:dyDescent="0.2">
      <c r="A4451" t="s">
        <v>648</v>
      </c>
      <c r="B4451" t="s">
        <v>1065</v>
      </c>
      <c r="C4451" t="s">
        <v>1436</v>
      </c>
      <c r="D4451" t="s">
        <v>239</v>
      </c>
      <c r="E4451" t="s">
        <v>1546</v>
      </c>
      <c r="F4451" t="s">
        <v>116</v>
      </c>
      <c r="G4451" s="87">
        <v>43704</v>
      </c>
      <c r="H4451" t="s">
        <v>6807</v>
      </c>
      <c r="I4451" t="s">
        <v>7138</v>
      </c>
      <c r="J4451" t="s">
        <v>7139</v>
      </c>
      <c r="K4451">
        <v>10251</v>
      </c>
      <c r="L4451" t="s">
        <v>7134</v>
      </c>
      <c r="M4451" s="87">
        <v>43710</v>
      </c>
      <c r="N4451" t="s">
        <v>1635</v>
      </c>
      <c r="O4451" t="s">
        <v>1552</v>
      </c>
      <c r="P4451" s="61">
        <v>979</v>
      </c>
      <c r="Q4451" t="s">
        <v>1552</v>
      </c>
      <c r="R4451" s="61">
        <v>979</v>
      </c>
      <c r="S4451" s="61">
        <v>0</v>
      </c>
    </row>
    <row r="4452" spans="1:19" x14ac:dyDescent="0.2">
      <c r="A4452" t="s">
        <v>648</v>
      </c>
      <c r="B4452" t="s">
        <v>1065</v>
      </c>
      <c r="C4452" t="s">
        <v>1436</v>
      </c>
      <c r="D4452" t="s">
        <v>239</v>
      </c>
      <c r="E4452" t="s">
        <v>1546</v>
      </c>
      <c r="F4452" t="s">
        <v>116</v>
      </c>
      <c r="G4452" s="87">
        <v>43705</v>
      </c>
      <c r="H4452" t="s">
        <v>2974</v>
      </c>
      <c r="I4452" t="s">
        <v>5044</v>
      </c>
      <c r="J4452" t="s">
        <v>5045</v>
      </c>
      <c r="K4452">
        <v>10250</v>
      </c>
      <c r="L4452" t="s">
        <v>5046</v>
      </c>
      <c r="M4452" s="87">
        <v>43710</v>
      </c>
      <c r="N4452" t="s">
        <v>1635</v>
      </c>
      <c r="O4452" t="s">
        <v>1552</v>
      </c>
      <c r="P4452" s="61">
        <v>-561</v>
      </c>
      <c r="Q4452" t="s">
        <v>1552</v>
      </c>
      <c r="R4452" s="61">
        <v>0</v>
      </c>
      <c r="S4452" s="61">
        <v>-561</v>
      </c>
    </row>
    <row r="4453" spans="1:19" x14ac:dyDescent="0.2">
      <c r="A4453" t="s">
        <v>648</v>
      </c>
      <c r="B4453" t="s">
        <v>1065</v>
      </c>
      <c r="C4453" t="s">
        <v>1436</v>
      </c>
      <c r="D4453" t="s">
        <v>239</v>
      </c>
      <c r="E4453" t="s">
        <v>1546</v>
      </c>
      <c r="F4453" t="s">
        <v>116</v>
      </c>
      <c r="G4453" s="87">
        <v>43705</v>
      </c>
      <c r="H4453" t="s">
        <v>2974</v>
      </c>
      <c r="I4453" t="s">
        <v>5047</v>
      </c>
      <c r="J4453" t="s">
        <v>5048</v>
      </c>
      <c r="K4453">
        <v>10251</v>
      </c>
      <c r="L4453" t="s">
        <v>5049</v>
      </c>
      <c r="M4453" s="87">
        <v>43710</v>
      </c>
      <c r="N4453" t="s">
        <v>1635</v>
      </c>
      <c r="O4453" t="s">
        <v>1552</v>
      </c>
      <c r="P4453" s="61">
        <v>-1243</v>
      </c>
      <c r="Q4453" t="s">
        <v>1552</v>
      </c>
      <c r="R4453" s="61">
        <v>0</v>
      </c>
      <c r="S4453" s="61">
        <v>-1243</v>
      </c>
    </row>
    <row r="4454" spans="1:19" x14ac:dyDescent="0.2">
      <c r="A4454" t="s">
        <v>648</v>
      </c>
      <c r="B4454" t="s">
        <v>1065</v>
      </c>
      <c r="C4454" t="s">
        <v>1436</v>
      </c>
      <c r="D4454" t="s">
        <v>239</v>
      </c>
      <c r="E4454" t="s">
        <v>1546</v>
      </c>
      <c r="F4454" t="s">
        <v>116</v>
      </c>
      <c r="G4454" s="87">
        <v>43705</v>
      </c>
      <c r="H4454" t="s">
        <v>2974</v>
      </c>
      <c r="I4454" t="s">
        <v>5050</v>
      </c>
      <c r="J4454" t="s">
        <v>4505</v>
      </c>
      <c r="K4454">
        <v>10251</v>
      </c>
      <c r="L4454" t="s">
        <v>5049</v>
      </c>
      <c r="M4454" s="87">
        <v>43710</v>
      </c>
      <c r="N4454" t="s">
        <v>1635</v>
      </c>
      <c r="O4454" t="s">
        <v>1552</v>
      </c>
      <c r="P4454" s="61">
        <v>-825</v>
      </c>
      <c r="Q4454" t="s">
        <v>1552</v>
      </c>
      <c r="R4454" s="61">
        <v>0</v>
      </c>
      <c r="S4454" s="61">
        <v>-825</v>
      </c>
    </row>
    <row r="4455" spans="1:19" x14ac:dyDescent="0.2">
      <c r="A4455" t="s">
        <v>648</v>
      </c>
      <c r="B4455" t="s">
        <v>1065</v>
      </c>
      <c r="C4455" t="s">
        <v>1436</v>
      </c>
      <c r="D4455" t="s">
        <v>239</v>
      </c>
      <c r="E4455" t="s">
        <v>1546</v>
      </c>
      <c r="F4455" t="s">
        <v>116</v>
      </c>
      <c r="G4455" s="87">
        <v>43705</v>
      </c>
      <c r="H4455" t="s">
        <v>2974</v>
      </c>
      <c r="I4455" t="s">
        <v>5055</v>
      </c>
      <c r="J4455" t="s">
        <v>4530</v>
      </c>
      <c r="K4455">
        <v>10251</v>
      </c>
      <c r="L4455" t="s">
        <v>5056</v>
      </c>
      <c r="M4455" s="87">
        <v>43710</v>
      </c>
      <c r="N4455" t="s">
        <v>1635</v>
      </c>
      <c r="O4455" t="s">
        <v>1552</v>
      </c>
      <c r="P4455" s="61">
        <v>164.43</v>
      </c>
      <c r="Q4455" t="s">
        <v>1552</v>
      </c>
      <c r="R4455" s="61">
        <v>164.43</v>
      </c>
      <c r="S4455" s="61">
        <v>0</v>
      </c>
    </row>
    <row r="4456" spans="1:19" x14ac:dyDescent="0.2">
      <c r="A4456" t="s">
        <v>648</v>
      </c>
      <c r="B4456" t="s">
        <v>1065</v>
      </c>
      <c r="C4456" t="s">
        <v>1436</v>
      </c>
      <c r="D4456" t="s">
        <v>239</v>
      </c>
      <c r="E4456" t="s">
        <v>1546</v>
      </c>
      <c r="F4456" t="s">
        <v>116</v>
      </c>
      <c r="G4456" s="87">
        <v>43705</v>
      </c>
      <c r="H4456" t="s">
        <v>2974</v>
      </c>
      <c r="I4456" t="s">
        <v>5057</v>
      </c>
      <c r="J4456" t="s">
        <v>4532</v>
      </c>
      <c r="K4456">
        <v>10251</v>
      </c>
      <c r="L4456" t="s">
        <v>5056</v>
      </c>
      <c r="M4456" s="87">
        <v>43710</v>
      </c>
      <c r="N4456" t="s">
        <v>1635</v>
      </c>
      <c r="O4456" t="s">
        <v>1552</v>
      </c>
      <c r="P4456" s="61">
        <v>276.57</v>
      </c>
      <c r="Q4456" t="s">
        <v>1552</v>
      </c>
      <c r="R4456" s="61">
        <v>276.57</v>
      </c>
      <c r="S4456" s="61">
        <v>0</v>
      </c>
    </row>
    <row r="4457" spans="1:19" x14ac:dyDescent="0.2">
      <c r="A4457" t="s">
        <v>648</v>
      </c>
      <c r="B4457" t="s">
        <v>1065</v>
      </c>
      <c r="C4457" t="s">
        <v>1436</v>
      </c>
      <c r="D4457" t="s">
        <v>239</v>
      </c>
      <c r="E4457" t="s">
        <v>1546</v>
      </c>
      <c r="F4457" t="s">
        <v>116</v>
      </c>
      <c r="G4457" s="87">
        <v>43705</v>
      </c>
      <c r="H4457" t="s">
        <v>2974</v>
      </c>
      <c r="I4457" t="s">
        <v>5058</v>
      </c>
      <c r="J4457" t="s">
        <v>4536</v>
      </c>
      <c r="K4457">
        <v>10251</v>
      </c>
      <c r="L4457" t="s">
        <v>5056</v>
      </c>
      <c r="M4457" s="87">
        <v>43710</v>
      </c>
      <c r="N4457" t="s">
        <v>1635</v>
      </c>
      <c r="O4457" t="s">
        <v>1552</v>
      </c>
      <c r="P4457" s="61">
        <v>242.26</v>
      </c>
      <c r="Q4457" t="s">
        <v>1552</v>
      </c>
      <c r="R4457" s="61">
        <v>242.26</v>
      </c>
      <c r="S4457" s="61">
        <v>0</v>
      </c>
    </row>
    <row r="4458" spans="1:19" x14ac:dyDescent="0.2">
      <c r="A4458" t="s">
        <v>648</v>
      </c>
      <c r="B4458" t="s">
        <v>1065</v>
      </c>
      <c r="C4458" t="s">
        <v>1436</v>
      </c>
      <c r="D4458" t="s">
        <v>239</v>
      </c>
      <c r="E4458" t="s">
        <v>1546</v>
      </c>
      <c r="F4458" t="s">
        <v>116</v>
      </c>
      <c r="G4458" s="87">
        <v>43705</v>
      </c>
      <c r="H4458" t="s">
        <v>2974</v>
      </c>
      <c r="I4458" t="s">
        <v>5059</v>
      </c>
      <c r="J4458" t="s">
        <v>4534</v>
      </c>
      <c r="K4458">
        <v>10251</v>
      </c>
      <c r="L4458" t="s">
        <v>5056</v>
      </c>
      <c r="M4458" s="87">
        <v>43710</v>
      </c>
      <c r="N4458" t="s">
        <v>1635</v>
      </c>
      <c r="O4458" t="s">
        <v>1552</v>
      </c>
      <c r="P4458" s="61">
        <v>274.04000000000002</v>
      </c>
      <c r="Q4458" t="s">
        <v>1552</v>
      </c>
      <c r="R4458" s="61">
        <v>274.04000000000002</v>
      </c>
      <c r="S4458" s="61">
        <v>0</v>
      </c>
    </row>
    <row r="4459" spans="1:19" x14ac:dyDescent="0.2">
      <c r="A4459" t="s">
        <v>648</v>
      </c>
      <c r="B4459" t="s">
        <v>1065</v>
      </c>
      <c r="C4459" t="s">
        <v>1436</v>
      </c>
      <c r="D4459" t="s">
        <v>239</v>
      </c>
      <c r="E4459" t="s">
        <v>1546</v>
      </c>
      <c r="F4459" t="s">
        <v>116</v>
      </c>
      <c r="G4459" s="87">
        <v>43705</v>
      </c>
      <c r="H4459" t="s">
        <v>2974</v>
      </c>
      <c r="I4459" t="s">
        <v>5060</v>
      </c>
      <c r="J4459" t="s">
        <v>4525</v>
      </c>
      <c r="K4459">
        <v>10251</v>
      </c>
      <c r="L4459" t="s">
        <v>5056</v>
      </c>
      <c r="M4459" s="87">
        <v>43710</v>
      </c>
      <c r="N4459" t="s">
        <v>1635</v>
      </c>
      <c r="O4459" t="s">
        <v>1552</v>
      </c>
      <c r="P4459" s="61">
        <v>331.35</v>
      </c>
      <c r="Q4459" t="s">
        <v>1552</v>
      </c>
      <c r="R4459" s="61">
        <v>331.35</v>
      </c>
      <c r="S4459" s="61">
        <v>0</v>
      </c>
    </row>
    <row r="4460" spans="1:19" x14ac:dyDescent="0.2">
      <c r="A4460" t="s">
        <v>648</v>
      </c>
      <c r="B4460" t="s">
        <v>1065</v>
      </c>
      <c r="C4460" t="s">
        <v>1436</v>
      </c>
      <c r="D4460" t="s">
        <v>239</v>
      </c>
      <c r="E4460" t="s">
        <v>1546</v>
      </c>
      <c r="F4460" t="s">
        <v>116</v>
      </c>
      <c r="G4460" s="87">
        <v>43705</v>
      </c>
      <c r="H4460" t="s">
        <v>2974</v>
      </c>
      <c r="I4460" t="s">
        <v>5061</v>
      </c>
      <c r="J4460" t="s">
        <v>4528</v>
      </c>
      <c r="K4460">
        <v>10251</v>
      </c>
      <c r="L4460" t="s">
        <v>5056</v>
      </c>
      <c r="M4460" s="87">
        <v>43710</v>
      </c>
      <c r="N4460" t="s">
        <v>1635</v>
      </c>
      <c r="O4460" t="s">
        <v>1552</v>
      </c>
      <c r="P4460" s="61">
        <v>264.7</v>
      </c>
      <c r="Q4460" t="s">
        <v>1552</v>
      </c>
      <c r="R4460" s="61">
        <v>264.7</v>
      </c>
      <c r="S4460" s="61">
        <v>0</v>
      </c>
    </row>
    <row r="4461" spans="1:19" x14ac:dyDescent="0.2">
      <c r="A4461" t="s">
        <v>648</v>
      </c>
      <c r="B4461" t="s">
        <v>1065</v>
      </c>
      <c r="C4461" t="s">
        <v>1436</v>
      </c>
      <c r="D4461" t="s">
        <v>239</v>
      </c>
      <c r="E4461" t="s">
        <v>1546</v>
      </c>
      <c r="F4461" t="s">
        <v>116</v>
      </c>
      <c r="G4461" s="87">
        <v>43705</v>
      </c>
      <c r="H4461" t="s">
        <v>2974</v>
      </c>
      <c r="I4461" t="s">
        <v>5062</v>
      </c>
      <c r="J4461" t="s">
        <v>4538</v>
      </c>
      <c r="K4461">
        <v>10251</v>
      </c>
      <c r="L4461" t="s">
        <v>5056</v>
      </c>
      <c r="M4461" s="87">
        <v>43710</v>
      </c>
      <c r="N4461" t="s">
        <v>1635</v>
      </c>
      <c r="O4461" t="s">
        <v>1552</v>
      </c>
      <c r="P4461" s="61">
        <v>457.51</v>
      </c>
      <c r="Q4461" t="s">
        <v>1552</v>
      </c>
      <c r="R4461" s="61">
        <v>457.51</v>
      </c>
      <c r="S4461" s="61">
        <v>0</v>
      </c>
    </row>
    <row r="4462" spans="1:19" x14ac:dyDescent="0.2">
      <c r="A4462" t="s">
        <v>648</v>
      </c>
      <c r="B4462" t="s">
        <v>1065</v>
      </c>
      <c r="C4462" t="s">
        <v>1436</v>
      </c>
      <c r="D4462" t="s">
        <v>239</v>
      </c>
      <c r="E4462" t="s">
        <v>1546</v>
      </c>
      <c r="F4462" t="s">
        <v>116</v>
      </c>
      <c r="G4462" s="87">
        <v>43705</v>
      </c>
      <c r="H4462" t="s">
        <v>6807</v>
      </c>
      <c r="I4462" t="s">
        <v>6811</v>
      </c>
      <c r="J4462" t="s">
        <v>7140</v>
      </c>
      <c r="K4462">
        <v>10250</v>
      </c>
      <c r="L4462" t="s">
        <v>7141</v>
      </c>
      <c r="M4462" s="87">
        <v>43710</v>
      </c>
      <c r="N4462" t="s">
        <v>1635</v>
      </c>
      <c r="O4462" t="s">
        <v>1552</v>
      </c>
      <c r="P4462" s="61">
        <v>825</v>
      </c>
      <c r="Q4462" t="s">
        <v>1552</v>
      </c>
      <c r="R4462" s="61">
        <v>825</v>
      </c>
      <c r="S4462" s="61">
        <v>0</v>
      </c>
    </row>
    <row r="4463" spans="1:19" x14ac:dyDescent="0.2">
      <c r="A4463" t="s">
        <v>648</v>
      </c>
      <c r="B4463" t="s">
        <v>1065</v>
      </c>
      <c r="C4463" t="s">
        <v>1436</v>
      </c>
      <c r="D4463" t="s">
        <v>239</v>
      </c>
      <c r="E4463" t="s">
        <v>1546</v>
      </c>
      <c r="F4463" t="s">
        <v>116</v>
      </c>
      <c r="G4463" s="87">
        <v>43705</v>
      </c>
      <c r="H4463" t="s">
        <v>6807</v>
      </c>
      <c r="I4463" t="s">
        <v>7142</v>
      </c>
      <c r="J4463" t="s">
        <v>7143</v>
      </c>
      <c r="K4463">
        <v>10250</v>
      </c>
      <c r="L4463" t="s">
        <v>7144</v>
      </c>
      <c r="M4463" s="87">
        <v>43710</v>
      </c>
      <c r="N4463" t="s">
        <v>1635</v>
      </c>
      <c r="O4463" t="s">
        <v>1552</v>
      </c>
      <c r="P4463" s="61">
        <v>561</v>
      </c>
      <c r="Q4463" t="s">
        <v>1552</v>
      </c>
      <c r="R4463" s="61">
        <v>561</v>
      </c>
      <c r="S4463" s="61">
        <v>0</v>
      </c>
    </row>
    <row r="4464" spans="1:19" x14ac:dyDescent="0.2">
      <c r="A4464" t="s">
        <v>648</v>
      </c>
      <c r="B4464" t="s">
        <v>1065</v>
      </c>
      <c r="C4464" t="s">
        <v>1436</v>
      </c>
      <c r="D4464" t="s">
        <v>239</v>
      </c>
      <c r="E4464" t="s">
        <v>1546</v>
      </c>
      <c r="F4464" t="s">
        <v>116</v>
      </c>
      <c r="G4464" s="87">
        <v>43705</v>
      </c>
      <c r="H4464" t="s">
        <v>6807</v>
      </c>
      <c r="I4464" t="s">
        <v>7145</v>
      </c>
      <c r="J4464" t="s">
        <v>7146</v>
      </c>
      <c r="K4464">
        <v>10250</v>
      </c>
      <c r="L4464" t="s">
        <v>7141</v>
      </c>
      <c r="M4464" s="87">
        <v>43710</v>
      </c>
      <c r="N4464" t="s">
        <v>1635</v>
      </c>
      <c r="O4464" t="s">
        <v>1552</v>
      </c>
      <c r="P4464" s="61">
        <v>1243</v>
      </c>
      <c r="Q4464" t="s">
        <v>1552</v>
      </c>
      <c r="R4464" s="61">
        <v>1243</v>
      </c>
      <c r="S4464" s="61">
        <v>0</v>
      </c>
    </row>
    <row r="4465" spans="1:19" x14ac:dyDescent="0.2">
      <c r="A4465" t="s">
        <v>648</v>
      </c>
      <c r="B4465" t="s">
        <v>1065</v>
      </c>
      <c r="C4465" t="s">
        <v>1436</v>
      </c>
      <c r="D4465" t="s">
        <v>239</v>
      </c>
      <c r="E4465" t="s">
        <v>1546</v>
      </c>
      <c r="F4465" t="s">
        <v>116</v>
      </c>
      <c r="G4465" s="87">
        <v>43705</v>
      </c>
      <c r="H4465" t="s">
        <v>6895</v>
      </c>
      <c r="I4465" t="s">
        <v>7147</v>
      </c>
      <c r="J4465" t="s">
        <v>7148</v>
      </c>
      <c r="K4465">
        <v>10252</v>
      </c>
      <c r="L4465" t="s">
        <v>7149</v>
      </c>
      <c r="M4465" s="87">
        <v>43710</v>
      </c>
      <c r="N4465" t="s">
        <v>1635</v>
      </c>
      <c r="O4465" t="s">
        <v>1552</v>
      </c>
      <c r="P4465" s="61">
        <v>2200</v>
      </c>
      <c r="Q4465" t="s">
        <v>1552</v>
      </c>
      <c r="R4465" s="61">
        <v>2200</v>
      </c>
      <c r="S4465" s="61">
        <v>0</v>
      </c>
    </row>
    <row r="4466" spans="1:19" x14ac:dyDescent="0.2">
      <c r="A4466" t="s">
        <v>648</v>
      </c>
      <c r="B4466" t="s">
        <v>1065</v>
      </c>
      <c r="C4466" t="s">
        <v>1436</v>
      </c>
      <c r="D4466" t="s">
        <v>239</v>
      </c>
      <c r="E4466" t="s">
        <v>1546</v>
      </c>
      <c r="F4466" t="s">
        <v>116</v>
      </c>
      <c r="G4466" s="87">
        <v>43705</v>
      </c>
      <c r="H4466" t="s">
        <v>6820</v>
      </c>
      <c r="I4466" t="s">
        <v>6839</v>
      </c>
      <c r="K4466">
        <v>10251</v>
      </c>
      <c r="L4466" t="s">
        <v>7150</v>
      </c>
      <c r="M4466" s="87">
        <v>43710</v>
      </c>
      <c r="N4466" t="s">
        <v>1635</v>
      </c>
      <c r="O4466" t="s">
        <v>1552</v>
      </c>
      <c r="P4466" s="61">
        <v>-164.43</v>
      </c>
      <c r="Q4466" t="s">
        <v>1552</v>
      </c>
      <c r="R4466" s="61">
        <v>0</v>
      </c>
      <c r="S4466" s="61">
        <v>-164.43</v>
      </c>
    </row>
    <row r="4467" spans="1:19" x14ac:dyDescent="0.2">
      <c r="A4467" t="s">
        <v>648</v>
      </c>
      <c r="B4467" t="s">
        <v>1065</v>
      </c>
      <c r="C4467" t="s">
        <v>1436</v>
      </c>
      <c r="D4467" t="s">
        <v>239</v>
      </c>
      <c r="E4467" t="s">
        <v>1546</v>
      </c>
      <c r="F4467" t="s">
        <v>116</v>
      </c>
      <c r="G4467" s="87">
        <v>43705</v>
      </c>
      <c r="H4467" t="s">
        <v>6820</v>
      </c>
      <c r="I4467" t="s">
        <v>6841</v>
      </c>
      <c r="K4467">
        <v>10251</v>
      </c>
      <c r="L4467" t="s">
        <v>7150</v>
      </c>
      <c r="M4467" s="87">
        <v>43710</v>
      </c>
      <c r="N4467" t="s">
        <v>1635</v>
      </c>
      <c r="O4467" t="s">
        <v>1552</v>
      </c>
      <c r="P4467" s="61">
        <v>-276.57</v>
      </c>
      <c r="Q4467" t="s">
        <v>1552</v>
      </c>
      <c r="R4467" s="61">
        <v>0</v>
      </c>
      <c r="S4467" s="61">
        <v>-276.57</v>
      </c>
    </row>
    <row r="4468" spans="1:19" x14ac:dyDescent="0.2">
      <c r="A4468" t="s">
        <v>648</v>
      </c>
      <c r="B4468" t="s">
        <v>1065</v>
      </c>
      <c r="C4468" t="s">
        <v>1436</v>
      </c>
      <c r="D4468" t="s">
        <v>239</v>
      </c>
      <c r="E4468" t="s">
        <v>1546</v>
      </c>
      <c r="F4468" t="s">
        <v>116</v>
      </c>
      <c r="G4468" s="87">
        <v>43705</v>
      </c>
      <c r="H4468" t="s">
        <v>6820</v>
      </c>
      <c r="I4468" t="s">
        <v>6842</v>
      </c>
      <c r="K4468">
        <v>10251</v>
      </c>
      <c r="L4468" t="s">
        <v>7150</v>
      </c>
      <c r="M4468" s="87">
        <v>43710</v>
      </c>
      <c r="N4468" t="s">
        <v>1635</v>
      </c>
      <c r="O4468" t="s">
        <v>1552</v>
      </c>
      <c r="P4468" s="61">
        <v>-274.04000000000002</v>
      </c>
      <c r="Q4468" t="s">
        <v>1552</v>
      </c>
      <c r="R4468" s="61">
        <v>0</v>
      </c>
      <c r="S4468" s="61">
        <v>-274.04000000000002</v>
      </c>
    </row>
    <row r="4469" spans="1:19" x14ac:dyDescent="0.2">
      <c r="A4469" t="s">
        <v>648</v>
      </c>
      <c r="B4469" t="s">
        <v>1065</v>
      </c>
      <c r="C4469" t="s">
        <v>1436</v>
      </c>
      <c r="D4469" t="s">
        <v>239</v>
      </c>
      <c r="E4469" t="s">
        <v>1546</v>
      </c>
      <c r="F4469" t="s">
        <v>116</v>
      </c>
      <c r="G4469" s="87">
        <v>43705</v>
      </c>
      <c r="H4469" t="s">
        <v>6820</v>
      </c>
      <c r="I4469" t="s">
        <v>6843</v>
      </c>
      <c r="K4469">
        <v>10251</v>
      </c>
      <c r="L4469" t="s">
        <v>7150</v>
      </c>
      <c r="M4469" s="87">
        <v>43710</v>
      </c>
      <c r="N4469" t="s">
        <v>1635</v>
      </c>
      <c r="O4469" t="s">
        <v>1552</v>
      </c>
      <c r="P4469" s="61">
        <v>-242.26</v>
      </c>
      <c r="Q4469" t="s">
        <v>1552</v>
      </c>
      <c r="R4469" s="61">
        <v>0</v>
      </c>
      <c r="S4469" s="61">
        <v>-242.26</v>
      </c>
    </row>
    <row r="4470" spans="1:19" x14ac:dyDescent="0.2">
      <c r="A4470" t="s">
        <v>648</v>
      </c>
      <c r="B4470" t="s">
        <v>1065</v>
      </c>
      <c r="C4470" t="s">
        <v>1436</v>
      </c>
      <c r="D4470" t="s">
        <v>239</v>
      </c>
      <c r="E4470" t="s">
        <v>1546</v>
      </c>
      <c r="F4470" t="s">
        <v>116</v>
      </c>
      <c r="G4470" s="87">
        <v>43705</v>
      </c>
      <c r="H4470" t="s">
        <v>6820</v>
      </c>
      <c r="I4470" t="s">
        <v>6844</v>
      </c>
      <c r="K4470">
        <v>10251</v>
      </c>
      <c r="L4470" t="s">
        <v>7150</v>
      </c>
      <c r="M4470" s="87">
        <v>43710</v>
      </c>
      <c r="N4470" t="s">
        <v>1635</v>
      </c>
      <c r="O4470" t="s">
        <v>1552</v>
      </c>
      <c r="P4470" s="61">
        <v>-457.51</v>
      </c>
      <c r="Q4470" t="s">
        <v>1552</v>
      </c>
      <c r="R4470" s="61">
        <v>0</v>
      </c>
      <c r="S4470" s="61">
        <v>-457.51</v>
      </c>
    </row>
    <row r="4471" spans="1:19" x14ac:dyDescent="0.2">
      <c r="A4471" t="s">
        <v>648</v>
      </c>
      <c r="B4471" t="s">
        <v>1065</v>
      </c>
      <c r="C4471" t="s">
        <v>1436</v>
      </c>
      <c r="D4471" t="s">
        <v>239</v>
      </c>
      <c r="E4471" t="s">
        <v>1546</v>
      </c>
      <c r="F4471" t="s">
        <v>116</v>
      </c>
      <c r="G4471" s="87">
        <v>43705</v>
      </c>
      <c r="H4471" t="s">
        <v>6820</v>
      </c>
      <c r="I4471" t="s">
        <v>6845</v>
      </c>
      <c r="K4471">
        <v>10251</v>
      </c>
      <c r="L4471" t="s">
        <v>7150</v>
      </c>
      <c r="M4471" s="87">
        <v>43710</v>
      </c>
      <c r="N4471" t="s">
        <v>1635</v>
      </c>
      <c r="O4471" t="s">
        <v>1552</v>
      </c>
      <c r="P4471" s="61">
        <v>-331.35</v>
      </c>
      <c r="Q4471" t="s">
        <v>1552</v>
      </c>
      <c r="R4471" s="61">
        <v>0</v>
      </c>
      <c r="S4471" s="61">
        <v>-331.35</v>
      </c>
    </row>
    <row r="4472" spans="1:19" x14ac:dyDescent="0.2">
      <c r="A4472" t="s">
        <v>648</v>
      </c>
      <c r="B4472" t="s">
        <v>1065</v>
      </c>
      <c r="C4472" t="s">
        <v>1436</v>
      </c>
      <c r="D4472" t="s">
        <v>239</v>
      </c>
      <c r="E4472" t="s">
        <v>1546</v>
      </c>
      <c r="F4472" t="s">
        <v>116</v>
      </c>
      <c r="G4472" s="87">
        <v>43705</v>
      </c>
      <c r="H4472" t="s">
        <v>6820</v>
      </c>
      <c r="I4472" t="s">
        <v>6846</v>
      </c>
      <c r="K4472">
        <v>10251</v>
      </c>
      <c r="L4472" t="s">
        <v>7150</v>
      </c>
      <c r="M4472" s="87">
        <v>43710</v>
      </c>
      <c r="N4472" t="s">
        <v>1635</v>
      </c>
      <c r="O4472" t="s">
        <v>1552</v>
      </c>
      <c r="P4472" s="61">
        <v>-264.7</v>
      </c>
      <c r="Q4472" t="s">
        <v>1552</v>
      </c>
      <c r="R4472" s="61">
        <v>0</v>
      </c>
      <c r="S4472" s="61">
        <v>-264.7</v>
      </c>
    </row>
    <row r="4473" spans="1:19" x14ac:dyDescent="0.2">
      <c r="A4473" t="s">
        <v>648</v>
      </c>
      <c r="B4473" t="s">
        <v>1065</v>
      </c>
      <c r="C4473" t="s">
        <v>1436</v>
      </c>
      <c r="D4473" t="s">
        <v>239</v>
      </c>
      <c r="E4473" t="s">
        <v>1546</v>
      </c>
      <c r="F4473" t="s">
        <v>116</v>
      </c>
      <c r="G4473" s="87">
        <v>43706</v>
      </c>
      <c r="H4473" t="s">
        <v>2974</v>
      </c>
      <c r="I4473" t="s">
        <v>4485</v>
      </c>
      <c r="J4473" t="s">
        <v>5065</v>
      </c>
      <c r="K4473">
        <v>10251</v>
      </c>
      <c r="L4473" t="s">
        <v>5063</v>
      </c>
      <c r="M4473" s="87">
        <v>43710</v>
      </c>
      <c r="N4473" t="s">
        <v>1635</v>
      </c>
      <c r="O4473" t="s">
        <v>1552</v>
      </c>
      <c r="P4473" s="61">
        <v>83.09</v>
      </c>
      <c r="Q4473" t="s">
        <v>1552</v>
      </c>
      <c r="R4473" s="61">
        <v>83.09</v>
      </c>
      <c r="S4473" s="61">
        <v>0</v>
      </c>
    </row>
    <row r="4474" spans="1:19" x14ac:dyDescent="0.2">
      <c r="A4474" t="s">
        <v>648</v>
      </c>
      <c r="B4474" t="s">
        <v>1065</v>
      </c>
      <c r="C4474" t="s">
        <v>1436</v>
      </c>
      <c r="D4474" t="s">
        <v>239</v>
      </c>
      <c r="E4474" t="s">
        <v>1546</v>
      </c>
      <c r="F4474" t="s">
        <v>116</v>
      </c>
      <c r="G4474" s="87">
        <v>43706</v>
      </c>
      <c r="H4474" t="s">
        <v>2974</v>
      </c>
      <c r="I4474" t="s">
        <v>4485</v>
      </c>
      <c r="J4474" t="s">
        <v>4742</v>
      </c>
      <c r="K4474">
        <v>10251</v>
      </c>
      <c r="L4474" t="s">
        <v>5063</v>
      </c>
      <c r="M4474" s="87">
        <v>43710</v>
      </c>
      <c r="N4474" t="s">
        <v>1635</v>
      </c>
      <c r="O4474" t="s">
        <v>1552</v>
      </c>
      <c r="P4474" s="61">
        <v>500</v>
      </c>
      <c r="Q4474" t="s">
        <v>1552</v>
      </c>
      <c r="R4474" s="61">
        <v>500</v>
      </c>
      <c r="S4474" s="61">
        <v>0</v>
      </c>
    </row>
    <row r="4475" spans="1:19" x14ac:dyDescent="0.2">
      <c r="A4475" t="s">
        <v>648</v>
      </c>
      <c r="B4475" t="s">
        <v>1065</v>
      </c>
      <c r="C4475" t="s">
        <v>1436</v>
      </c>
      <c r="D4475" t="s">
        <v>239</v>
      </c>
      <c r="E4475" t="s">
        <v>1546</v>
      </c>
      <c r="F4475" t="s">
        <v>116</v>
      </c>
      <c r="G4475" s="87">
        <v>43706</v>
      </c>
      <c r="H4475" t="s">
        <v>2974</v>
      </c>
      <c r="I4475" t="s">
        <v>4485</v>
      </c>
      <c r="J4475" t="s">
        <v>4549</v>
      </c>
      <c r="K4475">
        <v>10251</v>
      </c>
      <c r="L4475" t="s">
        <v>5063</v>
      </c>
      <c r="M4475" s="87">
        <v>43710</v>
      </c>
      <c r="N4475" t="s">
        <v>1635</v>
      </c>
      <c r="O4475" t="s">
        <v>1552</v>
      </c>
      <c r="P4475" s="61">
        <v>573</v>
      </c>
      <c r="Q4475" t="s">
        <v>1552</v>
      </c>
      <c r="R4475" s="61">
        <v>573</v>
      </c>
      <c r="S4475" s="61">
        <v>0</v>
      </c>
    </row>
    <row r="4476" spans="1:19" x14ac:dyDescent="0.2">
      <c r="A4476" t="s">
        <v>648</v>
      </c>
      <c r="B4476" t="s">
        <v>1065</v>
      </c>
      <c r="C4476" t="s">
        <v>1436</v>
      </c>
      <c r="D4476" t="s">
        <v>239</v>
      </c>
      <c r="E4476" t="s">
        <v>1546</v>
      </c>
      <c r="F4476" t="s">
        <v>116</v>
      </c>
      <c r="G4476" s="87">
        <v>43706</v>
      </c>
      <c r="H4476" t="s">
        <v>2974</v>
      </c>
      <c r="I4476" t="s">
        <v>4485</v>
      </c>
      <c r="J4476" t="s">
        <v>4488</v>
      </c>
      <c r="K4476">
        <v>10251</v>
      </c>
      <c r="L4476" t="s">
        <v>5063</v>
      </c>
      <c r="M4476" s="87">
        <v>43710</v>
      </c>
      <c r="N4476" t="s">
        <v>1635</v>
      </c>
      <c r="O4476" t="s">
        <v>1552</v>
      </c>
      <c r="P4476" s="61">
        <v>82</v>
      </c>
      <c r="Q4476" t="s">
        <v>1552</v>
      </c>
      <c r="R4476" s="61">
        <v>82</v>
      </c>
      <c r="S4476" s="61">
        <v>0</v>
      </c>
    </row>
    <row r="4477" spans="1:19" x14ac:dyDescent="0.2">
      <c r="A4477" t="s">
        <v>648</v>
      </c>
      <c r="B4477" t="s">
        <v>1065</v>
      </c>
      <c r="C4477" t="s">
        <v>1436</v>
      </c>
      <c r="D4477" t="s">
        <v>239</v>
      </c>
      <c r="E4477" t="s">
        <v>1546</v>
      </c>
      <c r="F4477" t="s">
        <v>116</v>
      </c>
      <c r="G4477" s="87">
        <v>43706</v>
      </c>
      <c r="H4477" t="s">
        <v>2974</v>
      </c>
      <c r="I4477" t="s">
        <v>4485</v>
      </c>
      <c r="J4477" t="s">
        <v>4816</v>
      </c>
      <c r="K4477">
        <v>10251</v>
      </c>
      <c r="L4477" t="s">
        <v>5063</v>
      </c>
      <c r="M4477" s="87">
        <v>43710</v>
      </c>
      <c r="N4477" t="s">
        <v>1635</v>
      </c>
      <c r="O4477" t="s">
        <v>1552</v>
      </c>
      <c r="P4477" s="61">
        <v>5137</v>
      </c>
      <c r="Q4477" t="s">
        <v>1552</v>
      </c>
      <c r="R4477" s="61">
        <v>5137</v>
      </c>
      <c r="S4477" s="61">
        <v>0</v>
      </c>
    </row>
    <row r="4478" spans="1:19" x14ac:dyDescent="0.2">
      <c r="A4478" t="s">
        <v>648</v>
      </c>
      <c r="B4478" t="s">
        <v>1065</v>
      </c>
      <c r="C4478" t="s">
        <v>1436</v>
      </c>
      <c r="D4478" t="s">
        <v>239</v>
      </c>
      <c r="E4478" t="s">
        <v>1546</v>
      </c>
      <c r="F4478" t="s">
        <v>116</v>
      </c>
      <c r="G4478" s="87">
        <v>43706</v>
      </c>
      <c r="H4478" t="s">
        <v>2974</v>
      </c>
      <c r="I4478" t="s">
        <v>4485</v>
      </c>
      <c r="J4478" t="s">
        <v>5064</v>
      </c>
      <c r="K4478">
        <v>10251</v>
      </c>
      <c r="L4478" t="s">
        <v>5063</v>
      </c>
      <c r="M4478" s="87">
        <v>43710</v>
      </c>
      <c r="N4478" t="s">
        <v>1635</v>
      </c>
      <c r="O4478" t="s">
        <v>1552</v>
      </c>
      <c r="P4478" s="61">
        <v>125</v>
      </c>
      <c r="Q4478" t="s">
        <v>1552</v>
      </c>
      <c r="R4478" s="61">
        <v>125</v>
      </c>
      <c r="S4478" s="61">
        <v>0</v>
      </c>
    </row>
    <row r="4479" spans="1:19" x14ac:dyDescent="0.2">
      <c r="A4479" t="s">
        <v>648</v>
      </c>
      <c r="B4479" t="s">
        <v>1065</v>
      </c>
      <c r="C4479" t="s">
        <v>1436</v>
      </c>
      <c r="D4479" t="s">
        <v>239</v>
      </c>
      <c r="E4479" t="s">
        <v>1546</v>
      </c>
      <c r="F4479" t="s">
        <v>116</v>
      </c>
      <c r="G4479" s="87">
        <v>43706</v>
      </c>
      <c r="H4479" t="s">
        <v>2974</v>
      </c>
      <c r="I4479" t="s">
        <v>4485</v>
      </c>
      <c r="J4479" t="s">
        <v>4563</v>
      </c>
      <c r="K4479">
        <v>10251</v>
      </c>
      <c r="L4479" t="s">
        <v>5063</v>
      </c>
      <c r="M4479" s="87">
        <v>43710</v>
      </c>
      <c r="N4479" t="s">
        <v>1635</v>
      </c>
      <c r="O4479" t="s">
        <v>1552</v>
      </c>
      <c r="P4479" s="61">
        <v>600</v>
      </c>
      <c r="Q4479" t="s">
        <v>1552</v>
      </c>
      <c r="R4479" s="61">
        <v>600</v>
      </c>
      <c r="S4479" s="61">
        <v>0</v>
      </c>
    </row>
    <row r="4480" spans="1:19" x14ac:dyDescent="0.2">
      <c r="A4480" t="s">
        <v>648</v>
      </c>
      <c r="B4480" t="s">
        <v>1065</v>
      </c>
      <c r="C4480" t="s">
        <v>1436</v>
      </c>
      <c r="D4480" t="s">
        <v>239</v>
      </c>
      <c r="E4480" t="s">
        <v>1546</v>
      </c>
      <c r="F4480" t="s">
        <v>116</v>
      </c>
      <c r="G4480" s="87">
        <v>43706</v>
      </c>
      <c r="H4480" t="s">
        <v>2974</v>
      </c>
      <c r="I4480" t="s">
        <v>4485</v>
      </c>
      <c r="J4480" t="s">
        <v>4738</v>
      </c>
      <c r="K4480">
        <v>10251</v>
      </c>
      <c r="L4480" t="s">
        <v>5063</v>
      </c>
      <c r="M4480" s="87">
        <v>43710</v>
      </c>
      <c r="N4480" t="s">
        <v>1635</v>
      </c>
      <c r="O4480" t="s">
        <v>1552</v>
      </c>
      <c r="P4480" s="61">
        <v>200</v>
      </c>
      <c r="Q4480" t="s">
        <v>1552</v>
      </c>
      <c r="R4480" s="61">
        <v>200</v>
      </c>
      <c r="S4480" s="61">
        <v>0</v>
      </c>
    </row>
    <row r="4481" spans="1:19" x14ac:dyDescent="0.2">
      <c r="A4481" t="s">
        <v>648</v>
      </c>
      <c r="B4481" t="s">
        <v>1065</v>
      </c>
      <c r="C4481" t="s">
        <v>1436</v>
      </c>
      <c r="D4481" t="s">
        <v>239</v>
      </c>
      <c r="E4481" t="s">
        <v>1546</v>
      </c>
      <c r="F4481" t="s">
        <v>116</v>
      </c>
      <c r="G4481" s="87">
        <v>43706</v>
      </c>
      <c r="H4481" t="s">
        <v>2974</v>
      </c>
      <c r="I4481" t="s">
        <v>4485</v>
      </c>
      <c r="J4481" t="s">
        <v>4745</v>
      </c>
      <c r="K4481">
        <v>10251</v>
      </c>
      <c r="L4481" t="s">
        <v>5063</v>
      </c>
      <c r="M4481" s="87">
        <v>43710</v>
      </c>
      <c r="N4481" t="s">
        <v>1635</v>
      </c>
      <c r="O4481" t="s">
        <v>1552</v>
      </c>
      <c r="P4481" s="61">
        <v>300</v>
      </c>
      <c r="Q4481" t="s">
        <v>1552</v>
      </c>
      <c r="R4481" s="61">
        <v>300</v>
      </c>
      <c r="S4481" s="61">
        <v>0</v>
      </c>
    </row>
    <row r="4482" spans="1:19" x14ac:dyDescent="0.2">
      <c r="A4482" t="s">
        <v>648</v>
      </c>
      <c r="B4482" t="s">
        <v>1065</v>
      </c>
      <c r="C4482" t="s">
        <v>1436</v>
      </c>
      <c r="D4482" t="s">
        <v>239</v>
      </c>
      <c r="E4482" t="s">
        <v>1546</v>
      </c>
      <c r="F4482" t="s">
        <v>116</v>
      </c>
      <c r="G4482" s="87">
        <v>43706</v>
      </c>
      <c r="H4482" t="s">
        <v>2974</v>
      </c>
      <c r="I4482" t="s">
        <v>4485</v>
      </c>
      <c r="J4482" t="s">
        <v>4984</v>
      </c>
      <c r="K4482">
        <v>10251</v>
      </c>
      <c r="L4482" t="s">
        <v>5063</v>
      </c>
      <c r="M4482" s="87">
        <v>43710</v>
      </c>
      <c r="N4482" t="s">
        <v>1635</v>
      </c>
      <c r="O4482" t="s">
        <v>1552</v>
      </c>
      <c r="P4482" s="61">
        <v>330</v>
      </c>
      <c r="Q4482" t="s">
        <v>1552</v>
      </c>
      <c r="R4482" s="61">
        <v>330</v>
      </c>
      <c r="S4482" s="61">
        <v>0</v>
      </c>
    </row>
    <row r="4483" spans="1:19" x14ac:dyDescent="0.2">
      <c r="A4483" t="s">
        <v>648</v>
      </c>
      <c r="B4483" t="s">
        <v>1065</v>
      </c>
      <c r="C4483" t="s">
        <v>1436</v>
      </c>
      <c r="D4483" t="s">
        <v>239</v>
      </c>
      <c r="E4483" t="s">
        <v>1546</v>
      </c>
      <c r="F4483" t="s">
        <v>116</v>
      </c>
      <c r="G4483" s="87">
        <v>43706</v>
      </c>
      <c r="H4483" t="s">
        <v>2974</v>
      </c>
      <c r="I4483" t="s">
        <v>4485</v>
      </c>
      <c r="J4483" t="s">
        <v>4740</v>
      </c>
      <c r="K4483">
        <v>10251</v>
      </c>
      <c r="L4483" t="s">
        <v>5063</v>
      </c>
      <c r="M4483" s="87">
        <v>43710</v>
      </c>
      <c r="N4483" t="s">
        <v>1635</v>
      </c>
      <c r="O4483" t="s">
        <v>1552</v>
      </c>
      <c r="P4483" s="61">
        <v>1000</v>
      </c>
      <c r="Q4483" t="s">
        <v>1552</v>
      </c>
      <c r="R4483" s="61">
        <v>1000</v>
      </c>
      <c r="S4483" s="61">
        <v>0</v>
      </c>
    </row>
    <row r="4484" spans="1:19" x14ac:dyDescent="0.2">
      <c r="A4484" t="s">
        <v>648</v>
      </c>
      <c r="B4484" t="s">
        <v>1065</v>
      </c>
      <c r="C4484" t="s">
        <v>1436</v>
      </c>
      <c r="D4484" t="s">
        <v>239</v>
      </c>
      <c r="E4484" t="s">
        <v>1546</v>
      </c>
      <c r="F4484" t="s">
        <v>116</v>
      </c>
      <c r="G4484" s="87">
        <v>43706</v>
      </c>
      <c r="H4484" t="s">
        <v>2974</v>
      </c>
      <c r="I4484" t="s">
        <v>4485</v>
      </c>
      <c r="J4484" t="s">
        <v>4739</v>
      </c>
      <c r="K4484">
        <v>10251</v>
      </c>
      <c r="L4484" t="s">
        <v>5063</v>
      </c>
      <c r="M4484" s="87">
        <v>43710</v>
      </c>
      <c r="N4484" t="s">
        <v>1635</v>
      </c>
      <c r="O4484" t="s">
        <v>1552</v>
      </c>
      <c r="P4484" s="61">
        <v>500</v>
      </c>
      <c r="Q4484" t="s">
        <v>1552</v>
      </c>
      <c r="R4484" s="61">
        <v>500</v>
      </c>
      <c r="S4484" s="61">
        <v>0</v>
      </c>
    </row>
    <row r="4485" spans="1:19" x14ac:dyDescent="0.2">
      <c r="A4485" t="s">
        <v>648</v>
      </c>
      <c r="B4485" t="s">
        <v>1065</v>
      </c>
      <c r="C4485" t="s">
        <v>1436</v>
      </c>
      <c r="D4485" t="s">
        <v>239</v>
      </c>
      <c r="E4485" t="s">
        <v>1546</v>
      </c>
      <c r="F4485" t="s">
        <v>116</v>
      </c>
      <c r="G4485" s="87">
        <v>43706</v>
      </c>
      <c r="H4485" t="s">
        <v>2974</v>
      </c>
      <c r="I4485" t="s">
        <v>4485</v>
      </c>
      <c r="J4485" t="s">
        <v>4743</v>
      </c>
      <c r="K4485">
        <v>10251</v>
      </c>
      <c r="L4485" t="s">
        <v>5063</v>
      </c>
      <c r="M4485" s="87">
        <v>43710</v>
      </c>
      <c r="N4485" t="s">
        <v>1635</v>
      </c>
      <c r="O4485" t="s">
        <v>1552</v>
      </c>
      <c r="P4485" s="61">
        <v>400</v>
      </c>
      <c r="Q4485" t="s">
        <v>1552</v>
      </c>
      <c r="R4485" s="61">
        <v>400</v>
      </c>
      <c r="S4485" s="61">
        <v>0</v>
      </c>
    </row>
    <row r="4486" spans="1:19" x14ac:dyDescent="0.2">
      <c r="A4486" t="s">
        <v>648</v>
      </c>
      <c r="B4486" t="s">
        <v>1065</v>
      </c>
      <c r="C4486" t="s">
        <v>1436</v>
      </c>
      <c r="D4486" t="s">
        <v>239</v>
      </c>
      <c r="E4486" t="s">
        <v>1546</v>
      </c>
      <c r="F4486" t="s">
        <v>116</v>
      </c>
      <c r="G4486" s="87">
        <v>43706</v>
      </c>
      <c r="H4486" t="s">
        <v>2974</v>
      </c>
      <c r="I4486" t="s">
        <v>4485</v>
      </c>
      <c r="J4486" t="s">
        <v>4580</v>
      </c>
      <c r="K4486">
        <v>10251</v>
      </c>
      <c r="L4486" t="s">
        <v>5063</v>
      </c>
      <c r="M4486" s="87">
        <v>43710</v>
      </c>
      <c r="N4486" t="s">
        <v>1635</v>
      </c>
      <c r="O4486" t="s">
        <v>1552</v>
      </c>
      <c r="P4486" s="61">
        <v>489.25</v>
      </c>
      <c r="Q4486" t="s">
        <v>1552</v>
      </c>
      <c r="R4486" s="61">
        <v>489.25</v>
      </c>
      <c r="S4486" s="61">
        <v>0</v>
      </c>
    </row>
    <row r="4487" spans="1:19" x14ac:dyDescent="0.2">
      <c r="A4487" t="s">
        <v>648</v>
      </c>
      <c r="B4487" t="s">
        <v>1065</v>
      </c>
      <c r="C4487" t="s">
        <v>1436</v>
      </c>
      <c r="D4487" t="s">
        <v>239</v>
      </c>
      <c r="E4487" t="s">
        <v>1546</v>
      </c>
      <c r="F4487" t="s">
        <v>116</v>
      </c>
      <c r="G4487" s="87">
        <v>43706</v>
      </c>
      <c r="H4487" t="s">
        <v>2974</v>
      </c>
      <c r="I4487" t="s">
        <v>4485</v>
      </c>
      <c r="J4487" t="s">
        <v>3459</v>
      </c>
      <c r="K4487">
        <v>10251</v>
      </c>
      <c r="L4487" t="s">
        <v>5063</v>
      </c>
      <c r="M4487" s="87">
        <v>43710</v>
      </c>
      <c r="N4487" t="s">
        <v>1635</v>
      </c>
      <c r="O4487" t="s">
        <v>1552</v>
      </c>
      <c r="P4487" s="61">
        <v>550</v>
      </c>
      <c r="Q4487" t="s">
        <v>1552</v>
      </c>
      <c r="R4487" s="61">
        <v>550</v>
      </c>
      <c r="S4487" s="61">
        <v>0</v>
      </c>
    </row>
    <row r="4488" spans="1:19" x14ac:dyDescent="0.2">
      <c r="A4488" t="s">
        <v>648</v>
      </c>
      <c r="B4488" t="s">
        <v>1065</v>
      </c>
      <c r="C4488" t="s">
        <v>1436</v>
      </c>
      <c r="D4488" t="s">
        <v>239</v>
      </c>
      <c r="E4488" t="s">
        <v>1546</v>
      </c>
      <c r="F4488" t="s">
        <v>116</v>
      </c>
      <c r="G4488" s="87">
        <v>43706</v>
      </c>
      <c r="H4488" t="s">
        <v>2974</v>
      </c>
      <c r="I4488" t="s">
        <v>5066</v>
      </c>
      <c r="J4488" t="s">
        <v>5067</v>
      </c>
      <c r="K4488">
        <v>10250</v>
      </c>
      <c r="L4488" t="s">
        <v>5068</v>
      </c>
      <c r="M4488" s="87">
        <v>43710</v>
      </c>
      <c r="N4488" t="s">
        <v>1635</v>
      </c>
      <c r="O4488" t="s">
        <v>1552</v>
      </c>
      <c r="P4488" s="61">
        <v>-869</v>
      </c>
      <c r="Q4488" t="s">
        <v>1552</v>
      </c>
      <c r="R4488" s="61">
        <v>0</v>
      </c>
      <c r="S4488" s="61">
        <v>-869</v>
      </c>
    </row>
    <row r="4489" spans="1:19" x14ac:dyDescent="0.2">
      <c r="A4489" t="s">
        <v>648</v>
      </c>
      <c r="B4489" t="s">
        <v>1065</v>
      </c>
      <c r="C4489" t="s">
        <v>1436</v>
      </c>
      <c r="D4489" t="s">
        <v>239</v>
      </c>
      <c r="E4489" t="s">
        <v>1546</v>
      </c>
      <c r="F4489" t="s">
        <v>116</v>
      </c>
      <c r="G4489" s="87">
        <v>43706</v>
      </c>
      <c r="H4489" t="s">
        <v>2974</v>
      </c>
      <c r="I4489" t="s">
        <v>5069</v>
      </c>
      <c r="J4489" t="s">
        <v>4890</v>
      </c>
      <c r="K4489">
        <v>10250</v>
      </c>
      <c r="L4489" t="s">
        <v>5068</v>
      </c>
      <c r="M4489" s="87">
        <v>43710</v>
      </c>
      <c r="N4489" t="s">
        <v>1635</v>
      </c>
      <c r="O4489" t="s">
        <v>1552</v>
      </c>
      <c r="P4489" s="61">
        <v>-770</v>
      </c>
      <c r="Q4489" t="s">
        <v>1552</v>
      </c>
      <c r="R4489" s="61">
        <v>0</v>
      </c>
      <c r="S4489" s="61">
        <v>-770</v>
      </c>
    </row>
    <row r="4490" spans="1:19" x14ac:dyDescent="0.2">
      <c r="A4490" t="s">
        <v>648</v>
      </c>
      <c r="B4490" t="s">
        <v>1065</v>
      </c>
      <c r="C4490" t="s">
        <v>1436</v>
      </c>
      <c r="D4490" t="s">
        <v>239</v>
      </c>
      <c r="E4490" t="s">
        <v>1546</v>
      </c>
      <c r="F4490" t="s">
        <v>116</v>
      </c>
      <c r="G4490" s="87">
        <v>43706</v>
      </c>
      <c r="H4490" t="s">
        <v>2974</v>
      </c>
      <c r="I4490" t="s">
        <v>5070</v>
      </c>
      <c r="J4490" t="s">
        <v>4814</v>
      </c>
      <c r="K4490">
        <v>10250</v>
      </c>
      <c r="L4490" t="s">
        <v>5068</v>
      </c>
      <c r="M4490" s="87">
        <v>43710</v>
      </c>
      <c r="N4490" t="s">
        <v>1635</v>
      </c>
      <c r="O4490" t="s">
        <v>1552</v>
      </c>
      <c r="P4490" s="61">
        <v>-539</v>
      </c>
      <c r="Q4490" t="s">
        <v>1552</v>
      </c>
      <c r="R4490" s="61">
        <v>0</v>
      </c>
      <c r="S4490" s="61">
        <v>-539</v>
      </c>
    </row>
    <row r="4491" spans="1:19" x14ac:dyDescent="0.2">
      <c r="A4491" t="s">
        <v>648</v>
      </c>
      <c r="B4491" t="s">
        <v>1065</v>
      </c>
      <c r="C4491" t="s">
        <v>1436</v>
      </c>
      <c r="D4491" t="s">
        <v>239</v>
      </c>
      <c r="E4491" t="s">
        <v>1546</v>
      </c>
      <c r="F4491" t="s">
        <v>116</v>
      </c>
      <c r="G4491" s="87">
        <v>43706</v>
      </c>
      <c r="H4491" t="s">
        <v>6807</v>
      </c>
      <c r="I4491" t="s">
        <v>7068</v>
      </c>
      <c r="J4491" t="s">
        <v>7151</v>
      </c>
      <c r="K4491">
        <v>10250</v>
      </c>
      <c r="L4491" t="s">
        <v>7152</v>
      </c>
      <c r="M4491" s="87">
        <v>43710</v>
      </c>
      <c r="N4491" t="s">
        <v>1635</v>
      </c>
      <c r="O4491" t="s">
        <v>1552</v>
      </c>
      <c r="P4491" s="61">
        <v>770</v>
      </c>
      <c r="Q4491" t="s">
        <v>1552</v>
      </c>
      <c r="R4491" s="61">
        <v>770</v>
      </c>
      <c r="S4491" s="61">
        <v>0</v>
      </c>
    </row>
    <row r="4492" spans="1:19" x14ac:dyDescent="0.2">
      <c r="A4492" t="s">
        <v>648</v>
      </c>
      <c r="B4492" t="s">
        <v>1065</v>
      </c>
      <c r="C4492" t="s">
        <v>1436</v>
      </c>
      <c r="D4492" t="s">
        <v>239</v>
      </c>
      <c r="E4492" t="s">
        <v>1546</v>
      </c>
      <c r="F4492" t="s">
        <v>116</v>
      </c>
      <c r="G4492" s="87">
        <v>43706</v>
      </c>
      <c r="H4492" t="s">
        <v>6820</v>
      </c>
      <c r="I4492" t="s">
        <v>6821</v>
      </c>
      <c r="K4492">
        <v>10251</v>
      </c>
      <c r="L4492" t="s">
        <v>7153</v>
      </c>
      <c r="M4492" s="87">
        <v>43710</v>
      </c>
      <c r="N4492" t="s">
        <v>1635</v>
      </c>
      <c r="O4492" t="s">
        <v>1552</v>
      </c>
      <c r="P4492" s="61">
        <v>-82</v>
      </c>
      <c r="Q4492" t="s">
        <v>1552</v>
      </c>
      <c r="R4492" s="61">
        <v>0</v>
      </c>
      <c r="S4492" s="61">
        <v>-82</v>
      </c>
    </row>
    <row r="4493" spans="1:19" x14ac:dyDescent="0.2">
      <c r="A4493" t="s">
        <v>648</v>
      </c>
      <c r="B4493" t="s">
        <v>1065</v>
      </c>
      <c r="C4493" t="s">
        <v>1436</v>
      </c>
      <c r="D4493" t="s">
        <v>239</v>
      </c>
      <c r="E4493" t="s">
        <v>1546</v>
      </c>
      <c r="F4493" t="s">
        <v>116</v>
      </c>
      <c r="G4493" s="87">
        <v>43706</v>
      </c>
      <c r="H4493" t="s">
        <v>6820</v>
      </c>
      <c r="I4493" t="s">
        <v>7154</v>
      </c>
      <c r="K4493">
        <v>10251</v>
      </c>
      <c r="L4493" t="s">
        <v>7153</v>
      </c>
      <c r="M4493" s="87">
        <v>43710</v>
      </c>
      <c r="N4493" t="s">
        <v>1635</v>
      </c>
      <c r="O4493" t="s">
        <v>1552</v>
      </c>
      <c r="P4493" s="61">
        <v>-83.09</v>
      </c>
      <c r="Q4493" t="s">
        <v>1552</v>
      </c>
      <c r="R4493" s="61">
        <v>0</v>
      </c>
      <c r="S4493" s="61">
        <v>-83.09</v>
      </c>
    </row>
    <row r="4494" spans="1:19" x14ac:dyDescent="0.2">
      <c r="A4494" t="s">
        <v>648</v>
      </c>
      <c r="B4494" t="s">
        <v>1065</v>
      </c>
      <c r="C4494" t="s">
        <v>1436</v>
      </c>
      <c r="D4494" t="s">
        <v>239</v>
      </c>
      <c r="E4494" t="s">
        <v>1546</v>
      </c>
      <c r="F4494" t="s">
        <v>116</v>
      </c>
      <c r="G4494" s="87">
        <v>43706</v>
      </c>
      <c r="H4494" t="s">
        <v>6820</v>
      </c>
      <c r="I4494" t="s">
        <v>7155</v>
      </c>
      <c r="K4494">
        <v>10251</v>
      </c>
      <c r="L4494" t="s">
        <v>7153</v>
      </c>
      <c r="M4494" s="87">
        <v>43710</v>
      </c>
      <c r="N4494" t="s">
        <v>1635</v>
      </c>
      <c r="O4494" t="s">
        <v>1552</v>
      </c>
      <c r="P4494" s="61">
        <v>-125</v>
      </c>
      <c r="Q4494" t="s">
        <v>1552</v>
      </c>
      <c r="R4494" s="61">
        <v>0</v>
      </c>
      <c r="S4494" s="61">
        <v>-125</v>
      </c>
    </row>
    <row r="4495" spans="1:19" x14ac:dyDescent="0.2">
      <c r="A4495" t="s">
        <v>648</v>
      </c>
      <c r="B4495" t="s">
        <v>1065</v>
      </c>
      <c r="C4495" t="s">
        <v>1436</v>
      </c>
      <c r="D4495" t="s">
        <v>239</v>
      </c>
      <c r="E4495" t="s">
        <v>1546</v>
      </c>
      <c r="F4495" t="s">
        <v>116</v>
      </c>
      <c r="G4495" s="87">
        <v>43706</v>
      </c>
      <c r="H4495" t="s">
        <v>6820</v>
      </c>
      <c r="I4495" t="s">
        <v>6974</v>
      </c>
      <c r="K4495">
        <v>10251</v>
      </c>
      <c r="L4495" t="s">
        <v>7153</v>
      </c>
      <c r="M4495" s="87">
        <v>43710</v>
      </c>
      <c r="N4495" t="s">
        <v>1635</v>
      </c>
      <c r="O4495" t="s">
        <v>1552</v>
      </c>
      <c r="P4495" s="61">
        <v>-500</v>
      </c>
      <c r="Q4495" t="s">
        <v>1552</v>
      </c>
      <c r="R4495" s="61">
        <v>0</v>
      </c>
      <c r="S4495" s="61">
        <v>-500</v>
      </c>
    </row>
    <row r="4496" spans="1:19" x14ac:dyDescent="0.2">
      <c r="A4496" t="s">
        <v>648</v>
      </c>
      <c r="B4496" t="s">
        <v>1065</v>
      </c>
      <c r="C4496" t="s">
        <v>1436</v>
      </c>
      <c r="D4496" t="s">
        <v>239</v>
      </c>
      <c r="E4496" t="s">
        <v>1546</v>
      </c>
      <c r="F4496" t="s">
        <v>116</v>
      </c>
      <c r="G4496" s="87">
        <v>43706</v>
      </c>
      <c r="H4496" t="s">
        <v>6820</v>
      </c>
      <c r="I4496" t="s">
        <v>7127</v>
      </c>
      <c r="K4496">
        <v>10251</v>
      </c>
      <c r="L4496" t="s">
        <v>7153</v>
      </c>
      <c r="M4496" s="87">
        <v>43710</v>
      </c>
      <c r="N4496" t="s">
        <v>1635</v>
      </c>
      <c r="O4496" t="s">
        <v>1552</v>
      </c>
      <c r="P4496" s="61">
        <v>-330</v>
      </c>
      <c r="Q4496" t="s">
        <v>1552</v>
      </c>
      <c r="R4496" s="61">
        <v>0</v>
      </c>
      <c r="S4496" s="61">
        <v>-330</v>
      </c>
    </row>
    <row r="4497" spans="1:19" x14ac:dyDescent="0.2">
      <c r="A4497" t="s">
        <v>648</v>
      </c>
      <c r="B4497" t="s">
        <v>1065</v>
      </c>
      <c r="C4497" t="s">
        <v>1436</v>
      </c>
      <c r="D4497" t="s">
        <v>239</v>
      </c>
      <c r="E4497" t="s">
        <v>1546</v>
      </c>
      <c r="F4497" t="s">
        <v>116</v>
      </c>
      <c r="G4497" s="87">
        <v>43706</v>
      </c>
      <c r="H4497" t="s">
        <v>6820</v>
      </c>
      <c r="I4497" t="s">
        <v>6976</v>
      </c>
      <c r="K4497">
        <v>10251</v>
      </c>
      <c r="L4497" t="s">
        <v>7153</v>
      </c>
      <c r="M4497" s="87">
        <v>43710</v>
      </c>
      <c r="N4497" t="s">
        <v>1635</v>
      </c>
      <c r="O4497" t="s">
        <v>1552</v>
      </c>
      <c r="P4497" s="61">
        <v>-500</v>
      </c>
      <c r="Q4497" t="s">
        <v>1552</v>
      </c>
      <c r="R4497" s="61">
        <v>0</v>
      </c>
      <c r="S4497" s="61">
        <v>-500</v>
      </c>
    </row>
    <row r="4498" spans="1:19" x14ac:dyDescent="0.2">
      <c r="A4498" t="s">
        <v>648</v>
      </c>
      <c r="B4498" t="s">
        <v>1065</v>
      </c>
      <c r="C4498" t="s">
        <v>1436</v>
      </c>
      <c r="D4498" t="s">
        <v>239</v>
      </c>
      <c r="E4498" t="s">
        <v>1546</v>
      </c>
      <c r="F4498" t="s">
        <v>116</v>
      </c>
      <c r="G4498" s="87">
        <v>43706</v>
      </c>
      <c r="H4498" t="s">
        <v>6820</v>
      </c>
      <c r="I4498" t="s">
        <v>6854</v>
      </c>
      <c r="K4498">
        <v>10251</v>
      </c>
      <c r="L4498" t="s">
        <v>7153</v>
      </c>
      <c r="M4498" s="87">
        <v>43710</v>
      </c>
      <c r="N4498" t="s">
        <v>1635</v>
      </c>
      <c r="O4498" t="s">
        <v>1552</v>
      </c>
      <c r="P4498" s="61">
        <v>-573</v>
      </c>
      <c r="Q4498" t="s">
        <v>1552</v>
      </c>
      <c r="R4498" s="61">
        <v>0</v>
      </c>
      <c r="S4498" s="61">
        <v>-573</v>
      </c>
    </row>
    <row r="4499" spans="1:19" x14ac:dyDescent="0.2">
      <c r="A4499" t="s">
        <v>648</v>
      </c>
      <c r="B4499" t="s">
        <v>1065</v>
      </c>
      <c r="C4499" t="s">
        <v>1436</v>
      </c>
      <c r="D4499" t="s">
        <v>239</v>
      </c>
      <c r="E4499" t="s">
        <v>1546</v>
      </c>
      <c r="F4499" t="s">
        <v>116</v>
      </c>
      <c r="G4499" s="87">
        <v>43706</v>
      </c>
      <c r="H4499" t="s">
        <v>6820</v>
      </c>
      <c r="I4499" t="s">
        <v>6978</v>
      </c>
      <c r="K4499">
        <v>10251</v>
      </c>
      <c r="L4499" t="s">
        <v>7153</v>
      </c>
      <c r="M4499" s="87">
        <v>43710</v>
      </c>
      <c r="N4499" t="s">
        <v>1635</v>
      </c>
      <c r="O4499" t="s">
        <v>1552</v>
      </c>
      <c r="P4499" s="61">
        <v>-400</v>
      </c>
      <c r="Q4499" t="s">
        <v>1552</v>
      </c>
      <c r="R4499" s="61">
        <v>0</v>
      </c>
      <c r="S4499" s="61">
        <v>-400</v>
      </c>
    </row>
    <row r="4500" spans="1:19" x14ac:dyDescent="0.2">
      <c r="A4500" t="s">
        <v>648</v>
      </c>
      <c r="B4500" t="s">
        <v>1065</v>
      </c>
      <c r="C4500" t="s">
        <v>1436</v>
      </c>
      <c r="D4500" t="s">
        <v>239</v>
      </c>
      <c r="E4500" t="s">
        <v>1546</v>
      </c>
      <c r="F4500" t="s">
        <v>116</v>
      </c>
      <c r="G4500" s="87">
        <v>43706</v>
      </c>
      <c r="H4500" t="s">
        <v>6820</v>
      </c>
      <c r="I4500" t="s">
        <v>6982</v>
      </c>
      <c r="K4500">
        <v>10251</v>
      </c>
      <c r="L4500" t="s">
        <v>7153</v>
      </c>
      <c r="M4500" s="87">
        <v>43710</v>
      </c>
      <c r="N4500" t="s">
        <v>1635</v>
      </c>
      <c r="O4500" t="s">
        <v>1552</v>
      </c>
      <c r="P4500" s="61">
        <v>-300</v>
      </c>
      <c r="Q4500" t="s">
        <v>1552</v>
      </c>
      <c r="R4500" s="61">
        <v>0</v>
      </c>
      <c r="S4500" s="61">
        <v>-300</v>
      </c>
    </row>
    <row r="4501" spans="1:19" x14ac:dyDescent="0.2">
      <c r="A4501" t="s">
        <v>648</v>
      </c>
      <c r="B4501" t="s">
        <v>1065</v>
      </c>
      <c r="C4501" t="s">
        <v>1436</v>
      </c>
      <c r="D4501" t="s">
        <v>239</v>
      </c>
      <c r="E4501" t="s">
        <v>1546</v>
      </c>
      <c r="F4501" t="s">
        <v>116</v>
      </c>
      <c r="G4501" s="87">
        <v>43706</v>
      </c>
      <c r="H4501" t="s">
        <v>6820</v>
      </c>
      <c r="I4501" t="s">
        <v>6933</v>
      </c>
      <c r="K4501">
        <v>10251</v>
      </c>
      <c r="L4501" t="s">
        <v>7153</v>
      </c>
      <c r="M4501" s="87">
        <v>43710</v>
      </c>
      <c r="N4501" t="s">
        <v>1635</v>
      </c>
      <c r="O4501" t="s">
        <v>1552</v>
      </c>
      <c r="P4501" s="61">
        <v>-550</v>
      </c>
      <c r="Q4501" t="s">
        <v>1552</v>
      </c>
      <c r="R4501" s="61">
        <v>0</v>
      </c>
      <c r="S4501" s="61">
        <v>-550</v>
      </c>
    </row>
    <row r="4502" spans="1:19" x14ac:dyDescent="0.2">
      <c r="A4502" t="s">
        <v>648</v>
      </c>
      <c r="B4502" t="s">
        <v>1065</v>
      </c>
      <c r="C4502" t="s">
        <v>1436</v>
      </c>
      <c r="D4502" t="s">
        <v>239</v>
      </c>
      <c r="E4502" t="s">
        <v>1546</v>
      </c>
      <c r="F4502" t="s">
        <v>116</v>
      </c>
      <c r="G4502" s="87">
        <v>43706</v>
      </c>
      <c r="H4502" t="s">
        <v>6820</v>
      </c>
      <c r="I4502" t="s">
        <v>6877</v>
      </c>
      <c r="K4502">
        <v>10251</v>
      </c>
      <c r="L4502" t="s">
        <v>7153</v>
      </c>
      <c r="M4502" s="87">
        <v>43710</v>
      </c>
      <c r="N4502" t="s">
        <v>1635</v>
      </c>
      <c r="O4502" t="s">
        <v>1552</v>
      </c>
      <c r="P4502" s="61">
        <v>-489.25</v>
      </c>
      <c r="Q4502" t="s">
        <v>1552</v>
      </c>
      <c r="R4502" s="61">
        <v>0</v>
      </c>
      <c r="S4502" s="61">
        <v>-489.25</v>
      </c>
    </row>
    <row r="4503" spans="1:19" x14ac:dyDescent="0.2">
      <c r="A4503" t="s">
        <v>648</v>
      </c>
      <c r="B4503" t="s">
        <v>1065</v>
      </c>
      <c r="C4503" t="s">
        <v>1436</v>
      </c>
      <c r="D4503" t="s">
        <v>239</v>
      </c>
      <c r="E4503" t="s">
        <v>1546</v>
      </c>
      <c r="F4503" t="s">
        <v>116</v>
      </c>
      <c r="G4503" s="87">
        <v>43706</v>
      </c>
      <c r="H4503" t="s">
        <v>6820</v>
      </c>
      <c r="I4503" t="s">
        <v>7041</v>
      </c>
      <c r="K4503">
        <v>10251</v>
      </c>
      <c r="L4503" t="s">
        <v>7153</v>
      </c>
      <c r="M4503" s="87">
        <v>43710</v>
      </c>
      <c r="N4503" t="s">
        <v>1635</v>
      </c>
      <c r="O4503" t="s">
        <v>1552</v>
      </c>
      <c r="P4503" s="61">
        <v>-5137</v>
      </c>
      <c r="Q4503" t="s">
        <v>1552</v>
      </c>
      <c r="R4503" s="61">
        <v>0</v>
      </c>
      <c r="S4503" s="61">
        <v>-5137</v>
      </c>
    </row>
    <row r="4504" spans="1:19" x14ac:dyDescent="0.2">
      <c r="A4504" t="s">
        <v>648</v>
      </c>
      <c r="B4504" t="s">
        <v>1065</v>
      </c>
      <c r="C4504" t="s">
        <v>1436</v>
      </c>
      <c r="D4504" t="s">
        <v>239</v>
      </c>
      <c r="E4504" t="s">
        <v>1546</v>
      </c>
      <c r="F4504" t="s">
        <v>116</v>
      </c>
      <c r="G4504" s="87">
        <v>43706</v>
      </c>
      <c r="H4504" t="s">
        <v>6820</v>
      </c>
      <c r="I4504" t="s">
        <v>6867</v>
      </c>
      <c r="K4504">
        <v>10251</v>
      </c>
      <c r="L4504" t="s">
        <v>7153</v>
      </c>
      <c r="M4504" s="87">
        <v>43710</v>
      </c>
      <c r="N4504" t="s">
        <v>1635</v>
      </c>
      <c r="O4504" t="s">
        <v>1552</v>
      </c>
      <c r="P4504" s="61">
        <v>-600</v>
      </c>
      <c r="Q4504" t="s">
        <v>1552</v>
      </c>
      <c r="R4504" s="61">
        <v>0</v>
      </c>
      <c r="S4504" s="61">
        <v>-600</v>
      </c>
    </row>
    <row r="4505" spans="1:19" x14ac:dyDescent="0.2">
      <c r="A4505" t="s">
        <v>648</v>
      </c>
      <c r="B4505" t="s">
        <v>1065</v>
      </c>
      <c r="C4505" t="s">
        <v>1436</v>
      </c>
      <c r="D4505" t="s">
        <v>239</v>
      </c>
      <c r="E4505" t="s">
        <v>1546</v>
      </c>
      <c r="F4505" t="s">
        <v>116</v>
      </c>
      <c r="G4505" s="87">
        <v>43706</v>
      </c>
      <c r="H4505" t="s">
        <v>6820</v>
      </c>
      <c r="I4505" t="s">
        <v>6986</v>
      </c>
      <c r="K4505">
        <v>10251</v>
      </c>
      <c r="L4505" t="s">
        <v>7153</v>
      </c>
      <c r="M4505" s="87">
        <v>43710</v>
      </c>
      <c r="N4505" t="s">
        <v>1635</v>
      </c>
      <c r="O4505" t="s">
        <v>1552</v>
      </c>
      <c r="P4505" s="61">
        <v>-200</v>
      </c>
      <c r="Q4505" t="s">
        <v>1552</v>
      </c>
      <c r="R4505" s="61">
        <v>0</v>
      </c>
      <c r="S4505" s="61">
        <v>-200</v>
      </c>
    </row>
    <row r="4506" spans="1:19" x14ac:dyDescent="0.2">
      <c r="A4506" t="s">
        <v>648</v>
      </c>
      <c r="B4506" t="s">
        <v>1065</v>
      </c>
      <c r="C4506" t="s">
        <v>1436</v>
      </c>
      <c r="D4506" t="s">
        <v>239</v>
      </c>
      <c r="E4506" t="s">
        <v>1546</v>
      </c>
      <c r="F4506" t="s">
        <v>116</v>
      </c>
      <c r="G4506" s="87">
        <v>43706</v>
      </c>
      <c r="H4506" t="s">
        <v>6807</v>
      </c>
      <c r="I4506" t="s">
        <v>7030</v>
      </c>
      <c r="J4506" t="s">
        <v>7156</v>
      </c>
      <c r="K4506">
        <v>10250</v>
      </c>
      <c r="L4506" t="s">
        <v>7152</v>
      </c>
      <c r="M4506" s="87">
        <v>43710</v>
      </c>
      <c r="N4506" t="s">
        <v>1635</v>
      </c>
      <c r="O4506" t="s">
        <v>1552</v>
      </c>
      <c r="P4506" s="61">
        <v>539</v>
      </c>
      <c r="Q4506" t="s">
        <v>1552</v>
      </c>
      <c r="R4506" s="61">
        <v>539</v>
      </c>
      <c r="S4506" s="61">
        <v>0</v>
      </c>
    </row>
    <row r="4507" spans="1:19" x14ac:dyDescent="0.2">
      <c r="A4507" t="s">
        <v>648</v>
      </c>
      <c r="B4507" t="s">
        <v>1065</v>
      </c>
      <c r="C4507" t="s">
        <v>1436</v>
      </c>
      <c r="D4507" t="s">
        <v>239</v>
      </c>
      <c r="E4507" t="s">
        <v>1546</v>
      </c>
      <c r="F4507" t="s">
        <v>116</v>
      </c>
      <c r="G4507" s="87">
        <v>43706</v>
      </c>
      <c r="H4507" t="s">
        <v>6820</v>
      </c>
      <c r="I4507" t="s">
        <v>6988</v>
      </c>
      <c r="K4507">
        <v>10251</v>
      </c>
      <c r="L4507" t="s">
        <v>7153</v>
      </c>
      <c r="M4507" s="87">
        <v>43710</v>
      </c>
      <c r="N4507" t="s">
        <v>1635</v>
      </c>
      <c r="O4507" t="s">
        <v>1552</v>
      </c>
      <c r="P4507" s="61">
        <v>-1000</v>
      </c>
      <c r="Q4507" t="s">
        <v>1552</v>
      </c>
      <c r="R4507" s="61">
        <v>0</v>
      </c>
      <c r="S4507" s="61">
        <v>-1000</v>
      </c>
    </row>
    <row r="4508" spans="1:19" x14ac:dyDescent="0.2">
      <c r="A4508" t="s">
        <v>648</v>
      </c>
      <c r="B4508" t="s">
        <v>1065</v>
      </c>
      <c r="C4508" t="s">
        <v>1436</v>
      </c>
      <c r="D4508" t="s">
        <v>239</v>
      </c>
      <c r="E4508" t="s">
        <v>1546</v>
      </c>
      <c r="F4508" t="s">
        <v>116</v>
      </c>
      <c r="G4508" s="87">
        <v>43706</v>
      </c>
      <c r="H4508" t="s">
        <v>6807</v>
      </c>
      <c r="I4508" t="s">
        <v>7157</v>
      </c>
      <c r="J4508" t="s">
        <v>7158</v>
      </c>
      <c r="K4508">
        <v>10250</v>
      </c>
      <c r="L4508" t="s">
        <v>7152</v>
      </c>
      <c r="M4508" s="87">
        <v>43710</v>
      </c>
      <c r="N4508" t="s">
        <v>1635</v>
      </c>
      <c r="O4508" t="s">
        <v>1552</v>
      </c>
      <c r="P4508" s="61">
        <v>869</v>
      </c>
      <c r="Q4508" t="s">
        <v>1552</v>
      </c>
      <c r="R4508" s="61">
        <v>869</v>
      </c>
      <c r="S4508" s="61">
        <v>0</v>
      </c>
    </row>
    <row r="4509" spans="1:19" x14ac:dyDescent="0.2">
      <c r="A4509" t="s">
        <v>648</v>
      </c>
      <c r="B4509" t="s">
        <v>1065</v>
      </c>
      <c r="C4509" t="s">
        <v>1436</v>
      </c>
      <c r="D4509" t="s">
        <v>239</v>
      </c>
      <c r="E4509" t="s">
        <v>1546</v>
      </c>
      <c r="F4509" t="s">
        <v>116</v>
      </c>
      <c r="G4509" s="87">
        <v>43707</v>
      </c>
      <c r="H4509" t="s">
        <v>2974</v>
      </c>
      <c r="I4509" t="s">
        <v>5080</v>
      </c>
      <c r="J4509" t="s">
        <v>4628</v>
      </c>
      <c r="K4509">
        <v>10250</v>
      </c>
      <c r="L4509" t="s">
        <v>5081</v>
      </c>
      <c r="M4509" s="87">
        <v>43710</v>
      </c>
      <c r="N4509" t="s">
        <v>1635</v>
      </c>
      <c r="O4509" t="s">
        <v>1552</v>
      </c>
      <c r="P4509" s="61">
        <v>-341</v>
      </c>
      <c r="Q4509" t="s">
        <v>1552</v>
      </c>
      <c r="R4509" s="61">
        <v>0</v>
      </c>
      <c r="S4509" s="61">
        <v>-341</v>
      </c>
    </row>
    <row r="4510" spans="1:19" x14ac:dyDescent="0.2">
      <c r="A4510" t="s">
        <v>648</v>
      </c>
      <c r="B4510" t="s">
        <v>1065</v>
      </c>
      <c r="C4510" t="s">
        <v>1436</v>
      </c>
      <c r="D4510" t="s">
        <v>239</v>
      </c>
      <c r="E4510" t="s">
        <v>1546</v>
      </c>
      <c r="F4510" t="s">
        <v>116</v>
      </c>
      <c r="G4510" s="87">
        <v>43707</v>
      </c>
      <c r="H4510" t="s">
        <v>2974</v>
      </c>
      <c r="I4510" t="s">
        <v>5082</v>
      </c>
      <c r="J4510" t="s">
        <v>4790</v>
      </c>
      <c r="K4510">
        <v>10250</v>
      </c>
      <c r="L4510" t="s">
        <v>4120</v>
      </c>
      <c r="M4510" s="87">
        <v>43710</v>
      </c>
      <c r="N4510" t="s">
        <v>1635</v>
      </c>
      <c r="O4510" t="s">
        <v>1552</v>
      </c>
      <c r="P4510" s="61">
        <v>-3080</v>
      </c>
      <c r="Q4510" t="s">
        <v>1552</v>
      </c>
      <c r="R4510" s="61">
        <v>0</v>
      </c>
      <c r="S4510" s="61">
        <v>-3080</v>
      </c>
    </row>
    <row r="4511" spans="1:19" x14ac:dyDescent="0.2">
      <c r="A4511" t="s">
        <v>648</v>
      </c>
      <c r="B4511" t="s">
        <v>1065</v>
      </c>
      <c r="C4511" t="s">
        <v>1436</v>
      </c>
      <c r="D4511" t="s">
        <v>239</v>
      </c>
      <c r="E4511" t="s">
        <v>1546</v>
      </c>
      <c r="F4511" t="s">
        <v>116</v>
      </c>
      <c r="G4511" s="87">
        <v>43707</v>
      </c>
      <c r="H4511" t="s">
        <v>2974</v>
      </c>
      <c r="I4511" t="s">
        <v>5083</v>
      </c>
      <c r="J4511" t="s">
        <v>4899</v>
      </c>
      <c r="K4511">
        <v>10250</v>
      </c>
      <c r="L4511" t="s">
        <v>4120</v>
      </c>
      <c r="M4511" s="87">
        <v>43710</v>
      </c>
      <c r="N4511" t="s">
        <v>1635</v>
      </c>
      <c r="O4511" t="s">
        <v>1552</v>
      </c>
      <c r="P4511" s="61">
        <v>-979</v>
      </c>
      <c r="Q4511" t="s">
        <v>1552</v>
      </c>
      <c r="R4511" s="61">
        <v>0</v>
      </c>
      <c r="S4511" s="61">
        <v>-979</v>
      </c>
    </row>
    <row r="4512" spans="1:19" x14ac:dyDescent="0.2">
      <c r="A4512" t="s">
        <v>648</v>
      </c>
      <c r="B4512" t="s">
        <v>1065</v>
      </c>
      <c r="C4512" t="s">
        <v>1436</v>
      </c>
      <c r="D4512" t="s">
        <v>239</v>
      </c>
      <c r="E4512" t="s">
        <v>1546</v>
      </c>
      <c r="F4512" t="s">
        <v>116</v>
      </c>
      <c r="G4512" s="87">
        <v>43707</v>
      </c>
      <c r="H4512" t="s">
        <v>2974</v>
      </c>
      <c r="I4512" t="s">
        <v>5084</v>
      </c>
      <c r="J4512" t="s">
        <v>5085</v>
      </c>
      <c r="K4512">
        <v>10250</v>
      </c>
      <c r="L4512" t="s">
        <v>4120</v>
      </c>
      <c r="M4512" s="87">
        <v>43710</v>
      </c>
      <c r="N4512" t="s">
        <v>1635</v>
      </c>
      <c r="O4512" t="s">
        <v>1552</v>
      </c>
      <c r="P4512" s="61">
        <v>-859.1</v>
      </c>
      <c r="Q4512" t="s">
        <v>1552</v>
      </c>
      <c r="R4512" s="61">
        <v>0</v>
      </c>
      <c r="S4512" s="61">
        <v>-859.1</v>
      </c>
    </row>
    <row r="4513" spans="1:19" x14ac:dyDescent="0.2">
      <c r="A4513" t="s">
        <v>648</v>
      </c>
      <c r="B4513" t="s">
        <v>1065</v>
      </c>
      <c r="C4513" t="s">
        <v>1436</v>
      </c>
      <c r="D4513" t="s">
        <v>239</v>
      </c>
      <c r="E4513" t="s">
        <v>1546</v>
      </c>
      <c r="F4513" t="s">
        <v>116</v>
      </c>
      <c r="G4513" s="87">
        <v>43707</v>
      </c>
      <c r="H4513" t="s">
        <v>2974</v>
      </c>
      <c r="I4513" t="s">
        <v>5086</v>
      </c>
      <c r="J4513" t="s">
        <v>4552</v>
      </c>
      <c r="K4513">
        <v>10250</v>
      </c>
      <c r="L4513" t="s">
        <v>4120</v>
      </c>
      <c r="M4513" s="87">
        <v>43710</v>
      </c>
      <c r="N4513" t="s">
        <v>1635</v>
      </c>
      <c r="O4513" t="s">
        <v>1552</v>
      </c>
      <c r="P4513" s="61">
        <v>-715</v>
      </c>
      <c r="Q4513" t="s">
        <v>1552</v>
      </c>
      <c r="R4513" s="61">
        <v>0</v>
      </c>
      <c r="S4513" s="61">
        <v>-715</v>
      </c>
    </row>
    <row r="4514" spans="1:19" x14ac:dyDescent="0.2">
      <c r="A4514" t="s">
        <v>648</v>
      </c>
      <c r="B4514" t="s">
        <v>1065</v>
      </c>
      <c r="C4514" t="s">
        <v>1436</v>
      </c>
      <c r="D4514" t="s">
        <v>239</v>
      </c>
      <c r="E4514" t="s">
        <v>1546</v>
      </c>
      <c r="F4514" t="s">
        <v>116</v>
      </c>
      <c r="G4514" s="87">
        <v>43707</v>
      </c>
      <c r="H4514" t="s">
        <v>2974</v>
      </c>
      <c r="I4514" t="s">
        <v>5087</v>
      </c>
      <c r="J4514" t="s">
        <v>4795</v>
      </c>
      <c r="K4514">
        <v>10250</v>
      </c>
      <c r="L4514" t="s">
        <v>4120</v>
      </c>
      <c r="M4514" s="87">
        <v>43710</v>
      </c>
      <c r="N4514" t="s">
        <v>1635</v>
      </c>
      <c r="O4514" t="s">
        <v>1552</v>
      </c>
      <c r="P4514" s="61">
        <v>-642</v>
      </c>
      <c r="Q4514" t="s">
        <v>1552</v>
      </c>
      <c r="R4514" s="61">
        <v>0</v>
      </c>
      <c r="S4514" s="61">
        <v>-642</v>
      </c>
    </row>
    <row r="4515" spans="1:19" x14ac:dyDescent="0.2">
      <c r="A4515" t="s">
        <v>648</v>
      </c>
      <c r="B4515" t="s">
        <v>1065</v>
      </c>
      <c r="C4515" t="s">
        <v>1436</v>
      </c>
      <c r="D4515" t="s">
        <v>239</v>
      </c>
      <c r="E4515" t="s">
        <v>1546</v>
      </c>
      <c r="F4515" t="s">
        <v>116</v>
      </c>
      <c r="G4515" s="87">
        <v>43707</v>
      </c>
      <c r="H4515" t="s">
        <v>2974</v>
      </c>
      <c r="I4515" t="s">
        <v>5088</v>
      </c>
      <c r="J4515" t="s">
        <v>5089</v>
      </c>
      <c r="K4515">
        <v>10250</v>
      </c>
      <c r="L4515" t="s">
        <v>4120</v>
      </c>
      <c r="M4515" s="87">
        <v>43710</v>
      </c>
      <c r="N4515" t="s">
        <v>1635</v>
      </c>
      <c r="O4515" t="s">
        <v>1552</v>
      </c>
      <c r="P4515" s="61">
        <v>-561</v>
      </c>
      <c r="Q4515" t="s">
        <v>1552</v>
      </c>
      <c r="R4515" s="61">
        <v>0</v>
      </c>
      <c r="S4515" s="61">
        <v>-561</v>
      </c>
    </row>
    <row r="4516" spans="1:19" x14ac:dyDescent="0.2">
      <c r="A4516" t="s">
        <v>648</v>
      </c>
      <c r="B4516" t="s">
        <v>1065</v>
      </c>
      <c r="C4516" t="s">
        <v>1436</v>
      </c>
      <c r="D4516" t="s">
        <v>239</v>
      </c>
      <c r="E4516" t="s">
        <v>1546</v>
      </c>
      <c r="F4516" t="s">
        <v>116</v>
      </c>
      <c r="G4516" s="87">
        <v>43707</v>
      </c>
      <c r="H4516" t="s">
        <v>2974</v>
      </c>
      <c r="I4516" t="s">
        <v>5090</v>
      </c>
      <c r="J4516" t="s">
        <v>5091</v>
      </c>
      <c r="K4516">
        <v>10250</v>
      </c>
      <c r="L4516" t="s">
        <v>4120</v>
      </c>
      <c r="M4516" s="87">
        <v>43710</v>
      </c>
      <c r="N4516" t="s">
        <v>1635</v>
      </c>
      <c r="O4516" t="s">
        <v>1552</v>
      </c>
      <c r="P4516" s="61">
        <v>-561</v>
      </c>
      <c r="Q4516" t="s">
        <v>1552</v>
      </c>
      <c r="R4516" s="61">
        <v>0</v>
      </c>
      <c r="S4516" s="61">
        <v>-561</v>
      </c>
    </row>
    <row r="4517" spans="1:19" x14ac:dyDescent="0.2">
      <c r="A4517" t="s">
        <v>648</v>
      </c>
      <c r="B4517" t="s">
        <v>1065</v>
      </c>
      <c r="C4517" t="s">
        <v>1436</v>
      </c>
      <c r="D4517" t="s">
        <v>239</v>
      </c>
      <c r="E4517" t="s">
        <v>1546</v>
      </c>
      <c r="F4517" t="s">
        <v>116</v>
      </c>
      <c r="G4517" s="87">
        <v>43707</v>
      </c>
      <c r="H4517" t="s">
        <v>2974</v>
      </c>
      <c r="I4517" t="s">
        <v>5092</v>
      </c>
      <c r="J4517" t="s">
        <v>4756</v>
      </c>
      <c r="K4517">
        <v>10250</v>
      </c>
      <c r="L4517" t="s">
        <v>4120</v>
      </c>
      <c r="M4517" s="87">
        <v>43710</v>
      </c>
      <c r="N4517" t="s">
        <v>1635</v>
      </c>
      <c r="O4517" t="s">
        <v>1552</v>
      </c>
      <c r="P4517" s="61">
        <v>-550</v>
      </c>
      <c r="Q4517" t="s">
        <v>1552</v>
      </c>
      <c r="R4517" s="61">
        <v>0</v>
      </c>
      <c r="S4517" s="61">
        <v>-550</v>
      </c>
    </row>
    <row r="4518" spans="1:19" x14ac:dyDescent="0.2">
      <c r="A4518" t="s">
        <v>648</v>
      </c>
      <c r="B4518" t="s">
        <v>1065</v>
      </c>
      <c r="C4518" t="s">
        <v>1436</v>
      </c>
      <c r="D4518" t="s">
        <v>239</v>
      </c>
      <c r="E4518" t="s">
        <v>1546</v>
      </c>
      <c r="F4518" t="s">
        <v>116</v>
      </c>
      <c r="G4518" s="87">
        <v>43707</v>
      </c>
      <c r="H4518" t="s">
        <v>2974</v>
      </c>
      <c r="I4518" t="s">
        <v>5093</v>
      </c>
      <c r="J4518" t="s">
        <v>4797</v>
      </c>
      <c r="K4518">
        <v>10250</v>
      </c>
      <c r="L4518" t="s">
        <v>4120</v>
      </c>
      <c r="M4518" s="87">
        <v>43710</v>
      </c>
      <c r="N4518" t="s">
        <v>1635</v>
      </c>
      <c r="O4518" t="s">
        <v>1552</v>
      </c>
      <c r="P4518" s="61">
        <v>-341</v>
      </c>
      <c r="Q4518" t="s">
        <v>1552</v>
      </c>
      <c r="R4518" s="61">
        <v>0</v>
      </c>
      <c r="S4518" s="61">
        <v>-341</v>
      </c>
    </row>
    <row r="4519" spans="1:19" x14ac:dyDescent="0.2">
      <c r="A4519" t="s">
        <v>648</v>
      </c>
      <c r="B4519" t="s">
        <v>1065</v>
      </c>
      <c r="C4519" t="s">
        <v>1436</v>
      </c>
      <c r="D4519" t="s">
        <v>239</v>
      </c>
      <c r="E4519" t="s">
        <v>1546</v>
      </c>
      <c r="F4519" t="s">
        <v>116</v>
      </c>
      <c r="G4519" s="87">
        <v>43707</v>
      </c>
      <c r="H4519" t="s">
        <v>2974</v>
      </c>
      <c r="I4519" t="s">
        <v>5094</v>
      </c>
      <c r="J4519" t="s">
        <v>4768</v>
      </c>
      <c r="K4519">
        <v>10250</v>
      </c>
      <c r="L4519" t="s">
        <v>4120</v>
      </c>
      <c r="M4519" s="87">
        <v>43710</v>
      </c>
      <c r="N4519" t="s">
        <v>1635</v>
      </c>
      <c r="O4519" t="s">
        <v>1552</v>
      </c>
      <c r="P4519" s="61">
        <v>-275</v>
      </c>
      <c r="Q4519" t="s">
        <v>1552</v>
      </c>
      <c r="R4519" s="61">
        <v>0</v>
      </c>
      <c r="S4519" s="61">
        <v>-275</v>
      </c>
    </row>
    <row r="4520" spans="1:19" x14ac:dyDescent="0.2">
      <c r="A4520" t="s">
        <v>648</v>
      </c>
      <c r="B4520" t="s">
        <v>1065</v>
      </c>
      <c r="C4520" t="s">
        <v>1436</v>
      </c>
      <c r="D4520" t="s">
        <v>239</v>
      </c>
      <c r="E4520" t="s">
        <v>1546</v>
      </c>
      <c r="F4520" t="s">
        <v>116</v>
      </c>
      <c r="G4520" s="87">
        <v>43707</v>
      </c>
      <c r="H4520" t="s">
        <v>2974</v>
      </c>
      <c r="I4520" t="s">
        <v>5095</v>
      </c>
      <c r="J4520" t="s">
        <v>5096</v>
      </c>
      <c r="K4520">
        <v>10250</v>
      </c>
      <c r="L4520" t="s">
        <v>4120</v>
      </c>
      <c r="M4520" s="87">
        <v>43710</v>
      </c>
      <c r="N4520" t="s">
        <v>1635</v>
      </c>
      <c r="O4520" t="s">
        <v>1552</v>
      </c>
      <c r="P4520" s="61">
        <v>-35.71</v>
      </c>
      <c r="Q4520" t="s">
        <v>1552</v>
      </c>
      <c r="R4520" s="61">
        <v>0</v>
      </c>
      <c r="S4520" s="61">
        <v>-35.71</v>
      </c>
    </row>
    <row r="4521" spans="1:19" x14ac:dyDescent="0.2">
      <c r="A4521" t="s">
        <v>648</v>
      </c>
      <c r="B4521" t="s">
        <v>1065</v>
      </c>
      <c r="C4521" t="s">
        <v>1436</v>
      </c>
      <c r="D4521" t="s">
        <v>239</v>
      </c>
      <c r="E4521" t="s">
        <v>1546</v>
      </c>
      <c r="F4521" t="s">
        <v>116</v>
      </c>
      <c r="G4521" s="87">
        <v>43707</v>
      </c>
      <c r="H4521" t="s">
        <v>6807</v>
      </c>
      <c r="I4521" t="s">
        <v>7012</v>
      </c>
      <c r="J4521" t="s">
        <v>7159</v>
      </c>
      <c r="K4521">
        <v>10250</v>
      </c>
      <c r="L4521" t="s">
        <v>7160</v>
      </c>
      <c r="M4521" s="87">
        <v>43710</v>
      </c>
      <c r="N4521" t="s">
        <v>1635</v>
      </c>
      <c r="O4521" t="s">
        <v>1552</v>
      </c>
      <c r="P4521" s="61">
        <v>642</v>
      </c>
      <c r="Q4521" t="s">
        <v>1552</v>
      </c>
      <c r="R4521" s="61">
        <v>642</v>
      </c>
      <c r="S4521" s="61">
        <v>0</v>
      </c>
    </row>
    <row r="4522" spans="1:19" x14ac:dyDescent="0.2">
      <c r="A4522" t="s">
        <v>648</v>
      </c>
      <c r="B4522" t="s">
        <v>1065</v>
      </c>
      <c r="C4522" t="s">
        <v>1436</v>
      </c>
      <c r="D4522" t="s">
        <v>239</v>
      </c>
      <c r="E4522" t="s">
        <v>1546</v>
      </c>
      <c r="F4522" t="s">
        <v>116</v>
      </c>
      <c r="G4522" s="87">
        <v>43707</v>
      </c>
      <c r="H4522" t="s">
        <v>6807</v>
      </c>
      <c r="I4522" t="s">
        <v>6970</v>
      </c>
      <c r="J4522" t="s">
        <v>7161</v>
      </c>
      <c r="K4522">
        <v>10250</v>
      </c>
      <c r="L4522" t="s">
        <v>7160</v>
      </c>
      <c r="M4522" s="87">
        <v>43710</v>
      </c>
      <c r="N4522" t="s">
        <v>1635</v>
      </c>
      <c r="O4522" t="s">
        <v>1552</v>
      </c>
      <c r="P4522" s="61">
        <v>550</v>
      </c>
      <c r="Q4522" t="s">
        <v>1552</v>
      </c>
      <c r="R4522" s="61">
        <v>550</v>
      </c>
      <c r="S4522" s="61">
        <v>0</v>
      </c>
    </row>
    <row r="4523" spans="1:19" x14ac:dyDescent="0.2">
      <c r="A4523" t="s">
        <v>648</v>
      </c>
      <c r="B4523" t="s">
        <v>1065</v>
      </c>
      <c r="C4523" t="s">
        <v>1436</v>
      </c>
      <c r="D4523" t="s">
        <v>239</v>
      </c>
      <c r="E4523" t="s">
        <v>1546</v>
      </c>
      <c r="F4523" t="s">
        <v>116</v>
      </c>
      <c r="G4523" s="87">
        <v>43707</v>
      </c>
      <c r="H4523" t="s">
        <v>6807</v>
      </c>
      <c r="I4523" t="s">
        <v>7016</v>
      </c>
      <c r="J4523" t="s">
        <v>7162</v>
      </c>
      <c r="K4523">
        <v>10250</v>
      </c>
      <c r="L4523" t="s">
        <v>7160</v>
      </c>
      <c r="M4523" s="87">
        <v>43710</v>
      </c>
      <c r="N4523" t="s">
        <v>1635</v>
      </c>
      <c r="O4523" t="s">
        <v>1552</v>
      </c>
      <c r="P4523" s="61">
        <v>3080</v>
      </c>
      <c r="Q4523" t="s">
        <v>1552</v>
      </c>
      <c r="R4523" s="61">
        <v>3080</v>
      </c>
      <c r="S4523" s="61">
        <v>0</v>
      </c>
    </row>
    <row r="4524" spans="1:19" x14ac:dyDescent="0.2">
      <c r="A4524" t="s">
        <v>648</v>
      </c>
      <c r="B4524" t="s">
        <v>1065</v>
      </c>
      <c r="C4524" t="s">
        <v>1436</v>
      </c>
      <c r="D4524" t="s">
        <v>239</v>
      </c>
      <c r="E4524" t="s">
        <v>1546</v>
      </c>
      <c r="F4524" t="s">
        <v>116</v>
      </c>
      <c r="G4524" s="87">
        <v>43707</v>
      </c>
      <c r="H4524" t="s">
        <v>6807</v>
      </c>
      <c r="I4524" t="s">
        <v>6911</v>
      </c>
      <c r="J4524" t="s">
        <v>7163</v>
      </c>
      <c r="K4524">
        <v>10250</v>
      </c>
      <c r="L4524" t="s">
        <v>7164</v>
      </c>
      <c r="M4524" s="87">
        <v>43710</v>
      </c>
      <c r="N4524" t="s">
        <v>1635</v>
      </c>
      <c r="O4524" t="s">
        <v>1552</v>
      </c>
      <c r="P4524" s="61">
        <v>341</v>
      </c>
      <c r="Q4524" t="s">
        <v>1552</v>
      </c>
      <c r="R4524" s="61">
        <v>341</v>
      </c>
      <c r="S4524" s="61">
        <v>0</v>
      </c>
    </row>
    <row r="4525" spans="1:19" x14ac:dyDescent="0.2">
      <c r="A4525" t="s">
        <v>648</v>
      </c>
      <c r="B4525" t="s">
        <v>1065</v>
      </c>
      <c r="C4525" t="s">
        <v>1436</v>
      </c>
      <c r="D4525" t="s">
        <v>239</v>
      </c>
      <c r="E4525" t="s">
        <v>1546</v>
      </c>
      <c r="F4525" t="s">
        <v>116</v>
      </c>
      <c r="G4525" s="87">
        <v>43707</v>
      </c>
      <c r="H4525" t="s">
        <v>6807</v>
      </c>
      <c r="I4525" t="s">
        <v>7165</v>
      </c>
      <c r="J4525" t="s">
        <v>7166</v>
      </c>
      <c r="K4525">
        <v>10250</v>
      </c>
      <c r="L4525" t="s">
        <v>7160</v>
      </c>
      <c r="M4525" s="87">
        <v>43710</v>
      </c>
      <c r="N4525" t="s">
        <v>1635</v>
      </c>
      <c r="O4525" t="s">
        <v>1552</v>
      </c>
      <c r="P4525" s="61">
        <v>35.71</v>
      </c>
      <c r="Q4525" t="s">
        <v>1552</v>
      </c>
      <c r="R4525" s="61">
        <v>35.71</v>
      </c>
      <c r="S4525" s="61">
        <v>0</v>
      </c>
    </row>
    <row r="4526" spans="1:19" x14ac:dyDescent="0.2">
      <c r="A4526" t="s">
        <v>648</v>
      </c>
      <c r="B4526" t="s">
        <v>1065</v>
      </c>
      <c r="C4526" t="s">
        <v>1436</v>
      </c>
      <c r="D4526" t="s">
        <v>239</v>
      </c>
      <c r="E4526" t="s">
        <v>1546</v>
      </c>
      <c r="F4526" t="s">
        <v>116</v>
      </c>
      <c r="G4526" s="87">
        <v>43707</v>
      </c>
      <c r="H4526" t="s">
        <v>6807</v>
      </c>
      <c r="I4526" t="s">
        <v>7167</v>
      </c>
      <c r="J4526" t="s">
        <v>7168</v>
      </c>
      <c r="K4526">
        <v>10250</v>
      </c>
      <c r="L4526" t="s">
        <v>7160</v>
      </c>
      <c r="M4526" s="87">
        <v>43710</v>
      </c>
      <c r="N4526" t="s">
        <v>1635</v>
      </c>
      <c r="O4526" t="s">
        <v>1552</v>
      </c>
      <c r="P4526" s="61">
        <v>561</v>
      </c>
      <c r="Q4526" t="s">
        <v>1552</v>
      </c>
      <c r="R4526" s="61">
        <v>561</v>
      </c>
      <c r="S4526" s="61">
        <v>0</v>
      </c>
    </row>
    <row r="4527" spans="1:19" x14ac:dyDescent="0.2">
      <c r="A4527" t="s">
        <v>648</v>
      </c>
      <c r="B4527" t="s">
        <v>1065</v>
      </c>
      <c r="C4527" t="s">
        <v>1436</v>
      </c>
      <c r="D4527" t="s">
        <v>239</v>
      </c>
      <c r="E4527" t="s">
        <v>1546</v>
      </c>
      <c r="F4527" t="s">
        <v>116</v>
      </c>
      <c r="G4527" s="87">
        <v>43707</v>
      </c>
      <c r="H4527" t="s">
        <v>6807</v>
      </c>
      <c r="I4527" t="s">
        <v>7023</v>
      </c>
      <c r="J4527" t="s">
        <v>7169</v>
      </c>
      <c r="K4527">
        <v>10250</v>
      </c>
      <c r="L4527" t="s">
        <v>7160</v>
      </c>
      <c r="M4527" s="87">
        <v>43710</v>
      </c>
      <c r="N4527" t="s">
        <v>1635</v>
      </c>
      <c r="O4527" t="s">
        <v>1552</v>
      </c>
      <c r="P4527" s="61">
        <v>341</v>
      </c>
      <c r="Q4527" t="s">
        <v>1552</v>
      </c>
      <c r="R4527" s="61">
        <v>341</v>
      </c>
      <c r="S4527" s="61">
        <v>0</v>
      </c>
    </row>
    <row r="4528" spans="1:19" x14ac:dyDescent="0.2">
      <c r="A4528" t="s">
        <v>648</v>
      </c>
      <c r="B4528" t="s">
        <v>1065</v>
      </c>
      <c r="C4528" t="s">
        <v>1436</v>
      </c>
      <c r="D4528" t="s">
        <v>239</v>
      </c>
      <c r="E4528" t="s">
        <v>1546</v>
      </c>
      <c r="F4528" t="s">
        <v>116</v>
      </c>
      <c r="G4528" s="87">
        <v>43707</v>
      </c>
      <c r="H4528" t="s">
        <v>6807</v>
      </c>
      <c r="I4528" t="s">
        <v>6857</v>
      </c>
      <c r="J4528" t="s">
        <v>7170</v>
      </c>
      <c r="K4528">
        <v>10250</v>
      </c>
      <c r="L4528" t="s">
        <v>7160</v>
      </c>
      <c r="M4528" s="87">
        <v>43710</v>
      </c>
      <c r="N4528" t="s">
        <v>1635</v>
      </c>
      <c r="O4528" t="s">
        <v>1552</v>
      </c>
      <c r="P4528" s="61">
        <v>715</v>
      </c>
      <c r="Q4528" t="s">
        <v>1552</v>
      </c>
      <c r="R4528" s="61">
        <v>715</v>
      </c>
      <c r="S4528" s="61">
        <v>0</v>
      </c>
    </row>
    <row r="4529" spans="1:19" x14ac:dyDescent="0.2">
      <c r="A4529" t="s">
        <v>648</v>
      </c>
      <c r="B4529" t="s">
        <v>1065</v>
      </c>
      <c r="C4529" t="s">
        <v>1436</v>
      </c>
      <c r="D4529" t="s">
        <v>239</v>
      </c>
      <c r="E4529" t="s">
        <v>1546</v>
      </c>
      <c r="F4529" t="s">
        <v>116</v>
      </c>
      <c r="G4529" s="87">
        <v>43707</v>
      </c>
      <c r="H4529" t="s">
        <v>6807</v>
      </c>
      <c r="I4529" t="s">
        <v>6996</v>
      </c>
      <c r="J4529" t="s">
        <v>7171</v>
      </c>
      <c r="K4529">
        <v>10250</v>
      </c>
      <c r="L4529" t="s">
        <v>7160</v>
      </c>
      <c r="M4529" s="87">
        <v>43710</v>
      </c>
      <c r="N4529" t="s">
        <v>1635</v>
      </c>
      <c r="O4529" t="s">
        <v>1552</v>
      </c>
      <c r="P4529" s="61">
        <v>275</v>
      </c>
      <c r="Q4529" t="s">
        <v>1552</v>
      </c>
      <c r="R4529" s="61">
        <v>275</v>
      </c>
      <c r="S4529" s="61">
        <v>0</v>
      </c>
    </row>
    <row r="4530" spans="1:19" x14ac:dyDescent="0.2">
      <c r="A4530" t="s">
        <v>648</v>
      </c>
      <c r="B4530" t="s">
        <v>1065</v>
      </c>
      <c r="C4530" t="s">
        <v>1436</v>
      </c>
      <c r="D4530" t="s">
        <v>239</v>
      </c>
      <c r="E4530" t="s">
        <v>1546</v>
      </c>
      <c r="F4530" t="s">
        <v>116</v>
      </c>
      <c r="G4530" s="87">
        <v>43707</v>
      </c>
      <c r="H4530" t="s">
        <v>6807</v>
      </c>
      <c r="I4530" t="s">
        <v>7090</v>
      </c>
      <c r="J4530" t="s">
        <v>7172</v>
      </c>
      <c r="K4530">
        <v>10250</v>
      </c>
      <c r="L4530" t="s">
        <v>7160</v>
      </c>
      <c r="M4530" s="87">
        <v>43710</v>
      </c>
      <c r="N4530" t="s">
        <v>1635</v>
      </c>
      <c r="O4530" t="s">
        <v>1552</v>
      </c>
      <c r="P4530" s="61">
        <v>979</v>
      </c>
      <c r="Q4530" t="s">
        <v>1552</v>
      </c>
      <c r="R4530" s="61">
        <v>979</v>
      </c>
      <c r="S4530" s="61">
        <v>0</v>
      </c>
    </row>
    <row r="4531" spans="1:19" x14ac:dyDescent="0.2">
      <c r="A4531" t="s">
        <v>648</v>
      </c>
      <c r="B4531" t="s">
        <v>1065</v>
      </c>
      <c r="C4531" t="s">
        <v>1436</v>
      </c>
      <c r="D4531" t="s">
        <v>239</v>
      </c>
      <c r="E4531" t="s">
        <v>1546</v>
      </c>
      <c r="F4531" t="s">
        <v>116</v>
      </c>
      <c r="G4531" s="87">
        <v>43707</v>
      </c>
      <c r="H4531" t="s">
        <v>6807</v>
      </c>
      <c r="I4531" t="s">
        <v>7173</v>
      </c>
      <c r="J4531" t="s">
        <v>7174</v>
      </c>
      <c r="K4531">
        <v>10250</v>
      </c>
      <c r="L4531" t="s">
        <v>7160</v>
      </c>
      <c r="M4531" s="87">
        <v>43710</v>
      </c>
      <c r="N4531" t="s">
        <v>1635</v>
      </c>
      <c r="O4531" t="s">
        <v>1552</v>
      </c>
      <c r="P4531" s="61">
        <v>561</v>
      </c>
      <c r="Q4531" t="s">
        <v>1552</v>
      </c>
      <c r="R4531" s="61">
        <v>561</v>
      </c>
      <c r="S4531" s="61">
        <v>0</v>
      </c>
    </row>
    <row r="4532" spans="1:19" x14ac:dyDescent="0.2">
      <c r="A4532" t="s">
        <v>648</v>
      </c>
      <c r="B4532" t="s">
        <v>1065</v>
      </c>
      <c r="C4532" t="s">
        <v>1436</v>
      </c>
      <c r="D4532" t="s">
        <v>239</v>
      </c>
      <c r="E4532" t="s">
        <v>1546</v>
      </c>
      <c r="F4532" t="s">
        <v>116</v>
      </c>
      <c r="G4532" s="87">
        <v>43707</v>
      </c>
      <c r="H4532" t="s">
        <v>6807</v>
      </c>
      <c r="I4532" t="s">
        <v>7175</v>
      </c>
      <c r="J4532" t="s">
        <v>7176</v>
      </c>
      <c r="K4532">
        <v>10250</v>
      </c>
      <c r="L4532" t="s">
        <v>7160</v>
      </c>
      <c r="M4532" s="87">
        <v>43710</v>
      </c>
      <c r="N4532" t="s">
        <v>1635</v>
      </c>
      <c r="O4532" t="s">
        <v>1552</v>
      </c>
      <c r="P4532" s="61">
        <v>859.1</v>
      </c>
      <c r="Q4532" t="s">
        <v>1552</v>
      </c>
      <c r="R4532" s="61">
        <v>859.1</v>
      </c>
      <c r="S4532" s="61">
        <v>0</v>
      </c>
    </row>
    <row r="4533" spans="1:19" x14ac:dyDescent="0.2">
      <c r="A4533" t="s">
        <v>648</v>
      </c>
      <c r="B4533" t="s">
        <v>1065</v>
      </c>
      <c r="C4533" t="s">
        <v>1436</v>
      </c>
      <c r="D4533" t="s">
        <v>239</v>
      </c>
      <c r="E4533" t="s">
        <v>1546</v>
      </c>
      <c r="F4533" t="s">
        <v>117</v>
      </c>
      <c r="G4533" s="87">
        <v>43710</v>
      </c>
      <c r="H4533" t="s">
        <v>2974</v>
      </c>
      <c r="I4533" t="s">
        <v>5101</v>
      </c>
      <c r="J4533" t="s">
        <v>4505</v>
      </c>
      <c r="K4533">
        <v>10258</v>
      </c>
      <c r="L4533" t="s">
        <v>5102</v>
      </c>
      <c r="M4533" s="87">
        <v>43717</v>
      </c>
      <c r="N4533" t="s">
        <v>1551</v>
      </c>
      <c r="O4533" t="s">
        <v>1552</v>
      </c>
      <c r="P4533" s="61">
        <v>-2970</v>
      </c>
      <c r="Q4533" t="s">
        <v>1552</v>
      </c>
      <c r="R4533" s="61">
        <v>0</v>
      </c>
      <c r="S4533" s="61">
        <v>-2970</v>
      </c>
    </row>
    <row r="4534" spans="1:19" x14ac:dyDescent="0.2">
      <c r="A4534" t="s">
        <v>648</v>
      </c>
      <c r="B4534" t="s">
        <v>1065</v>
      </c>
      <c r="C4534" t="s">
        <v>1436</v>
      </c>
      <c r="D4534" t="s">
        <v>239</v>
      </c>
      <c r="E4534" t="s">
        <v>1546</v>
      </c>
      <c r="F4534" t="s">
        <v>117</v>
      </c>
      <c r="G4534" s="87">
        <v>43710</v>
      </c>
      <c r="H4534" t="s">
        <v>2974</v>
      </c>
      <c r="I4534" t="s">
        <v>5103</v>
      </c>
      <c r="J4534" t="s">
        <v>4827</v>
      </c>
      <c r="K4534">
        <v>10258</v>
      </c>
      <c r="L4534" t="s">
        <v>5102</v>
      </c>
      <c r="M4534" s="87">
        <v>43717</v>
      </c>
      <c r="N4534" t="s">
        <v>1551</v>
      </c>
      <c r="O4534" t="s">
        <v>1552</v>
      </c>
      <c r="P4534" s="61">
        <v>-200</v>
      </c>
      <c r="Q4534" t="s">
        <v>1552</v>
      </c>
      <c r="R4534" s="61">
        <v>0</v>
      </c>
      <c r="S4534" s="61">
        <v>-200</v>
      </c>
    </row>
    <row r="4535" spans="1:19" x14ac:dyDescent="0.2">
      <c r="A4535" t="s">
        <v>648</v>
      </c>
      <c r="B4535" t="s">
        <v>1065</v>
      </c>
      <c r="C4535" t="s">
        <v>1436</v>
      </c>
      <c r="D4535" t="s">
        <v>239</v>
      </c>
      <c r="E4535" t="s">
        <v>1546</v>
      </c>
      <c r="F4535" t="s">
        <v>117</v>
      </c>
      <c r="G4535" s="87">
        <v>43710</v>
      </c>
      <c r="H4535" t="s">
        <v>2974</v>
      </c>
      <c r="I4535" t="s">
        <v>5106</v>
      </c>
      <c r="J4535" t="s">
        <v>4747</v>
      </c>
      <c r="K4535">
        <v>10258</v>
      </c>
      <c r="L4535" t="s">
        <v>5102</v>
      </c>
      <c r="M4535" s="87">
        <v>43717</v>
      </c>
      <c r="N4535" t="s">
        <v>1551</v>
      </c>
      <c r="O4535" t="s">
        <v>1552</v>
      </c>
      <c r="P4535" s="61">
        <v>-4950</v>
      </c>
      <c r="Q4535" t="s">
        <v>1552</v>
      </c>
      <c r="R4535" s="61">
        <v>0</v>
      </c>
      <c r="S4535" s="61">
        <v>-4950</v>
      </c>
    </row>
    <row r="4536" spans="1:19" x14ac:dyDescent="0.2">
      <c r="A4536" t="s">
        <v>648</v>
      </c>
      <c r="B4536" t="s">
        <v>1065</v>
      </c>
      <c r="C4536" t="s">
        <v>1436</v>
      </c>
      <c r="D4536" t="s">
        <v>239</v>
      </c>
      <c r="E4536" t="s">
        <v>1546</v>
      </c>
      <c r="F4536" t="s">
        <v>117</v>
      </c>
      <c r="G4536" s="87">
        <v>43710</v>
      </c>
      <c r="H4536" t="s">
        <v>6807</v>
      </c>
      <c r="I4536" t="s">
        <v>6811</v>
      </c>
      <c r="J4536" t="s">
        <v>7177</v>
      </c>
      <c r="K4536">
        <v>10258</v>
      </c>
      <c r="L4536" t="s">
        <v>7178</v>
      </c>
      <c r="M4536" s="87">
        <v>43717</v>
      </c>
      <c r="N4536" t="s">
        <v>1551</v>
      </c>
      <c r="O4536" t="s">
        <v>1552</v>
      </c>
      <c r="P4536" s="61">
        <v>2970</v>
      </c>
      <c r="Q4536" t="s">
        <v>1552</v>
      </c>
      <c r="R4536" s="61">
        <v>2970</v>
      </c>
      <c r="S4536" s="61">
        <v>0</v>
      </c>
    </row>
    <row r="4537" spans="1:19" x14ac:dyDescent="0.2">
      <c r="A4537" t="s">
        <v>648</v>
      </c>
      <c r="B4537" t="s">
        <v>1065</v>
      </c>
      <c r="C4537" t="s">
        <v>1436</v>
      </c>
      <c r="D4537" t="s">
        <v>239</v>
      </c>
      <c r="E4537" t="s">
        <v>1546</v>
      </c>
      <c r="F4537" t="s">
        <v>117</v>
      </c>
      <c r="G4537" s="87">
        <v>43710</v>
      </c>
      <c r="H4537" t="s">
        <v>6807</v>
      </c>
      <c r="I4537" t="s">
        <v>6979</v>
      </c>
      <c r="J4537" t="s">
        <v>7179</v>
      </c>
      <c r="K4537">
        <v>10258</v>
      </c>
      <c r="L4537" t="s">
        <v>7178</v>
      </c>
      <c r="M4537" s="87">
        <v>43717</v>
      </c>
      <c r="N4537" t="s">
        <v>1551</v>
      </c>
      <c r="O4537" t="s">
        <v>1552</v>
      </c>
      <c r="P4537" s="61">
        <v>4950</v>
      </c>
      <c r="Q4537" t="s">
        <v>1552</v>
      </c>
      <c r="R4537" s="61">
        <v>4950</v>
      </c>
      <c r="S4537" s="61">
        <v>0</v>
      </c>
    </row>
    <row r="4538" spans="1:19" x14ac:dyDescent="0.2">
      <c r="A4538" t="s">
        <v>648</v>
      </c>
      <c r="B4538" t="s">
        <v>1065</v>
      </c>
      <c r="C4538" t="s">
        <v>1436</v>
      </c>
      <c r="D4538" t="s">
        <v>239</v>
      </c>
      <c r="E4538" t="s">
        <v>1546</v>
      </c>
      <c r="F4538" t="s">
        <v>117</v>
      </c>
      <c r="G4538" s="87">
        <v>43710</v>
      </c>
      <c r="H4538" t="s">
        <v>6807</v>
      </c>
      <c r="I4538" t="s">
        <v>7045</v>
      </c>
      <c r="J4538" t="s">
        <v>7180</v>
      </c>
      <c r="K4538">
        <v>10258</v>
      </c>
      <c r="L4538" t="s">
        <v>7178</v>
      </c>
      <c r="M4538" s="87">
        <v>43717</v>
      </c>
      <c r="N4538" t="s">
        <v>1551</v>
      </c>
      <c r="O4538" t="s">
        <v>1552</v>
      </c>
      <c r="P4538" s="61">
        <v>200</v>
      </c>
      <c r="Q4538" t="s">
        <v>1552</v>
      </c>
      <c r="R4538" s="61">
        <v>200</v>
      </c>
      <c r="S4538" s="61">
        <v>0</v>
      </c>
    </row>
    <row r="4539" spans="1:19" x14ac:dyDescent="0.2">
      <c r="A4539" t="s">
        <v>648</v>
      </c>
      <c r="B4539" t="s">
        <v>1065</v>
      </c>
      <c r="C4539" t="s">
        <v>1436</v>
      </c>
      <c r="D4539" t="s">
        <v>239</v>
      </c>
      <c r="E4539" t="s">
        <v>1546</v>
      </c>
      <c r="F4539" t="s">
        <v>117</v>
      </c>
      <c r="G4539" s="87">
        <v>43711</v>
      </c>
      <c r="H4539" t="s">
        <v>2974</v>
      </c>
      <c r="I4539" t="s">
        <v>4485</v>
      </c>
      <c r="J4539" t="s">
        <v>4581</v>
      </c>
      <c r="K4539">
        <v>10257</v>
      </c>
      <c r="L4539" t="s">
        <v>5107</v>
      </c>
      <c r="M4539" s="87">
        <v>43717</v>
      </c>
      <c r="N4539" t="s">
        <v>1551</v>
      </c>
      <c r="O4539" t="s">
        <v>1552</v>
      </c>
      <c r="P4539" s="61">
        <v>300</v>
      </c>
      <c r="Q4539" t="s">
        <v>1552</v>
      </c>
      <c r="R4539" s="61">
        <v>300</v>
      </c>
      <c r="S4539" s="61">
        <v>0</v>
      </c>
    </row>
    <row r="4540" spans="1:19" x14ac:dyDescent="0.2">
      <c r="A4540" t="s">
        <v>648</v>
      </c>
      <c r="B4540" t="s">
        <v>1065</v>
      </c>
      <c r="C4540" t="s">
        <v>1436</v>
      </c>
      <c r="D4540" t="s">
        <v>239</v>
      </c>
      <c r="E4540" t="s">
        <v>1546</v>
      </c>
      <c r="F4540" t="s">
        <v>117</v>
      </c>
      <c r="G4540" s="87">
        <v>43711</v>
      </c>
      <c r="H4540" t="s">
        <v>2974</v>
      </c>
      <c r="I4540" t="s">
        <v>4485</v>
      </c>
      <c r="J4540" t="s">
        <v>4816</v>
      </c>
      <c r="K4540">
        <v>10257</v>
      </c>
      <c r="L4540" t="s">
        <v>5107</v>
      </c>
      <c r="M4540" s="87">
        <v>43717</v>
      </c>
      <c r="N4540" t="s">
        <v>1551</v>
      </c>
      <c r="O4540" t="s">
        <v>1552</v>
      </c>
      <c r="P4540" s="61">
        <v>27274.5</v>
      </c>
      <c r="Q4540" t="s">
        <v>1552</v>
      </c>
      <c r="R4540" s="61">
        <v>27274.5</v>
      </c>
      <c r="S4540" s="61">
        <v>0</v>
      </c>
    </row>
    <row r="4541" spans="1:19" x14ac:dyDescent="0.2">
      <c r="A4541" t="s">
        <v>648</v>
      </c>
      <c r="B4541" t="s">
        <v>1065</v>
      </c>
      <c r="C4541" t="s">
        <v>1436</v>
      </c>
      <c r="D4541" t="s">
        <v>239</v>
      </c>
      <c r="E4541" t="s">
        <v>1546</v>
      </c>
      <c r="F4541" t="s">
        <v>117</v>
      </c>
      <c r="G4541" s="87">
        <v>43711</v>
      </c>
      <c r="H4541" t="s">
        <v>2974</v>
      </c>
      <c r="I4541" t="s">
        <v>4485</v>
      </c>
      <c r="J4541" t="s">
        <v>4818</v>
      </c>
      <c r="K4541">
        <v>10257</v>
      </c>
      <c r="L4541" t="s">
        <v>5107</v>
      </c>
      <c r="M4541" s="87">
        <v>43717</v>
      </c>
      <c r="N4541" t="s">
        <v>1551</v>
      </c>
      <c r="O4541" t="s">
        <v>1552</v>
      </c>
      <c r="P4541" s="61">
        <v>660</v>
      </c>
      <c r="Q4541" t="s">
        <v>1552</v>
      </c>
      <c r="R4541" s="61">
        <v>660</v>
      </c>
      <c r="S4541" s="61">
        <v>0</v>
      </c>
    </row>
    <row r="4542" spans="1:19" x14ac:dyDescent="0.2">
      <c r="A4542" t="s">
        <v>648</v>
      </c>
      <c r="B4542" t="s">
        <v>1065</v>
      </c>
      <c r="C4542" t="s">
        <v>1436</v>
      </c>
      <c r="D4542" t="s">
        <v>239</v>
      </c>
      <c r="E4542" t="s">
        <v>1546</v>
      </c>
      <c r="F4542" t="s">
        <v>117</v>
      </c>
      <c r="G4542" s="87">
        <v>43711</v>
      </c>
      <c r="H4542" t="s">
        <v>2974</v>
      </c>
      <c r="I4542" t="s">
        <v>4485</v>
      </c>
      <c r="J4542" t="s">
        <v>4741</v>
      </c>
      <c r="K4542">
        <v>10257</v>
      </c>
      <c r="L4542" t="s">
        <v>5107</v>
      </c>
      <c r="M4542" s="87">
        <v>43717</v>
      </c>
      <c r="N4542" t="s">
        <v>1551</v>
      </c>
      <c r="O4542" t="s">
        <v>1552</v>
      </c>
      <c r="P4542" s="61">
        <v>50</v>
      </c>
      <c r="Q4542" t="s">
        <v>1552</v>
      </c>
      <c r="R4542" s="61">
        <v>50</v>
      </c>
      <c r="S4542" s="61">
        <v>0</v>
      </c>
    </row>
    <row r="4543" spans="1:19" x14ac:dyDescent="0.2">
      <c r="A4543" t="s">
        <v>648</v>
      </c>
      <c r="B4543" t="s">
        <v>1065</v>
      </c>
      <c r="C4543" t="s">
        <v>1436</v>
      </c>
      <c r="D4543" t="s">
        <v>239</v>
      </c>
      <c r="E4543" t="s">
        <v>1546</v>
      </c>
      <c r="F4543" t="s">
        <v>117</v>
      </c>
      <c r="G4543" s="87">
        <v>43711</v>
      </c>
      <c r="H4543" t="s">
        <v>2974</v>
      </c>
      <c r="I4543" t="s">
        <v>4485</v>
      </c>
      <c r="J4543" t="s">
        <v>4744</v>
      </c>
      <c r="K4543">
        <v>10257</v>
      </c>
      <c r="L4543" t="s">
        <v>5107</v>
      </c>
      <c r="M4543" s="87">
        <v>43717</v>
      </c>
      <c r="N4543" t="s">
        <v>1551</v>
      </c>
      <c r="O4543" t="s">
        <v>1552</v>
      </c>
      <c r="P4543" s="61">
        <v>5653.39</v>
      </c>
      <c r="Q4543" t="s">
        <v>1552</v>
      </c>
      <c r="R4543" s="61">
        <v>5653.39</v>
      </c>
      <c r="S4543" s="61">
        <v>0</v>
      </c>
    </row>
    <row r="4544" spans="1:19" x14ac:dyDescent="0.2">
      <c r="A4544" t="s">
        <v>648</v>
      </c>
      <c r="B4544" t="s">
        <v>1065</v>
      </c>
      <c r="C4544" t="s">
        <v>1436</v>
      </c>
      <c r="D4544" t="s">
        <v>239</v>
      </c>
      <c r="E4544" t="s">
        <v>1546</v>
      </c>
      <c r="F4544" t="s">
        <v>117</v>
      </c>
      <c r="G4544" s="87">
        <v>43711</v>
      </c>
      <c r="H4544" t="s">
        <v>2974</v>
      </c>
      <c r="I4544" t="s">
        <v>4485</v>
      </c>
      <c r="J4544" t="s">
        <v>4736</v>
      </c>
      <c r="K4544">
        <v>10257</v>
      </c>
      <c r="L4544" t="s">
        <v>5107</v>
      </c>
      <c r="M4544" s="87">
        <v>43717</v>
      </c>
      <c r="N4544" t="s">
        <v>1551</v>
      </c>
      <c r="O4544" t="s">
        <v>1552</v>
      </c>
      <c r="P4544" s="61">
        <v>2362.5</v>
      </c>
      <c r="Q4544" t="s">
        <v>1552</v>
      </c>
      <c r="R4544" s="61">
        <v>2362.5</v>
      </c>
      <c r="S4544" s="61">
        <v>0</v>
      </c>
    </row>
    <row r="4545" spans="1:19" x14ac:dyDescent="0.2">
      <c r="A4545" t="s">
        <v>648</v>
      </c>
      <c r="B4545" t="s">
        <v>1065</v>
      </c>
      <c r="C4545" t="s">
        <v>1436</v>
      </c>
      <c r="D4545" t="s">
        <v>239</v>
      </c>
      <c r="E4545" t="s">
        <v>1546</v>
      </c>
      <c r="F4545" t="s">
        <v>117</v>
      </c>
      <c r="G4545" s="87">
        <v>43711</v>
      </c>
      <c r="H4545" t="s">
        <v>2974</v>
      </c>
      <c r="I4545" t="s">
        <v>4485</v>
      </c>
      <c r="J4545" t="s">
        <v>4548</v>
      </c>
      <c r="K4545">
        <v>10257</v>
      </c>
      <c r="L4545" t="s">
        <v>5107</v>
      </c>
      <c r="M4545" s="87">
        <v>43717</v>
      </c>
      <c r="N4545" t="s">
        <v>1551</v>
      </c>
      <c r="O4545" t="s">
        <v>1552</v>
      </c>
      <c r="P4545" s="61">
        <v>5771.65</v>
      </c>
      <c r="Q4545" t="s">
        <v>1552</v>
      </c>
      <c r="R4545" s="61">
        <v>5771.65</v>
      </c>
      <c r="S4545" s="61">
        <v>0</v>
      </c>
    </row>
    <row r="4546" spans="1:19" x14ac:dyDescent="0.2">
      <c r="A4546" t="s">
        <v>648</v>
      </c>
      <c r="B4546" t="s">
        <v>1065</v>
      </c>
      <c r="C4546" t="s">
        <v>1436</v>
      </c>
      <c r="D4546" t="s">
        <v>239</v>
      </c>
      <c r="E4546" t="s">
        <v>1546</v>
      </c>
      <c r="F4546" t="s">
        <v>117</v>
      </c>
      <c r="G4546" s="87">
        <v>43711</v>
      </c>
      <c r="H4546" t="s">
        <v>2974</v>
      </c>
      <c r="I4546" t="s">
        <v>4485</v>
      </c>
      <c r="J4546" t="s">
        <v>4546</v>
      </c>
      <c r="K4546">
        <v>10257</v>
      </c>
      <c r="L4546" t="s">
        <v>5107</v>
      </c>
      <c r="M4546" s="87">
        <v>43717</v>
      </c>
      <c r="N4546" t="s">
        <v>1551</v>
      </c>
      <c r="O4546" t="s">
        <v>1552</v>
      </c>
      <c r="P4546" s="61">
        <v>11.5</v>
      </c>
      <c r="Q4546" t="s">
        <v>1552</v>
      </c>
      <c r="R4546" s="61">
        <v>11.5</v>
      </c>
      <c r="S4546" s="61">
        <v>0</v>
      </c>
    </row>
    <row r="4547" spans="1:19" x14ac:dyDescent="0.2">
      <c r="A4547" t="s">
        <v>648</v>
      </c>
      <c r="B4547" t="s">
        <v>1065</v>
      </c>
      <c r="C4547" t="s">
        <v>1436</v>
      </c>
      <c r="D4547" t="s">
        <v>239</v>
      </c>
      <c r="E4547" t="s">
        <v>1546</v>
      </c>
      <c r="F4547" t="s">
        <v>117</v>
      </c>
      <c r="G4547" s="87">
        <v>43711</v>
      </c>
      <c r="H4547" t="s">
        <v>2974</v>
      </c>
      <c r="I4547" t="s">
        <v>4485</v>
      </c>
      <c r="J4547" t="s">
        <v>5108</v>
      </c>
      <c r="K4547">
        <v>10257</v>
      </c>
      <c r="L4547" t="s">
        <v>5107</v>
      </c>
      <c r="M4547" s="87">
        <v>43717</v>
      </c>
      <c r="N4547" t="s">
        <v>1551</v>
      </c>
      <c r="O4547" t="s">
        <v>1552</v>
      </c>
      <c r="P4547" s="61">
        <v>300</v>
      </c>
      <c r="Q4547" t="s">
        <v>1552</v>
      </c>
      <c r="R4547" s="61">
        <v>300</v>
      </c>
      <c r="S4547" s="61">
        <v>0</v>
      </c>
    </row>
    <row r="4548" spans="1:19" x14ac:dyDescent="0.2">
      <c r="A4548" t="s">
        <v>648</v>
      </c>
      <c r="B4548" t="s">
        <v>1065</v>
      </c>
      <c r="C4548" t="s">
        <v>1436</v>
      </c>
      <c r="D4548" t="s">
        <v>239</v>
      </c>
      <c r="E4548" t="s">
        <v>1546</v>
      </c>
      <c r="F4548" t="s">
        <v>117</v>
      </c>
      <c r="G4548" s="87">
        <v>43711</v>
      </c>
      <c r="H4548" t="s">
        <v>2974</v>
      </c>
      <c r="I4548" t="s">
        <v>5109</v>
      </c>
      <c r="J4548" t="s">
        <v>4852</v>
      </c>
      <c r="K4548">
        <v>10257</v>
      </c>
      <c r="L4548" t="s">
        <v>5110</v>
      </c>
      <c r="M4548" s="87">
        <v>43717</v>
      </c>
      <c r="N4548" t="s">
        <v>1551</v>
      </c>
      <c r="O4548" t="s">
        <v>1552</v>
      </c>
      <c r="P4548" s="61">
        <v>-1100</v>
      </c>
      <c r="Q4548" t="s">
        <v>1552</v>
      </c>
      <c r="R4548" s="61">
        <v>0</v>
      </c>
      <c r="S4548" s="61">
        <v>-1100</v>
      </c>
    </row>
    <row r="4549" spans="1:19" x14ac:dyDescent="0.2">
      <c r="A4549" t="s">
        <v>648</v>
      </c>
      <c r="B4549" t="s">
        <v>1065</v>
      </c>
      <c r="C4549" t="s">
        <v>1436</v>
      </c>
      <c r="D4549" t="s">
        <v>239</v>
      </c>
      <c r="E4549" t="s">
        <v>1546</v>
      </c>
      <c r="F4549" t="s">
        <v>117</v>
      </c>
      <c r="G4549" s="87">
        <v>43711</v>
      </c>
      <c r="H4549" t="s">
        <v>2974</v>
      </c>
      <c r="I4549" t="s">
        <v>5111</v>
      </c>
      <c r="J4549" t="s">
        <v>5112</v>
      </c>
      <c r="K4549">
        <v>10257</v>
      </c>
      <c r="L4549" t="s">
        <v>5110</v>
      </c>
      <c r="M4549" s="87">
        <v>43717</v>
      </c>
      <c r="N4549" t="s">
        <v>1551</v>
      </c>
      <c r="O4549" t="s">
        <v>1552</v>
      </c>
      <c r="P4549" s="61">
        <v>-979</v>
      </c>
      <c r="Q4549" t="s">
        <v>1552</v>
      </c>
      <c r="R4549" s="61">
        <v>0</v>
      </c>
      <c r="S4549" s="61">
        <v>-979</v>
      </c>
    </row>
    <row r="4550" spans="1:19" x14ac:dyDescent="0.2">
      <c r="A4550" t="s">
        <v>648</v>
      </c>
      <c r="B4550" t="s">
        <v>1065</v>
      </c>
      <c r="C4550" t="s">
        <v>1436</v>
      </c>
      <c r="D4550" t="s">
        <v>239</v>
      </c>
      <c r="E4550" t="s">
        <v>1546</v>
      </c>
      <c r="F4550" t="s">
        <v>117</v>
      </c>
      <c r="G4550" s="87">
        <v>43711</v>
      </c>
      <c r="H4550" t="s">
        <v>2974</v>
      </c>
      <c r="I4550" t="s">
        <v>5113</v>
      </c>
      <c r="J4550" t="s">
        <v>4695</v>
      </c>
      <c r="K4550">
        <v>10257</v>
      </c>
      <c r="L4550" t="s">
        <v>5110</v>
      </c>
      <c r="M4550" s="87">
        <v>43717</v>
      </c>
      <c r="N4550" t="s">
        <v>1551</v>
      </c>
      <c r="O4550" t="s">
        <v>1552</v>
      </c>
      <c r="P4550" s="61">
        <v>-979</v>
      </c>
      <c r="Q4550" t="s">
        <v>1552</v>
      </c>
      <c r="R4550" s="61">
        <v>0</v>
      </c>
      <c r="S4550" s="61">
        <v>-979</v>
      </c>
    </row>
    <row r="4551" spans="1:19" x14ac:dyDescent="0.2">
      <c r="A4551" t="s">
        <v>648</v>
      </c>
      <c r="B4551" t="s">
        <v>1065</v>
      </c>
      <c r="C4551" t="s">
        <v>1436</v>
      </c>
      <c r="D4551" t="s">
        <v>239</v>
      </c>
      <c r="E4551" t="s">
        <v>1546</v>
      </c>
      <c r="F4551" t="s">
        <v>117</v>
      </c>
      <c r="G4551" s="87">
        <v>43711</v>
      </c>
      <c r="H4551" t="s">
        <v>2974</v>
      </c>
      <c r="I4551" t="s">
        <v>5114</v>
      </c>
      <c r="J4551" t="s">
        <v>5115</v>
      </c>
      <c r="K4551">
        <v>10257</v>
      </c>
      <c r="L4551" t="s">
        <v>5110</v>
      </c>
      <c r="M4551" s="87">
        <v>43717</v>
      </c>
      <c r="N4551" t="s">
        <v>1551</v>
      </c>
      <c r="O4551" t="s">
        <v>1552</v>
      </c>
      <c r="P4551" s="61">
        <v>-660</v>
      </c>
      <c r="Q4551" t="s">
        <v>1552</v>
      </c>
      <c r="R4551" s="61">
        <v>0</v>
      </c>
      <c r="S4551" s="61">
        <v>-660</v>
      </c>
    </row>
    <row r="4552" spans="1:19" x14ac:dyDescent="0.2">
      <c r="A4552" t="s">
        <v>648</v>
      </c>
      <c r="B4552" t="s">
        <v>1065</v>
      </c>
      <c r="C4552" t="s">
        <v>1436</v>
      </c>
      <c r="D4552" t="s">
        <v>239</v>
      </c>
      <c r="E4552" t="s">
        <v>1546</v>
      </c>
      <c r="F4552" t="s">
        <v>117</v>
      </c>
      <c r="G4552" s="87">
        <v>43711</v>
      </c>
      <c r="H4552" t="s">
        <v>2974</v>
      </c>
      <c r="I4552" t="s">
        <v>5119</v>
      </c>
      <c r="J4552" t="s">
        <v>4520</v>
      </c>
      <c r="K4552">
        <v>10257</v>
      </c>
      <c r="L4552" t="s">
        <v>5118</v>
      </c>
      <c r="M4552" s="87">
        <v>43717</v>
      </c>
      <c r="N4552" t="s">
        <v>1551</v>
      </c>
      <c r="O4552" t="s">
        <v>1552</v>
      </c>
      <c r="P4552" s="61">
        <v>-4675</v>
      </c>
      <c r="Q4552" t="s">
        <v>1552</v>
      </c>
      <c r="R4552" s="61">
        <v>0</v>
      </c>
      <c r="S4552" s="61">
        <v>-4675</v>
      </c>
    </row>
    <row r="4553" spans="1:19" x14ac:dyDescent="0.2">
      <c r="A4553" t="s">
        <v>648</v>
      </c>
      <c r="B4553" t="s">
        <v>1065</v>
      </c>
      <c r="C4553" t="s">
        <v>1436</v>
      </c>
      <c r="D4553" t="s">
        <v>239</v>
      </c>
      <c r="E4553" t="s">
        <v>1546</v>
      </c>
      <c r="F4553" t="s">
        <v>117</v>
      </c>
      <c r="G4553" s="87">
        <v>43711</v>
      </c>
      <c r="H4553" t="s">
        <v>2974</v>
      </c>
      <c r="I4553" t="s">
        <v>5120</v>
      </c>
      <c r="J4553" t="s">
        <v>5121</v>
      </c>
      <c r="K4553">
        <v>10257</v>
      </c>
      <c r="L4553" t="s">
        <v>5110</v>
      </c>
      <c r="M4553" s="87">
        <v>43717</v>
      </c>
      <c r="N4553" t="s">
        <v>1551</v>
      </c>
      <c r="O4553" t="s">
        <v>1552</v>
      </c>
      <c r="P4553" s="61">
        <v>-2640</v>
      </c>
      <c r="Q4553" t="s">
        <v>1552</v>
      </c>
      <c r="R4553" s="61">
        <v>0</v>
      </c>
      <c r="S4553" s="61">
        <v>-2640</v>
      </c>
    </row>
    <row r="4554" spans="1:19" x14ac:dyDescent="0.2">
      <c r="A4554" t="s">
        <v>648</v>
      </c>
      <c r="B4554" t="s">
        <v>1065</v>
      </c>
      <c r="C4554" t="s">
        <v>1436</v>
      </c>
      <c r="D4554" t="s">
        <v>239</v>
      </c>
      <c r="E4554" t="s">
        <v>1546</v>
      </c>
      <c r="F4554" t="s">
        <v>117</v>
      </c>
      <c r="G4554" s="87">
        <v>43711</v>
      </c>
      <c r="H4554" t="s">
        <v>6807</v>
      </c>
      <c r="I4554" t="s">
        <v>6827</v>
      </c>
      <c r="J4554" t="s">
        <v>7181</v>
      </c>
      <c r="K4554">
        <v>10257</v>
      </c>
      <c r="L4554" t="s">
        <v>7182</v>
      </c>
      <c r="M4554" s="87">
        <v>43717</v>
      </c>
      <c r="N4554" t="s">
        <v>1551</v>
      </c>
      <c r="O4554" t="s">
        <v>1552</v>
      </c>
      <c r="P4554" s="61">
        <v>4675</v>
      </c>
      <c r="Q4554" t="s">
        <v>1552</v>
      </c>
      <c r="R4554" s="61">
        <v>4675</v>
      </c>
      <c r="S4554" s="61">
        <v>0</v>
      </c>
    </row>
    <row r="4555" spans="1:19" x14ac:dyDescent="0.2">
      <c r="A4555" t="s">
        <v>648</v>
      </c>
      <c r="B4555" t="s">
        <v>1065</v>
      </c>
      <c r="C4555" t="s">
        <v>1436</v>
      </c>
      <c r="D4555" t="s">
        <v>239</v>
      </c>
      <c r="E4555" t="s">
        <v>1546</v>
      </c>
      <c r="F4555" t="s">
        <v>117</v>
      </c>
      <c r="G4555" s="87">
        <v>43711</v>
      </c>
      <c r="H4555" t="s">
        <v>6807</v>
      </c>
      <c r="I4555" t="s">
        <v>7183</v>
      </c>
      <c r="J4555" t="s">
        <v>7184</v>
      </c>
      <c r="K4555">
        <v>10257</v>
      </c>
      <c r="L4555" t="s">
        <v>7185</v>
      </c>
      <c r="M4555" s="87">
        <v>43717</v>
      </c>
      <c r="N4555" t="s">
        <v>1551</v>
      </c>
      <c r="O4555" t="s">
        <v>1552</v>
      </c>
      <c r="P4555" s="61">
        <v>2640</v>
      </c>
      <c r="Q4555" t="s">
        <v>1552</v>
      </c>
      <c r="R4555" s="61">
        <v>2640</v>
      </c>
      <c r="S4555" s="61">
        <v>0</v>
      </c>
    </row>
    <row r="4556" spans="1:19" x14ac:dyDescent="0.2">
      <c r="A4556" t="s">
        <v>648</v>
      </c>
      <c r="B4556" t="s">
        <v>1065</v>
      </c>
      <c r="C4556" t="s">
        <v>1436</v>
      </c>
      <c r="D4556" t="s">
        <v>239</v>
      </c>
      <c r="E4556" t="s">
        <v>1546</v>
      </c>
      <c r="F4556" t="s">
        <v>117</v>
      </c>
      <c r="G4556" s="87">
        <v>43711</v>
      </c>
      <c r="H4556" t="s">
        <v>6807</v>
      </c>
      <c r="I4556" t="s">
        <v>7186</v>
      </c>
      <c r="J4556" t="s">
        <v>7187</v>
      </c>
      <c r="K4556">
        <v>10257</v>
      </c>
      <c r="L4556" t="s">
        <v>7185</v>
      </c>
      <c r="M4556" s="87">
        <v>43717</v>
      </c>
      <c r="N4556" t="s">
        <v>1551</v>
      </c>
      <c r="O4556" t="s">
        <v>1552</v>
      </c>
      <c r="P4556" s="61">
        <v>979</v>
      </c>
      <c r="Q4556" t="s">
        <v>1552</v>
      </c>
      <c r="R4556" s="61">
        <v>979</v>
      </c>
      <c r="S4556" s="61">
        <v>0</v>
      </c>
    </row>
    <row r="4557" spans="1:19" x14ac:dyDescent="0.2">
      <c r="A4557" t="s">
        <v>648</v>
      </c>
      <c r="B4557" t="s">
        <v>1065</v>
      </c>
      <c r="C4557" t="s">
        <v>1436</v>
      </c>
      <c r="D4557" t="s">
        <v>239</v>
      </c>
      <c r="E4557" t="s">
        <v>1546</v>
      </c>
      <c r="F4557" t="s">
        <v>117</v>
      </c>
      <c r="G4557" s="87">
        <v>43711</v>
      </c>
      <c r="H4557" t="s">
        <v>6807</v>
      </c>
      <c r="I4557" t="s">
        <v>7188</v>
      </c>
      <c r="J4557" t="s">
        <v>7189</v>
      </c>
      <c r="K4557">
        <v>10257</v>
      </c>
      <c r="L4557" t="s">
        <v>7185</v>
      </c>
      <c r="M4557" s="87">
        <v>43717</v>
      </c>
      <c r="N4557" t="s">
        <v>1551</v>
      </c>
      <c r="O4557" t="s">
        <v>1552</v>
      </c>
      <c r="P4557" s="61">
        <v>660</v>
      </c>
      <c r="Q4557" t="s">
        <v>1552</v>
      </c>
      <c r="R4557" s="61">
        <v>660</v>
      </c>
      <c r="S4557" s="61">
        <v>0</v>
      </c>
    </row>
    <row r="4558" spans="1:19" x14ac:dyDescent="0.2">
      <c r="A4558" t="s">
        <v>648</v>
      </c>
      <c r="B4558" t="s">
        <v>1065</v>
      </c>
      <c r="C4558" t="s">
        <v>1436</v>
      </c>
      <c r="D4558" t="s">
        <v>239</v>
      </c>
      <c r="E4558" t="s">
        <v>1546</v>
      </c>
      <c r="F4558" t="s">
        <v>117</v>
      </c>
      <c r="G4558" s="87">
        <v>43711</v>
      </c>
      <c r="H4558" t="s">
        <v>6807</v>
      </c>
      <c r="I4558" t="s">
        <v>6941</v>
      </c>
      <c r="J4558" t="s">
        <v>7190</v>
      </c>
      <c r="K4558">
        <v>10257</v>
      </c>
      <c r="L4558" t="s">
        <v>7185</v>
      </c>
      <c r="M4558" s="87">
        <v>43717</v>
      </c>
      <c r="N4558" t="s">
        <v>1551</v>
      </c>
      <c r="O4558" t="s">
        <v>1552</v>
      </c>
      <c r="P4558" s="61">
        <v>979</v>
      </c>
      <c r="Q4558" t="s">
        <v>1552</v>
      </c>
      <c r="R4558" s="61">
        <v>979</v>
      </c>
      <c r="S4558" s="61">
        <v>0</v>
      </c>
    </row>
    <row r="4559" spans="1:19" x14ac:dyDescent="0.2">
      <c r="A4559" t="s">
        <v>648</v>
      </c>
      <c r="B4559" t="s">
        <v>1065</v>
      </c>
      <c r="C4559" t="s">
        <v>1436</v>
      </c>
      <c r="D4559" t="s">
        <v>239</v>
      </c>
      <c r="E4559" t="s">
        <v>1546</v>
      </c>
      <c r="F4559" t="s">
        <v>117</v>
      </c>
      <c r="G4559" s="87">
        <v>43711</v>
      </c>
      <c r="H4559" t="s">
        <v>6820</v>
      </c>
      <c r="I4559" t="s">
        <v>6977</v>
      </c>
      <c r="K4559">
        <v>10257</v>
      </c>
      <c r="L4559" t="s">
        <v>7191</v>
      </c>
      <c r="M4559" s="87">
        <v>43717</v>
      </c>
      <c r="N4559" t="s">
        <v>1551</v>
      </c>
      <c r="O4559" t="s">
        <v>1552</v>
      </c>
      <c r="P4559" s="61">
        <v>-50</v>
      </c>
      <c r="Q4559" t="s">
        <v>1552</v>
      </c>
      <c r="R4559" s="61">
        <v>0</v>
      </c>
      <c r="S4559" s="61">
        <v>-50</v>
      </c>
    </row>
    <row r="4560" spans="1:19" x14ac:dyDescent="0.2">
      <c r="A4560" t="s">
        <v>648</v>
      </c>
      <c r="B4560" t="s">
        <v>1065</v>
      </c>
      <c r="C4560" t="s">
        <v>1436</v>
      </c>
      <c r="D4560" t="s">
        <v>239</v>
      </c>
      <c r="E4560" t="s">
        <v>1546</v>
      </c>
      <c r="F4560" t="s">
        <v>117</v>
      </c>
      <c r="G4560" s="87">
        <v>43711</v>
      </c>
      <c r="H4560" t="s">
        <v>6820</v>
      </c>
      <c r="I4560" t="s">
        <v>7192</v>
      </c>
      <c r="K4560">
        <v>10257</v>
      </c>
      <c r="L4560" t="s">
        <v>7191</v>
      </c>
      <c r="M4560" s="87">
        <v>43717</v>
      </c>
      <c r="N4560" t="s">
        <v>1551</v>
      </c>
      <c r="O4560" t="s">
        <v>1552</v>
      </c>
      <c r="P4560" s="61">
        <v>-300</v>
      </c>
      <c r="Q4560" t="s">
        <v>1552</v>
      </c>
      <c r="R4560" s="61">
        <v>0</v>
      </c>
      <c r="S4560" s="61">
        <v>-300</v>
      </c>
    </row>
    <row r="4561" spans="1:19" x14ac:dyDescent="0.2">
      <c r="A4561" t="s">
        <v>648</v>
      </c>
      <c r="B4561" t="s">
        <v>1065</v>
      </c>
      <c r="C4561" t="s">
        <v>1436</v>
      </c>
      <c r="D4561" t="s">
        <v>239</v>
      </c>
      <c r="E4561" t="s">
        <v>1546</v>
      </c>
      <c r="F4561" t="s">
        <v>117</v>
      </c>
      <c r="G4561" s="87">
        <v>43711</v>
      </c>
      <c r="H4561" t="s">
        <v>6820</v>
      </c>
      <c r="I4561" t="s">
        <v>7038</v>
      </c>
      <c r="K4561">
        <v>10257</v>
      </c>
      <c r="L4561" t="s">
        <v>7191</v>
      </c>
      <c r="M4561" s="87">
        <v>43717</v>
      </c>
      <c r="N4561" t="s">
        <v>1551</v>
      </c>
      <c r="O4561" t="s">
        <v>1552</v>
      </c>
      <c r="P4561" s="61">
        <v>-660</v>
      </c>
      <c r="Q4561" t="s">
        <v>1552</v>
      </c>
      <c r="R4561" s="61">
        <v>0</v>
      </c>
      <c r="S4561" s="61">
        <v>-660</v>
      </c>
    </row>
    <row r="4562" spans="1:19" x14ac:dyDescent="0.2">
      <c r="A4562" t="s">
        <v>648</v>
      </c>
      <c r="B4562" t="s">
        <v>1065</v>
      </c>
      <c r="C4562" t="s">
        <v>1436</v>
      </c>
      <c r="D4562" t="s">
        <v>239</v>
      </c>
      <c r="E4562" t="s">
        <v>1546</v>
      </c>
      <c r="F4562" t="s">
        <v>117</v>
      </c>
      <c r="G4562" s="87">
        <v>43711</v>
      </c>
      <c r="H4562" t="s">
        <v>6820</v>
      </c>
      <c r="I4562" t="s">
        <v>6875</v>
      </c>
      <c r="K4562">
        <v>10257</v>
      </c>
      <c r="L4562" t="s">
        <v>7191</v>
      </c>
      <c r="M4562" s="87">
        <v>43717</v>
      </c>
      <c r="N4562" t="s">
        <v>1551</v>
      </c>
      <c r="O4562" t="s">
        <v>1552</v>
      </c>
      <c r="P4562" s="61">
        <v>-300</v>
      </c>
      <c r="Q4562" t="s">
        <v>1552</v>
      </c>
      <c r="R4562" s="61">
        <v>0</v>
      </c>
      <c r="S4562" s="61">
        <v>-300</v>
      </c>
    </row>
    <row r="4563" spans="1:19" x14ac:dyDescent="0.2">
      <c r="A4563" t="s">
        <v>648</v>
      </c>
      <c r="B4563" t="s">
        <v>1065</v>
      </c>
      <c r="C4563" t="s">
        <v>1436</v>
      </c>
      <c r="D4563" t="s">
        <v>239</v>
      </c>
      <c r="E4563" t="s">
        <v>1546</v>
      </c>
      <c r="F4563" t="s">
        <v>117</v>
      </c>
      <c r="G4563" s="87">
        <v>43711</v>
      </c>
      <c r="H4563" t="s">
        <v>6820</v>
      </c>
      <c r="I4563" t="s">
        <v>6983</v>
      </c>
      <c r="K4563">
        <v>10257</v>
      </c>
      <c r="L4563" t="s">
        <v>7191</v>
      </c>
      <c r="M4563" s="87">
        <v>43717</v>
      </c>
      <c r="N4563" t="s">
        <v>1551</v>
      </c>
      <c r="O4563" t="s">
        <v>1552</v>
      </c>
      <c r="P4563" s="61">
        <v>-5653.39</v>
      </c>
      <c r="Q4563" t="s">
        <v>1552</v>
      </c>
      <c r="R4563" s="61">
        <v>0</v>
      </c>
      <c r="S4563" s="61">
        <v>-5653.39</v>
      </c>
    </row>
    <row r="4564" spans="1:19" x14ac:dyDescent="0.2">
      <c r="A4564" t="s">
        <v>648</v>
      </c>
      <c r="B4564" t="s">
        <v>1065</v>
      </c>
      <c r="C4564" t="s">
        <v>1436</v>
      </c>
      <c r="D4564" t="s">
        <v>239</v>
      </c>
      <c r="E4564" t="s">
        <v>1546</v>
      </c>
      <c r="F4564" t="s">
        <v>117</v>
      </c>
      <c r="G4564" s="87">
        <v>43711</v>
      </c>
      <c r="H4564" t="s">
        <v>6820</v>
      </c>
      <c r="I4564" t="s">
        <v>7041</v>
      </c>
      <c r="K4564">
        <v>10257</v>
      </c>
      <c r="L4564" t="s">
        <v>7191</v>
      </c>
      <c r="M4564" s="87">
        <v>43717</v>
      </c>
      <c r="N4564" t="s">
        <v>1551</v>
      </c>
      <c r="O4564" t="s">
        <v>1552</v>
      </c>
      <c r="P4564" s="61">
        <v>-27274.5</v>
      </c>
      <c r="Q4564" t="s">
        <v>1552</v>
      </c>
      <c r="R4564" s="61">
        <v>0</v>
      </c>
      <c r="S4564" s="61">
        <v>-27274.5</v>
      </c>
    </row>
    <row r="4565" spans="1:19" x14ac:dyDescent="0.2">
      <c r="A4565" t="s">
        <v>648</v>
      </c>
      <c r="B4565" t="s">
        <v>1065</v>
      </c>
      <c r="C4565" t="s">
        <v>1436</v>
      </c>
      <c r="D4565" t="s">
        <v>239</v>
      </c>
      <c r="E4565" t="s">
        <v>1546</v>
      </c>
      <c r="F4565" t="s">
        <v>117</v>
      </c>
      <c r="G4565" s="87">
        <v>43711</v>
      </c>
      <c r="H4565" t="s">
        <v>6807</v>
      </c>
      <c r="I4565" t="s">
        <v>7059</v>
      </c>
      <c r="J4565" t="s">
        <v>7193</v>
      </c>
      <c r="K4565">
        <v>10257</v>
      </c>
      <c r="L4565" t="s">
        <v>7185</v>
      </c>
      <c r="M4565" s="87">
        <v>43717</v>
      </c>
      <c r="N4565" t="s">
        <v>1551</v>
      </c>
      <c r="O4565" t="s">
        <v>1552</v>
      </c>
      <c r="P4565" s="61">
        <v>1100</v>
      </c>
      <c r="Q4565" t="s">
        <v>1552</v>
      </c>
      <c r="R4565" s="61">
        <v>1100</v>
      </c>
      <c r="S4565" s="61">
        <v>0</v>
      </c>
    </row>
    <row r="4566" spans="1:19" x14ac:dyDescent="0.2">
      <c r="A4566" t="s">
        <v>648</v>
      </c>
      <c r="B4566" t="s">
        <v>1065</v>
      </c>
      <c r="C4566" t="s">
        <v>1436</v>
      </c>
      <c r="D4566" t="s">
        <v>239</v>
      </c>
      <c r="E4566" t="s">
        <v>1546</v>
      </c>
      <c r="F4566" t="s">
        <v>117</v>
      </c>
      <c r="G4566" s="87">
        <v>43711</v>
      </c>
      <c r="H4566" t="s">
        <v>6820</v>
      </c>
      <c r="I4566" t="s">
        <v>6855</v>
      </c>
      <c r="K4566">
        <v>10257</v>
      </c>
      <c r="L4566" t="s">
        <v>7191</v>
      </c>
      <c r="M4566" s="87">
        <v>43717</v>
      </c>
      <c r="N4566" t="s">
        <v>1551</v>
      </c>
      <c r="O4566" t="s">
        <v>1552</v>
      </c>
      <c r="P4566" s="61">
        <v>-11.5</v>
      </c>
      <c r="Q4566" t="s">
        <v>1552</v>
      </c>
      <c r="R4566" s="61">
        <v>0</v>
      </c>
      <c r="S4566" s="61">
        <v>-11.5</v>
      </c>
    </row>
    <row r="4567" spans="1:19" x14ac:dyDescent="0.2">
      <c r="A4567" t="s">
        <v>648</v>
      </c>
      <c r="B4567" t="s">
        <v>1065</v>
      </c>
      <c r="C4567" t="s">
        <v>1436</v>
      </c>
      <c r="D4567" t="s">
        <v>239</v>
      </c>
      <c r="E4567" t="s">
        <v>1546</v>
      </c>
      <c r="F4567" t="s">
        <v>117</v>
      </c>
      <c r="G4567" s="87">
        <v>43711</v>
      </c>
      <c r="H4567" t="s">
        <v>6820</v>
      </c>
      <c r="I4567" t="s">
        <v>6985</v>
      </c>
      <c r="K4567">
        <v>10257</v>
      </c>
      <c r="L4567" t="s">
        <v>7191</v>
      </c>
      <c r="M4567" s="87">
        <v>43717</v>
      </c>
      <c r="N4567" t="s">
        <v>1551</v>
      </c>
      <c r="O4567" t="s">
        <v>1552</v>
      </c>
      <c r="P4567" s="61">
        <v>-2362.5</v>
      </c>
      <c r="Q4567" t="s">
        <v>1552</v>
      </c>
      <c r="R4567" s="61">
        <v>0</v>
      </c>
      <c r="S4567" s="61">
        <v>-2362.5</v>
      </c>
    </row>
    <row r="4568" spans="1:19" x14ac:dyDescent="0.2">
      <c r="A4568" t="s">
        <v>648</v>
      </c>
      <c r="B4568" t="s">
        <v>1065</v>
      </c>
      <c r="C4568" t="s">
        <v>1436</v>
      </c>
      <c r="D4568" t="s">
        <v>239</v>
      </c>
      <c r="E4568" t="s">
        <v>1546</v>
      </c>
      <c r="F4568" t="s">
        <v>117</v>
      </c>
      <c r="G4568" s="87">
        <v>43711</v>
      </c>
      <c r="H4568" t="s">
        <v>6820</v>
      </c>
      <c r="I4568" t="s">
        <v>6856</v>
      </c>
      <c r="K4568">
        <v>10257</v>
      </c>
      <c r="L4568" t="s">
        <v>7191</v>
      </c>
      <c r="M4568" s="87">
        <v>43717</v>
      </c>
      <c r="N4568" t="s">
        <v>1551</v>
      </c>
      <c r="O4568" t="s">
        <v>1552</v>
      </c>
      <c r="P4568" s="61">
        <v>-5771.65</v>
      </c>
      <c r="Q4568" t="s">
        <v>1552</v>
      </c>
      <c r="R4568" s="61">
        <v>0</v>
      </c>
      <c r="S4568" s="61">
        <v>-5771.65</v>
      </c>
    </row>
    <row r="4569" spans="1:19" x14ac:dyDescent="0.2">
      <c r="A4569" t="s">
        <v>648</v>
      </c>
      <c r="B4569" t="s">
        <v>1065</v>
      </c>
      <c r="C4569" t="s">
        <v>1436</v>
      </c>
      <c r="D4569" t="s">
        <v>239</v>
      </c>
      <c r="E4569" t="s">
        <v>1546</v>
      </c>
      <c r="F4569" t="s">
        <v>117</v>
      </c>
      <c r="G4569" s="87">
        <v>43712</v>
      </c>
      <c r="H4569" t="s">
        <v>2974</v>
      </c>
      <c r="I4569" t="s">
        <v>5122</v>
      </c>
      <c r="J4569" t="s">
        <v>5121</v>
      </c>
      <c r="K4569">
        <v>10257</v>
      </c>
      <c r="L4569" t="s">
        <v>4124</v>
      </c>
      <c r="M4569" s="87">
        <v>43717</v>
      </c>
      <c r="N4569" t="s">
        <v>1551</v>
      </c>
      <c r="O4569" t="s">
        <v>1552</v>
      </c>
      <c r="P4569" s="61">
        <v>-2640</v>
      </c>
      <c r="Q4569" t="s">
        <v>1552</v>
      </c>
      <c r="R4569" s="61">
        <v>0</v>
      </c>
      <c r="S4569" s="61">
        <v>-2640</v>
      </c>
    </row>
    <row r="4570" spans="1:19" x14ac:dyDescent="0.2">
      <c r="A4570" t="s">
        <v>648</v>
      </c>
      <c r="B4570" t="s">
        <v>1065</v>
      </c>
      <c r="C4570" t="s">
        <v>1436</v>
      </c>
      <c r="D4570" t="s">
        <v>239</v>
      </c>
      <c r="E4570" t="s">
        <v>1546</v>
      </c>
      <c r="F4570" t="s">
        <v>117</v>
      </c>
      <c r="G4570" s="87">
        <v>43712</v>
      </c>
      <c r="H4570" t="s">
        <v>2974</v>
      </c>
      <c r="I4570" t="s">
        <v>5123</v>
      </c>
      <c r="J4570" t="s">
        <v>5124</v>
      </c>
      <c r="K4570">
        <v>10257</v>
      </c>
      <c r="L4570" t="s">
        <v>4124</v>
      </c>
      <c r="M4570" s="87">
        <v>43717</v>
      </c>
      <c r="N4570" t="s">
        <v>1551</v>
      </c>
      <c r="O4570" t="s">
        <v>1552</v>
      </c>
      <c r="P4570" s="61">
        <v>-1639</v>
      </c>
      <c r="Q4570" t="s">
        <v>1552</v>
      </c>
      <c r="R4570" s="61">
        <v>0</v>
      </c>
      <c r="S4570" s="61">
        <v>-1639</v>
      </c>
    </row>
    <row r="4571" spans="1:19" x14ac:dyDescent="0.2">
      <c r="A4571" t="s">
        <v>648</v>
      </c>
      <c r="B4571" t="s">
        <v>1065</v>
      </c>
      <c r="C4571" t="s">
        <v>1436</v>
      </c>
      <c r="D4571" t="s">
        <v>239</v>
      </c>
      <c r="E4571" t="s">
        <v>1546</v>
      </c>
      <c r="F4571" t="s">
        <v>117</v>
      </c>
      <c r="G4571" s="87">
        <v>43712</v>
      </c>
      <c r="H4571" t="s">
        <v>2974</v>
      </c>
      <c r="I4571" t="s">
        <v>5125</v>
      </c>
      <c r="J4571" t="s">
        <v>4779</v>
      </c>
      <c r="K4571">
        <v>10257</v>
      </c>
      <c r="L4571" t="s">
        <v>4124</v>
      </c>
      <c r="M4571" s="87">
        <v>43717</v>
      </c>
      <c r="N4571" t="s">
        <v>1551</v>
      </c>
      <c r="O4571" t="s">
        <v>1552</v>
      </c>
      <c r="P4571" s="61">
        <v>-935</v>
      </c>
      <c r="Q4571" t="s">
        <v>1552</v>
      </c>
      <c r="R4571" s="61">
        <v>0</v>
      </c>
      <c r="S4571" s="61">
        <v>-935</v>
      </c>
    </row>
    <row r="4572" spans="1:19" x14ac:dyDescent="0.2">
      <c r="A4572" t="s">
        <v>648</v>
      </c>
      <c r="B4572" t="s">
        <v>1065</v>
      </c>
      <c r="C4572" t="s">
        <v>1436</v>
      </c>
      <c r="D4572" t="s">
        <v>239</v>
      </c>
      <c r="E4572" t="s">
        <v>1546</v>
      </c>
      <c r="F4572" t="s">
        <v>117</v>
      </c>
      <c r="G4572" s="87">
        <v>43712</v>
      </c>
      <c r="H4572" t="s">
        <v>2974</v>
      </c>
      <c r="I4572" t="s">
        <v>5126</v>
      </c>
      <c r="J4572" t="s">
        <v>5127</v>
      </c>
      <c r="K4572">
        <v>10257</v>
      </c>
      <c r="L4572" t="s">
        <v>4124</v>
      </c>
      <c r="M4572" s="87">
        <v>43717</v>
      </c>
      <c r="N4572" t="s">
        <v>1551</v>
      </c>
      <c r="O4572" t="s">
        <v>1552</v>
      </c>
      <c r="P4572" s="61">
        <v>-869</v>
      </c>
      <c r="Q4572" t="s">
        <v>1552</v>
      </c>
      <c r="R4572" s="61">
        <v>0</v>
      </c>
      <c r="S4572" s="61">
        <v>-869</v>
      </c>
    </row>
    <row r="4573" spans="1:19" x14ac:dyDescent="0.2">
      <c r="A4573" t="s">
        <v>648</v>
      </c>
      <c r="B4573" t="s">
        <v>1065</v>
      </c>
      <c r="C4573" t="s">
        <v>1436</v>
      </c>
      <c r="D4573" t="s">
        <v>239</v>
      </c>
      <c r="E4573" t="s">
        <v>1546</v>
      </c>
      <c r="F4573" t="s">
        <v>117</v>
      </c>
      <c r="G4573" s="87">
        <v>43712</v>
      </c>
      <c r="H4573" t="s">
        <v>2974</v>
      </c>
      <c r="I4573" t="s">
        <v>5128</v>
      </c>
      <c r="J4573" t="s">
        <v>5129</v>
      </c>
      <c r="K4573">
        <v>10257</v>
      </c>
      <c r="L4573" t="s">
        <v>5130</v>
      </c>
      <c r="M4573" s="87">
        <v>43717</v>
      </c>
      <c r="N4573" t="s">
        <v>1551</v>
      </c>
      <c r="O4573" t="s">
        <v>1552</v>
      </c>
      <c r="P4573" s="61">
        <v>-5500</v>
      </c>
      <c r="Q4573" t="s">
        <v>1552</v>
      </c>
      <c r="R4573" s="61">
        <v>0</v>
      </c>
      <c r="S4573" s="61">
        <v>-5500</v>
      </c>
    </row>
    <row r="4574" spans="1:19" x14ac:dyDescent="0.2">
      <c r="A4574" t="s">
        <v>648</v>
      </c>
      <c r="B4574" t="s">
        <v>1065</v>
      </c>
      <c r="C4574" t="s">
        <v>1436</v>
      </c>
      <c r="D4574" t="s">
        <v>239</v>
      </c>
      <c r="E4574" t="s">
        <v>1546</v>
      </c>
      <c r="F4574" t="s">
        <v>117</v>
      </c>
      <c r="G4574" s="87">
        <v>43712</v>
      </c>
      <c r="H4574" t="s">
        <v>6807</v>
      </c>
      <c r="I4574" t="s">
        <v>7183</v>
      </c>
      <c r="J4574" t="s">
        <v>7194</v>
      </c>
      <c r="K4574">
        <v>10257</v>
      </c>
      <c r="L4574" t="s">
        <v>7195</v>
      </c>
      <c r="M4574" s="87">
        <v>43717</v>
      </c>
      <c r="N4574" t="s">
        <v>1551</v>
      </c>
      <c r="O4574" t="s">
        <v>1552</v>
      </c>
      <c r="P4574" s="61">
        <v>2640</v>
      </c>
      <c r="Q4574" t="s">
        <v>1552</v>
      </c>
      <c r="R4574" s="61">
        <v>2640</v>
      </c>
      <c r="S4574" s="61">
        <v>0</v>
      </c>
    </row>
    <row r="4575" spans="1:19" x14ac:dyDescent="0.2">
      <c r="A4575" t="s">
        <v>648</v>
      </c>
      <c r="B4575" t="s">
        <v>1065</v>
      </c>
      <c r="C4575" t="s">
        <v>1436</v>
      </c>
      <c r="D4575" t="s">
        <v>239</v>
      </c>
      <c r="E4575" t="s">
        <v>1546</v>
      </c>
      <c r="F4575" t="s">
        <v>117</v>
      </c>
      <c r="G4575" s="87">
        <v>43712</v>
      </c>
      <c r="H4575" t="s">
        <v>6895</v>
      </c>
      <c r="I4575" t="s">
        <v>7196</v>
      </c>
      <c r="J4575" t="s">
        <v>7197</v>
      </c>
      <c r="K4575">
        <v>10257</v>
      </c>
      <c r="L4575" t="s">
        <v>7198</v>
      </c>
      <c r="M4575" s="87">
        <v>43717</v>
      </c>
      <c r="N4575" t="s">
        <v>1551</v>
      </c>
      <c r="O4575" t="s">
        <v>1552</v>
      </c>
      <c r="P4575" s="61">
        <v>5500</v>
      </c>
      <c r="Q4575" t="s">
        <v>1552</v>
      </c>
      <c r="R4575" s="61">
        <v>5500</v>
      </c>
      <c r="S4575" s="61">
        <v>0</v>
      </c>
    </row>
    <row r="4576" spans="1:19" x14ac:dyDescent="0.2">
      <c r="A4576" t="s">
        <v>648</v>
      </c>
      <c r="B4576" t="s">
        <v>1065</v>
      </c>
      <c r="C4576" t="s">
        <v>1436</v>
      </c>
      <c r="D4576" t="s">
        <v>239</v>
      </c>
      <c r="E4576" t="s">
        <v>1546</v>
      </c>
      <c r="F4576" t="s">
        <v>117</v>
      </c>
      <c r="G4576" s="87">
        <v>43712</v>
      </c>
      <c r="H4576" t="s">
        <v>6807</v>
      </c>
      <c r="I4576" t="s">
        <v>7199</v>
      </c>
      <c r="J4576" t="s">
        <v>7200</v>
      </c>
      <c r="K4576">
        <v>10257</v>
      </c>
      <c r="L4576" t="s">
        <v>7195</v>
      </c>
      <c r="M4576" s="87">
        <v>43717</v>
      </c>
      <c r="N4576" t="s">
        <v>1551</v>
      </c>
      <c r="O4576" t="s">
        <v>1552</v>
      </c>
      <c r="P4576" s="61">
        <v>1639</v>
      </c>
      <c r="Q4576" t="s">
        <v>1552</v>
      </c>
      <c r="R4576" s="61">
        <v>1639</v>
      </c>
      <c r="S4576" s="61">
        <v>0</v>
      </c>
    </row>
    <row r="4577" spans="1:19" x14ac:dyDescent="0.2">
      <c r="A4577" t="s">
        <v>648</v>
      </c>
      <c r="B4577" t="s">
        <v>1065</v>
      </c>
      <c r="C4577" t="s">
        <v>1436</v>
      </c>
      <c r="D4577" t="s">
        <v>239</v>
      </c>
      <c r="E4577" t="s">
        <v>1546</v>
      </c>
      <c r="F4577" t="s">
        <v>117</v>
      </c>
      <c r="G4577" s="87">
        <v>43712</v>
      </c>
      <c r="H4577" t="s">
        <v>6807</v>
      </c>
      <c r="I4577" t="s">
        <v>7201</v>
      </c>
      <c r="J4577" t="s">
        <v>7202</v>
      </c>
      <c r="K4577">
        <v>10257</v>
      </c>
      <c r="L4577" t="s">
        <v>7195</v>
      </c>
      <c r="M4577" s="87">
        <v>43717</v>
      </c>
      <c r="N4577" t="s">
        <v>1551</v>
      </c>
      <c r="O4577" t="s">
        <v>1552</v>
      </c>
      <c r="P4577" s="61">
        <v>869</v>
      </c>
      <c r="Q4577" t="s">
        <v>1552</v>
      </c>
      <c r="R4577" s="61">
        <v>869</v>
      </c>
      <c r="S4577" s="61">
        <v>0</v>
      </c>
    </row>
    <row r="4578" spans="1:19" x14ac:dyDescent="0.2">
      <c r="A4578" t="s">
        <v>648</v>
      </c>
      <c r="B4578" t="s">
        <v>1065</v>
      </c>
      <c r="C4578" t="s">
        <v>1436</v>
      </c>
      <c r="D4578" t="s">
        <v>239</v>
      </c>
      <c r="E4578" t="s">
        <v>1546</v>
      </c>
      <c r="F4578" t="s">
        <v>117</v>
      </c>
      <c r="G4578" s="87">
        <v>43712</v>
      </c>
      <c r="H4578" t="s">
        <v>6807</v>
      </c>
      <c r="I4578" t="s">
        <v>7007</v>
      </c>
      <c r="J4578" t="s">
        <v>7203</v>
      </c>
      <c r="K4578">
        <v>10257</v>
      </c>
      <c r="L4578" t="s">
        <v>7195</v>
      </c>
      <c r="M4578" s="87">
        <v>43717</v>
      </c>
      <c r="N4578" t="s">
        <v>1551</v>
      </c>
      <c r="O4578" t="s">
        <v>1552</v>
      </c>
      <c r="P4578" s="61">
        <v>935</v>
      </c>
      <c r="Q4578" t="s">
        <v>1552</v>
      </c>
      <c r="R4578" s="61">
        <v>935</v>
      </c>
      <c r="S4578" s="61">
        <v>0</v>
      </c>
    </row>
    <row r="4579" spans="1:19" x14ac:dyDescent="0.2">
      <c r="A4579" t="s">
        <v>648</v>
      </c>
      <c r="B4579" t="s">
        <v>1065</v>
      </c>
      <c r="C4579" t="s">
        <v>1436</v>
      </c>
      <c r="D4579" t="s">
        <v>239</v>
      </c>
      <c r="E4579" t="s">
        <v>1546</v>
      </c>
      <c r="F4579" t="s">
        <v>117</v>
      </c>
      <c r="G4579" s="87">
        <v>43713</v>
      </c>
      <c r="H4579" t="s">
        <v>2974</v>
      </c>
      <c r="I4579" t="s">
        <v>5136</v>
      </c>
      <c r="J4579" t="s">
        <v>4779</v>
      </c>
      <c r="K4579">
        <v>10257</v>
      </c>
      <c r="L4579" t="s">
        <v>5137</v>
      </c>
      <c r="M4579" s="87">
        <v>43717</v>
      </c>
      <c r="N4579" t="s">
        <v>1551</v>
      </c>
      <c r="O4579" t="s">
        <v>1552</v>
      </c>
      <c r="P4579" s="61">
        <v>-1265</v>
      </c>
      <c r="Q4579" t="s">
        <v>1552</v>
      </c>
      <c r="R4579" s="61">
        <v>0</v>
      </c>
      <c r="S4579" s="61">
        <v>-1265</v>
      </c>
    </row>
    <row r="4580" spans="1:19" x14ac:dyDescent="0.2">
      <c r="A4580" t="s">
        <v>648</v>
      </c>
      <c r="B4580" t="s">
        <v>1065</v>
      </c>
      <c r="C4580" t="s">
        <v>1436</v>
      </c>
      <c r="D4580" t="s">
        <v>239</v>
      </c>
      <c r="E4580" t="s">
        <v>1546</v>
      </c>
      <c r="F4580" t="s">
        <v>117</v>
      </c>
      <c r="G4580" s="87">
        <v>43713</v>
      </c>
      <c r="H4580" t="s">
        <v>2974</v>
      </c>
      <c r="I4580" t="s">
        <v>5138</v>
      </c>
      <c r="J4580" t="s">
        <v>5139</v>
      </c>
      <c r="K4580">
        <v>10257</v>
      </c>
      <c r="L4580" t="s">
        <v>5137</v>
      </c>
      <c r="M4580" s="87">
        <v>43717</v>
      </c>
      <c r="N4580" t="s">
        <v>1551</v>
      </c>
      <c r="O4580" t="s">
        <v>1552</v>
      </c>
      <c r="P4580" s="61">
        <v>-1122</v>
      </c>
      <c r="Q4580" t="s">
        <v>1552</v>
      </c>
      <c r="R4580" s="61">
        <v>0</v>
      </c>
      <c r="S4580" s="61">
        <v>-1122</v>
      </c>
    </row>
    <row r="4581" spans="1:19" x14ac:dyDescent="0.2">
      <c r="A4581" t="s">
        <v>648</v>
      </c>
      <c r="B4581" t="s">
        <v>1065</v>
      </c>
      <c r="C4581" t="s">
        <v>1436</v>
      </c>
      <c r="D4581" t="s">
        <v>239</v>
      </c>
      <c r="E4581" t="s">
        <v>1546</v>
      </c>
      <c r="F4581" t="s">
        <v>117</v>
      </c>
      <c r="G4581" s="87">
        <v>43713</v>
      </c>
      <c r="H4581" t="s">
        <v>2974</v>
      </c>
      <c r="I4581" t="s">
        <v>5140</v>
      </c>
      <c r="J4581" t="s">
        <v>4877</v>
      </c>
      <c r="K4581">
        <v>10257</v>
      </c>
      <c r="L4581" t="s">
        <v>5137</v>
      </c>
      <c r="M4581" s="87">
        <v>43717</v>
      </c>
      <c r="N4581" t="s">
        <v>1551</v>
      </c>
      <c r="O4581" t="s">
        <v>1552</v>
      </c>
      <c r="P4581" s="61">
        <v>-979</v>
      </c>
      <c r="Q4581" t="s">
        <v>1552</v>
      </c>
      <c r="R4581" s="61">
        <v>0</v>
      </c>
      <c r="S4581" s="61">
        <v>-979</v>
      </c>
    </row>
    <row r="4582" spans="1:19" x14ac:dyDescent="0.2">
      <c r="A4582" t="s">
        <v>648</v>
      </c>
      <c r="B4582" t="s">
        <v>1065</v>
      </c>
      <c r="C4582" t="s">
        <v>1436</v>
      </c>
      <c r="D4582" t="s">
        <v>239</v>
      </c>
      <c r="E4582" t="s">
        <v>1546</v>
      </c>
      <c r="F4582" t="s">
        <v>117</v>
      </c>
      <c r="G4582" s="87">
        <v>43713</v>
      </c>
      <c r="H4582" t="s">
        <v>2974</v>
      </c>
      <c r="I4582" t="s">
        <v>5141</v>
      </c>
      <c r="J4582" t="s">
        <v>5139</v>
      </c>
      <c r="K4582">
        <v>10257</v>
      </c>
      <c r="L4582" t="s">
        <v>5137</v>
      </c>
      <c r="M4582" s="87">
        <v>43717</v>
      </c>
      <c r="N4582" t="s">
        <v>1551</v>
      </c>
      <c r="O4582" t="s">
        <v>1552</v>
      </c>
      <c r="P4582" s="61">
        <v>-924</v>
      </c>
      <c r="Q4582" t="s">
        <v>1552</v>
      </c>
      <c r="R4582" s="61">
        <v>0</v>
      </c>
      <c r="S4582" s="61">
        <v>-924</v>
      </c>
    </row>
    <row r="4583" spans="1:19" x14ac:dyDescent="0.2">
      <c r="A4583" t="s">
        <v>648</v>
      </c>
      <c r="B4583" t="s">
        <v>1065</v>
      </c>
      <c r="C4583" t="s">
        <v>1436</v>
      </c>
      <c r="D4583" t="s">
        <v>239</v>
      </c>
      <c r="E4583" t="s">
        <v>1546</v>
      </c>
      <c r="F4583" t="s">
        <v>117</v>
      </c>
      <c r="G4583" s="87">
        <v>43713</v>
      </c>
      <c r="H4583" t="s">
        <v>2974</v>
      </c>
      <c r="I4583" t="s">
        <v>5142</v>
      </c>
      <c r="J4583" t="s">
        <v>5143</v>
      </c>
      <c r="K4583">
        <v>10257</v>
      </c>
      <c r="L4583" t="s">
        <v>5137</v>
      </c>
      <c r="M4583" s="87">
        <v>43717</v>
      </c>
      <c r="N4583" t="s">
        <v>1551</v>
      </c>
      <c r="O4583" t="s">
        <v>1552</v>
      </c>
      <c r="P4583" s="61">
        <v>-561</v>
      </c>
      <c r="Q4583" t="s">
        <v>1552</v>
      </c>
      <c r="R4583" s="61">
        <v>0</v>
      </c>
      <c r="S4583" s="61">
        <v>-561</v>
      </c>
    </row>
    <row r="4584" spans="1:19" x14ac:dyDescent="0.2">
      <c r="A4584" t="s">
        <v>648</v>
      </c>
      <c r="B4584" t="s">
        <v>1065</v>
      </c>
      <c r="C4584" t="s">
        <v>1436</v>
      </c>
      <c r="D4584" t="s">
        <v>239</v>
      </c>
      <c r="E4584" t="s">
        <v>1546</v>
      </c>
      <c r="F4584" t="s">
        <v>117</v>
      </c>
      <c r="G4584" s="87">
        <v>43713</v>
      </c>
      <c r="H4584" t="s">
        <v>2974</v>
      </c>
      <c r="I4584" t="s">
        <v>5144</v>
      </c>
      <c r="J4584" t="s">
        <v>5145</v>
      </c>
      <c r="K4584">
        <v>10257</v>
      </c>
      <c r="L4584" t="s">
        <v>5137</v>
      </c>
      <c r="M4584" s="87">
        <v>43717</v>
      </c>
      <c r="N4584" t="s">
        <v>1551</v>
      </c>
      <c r="O4584" t="s">
        <v>1552</v>
      </c>
      <c r="P4584" s="61">
        <v>-561</v>
      </c>
      <c r="Q4584" t="s">
        <v>1552</v>
      </c>
      <c r="R4584" s="61">
        <v>0</v>
      </c>
      <c r="S4584" s="61">
        <v>-561</v>
      </c>
    </row>
    <row r="4585" spans="1:19" x14ac:dyDescent="0.2">
      <c r="A4585" t="s">
        <v>648</v>
      </c>
      <c r="B4585" t="s">
        <v>1065</v>
      </c>
      <c r="C4585" t="s">
        <v>1436</v>
      </c>
      <c r="D4585" t="s">
        <v>239</v>
      </c>
      <c r="E4585" t="s">
        <v>1546</v>
      </c>
      <c r="F4585" t="s">
        <v>117</v>
      </c>
      <c r="G4585" s="87">
        <v>43713</v>
      </c>
      <c r="H4585" t="s">
        <v>2974</v>
      </c>
      <c r="I4585" t="s">
        <v>5153</v>
      </c>
      <c r="J4585" t="s">
        <v>4545</v>
      </c>
      <c r="K4585">
        <v>10257</v>
      </c>
      <c r="L4585" t="s">
        <v>5137</v>
      </c>
      <c r="M4585" s="87">
        <v>43717</v>
      </c>
      <c r="N4585" t="s">
        <v>1551</v>
      </c>
      <c r="O4585" t="s">
        <v>1552</v>
      </c>
      <c r="P4585" s="61">
        <v>-2420</v>
      </c>
      <c r="Q4585" t="s">
        <v>1552</v>
      </c>
      <c r="R4585" s="61">
        <v>0</v>
      </c>
      <c r="S4585" s="61">
        <v>-2420</v>
      </c>
    </row>
    <row r="4586" spans="1:19" x14ac:dyDescent="0.2">
      <c r="A4586" t="s">
        <v>648</v>
      </c>
      <c r="B4586" t="s">
        <v>1065</v>
      </c>
      <c r="C4586" t="s">
        <v>1436</v>
      </c>
      <c r="D4586" t="s">
        <v>239</v>
      </c>
      <c r="E4586" t="s">
        <v>1546</v>
      </c>
      <c r="F4586" t="s">
        <v>117</v>
      </c>
      <c r="G4586" s="87">
        <v>43713</v>
      </c>
      <c r="H4586" t="s">
        <v>2974</v>
      </c>
      <c r="I4586" t="s">
        <v>5156</v>
      </c>
      <c r="J4586" t="s">
        <v>5121</v>
      </c>
      <c r="K4586">
        <v>10257</v>
      </c>
      <c r="L4586" t="s">
        <v>5157</v>
      </c>
      <c r="M4586" s="87">
        <v>43717</v>
      </c>
      <c r="N4586" t="s">
        <v>1551</v>
      </c>
      <c r="O4586" t="s">
        <v>1552</v>
      </c>
      <c r="P4586" s="61">
        <v>2640</v>
      </c>
      <c r="Q4586" t="s">
        <v>1552</v>
      </c>
      <c r="R4586" s="61">
        <v>2640</v>
      </c>
      <c r="S4586" s="61">
        <v>0</v>
      </c>
    </row>
    <row r="4587" spans="1:19" x14ac:dyDescent="0.2">
      <c r="A4587" t="s">
        <v>648</v>
      </c>
      <c r="B4587" t="s">
        <v>1065</v>
      </c>
      <c r="C4587" t="s">
        <v>1436</v>
      </c>
      <c r="D4587" t="s">
        <v>239</v>
      </c>
      <c r="E4587" t="s">
        <v>1546</v>
      </c>
      <c r="F4587" t="s">
        <v>117</v>
      </c>
      <c r="G4587" s="87">
        <v>43713</v>
      </c>
      <c r="H4587" t="s">
        <v>7204</v>
      </c>
      <c r="I4587" t="s">
        <v>7183</v>
      </c>
      <c r="J4587" t="s">
        <v>7205</v>
      </c>
      <c r="K4587">
        <v>10257</v>
      </c>
      <c r="L4587" t="s">
        <v>7206</v>
      </c>
      <c r="M4587" s="87">
        <v>43717</v>
      </c>
      <c r="N4587" t="s">
        <v>1551</v>
      </c>
      <c r="O4587" t="s">
        <v>1552</v>
      </c>
      <c r="P4587" s="61">
        <v>-2640</v>
      </c>
      <c r="Q4587" t="s">
        <v>1552</v>
      </c>
      <c r="R4587" s="61">
        <v>0</v>
      </c>
      <c r="S4587" s="61">
        <v>-2640</v>
      </c>
    </row>
    <row r="4588" spans="1:19" x14ac:dyDescent="0.2">
      <c r="A4588" t="s">
        <v>648</v>
      </c>
      <c r="B4588" t="s">
        <v>1065</v>
      </c>
      <c r="C4588" t="s">
        <v>1436</v>
      </c>
      <c r="D4588" t="s">
        <v>239</v>
      </c>
      <c r="E4588" t="s">
        <v>1546</v>
      </c>
      <c r="F4588" t="s">
        <v>117</v>
      </c>
      <c r="G4588" s="87">
        <v>43713</v>
      </c>
      <c r="H4588" t="s">
        <v>6807</v>
      </c>
      <c r="I4588" t="s">
        <v>7207</v>
      </c>
      <c r="J4588" t="s">
        <v>7208</v>
      </c>
      <c r="K4588">
        <v>10257</v>
      </c>
      <c r="L4588" t="s">
        <v>7209</v>
      </c>
      <c r="M4588" s="87">
        <v>43717</v>
      </c>
      <c r="N4588" t="s">
        <v>1551</v>
      </c>
      <c r="O4588" t="s">
        <v>1552</v>
      </c>
      <c r="P4588" s="61">
        <v>561</v>
      </c>
      <c r="Q4588" t="s">
        <v>1552</v>
      </c>
      <c r="R4588" s="61">
        <v>561</v>
      </c>
      <c r="S4588" s="61">
        <v>0</v>
      </c>
    </row>
    <row r="4589" spans="1:19" x14ac:dyDescent="0.2">
      <c r="A4589" t="s">
        <v>648</v>
      </c>
      <c r="B4589" t="s">
        <v>1065</v>
      </c>
      <c r="C4589" t="s">
        <v>1436</v>
      </c>
      <c r="D4589" t="s">
        <v>239</v>
      </c>
      <c r="E4589" t="s">
        <v>1546</v>
      </c>
      <c r="F4589" t="s">
        <v>117</v>
      </c>
      <c r="G4589" s="87">
        <v>43713</v>
      </c>
      <c r="H4589" t="s">
        <v>6807</v>
      </c>
      <c r="I4589" t="s">
        <v>7076</v>
      </c>
      <c r="J4589" t="s">
        <v>7210</v>
      </c>
      <c r="K4589">
        <v>10257</v>
      </c>
      <c r="L4589" t="s">
        <v>7209</v>
      </c>
      <c r="M4589" s="87">
        <v>43717</v>
      </c>
      <c r="N4589" t="s">
        <v>1551</v>
      </c>
      <c r="O4589" t="s">
        <v>1552</v>
      </c>
      <c r="P4589" s="61">
        <v>979</v>
      </c>
      <c r="Q4589" t="s">
        <v>1552</v>
      </c>
      <c r="R4589" s="61">
        <v>979</v>
      </c>
      <c r="S4589" s="61">
        <v>0</v>
      </c>
    </row>
    <row r="4590" spans="1:19" x14ac:dyDescent="0.2">
      <c r="A4590" t="s">
        <v>648</v>
      </c>
      <c r="B4590" t="s">
        <v>1065</v>
      </c>
      <c r="C4590" t="s">
        <v>1436</v>
      </c>
      <c r="D4590" t="s">
        <v>239</v>
      </c>
      <c r="E4590" t="s">
        <v>1546</v>
      </c>
      <c r="F4590" t="s">
        <v>117</v>
      </c>
      <c r="G4590" s="87">
        <v>43713</v>
      </c>
      <c r="H4590" t="s">
        <v>6807</v>
      </c>
      <c r="I4590" t="s">
        <v>6850</v>
      </c>
      <c r="J4590" t="s">
        <v>7211</v>
      </c>
      <c r="K4590">
        <v>10257</v>
      </c>
      <c r="L4590" t="s">
        <v>7209</v>
      </c>
      <c r="M4590" s="87">
        <v>43717</v>
      </c>
      <c r="N4590" t="s">
        <v>1551</v>
      </c>
      <c r="O4590" t="s">
        <v>1552</v>
      </c>
      <c r="P4590" s="61">
        <v>2420</v>
      </c>
      <c r="Q4590" t="s">
        <v>1552</v>
      </c>
      <c r="R4590" s="61">
        <v>2420</v>
      </c>
      <c r="S4590" s="61">
        <v>0</v>
      </c>
    </row>
    <row r="4591" spans="1:19" x14ac:dyDescent="0.2">
      <c r="A4591" t="s">
        <v>648</v>
      </c>
      <c r="B4591" t="s">
        <v>1065</v>
      </c>
      <c r="C4591" t="s">
        <v>1436</v>
      </c>
      <c r="D4591" t="s">
        <v>239</v>
      </c>
      <c r="E4591" t="s">
        <v>1546</v>
      </c>
      <c r="F4591" t="s">
        <v>117</v>
      </c>
      <c r="G4591" s="87">
        <v>43713</v>
      </c>
      <c r="H4591" t="s">
        <v>6807</v>
      </c>
      <c r="I4591" t="s">
        <v>7007</v>
      </c>
      <c r="J4591" t="s">
        <v>7212</v>
      </c>
      <c r="K4591">
        <v>10257</v>
      </c>
      <c r="L4591" t="s">
        <v>7209</v>
      </c>
      <c r="M4591" s="87">
        <v>43717</v>
      </c>
      <c r="N4591" t="s">
        <v>1551</v>
      </c>
      <c r="O4591" t="s">
        <v>1552</v>
      </c>
      <c r="P4591" s="61">
        <v>1265</v>
      </c>
      <c r="Q4591" t="s">
        <v>1552</v>
      </c>
      <c r="R4591" s="61">
        <v>1265</v>
      </c>
      <c r="S4591" s="61">
        <v>0</v>
      </c>
    </row>
    <row r="4592" spans="1:19" x14ac:dyDescent="0.2">
      <c r="A4592" t="s">
        <v>648</v>
      </c>
      <c r="B4592" t="s">
        <v>1065</v>
      </c>
      <c r="C4592" t="s">
        <v>1436</v>
      </c>
      <c r="D4592" t="s">
        <v>239</v>
      </c>
      <c r="E4592" t="s">
        <v>1546</v>
      </c>
      <c r="F4592" t="s">
        <v>117</v>
      </c>
      <c r="G4592" s="87">
        <v>43713</v>
      </c>
      <c r="H4592" t="s">
        <v>6807</v>
      </c>
      <c r="I4592" t="s">
        <v>7213</v>
      </c>
      <c r="J4592" t="s">
        <v>7214</v>
      </c>
      <c r="K4592">
        <v>10257</v>
      </c>
      <c r="L4592" t="s">
        <v>7209</v>
      </c>
      <c r="M4592" s="87">
        <v>43717</v>
      </c>
      <c r="N4592" t="s">
        <v>1551</v>
      </c>
      <c r="O4592" t="s">
        <v>1552</v>
      </c>
      <c r="P4592" s="61">
        <v>561</v>
      </c>
      <c r="Q4592" t="s">
        <v>1552</v>
      </c>
      <c r="R4592" s="61">
        <v>561</v>
      </c>
      <c r="S4592" s="61">
        <v>0</v>
      </c>
    </row>
    <row r="4593" spans="1:19" x14ac:dyDescent="0.2">
      <c r="A4593" t="s">
        <v>648</v>
      </c>
      <c r="B4593" t="s">
        <v>1065</v>
      </c>
      <c r="C4593" t="s">
        <v>1436</v>
      </c>
      <c r="D4593" t="s">
        <v>239</v>
      </c>
      <c r="E4593" t="s">
        <v>1546</v>
      </c>
      <c r="F4593" t="s">
        <v>117</v>
      </c>
      <c r="G4593" s="87">
        <v>43713</v>
      </c>
      <c r="H4593" t="s">
        <v>6807</v>
      </c>
      <c r="I4593" t="s">
        <v>7215</v>
      </c>
      <c r="J4593" t="s">
        <v>7216</v>
      </c>
      <c r="K4593">
        <v>10257</v>
      </c>
      <c r="L4593" t="s">
        <v>7209</v>
      </c>
      <c r="M4593" s="87">
        <v>43717</v>
      </c>
      <c r="N4593" t="s">
        <v>1551</v>
      </c>
      <c r="O4593" t="s">
        <v>1552</v>
      </c>
      <c r="P4593" s="61">
        <v>924</v>
      </c>
      <c r="Q4593" t="s">
        <v>1552</v>
      </c>
      <c r="R4593" s="61">
        <v>924</v>
      </c>
      <c r="S4593" s="61">
        <v>0</v>
      </c>
    </row>
    <row r="4594" spans="1:19" x14ac:dyDescent="0.2">
      <c r="A4594" t="s">
        <v>648</v>
      </c>
      <c r="B4594" t="s">
        <v>1065</v>
      </c>
      <c r="C4594" t="s">
        <v>1436</v>
      </c>
      <c r="D4594" t="s">
        <v>239</v>
      </c>
      <c r="E4594" t="s">
        <v>1546</v>
      </c>
      <c r="F4594" t="s">
        <v>117</v>
      </c>
      <c r="G4594" s="87">
        <v>43713</v>
      </c>
      <c r="H4594" t="s">
        <v>6807</v>
      </c>
      <c r="I4594" t="s">
        <v>7215</v>
      </c>
      <c r="J4594" t="s">
        <v>7217</v>
      </c>
      <c r="K4594">
        <v>10257</v>
      </c>
      <c r="L4594" t="s">
        <v>7209</v>
      </c>
      <c r="M4594" s="87">
        <v>43717</v>
      </c>
      <c r="N4594" t="s">
        <v>1551</v>
      </c>
      <c r="O4594" t="s">
        <v>1552</v>
      </c>
      <c r="P4594" s="61">
        <v>1122</v>
      </c>
      <c r="Q4594" t="s">
        <v>1552</v>
      </c>
      <c r="R4594" s="61">
        <v>1122</v>
      </c>
      <c r="S4594" s="61">
        <v>0</v>
      </c>
    </row>
    <row r="4595" spans="1:19" x14ac:dyDescent="0.2">
      <c r="A4595" t="s">
        <v>648</v>
      </c>
      <c r="B4595" t="s">
        <v>1065</v>
      </c>
      <c r="C4595" t="s">
        <v>1436</v>
      </c>
      <c r="D4595" t="s">
        <v>239</v>
      </c>
      <c r="E4595" t="s">
        <v>1546</v>
      </c>
      <c r="F4595" t="s">
        <v>117</v>
      </c>
      <c r="G4595" s="87">
        <v>43714</v>
      </c>
      <c r="H4595" t="s">
        <v>2974</v>
      </c>
      <c r="I4595" t="s">
        <v>4485</v>
      </c>
      <c r="J4595" t="s">
        <v>4550</v>
      </c>
      <c r="K4595">
        <v>10257</v>
      </c>
      <c r="L4595" t="s">
        <v>5158</v>
      </c>
      <c r="M4595" s="87">
        <v>43717</v>
      </c>
      <c r="N4595" t="s">
        <v>1551</v>
      </c>
      <c r="O4595" t="s">
        <v>1552</v>
      </c>
      <c r="P4595" s="61">
        <v>766.07</v>
      </c>
      <c r="Q4595" t="s">
        <v>1552</v>
      </c>
      <c r="R4595" s="61">
        <v>766.07</v>
      </c>
      <c r="S4595" s="61">
        <v>0</v>
      </c>
    </row>
    <row r="4596" spans="1:19" x14ac:dyDescent="0.2">
      <c r="A4596" t="s">
        <v>648</v>
      </c>
      <c r="B4596" t="s">
        <v>1065</v>
      </c>
      <c r="C4596" t="s">
        <v>1436</v>
      </c>
      <c r="D4596" t="s">
        <v>239</v>
      </c>
      <c r="E4596" t="s">
        <v>1546</v>
      </c>
      <c r="F4596" t="s">
        <v>117</v>
      </c>
      <c r="G4596" s="87">
        <v>43714</v>
      </c>
      <c r="H4596" t="s">
        <v>2974</v>
      </c>
      <c r="I4596" t="s">
        <v>4485</v>
      </c>
      <c r="J4596" t="s">
        <v>4978</v>
      </c>
      <c r="K4596">
        <v>10257</v>
      </c>
      <c r="L4596" t="s">
        <v>5158</v>
      </c>
      <c r="M4596" s="87">
        <v>43717</v>
      </c>
      <c r="N4596" t="s">
        <v>1551</v>
      </c>
      <c r="O4596" t="s">
        <v>1552</v>
      </c>
      <c r="P4596" s="61">
        <v>500</v>
      </c>
      <c r="Q4596" t="s">
        <v>1552</v>
      </c>
      <c r="R4596" s="61">
        <v>500</v>
      </c>
      <c r="S4596" s="61">
        <v>0</v>
      </c>
    </row>
    <row r="4597" spans="1:19" x14ac:dyDescent="0.2">
      <c r="A4597" t="s">
        <v>648</v>
      </c>
      <c r="B4597" t="s">
        <v>1065</v>
      </c>
      <c r="C4597" t="s">
        <v>1436</v>
      </c>
      <c r="D4597" t="s">
        <v>239</v>
      </c>
      <c r="E4597" t="s">
        <v>1546</v>
      </c>
      <c r="F4597" t="s">
        <v>117</v>
      </c>
      <c r="G4597" s="87">
        <v>43714</v>
      </c>
      <c r="H4597" t="s">
        <v>2974</v>
      </c>
      <c r="I4597" t="s">
        <v>4485</v>
      </c>
      <c r="J4597" t="s">
        <v>4735</v>
      </c>
      <c r="K4597">
        <v>10257</v>
      </c>
      <c r="L4597" t="s">
        <v>5158</v>
      </c>
      <c r="M4597" s="87">
        <v>43717</v>
      </c>
      <c r="N4597" t="s">
        <v>1551</v>
      </c>
      <c r="O4597" t="s">
        <v>1552</v>
      </c>
      <c r="P4597" s="61">
        <v>250</v>
      </c>
      <c r="Q4597" t="s">
        <v>1552</v>
      </c>
      <c r="R4597" s="61">
        <v>250</v>
      </c>
      <c r="S4597" s="61">
        <v>0</v>
      </c>
    </row>
    <row r="4598" spans="1:19" x14ac:dyDescent="0.2">
      <c r="A4598" t="s">
        <v>648</v>
      </c>
      <c r="B4598" t="s">
        <v>1065</v>
      </c>
      <c r="C4598" t="s">
        <v>1436</v>
      </c>
      <c r="D4598" t="s">
        <v>239</v>
      </c>
      <c r="E4598" t="s">
        <v>1546</v>
      </c>
      <c r="F4598" t="s">
        <v>117</v>
      </c>
      <c r="G4598" s="87">
        <v>43714</v>
      </c>
      <c r="H4598" t="s">
        <v>2974</v>
      </c>
      <c r="I4598" t="s">
        <v>4485</v>
      </c>
      <c r="J4598" t="s">
        <v>4563</v>
      </c>
      <c r="K4598">
        <v>10257</v>
      </c>
      <c r="L4598" t="s">
        <v>5158</v>
      </c>
      <c r="M4598" s="87">
        <v>43717</v>
      </c>
      <c r="N4598" t="s">
        <v>1551</v>
      </c>
      <c r="O4598" t="s">
        <v>1552</v>
      </c>
      <c r="P4598" s="61">
        <v>200</v>
      </c>
      <c r="Q4598" t="s">
        <v>1552</v>
      </c>
      <c r="R4598" s="61">
        <v>200</v>
      </c>
      <c r="S4598" s="61">
        <v>0</v>
      </c>
    </row>
    <row r="4599" spans="1:19" x14ac:dyDescent="0.2">
      <c r="A4599" t="s">
        <v>648</v>
      </c>
      <c r="B4599" t="s">
        <v>1065</v>
      </c>
      <c r="C4599" t="s">
        <v>1436</v>
      </c>
      <c r="D4599" t="s">
        <v>239</v>
      </c>
      <c r="E4599" t="s">
        <v>1546</v>
      </c>
      <c r="F4599" t="s">
        <v>117</v>
      </c>
      <c r="G4599" s="87">
        <v>43714</v>
      </c>
      <c r="H4599" t="s">
        <v>2974</v>
      </c>
      <c r="I4599" t="s">
        <v>4485</v>
      </c>
      <c r="J4599" t="s">
        <v>4486</v>
      </c>
      <c r="K4599">
        <v>10257</v>
      </c>
      <c r="L4599" t="s">
        <v>5158</v>
      </c>
      <c r="M4599" s="87">
        <v>43717</v>
      </c>
      <c r="N4599" t="s">
        <v>1551</v>
      </c>
      <c r="O4599" t="s">
        <v>1552</v>
      </c>
      <c r="P4599" s="61">
        <v>671</v>
      </c>
      <c r="Q4599" t="s">
        <v>1552</v>
      </c>
      <c r="R4599" s="61">
        <v>671</v>
      </c>
      <c r="S4599" s="61">
        <v>0</v>
      </c>
    </row>
    <row r="4600" spans="1:19" x14ac:dyDescent="0.2">
      <c r="A4600" t="s">
        <v>648</v>
      </c>
      <c r="B4600" t="s">
        <v>1065</v>
      </c>
      <c r="C4600" t="s">
        <v>1436</v>
      </c>
      <c r="D4600" t="s">
        <v>239</v>
      </c>
      <c r="E4600" t="s">
        <v>1546</v>
      </c>
      <c r="F4600" t="s">
        <v>117</v>
      </c>
      <c r="G4600" s="87">
        <v>43714</v>
      </c>
      <c r="H4600" t="s">
        <v>2974</v>
      </c>
      <c r="I4600" t="s">
        <v>5159</v>
      </c>
      <c r="J4600" t="s">
        <v>4747</v>
      </c>
      <c r="K4600">
        <v>10257</v>
      </c>
      <c r="L4600" t="s">
        <v>5160</v>
      </c>
      <c r="M4600" s="87">
        <v>43717</v>
      </c>
      <c r="N4600" t="s">
        <v>1551</v>
      </c>
      <c r="O4600" t="s">
        <v>1552</v>
      </c>
      <c r="P4600" s="61">
        <v>-2970</v>
      </c>
      <c r="Q4600" t="s">
        <v>1552</v>
      </c>
      <c r="R4600" s="61">
        <v>0</v>
      </c>
      <c r="S4600" s="61">
        <v>-2970</v>
      </c>
    </row>
    <row r="4601" spans="1:19" x14ac:dyDescent="0.2">
      <c r="A4601" t="s">
        <v>648</v>
      </c>
      <c r="B4601" t="s">
        <v>1065</v>
      </c>
      <c r="C4601" t="s">
        <v>1436</v>
      </c>
      <c r="D4601" t="s">
        <v>239</v>
      </c>
      <c r="E4601" t="s">
        <v>1546</v>
      </c>
      <c r="F4601" t="s">
        <v>117</v>
      </c>
      <c r="G4601" s="87">
        <v>43714</v>
      </c>
      <c r="H4601" t="s">
        <v>2974</v>
      </c>
      <c r="I4601" t="s">
        <v>5161</v>
      </c>
      <c r="J4601" t="s">
        <v>4754</v>
      </c>
      <c r="K4601">
        <v>10257</v>
      </c>
      <c r="L4601" t="s">
        <v>5160</v>
      </c>
      <c r="M4601" s="87">
        <v>43717</v>
      </c>
      <c r="N4601" t="s">
        <v>1551</v>
      </c>
      <c r="O4601" t="s">
        <v>1552</v>
      </c>
      <c r="P4601" s="61">
        <v>-916.66</v>
      </c>
      <c r="Q4601" t="s">
        <v>1552</v>
      </c>
      <c r="R4601" s="61">
        <v>0</v>
      </c>
      <c r="S4601" s="61">
        <v>-916.66</v>
      </c>
    </row>
    <row r="4602" spans="1:19" x14ac:dyDescent="0.2">
      <c r="A4602" t="s">
        <v>648</v>
      </c>
      <c r="B4602" t="s">
        <v>1065</v>
      </c>
      <c r="C4602" t="s">
        <v>1436</v>
      </c>
      <c r="D4602" t="s">
        <v>239</v>
      </c>
      <c r="E4602" t="s">
        <v>1546</v>
      </c>
      <c r="F4602" t="s">
        <v>117</v>
      </c>
      <c r="G4602" s="87">
        <v>43714</v>
      </c>
      <c r="H4602" t="s">
        <v>2974</v>
      </c>
      <c r="I4602" t="s">
        <v>5162</v>
      </c>
      <c r="J4602" t="s">
        <v>5163</v>
      </c>
      <c r="K4602">
        <v>10257</v>
      </c>
      <c r="L4602" t="s">
        <v>5160</v>
      </c>
      <c r="M4602" s="87">
        <v>43717</v>
      </c>
      <c r="N4602" t="s">
        <v>1551</v>
      </c>
      <c r="O4602" t="s">
        <v>1552</v>
      </c>
      <c r="P4602" s="61">
        <v>-880</v>
      </c>
      <c r="Q4602" t="s">
        <v>1552</v>
      </c>
      <c r="R4602" s="61">
        <v>0</v>
      </c>
      <c r="S4602" s="61">
        <v>-880</v>
      </c>
    </row>
    <row r="4603" spans="1:19" x14ac:dyDescent="0.2">
      <c r="A4603" t="s">
        <v>648</v>
      </c>
      <c r="B4603" t="s">
        <v>1065</v>
      </c>
      <c r="C4603" t="s">
        <v>1436</v>
      </c>
      <c r="D4603" t="s">
        <v>239</v>
      </c>
      <c r="E4603" t="s">
        <v>1546</v>
      </c>
      <c r="F4603" t="s">
        <v>117</v>
      </c>
      <c r="G4603" s="87">
        <v>43714</v>
      </c>
      <c r="H4603" t="s">
        <v>2974</v>
      </c>
      <c r="I4603" t="s">
        <v>5164</v>
      </c>
      <c r="J4603" t="s">
        <v>4562</v>
      </c>
      <c r="K4603">
        <v>10257</v>
      </c>
      <c r="L4603" t="s">
        <v>5160</v>
      </c>
      <c r="M4603" s="87">
        <v>43717</v>
      </c>
      <c r="N4603" t="s">
        <v>1551</v>
      </c>
      <c r="O4603" t="s">
        <v>1552</v>
      </c>
      <c r="P4603" s="61">
        <v>-764.5</v>
      </c>
      <c r="Q4603" t="s">
        <v>1552</v>
      </c>
      <c r="R4603" s="61">
        <v>0</v>
      </c>
      <c r="S4603" s="61">
        <v>-764.5</v>
      </c>
    </row>
    <row r="4604" spans="1:19" x14ac:dyDescent="0.2">
      <c r="A4604" t="s">
        <v>648</v>
      </c>
      <c r="B4604" t="s">
        <v>1065</v>
      </c>
      <c r="C4604" t="s">
        <v>1436</v>
      </c>
      <c r="D4604" t="s">
        <v>239</v>
      </c>
      <c r="E4604" t="s">
        <v>1546</v>
      </c>
      <c r="F4604" t="s">
        <v>117</v>
      </c>
      <c r="G4604" s="87">
        <v>43714</v>
      </c>
      <c r="H4604" t="s">
        <v>2974</v>
      </c>
      <c r="I4604" t="s">
        <v>5165</v>
      </c>
      <c r="J4604" t="s">
        <v>5166</v>
      </c>
      <c r="K4604">
        <v>10257</v>
      </c>
      <c r="L4604" t="s">
        <v>5160</v>
      </c>
      <c r="M4604" s="87">
        <v>43717</v>
      </c>
      <c r="N4604" t="s">
        <v>1551</v>
      </c>
      <c r="O4604" t="s">
        <v>1552</v>
      </c>
      <c r="P4604" s="61">
        <v>-561</v>
      </c>
      <c r="Q4604" t="s">
        <v>1552</v>
      </c>
      <c r="R4604" s="61">
        <v>0</v>
      </c>
      <c r="S4604" s="61">
        <v>-561</v>
      </c>
    </row>
    <row r="4605" spans="1:19" x14ac:dyDescent="0.2">
      <c r="A4605" t="s">
        <v>648</v>
      </c>
      <c r="B4605" t="s">
        <v>1065</v>
      </c>
      <c r="C4605" t="s">
        <v>1436</v>
      </c>
      <c r="D4605" t="s">
        <v>239</v>
      </c>
      <c r="E4605" t="s">
        <v>1546</v>
      </c>
      <c r="F4605" t="s">
        <v>117</v>
      </c>
      <c r="G4605" s="87">
        <v>43714</v>
      </c>
      <c r="H4605" t="s">
        <v>2974</v>
      </c>
      <c r="I4605" t="s">
        <v>5170</v>
      </c>
      <c r="J4605" t="s">
        <v>4894</v>
      </c>
      <c r="K4605">
        <v>10257</v>
      </c>
      <c r="L4605" t="s">
        <v>5160</v>
      </c>
      <c r="M4605" s="87">
        <v>43717</v>
      </c>
      <c r="N4605" t="s">
        <v>1551</v>
      </c>
      <c r="O4605" t="s">
        <v>1552</v>
      </c>
      <c r="P4605" s="61">
        <v>-3289</v>
      </c>
      <c r="Q4605" t="s">
        <v>1552</v>
      </c>
      <c r="R4605" s="61">
        <v>0</v>
      </c>
      <c r="S4605" s="61">
        <v>-3289</v>
      </c>
    </row>
    <row r="4606" spans="1:19" x14ac:dyDescent="0.2">
      <c r="A4606" t="s">
        <v>648</v>
      </c>
      <c r="B4606" t="s">
        <v>1065</v>
      </c>
      <c r="C4606" t="s">
        <v>1436</v>
      </c>
      <c r="D4606" t="s">
        <v>239</v>
      </c>
      <c r="E4606" t="s">
        <v>1546</v>
      </c>
      <c r="F4606" t="s">
        <v>117</v>
      </c>
      <c r="G4606" s="87">
        <v>43714</v>
      </c>
      <c r="H4606" t="s">
        <v>2974</v>
      </c>
      <c r="I4606" t="s">
        <v>5173</v>
      </c>
      <c r="J4606" t="s">
        <v>4708</v>
      </c>
      <c r="K4606">
        <v>10257</v>
      </c>
      <c r="L4606" t="s">
        <v>5174</v>
      </c>
      <c r="M4606" s="87">
        <v>43717</v>
      </c>
      <c r="N4606" t="s">
        <v>1551</v>
      </c>
      <c r="O4606" t="s">
        <v>1552</v>
      </c>
      <c r="P4606" s="61">
        <v>2294.62</v>
      </c>
      <c r="Q4606" t="s">
        <v>1552</v>
      </c>
      <c r="R4606" s="61">
        <v>2294.62</v>
      </c>
      <c r="S4606" s="61">
        <v>0</v>
      </c>
    </row>
    <row r="4607" spans="1:19" x14ac:dyDescent="0.2">
      <c r="A4607" t="s">
        <v>648</v>
      </c>
      <c r="B4607" t="s">
        <v>1065</v>
      </c>
      <c r="C4607" t="s">
        <v>1436</v>
      </c>
      <c r="D4607" t="s">
        <v>239</v>
      </c>
      <c r="E4607" t="s">
        <v>1546</v>
      </c>
      <c r="F4607" t="s">
        <v>117</v>
      </c>
      <c r="G4607" s="87">
        <v>43714</v>
      </c>
      <c r="H4607" t="s">
        <v>6807</v>
      </c>
      <c r="I4607" t="s">
        <v>7218</v>
      </c>
      <c r="J4607" t="s">
        <v>7219</v>
      </c>
      <c r="K4607">
        <v>10257</v>
      </c>
      <c r="L4607" t="s">
        <v>7220</v>
      </c>
      <c r="M4607" s="87">
        <v>43717</v>
      </c>
      <c r="N4607" t="s">
        <v>1551</v>
      </c>
      <c r="O4607" t="s">
        <v>1552</v>
      </c>
      <c r="P4607" s="61">
        <v>880</v>
      </c>
      <c r="Q4607" t="s">
        <v>1552</v>
      </c>
      <c r="R4607" s="61">
        <v>880</v>
      </c>
      <c r="S4607" s="61">
        <v>0</v>
      </c>
    </row>
    <row r="4608" spans="1:19" x14ac:dyDescent="0.2">
      <c r="A4608" t="s">
        <v>648</v>
      </c>
      <c r="B4608" t="s">
        <v>1065</v>
      </c>
      <c r="C4608" t="s">
        <v>1436</v>
      </c>
      <c r="D4608" t="s">
        <v>239</v>
      </c>
      <c r="E4608" t="s">
        <v>1546</v>
      </c>
      <c r="F4608" t="s">
        <v>117</v>
      </c>
      <c r="G4608" s="87">
        <v>43714</v>
      </c>
      <c r="H4608" t="s">
        <v>6807</v>
      </c>
      <c r="I4608" t="s">
        <v>6965</v>
      </c>
      <c r="J4608" t="s">
        <v>7221</v>
      </c>
      <c r="K4608">
        <v>10257</v>
      </c>
      <c r="L4608" t="s">
        <v>7220</v>
      </c>
      <c r="M4608" s="87">
        <v>43717</v>
      </c>
      <c r="N4608" t="s">
        <v>1551</v>
      </c>
      <c r="O4608" t="s">
        <v>1552</v>
      </c>
      <c r="P4608" s="61">
        <v>916.66</v>
      </c>
      <c r="Q4608" t="s">
        <v>1552</v>
      </c>
      <c r="R4608" s="61">
        <v>916.66</v>
      </c>
      <c r="S4608" s="61">
        <v>0</v>
      </c>
    </row>
    <row r="4609" spans="1:19" x14ac:dyDescent="0.2">
      <c r="A4609" t="s">
        <v>648</v>
      </c>
      <c r="B4609" t="s">
        <v>1065</v>
      </c>
      <c r="C4609" t="s">
        <v>1436</v>
      </c>
      <c r="D4609" t="s">
        <v>239</v>
      </c>
      <c r="E4609" t="s">
        <v>1546</v>
      </c>
      <c r="F4609" t="s">
        <v>117</v>
      </c>
      <c r="G4609" s="87">
        <v>43714</v>
      </c>
      <c r="H4609" t="s">
        <v>6807</v>
      </c>
      <c r="I4609" t="s">
        <v>7222</v>
      </c>
      <c r="J4609" t="s">
        <v>7223</v>
      </c>
      <c r="K4609">
        <v>10257</v>
      </c>
      <c r="L4609" t="s">
        <v>7220</v>
      </c>
      <c r="M4609" s="87">
        <v>43717</v>
      </c>
      <c r="N4609" t="s">
        <v>1551</v>
      </c>
      <c r="O4609" t="s">
        <v>1552</v>
      </c>
      <c r="P4609" s="61">
        <v>561</v>
      </c>
      <c r="Q4609" t="s">
        <v>1552</v>
      </c>
      <c r="R4609" s="61">
        <v>561</v>
      </c>
      <c r="S4609" s="61">
        <v>0</v>
      </c>
    </row>
    <row r="4610" spans="1:19" x14ac:dyDescent="0.2">
      <c r="A4610" t="s">
        <v>648</v>
      </c>
      <c r="B4610" t="s">
        <v>1065</v>
      </c>
      <c r="C4610" t="s">
        <v>1436</v>
      </c>
      <c r="D4610" t="s">
        <v>239</v>
      </c>
      <c r="E4610" t="s">
        <v>1546</v>
      </c>
      <c r="F4610" t="s">
        <v>117</v>
      </c>
      <c r="G4610" s="87">
        <v>43714</v>
      </c>
      <c r="H4610" t="s">
        <v>6820</v>
      </c>
      <c r="I4610" t="s">
        <v>6823</v>
      </c>
      <c r="K4610">
        <v>10257</v>
      </c>
      <c r="L4610" t="s">
        <v>7224</v>
      </c>
      <c r="M4610" s="87">
        <v>43717</v>
      </c>
      <c r="N4610" t="s">
        <v>1551</v>
      </c>
      <c r="O4610" t="s">
        <v>1552</v>
      </c>
      <c r="P4610" s="61">
        <v>-671</v>
      </c>
      <c r="Q4610" t="s">
        <v>1552</v>
      </c>
      <c r="R4610" s="61">
        <v>0</v>
      </c>
      <c r="S4610" s="61">
        <v>-671</v>
      </c>
    </row>
    <row r="4611" spans="1:19" x14ac:dyDescent="0.2">
      <c r="A4611" t="s">
        <v>648</v>
      </c>
      <c r="B4611" t="s">
        <v>1065</v>
      </c>
      <c r="C4611" t="s">
        <v>1436</v>
      </c>
      <c r="D4611" t="s">
        <v>239</v>
      </c>
      <c r="E4611" t="s">
        <v>1546</v>
      </c>
      <c r="F4611" t="s">
        <v>117</v>
      </c>
      <c r="G4611" s="87">
        <v>43714</v>
      </c>
      <c r="H4611" t="s">
        <v>6820</v>
      </c>
      <c r="I4611" t="s">
        <v>6852</v>
      </c>
      <c r="K4611">
        <v>10257</v>
      </c>
      <c r="L4611" t="s">
        <v>7224</v>
      </c>
      <c r="M4611" s="87">
        <v>43717</v>
      </c>
      <c r="N4611" t="s">
        <v>1551</v>
      </c>
      <c r="O4611" t="s">
        <v>1552</v>
      </c>
      <c r="P4611" s="61">
        <v>-766.07</v>
      </c>
      <c r="Q4611" t="s">
        <v>1552</v>
      </c>
      <c r="R4611" s="61">
        <v>0</v>
      </c>
      <c r="S4611" s="61">
        <v>-766.07</v>
      </c>
    </row>
    <row r="4612" spans="1:19" x14ac:dyDescent="0.2">
      <c r="A4612" t="s">
        <v>648</v>
      </c>
      <c r="B4612" t="s">
        <v>1065</v>
      </c>
      <c r="C4612" t="s">
        <v>1436</v>
      </c>
      <c r="D4612" t="s">
        <v>239</v>
      </c>
      <c r="E4612" t="s">
        <v>1546</v>
      </c>
      <c r="F4612" t="s">
        <v>117</v>
      </c>
      <c r="G4612" s="87">
        <v>43714</v>
      </c>
      <c r="H4612" t="s">
        <v>6820</v>
      </c>
      <c r="I4612" t="s">
        <v>7129</v>
      </c>
      <c r="K4612">
        <v>10257</v>
      </c>
      <c r="L4612" t="s">
        <v>7224</v>
      </c>
      <c r="M4612" s="87">
        <v>43717</v>
      </c>
      <c r="N4612" t="s">
        <v>1551</v>
      </c>
      <c r="O4612" t="s">
        <v>1552</v>
      </c>
      <c r="P4612" s="61">
        <v>-500</v>
      </c>
      <c r="Q4612" t="s">
        <v>1552</v>
      </c>
      <c r="R4612" s="61">
        <v>0</v>
      </c>
      <c r="S4612" s="61">
        <v>-500</v>
      </c>
    </row>
    <row r="4613" spans="1:19" x14ac:dyDescent="0.2">
      <c r="A4613" t="s">
        <v>648</v>
      </c>
      <c r="B4613" t="s">
        <v>1065</v>
      </c>
      <c r="C4613" t="s">
        <v>1436</v>
      </c>
      <c r="D4613" t="s">
        <v>239</v>
      </c>
      <c r="E4613" t="s">
        <v>1546</v>
      </c>
      <c r="F4613" t="s">
        <v>117</v>
      </c>
      <c r="G4613" s="87">
        <v>43714</v>
      </c>
      <c r="H4613" t="s">
        <v>6807</v>
      </c>
      <c r="I4613" t="s">
        <v>7088</v>
      </c>
      <c r="J4613" t="s">
        <v>7225</v>
      </c>
      <c r="K4613">
        <v>10257</v>
      </c>
      <c r="L4613" t="s">
        <v>7220</v>
      </c>
      <c r="M4613" s="87">
        <v>43717</v>
      </c>
      <c r="N4613" t="s">
        <v>1551</v>
      </c>
      <c r="O4613" t="s">
        <v>1552</v>
      </c>
      <c r="P4613" s="61">
        <v>3289</v>
      </c>
      <c r="Q4613" t="s">
        <v>1552</v>
      </c>
      <c r="R4613" s="61">
        <v>3289</v>
      </c>
      <c r="S4613" s="61">
        <v>0</v>
      </c>
    </row>
    <row r="4614" spans="1:19" x14ac:dyDescent="0.2">
      <c r="A4614" t="s">
        <v>648</v>
      </c>
      <c r="B4614" t="s">
        <v>1065</v>
      </c>
      <c r="C4614" t="s">
        <v>1436</v>
      </c>
      <c r="D4614" t="s">
        <v>239</v>
      </c>
      <c r="E4614" t="s">
        <v>1546</v>
      </c>
      <c r="F4614" t="s">
        <v>117</v>
      </c>
      <c r="G4614" s="87">
        <v>43714</v>
      </c>
      <c r="H4614" t="s">
        <v>6807</v>
      </c>
      <c r="I4614" t="s">
        <v>6979</v>
      </c>
      <c r="J4614" t="s">
        <v>7226</v>
      </c>
      <c r="K4614">
        <v>10257</v>
      </c>
      <c r="L4614" t="s">
        <v>7220</v>
      </c>
      <c r="M4614" s="87">
        <v>43717</v>
      </c>
      <c r="N4614" t="s">
        <v>1551</v>
      </c>
      <c r="O4614" t="s">
        <v>1552</v>
      </c>
      <c r="P4614" s="61">
        <v>2970</v>
      </c>
      <c r="Q4614" t="s">
        <v>1552</v>
      </c>
      <c r="R4614" s="61">
        <v>2970</v>
      </c>
      <c r="S4614" s="61">
        <v>0</v>
      </c>
    </row>
    <row r="4615" spans="1:19" x14ac:dyDescent="0.2">
      <c r="A4615" t="s">
        <v>648</v>
      </c>
      <c r="B4615" t="s">
        <v>1065</v>
      </c>
      <c r="C4615" t="s">
        <v>1436</v>
      </c>
      <c r="D4615" t="s">
        <v>239</v>
      </c>
      <c r="E4615" t="s">
        <v>1546</v>
      </c>
      <c r="F4615" t="s">
        <v>117</v>
      </c>
      <c r="G4615" s="87">
        <v>43714</v>
      </c>
      <c r="H4615" t="s">
        <v>6820</v>
      </c>
      <c r="I4615" t="s">
        <v>6867</v>
      </c>
      <c r="K4615">
        <v>10257</v>
      </c>
      <c r="L4615" t="s">
        <v>7224</v>
      </c>
      <c r="M4615" s="87">
        <v>43717</v>
      </c>
      <c r="N4615" t="s">
        <v>1551</v>
      </c>
      <c r="O4615" t="s">
        <v>1552</v>
      </c>
      <c r="P4615" s="61">
        <v>-200</v>
      </c>
      <c r="Q4615" t="s">
        <v>1552</v>
      </c>
      <c r="R4615" s="61">
        <v>0</v>
      </c>
      <c r="S4615" s="61">
        <v>-200</v>
      </c>
    </row>
    <row r="4616" spans="1:19" x14ac:dyDescent="0.2">
      <c r="A4616" t="s">
        <v>648</v>
      </c>
      <c r="B4616" t="s">
        <v>1065</v>
      </c>
      <c r="C4616" t="s">
        <v>1436</v>
      </c>
      <c r="D4616" t="s">
        <v>239</v>
      </c>
      <c r="E4616" t="s">
        <v>1546</v>
      </c>
      <c r="F4616" t="s">
        <v>117</v>
      </c>
      <c r="G4616" s="87">
        <v>43714</v>
      </c>
      <c r="H4616" t="s">
        <v>6820</v>
      </c>
      <c r="I4616" t="s">
        <v>6944</v>
      </c>
      <c r="K4616">
        <v>10257</v>
      </c>
      <c r="L4616" t="s">
        <v>7227</v>
      </c>
      <c r="M4616" s="87">
        <v>43717</v>
      </c>
      <c r="N4616" t="s">
        <v>1551</v>
      </c>
      <c r="O4616" t="s">
        <v>1552</v>
      </c>
      <c r="P4616" s="61">
        <v>-2294.62</v>
      </c>
      <c r="Q4616" t="s">
        <v>1552</v>
      </c>
      <c r="R4616" s="61">
        <v>0</v>
      </c>
      <c r="S4616" s="61">
        <v>-2294.62</v>
      </c>
    </row>
    <row r="4617" spans="1:19" x14ac:dyDescent="0.2">
      <c r="A4617" t="s">
        <v>648</v>
      </c>
      <c r="B4617" t="s">
        <v>1065</v>
      </c>
      <c r="C4617" t="s">
        <v>1436</v>
      </c>
      <c r="D4617" t="s">
        <v>239</v>
      </c>
      <c r="E4617" t="s">
        <v>1546</v>
      </c>
      <c r="F4617" t="s">
        <v>117</v>
      </c>
      <c r="G4617" s="87">
        <v>43714</v>
      </c>
      <c r="H4617" t="s">
        <v>6820</v>
      </c>
      <c r="I4617" t="s">
        <v>6987</v>
      </c>
      <c r="K4617">
        <v>10257</v>
      </c>
      <c r="L4617" t="s">
        <v>7224</v>
      </c>
      <c r="M4617" s="87">
        <v>43717</v>
      </c>
      <c r="N4617" t="s">
        <v>1551</v>
      </c>
      <c r="O4617" t="s">
        <v>1552</v>
      </c>
      <c r="P4617" s="61">
        <v>-250</v>
      </c>
      <c r="Q4617" t="s">
        <v>1552</v>
      </c>
      <c r="R4617" s="61">
        <v>0</v>
      </c>
      <c r="S4617" s="61">
        <v>-250</v>
      </c>
    </row>
    <row r="4618" spans="1:19" x14ac:dyDescent="0.2">
      <c r="A4618" t="s">
        <v>648</v>
      </c>
      <c r="B4618" t="s">
        <v>1065</v>
      </c>
      <c r="C4618" t="s">
        <v>1436</v>
      </c>
      <c r="D4618" t="s">
        <v>239</v>
      </c>
      <c r="E4618" t="s">
        <v>1546</v>
      </c>
      <c r="F4618" t="s">
        <v>117</v>
      </c>
      <c r="G4618" s="87">
        <v>43714</v>
      </c>
      <c r="H4618" t="s">
        <v>6807</v>
      </c>
      <c r="I4618" t="s">
        <v>6862</v>
      </c>
      <c r="J4618" t="s">
        <v>7228</v>
      </c>
      <c r="K4618">
        <v>10257</v>
      </c>
      <c r="L4618" t="s">
        <v>7220</v>
      </c>
      <c r="M4618" s="87">
        <v>43717</v>
      </c>
      <c r="N4618" t="s">
        <v>1551</v>
      </c>
      <c r="O4618" t="s">
        <v>1552</v>
      </c>
      <c r="P4618" s="61">
        <v>764.5</v>
      </c>
      <c r="Q4618" t="s">
        <v>1552</v>
      </c>
      <c r="R4618" s="61">
        <v>764.5</v>
      </c>
      <c r="S4618" s="61">
        <v>0</v>
      </c>
    </row>
    <row r="4619" spans="1:19" x14ac:dyDescent="0.2">
      <c r="A4619" t="s">
        <v>648</v>
      </c>
      <c r="B4619" t="s">
        <v>1065</v>
      </c>
      <c r="C4619" t="s">
        <v>1436</v>
      </c>
      <c r="D4619" t="s">
        <v>239</v>
      </c>
      <c r="E4619" t="s">
        <v>1546</v>
      </c>
      <c r="F4619" t="s">
        <v>117</v>
      </c>
      <c r="G4619" s="87">
        <v>43717</v>
      </c>
      <c r="H4619" t="s">
        <v>2974</v>
      </c>
      <c r="I4619" t="s">
        <v>5175</v>
      </c>
      <c r="J4619" t="s">
        <v>5176</v>
      </c>
      <c r="K4619">
        <v>10259</v>
      </c>
      <c r="L4619" t="s">
        <v>5177</v>
      </c>
      <c r="M4619" s="87">
        <v>43718</v>
      </c>
      <c r="N4619" t="s">
        <v>1551</v>
      </c>
      <c r="O4619" t="s">
        <v>1552</v>
      </c>
      <c r="P4619" s="61">
        <v>-979</v>
      </c>
      <c r="Q4619" t="s">
        <v>1552</v>
      </c>
      <c r="R4619" s="61">
        <v>0</v>
      </c>
      <c r="S4619" s="61">
        <v>-979</v>
      </c>
    </row>
    <row r="4620" spans="1:19" x14ac:dyDescent="0.2">
      <c r="A4620" t="s">
        <v>648</v>
      </c>
      <c r="B4620" t="s">
        <v>1065</v>
      </c>
      <c r="C4620" t="s">
        <v>1436</v>
      </c>
      <c r="D4620" t="s">
        <v>239</v>
      </c>
      <c r="E4620" t="s">
        <v>1546</v>
      </c>
      <c r="F4620" t="s">
        <v>117</v>
      </c>
      <c r="G4620" s="87">
        <v>43717</v>
      </c>
      <c r="H4620" t="s">
        <v>2974</v>
      </c>
      <c r="I4620" t="s">
        <v>5178</v>
      </c>
      <c r="J4620" t="s">
        <v>5179</v>
      </c>
      <c r="K4620">
        <v>10259</v>
      </c>
      <c r="L4620" t="s">
        <v>5177</v>
      </c>
      <c r="M4620" s="87">
        <v>43718</v>
      </c>
      <c r="N4620" t="s">
        <v>1551</v>
      </c>
      <c r="O4620" t="s">
        <v>1552</v>
      </c>
      <c r="P4620" s="61">
        <v>-539</v>
      </c>
      <c r="Q4620" t="s">
        <v>1552</v>
      </c>
      <c r="R4620" s="61">
        <v>0</v>
      </c>
      <c r="S4620" s="61">
        <v>-539</v>
      </c>
    </row>
    <row r="4621" spans="1:19" x14ac:dyDescent="0.2">
      <c r="A4621" t="s">
        <v>648</v>
      </c>
      <c r="B4621" t="s">
        <v>1065</v>
      </c>
      <c r="C4621" t="s">
        <v>1436</v>
      </c>
      <c r="D4621" t="s">
        <v>239</v>
      </c>
      <c r="E4621" t="s">
        <v>1546</v>
      </c>
      <c r="F4621" t="s">
        <v>117</v>
      </c>
      <c r="G4621" s="87">
        <v>43717</v>
      </c>
      <c r="H4621" t="s">
        <v>2974</v>
      </c>
      <c r="I4621" t="s">
        <v>5180</v>
      </c>
      <c r="J4621" t="s">
        <v>4827</v>
      </c>
      <c r="K4621">
        <v>10259</v>
      </c>
      <c r="L4621" t="s">
        <v>5177</v>
      </c>
      <c r="M4621" s="87">
        <v>43718</v>
      </c>
      <c r="N4621" t="s">
        <v>1551</v>
      </c>
      <c r="O4621" t="s">
        <v>1552</v>
      </c>
      <c r="P4621" s="61">
        <v>-200</v>
      </c>
      <c r="Q4621" t="s">
        <v>1552</v>
      </c>
      <c r="R4621" s="61">
        <v>0</v>
      </c>
      <c r="S4621" s="61">
        <v>-200</v>
      </c>
    </row>
    <row r="4622" spans="1:19" x14ac:dyDescent="0.2">
      <c r="A4622" t="s">
        <v>648</v>
      </c>
      <c r="B4622" t="s">
        <v>1065</v>
      </c>
      <c r="C4622" t="s">
        <v>1436</v>
      </c>
      <c r="D4622" t="s">
        <v>239</v>
      </c>
      <c r="E4622" t="s">
        <v>1546</v>
      </c>
      <c r="F4622" t="s">
        <v>117</v>
      </c>
      <c r="G4622" s="87">
        <v>43717</v>
      </c>
      <c r="H4622" t="s">
        <v>2974</v>
      </c>
      <c r="I4622" t="s">
        <v>5195</v>
      </c>
      <c r="J4622" t="s">
        <v>5127</v>
      </c>
      <c r="K4622">
        <v>10259</v>
      </c>
      <c r="L4622" t="s">
        <v>5177</v>
      </c>
      <c r="M4622" s="87">
        <v>43718</v>
      </c>
      <c r="N4622" t="s">
        <v>1551</v>
      </c>
      <c r="O4622" t="s">
        <v>1552</v>
      </c>
      <c r="P4622" s="61">
        <v>-1639</v>
      </c>
      <c r="Q4622" t="s">
        <v>1552</v>
      </c>
      <c r="R4622" s="61">
        <v>0</v>
      </c>
      <c r="S4622" s="61">
        <v>-1639</v>
      </c>
    </row>
    <row r="4623" spans="1:19" x14ac:dyDescent="0.2">
      <c r="A4623" t="s">
        <v>648</v>
      </c>
      <c r="B4623" t="s">
        <v>1065</v>
      </c>
      <c r="C4623" t="s">
        <v>1436</v>
      </c>
      <c r="D4623" t="s">
        <v>239</v>
      </c>
      <c r="E4623" t="s">
        <v>1546</v>
      </c>
      <c r="F4623" t="s">
        <v>117</v>
      </c>
      <c r="G4623" s="87">
        <v>43717</v>
      </c>
      <c r="H4623" t="s">
        <v>6807</v>
      </c>
      <c r="I4623" t="s">
        <v>7229</v>
      </c>
      <c r="J4623" t="s">
        <v>7230</v>
      </c>
      <c r="K4623">
        <v>10259</v>
      </c>
      <c r="L4623" t="s">
        <v>7231</v>
      </c>
      <c r="M4623" s="87">
        <v>43718</v>
      </c>
      <c r="N4623" t="s">
        <v>1551</v>
      </c>
      <c r="O4623" t="s">
        <v>1552</v>
      </c>
      <c r="P4623" s="61">
        <v>539</v>
      </c>
      <c r="Q4623" t="s">
        <v>1552</v>
      </c>
      <c r="R4623" s="61">
        <v>539</v>
      </c>
      <c r="S4623" s="61">
        <v>0</v>
      </c>
    </row>
    <row r="4624" spans="1:19" x14ac:dyDescent="0.2">
      <c r="A4624" t="s">
        <v>648</v>
      </c>
      <c r="B4624" t="s">
        <v>1065</v>
      </c>
      <c r="C4624" t="s">
        <v>1436</v>
      </c>
      <c r="D4624" t="s">
        <v>239</v>
      </c>
      <c r="E4624" t="s">
        <v>1546</v>
      </c>
      <c r="F4624" t="s">
        <v>117</v>
      </c>
      <c r="G4624" s="87">
        <v>43717</v>
      </c>
      <c r="H4624" t="s">
        <v>6807</v>
      </c>
      <c r="I4624" t="s">
        <v>7045</v>
      </c>
      <c r="J4624" t="s">
        <v>7232</v>
      </c>
      <c r="K4624">
        <v>10259</v>
      </c>
      <c r="L4624" t="s">
        <v>7231</v>
      </c>
      <c r="M4624" s="87">
        <v>43718</v>
      </c>
      <c r="N4624" t="s">
        <v>1551</v>
      </c>
      <c r="O4624" t="s">
        <v>1552</v>
      </c>
      <c r="P4624" s="61">
        <v>200</v>
      </c>
      <c r="Q4624" t="s">
        <v>1552</v>
      </c>
      <c r="R4624" s="61">
        <v>200</v>
      </c>
      <c r="S4624" s="61">
        <v>0</v>
      </c>
    </row>
    <row r="4625" spans="1:19" x14ac:dyDescent="0.2">
      <c r="A4625" t="s">
        <v>648</v>
      </c>
      <c r="B4625" t="s">
        <v>1065</v>
      </c>
      <c r="C4625" t="s">
        <v>1436</v>
      </c>
      <c r="D4625" t="s">
        <v>239</v>
      </c>
      <c r="E4625" t="s">
        <v>1546</v>
      </c>
      <c r="F4625" t="s">
        <v>117</v>
      </c>
      <c r="G4625" s="87">
        <v>43717</v>
      </c>
      <c r="H4625" t="s">
        <v>6807</v>
      </c>
      <c r="I4625" t="s">
        <v>7201</v>
      </c>
      <c r="J4625" t="s">
        <v>7233</v>
      </c>
      <c r="K4625">
        <v>10259</v>
      </c>
      <c r="L4625" t="s">
        <v>7231</v>
      </c>
      <c r="M4625" s="87">
        <v>43718</v>
      </c>
      <c r="N4625" t="s">
        <v>1551</v>
      </c>
      <c r="O4625" t="s">
        <v>1552</v>
      </c>
      <c r="P4625" s="61">
        <v>1639</v>
      </c>
      <c r="Q4625" t="s">
        <v>1552</v>
      </c>
      <c r="R4625" s="61">
        <v>1639</v>
      </c>
      <c r="S4625" s="61">
        <v>0</v>
      </c>
    </row>
    <row r="4626" spans="1:19" x14ac:dyDescent="0.2">
      <c r="A4626" t="s">
        <v>648</v>
      </c>
      <c r="B4626" t="s">
        <v>1065</v>
      </c>
      <c r="C4626" t="s">
        <v>1436</v>
      </c>
      <c r="D4626" t="s">
        <v>239</v>
      </c>
      <c r="E4626" t="s">
        <v>1546</v>
      </c>
      <c r="F4626" t="s">
        <v>117</v>
      </c>
      <c r="G4626" s="87">
        <v>43717</v>
      </c>
      <c r="H4626" t="s">
        <v>6807</v>
      </c>
      <c r="I4626" t="s">
        <v>7234</v>
      </c>
      <c r="J4626" t="s">
        <v>7235</v>
      </c>
      <c r="K4626">
        <v>10259</v>
      </c>
      <c r="L4626" t="s">
        <v>7231</v>
      </c>
      <c r="M4626" s="87">
        <v>43718</v>
      </c>
      <c r="N4626" t="s">
        <v>1551</v>
      </c>
      <c r="O4626" t="s">
        <v>1552</v>
      </c>
      <c r="P4626" s="61">
        <v>979</v>
      </c>
      <c r="Q4626" t="s">
        <v>1552</v>
      </c>
      <c r="R4626" s="61">
        <v>979</v>
      </c>
      <c r="S4626" s="61">
        <v>0</v>
      </c>
    </row>
    <row r="4627" spans="1:19" x14ac:dyDescent="0.2">
      <c r="A4627" t="s">
        <v>648</v>
      </c>
      <c r="B4627" t="s">
        <v>1065</v>
      </c>
      <c r="C4627" t="s">
        <v>1436</v>
      </c>
      <c r="D4627" t="s">
        <v>239</v>
      </c>
      <c r="E4627" t="s">
        <v>1546</v>
      </c>
      <c r="F4627" t="s">
        <v>117</v>
      </c>
      <c r="G4627" s="87">
        <v>43718</v>
      </c>
      <c r="H4627" t="s">
        <v>2974</v>
      </c>
      <c r="I4627" t="s">
        <v>4485</v>
      </c>
      <c r="J4627" t="s">
        <v>5200</v>
      </c>
      <c r="K4627">
        <v>10259</v>
      </c>
      <c r="L4627" t="s">
        <v>5201</v>
      </c>
      <c r="M4627" s="87">
        <v>43718</v>
      </c>
      <c r="N4627" t="s">
        <v>1551</v>
      </c>
      <c r="O4627" t="s">
        <v>1552</v>
      </c>
      <c r="P4627" s="61">
        <v>300</v>
      </c>
      <c r="Q4627" t="s">
        <v>1552</v>
      </c>
      <c r="R4627" s="61">
        <v>300</v>
      </c>
      <c r="S4627" s="61">
        <v>0</v>
      </c>
    </row>
    <row r="4628" spans="1:19" x14ac:dyDescent="0.2">
      <c r="A4628" t="s">
        <v>648</v>
      </c>
      <c r="B4628" t="s">
        <v>1065</v>
      </c>
      <c r="C4628" t="s">
        <v>1436</v>
      </c>
      <c r="D4628" t="s">
        <v>239</v>
      </c>
      <c r="E4628" t="s">
        <v>1546</v>
      </c>
      <c r="F4628" t="s">
        <v>117</v>
      </c>
      <c r="G4628" s="87">
        <v>43718</v>
      </c>
      <c r="H4628" t="s">
        <v>2974</v>
      </c>
      <c r="I4628" t="s">
        <v>5202</v>
      </c>
      <c r="J4628" t="s">
        <v>4516</v>
      </c>
      <c r="K4628">
        <v>10270</v>
      </c>
      <c r="L4628" t="s">
        <v>5203</v>
      </c>
      <c r="M4628" s="87">
        <v>43732</v>
      </c>
      <c r="N4628" t="s">
        <v>1635</v>
      </c>
      <c r="O4628" t="s">
        <v>1552</v>
      </c>
      <c r="P4628" s="61">
        <v>-550</v>
      </c>
      <c r="Q4628" t="s">
        <v>1552</v>
      </c>
      <c r="R4628" s="61">
        <v>0</v>
      </c>
      <c r="S4628" s="61">
        <v>-550</v>
      </c>
    </row>
    <row r="4629" spans="1:19" x14ac:dyDescent="0.2">
      <c r="A4629" t="s">
        <v>648</v>
      </c>
      <c r="B4629" t="s">
        <v>1065</v>
      </c>
      <c r="C4629" t="s">
        <v>1436</v>
      </c>
      <c r="D4629" t="s">
        <v>239</v>
      </c>
      <c r="E4629" t="s">
        <v>1546</v>
      </c>
      <c r="F4629" t="s">
        <v>117</v>
      </c>
      <c r="G4629" s="87">
        <v>43718</v>
      </c>
      <c r="H4629" t="s">
        <v>2974</v>
      </c>
      <c r="I4629" t="s">
        <v>5217</v>
      </c>
      <c r="J4629" t="s">
        <v>4530</v>
      </c>
      <c r="K4629">
        <v>10264</v>
      </c>
      <c r="L4629" t="s">
        <v>5218</v>
      </c>
      <c r="M4629" s="87">
        <v>43718</v>
      </c>
      <c r="N4629" t="s">
        <v>1551</v>
      </c>
      <c r="O4629" t="s">
        <v>1552</v>
      </c>
      <c r="P4629" s="61">
        <v>202.42</v>
      </c>
      <c r="Q4629" t="s">
        <v>1552</v>
      </c>
      <c r="R4629" s="61">
        <v>202.42</v>
      </c>
      <c r="S4629" s="61">
        <v>0</v>
      </c>
    </row>
    <row r="4630" spans="1:19" x14ac:dyDescent="0.2">
      <c r="A4630" t="s">
        <v>648</v>
      </c>
      <c r="B4630" t="s">
        <v>1065</v>
      </c>
      <c r="C4630" t="s">
        <v>1436</v>
      </c>
      <c r="D4630" t="s">
        <v>239</v>
      </c>
      <c r="E4630" t="s">
        <v>1546</v>
      </c>
      <c r="F4630" t="s">
        <v>117</v>
      </c>
      <c r="G4630" s="87">
        <v>43718</v>
      </c>
      <c r="H4630" t="s">
        <v>2974</v>
      </c>
      <c r="I4630" t="s">
        <v>5219</v>
      </c>
      <c r="J4630" t="s">
        <v>4532</v>
      </c>
      <c r="K4630">
        <v>10264</v>
      </c>
      <c r="L4630" t="s">
        <v>5218</v>
      </c>
      <c r="M4630" s="87">
        <v>43718</v>
      </c>
      <c r="N4630" t="s">
        <v>1551</v>
      </c>
      <c r="O4630" t="s">
        <v>1552</v>
      </c>
      <c r="P4630" s="61">
        <v>276.58</v>
      </c>
      <c r="Q4630" t="s">
        <v>1552</v>
      </c>
      <c r="R4630" s="61">
        <v>276.58</v>
      </c>
      <c r="S4630" s="61">
        <v>0</v>
      </c>
    </row>
    <row r="4631" spans="1:19" x14ac:dyDescent="0.2">
      <c r="A4631" t="s">
        <v>648</v>
      </c>
      <c r="B4631" t="s">
        <v>1065</v>
      </c>
      <c r="C4631" t="s">
        <v>1436</v>
      </c>
      <c r="D4631" t="s">
        <v>239</v>
      </c>
      <c r="E4631" t="s">
        <v>1546</v>
      </c>
      <c r="F4631" t="s">
        <v>117</v>
      </c>
      <c r="G4631" s="87">
        <v>43718</v>
      </c>
      <c r="H4631" t="s">
        <v>2974</v>
      </c>
      <c r="I4631" t="s">
        <v>5220</v>
      </c>
      <c r="J4631" t="s">
        <v>4534</v>
      </c>
      <c r="K4631">
        <v>10264</v>
      </c>
      <c r="L4631" t="s">
        <v>5218</v>
      </c>
      <c r="M4631" s="87">
        <v>43718</v>
      </c>
      <c r="N4631" t="s">
        <v>1551</v>
      </c>
      <c r="O4631" t="s">
        <v>1552</v>
      </c>
      <c r="P4631" s="61">
        <v>321.54000000000002</v>
      </c>
      <c r="Q4631" t="s">
        <v>1552</v>
      </c>
      <c r="R4631" s="61">
        <v>321.54000000000002</v>
      </c>
      <c r="S4631" s="61">
        <v>0</v>
      </c>
    </row>
    <row r="4632" spans="1:19" x14ac:dyDescent="0.2">
      <c r="A4632" t="s">
        <v>648</v>
      </c>
      <c r="B4632" t="s">
        <v>1065</v>
      </c>
      <c r="C4632" t="s">
        <v>1436</v>
      </c>
      <c r="D4632" t="s">
        <v>239</v>
      </c>
      <c r="E4632" t="s">
        <v>1546</v>
      </c>
      <c r="F4632" t="s">
        <v>117</v>
      </c>
      <c r="G4632" s="87">
        <v>43718</v>
      </c>
      <c r="H4632" t="s">
        <v>2974</v>
      </c>
      <c r="I4632" t="s">
        <v>5221</v>
      </c>
      <c r="J4632" t="s">
        <v>4536</v>
      </c>
      <c r="K4632">
        <v>10264</v>
      </c>
      <c r="L4632" t="s">
        <v>5218</v>
      </c>
      <c r="M4632" s="87">
        <v>43718</v>
      </c>
      <c r="N4632" t="s">
        <v>1551</v>
      </c>
      <c r="O4632" t="s">
        <v>1552</v>
      </c>
      <c r="P4632" s="61">
        <v>242.25</v>
      </c>
      <c r="Q4632" t="s">
        <v>1552</v>
      </c>
      <c r="R4632" s="61">
        <v>242.25</v>
      </c>
      <c r="S4632" s="61">
        <v>0</v>
      </c>
    </row>
    <row r="4633" spans="1:19" x14ac:dyDescent="0.2">
      <c r="A4633" t="s">
        <v>648</v>
      </c>
      <c r="B4633" t="s">
        <v>1065</v>
      </c>
      <c r="C4633" t="s">
        <v>1436</v>
      </c>
      <c r="D4633" t="s">
        <v>239</v>
      </c>
      <c r="E4633" t="s">
        <v>1546</v>
      </c>
      <c r="F4633" t="s">
        <v>117</v>
      </c>
      <c r="G4633" s="87">
        <v>43718</v>
      </c>
      <c r="H4633" t="s">
        <v>2974</v>
      </c>
      <c r="I4633" t="s">
        <v>5222</v>
      </c>
      <c r="J4633" t="s">
        <v>4538</v>
      </c>
      <c r="K4633">
        <v>10264</v>
      </c>
      <c r="L4633" t="s">
        <v>5218</v>
      </c>
      <c r="M4633" s="87">
        <v>43718</v>
      </c>
      <c r="N4633" t="s">
        <v>1551</v>
      </c>
      <c r="O4633" t="s">
        <v>1552</v>
      </c>
      <c r="P4633" s="61">
        <v>457.52</v>
      </c>
      <c r="Q4633" t="s">
        <v>1552</v>
      </c>
      <c r="R4633" s="61">
        <v>457.52</v>
      </c>
      <c r="S4633" s="61">
        <v>0</v>
      </c>
    </row>
    <row r="4634" spans="1:19" x14ac:dyDescent="0.2">
      <c r="A4634" t="s">
        <v>648</v>
      </c>
      <c r="B4634" t="s">
        <v>1065</v>
      </c>
      <c r="C4634" t="s">
        <v>1436</v>
      </c>
      <c r="D4634" t="s">
        <v>239</v>
      </c>
      <c r="E4634" t="s">
        <v>1546</v>
      </c>
      <c r="F4634" t="s">
        <v>117</v>
      </c>
      <c r="G4634" s="87">
        <v>43718</v>
      </c>
      <c r="H4634" t="s">
        <v>2974</v>
      </c>
      <c r="I4634" t="s">
        <v>5223</v>
      </c>
      <c r="J4634" t="s">
        <v>4528</v>
      </c>
      <c r="K4634">
        <v>10264</v>
      </c>
      <c r="L4634" t="s">
        <v>5218</v>
      </c>
      <c r="M4634" s="87">
        <v>43718</v>
      </c>
      <c r="N4634" t="s">
        <v>1551</v>
      </c>
      <c r="O4634" t="s">
        <v>1552</v>
      </c>
      <c r="P4634" s="61">
        <v>264.70999999999998</v>
      </c>
      <c r="Q4634" t="s">
        <v>1552</v>
      </c>
      <c r="R4634" s="61">
        <v>264.70999999999998</v>
      </c>
      <c r="S4634" s="61">
        <v>0</v>
      </c>
    </row>
    <row r="4635" spans="1:19" x14ac:dyDescent="0.2">
      <c r="A4635" t="s">
        <v>648</v>
      </c>
      <c r="B4635" t="s">
        <v>1065</v>
      </c>
      <c r="C4635" t="s">
        <v>1436</v>
      </c>
      <c r="D4635" t="s">
        <v>239</v>
      </c>
      <c r="E4635" t="s">
        <v>1546</v>
      </c>
      <c r="F4635" t="s">
        <v>117</v>
      </c>
      <c r="G4635" s="87">
        <v>43718</v>
      </c>
      <c r="H4635" t="s">
        <v>2974</v>
      </c>
      <c r="I4635" t="s">
        <v>5224</v>
      </c>
      <c r="J4635" t="s">
        <v>4525</v>
      </c>
      <c r="K4635">
        <v>10264</v>
      </c>
      <c r="L4635" t="s">
        <v>5218</v>
      </c>
      <c r="M4635" s="87">
        <v>43718</v>
      </c>
      <c r="N4635" t="s">
        <v>1551</v>
      </c>
      <c r="O4635" t="s">
        <v>1552</v>
      </c>
      <c r="P4635" s="61">
        <v>469.64</v>
      </c>
      <c r="Q4635" t="s">
        <v>1552</v>
      </c>
      <c r="R4635" s="61">
        <v>469.64</v>
      </c>
      <c r="S4635" s="61">
        <v>0</v>
      </c>
    </row>
    <row r="4636" spans="1:19" x14ac:dyDescent="0.2">
      <c r="A4636" t="s">
        <v>648</v>
      </c>
      <c r="B4636" t="s">
        <v>1065</v>
      </c>
      <c r="C4636" t="s">
        <v>1436</v>
      </c>
      <c r="D4636" t="s">
        <v>239</v>
      </c>
      <c r="E4636" t="s">
        <v>1546</v>
      </c>
      <c r="F4636" t="s">
        <v>117</v>
      </c>
      <c r="G4636" s="87">
        <v>43718</v>
      </c>
      <c r="H4636" t="s">
        <v>6807</v>
      </c>
      <c r="I4636" t="s">
        <v>6835</v>
      </c>
      <c r="J4636" t="s">
        <v>7236</v>
      </c>
      <c r="K4636">
        <v>10270</v>
      </c>
      <c r="L4636" t="s">
        <v>7237</v>
      </c>
      <c r="M4636" s="87">
        <v>43732</v>
      </c>
      <c r="N4636" t="s">
        <v>1635</v>
      </c>
      <c r="O4636" t="s">
        <v>1552</v>
      </c>
      <c r="P4636" s="61">
        <v>550</v>
      </c>
      <c r="Q4636" t="s">
        <v>1552</v>
      </c>
      <c r="R4636" s="61">
        <v>550</v>
      </c>
      <c r="S4636" s="61">
        <v>0</v>
      </c>
    </row>
    <row r="4637" spans="1:19" x14ac:dyDescent="0.2">
      <c r="A4637" t="s">
        <v>648</v>
      </c>
      <c r="B4637" t="s">
        <v>1065</v>
      </c>
      <c r="C4637" t="s">
        <v>1436</v>
      </c>
      <c r="D4637" t="s">
        <v>239</v>
      </c>
      <c r="E4637" t="s">
        <v>1546</v>
      </c>
      <c r="F4637" t="s">
        <v>117</v>
      </c>
      <c r="G4637" s="87">
        <v>43718</v>
      </c>
      <c r="H4637" t="s">
        <v>6820</v>
      </c>
      <c r="I4637" t="s">
        <v>7238</v>
      </c>
      <c r="K4637">
        <v>10259</v>
      </c>
      <c r="L4637" t="s">
        <v>7239</v>
      </c>
      <c r="M4637" s="87">
        <v>43718</v>
      </c>
      <c r="N4637" t="s">
        <v>1551</v>
      </c>
      <c r="O4637" t="s">
        <v>1552</v>
      </c>
      <c r="P4637" s="61">
        <v>-300</v>
      </c>
      <c r="Q4637" t="s">
        <v>1552</v>
      </c>
      <c r="R4637" s="61">
        <v>0</v>
      </c>
      <c r="S4637" s="61">
        <v>-300</v>
      </c>
    </row>
    <row r="4638" spans="1:19" x14ac:dyDescent="0.2">
      <c r="A4638" t="s">
        <v>648</v>
      </c>
      <c r="B4638" t="s">
        <v>1065</v>
      </c>
      <c r="C4638" t="s">
        <v>1436</v>
      </c>
      <c r="D4638" t="s">
        <v>239</v>
      </c>
      <c r="E4638" t="s">
        <v>1546</v>
      </c>
      <c r="F4638" t="s">
        <v>117</v>
      </c>
      <c r="G4638" s="87">
        <v>43718</v>
      </c>
      <c r="H4638" t="s">
        <v>6820</v>
      </c>
      <c r="I4638" t="s">
        <v>6839</v>
      </c>
      <c r="K4638">
        <v>10264</v>
      </c>
      <c r="L4638" t="s">
        <v>7240</v>
      </c>
      <c r="M4638" s="87">
        <v>43718</v>
      </c>
      <c r="N4638" t="s">
        <v>1551</v>
      </c>
      <c r="O4638" t="s">
        <v>1552</v>
      </c>
      <c r="P4638" s="61">
        <v>-202.42</v>
      </c>
      <c r="Q4638" t="s">
        <v>1552</v>
      </c>
      <c r="R4638" s="61">
        <v>0</v>
      </c>
      <c r="S4638" s="61">
        <v>-202.42</v>
      </c>
    </row>
    <row r="4639" spans="1:19" x14ac:dyDescent="0.2">
      <c r="A4639" t="s">
        <v>648</v>
      </c>
      <c r="B4639" t="s">
        <v>1065</v>
      </c>
      <c r="C4639" t="s">
        <v>1436</v>
      </c>
      <c r="D4639" t="s">
        <v>239</v>
      </c>
      <c r="E4639" t="s">
        <v>1546</v>
      </c>
      <c r="F4639" t="s">
        <v>117</v>
      </c>
      <c r="G4639" s="87">
        <v>43718</v>
      </c>
      <c r="H4639" t="s">
        <v>6820</v>
      </c>
      <c r="I4639" t="s">
        <v>6841</v>
      </c>
      <c r="K4639">
        <v>10264</v>
      </c>
      <c r="L4639" t="s">
        <v>7240</v>
      </c>
      <c r="M4639" s="87">
        <v>43718</v>
      </c>
      <c r="N4639" t="s">
        <v>1551</v>
      </c>
      <c r="O4639" t="s">
        <v>1552</v>
      </c>
      <c r="P4639" s="61">
        <v>-276.58</v>
      </c>
      <c r="Q4639" t="s">
        <v>1552</v>
      </c>
      <c r="R4639" s="61">
        <v>0</v>
      </c>
      <c r="S4639" s="61">
        <v>-276.58</v>
      </c>
    </row>
    <row r="4640" spans="1:19" x14ac:dyDescent="0.2">
      <c r="A4640" t="s">
        <v>648</v>
      </c>
      <c r="B4640" t="s">
        <v>1065</v>
      </c>
      <c r="C4640" t="s">
        <v>1436</v>
      </c>
      <c r="D4640" t="s">
        <v>239</v>
      </c>
      <c r="E4640" t="s">
        <v>1546</v>
      </c>
      <c r="F4640" t="s">
        <v>117</v>
      </c>
      <c r="G4640" s="87">
        <v>43718</v>
      </c>
      <c r="H4640" t="s">
        <v>6820</v>
      </c>
      <c r="I4640" t="s">
        <v>6842</v>
      </c>
      <c r="K4640">
        <v>10264</v>
      </c>
      <c r="L4640" t="s">
        <v>7240</v>
      </c>
      <c r="M4640" s="87">
        <v>43718</v>
      </c>
      <c r="N4640" t="s">
        <v>1551</v>
      </c>
      <c r="O4640" t="s">
        <v>1552</v>
      </c>
      <c r="P4640" s="61">
        <v>-321.54000000000002</v>
      </c>
      <c r="Q4640" t="s">
        <v>1552</v>
      </c>
      <c r="R4640" s="61">
        <v>0</v>
      </c>
      <c r="S4640" s="61">
        <v>-321.54000000000002</v>
      </c>
    </row>
    <row r="4641" spans="1:19" x14ac:dyDescent="0.2">
      <c r="A4641" t="s">
        <v>648</v>
      </c>
      <c r="B4641" t="s">
        <v>1065</v>
      </c>
      <c r="C4641" t="s">
        <v>1436</v>
      </c>
      <c r="D4641" t="s">
        <v>239</v>
      </c>
      <c r="E4641" t="s">
        <v>1546</v>
      </c>
      <c r="F4641" t="s">
        <v>117</v>
      </c>
      <c r="G4641" s="87">
        <v>43718</v>
      </c>
      <c r="H4641" t="s">
        <v>6820</v>
      </c>
      <c r="I4641" t="s">
        <v>6843</v>
      </c>
      <c r="K4641">
        <v>10264</v>
      </c>
      <c r="L4641" t="s">
        <v>7240</v>
      </c>
      <c r="M4641" s="87">
        <v>43718</v>
      </c>
      <c r="N4641" t="s">
        <v>1551</v>
      </c>
      <c r="O4641" t="s">
        <v>1552</v>
      </c>
      <c r="P4641" s="61">
        <v>-242.25</v>
      </c>
      <c r="Q4641" t="s">
        <v>1552</v>
      </c>
      <c r="R4641" s="61">
        <v>0</v>
      </c>
      <c r="S4641" s="61">
        <v>-242.25</v>
      </c>
    </row>
    <row r="4642" spans="1:19" x14ac:dyDescent="0.2">
      <c r="A4642" t="s">
        <v>648</v>
      </c>
      <c r="B4642" t="s">
        <v>1065</v>
      </c>
      <c r="C4642" t="s">
        <v>1436</v>
      </c>
      <c r="D4642" t="s">
        <v>239</v>
      </c>
      <c r="E4642" t="s">
        <v>1546</v>
      </c>
      <c r="F4642" t="s">
        <v>117</v>
      </c>
      <c r="G4642" s="87">
        <v>43718</v>
      </c>
      <c r="H4642" t="s">
        <v>6820</v>
      </c>
      <c r="I4642" t="s">
        <v>6844</v>
      </c>
      <c r="K4642">
        <v>10264</v>
      </c>
      <c r="L4642" t="s">
        <v>7240</v>
      </c>
      <c r="M4642" s="87">
        <v>43718</v>
      </c>
      <c r="N4642" t="s">
        <v>1551</v>
      </c>
      <c r="O4642" t="s">
        <v>1552</v>
      </c>
      <c r="P4642" s="61">
        <v>-457.52</v>
      </c>
      <c r="Q4642" t="s">
        <v>1552</v>
      </c>
      <c r="R4642" s="61">
        <v>0</v>
      </c>
      <c r="S4642" s="61">
        <v>-457.52</v>
      </c>
    </row>
    <row r="4643" spans="1:19" x14ac:dyDescent="0.2">
      <c r="A4643" t="s">
        <v>648</v>
      </c>
      <c r="B4643" t="s">
        <v>1065</v>
      </c>
      <c r="C4643" t="s">
        <v>1436</v>
      </c>
      <c r="D4643" t="s">
        <v>239</v>
      </c>
      <c r="E4643" t="s">
        <v>1546</v>
      </c>
      <c r="F4643" t="s">
        <v>117</v>
      </c>
      <c r="G4643" s="87">
        <v>43718</v>
      </c>
      <c r="H4643" t="s">
        <v>6820</v>
      </c>
      <c r="I4643" t="s">
        <v>6845</v>
      </c>
      <c r="K4643">
        <v>10264</v>
      </c>
      <c r="L4643" t="s">
        <v>7240</v>
      </c>
      <c r="M4643" s="87">
        <v>43718</v>
      </c>
      <c r="N4643" t="s">
        <v>1551</v>
      </c>
      <c r="O4643" t="s">
        <v>1552</v>
      </c>
      <c r="P4643" s="61">
        <v>-469.64</v>
      </c>
      <c r="Q4643" t="s">
        <v>1552</v>
      </c>
      <c r="R4643" s="61">
        <v>0</v>
      </c>
      <c r="S4643" s="61">
        <v>-469.64</v>
      </c>
    </row>
    <row r="4644" spans="1:19" x14ac:dyDescent="0.2">
      <c r="A4644" t="s">
        <v>648</v>
      </c>
      <c r="B4644" t="s">
        <v>1065</v>
      </c>
      <c r="C4644" t="s">
        <v>1436</v>
      </c>
      <c r="D4644" t="s">
        <v>239</v>
      </c>
      <c r="E4644" t="s">
        <v>1546</v>
      </c>
      <c r="F4644" t="s">
        <v>117</v>
      </c>
      <c r="G4644" s="87">
        <v>43718</v>
      </c>
      <c r="H4644" t="s">
        <v>6820</v>
      </c>
      <c r="I4644" t="s">
        <v>6846</v>
      </c>
      <c r="K4644">
        <v>10264</v>
      </c>
      <c r="L4644" t="s">
        <v>7240</v>
      </c>
      <c r="M4644" s="87">
        <v>43718</v>
      </c>
      <c r="N4644" t="s">
        <v>1551</v>
      </c>
      <c r="O4644" t="s">
        <v>1552</v>
      </c>
      <c r="P4644" s="61">
        <v>-264.70999999999998</v>
      </c>
      <c r="Q4644" t="s">
        <v>1552</v>
      </c>
      <c r="R4644" s="61">
        <v>0</v>
      </c>
      <c r="S4644" s="61">
        <v>-264.70999999999998</v>
      </c>
    </row>
    <row r="4645" spans="1:19" x14ac:dyDescent="0.2">
      <c r="A4645" t="s">
        <v>648</v>
      </c>
      <c r="B4645" t="s">
        <v>1065</v>
      </c>
      <c r="C4645" t="s">
        <v>1436</v>
      </c>
      <c r="D4645" t="s">
        <v>239</v>
      </c>
      <c r="E4645" t="s">
        <v>1546</v>
      </c>
      <c r="F4645" t="s">
        <v>117</v>
      </c>
      <c r="G4645" s="87">
        <v>43719</v>
      </c>
      <c r="H4645" t="s">
        <v>2974</v>
      </c>
      <c r="I4645" t="s">
        <v>5229</v>
      </c>
      <c r="J4645" t="s">
        <v>4583</v>
      </c>
      <c r="K4645">
        <v>10269</v>
      </c>
      <c r="L4645" t="s">
        <v>5230</v>
      </c>
      <c r="M4645" s="87">
        <v>43732</v>
      </c>
      <c r="N4645" t="s">
        <v>1635</v>
      </c>
      <c r="O4645" t="s">
        <v>1552</v>
      </c>
      <c r="P4645" s="61">
        <v>-3300</v>
      </c>
      <c r="Q4645" t="s">
        <v>1552</v>
      </c>
      <c r="R4645" s="61">
        <v>0</v>
      </c>
      <c r="S4645" s="61">
        <v>-3300</v>
      </c>
    </row>
    <row r="4646" spans="1:19" x14ac:dyDescent="0.2">
      <c r="A4646" t="s">
        <v>648</v>
      </c>
      <c r="B4646" t="s">
        <v>1065</v>
      </c>
      <c r="C4646" t="s">
        <v>1436</v>
      </c>
      <c r="D4646" t="s">
        <v>239</v>
      </c>
      <c r="E4646" t="s">
        <v>1546</v>
      </c>
      <c r="F4646" t="s">
        <v>117</v>
      </c>
      <c r="G4646" s="87">
        <v>43719</v>
      </c>
      <c r="H4646" t="s">
        <v>6807</v>
      </c>
      <c r="I4646" t="s">
        <v>6872</v>
      </c>
      <c r="J4646" t="s">
        <v>7241</v>
      </c>
      <c r="K4646">
        <v>10269</v>
      </c>
      <c r="L4646" t="s">
        <v>7242</v>
      </c>
      <c r="M4646" s="87">
        <v>43732</v>
      </c>
      <c r="N4646" t="s">
        <v>1635</v>
      </c>
      <c r="O4646" t="s">
        <v>1552</v>
      </c>
      <c r="P4646" s="61">
        <v>3300</v>
      </c>
      <c r="Q4646" t="s">
        <v>1552</v>
      </c>
      <c r="R4646" s="61">
        <v>3300</v>
      </c>
      <c r="S4646" s="61">
        <v>0</v>
      </c>
    </row>
    <row r="4647" spans="1:19" x14ac:dyDescent="0.2">
      <c r="A4647" t="s">
        <v>648</v>
      </c>
      <c r="B4647" t="s">
        <v>1065</v>
      </c>
      <c r="C4647" t="s">
        <v>1436</v>
      </c>
      <c r="D4647" t="s">
        <v>239</v>
      </c>
      <c r="E4647" t="s">
        <v>1546</v>
      </c>
      <c r="F4647" t="s">
        <v>117</v>
      </c>
      <c r="G4647" s="87">
        <v>43720</v>
      </c>
      <c r="H4647" t="s">
        <v>2974</v>
      </c>
      <c r="I4647" t="s">
        <v>4485</v>
      </c>
      <c r="J4647" t="s">
        <v>5245</v>
      </c>
      <c r="K4647">
        <v>10270</v>
      </c>
      <c r="L4647" t="s">
        <v>5244</v>
      </c>
      <c r="M4647" s="87">
        <v>43732</v>
      </c>
      <c r="N4647" t="s">
        <v>1635</v>
      </c>
      <c r="O4647" t="s">
        <v>1552</v>
      </c>
      <c r="P4647" s="61">
        <v>200</v>
      </c>
      <c r="Q4647" t="s">
        <v>1552</v>
      </c>
      <c r="R4647" s="61">
        <v>200</v>
      </c>
      <c r="S4647" s="61">
        <v>0</v>
      </c>
    </row>
    <row r="4648" spans="1:19" x14ac:dyDescent="0.2">
      <c r="A4648" t="s">
        <v>648</v>
      </c>
      <c r="B4648" t="s">
        <v>1065</v>
      </c>
      <c r="C4648" t="s">
        <v>1436</v>
      </c>
      <c r="D4648" t="s">
        <v>239</v>
      </c>
      <c r="E4648" t="s">
        <v>1546</v>
      </c>
      <c r="F4648" t="s">
        <v>117</v>
      </c>
      <c r="G4648" s="87">
        <v>43720</v>
      </c>
      <c r="H4648" t="s">
        <v>2974</v>
      </c>
      <c r="I4648" t="s">
        <v>4485</v>
      </c>
      <c r="J4648" t="s">
        <v>5065</v>
      </c>
      <c r="K4648">
        <v>10270</v>
      </c>
      <c r="L4648" t="s">
        <v>5244</v>
      </c>
      <c r="M4648" s="87">
        <v>43732</v>
      </c>
      <c r="N4648" t="s">
        <v>1635</v>
      </c>
      <c r="O4648" t="s">
        <v>1552</v>
      </c>
      <c r="P4648" s="61">
        <v>91.74</v>
      </c>
      <c r="Q4648" t="s">
        <v>1552</v>
      </c>
      <c r="R4648" s="61">
        <v>91.74</v>
      </c>
      <c r="S4648" s="61">
        <v>0</v>
      </c>
    </row>
    <row r="4649" spans="1:19" x14ac:dyDescent="0.2">
      <c r="A4649" t="s">
        <v>648</v>
      </c>
      <c r="B4649" t="s">
        <v>1065</v>
      </c>
      <c r="C4649" t="s">
        <v>1436</v>
      </c>
      <c r="D4649" t="s">
        <v>239</v>
      </c>
      <c r="E4649" t="s">
        <v>1546</v>
      </c>
      <c r="F4649" t="s">
        <v>117</v>
      </c>
      <c r="G4649" s="87">
        <v>43720</v>
      </c>
      <c r="H4649" t="s">
        <v>2974</v>
      </c>
      <c r="I4649" t="s">
        <v>4485</v>
      </c>
      <c r="J4649" t="s">
        <v>4578</v>
      </c>
      <c r="K4649">
        <v>10270</v>
      </c>
      <c r="L4649" t="s">
        <v>5244</v>
      </c>
      <c r="M4649" s="87">
        <v>43732</v>
      </c>
      <c r="N4649" t="s">
        <v>1635</v>
      </c>
      <c r="O4649" t="s">
        <v>1552</v>
      </c>
      <c r="P4649" s="61">
        <v>60.26</v>
      </c>
      <c r="Q4649" t="s">
        <v>1552</v>
      </c>
      <c r="R4649" s="61">
        <v>60.26</v>
      </c>
      <c r="S4649" s="61">
        <v>0</v>
      </c>
    </row>
    <row r="4650" spans="1:19" x14ac:dyDescent="0.2">
      <c r="A4650" t="s">
        <v>648</v>
      </c>
      <c r="B4650" t="s">
        <v>1065</v>
      </c>
      <c r="C4650" t="s">
        <v>1436</v>
      </c>
      <c r="D4650" t="s">
        <v>239</v>
      </c>
      <c r="E4650" t="s">
        <v>1546</v>
      </c>
      <c r="F4650" t="s">
        <v>117</v>
      </c>
      <c r="G4650" s="87">
        <v>43720</v>
      </c>
      <c r="H4650" t="s">
        <v>2974</v>
      </c>
      <c r="I4650" t="s">
        <v>5246</v>
      </c>
      <c r="J4650" t="s">
        <v>5067</v>
      </c>
      <c r="K4650">
        <v>10269</v>
      </c>
      <c r="L4650" t="s">
        <v>5247</v>
      </c>
      <c r="M4650" s="87">
        <v>43732</v>
      </c>
      <c r="N4650" t="s">
        <v>1635</v>
      </c>
      <c r="O4650" t="s">
        <v>1552</v>
      </c>
      <c r="P4650" s="61">
        <v>-8250</v>
      </c>
      <c r="Q4650" t="s">
        <v>1552</v>
      </c>
      <c r="R4650" s="61">
        <v>0</v>
      </c>
      <c r="S4650" s="61">
        <v>-8250</v>
      </c>
    </row>
    <row r="4651" spans="1:19" x14ac:dyDescent="0.2">
      <c r="A4651" t="s">
        <v>648</v>
      </c>
      <c r="B4651" t="s">
        <v>1065</v>
      </c>
      <c r="C4651" t="s">
        <v>1436</v>
      </c>
      <c r="D4651" t="s">
        <v>239</v>
      </c>
      <c r="E4651" t="s">
        <v>1546</v>
      </c>
      <c r="F4651" t="s">
        <v>117</v>
      </c>
      <c r="G4651" s="87">
        <v>43720</v>
      </c>
      <c r="H4651" t="s">
        <v>2974</v>
      </c>
      <c r="I4651" t="s">
        <v>5248</v>
      </c>
      <c r="J4651" t="s">
        <v>5249</v>
      </c>
      <c r="K4651">
        <v>10269</v>
      </c>
      <c r="L4651" t="s">
        <v>5247</v>
      </c>
      <c r="M4651" s="87">
        <v>43732</v>
      </c>
      <c r="N4651" t="s">
        <v>1635</v>
      </c>
      <c r="O4651" t="s">
        <v>1552</v>
      </c>
      <c r="P4651" s="61">
        <v>-1430</v>
      </c>
      <c r="Q4651" t="s">
        <v>1552</v>
      </c>
      <c r="R4651" s="61">
        <v>0</v>
      </c>
      <c r="S4651" s="61">
        <v>-1430</v>
      </c>
    </row>
    <row r="4652" spans="1:19" x14ac:dyDescent="0.2">
      <c r="A4652" t="s">
        <v>648</v>
      </c>
      <c r="B4652" t="s">
        <v>1065</v>
      </c>
      <c r="C4652" t="s">
        <v>1436</v>
      </c>
      <c r="D4652" t="s">
        <v>239</v>
      </c>
      <c r="E4652" t="s">
        <v>1546</v>
      </c>
      <c r="F4652" t="s">
        <v>117</v>
      </c>
      <c r="G4652" s="87">
        <v>43720</v>
      </c>
      <c r="H4652" t="s">
        <v>2974</v>
      </c>
      <c r="I4652" t="s">
        <v>5250</v>
      </c>
      <c r="J4652" t="s">
        <v>5251</v>
      </c>
      <c r="K4652">
        <v>10269</v>
      </c>
      <c r="L4652" t="s">
        <v>5247</v>
      </c>
      <c r="M4652" s="87">
        <v>43732</v>
      </c>
      <c r="N4652" t="s">
        <v>1635</v>
      </c>
      <c r="O4652" t="s">
        <v>1552</v>
      </c>
      <c r="P4652" s="61">
        <v>-550</v>
      </c>
      <c r="Q4652" t="s">
        <v>1552</v>
      </c>
      <c r="R4652" s="61">
        <v>0</v>
      </c>
      <c r="S4652" s="61">
        <v>-550</v>
      </c>
    </row>
    <row r="4653" spans="1:19" x14ac:dyDescent="0.2">
      <c r="A4653" t="s">
        <v>648</v>
      </c>
      <c r="B4653" t="s">
        <v>1065</v>
      </c>
      <c r="C4653" t="s">
        <v>1436</v>
      </c>
      <c r="D4653" t="s">
        <v>239</v>
      </c>
      <c r="E4653" t="s">
        <v>1546</v>
      </c>
      <c r="F4653" t="s">
        <v>117</v>
      </c>
      <c r="G4653" s="87">
        <v>43720</v>
      </c>
      <c r="H4653" t="s">
        <v>2974</v>
      </c>
      <c r="I4653" t="s">
        <v>5252</v>
      </c>
      <c r="J4653" t="s">
        <v>4671</v>
      </c>
      <c r="K4653">
        <v>10269</v>
      </c>
      <c r="L4653" t="s">
        <v>5247</v>
      </c>
      <c r="M4653" s="87">
        <v>43732</v>
      </c>
      <c r="N4653" t="s">
        <v>1635</v>
      </c>
      <c r="O4653" t="s">
        <v>1552</v>
      </c>
      <c r="P4653" s="61">
        <v>-550</v>
      </c>
      <c r="Q4653" t="s">
        <v>1552</v>
      </c>
      <c r="R4653" s="61">
        <v>0</v>
      </c>
      <c r="S4653" s="61">
        <v>-550</v>
      </c>
    </row>
    <row r="4654" spans="1:19" x14ac:dyDescent="0.2">
      <c r="A4654" t="s">
        <v>648</v>
      </c>
      <c r="B4654" t="s">
        <v>1065</v>
      </c>
      <c r="C4654" t="s">
        <v>1436</v>
      </c>
      <c r="D4654" t="s">
        <v>239</v>
      </c>
      <c r="E4654" t="s">
        <v>1546</v>
      </c>
      <c r="F4654" t="s">
        <v>117</v>
      </c>
      <c r="G4654" s="87">
        <v>43720</v>
      </c>
      <c r="H4654" t="s">
        <v>2974</v>
      </c>
      <c r="I4654" t="s">
        <v>5253</v>
      </c>
      <c r="J4654" t="s">
        <v>4597</v>
      </c>
      <c r="K4654">
        <v>10269</v>
      </c>
      <c r="L4654" t="s">
        <v>5247</v>
      </c>
      <c r="M4654" s="87">
        <v>43732</v>
      </c>
      <c r="N4654" t="s">
        <v>1635</v>
      </c>
      <c r="O4654" t="s">
        <v>1552</v>
      </c>
      <c r="P4654" s="61">
        <v>-484</v>
      </c>
      <c r="Q4654" t="s">
        <v>1552</v>
      </c>
      <c r="R4654" s="61">
        <v>0</v>
      </c>
      <c r="S4654" s="61">
        <v>-484</v>
      </c>
    </row>
    <row r="4655" spans="1:19" x14ac:dyDescent="0.2">
      <c r="A4655" t="s">
        <v>648</v>
      </c>
      <c r="B4655" t="s">
        <v>1065</v>
      </c>
      <c r="C4655" t="s">
        <v>1436</v>
      </c>
      <c r="D4655" t="s">
        <v>239</v>
      </c>
      <c r="E4655" t="s">
        <v>1546</v>
      </c>
      <c r="F4655" t="s">
        <v>117</v>
      </c>
      <c r="G4655" s="87">
        <v>43720</v>
      </c>
      <c r="H4655" t="s">
        <v>6820</v>
      </c>
      <c r="I4655" t="s">
        <v>7154</v>
      </c>
      <c r="K4655">
        <v>10270</v>
      </c>
      <c r="L4655" t="s">
        <v>7243</v>
      </c>
      <c r="M4655" s="87">
        <v>43732</v>
      </c>
      <c r="N4655" t="s">
        <v>1635</v>
      </c>
      <c r="O4655" t="s">
        <v>1552</v>
      </c>
      <c r="P4655" s="61">
        <v>-91.74</v>
      </c>
      <c r="Q4655" t="s">
        <v>1552</v>
      </c>
      <c r="R4655" s="61">
        <v>0</v>
      </c>
      <c r="S4655" s="61">
        <v>-91.74</v>
      </c>
    </row>
    <row r="4656" spans="1:19" x14ac:dyDescent="0.2">
      <c r="A4656" t="s">
        <v>648</v>
      </c>
      <c r="B4656" t="s">
        <v>1065</v>
      </c>
      <c r="C4656" t="s">
        <v>1436</v>
      </c>
      <c r="D4656" t="s">
        <v>239</v>
      </c>
      <c r="E4656" t="s">
        <v>1546</v>
      </c>
      <c r="F4656" t="s">
        <v>117</v>
      </c>
      <c r="G4656" s="87">
        <v>43720</v>
      </c>
      <c r="H4656" t="s">
        <v>6820</v>
      </c>
      <c r="I4656" t="s">
        <v>7244</v>
      </c>
      <c r="K4656">
        <v>10270</v>
      </c>
      <c r="L4656" t="s">
        <v>7243</v>
      </c>
      <c r="M4656" s="87">
        <v>43732</v>
      </c>
      <c r="N4656" t="s">
        <v>1635</v>
      </c>
      <c r="O4656" t="s">
        <v>1552</v>
      </c>
      <c r="P4656" s="61">
        <v>-200</v>
      </c>
      <c r="Q4656" t="s">
        <v>1552</v>
      </c>
      <c r="R4656" s="61">
        <v>0</v>
      </c>
      <c r="S4656" s="61">
        <v>-200</v>
      </c>
    </row>
    <row r="4657" spans="1:19" x14ac:dyDescent="0.2">
      <c r="A4657" t="s">
        <v>648</v>
      </c>
      <c r="B4657" t="s">
        <v>1065</v>
      </c>
      <c r="C4657" t="s">
        <v>1436</v>
      </c>
      <c r="D4657" t="s">
        <v>239</v>
      </c>
      <c r="E4657" t="s">
        <v>1546</v>
      </c>
      <c r="F4657" t="s">
        <v>117</v>
      </c>
      <c r="G4657" s="87">
        <v>43720</v>
      </c>
      <c r="H4657" t="s">
        <v>6807</v>
      </c>
      <c r="I4657" t="s">
        <v>6927</v>
      </c>
      <c r="J4657" t="s">
        <v>7245</v>
      </c>
      <c r="K4657">
        <v>10269</v>
      </c>
      <c r="L4657" t="s">
        <v>7246</v>
      </c>
      <c r="M4657" s="87">
        <v>43732</v>
      </c>
      <c r="N4657" t="s">
        <v>1635</v>
      </c>
      <c r="O4657" t="s">
        <v>1552</v>
      </c>
      <c r="P4657" s="61">
        <v>550</v>
      </c>
      <c r="Q4657" t="s">
        <v>1552</v>
      </c>
      <c r="R4657" s="61">
        <v>550</v>
      </c>
      <c r="S4657" s="61">
        <v>0</v>
      </c>
    </row>
    <row r="4658" spans="1:19" x14ac:dyDescent="0.2">
      <c r="A4658" t="s">
        <v>648</v>
      </c>
      <c r="B4658" t="s">
        <v>1065</v>
      </c>
      <c r="C4658" t="s">
        <v>1436</v>
      </c>
      <c r="D4658" t="s">
        <v>239</v>
      </c>
      <c r="E4658" t="s">
        <v>1546</v>
      </c>
      <c r="F4658" t="s">
        <v>117</v>
      </c>
      <c r="G4658" s="87">
        <v>43720</v>
      </c>
      <c r="H4658" t="s">
        <v>6807</v>
      </c>
      <c r="I4658" t="s">
        <v>7247</v>
      </c>
      <c r="J4658" t="s">
        <v>7248</v>
      </c>
      <c r="K4658">
        <v>10269</v>
      </c>
      <c r="L4658" t="s">
        <v>7246</v>
      </c>
      <c r="M4658" s="87">
        <v>43732</v>
      </c>
      <c r="N4658" t="s">
        <v>1635</v>
      </c>
      <c r="O4658" t="s">
        <v>1552</v>
      </c>
      <c r="P4658" s="61">
        <v>1430</v>
      </c>
      <c r="Q4658" t="s">
        <v>1552</v>
      </c>
      <c r="R4658" s="61">
        <v>1430</v>
      </c>
      <c r="S4658" s="61">
        <v>0</v>
      </c>
    </row>
    <row r="4659" spans="1:19" x14ac:dyDescent="0.2">
      <c r="A4659" t="s">
        <v>648</v>
      </c>
      <c r="B4659" t="s">
        <v>1065</v>
      </c>
      <c r="C4659" t="s">
        <v>1436</v>
      </c>
      <c r="D4659" t="s">
        <v>239</v>
      </c>
      <c r="E4659" t="s">
        <v>1546</v>
      </c>
      <c r="F4659" t="s">
        <v>117</v>
      </c>
      <c r="G4659" s="87">
        <v>43720</v>
      </c>
      <c r="H4659" t="s">
        <v>6807</v>
      </c>
      <c r="I4659" t="s">
        <v>7249</v>
      </c>
      <c r="J4659" t="s">
        <v>7250</v>
      </c>
      <c r="K4659">
        <v>10269</v>
      </c>
      <c r="L4659" t="s">
        <v>7246</v>
      </c>
      <c r="M4659" s="87">
        <v>43732</v>
      </c>
      <c r="N4659" t="s">
        <v>1635</v>
      </c>
      <c r="O4659" t="s">
        <v>1552</v>
      </c>
      <c r="P4659" s="61">
        <v>550</v>
      </c>
      <c r="Q4659" t="s">
        <v>1552</v>
      </c>
      <c r="R4659" s="61">
        <v>550</v>
      </c>
      <c r="S4659" s="61">
        <v>0</v>
      </c>
    </row>
    <row r="4660" spans="1:19" x14ac:dyDescent="0.2">
      <c r="A4660" t="s">
        <v>648</v>
      </c>
      <c r="B4660" t="s">
        <v>1065</v>
      </c>
      <c r="C4660" t="s">
        <v>1436</v>
      </c>
      <c r="D4660" t="s">
        <v>239</v>
      </c>
      <c r="E4660" t="s">
        <v>1546</v>
      </c>
      <c r="F4660" t="s">
        <v>117</v>
      </c>
      <c r="G4660" s="87">
        <v>43720</v>
      </c>
      <c r="H4660" t="s">
        <v>6820</v>
      </c>
      <c r="I4660" t="s">
        <v>6878</v>
      </c>
      <c r="K4660">
        <v>10270</v>
      </c>
      <c r="L4660" t="s">
        <v>7243</v>
      </c>
      <c r="M4660" s="87">
        <v>43732</v>
      </c>
      <c r="N4660" t="s">
        <v>1635</v>
      </c>
      <c r="O4660" t="s">
        <v>1552</v>
      </c>
      <c r="P4660" s="61">
        <v>-60.26</v>
      </c>
      <c r="Q4660" t="s">
        <v>1552</v>
      </c>
      <c r="R4660" s="61">
        <v>0</v>
      </c>
      <c r="S4660" s="61">
        <v>-60.26</v>
      </c>
    </row>
    <row r="4661" spans="1:19" x14ac:dyDescent="0.2">
      <c r="A4661" t="s">
        <v>648</v>
      </c>
      <c r="B4661" t="s">
        <v>1065</v>
      </c>
      <c r="C4661" t="s">
        <v>1436</v>
      </c>
      <c r="D4661" t="s">
        <v>239</v>
      </c>
      <c r="E4661" t="s">
        <v>1546</v>
      </c>
      <c r="F4661" t="s">
        <v>117</v>
      </c>
      <c r="G4661" s="87">
        <v>43720</v>
      </c>
      <c r="H4661" t="s">
        <v>6807</v>
      </c>
      <c r="I4661" t="s">
        <v>6882</v>
      </c>
      <c r="J4661" t="s">
        <v>7251</v>
      </c>
      <c r="K4661">
        <v>10269</v>
      </c>
      <c r="L4661" t="s">
        <v>7246</v>
      </c>
      <c r="M4661" s="87">
        <v>43732</v>
      </c>
      <c r="N4661" t="s">
        <v>1635</v>
      </c>
      <c r="O4661" t="s">
        <v>1552</v>
      </c>
      <c r="P4661" s="61">
        <v>484</v>
      </c>
      <c r="Q4661" t="s">
        <v>1552</v>
      </c>
      <c r="R4661" s="61">
        <v>484</v>
      </c>
      <c r="S4661" s="61">
        <v>0</v>
      </c>
    </row>
    <row r="4662" spans="1:19" x14ac:dyDescent="0.2">
      <c r="A4662" t="s">
        <v>648</v>
      </c>
      <c r="B4662" t="s">
        <v>1065</v>
      </c>
      <c r="C4662" t="s">
        <v>1436</v>
      </c>
      <c r="D4662" t="s">
        <v>239</v>
      </c>
      <c r="E4662" t="s">
        <v>1546</v>
      </c>
      <c r="F4662" t="s">
        <v>117</v>
      </c>
      <c r="G4662" s="87">
        <v>43721</v>
      </c>
      <c r="H4662" t="s">
        <v>2974</v>
      </c>
      <c r="I4662" t="s">
        <v>5261</v>
      </c>
      <c r="J4662" t="s">
        <v>4605</v>
      </c>
      <c r="K4662">
        <v>10269</v>
      </c>
      <c r="L4662" t="s">
        <v>5262</v>
      </c>
      <c r="M4662" s="87">
        <v>43732</v>
      </c>
      <c r="N4662" t="s">
        <v>1635</v>
      </c>
      <c r="O4662" t="s">
        <v>1552</v>
      </c>
      <c r="P4662" s="61">
        <v>-3300</v>
      </c>
      <c r="Q4662" t="s">
        <v>1552</v>
      </c>
      <c r="R4662" s="61">
        <v>0</v>
      </c>
      <c r="S4662" s="61">
        <v>-3300</v>
      </c>
    </row>
    <row r="4663" spans="1:19" x14ac:dyDescent="0.2">
      <c r="A4663" t="s">
        <v>648</v>
      </c>
      <c r="B4663" t="s">
        <v>1065</v>
      </c>
      <c r="C4663" t="s">
        <v>1436</v>
      </c>
      <c r="D4663" t="s">
        <v>239</v>
      </c>
      <c r="E4663" t="s">
        <v>1546</v>
      </c>
      <c r="F4663" t="s">
        <v>117</v>
      </c>
      <c r="G4663" s="87">
        <v>43721</v>
      </c>
      <c r="H4663" t="s">
        <v>2974</v>
      </c>
      <c r="I4663" t="s">
        <v>5263</v>
      </c>
      <c r="J4663" t="s">
        <v>4814</v>
      </c>
      <c r="K4663">
        <v>10269</v>
      </c>
      <c r="L4663" t="s">
        <v>5262</v>
      </c>
      <c r="M4663" s="87">
        <v>43732</v>
      </c>
      <c r="N4663" t="s">
        <v>1635</v>
      </c>
      <c r="O4663" t="s">
        <v>1552</v>
      </c>
      <c r="P4663" s="61">
        <v>-550</v>
      </c>
      <c r="Q4663" t="s">
        <v>1552</v>
      </c>
      <c r="R4663" s="61">
        <v>0</v>
      </c>
      <c r="S4663" s="61">
        <v>-550</v>
      </c>
    </row>
    <row r="4664" spans="1:19" x14ac:dyDescent="0.2">
      <c r="A4664" t="s">
        <v>648</v>
      </c>
      <c r="B4664" t="s">
        <v>1065</v>
      </c>
      <c r="C4664" t="s">
        <v>1436</v>
      </c>
      <c r="D4664" t="s">
        <v>239</v>
      </c>
      <c r="E4664" t="s">
        <v>1546</v>
      </c>
      <c r="F4664" t="s">
        <v>117</v>
      </c>
      <c r="G4664" s="87">
        <v>43721</v>
      </c>
      <c r="H4664" t="s">
        <v>6807</v>
      </c>
      <c r="I4664" t="s">
        <v>7030</v>
      </c>
      <c r="J4664" t="s">
        <v>7252</v>
      </c>
      <c r="K4664">
        <v>10269</v>
      </c>
      <c r="L4664" t="s">
        <v>7253</v>
      </c>
      <c r="M4664" s="87">
        <v>43732</v>
      </c>
      <c r="N4664" t="s">
        <v>1635</v>
      </c>
      <c r="O4664" t="s">
        <v>1552</v>
      </c>
      <c r="P4664" s="61">
        <v>550</v>
      </c>
      <c r="Q4664" t="s">
        <v>1552</v>
      </c>
      <c r="R4664" s="61">
        <v>550</v>
      </c>
      <c r="S4664" s="61">
        <v>0</v>
      </c>
    </row>
    <row r="4665" spans="1:19" x14ac:dyDescent="0.2">
      <c r="A4665" t="s">
        <v>648</v>
      </c>
      <c r="B4665" t="s">
        <v>1065</v>
      </c>
      <c r="C4665" t="s">
        <v>1436</v>
      </c>
      <c r="D4665" t="s">
        <v>239</v>
      </c>
      <c r="E4665" t="s">
        <v>1546</v>
      </c>
      <c r="F4665" t="s">
        <v>117</v>
      </c>
      <c r="G4665" s="87">
        <v>43724</v>
      </c>
      <c r="H4665" t="s">
        <v>2974</v>
      </c>
      <c r="I4665" t="s">
        <v>5294</v>
      </c>
      <c r="J4665" t="s">
        <v>4628</v>
      </c>
      <c r="K4665">
        <v>10269</v>
      </c>
      <c r="L4665" t="s">
        <v>5295</v>
      </c>
      <c r="M4665" s="87">
        <v>43732</v>
      </c>
      <c r="N4665" t="s">
        <v>1635</v>
      </c>
      <c r="O4665" t="s">
        <v>1552</v>
      </c>
      <c r="P4665" s="61">
        <v>-341</v>
      </c>
      <c r="Q4665" t="s">
        <v>1552</v>
      </c>
      <c r="R4665" s="61">
        <v>0</v>
      </c>
      <c r="S4665" s="61">
        <v>-341</v>
      </c>
    </row>
    <row r="4666" spans="1:19" x14ac:dyDescent="0.2">
      <c r="A4666" t="s">
        <v>648</v>
      </c>
      <c r="B4666" t="s">
        <v>1065</v>
      </c>
      <c r="C4666" t="s">
        <v>1436</v>
      </c>
      <c r="D4666" t="s">
        <v>239</v>
      </c>
      <c r="E4666" t="s">
        <v>1546</v>
      </c>
      <c r="F4666" t="s">
        <v>117</v>
      </c>
      <c r="G4666" s="87">
        <v>43724</v>
      </c>
      <c r="H4666" t="s">
        <v>2974</v>
      </c>
      <c r="I4666" t="s">
        <v>5296</v>
      </c>
      <c r="J4666" t="s">
        <v>4591</v>
      </c>
      <c r="K4666">
        <v>10269</v>
      </c>
      <c r="L4666" t="s">
        <v>5295</v>
      </c>
      <c r="M4666" s="87">
        <v>43732</v>
      </c>
      <c r="N4666" t="s">
        <v>1635</v>
      </c>
      <c r="O4666" t="s">
        <v>1552</v>
      </c>
      <c r="P4666" s="61">
        <v>-664.02</v>
      </c>
      <c r="Q4666" t="s">
        <v>1552</v>
      </c>
      <c r="R4666" s="61">
        <v>0</v>
      </c>
      <c r="S4666" s="61">
        <v>-664.02</v>
      </c>
    </row>
    <row r="4667" spans="1:19" x14ac:dyDescent="0.2">
      <c r="A4667" t="s">
        <v>648</v>
      </c>
      <c r="B4667" t="s">
        <v>1065</v>
      </c>
      <c r="C4667" t="s">
        <v>1436</v>
      </c>
      <c r="D4667" t="s">
        <v>239</v>
      </c>
      <c r="E4667" t="s">
        <v>1546</v>
      </c>
      <c r="F4667" t="s">
        <v>117</v>
      </c>
      <c r="G4667" s="87">
        <v>43724</v>
      </c>
      <c r="H4667" t="s">
        <v>2974</v>
      </c>
      <c r="I4667" t="s">
        <v>5297</v>
      </c>
      <c r="J4667" t="s">
        <v>4825</v>
      </c>
      <c r="K4667">
        <v>10268</v>
      </c>
      <c r="L4667" t="s">
        <v>5298</v>
      </c>
      <c r="M4667" s="87">
        <v>43732</v>
      </c>
      <c r="N4667" t="s">
        <v>1635</v>
      </c>
      <c r="O4667" t="s">
        <v>1552</v>
      </c>
      <c r="P4667" s="61">
        <v>-6479</v>
      </c>
      <c r="Q4667" t="s">
        <v>1552</v>
      </c>
      <c r="R4667" s="61">
        <v>0</v>
      </c>
      <c r="S4667" s="61">
        <v>-6479</v>
      </c>
    </row>
    <row r="4668" spans="1:19" x14ac:dyDescent="0.2">
      <c r="A4668" t="s">
        <v>648</v>
      </c>
      <c r="B4668" t="s">
        <v>1065</v>
      </c>
      <c r="C4668" t="s">
        <v>1436</v>
      </c>
      <c r="D4668" t="s">
        <v>239</v>
      </c>
      <c r="E4668" t="s">
        <v>1546</v>
      </c>
      <c r="F4668" t="s">
        <v>117</v>
      </c>
      <c r="G4668" s="87">
        <v>43724</v>
      </c>
      <c r="H4668" t="s">
        <v>2974</v>
      </c>
      <c r="I4668" t="s">
        <v>5299</v>
      </c>
      <c r="J4668" t="s">
        <v>4940</v>
      </c>
      <c r="K4668">
        <v>10268</v>
      </c>
      <c r="L4668" t="s">
        <v>5298</v>
      </c>
      <c r="M4668" s="87">
        <v>43732</v>
      </c>
      <c r="N4668" t="s">
        <v>1635</v>
      </c>
      <c r="O4668" t="s">
        <v>1552</v>
      </c>
      <c r="P4668" s="61">
        <v>-3286.8</v>
      </c>
      <c r="Q4668" t="s">
        <v>1552</v>
      </c>
      <c r="R4668" s="61">
        <v>0</v>
      </c>
      <c r="S4668" s="61">
        <v>-3286.8</v>
      </c>
    </row>
    <row r="4669" spans="1:19" x14ac:dyDescent="0.2">
      <c r="A4669" t="s">
        <v>648</v>
      </c>
      <c r="B4669" t="s">
        <v>1065</v>
      </c>
      <c r="C4669" t="s">
        <v>1436</v>
      </c>
      <c r="D4669" t="s">
        <v>239</v>
      </c>
      <c r="E4669" t="s">
        <v>1546</v>
      </c>
      <c r="F4669" t="s">
        <v>117</v>
      </c>
      <c r="G4669" s="87">
        <v>43724</v>
      </c>
      <c r="H4669" t="s">
        <v>2974</v>
      </c>
      <c r="I4669" t="s">
        <v>5300</v>
      </c>
      <c r="J4669" t="s">
        <v>4608</v>
      </c>
      <c r="K4669">
        <v>10268</v>
      </c>
      <c r="L4669" t="s">
        <v>5298</v>
      </c>
      <c r="M4669" s="87">
        <v>43732</v>
      </c>
      <c r="N4669" t="s">
        <v>1635</v>
      </c>
      <c r="O4669" t="s">
        <v>1552</v>
      </c>
      <c r="P4669" s="61">
        <v>-1836.45</v>
      </c>
      <c r="Q4669" t="s">
        <v>1552</v>
      </c>
      <c r="R4669" s="61">
        <v>0</v>
      </c>
      <c r="S4669" s="61">
        <v>-1836.45</v>
      </c>
    </row>
    <row r="4670" spans="1:19" x14ac:dyDescent="0.2">
      <c r="A4670" t="s">
        <v>648</v>
      </c>
      <c r="B4670" t="s">
        <v>1065</v>
      </c>
      <c r="C4670" t="s">
        <v>1436</v>
      </c>
      <c r="D4670" t="s">
        <v>239</v>
      </c>
      <c r="E4670" t="s">
        <v>1546</v>
      </c>
      <c r="F4670" t="s">
        <v>117</v>
      </c>
      <c r="G4670" s="87">
        <v>43724</v>
      </c>
      <c r="H4670" t="s">
        <v>2974</v>
      </c>
      <c r="I4670" t="s">
        <v>5316</v>
      </c>
      <c r="J4670" t="s">
        <v>4827</v>
      </c>
      <c r="K4670">
        <v>10268</v>
      </c>
      <c r="L4670" t="s">
        <v>5298</v>
      </c>
      <c r="M4670" s="87">
        <v>43732</v>
      </c>
      <c r="N4670" t="s">
        <v>1635</v>
      </c>
      <c r="O4670" t="s">
        <v>1552</v>
      </c>
      <c r="P4670" s="61">
        <v>-200</v>
      </c>
      <c r="Q4670" t="s">
        <v>1552</v>
      </c>
      <c r="R4670" s="61">
        <v>0</v>
      </c>
      <c r="S4670" s="61">
        <v>-200</v>
      </c>
    </row>
    <row r="4671" spans="1:19" x14ac:dyDescent="0.2">
      <c r="A4671" t="s">
        <v>648</v>
      </c>
      <c r="B4671" t="s">
        <v>1065</v>
      </c>
      <c r="C4671" t="s">
        <v>1436</v>
      </c>
      <c r="D4671" t="s">
        <v>239</v>
      </c>
      <c r="E4671" t="s">
        <v>1546</v>
      </c>
      <c r="F4671" t="s">
        <v>117</v>
      </c>
      <c r="G4671" s="87">
        <v>43724</v>
      </c>
      <c r="H4671" t="s">
        <v>6807</v>
      </c>
      <c r="I4671" t="s">
        <v>6911</v>
      </c>
      <c r="J4671" t="s">
        <v>7254</v>
      </c>
      <c r="K4671">
        <v>10269</v>
      </c>
      <c r="L4671" t="s">
        <v>7255</v>
      </c>
      <c r="M4671" s="87">
        <v>43732</v>
      </c>
      <c r="N4671" t="s">
        <v>1635</v>
      </c>
      <c r="O4671" t="s">
        <v>1552</v>
      </c>
      <c r="P4671" s="61">
        <v>341</v>
      </c>
      <c r="Q4671" t="s">
        <v>1552</v>
      </c>
      <c r="R4671" s="61">
        <v>341</v>
      </c>
      <c r="S4671" s="61">
        <v>0</v>
      </c>
    </row>
    <row r="4672" spans="1:19" x14ac:dyDescent="0.2">
      <c r="A4672" t="s">
        <v>648</v>
      </c>
      <c r="B4672" t="s">
        <v>1065</v>
      </c>
      <c r="C4672" t="s">
        <v>1436</v>
      </c>
      <c r="D4672" t="s">
        <v>239</v>
      </c>
      <c r="E4672" t="s">
        <v>1546</v>
      </c>
      <c r="F4672" t="s">
        <v>117</v>
      </c>
      <c r="G4672" s="87">
        <v>43724</v>
      </c>
      <c r="H4672" t="s">
        <v>6895</v>
      </c>
      <c r="I4672" t="s">
        <v>6901</v>
      </c>
      <c r="J4672" t="s">
        <v>7256</v>
      </c>
      <c r="K4672">
        <v>10269</v>
      </c>
      <c r="L4672" t="s">
        <v>7257</v>
      </c>
      <c r="M4672" s="87">
        <v>43732</v>
      </c>
      <c r="N4672" t="s">
        <v>1635</v>
      </c>
      <c r="O4672" t="s">
        <v>1552</v>
      </c>
      <c r="P4672" s="61">
        <v>3300</v>
      </c>
      <c r="Q4672" t="s">
        <v>1552</v>
      </c>
      <c r="R4672" s="61">
        <v>3300</v>
      </c>
      <c r="S4672" s="61">
        <v>0</v>
      </c>
    </row>
    <row r="4673" spans="1:19" x14ac:dyDescent="0.2">
      <c r="A4673" t="s">
        <v>648</v>
      </c>
      <c r="B4673" t="s">
        <v>1065</v>
      </c>
      <c r="C4673" t="s">
        <v>1436</v>
      </c>
      <c r="D4673" t="s">
        <v>239</v>
      </c>
      <c r="E4673" t="s">
        <v>1546</v>
      </c>
      <c r="F4673" t="s">
        <v>117</v>
      </c>
      <c r="G4673" s="87">
        <v>43724</v>
      </c>
      <c r="H4673" t="s">
        <v>6807</v>
      </c>
      <c r="I4673" t="s">
        <v>7102</v>
      </c>
      <c r="J4673" t="s">
        <v>7258</v>
      </c>
      <c r="K4673">
        <v>10268</v>
      </c>
      <c r="L4673" t="s">
        <v>7259</v>
      </c>
      <c r="M4673" s="87">
        <v>43732</v>
      </c>
      <c r="N4673" t="s">
        <v>1635</v>
      </c>
      <c r="O4673" t="s">
        <v>1552</v>
      </c>
      <c r="P4673" s="61">
        <v>3286.8</v>
      </c>
      <c r="Q4673" t="s">
        <v>1552</v>
      </c>
      <c r="R4673" s="61">
        <v>3286.8</v>
      </c>
      <c r="S4673" s="61">
        <v>0</v>
      </c>
    </row>
    <row r="4674" spans="1:19" x14ac:dyDescent="0.2">
      <c r="A4674" t="s">
        <v>648</v>
      </c>
      <c r="B4674" t="s">
        <v>1065</v>
      </c>
      <c r="C4674" t="s">
        <v>1436</v>
      </c>
      <c r="D4674" t="s">
        <v>239</v>
      </c>
      <c r="E4674" t="s">
        <v>1546</v>
      </c>
      <c r="F4674" t="s">
        <v>117</v>
      </c>
      <c r="G4674" s="87">
        <v>43724</v>
      </c>
      <c r="H4674" t="s">
        <v>6807</v>
      </c>
      <c r="I4674" t="s">
        <v>7039</v>
      </c>
      <c r="J4674" t="s">
        <v>7260</v>
      </c>
      <c r="K4674">
        <v>10268</v>
      </c>
      <c r="L4674" t="s">
        <v>7259</v>
      </c>
      <c r="M4674" s="87">
        <v>43732</v>
      </c>
      <c r="N4674" t="s">
        <v>1635</v>
      </c>
      <c r="O4674" t="s">
        <v>1552</v>
      </c>
      <c r="P4674" s="61">
        <v>6479</v>
      </c>
      <c r="Q4674" t="s">
        <v>1552</v>
      </c>
      <c r="R4674" s="61">
        <v>6479</v>
      </c>
      <c r="S4674" s="61">
        <v>0</v>
      </c>
    </row>
    <row r="4675" spans="1:19" x14ac:dyDescent="0.2">
      <c r="A4675" t="s">
        <v>648</v>
      </c>
      <c r="B4675" t="s">
        <v>1065</v>
      </c>
      <c r="C4675" t="s">
        <v>1436</v>
      </c>
      <c r="D4675" t="s">
        <v>239</v>
      </c>
      <c r="E4675" t="s">
        <v>1546</v>
      </c>
      <c r="F4675" t="s">
        <v>117</v>
      </c>
      <c r="G4675" s="87">
        <v>43724</v>
      </c>
      <c r="H4675" t="s">
        <v>6807</v>
      </c>
      <c r="I4675" t="s">
        <v>7045</v>
      </c>
      <c r="J4675" t="s">
        <v>7261</v>
      </c>
      <c r="K4675">
        <v>10268</v>
      </c>
      <c r="L4675" t="s">
        <v>7259</v>
      </c>
      <c r="M4675" s="87">
        <v>43732</v>
      </c>
      <c r="N4675" t="s">
        <v>1635</v>
      </c>
      <c r="O4675" t="s">
        <v>1552</v>
      </c>
      <c r="P4675" s="61">
        <v>200</v>
      </c>
      <c r="Q4675" t="s">
        <v>1552</v>
      </c>
      <c r="R4675" s="61">
        <v>200</v>
      </c>
      <c r="S4675" s="61">
        <v>0</v>
      </c>
    </row>
    <row r="4676" spans="1:19" x14ac:dyDescent="0.2">
      <c r="A4676" t="s">
        <v>648</v>
      </c>
      <c r="B4676" t="s">
        <v>1065</v>
      </c>
      <c r="C4676" t="s">
        <v>1436</v>
      </c>
      <c r="D4676" t="s">
        <v>239</v>
      </c>
      <c r="E4676" t="s">
        <v>1546</v>
      </c>
      <c r="F4676" t="s">
        <v>117</v>
      </c>
      <c r="G4676" s="87">
        <v>43724</v>
      </c>
      <c r="H4676" t="s">
        <v>6807</v>
      </c>
      <c r="I4676" t="s">
        <v>6907</v>
      </c>
      <c r="J4676" t="s">
        <v>7262</v>
      </c>
      <c r="K4676">
        <v>10268</v>
      </c>
      <c r="L4676" t="s">
        <v>7259</v>
      </c>
      <c r="M4676" s="87">
        <v>43732</v>
      </c>
      <c r="N4676" t="s">
        <v>1635</v>
      </c>
      <c r="O4676" t="s">
        <v>1552</v>
      </c>
      <c r="P4676" s="61">
        <v>1836.45</v>
      </c>
      <c r="Q4676" t="s">
        <v>1552</v>
      </c>
      <c r="R4676" s="61">
        <v>1836.45</v>
      </c>
      <c r="S4676" s="61">
        <v>0</v>
      </c>
    </row>
    <row r="4677" spans="1:19" x14ac:dyDescent="0.2">
      <c r="A4677" t="s">
        <v>648</v>
      </c>
      <c r="B4677" t="s">
        <v>1065</v>
      </c>
      <c r="C4677" t="s">
        <v>1436</v>
      </c>
      <c r="D4677" t="s">
        <v>239</v>
      </c>
      <c r="E4677" t="s">
        <v>1546</v>
      </c>
      <c r="F4677" t="s">
        <v>117</v>
      </c>
      <c r="G4677" s="87">
        <v>43724</v>
      </c>
      <c r="H4677" t="s">
        <v>6807</v>
      </c>
      <c r="I4677" t="s">
        <v>6884</v>
      </c>
      <c r="J4677" t="s">
        <v>7263</v>
      </c>
      <c r="K4677">
        <v>10269</v>
      </c>
      <c r="L4677" t="s">
        <v>7255</v>
      </c>
      <c r="M4677" s="87">
        <v>43732</v>
      </c>
      <c r="N4677" t="s">
        <v>1635</v>
      </c>
      <c r="O4677" t="s">
        <v>1552</v>
      </c>
      <c r="P4677" s="61">
        <v>664.02</v>
      </c>
      <c r="Q4677" t="s">
        <v>1552</v>
      </c>
      <c r="R4677" s="61">
        <v>664.02</v>
      </c>
      <c r="S4677" s="61">
        <v>0</v>
      </c>
    </row>
    <row r="4678" spans="1:19" x14ac:dyDescent="0.2">
      <c r="A4678" t="s">
        <v>648</v>
      </c>
      <c r="B4678" t="s">
        <v>1065</v>
      </c>
      <c r="C4678" t="s">
        <v>1436</v>
      </c>
      <c r="D4678" t="s">
        <v>239</v>
      </c>
      <c r="E4678" t="s">
        <v>1546</v>
      </c>
      <c r="F4678" t="s">
        <v>117</v>
      </c>
      <c r="G4678" s="87">
        <v>43724</v>
      </c>
      <c r="H4678" t="s">
        <v>6895</v>
      </c>
      <c r="I4678" t="s">
        <v>7157</v>
      </c>
      <c r="J4678" t="s">
        <v>7264</v>
      </c>
      <c r="K4678">
        <v>10269</v>
      </c>
      <c r="L4678" t="s">
        <v>7265</v>
      </c>
      <c r="M4678" s="87">
        <v>43732</v>
      </c>
      <c r="N4678" t="s">
        <v>1635</v>
      </c>
      <c r="O4678" t="s">
        <v>1552</v>
      </c>
      <c r="P4678" s="61">
        <v>8250</v>
      </c>
      <c r="Q4678" t="s">
        <v>1552</v>
      </c>
      <c r="R4678" s="61">
        <v>8250</v>
      </c>
      <c r="S4678" s="61">
        <v>0</v>
      </c>
    </row>
    <row r="4679" spans="1:19" x14ac:dyDescent="0.2">
      <c r="A4679" t="s">
        <v>648</v>
      </c>
      <c r="B4679" t="s">
        <v>1065</v>
      </c>
      <c r="C4679" t="s">
        <v>1436</v>
      </c>
      <c r="D4679" t="s">
        <v>239</v>
      </c>
      <c r="E4679" t="s">
        <v>1546</v>
      </c>
      <c r="F4679" t="s">
        <v>117</v>
      </c>
      <c r="G4679" s="87">
        <v>43725</v>
      </c>
      <c r="H4679" t="s">
        <v>2974</v>
      </c>
      <c r="I4679" t="s">
        <v>5317</v>
      </c>
      <c r="J4679" t="s">
        <v>4864</v>
      </c>
      <c r="K4679">
        <v>10268</v>
      </c>
      <c r="L4679" t="s">
        <v>5318</v>
      </c>
      <c r="M4679" s="87">
        <v>43732</v>
      </c>
      <c r="N4679" t="s">
        <v>1635</v>
      </c>
      <c r="O4679" t="s">
        <v>1552</v>
      </c>
      <c r="P4679" s="61">
        <v>-1320</v>
      </c>
      <c r="Q4679" t="s">
        <v>1552</v>
      </c>
      <c r="R4679" s="61">
        <v>0</v>
      </c>
      <c r="S4679" s="61">
        <v>-1320</v>
      </c>
    </row>
    <row r="4680" spans="1:19" x14ac:dyDescent="0.2">
      <c r="A4680" t="s">
        <v>648</v>
      </c>
      <c r="B4680" t="s">
        <v>1065</v>
      </c>
      <c r="C4680" t="s">
        <v>1436</v>
      </c>
      <c r="D4680" t="s">
        <v>239</v>
      </c>
      <c r="E4680" t="s">
        <v>1546</v>
      </c>
      <c r="F4680" t="s">
        <v>117</v>
      </c>
      <c r="G4680" s="87">
        <v>43725</v>
      </c>
      <c r="H4680" t="s">
        <v>2974</v>
      </c>
      <c r="I4680" t="s">
        <v>5319</v>
      </c>
      <c r="J4680" t="s">
        <v>5320</v>
      </c>
      <c r="K4680">
        <v>10267</v>
      </c>
      <c r="L4680" t="s">
        <v>5321</v>
      </c>
      <c r="M4680" s="87">
        <v>43732</v>
      </c>
      <c r="N4680" t="s">
        <v>1635</v>
      </c>
      <c r="O4680" t="s">
        <v>1552</v>
      </c>
      <c r="P4680" s="61">
        <v>-34210</v>
      </c>
      <c r="Q4680" t="s">
        <v>1552</v>
      </c>
      <c r="R4680" s="61">
        <v>0</v>
      </c>
      <c r="S4680" s="61">
        <v>-34210</v>
      </c>
    </row>
    <row r="4681" spans="1:19" x14ac:dyDescent="0.2">
      <c r="A4681" t="s">
        <v>648</v>
      </c>
      <c r="B4681" t="s">
        <v>1065</v>
      </c>
      <c r="C4681" t="s">
        <v>1436</v>
      </c>
      <c r="D4681" t="s">
        <v>239</v>
      </c>
      <c r="E4681" t="s">
        <v>1546</v>
      </c>
      <c r="F4681" t="s">
        <v>117</v>
      </c>
      <c r="G4681" s="87">
        <v>43725</v>
      </c>
      <c r="H4681" t="s">
        <v>2974</v>
      </c>
      <c r="I4681" t="s">
        <v>5322</v>
      </c>
      <c r="J4681" t="s">
        <v>4657</v>
      </c>
      <c r="K4681">
        <v>10267</v>
      </c>
      <c r="L4681" t="s">
        <v>5321</v>
      </c>
      <c r="M4681" s="87">
        <v>43732</v>
      </c>
      <c r="N4681" t="s">
        <v>1635</v>
      </c>
      <c r="O4681" t="s">
        <v>1552</v>
      </c>
      <c r="P4681" s="61">
        <v>-1089</v>
      </c>
      <c r="Q4681" t="s">
        <v>1552</v>
      </c>
      <c r="R4681" s="61">
        <v>0</v>
      </c>
      <c r="S4681" s="61">
        <v>-1089</v>
      </c>
    </row>
    <row r="4682" spans="1:19" x14ac:dyDescent="0.2">
      <c r="A4682" t="s">
        <v>648</v>
      </c>
      <c r="B4682" t="s">
        <v>1065</v>
      </c>
      <c r="C4682" t="s">
        <v>1436</v>
      </c>
      <c r="D4682" t="s">
        <v>239</v>
      </c>
      <c r="E4682" t="s">
        <v>1546</v>
      </c>
      <c r="F4682" t="s">
        <v>117</v>
      </c>
      <c r="G4682" s="87">
        <v>43725</v>
      </c>
      <c r="H4682" t="s">
        <v>6807</v>
      </c>
      <c r="I4682" t="s">
        <v>7266</v>
      </c>
      <c r="J4682" t="s">
        <v>7267</v>
      </c>
      <c r="K4682">
        <v>10267</v>
      </c>
      <c r="L4682" t="s">
        <v>7268</v>
      </c>
      <c r="M4682" s="87">
        <v>43732</v>
      </c>
      <c r="N4682" t="s">
        <v>1635</v>
      </c>
      <c r="O4682" t="s">
        <v>1552</v>
      </c>
      <c r="P4682" s="61">
        <v>34210</v>
      </c>
      <c r="Q4682" t="s">
        <v>1552</v>
      </c>
      <c r="R4682" s="61">
        <v>34210</v>
      </c>
      <c r="S4682" s="61">
        <v>0</v>
      </c>
    </row>
    <row r="4683" spans="1:19" x14ac:dyDescent="0.2">
      <c r="A4683" t="s">
        <v>648</v>
      </c>
      <c r="B4683" t="s">
        <v>1065</v>
      </c>
      <c r="C4683" t="s">
        <v>1436</v>
      </c>
      <c r="D4683" t="s">
        <v>239</v>
      </c>
      <c r="E4683" t="s">
        <v>1546</v>
      </c>
      <c r="F4683" t="s">
        <v>117</v>
      </c>
      <c r="G4683" s="87">
        <v>43725</v>
      </c>
      <c r="H4683" t="s">
        <v>6807</v>
      </c>
      <c r="I4683" t="s">
        <v>6915</v>
      </c>
      <c r="J4683" t="s">
        <v>7269</v>
      </c>
      <c r="K4683">
        <v>10267</v>
      </c>
      <c r="L4683" t="s">
        <v>7268</v>
      </c>
      <c r="M4683" s="87">
        <v>43732</v>
      </c>
      <c r="N4683" t="s">
        <v>1635</v>
      </c>
      <c r="O4683" t="s">
        <v>1552</v>
      </c>
      <c r="P4683" s="61">
        <v>1089</v>
      </c>
      <c r="Q4683" t="s">
        <v>1552</v>
      </c>
      <c r="R4683" s="61">
        <v>1089</v>
      </c>
      <c r="S4683" s="61">
        <v>0</v>
      </c>
    </row>
    <row r="4684" spans="1:19" x14ac:dyDescent="0.2">
      <c r="A4684" t="s">
        <v>648</v>
      </c>
      <c r="B4684" t="s">
        <v>1065</v>
      </c>
      <c r="C4684" t="s">
        <v>1436</v>
      </c>
      <c r="D4684" t="s">
        <v>239</v>
      </c>
      <c r="E4684" t="s">
        <v>1546</v>
      </c>
      <c r="F4684" t="s">
        <v>117</v>
      </c>
      <c r="G4684" s="87">
        <v>43725</v>
      </c>
      <c r="H4684" t="s">
        <v>6807</v>
      </c>
      <c r="I4684" t="s">
        <v>7061</v>
      </c>
      <c r="J4684" t="s">
        <v>7270</v>
      </c>
      <c r="K4684">
        <v>10268</v>
      </c>
      <c r="L4684" t="s">
        <v>7271</v>
      </c>
      <c r="M4684" s="87">
        <v>43732</v>
      </c>
      <c r="N4684" t="s">
        <v>1635</v>
      </c>
      <c r="O4684" t="s">
        <v>1552</v>
      </c>
      <c r="P4684" s="61">
        <v>1320</v>
      </c>
      <c r="Q4684" t="s">
        <v>1552</v>
      </c>
      <c r="R4684" s="61">
        <v>1320</v>
      </c>
      <c r="S4684" s="61">
        <v>0</v>
      </c>
    </row>
    <row r="4685" spans="1:19" x14ac:dyDescent="0.2">
      <c r="A4685" t="s">
        <v>648</v>
      </c>
      <c r="B4685" t="s">
        <v>1065</v>
      </c>
      <c r="C4685" t="s">
        <v>1436</v>
      </c>
      <c r="D4685" t="s">
        <v>239</v>
      </c>
      <c r="E4685" t="s">
        <v>1546</v>
      </c>
      <c r="F4685" t="s">
        <v>117</v>
      </c>
      <c r="G4685" s="87">
        <v>43727</v>
      </c>
      <c r="H4685" t="s">
        <v>2974</v>
      </c>
      <c r="I4685" t="s">
        <v>5363</v>
      </c>
      <c r="J4685" t="s">
        <v>4727</v>
      </c>
      <c r="K4685">
        <v>10267</v>
      </c>
      <c r="L4685" t="s">
        <v>5364</v>
      </c>
      <c r="M4685" s="87">
        <v>43732</v>
      </c>
      <c r="N4685" t="s">
        <v>1635</v>
      </c>
      <c r="O4685" t="s">
        <v>1552</v>
      </c>
      <c r="P4685" s="61">
        <v>-1804</v>
      </c>
      <c r="Q4685" t="s">
        <v>1552</v>
      </c>
      <c r="R4685" s="61">
        <v>0</v>
      </c>
      <c r="S4685" s="61">
        <v>-1804</v>
      </c>
    </row>
    <row r="4686" spans="1:19" x14ac:dyDescent="0.2">
      <c r="A4686" t="s">
        <v>648</v>
      </c>
      <c r="B4686" t="s">
        <v>1065</v>
      </c>
      <c r="C4686" t="s">
        <v>1436</v>
      </c>
      <c r="D4686" t="s">
        <v>239</v>
      </c>
      <c r="E4686" t="s">
        <v>1546</v>
      </c>
      <c r="F4686" t="s">
        <v>117</v>
      </c>
      <c r="G4686" s="87">
        <v>43727</v>
      </c>
      <c r="H4686" t="s">
        <v>6807</v>
      </c>
      <c r="I4686" t="s">
        <v>6963</v>
      </c>
      <c r="J4686" t="s">
        <v>7272</v>
      </c>
      <c r="K4686">
        <v>10266</v>
      </c>
      <c r="L4686" t="s">
        <v>7273</v>
      </c>
      <c r="M4686" s="87">
        <v>43732</v>
      </c>
      <c r="N4686" t="s">
        <v>1635</v>
      </c>
      <c r="O4686" t="s">
        <v>1552</v>
      </c>
      <c r="P4686" s="61">
        <v>1804</v>
      </c>
      <c r="Q4686" t="s">
        <v>1552</v>
      </c>
      <c r="R4686" s="61">
        <v>1804</v>
      </c>
      <c r="S4686" s="61">
        <v>0</v>
      </c>
    </row>
    <row r="4687" spans="1:19" x14ac:dyDescent="0.2">
      <c r="A4687" t="s">
        <v>648</v>
      </c>
      <c r="B4687" t="s">
        <v>1065</v>
      </c>
      <c r="C4687" t="s">
        <v>1436</v>
      </c>
      <c r="D4687" t="s">
        <v>239</v>
      </c>
      <c r="E4687" t="s">
        <v>1546</v>
      </c>
      <c r="F4687" t="s">
        <v>117</v>
      </c>
      <c r="G4687" s="87">
        <v>43728</v>
      </c>
      <c r="H4687" t="s">
        <v>2974</v>
      </c>
      <c r="I4687" t="s">
        <v>4485</v>
      </c>
      <c r="J4687" t="s">
        <v>4490</v>
      </c>
      <c r="K4687">
        <v>10267</v>
      </c>
      <c r="L4687" t="s">
        <v>5398</v>
      </c>
      <c r="M4687" s="87">
        <v>43732</v>
      </c>
      <c r="N4687" t="s">
        <v>1635</v>
      </c>
      <c r="O4687" t="s">
        <v>1552</v>
      </c>
      <c r="P4687" s="61">
        <v>500</v>
      </c>
      <c r="Q4687" t="s">
        <v>1552</v>
      </c>
      <c r="R4687" s="61">
        <v>500</v>
      </c>
      <c r="S4687" s="61">
        <v>0</v>
      </c>
    </row>
    <row r="4688" spans="1:19" x14ac:dyDescent="0.2">
      <c r="A4688" t="s">
        <v>648</v>
      </c>
      <c r="B4688" t="s">
        <v>1065</v>
      </c>
      <c r="C4688" t="s">
        <v>1436</v>
      </c>
      <c r="D4688" t="s">
        <v>239</v>
      </c>
      <c r="E4688" t="s">
        <v>1546</v>
      </c>
      <c r="F4688" t="s">
        <v>117</v>
      </c>
      <c r="G4688" s="87">
        <v>43728</v>
      </c>
      <c r="H4688" t="s">
        <v>6820</v>
      </c>
      <c r="I4688" t="s">
        <v>6826</v>
      </c>
      <c r="K4688">
        <v>10267</v>
      </c>
      <c r="L4688" t="s">
        <v>7274</v>
      </c>
      <c r="M4688" s="87">
        <v>43732</v>
      </c>
      <c r="N4688" t="s">
        <v>1635</v>
      </c>
      <c r="O4688" t="s">
        <v>1552</v>
      </c>
      <c r="P4688" s="61">
        <v>-500</v>
      </c>
      <c r="Q4688" t="s">
        <v>1552</v>
      </c>
      <c r="R4688" s="61">
        <v>0</v>
      </c>
      <c r="S4688" s="61">
        <v>-500</v>
      </c>
    </row>
    <row r="4689" spans="1:19" x14ac:dyDescent="0.2">
      <c r="A4689" t="s">
        <v>648</v>
      </c>
      <c r="B4689" t="s">
        <v>1065</v>
      </c>
      <c r="C4689" t="s">
        <v>1436</v>
      </c>
      <c r="D4689" t="s">
        <v>239</v>
      </c>
      <c r="E4689" t="s">
        <v>1546</v>
      </c>
      <c r="F4689" t="s">
        <v>117</v>
      </c>
      <c r="G4689" s="87">
        <v>43731</v>
      </c>
      <c r="H4689" t="s">
        <v>2974</v>
      </c>
      <c r="I4689" t="s">
        <v>5439</v>
      </c>
      <c r="J4689" t="s">
        <v>4825</v>
      </c>
      <c r="K4689">
        <v>10266</v>
      </c>
      <c r="L4689" t="s">
        <v>5440</v>
      </c>
      <c r="M4689" s="87">
        <v>43732</v>
      </c>
      <c r="N4689" t="s">
        <v>1635</v>
      </c>
      <c r="O4689" t="s">
        <v>1552</v>
      </c>
      <c r="P4689" s="61">
        <v>-5500</v>
      </c>
      <c r="Q4689" t="s">
        <v>1552</v>
      </c>
      <c r="R4689" s="61">
        <v>0</v>
      </c>
      <c r="S4689" s="61">
        <v>-5500</v>
      </c>
    </row>
    <row r="4690" spans="1:19" x14ac:dyDescent="0.2">
      <c r="A4690" t="s">
        <v>648</v>
      </c>
      <c r="B4690" t="s">
        <v>1065</v>
      </c>
      <c r="C4690" t="s">
        <v>1436</v>
      </c>
      <c r="D4690" t="s">
        <v>239</v>
      </c>
      <c r="E4690" t="s">
        <v>1546</v>
      </c>
      <c r="F4690" t="s">
        <v>117</v>
      </c>
      <c r="G4690" s="87">
        <v>43731</v>
      </c>
      <c r="H4690" t="s">
        <v>2974</v>
      </c>
      <c r="I4690" t="s">
        <v>5441</v>
      </c>
      <c r="J4690" t="s">
        <v>4754</v>
      </c>
      <c r="K4690">
        <v>10266</v>
      </c>
      <c r="L4690" t="s">
        <v>5440</v>
      </c>
      <c r="M4690" s="87">
        <v>43732</v>
      </c>
      <c r="N4690" t="s">
        <v>1635</v>
      </c>
      <c r="O4690" t="s">
        <v>1552</v>
      </c>
      <c r="P4690" s="61">
        <v>-916.66</v>
      </c>
      <c r="Q4690" t="s">
        <v>1552</v>
      </c>
      <c r="R4690" s="61">
        <v>0</v>
      </c>
      <c r="S4690" s="61">
        <v>-916.66</v>
      </c>
    </row>
    <row r="4691" spans="1:19" x14ac:dyDescent="0.2">
      <c r="A4691" t="s">
        <v>648</v>
      </c>
      <c r="B4691" t="s">
        <v>1065</v>
      </c>
      <c r="C4691" t="s">
        <v>1436</v>
      </c>
      <c r="D4691" t="s">
        <v>239</v>
      </c>
      <c r="E4691" t="s">
        <v>1546</v>
      </c>
      <c r="F4691" t="s">
        <v>117</v>
      </c>
      <c r="G4691" s="87">
        <v>43731</v>
      </c>
      <c r="H4691" t="s">
        <v>2974</v>
      </c>
      <c r="I4691" t="s">
        <v>5442</v>
      </c>
      <c r="J4691" t="s">
        <v>5443</v>
      </c>
      <c r="K4691">
        <v>10266</v>
      </c>
      <c r="L4691" t="s">
        <v>5440</v>
      </c>
      <c r="M4691" s="87">
        <v>43732</v>
      </c>
      <c r="N4691" t="s">
        <v>1635</v>
      </c>
      <c r="O4691" t="s">
        <v>1552</v>
      </c>
      <c r="P4691" s="61">
        <v>-385</v>
      </c>
      <c r="Q4691" t="s">
        <v>1552</v>
      </c>
      <c r="R4691" s="61">
        <v>0</v>
      </c>
      <c r="S4691" s="61">
        <v>-385</v>
      </c>
    </row>
    <row r="4692" spans="1:19" x14ac:dyDescent="0.2">
      <c r="A4692" t="s">
        <v>648</v>
      </c>
      <c r="B4692" t="s">
        <v>1065</v>
      </c>
      <c r="C4692" t="s">
        <v>1436</v>
      </c>
      <c r="D4692" t="s">
        <v>239</v>
      </c>
      <c r="E4692" t="s">
        <v>1546</v>
      </c>
      <c r="F4692" t="s">
        <v>117</v>
      </c>
      <c r="G4692" s="87">
        <v>43731</v>
      </c>
      <c r="H4692" t="s">
        <v>2974</v>
      </c>
      <c r="I4692" t="s">
        <v>5444</v>
      </c>
      <c r="J4692" t="s">
        <v>4827</v>
      </c>
      <c r="K4692">
        <v>10266</v>
      </c>
      <c r="L4692" t="s">
        <v>5440</v>
      </c>
      <c r="M4692" s="87">
        <v>43732</v>
      </c>
      <c r="N4692" t="s">
        <v>1635</v>
      </c>
      <c r="O4692" t="s">
        <v>1552</v>
      </c>
      <c r="P4692" s="61">
        <v>-200</v>
      </c>
      <c r="Q4692" t="s">
        <v>1552</v>
      </c>
      <c r="R4692" s="61">
        <v>0</v>
      </c>
      <c r="S4692" s="61">
        <v>-200</v>
      </c>
    </row>
    <row r="4693" spans="1:19" x14ac:dyDescent="0.2">
      <c r="A4693" t="s">
        <v>648</v>
      </c>
      <c r="B4693" t="s">
        <v>1065</v>
      </c>
      <c r="C4693" t="s">
        <v>1436</v>
      </c>
      <c r="D4693" t="s">
        <v>239</v>
      </c>
      <c r="E4693" t="s">
        <v>1546</v>
      </c>
      <c r="F4693" t="s">
        <v>117</v>
      </c>
      <c r="G4693" s="87">
        <v>43731</v>
      </c>
      <c r="H4693" t="s">
        <v>2974</v>
      </c>
      <c r="I4693" t="s">
        <v>5464</v>
      </c>
      <c r="J4693" t="s">
        <v>4674</v>
      </c>
      <c r="K4693">
        <v>10267</v>
      </c>
      <c r="L4693" t="s">
        <v>5465</v>
      </c>
      <c r="M4693" s="87">
        <v>43732</v>
      </c>
      <c r="N4693" t="s">
        <v>1635</v>
      </c>
      <c r="O4693" t="s">
        <v>1552</v>
      </c>
      <c r="P4693" s="61">
        <v>9768</v>
      </c>
      <c r="Q4693" t="s">
        <v>1552</v>
      </c>
      <c r="R4693" s="61">
        <v>9768</v>
      </c>
      <c r="S4693" s="61">
        <v>0</v>
      </c>
    </row>
    <row r="4694" spans="1:19" x14ac:dyDescent="0.2">
      <c r="A4694" t="s">
        <v>648</v>
      </c>
      <c r="B4694" t="s">
        <v>1065</v>
      </c>
      <c r="C4694" t="s">
        <v>1436</v>
      </c>
      <c r="D4694" t="s">
        <v>239</v>
      </c>
      <c r="E4694" t="s">
        <v>1546</v>
      </c>
      <c r="F4694" t="s">
        <v>117</v>
      </c>
      <c r="G4694" s="87">
        <v>43731</v>
      </c>
      <c r="H4694" t="s">
        <v>6807</v>
      </c>
      <c r="I4694" t="s">
        <v>6965</v>
      </c>
      <c r="J4694" t="s">
        <v>7275</v>
      </c>
      <c r="K4694">
        <v>10266</v>
      </c>
      <c r="L4694" t="s">
        <v>7276</v>
      </c>
      <c r="M4694" s="87">
        <v>43732</v>
      </c>
      <c r="N4694" t="s">
        <v>1635</v>
      </c>
      <c r="O4694" t="s">
        <v>1552</v>
      </c>
      <c r="P4694" s="61">
        <v>916.66</v>
      </c>
      <c r="Q4694" t="s">
        <v>1552</v>
      </c>
      <c r="R4694" s="61">
        <v>916.66</v>
      </c>
      <c r="S4694" s="61">
        <v>0</v>
      </c>
    </row>
    <row r="4695" spans="1:19" x14ac:dyDescent="0.2">
      <c r="A4695" t="s">
        <v>648</v>
      </c>
      <c r="B4695" t="s">
        <v>1065</v>
      </c>
      <c r="C4695" t="s">
        <v>1436</v>
      </c>
      <c r="D4695" t="s">
        <v>239</v>
      </c>
      <c r="E4695" t="s">
        <v>1546</v>
      </c>
      <c r="F4695" t="s">
        <v>117</v>
      </c>
      <c r="G4695" s="87">
        <v>43731</v>
      </c>
      <c r="H4695" t="s">
        <v>6820</v>
      </c>
      <c r="I4695" t="s">
        <v>6925</v>
      </c>
      <c r="K4695">
        <v>10267</v>
      </c>
      <c r="L4695" t="s">
        <v>7277</v>
      </c>
      <c r="M4695" s="87">
        <v>43732</v>
      </c>
      <c r="N4695" t="s">
        <v>1635</v>
      </c>
      <c r="O4695" t="s">
        <v>1552</v>
      </c>
      <c r="P4695" s="61">
        <v>-9768</v>
      </c>
      <c r="Q4695" t="s">
        <v>1552</v>
      </c>
      <c r="R4695" s="61">
        <v>0</v>
      </c>
      <c r="S4695" s="61">
        <v>-9768</v>
      </c>
    </row>
    <row r="4696" spans="1:19" x14ac:dyDescent="0.2">
      <c r="A4696" t="s">
        <v>648</v>
      </c>
      <c r="B4696" t="s">
        <v>1065</v>
      </c>
      <c r="C4696" t="s">
        <v>1436</v>
      </c>
      <c r="D4696" t="s">
        <v>239</v>
      </c>
      <c r="E4696" t="s">
        <v>1546</v>
      </c>
      <c r="F4696" t="s">
        <v>117</v>
      </c>
      <c r="G4696" s="87">
        <v>43731</v>
      </c>
      <c r="H4696" t="s">
        <v>6807</v>
      </c>
      <c r="I4696" t="s">
        <v>7278</v>
      </c>
      <c r="J4696" t="s">
        <v>7279</v>
      </c>
      <c r="K4696">
        <v>10266</v>
      </c>
      <c r="L4696" t="s">
        <v>7276</v>
      </c>
      <c r="M4696" s="87">
        <v>43732</v>
      </c>
      <c r="N4696" t="s">
        <v>1635</v>
      </c>
      <c r="O4696" t="s">
        <v>1552</v>
      </c>
      <c r="P4696" s="61">
        <v>385</v>
      </c>
      <c r="Q4696" t="s">
        <v>1552</v>
      </c>
      <c r="R4696" s="61">
        <v>385</v>
      </c>
      <c r="S4696" s="61">
        <v>0</v>
      </c>
    </row>
    <row r="4697" spans="1:19" x14ac:dyDescent="0.2">
      <c r="A4697" t="s">
        <v>648</v>
      </c>
      <c r="B4697" t="s">
        <v>1065</v>
      </c>
      <c r="C4697" t="s">
        <v>1436</v>
      </c>
      <c r="D4697" t="s">
        <v>239</v>
      </c>
      <c r="E4697" t="s">
        <v>1546</v>
      </c>
      <c r="F4697" t="s">
        <v>117</v>
      </c>
      <c r="G4697" s="87">
        <v>43731</v>
      </c>
      <c r="H4697" t="s">
        <v>6807</v>
      </c>
      <c r="I4697" t="s">
        <v>7045</v>
      </c>
      <c r="J4697" t="s">
        <v>7280</v>
      </c>
      <c r="K4697">
        <v>10266</v>
      </c>
      <c r="L4697" t="s">
        <v>7276</v>
      </c>
      <c r="M4697" s="87">
        <v>43732</v>
      </c>
      <c r="N4697" t="s">
        <v>1635</v>
      </c>
      <c r="O4697" t="s">
        <v>1552</v>
      </c>
      <c r="P4697" s="61">
        <v>200</v>
      </c>
      <c r="Q4697" t="s">
        <v>1552</v>
      </c>
      <c r="R4697" s="61">
        <v>200</v>
      </c>
      <c r="S4697" s="61">
        <v>0</v>
      </c>
    </row>
    <row r="4698" spans="1:19" x14ac:dyDescent="0.2">
      <c r="A4698" t="s">
        <v>648</v>
      </c>
      <c r="B4698" t="s">
        <v>1065</v>
      </c>
      <c r="C4698" t="s">
        <v>1436</v>
      </c>
      <c r="D4698" t="s">
        <v>239</v>
      </c>
      <c r="E4698" t="s">
        <v>1546</v>
      </c>
      <c r="F4698" t="s">
        <v>117</v>
      </c>
      <c r="G4698" s="87">
        <v>43732</v>
      </c>
      <c r="H4698" t="s">
        <v>2974</v>
      </c>
      <c r="I4698" t="s">
        <v>5466</v>
      </c>
      <c r="J4698" t="s">
        <v>5467</v>
      </c>
      <c r="K4698">
        <v>10272</v>
      </c>
      <c r="L4698" t="s">
        <v>5468</v>
      </c>
      <c r="M4698" s="87">
        <v>43733</v>
      </c>
      <c r="N4698" t="s">
        <v>1635</v>
      </c>
      <c r="O4698" t="s">
        <v>1552</v>
      </c>
      <c r="P4698" s="61">
        <v>-20</v>
      </c>
      <c r="Q4698" t="s">
        <v>1552</v>
      </c>
      <c r="R4698" s="61">
        <v>0</v>
      </c>
      <c r="S4698" s="61">
        <v>-20</v>
      </c>
    </row>
    <row r="4699" spans="1:19" x14ac:dyDescent="0.2">
      <c r="A4699" t="s">
        <v>648</v>
      </c>
      <c r="B4699" t="s">
        <v>1065</v>
      </c>
      <c r="C4699" t="s">
        <v>1436</v>
      </c>
      <c r="D4699" t="s">
        <v>239</v>
      </c>
      <c r="E4699" t="s">
        <v>1546</v>
      </c>
      <c r="F4699" t="s">
        <v>117</v>
      </c>
      <c r="G4699" s="87">
        <v>43732</v>
      </c>
      <c r="H4699" t="s">
        <v>6807</v>
      </c>
      <c r="I4699" t="s">
        <v>7281</v>
      </c>
      <c r="J4699" t="s">
        <v>7282</v>
      </c>
      <c r="K4699">
        <v>10271</v>
      </c>
      <c r="L4699" t="s">
        <v>7283</v>
      </c>
      <c r="M4699" s="87">
        <v>43733</v>
      </c>
      <c r="N4699" t="s">
        <v>1635</v>
      </c>
      <c r="O4699" t="s">
        <v>1552</v>
      </c>
      <c r="P4699" s="61">
        <v>20</v>
      </c>
      <c r="Q4699" t="s">
        <v>1552</v>
      </c>
      <c r="R4699" s="61">
        <v>20</v>
      </c>
      <c r="S4699" s="61">
        <v>0</v>
      </c>
    </row>
    <row r="4700" spans="1:19" x14ac:dyDescent="0.2">
      <c r="A4700" t="s">
        <v>648</v>
      </c>
      <c r="B4700" t="s">
        <v>1065</v>
      </c>
      <c r="C4700" t="s">
        <v>1436</v>
      </c>
      <c r="D4700" t="s">
        <v>239</v>
      </c>
      <c r="E4700" t="s">
        <v>1546</v>
      </c>
      <c r="F4700" t="s">
        <v>117</v>
      </c>
      <c r="G4700" s="87">
        <v>43732</v>
      </c>
      <c r="H4700" t="s">
        <v>6895</v>
      </c>
      <c r="I4700" t="s">
        <v>7039</v>
      </c>
      <c r="J4700" t="s">
        <v>7284</v>
      </c>
      <c r="K4700">
        <v>10266</v>
      </c>
      <c r="L4700" t="s">
        <v>7285</v>
      </c>
      <c r="M4700" s="87">
        <v>43732</v>
      </c>
      <c r="N4700" t="s">
        <v>1635</v>
      </c>
      <c r="O4700" t="s">
        <v>1552</v>
      </c>
      <c r="P4700" s="61">
        <v>5500</v>
      </c>
      <c r="Q4700" t="s">
        <v>1552</v>
      </c>
      <c r="R4700" s="61">
        <v>5500</v>
      </c>
      <c r="S4700" s="61">
        <v>0</v>
      </c>
    </row>
    <row r="4701" spans="1:19" x14ac:dyDescent="0.2">
      <c r="A4701" t="s">
        <v>648</v>
      </c>
      <c r="B4701" t="s">
        <v>1065</v>
      </c>
      <c r="C4701" t="s">
        <v>1436</v>
      </c>
      <c r="D4701" t="s">
        <v>239</v>
      </c>
      <c r="E4701" t="s">
        <v>1546</v>
      </c>
      <c r="F4701" t="s">
        <v>117</v>
      </c>
      <c r="G4701" s="87">
        <v>43733</v>
      </c>
      <c r="H4701" t="s">
        <v>2974</v>
      </c>
      <c r="I4701" t="s">
        <v>5479</v>
      </c>
      <c r="J4701" t="s">
        <v>5480</v>
      </c>
      <c r="K4701">
        <v>10274</v>
      </c>
      <c r="L4701" t="s">
        <v>5481</v>
      </c>
      <c r="M4701" s="87">
        <v>43739</v>
      </c>
      <c r="N4701" t="s">
        <v>1635</v>
      </c>
      <c r="O4701" t="s">
        <v>1552</v>
      </c>
      <c r="P4701" s="61">
        <v>-2970</v>
      </c>
      <c r="Q4701" t="s">
        <v>1552</v>
      </c>
      <c r="R4701" s="61">
        <v>0</v>
      </c>
      <c r="S4701" s="61">
        <v>-2970</v>
      </c>
    </row>
    <row r="4702" spans="1:19" x14ac:dyDescent="0.2">
      <c r="A4702" t="s">
        <v>648</v>
      </c>
      <c r="B4702" t="s">
        <v>1065</v>
      </c>
      <c r="C4702" t="s">
        <v>1436</v>
      </c>
      <c r="D4702" t="s">
        <v>239</v>
      </c>
      <c r="E4702" t="s">
        <v>1546</v>
      </c>
      <c r="F4702" t="s">
        <v>117</v>
      </c>
      <c r="G4702" s="87">
        <v>43733</v>
      </c>
      <c r="H4702" t="s">
        <v>2974</v>
      </c>
      <c r="I4702" t="s">
        <v>5482</v>
      </c>
      <c r="J4702" t="s">
        <v>5483</v>
      </c>
      <c r="K4702">
        <v>10274</v>
      </c>
      <c r="L4702" t="s">
        <v>5481</v>
      </c>
      <c r="M4702" s="87">
        <v>43739</v>
      </c>
      <c r="N4702" t="s">
        <v>1635</v>
      </c>
      <c r="O4702" t="s">
        <v>1552</v>
      </c>
      <c r="P4702" s="61">
        <v>-2755.5</v>
      </c>
      <c r="Q4702" t="s">
        <v>1552</v>
      </c>
      <c r="R4702" s="61">
        <v>0</v>
      </c>
      <c r="S4702" s="61">
        <v>-2755.5</v>
      </c>
    </row>
    <row r="4703" spans="1:19" x14ac:dyDescent="0.2">
      <c r="A4703" t="s">
        <v>648</v>
      </c>
      <c r="B4703" t="s">
        <v>1065</v>
      </c>
      <c r="C4703" t="s">
        <v>1436</v>
      </c>
      <c r="D4703" t="s">
        <v>239</v>
      </c>
      <c r="E4703" t="s">
        <v>1546</v>
      </c>
      <c r="F4703" t="s">
        <v>117</v>
      </c>
      <c r="G4703" s="87">
        <v>43733</v>
      </c>
      <c r="H4703" t="s">
        <v>2974</v>
      </c>
      <c r="I4703" t="s">
        <v>5484</v>
      </c>
      <c r="J4703" t="s">
        <v>4602</v>
      </c>
      <c r="K4703">
        <v>10274</v>
      </c>
      <c r="L4703" t="s">
        <v>5481</v>
      </c>
      <c r="M4703" s="87">
        <v>43739</v>
      </c>
      <c r="N4703" t="s">
        <v>1635</v>
      </c>
      <c r="O4703" t="s">
        <v>1552</v>
      </c>
      <c r="P4703" s="61">
        <v>-1540</v>
      </c>
      <c r="Q4703" t="s">
        <v>1552</v>
      </c>
      <c r="R4703" s="61">
        <v>0</v>
      </c>
      <c r="S4703" s="61">
        <v>-1540</v>
      </c>
    </row>
    <row r="4704" spans="1:19" x14ac:dyDescent="0.2">
      <c r="A4704" t="s">
        <v>648</v>
      </c>
      <c r="B4704" t="s">
        <v>1065</v>
      </c>
      <c r="C4704" t="s">
        <v>1436</v>
      </c>
      <c r="D4704" t="s">
        <v>239</v>
      </c>
      <c r="E4704" t="s">
        <v>1546</v>
      </c>
      <c r="F4704" t="s">
        <v>117</v>
      </c>
      <c r="G4704" s="87">
        <v>43733</v>
      </c>
      <c r="H4704" t="s">
        <v>2974</v>
      </c>
      <c r="I4704" t="s">
        <v>5485</v>
      </c>
      <c r="J4704" t="s">
        <v>4695</v>
      </c>
      <c r="K4704">
        <v>10274</v>
      </c>
      <c r="L4704" t="s">
        <v>5481</v>
      </c>
      <c r="M4704" s="87">
        <v>43739</v>
      </c>
      <c r="N4704" t="s">
        <v>1635</v>
      </c>
      <c r="O4704" t="s">
        <v>1552</v>
      </c>
      <c r="P4704" s="61">
        <v>-979</v>
      </c>
      <c r="Q4704" t="s">
        <v>1552</v>
      </c>
      <c r="R4704" s="61">
        <v>0</v>
      </c>
      <c r="S4704" s="61">
        <v>-979</v>
      </c>
    </row>
    <row r="4705" spans="1:19" x14ac:dyDescent="0.2">
      <c r="A4705" t="s">
        <v>648</v>
      </c>
      <c r="B4705" t="s">
        <v>1065</v>
      </c>
      <c r="C4705" t="s">
        <v>1436</v>
      </c>
      <c r="D4705" t="s">
        <v>239</v>
      </c>
      <c r="E4705" t="s">
        <v>1546</v>
      </c>
      <c r="F4705" t="s">
        <v>117</v>
      </c>
      <c r="G4705" s="87">
        <v>43733</v>
      </c>
      <c r="H4705" t="s">
        <v>2974</v>
      </c>
      <c r="I4705" t="s">
        <v>5486</v>
      </c>
      <c r="J4705" t="s">
        <v>5487</v>
      </c>
      <c r="K4705">
        <v>10274</v>
      </c>
      <c r="L4705" t="s">
        <v>5488</v>
      </c>
      <c r="M4705" s="87">
        <v>43739</v>
      </c>
      <c r="N4705" t="s">
        <v>1635</v>
      </c>
      <c r="O4705" t="s">
        <v>1552</v>
      </c>
      <c r="P4705" s="61">
        <v>-11000</v>
      </c>
      <c r="Q4705" t="s">
        <v>1552</v>
      </c>
      <c r="R4705" s="61">
        <v>0</v>
      </c>
      <c r="S4705" s="61">
        <v>-11000</v>
      </c>
    </row>
    <row r="4706" spans="1:19" x14ac:dyDescent="0.2">
      <c r="A4706" t="s">
        <v>648</v>
      </c>
      <c r="B4706" t="s">
        <v>1065</v>
      </c>
      <c r="C4706" t="s">
        <v>1436</v>
      </c>
      <c r="D4706" t="s">
        <v>239</v>
      </c>
      <c r="E4706" t="s">
        <v>1546</v>
      </c>
      <c r="F4706" t="s">
        <v>117</v>
      </c>
      <c r="G4706" s="87">
        <v>43733</v>
      </c>
      <c r="H4706" t="s">
        <v>2974</v>
      </c>
      <c r="I4706" t="s">
        <v>5489</v>
      </c>
      <c r="J4706" t="s">
        <v>4763</v>
      </c>
      <c r="K4706">
        <v>10274</v>
      </c>
      <c r="L4706" t="s">
        <v>5490</v>
      </c>
      <c r="M4706" s="87">
        <v>43739</v>
      </c>
      <c r="N4706" t="s">
        <v>1635</v>
      </c>
      <c r="O4706" t="s">
        <v>1552</v>
      </c>
      <c r="P4706" s="61">
        <v>-550</v>
      </c>
      <c r="Q4706" t="s">
        <v>1552</v>
      </c>
      <c r="R4706" s="61">
        <v>0</v>
      </c>
      <c r="S4706" s="61">
        <v>-550</v>
      </c>
    </row>
    <row r="4707" spans="1:19" x14ac:dyDescent="0.2">
      <c r="A4707" t="s">
        <v>648</v>
      </c>
      <c r="B4707" t="s">
        <v>1065</v>
      </c>
      <c r="C4707" t="s">
        <v>1436</v>
      </c>
      <c r="D4707" t="s">
        <v>239</v>
      </c>
      <c r="E4707" t="s">
        <v>1546</v>
      </c>
      <c r="F4707" t="s">
        <v>117</v>
      </c>
      <c r="G4707" s="87">
        <v>43733</v>
      </c>
      <c r="H4707" t="s">
        <v>2974</v>
      </c>
      <c r="I4707" t="s">
        <v>5502</v>
      </c>
      <c r="J4707" t="s">
        <v>4525</v>
      </c>
      <c r="K4707">
        <v>10272</v>
      </c>
      <c r="L4707" t="s">
        <v>5503</v>
      </c>
      <c r="M4707" s="87">
        <v>43733</v>
      </c>
      <c r="N4707" t="s">
        <v>1635</v>
      </c>
      <c r="O4707" t="s">
        <v>1552</v>
      </c>
      <c r="P4707" s="61">
        <v>438.78</v>
      </c>
      <c r="Q4707" t="s">
        <v>1552</v>
      </c>
      <c r="R4707" s="61">
        <v>438.78</v>
      </c>
      <c r="S4707" s="61">
        <v>0</v>
      </c>
    </row>
    <row r="4708" spans="1:19" x14ac:dyDescent="0.2">
      <c r="A4708" t="s">
        <v>648</v>
      </c>
      <c r="B4708" t="s">
        <v>1065</v>
      </c>
      <c r="C4708" t="s">
        <v>1436</v>
      </c>
      <c r="D4708" t="s">
        <v>239</v>
      </c>
      <c r="E4708" t="s">
        <v>1546</v>
      </c>
      <c r="F4708" t="s">
        <v>117</v>
      </c>
      <c r="G4708" s="87">
        <v>43733</v>
      </c>
      <c r="H4708" t="s">
        <v>2974</v>
      </c>
      <c r="I4708" t="s">
        <v>5504</v>
      </c>
      <c r="J4708" t="s">
        <v>4528</v>
      </c>
      <c r="K4708">
        <v>10272</v>
      </c>
      <c r="L4708" t="s">
        <v>5503</v>
      </c>
      <c r="M4708" s="87">
        <v>43733</v>
      </c>
      <c r="N4708" t="s">
        <v>1635</v>
      </c>
      <c r="O4708" t="s">
        <v>1552</v>
      </c>
      <c r="P4708" s="61">
        <v>264.7</v>
      </c>
      <c r="Q4708" t="s">
        <v>1552</v>
      </c>
      <c r="R4708" s="61">
        <v>264.7</v>
      </c>
      <c r="S4708" s="61">
        <v>0</v>
      </c>
    </row>
    <row r="4709" spans="1:19" x14ac:dyDescent="0.2">
      <c r="A4709" t="s">
        <v>648</v>
      </c>
      <c r="B4709" t="s">
        <v>1065</v>
      </c>
      <c r="C4709" t="s">
        <v>1436</v>
      </c>
      <c r="D4709" t="s">
        <v>239</v>
      </c>
      <c r="E4709" t="s">
        <v>1546</v>
      </c>
      <c r="F4709" t="s">
        <v>117</v>
      </c>
      <c r="G4709" s="87">
        <v>43733</v>
      </c>
      <c r="H4709" t="s">
        <v>2974</v>
      </c>
      <c r="I4709" t="s">
        <v>5505</v>
      </c>
      <c r="J4709" t="s">
        <v>4530</v>
      </c>
      <c r="K4709">
        <v>10272</v>
      </c>
      <c r="L4709" t="s">
        <v>5503</v>
      </c>
      <c r="M4709" s="87">
        <v>43733</v>
      </c>
      <c r="N4709" t="s">
        <v>1635</v>
      </c>
      <c r="O4709" t="s">
        <v>1552</v>
      </c>
      <c r="P4709" s="61">
        <v>164.43</v>
      </c>
      <c r="Q4709" t="s">
        <v>1552</v>
      </c>
      <c r="R4709" s="61">
        <v>164.43</v>
      </c>
      <c r="S4709" s="61">
        <v>0</v>
      </c>
    </row>
    <row r="4710" spans="1:19" x14ac:dyDescent="0.2">
      <c r="A4710" t="s">
        <v>648</v>
      </c>
      <c r="B4710" t="s">
        <v>1065</v>
      </c>
      <c r="C4710" t="s">
        <v>1436</v>
      </c>
      <c r="D4710" t="s">
        <v>239</v>
      </c>
      <c r="E4710" t="s">
        <v>1546</v>
      </c>
      <c r="F4710" t="s">
        <v>117</v>
      </c>
      <c r="G4710" s="87">
        <v>43733</v>
      </c>
      <c r="H4710" t="s">
        <v>2974</v>
      </c>
      <c r="I4710" t="s">
        <v>5506</v>
      </c>
      <c r="J4710" t="s">
        <v>4532</v>
      </c>
      <c r="K4710">
        <v>10272</v>
      </c>
      <c r="L4710" t="s">
        <v>5503</v>
      </c>
      <c r="M4710" s="87">
        <v>43733</v>
      </c>
      <c r="N4710" t="s">
        <v>1635</v>
      </c>
      <c r="O4710" t="s">
        <v>1552</v>
      </c>
      <c r="P4710" s="61">
        <v>276.57</v>
      </c>
      <c r="Q4710" t="s">
        <v>1552</v>
      </c>
      <c r="R4710" s="61">
        <v>276.57</v>
      </c>
      <c r="S4710" s="61">
        <v>0</v>
      </c>
    </row>
    <row r="4711" spans="1:19" x14ac:dyDescent="0.2">
      <c r="A4711" t="s">
        <v>648</v>
      </c>
      <c r="B4711" t="s">
        <v>1065</v>
      </c>
      <c r="C4711" t="s">
        <v>1436</v>
      </c>
      <c r="D4711" t="s">
        <v>239</v>
      </c>
      <c r="E4711" t="s">
        <v>1546</v>
      </c>
      <c r="F4711" t="s">
        <v>117</v>
      </c>
      <c r="G4711" s="87">
        <v>43733</v>
      </c>
      <c r="H4711" t="s">
        <v>2974</v>
      </c>
      <c r="I4711" t="s">
        <v>5507</v>
      </c>
      <c r="J4711" t="s">
        <v>4534</v>
      </c>
      <c r="K4711">
        <v>10272</v>
      </c>
      <c r="L4711" t="s">
        <v>5503</v>
      </c>
      <c r="M4711" s="87">
        <v>43733</v>
      </c>
      <c r="N4711" t="s">
        <v>1635</v>
      </c>
      <c r="O4711" t="s">
        <v>1552</v>
      </c>
      <c r="P4711" s="61">
        <v>338.12</v>
      </c>
      <c r="Q4711" t="s">
        <v>1552</v>
      </c>
      <c r="R4711" s="61">
        <v>338.12</v>
      </c>
      <c r="S4711" s="61">
        <v>0</v>
      </c>
    </row>
    <row r="4712" spans="1:19" x14ac:dyDescent="0.2">
      <c r="A4712" t="s">
        <v>648</v>
      </c>
      <c r="B4712" t="s">
        <v>1065</v>
      </c>
      <c r="C4712" t="s">
        <v>1436</v>
      </c>
      <c r="D4712" t="s">
        <v>239</v>
      </c>
      <c r="E4712" t="s">
        <v>1546</v>
      </c>
      <c r="F4712" t="s">
        <v>117</v>
      </c>
      <c r="G4712" s="87">
        <v>43733</v>
      </c>
      <c r="H4712" t="s">
        <v>2974</v>
      </c>
      <c r="I4712" t="s">
        <v>5508</v>
      </c>
      <c r="J4712" t="s">
        <v>4536</v>
      </c>
      <c r="K4712">
        <v>10272</v>
      </c>
      <c r="L4712" t="s">
        <v>5503</v>
      </c>
      <c r="M4712" s="87">
        <v>43733</v>
      </c>
      <c r="N4712" t="s">
        <v>1635</v>
      </c>
      <c r="O4712" t="s">
        <v>1552</v>
      </c>
      <c r="P4712" s="61">
        <v>242.26</v>
      </c>
      <c r="Q4712" t="s">
        <v>1552</v>
      </c>
      <c r="R4712" s="61">
        <v>242.26</v>
      </c>
      <c r="S4712" s="61">
        <v>0</v>
      </c>
    </row>
    <row r="4713" spans="1:19" x14ac:dyDescent="0.2">
      <c r="A4713" t="s">
        <v>648</v>
      </c>
      <c r="B4713" t="s">
        <v>1065</v>
      </c>
      <c r="C4713" t="s">
        <v>1436</v>
      </c>
      <c r="D4713" t="s">
        <v>239</v>
      </c>
      <c r="E4713" t="s">
        <v>1546</v>
      </c>
      <c r="F4713" t="s">
        <v>117</v>
      </c>
      <c r="G4713" s="87">
        <v>43733</v>
      </c>
      <c r="H4713" t="s">
        <v>2974</v>
      </c>
      <c r="I4713" t="s">
        <v>5509</v>
      </c>
      <c r="J4713" t="s">
        <v>4538</v>
      </c>
      <c r="K4713">
        <v>10272</v>
      </c>
      <c r="L4713" t="s">
        <v>5503</v>
      </c>
      <c r="M4713" s="87">
        <v>43733</v>
      </c>
      <c r="N4713" t="s">
        <v>1635</v>
      </c>
      <c r="O4713" t="s">
        <v>1552</v>
      </c>
      <c r="P4713" s="61">
        <v>457.51</v>
      </c>
      <c r="Q4713" t="s">
        <v>1552</v>
      </c>
      <c r="R4713" s="61">
        <v>457.51</v>
      </c>
      <c r="S4713" s="61">
        <v>0</v>
      </c>
    </row>
    <row r="4714" spans="1:19" x14ac:dyDescent="0.2">
      <c r="A4714" t="s">
        <v>648</v>
      </c>
      <c r="B4714" t="s">
        <v>1065</v>
      </c>
      <c r="C4714" t="s">
        <v>1436</v>
      </c>
      <c r="D4714" t="s">
        <v>239</v>
      </c>
      <c r="E4714" t="s">
        <v>1546</v>
      </c>
      <c r="F4714" t="s">
        <v>117</v>
      </c>
      <c r="G4714" s="87">
        <v>43733</v>
      </c>
      <c r="H4714" t="s">
        <v>6895</v>
      </c>
      <c r="I4714" t="s">
        <v>6989</v>
      </c>
      <c r="J4714" t="s">
        <v>7286</v>
      </c>
      <c r="K4714">
        <v>10274</v>
      </c>
      <c r="L4714" t="s">
        <v>7287</v>
      </c>
      <c r="M4714" s="87">
        <v>43739</v>
      </c>
      <c r="N4714" t="s">
        <v>1635</v>
      </c>
      <c r="O4714" t="s">
        <v>1552</v>
      </c>
      <c r="P4714" s="61">
        <v>550</v>
      </c>
      <c r="Q4714" t="s">
        <v>1552</v>
      </c>
      <c r="R4714" s="61">
        <v>550</v>
      </c>
      <c r="S4714" s="61">
        <v>0</v>
      </c>
    </row>
    <row r="4715" spans="1:19" x14ac:dyDescent="0.2">
      <c r="A4715" t="s">
        <v>648</v>
      </c>
      <c r="B4715" t="s">
        <v>1065</v>
      </c>
      <c r="C4715" t="s">
        <v>1436</v>
      </c>
      <c r="D4715" t="s">
        <v>239</v>
      </c>
      <c r="E4715" t="s">
        <v>1546</v>
      </c>
      <c r="F4715" t="s">
        <v>117</v>
      </c>
      <c r="G4715" s="87">
        <v>43733</v>
      </c>
      <c r="H4715" t="s">
        <v>6807</v>
      </c>
      <c r="I4715" t="s">
        <v>7288</v>
      </c>
      <c r="J4715" t="s">
        <v>7289</v>
      </c>
      <c r="K4715">
        <v>10274</v>
      </c>
      <c r="L4715" t="s">
        <v>7290</v>
      </c>
      <c r="M4715" s="87">
        <v>43739</v>
      </c>
      <c r="N4715" t="s">
        <v>1635</v>
      </c>
      <c r="O4715" t="s">
        <v>1552</v>
      </c>
      <c r="P4715" s="61">
        <v>2755.5</v>
      </c>
      <c r="Q4715" t="s">
        <v>1552</v>
      </c>
      <c r="R4715" s="61">
        <v>2755.5</v>
      </c>
      <c r="S4715" s="61">
        <v>0</v>
      </c>
    </row>
    <row r="4716" spans="1:19" x14ac:dyDescent="0.2">
      <c r="A4716" t="s">
        <v>648</v>
      </c>
      <c r="B4716" t="s">
        <v>1065</v>
      </c>
      <c r="C4716" t="s">
        <v>1436</v>
      </c>
      <c r="D4716" t="s">
        <v>239</v>
      </c>
      <c r="E4716" t="s">
        <v>1546</v>
      </c>
      <c r="F4716" t="s">
        <v>117</v>
      </c>
      <c r="G4716" s="87">
        <v>43733</v>
      </c>
      <c r="H4716" t="s">
        <v>6807</v>
      </c>
      <c r="I4716" t="s">
        <v>7291</v>
      </c>
      <c r="J4716" t="s">
        <v>7292</v>
      </c>
      <c r="K4716">
        <v>10274</v>
      </c>
      <c r="L4716" t="s">
        <v>7290</v>
      </c>
      <c r="M4716" s="87">
        <v>43739</v>
      </c>
      <c r="N4716" t="s">
        <v>1635</v>
      </c>
      <c r="O4716" t="s">
        <v>1552</v>
      </c>
      <c r="P4716" s="61">
        <v>2970</v>
      </c>
      <c r="Q4716" t="s">
        <v>1552</v>
      </c>
      <c r="R4716" s="61">
        <v>2970</v>
      </c>
      <c r="S4716" s="61">
        <v>0</v>
      </c>
    </row>
    <row r="4717" spans="1:19" x14ac:dyDescent="0.2">
      <c r="A4717" t="s">
        <v>648</v>
      </c>
      <c r="B4717" t="s">
        <v>1065</v>
      </c>
      <c r="C4717" t="s">
        <v>1436</v>
      </c>
      <c r="D4717" t="s">
        <v>239</v>
      </c>
      <c r="E4717" t="s">
        <v>1546</v>
      </c>
      <c r="F4717" t="s">
        <v>117</v>
      </c>
      <c r="G4717" s="87">
        <v>43733</v>
      </c>
      <c r="H4717" t="s">
        <v>6807</v>
      </c>
      <c r="I4717" t="s">
        <v>6941</v>
      </c>
      <c r="J4717" t="s">
        <v>7293</v>
      </c>
      <c r="K4717">
        <v>10274</v>
      </c>
      <c r="L4717" t="s">
        <v>7290</v>
      </c>
      <c r="M4717" s="87">
        <v>43739</v>
      </c>
      <c r="N4717" t="s">
        <v>1635</v>
      </c>
      <c r="O4717" t="s">
        <v>1552</v>
      </c>
      <c r="P4717" s="61">
        <v>979</v>
      </c>
      <c r="Q4717" t="s">
        <v>1552</v>
      </c>
      <c r="R4717" s="61">
        <v>979</v>
      </c>
      <c r="S4717" s="61">
        <v>0</v>
      </c>
    </row>
    <row r="4718" spans="1:19" x14ac:dyDescent="0.2">
      <c r="A4718" t="s">
        <v>648</v>
      </c>
      <c r="B4718" t="s">
        <v>1065</v>
      </c>
      <c r="C4718" t="s">
        <v>1436</v>
      </c>
      <c r="D4718" t="s">
        <v>239</v>
      </c>
      <c r="E4718" t="s">
        <v>1546</v>
      </c>
      <c r="F4718" t="s">
        <v>117</v>
      </c>
      <c r="G4718" s="87">
        <v>43733</v>
      </c>
      <c r="H4718" t="s">
        <v>6807</v>
      </c>
      <c r="I4718" t="s">
        <v>6887</v>
      </c>
      <c r="J4718" t="s">
        <v>7294</v>
      </c>
      <c r="K4718">
        <v>10274</v>
      </c>
      <c r="L4718" t="s">
        <v>7290</v>
      </c>
      <c r="M4718" s="87">
        <v>43739</v>
      </c>
      <c r="N4718" t="s">
        <v>1635</v>
      </c>
      <c r="O4718" t="s">
        <v>1552</v>
      </c>
      <c r="P4718" s="61">
        <v>1540</v>
      </c>
      <c r="Q4718" t="s">
        <v>1552</v>
      </c>
      <c r="R4718" s="61">
        <v>1540</v>
      </c>
      <c r="S4718" s="61">
        <v>0</v>
      </c>
    </row>
    <row r="4719" spans="1:19" x14ac:dyDescent="0.2">
      <c r="A4719" t="s">
        <v>648</v>
      </c>
      <c r="B4719" t="s">
        <v>1065</v>
      </c>
      <c r="C4719" t="s">
        <v>1436</v>
      </c>
      <c r="D4719" t="s">
        <v>239</v>
      </c>
      <c r="E4719" t="s">
        <v>1546</v>
      </c>
      <c r="F4719" t="s">
        <v>117</v>
      </c>
      <c r="G4719" s="87">
        <v>43733</v>
      </c>
      <c r="H4719" t="s">
        <v>6820</v>
      </c>
      <c r="I4719" t="s">
        <v>6839</v>
      </c>
      <c r="K4719">
        <v>10272</v>
      </c>
      <c r="L4719" t="s">
        <v>7295</v>
      </c>
      <c r="M4719" s="87">
        <v>43733</v>
      </c>
      <c r="N4719" t="s">
        <v>1635</v>
      </c>
      <c r="O4719" t="s">
        <v>1552</v>
      </c>
      <c r="P4719" s="61">
        <v>-164.43</v>
      </c>
      <c r="Q4719" t="s">
        <v>1552</v>
      </c>
      <c r="R4719" s="61">
        <v>0</v>
      </c>
      <c r="S4719" s="61">
        <v>-164.43</v>
      </c>
    </row>
    <row r="4720" spans="1:19" x14ac:dyDescent="0.2">
      <c r="A4720" t="s">
        <v>648</v>
      </c>
      <c r="B4720" t="s">
        <v>1065</v>
      </c>
      <c r="C4720" t="s">
        <v>1436</v>
      </c>
      <c r="D4720" t="s">
        <v>239</v>
      </c>
      <c r="E4720" t="s">
        <v>1546</v>
      </c>
      <c r="F4720" t="s">
        <v>117</v>
      </c>
      <c r="G4720" s="87">
        <v>43733</v>
      </c>
      <c r="H4720" t="s">
        <v>6820</v>
      </c>
      <c r="I4720" t="s">
        <v>6841</v>
      </c>
      <c r="K4720">
        <v>10272</v>
      </c>
      <c r="L4720" t="s">
        <v>7295</v>
      </c>
      <c r="M4720" s="87">
        <v>43733</v>
      </c>
      <c r="N4720" t="s">
        <v>1635</v>
      </c>
      <c r="O4720" t="s">
        <v>1552</v>
      </c>
      <c r="P4720" s="61">
        <v>-276.57</v>
      </c>
      <c r="Q4720" t="s">
        <v>1552</v>
      </c>
      <c r="R4720" s="61">
        <v>0</v>
      </c>
      <c r="S4720" s="61">
        <v>-276.57</v>
      </c>
    </row>
    <row r="4721" spans="1:19" x14ac:dyDescent="0.2">
      <c r="A4721" t="s">
        <v>648</v>
      </c>
      <c r="B4721" t="s">
        <v>1065</v>
      </c>
      <c r="C4721" t="s">
        <v>1436</v>
      </c>
      <c r="D4721" t="s">
        <v>239</v>
      </c>
      <c r="E4721" t="s">
        <v>1546</v>
      </c>
      <c r="F4721" t="s">
        <v>117</v>
      </c>
      <c r="G4721" s="87">
        <v>43733</v>
      </c>
      <c r="H4721" t="s">
        <v>6820</v>
      </c>
      <c r="I4721" t="s">
        <v>6842</v>
      </c>
      <c r="K4721">
        <v>10272</v>
      </c>
      <c r="L4721" t="s">
        <v>7295</v>
      </c>
      <c r="M4721" s="87">
        <v>43733</v>
      </c>
      <c r="N4721" t="s">
        <v>1635</v>
      </c>
      <c r="O4721" t="s">
        <v>1552</v>
      </c>
      <c r="P4721" s="61">
        <v>-338.12</v>
      </c>
      <c r="Q4721" t="s">
        <v>1552</v>
      </c>
      <c r="R4721" s="61">
        <v>0</v>
      </c>
      <c r="S4721" s="61">
        <v>-338.12</v>
      </c>
    </row>
    <row r="4722" spans="1:19" x14ac:dyDescent="0.2">
      <c r="A4722" t="s">
        <v>648</v>
      </c>
      <c r="B4722" t="s">
        <v>1065</v>
      </c>
      <c r="C4722" t="s">
        <v>1436</v>
      </c>
      <c r="D4722" t="s">
        <v>239</v>
      </c>
      <c r="E4722" t="s">
        <v>1546</v>
      </c>
      <c r="F4722" t="s">
        <v>117</v>
      </c>
      <c r="G4722" s="87">
        <v>43733</v>
      </c>
      <c r="H4722" t="s">
        <v>6820</v>
      </c>
      <c r="I4722" t="s">
        <v>6843</v>
      </c>
      <c r="K4722">
        <v>10272</v>
      </c>
      <c r="L4722" t="s">
        <v>7295</v>
      </c>
      <c r="M4722" s="87">
        <v>43733</v>
      </c>
      <c r="N4722" t="s">
        <v>1635</v>
      </c>
      <c r="O4722" t="s">
        <v>1552</v>
      </c>
      <c r="P4722" s="61">
        <v>-242.26</v>
      </c>
      <c r="Q4722" t="s">
        <v>1552</v>
      </c>
      <c r="R4722" s="61">
        <v>0</v>
      </c>
      <c r="S4722" s="61">
        <v>-242.26</v>
      </c>
    </row>
    <row r="4723" spans="1:19" x14ac:dyDescent="0.2">
      <c r="A4723" t="s">
        <v>648</v>
      </c>
      <c r="B4723" t="s">
        <v>1065</v>
      </c>
      <c r="C4723" t="s">
        <v>1436</v>
      </c>
      <c r="D4723" t="s">
        <v>239</v>
      </c>
      <c r="E4723" t="s">
        <v>1546</v>
      </c>
      <c r="F4723" t="s">
        <v>117</v>
      </c>
      <c r="G4723" s="87">
        <v>43733</v>
      </c>
      <c r="H4723" t="s">
        <v>6820</v>
      </c>
      <c r="I4723" t="s">
        <v>6844</v>
      </c>
      <c r="K4723">
        <v>10272</v>
      </c>
      <c r="L4723" t="s">
        <v>7295</v>
      </c>
      <c r="M4723" s="87">
        <v>43733</v>
      </c>
      <c r="N4723" t="s">
        <v>1635</v>
      </c>
      <c r="O4723" t="s">
        <v>1552</v>
      </c>
      <c r="P4723" s="61">
        <v>-457.51</v>
      </c>
      <c r="Q4723" t="s">
        <v>1552</v>
      </c>
      <c r="R4723" s="61">
        <v>0</v>
      </c>
      <c r="S4723" s="61">
        <v>-457.51</v>
      </c>
    </row>
    <row r="4724" spans="1:19" x14ac:dyDescent="0.2">
      <c r="A4724" t="s">
        <v>648</v>
      </c>
      <c r="B4724" t="s">
        <v>1065</v>
      </c>
      <c r="C4724" t="s">
        <v>1436</v>
      </c>
      <c r="D4724" t="s">
        <v>239</v>
      </c>
      <c r="E4724" t="s">
        <v>1546</v>
      </c>
      <c r="F4724" t="s">
        <v>117</v>
      </c>
      <c r="G4724" s="87">
        <v>43733</v>
      </c>
      <c r="H4724" t="s">
        <v>6820</v>
      </c>
      <c r="I4724" t="s">
        <v>6845</v>
      </c>
      <c r="K4724">
        <v>10272</v>
      </c>
      <c r="L4724" t="s">
        <v>7295</v>
      </c>
      <c r="M4724" s="87">
        <v>43733</v>
      </c>
      <c r="N4724" t="s">
        <v>1635</v>
      </c>
      <c r="O4724" t="s">
        <v>1552</v>
      </c>
      <c r="P4724" s="61">
        <v>-438.78</v>
      </c>
      <c r="Q4724" t="s">
        <v>1552</v>
      </c>
      <c r="R4724" s="61">
        <v>0</v>
      </c>
      <c r="S4724" s="61">
        <v>-438.78</v>
      </c>
    </row>
    <row r="4725" spans="1:19" x14ac:dyDescent="0.2">
      <c r="A4725" t="s">
        <v>648</v>
      </c>
      <c r="B4725" t="s">
        <v>1065</v>
      </c>
      <c r="C4725" t="s">
        <v>1436</v>
      </c>
      <c r="D4725" t="s">
        <v>239</v>
      </c>
      <c r="E4725" t="s">
        <v>1546</v>
      </c>
      <c r="F4725" t="s">
        <v>117</v>
      </c>
      <c r="G4725" s="87">
        <v>43733</v>
      </c>
      <c r="H4725" t="s">
        <v>6820</v>
      </c>
      <c r="I4725" t="s">
        <v>6846</v>
      </c>
      <c r="K4725">
        <v>10272</v>
      </c>
      <c r="L4725" t="s">
        <v>7295</v>
      </c>
      <c r="M4725" s="87">
        <v>43733</v>
      </c>
      <c r="N4725" t="s">
        <v>1635</v>
      </c>
      <c r="O4725" t="s">
        <v>1552</v>
      </c>
      <c r="P4725" s="61">
        <v>-264.7</v>
      </c>
      <c r="Q4725" t="s">
        <v>1552</v>
      </c>
      <c r="R4725" s="61">
        <v>0</v>
      </c>
      <c r="S4725" s="61">
        <v>-264.7</v>
      </c>
    </row>
    <row r="4726" spans="1:19" x14ac:dyDescent="0.2">
      <c r="A4726" t="s">
        <v>648</v>
      </c>
      <c r="B4726" t="s">
        <v>1065</v>
      </c>
      <c r="C4726" t="s">
        <v>1436</v>
      </c>
      <c r="D4726" t="s">
        <v>239</v>
      </c>
      <c r="E4726" t="s">
        <v>1546</v>
      </c>
      <c r="F4726" t="s">
        <v>117</v>
      </c>
      <c r="G4726" s="87">
        <v>43734</v>
      </c>
      <c r="H4726" t="s">
        <v>2974</v>
      </c>
      <c r="I4726" t="s">
        <v>4485</v>
      </c>
      <c r="J4726" t="s">
        <v>4737</v>
      </c>
      <c r="K4726">
        <v>10274</v>
      </c>
      <c r="L4726" t="s">
        <v>5510</v>
      </c>
      <c r="M4726" s="87">
        <v>43739</v>
      </c>
      <c r="N4726" t="s">
        <v>1635</v>
      </c>
      <c r="O4726" t="s">
        <v>1552</v>
      </c>
      <c r="P4726" s="61">
        <v>109.95</v>
      </c>
      <c r="Q4726" t="s">
        <v>1552</v>
      </c>
      <c r="R4726" s="61">
        <v>109.95</v>
      </c>
      <c r="S4726" s="61">
        <v>0</v>
      </c>
    </row>
    <row r="4727" spans="1:19" x14ac:dyDescent="0.2">
      <c r="A4727" t="s">
        <v>648</v>
      </c>
      <c r="B4727" t="s">
        <v>1065</v>
      </c>
      <c r="C4727" t="s">
        <v>1436</v>
      </c>
      <c r="D4727" t="s">
        <v>239</v>
      </c>
      <c r="E4727" t="s">
        <v>1546</v>
      </c>
      <c r="F4727" t="s">
        <v>117</v>
      </c>
      <c r="G4727" s="87">
        <v>43734</v>
      </c>
      <c r="H4727" t="s">
        <v>2974</v>
      </c>
      <c r="I4727" t="s">
        <v>4485</v>
      </c>
      <c r="J4727" t="s">
        <v>4549</v>
      </c>
      <c r="K4727">
        <v>10274</v>
      </c>
      <c r="L4727" t="s">
        <v>5510</v>
      </c>
      <c r="M4727" s="87">
        <v>43739</v>
      </c>
      <c r="N4727" t="s">
        <v>1635</v>
      </c>
      <c r="O4727" t="s">
        <v>1552</v>
      </c>
      <c r="P4727" s="61">
        <v>330</v>
      </c>
      <c r="Q4727" t="s">
        <v>1552</v>
      </c>
      <c r="R4727" s="61">
        <v>330</v>
      </c>
      <c r="S4727" s="61">
        <v>0</v>
      </c>
    </row>
    <row r="4728" spans="1:19" x14ac:dyDescent="0.2">
      <c r="A4728" t="s">
        <v>648</v>
      </c>
      <c r="B4728" t="s">
        <v>1065</v>
      </c>
      <c r="C4728" t="s">
        <v>1436</v>
      </c>
      <c r="D4728" t="s">
        <v>239</v>
      </c>
      <c r="E4728" t="s">
        <v>1546</v>
      </c>
      <c r="F4728" t="s">
        <v>117</v>
      </c>
      <c r="G4728" s="87">
        <v>43734</v>
      </c>
      <c r="H4728" t="s">
        <v>2974</v>
      </c>
      <c r="I4728" t="s">
        <v>4485</v>
      </c>
      <c r="J4728" t="s">
        <v>4740</v>
      </c>
      <c r="K4728">
        <v>10274</v>
      </c>
      <c r="L4728" t="s">
        <v>5510</v>
      </c>
      <c r="M4728" s="87">
        <v>43739</v>
      </c>
      <c r="N4728" t="s">
        <v>1635</v>
      </c>
      <c r="O4728" t="s">
        <v>1552</v>
      </c>
      <c r="P4728" s="61">
        <v>1000</v>
      </c>
      <c r="Q4728" t="s">
        <v>1552</v>
      </c>
      <c r="R4728" s="61">
        <v>1000</v>
      </c>
      <c r="S4728" s="61">
        <v>0</v>
      </c>
    </row>
    <row r="4729" spans="1:19" x14ac:dyDescent="0.2">
      <c r="A4729" t="s">
        <v>648</v>
      </c>
      <c r="B4729" t="s">
        <v>1065</v>
      </c>
      <c r="C4729" t="s">
        <v>1436</v>
      </c>
      <c r="D4729" t="s">
        <v>239</v>
      </c>
      <c r="E4729" t="s">
        <v>1546</v>
      </c>
      <c r="F4729" t="s">
        <v>117</v>
      </c>
      <c r="G4729" s="87">
        <v>43734</v>
      </c>
      <c r="H4729" t="s">
        <v>2974</v>
      </c>
      <c r="I4729" t="s">
        <v>4485</v>
      </c>
      <c r="J4729" t="s">
        <v>4734</v>
      </c>
      <c r="K4729">
        <v>10274</v>
      </c>
      <c r="L4729" t="s">
        <v>5510</v>
      </c>
      <c r="M4729" s="87">
        <v>43739</v>
      </c>
      <c r="N4729" t="s">
        <v>1635</v>
      </c>
      <c r="O4729" t="s">
        <v>1552</v>
      </c>
      <c r="P4729" s="61">
        <v>395</v>
      </c>
      <c r="Q4729" t="s">
        <v>1552</v>
      </c>
      <c r="R4729" s="61">
        <v>395</v>
      </c>
      <c r="S4729" s="61">
        <v>0</v>
      </c>
    </row>
    <row r="4730" spans="1:19" x14ac:dyDescent="0.2">
      <c r="A4730" t="s">
        <v>648</v>
      </c>
      <c r="B4730" t="s">
        <v>1065</v>
      </c>
      <c r="C4730" t="s">
        <v>1436</v>
      </c>
      <c r="D4730" t="s">
        <v>239</v>
      </c>
      <c r="E4730" t="s">
        <v>1546</v>
      </c>
      <c r="F4730" t="s">
        <v>117</v>
      </c>
      <c r="G4730" s="87">
        <v>43734</v>
      </c>
      <c r="H4730" t="s">
        <v>2974</v>
      </c>
      <c r="I4730" t="s">
        <v>4485</v>
      </c>
      <c r="J4730" t="s">
        <v>4563</v>
      </c>
      <c r="K4730">
        <v>10274</v>
      </c>
      <c r="L4730" t="s">
        <v>5510</v>
      </c>
      <c r="M4730" s="87">
        <v>43739</v>
      </c>
      <c r="N4730" t="s">
        <v>1635</v>
      </c>
      <c r="O4730" t="s">
        <v>1552</v>
      </c>
      <c r="P4730" s="61">
        <v>600</v>
      </c>
      <c r="Q4730" t="s">
        <v>1552</v>
      </c>
      <c r="R4730" s="61">
        <v>600</v>
      </c>
      <c r="S4730" s="61">
        <v>0</v>
      </c>
    </row>
    <row r="4731" spans="1:19" x14ac:dyDescent="0.2">
      <c r="A4731" t="s">
        <v>648</v>
      </c>
      <c r="B4731" t="s">
        <v>1065</v>
      </c>
      <c r="C4731" t="s">
        <v>1436</v>
      </c>
      <c r="D4731" t="s">
        <v>239</v>
      </c>
      <c r="E4731" t="s">
        <v>1546</v>
      </c>
      <c r="F4731" t="s">
        <v>117</v>
      </c>
      <c r="G4731" s="87">
        <v>43734</v>
      </c>
      <c r="H4731" t="s">
        <v>2974</v>
      </c>
      <c r="I4731" t="s">
        <v>4485</v>
      </c>
      <c r="J4731" t="s">
        <v>4649</v>
      </c>
      <c r="K4731">
        <v>10274</v>
      </c>
      <c r="L4731" t="s">
        <v>5510</v>
      </c>
      <c r="M4731" s="87">
        <v>43739</v>
      </c>
      <c r="N4731" t="s">
        <v>1635</v>
      </c>
      <c r="O4731" t="s">
        <v>1552</v>
      </c>
      <c r="P4731" s="61">
        <v>300</v>
      </c>
      <c r="Q4731" t="s">
        <v>1552</v>
      </c>
      <c r="R4731" s="61">
        <v>300</v>
      </c>
      <c r="S4731" s="61">
        <v>0</v>
      </c>
    </row>
    <row r="4732" spans="1:19" x14ac:dyDescent="0.2">
      <c r="A4732" t="s">
        <v>648</v>
      </c>
      <c r="B4732" t="s">
        <v>1065</v>
      </c>
      <c r="C4732" t="s">
        <v>1436</v>
      </c>
      <c r="D4732" t="s">
        <v>239</v>
      </c>
      <c r="E4732" t="s">
        <v>1546</v>
      </c>
      <c r="F4732" t="s">
        <v>117</v>
      </c>
      <c r="G4732" s="87">
        <v>43734</v>
      </c>
      <c r="H4732" t="s">
        <v>2974</v>
      </c>
      <c r="I4732" t="s">
        <v>4485</v>
      </c>
      <c r="J4732" t="s">
        <v>4742</v>
      </c>
      <c r="K4732">
        <v>10274</v>
      </c>
      <c r="L4732" t="s">
        <v>5510</v>
      </c>
      <c r="M4732" s="87">
        <v>43739</v>
      </c>
      <c r="N4732" t="s">
        <v>1635</v>
      </c>
      <c r="O4732" t="s">
        <v>1552</v>
      </c>
      <c r="P4732" s="61">
        <v>500</v>
      </c>
      <c r="Q4732" t="s">
        <v>1552</v>
      </c>
      <c r="R4732" s="61">
        <v>500</v>
      </c>
      <c r="S4732" s="61">
        <v>0</v>
      </c>
    </row>
    <row r="4733" spans="1:19" x14ac:dyDescent="0.2">
      <c r="A4733" t="s">
        <v>648</v>
      </c>
      <c r="B4733" t="s">
        <v>1065</v>
      </c>
      <c r="C4733" t="s">
        <v>1436</v>
      </c>
      <c r="D4733" t="s">
        <v>239</v>
      </c>
      <c r="E4733" t="s">
        <v>1546</v>
      </c>
      <c r="F4733" t="s">
        <v>117</v>
      </c>
      <c r="G4733" s="87">
        <v>43734</v>
      </c>
      <c r="H4733" t="s">
        <v>2974</v>
      </c>
      <c r="I4733" t="s">
        <v>4485</v>
      </c>
      <c r="J4733" t="s">
        <v>4738</v>
      </c>
      <c r="K4733">
        <v>10274</v>
      </c>
      <c r="L4733" t="s">
        <v>5510</v>
      </c>
      <c r="M4733" s="87">
        <v>43739</v>
      </c>
      <c r="N4733" t="s">
        <v>1635</v>
      </c>
      <c r="O4733" t="s">
        <v>1552</v>
      </c>
      <c r="P4733" s="61">
        <v>200</v>
      </c>
      <c r="Q4733" t="s">
        <v>1552</v>
      </c>
      <c r="R4733" s="61">
        <v>200</v>
      </c>
      <c r="S4733" s="61">
        <v>0</v>
      </c>
    </row>
    <row r="4734" spans="1:19" x14ac:dyDescent="0.2">
      <c r="A4734" t="s">
        <v>648</v>
      </c>
      <c r="B4734" t="s">
        <v>1065</v>
      </c>
      <c r="C4734" t="s">
        <v>1436</v>
      </c>
      <c r="D4734" t="s">
        <v>239</v>
      </c>
      <c r="E4734" t="s">
        <v>1546</v>
      </c>
      <c r="F4734" t="s">
        <v>117</v>
      </c>
      <c r="G4734" s="87">
        <v>43734</v>
      </c>
      <c r="H4734" t="s">
        <v>2974</v>
      </c>
      <c r="I4734" t="s">
        <v>4485</v>
      </c>
      <c r="J4734" t="s">
        <v>5511</v>
      </c>
      <c r="K4734">
        <v>10274</v>
      </c>
      <c r="L4734" t="s">
        <v>5510</v>
      </c>
      <c r="M4734" s="87">
        <v>43739</v>
      </c>
      <c r="N4734" t="s">
        <v>1635</v>
      </c>
      <c r="O4734" t="s">
        <v>1552</v>
      </c>
      <c r="P4734" s="61">
        <v>300</v>
      </c>
      <c r="Q4734" t="s">
        <v>1552</v>
      </c>
      <c r="R4734" s="61">
        <v>300</v>
      </c>
      <c r="S4734" s="61">
        <v>0</v>
      </c>
    </row>
    <row r="4735" spans="1:19" x14ac:dyDescent="0.2">
      <c r="A4735" t="s">
        <v>648</v>
      </c>
      <c r="B4735" t="s">
        <v>1065</v>
      </c>
      <c r="C4735" t="s">
        <v>1436</v>
      </c>
      <c r="D4735" t="s">
        <v>239</v>
      </c>
      <c r="E4735" t="s">
        <v>1546</v>
      </c>
      <c r="F4735" t="s">
        <v>117</v>
      </c>
      <c r="G4735" s="87">
        <v>43734</v>
      </c>
      <c r="H4735" t="s">
        <v>2974</v>
      </c>
      <c r="I4735" t="s">
        <v>5512</v>
      </c>
      <c r="J4735" t="s">
        <v>4954</v>
      </c>
      <c r="K4735">
        <v>10273</v>
      </c>
      <c r="L4735" t="s">
        <v>5513</v>
      </c>
      <c r="M4735" s="87">
        <v>43739</v>
      </c>
      <c r="N4735" t="s">
        <v>1635</v>
      </c>
      <c r="O4735" t="s">
        <v>1552</v>
      </c>
      <c r="P4735" s="61">
        <v>-1320</v>
      </c>
      <c r="Q4735" t="s">
        <v>1552</v>
      </c>
      <c r="R4735" s="61">
        <v>0</v>
      </c>
      <c r="S4735" s="61">
        <v>-1320</v>
      </c>
    </row>
    <row r="4736" spans="1:19" x14ac:dyDescent="0.2">
      <c r="A4736" t="s">
        <v>648</v>
      </c>
      <c r="B4736" t="s">
        <v>1065</v>
      </c>
      <c r="C4736" t="s">
        <v>1436</v>
      </c>
      <c r="D4736" t="s">
        <v>239</v>
      </c>
      <c r="E4736" t="s">
        <v>1546</v>
      </c>
      <c r="F4736" t="s">
        <v>117</v>
      </c>
      <c r="G4736" s="87">
        <v>43734</v>
      </c>
      <c r="H4736" t="s">
        <v>2974</v>
      </c>
      <c r="I4736" t="s">
        <v>5514</v>
      </c>
      <c r="J4736" t="s">
        <v>4552</v>
      </c>
      <c r="K4736">
        <v>10273</v>
      </c>
      <c r="L4736" t="s">
        <v>5513</v>
      </c>
      <c r="M4736" s="87">
        <v>43739</v>
      </c>
      <c r="N4736" t="s">
        <v>1635</v>
      </c>
      <c r="O4736" t="s">
        <v>1552</v>
      </c>
      <c r="P4736" s="61">
        <v>-1045</v>
      </c>
      <c r="Q4736" t="s">
        <v>1552</v>
      </c>
      <c r="R4736" s="61">
        <v>0</v>
      </c>
      <c r="S4736" s="61">
        <v>-1045</v>
      </c>
    </row>
    <row r="4737" spans="1:19" x14ac:dyDescent="0.2">
      <c r="A4737" t="s">
        <v>648</v>
      </c>
      <c r="B4737" t="s">
        <v>1065</v>
      </c>
      <c r="C4737" t="s">
        <v>1436</v>
      </c>
      <c r="D4737" t="s">
        <v>239</v>
      </c>
      <c r="E4737" t="s">
        <v>1546</v>
      </c>
      <c r="F4737" t="s">
        <v>117</v>
      </c>
      <c r="G4737" s="87">
        <v>43734</v>
      </c>
      <c r="H4737" t="s">
        <v>2974</v>
      </c>
      <c r="I4737" t="s">
        <v>5515</v>
      </c>
      <c r="J4737" t="s">
        <v>4890</v>
      </c>
      <c r="K4737">
        <v>10273</v>
      </c>
      <c r="L4737" t="s">
        <v>5513</v>
      </c>
      <c r="M4737" s="87">
        <v>43739</v>
      </c>
      <c r="N4737" t="s">
        <v>1635</v>
      </c>
      <c r="O4737" t="s">
        <v>1552</v>
      </c>
      <c r="P4737" s="61">
        <v>-770</v>
      </c>
      <c r="Q4737" t="s">
        <v>1552</v>
      </c>
      <c r="R4737" s="61">
        <v>0</v>
      </c>
      <c r="S4737" s="61">
        <v>-770</v>
      </c>
    </row>
    <row r="4738" spans="1:19" x14ac:dyDescent="0.2">
      <c r="A4738" t="s">
        <v>648</v>
      </c>
      <c r="B4738" t="s">
        <v>1065</v>
      </c>
      <c r="C4738" t="s">
        <v>1436</v>
      </c>
      <c r="D4738" t="s">
        <v>239</v>
      </c>
      <c r="E4738" t="s">
        <v>1546</v>
      </c>
      <c r="F4738" t="s">
        <v>117</v>
      </c>
      <c r="G4738" s="87">
        <v>43734</v>
      </c>
      <c r="H4738" t="s">
        <v>6807</v>
      </c>
      <c r="I4738" t="s">
        <v>7068</v>
      </c>
      <c r="J4738" t="s">
        <v>7296</v>
      </c>
      <c r="K4738">
        <v>10273</v>
      </c>
      <c r="L4738" t="s">
        <v>7297</v>
      </c>
      <c r="M4738" s="87">
        <v>43739</v>
      </c>
      <c r="N4738" t="s">
        <v>1635</v>
      </c>
      <c r="O4738" t="s">
        <v>1552</v>
      </c>
      <c r="P4738" s="61">
        <v>770</v>
      </c>
      <c r="Q4738" t="s">
        <v>1552</v>
      </c>
      <c r="R4738" s="61">
        <v>770</v>
      </c>
      <c r="S4738" s="61">
        <v>0</v>
      </c>
    </row>
    <row r="4739" spans="1:19" x14ac:dyDescent="0.2">
      <c r="A4739" t="s">
        <v>648</v>
      </c>
      <c r="B4739" t="s">
        <v>1065</v>
      </c>
      <c r="C4739" t="s">
        <v>1436</v>
      </c>
      <c r="D4739" t="s">
        <v>239</v>
      </c>
      <c r="E4739" t="s">
        <v>1546</v>
      </c>
      <c r="F4739" t="s">
        <v>117</v>
      </c>
      <c r="G4739" s="87">
        <v>43734</v>
      </c>
      <c r="H4739" t="s">
        <v>6895</v>
      </c>
      <c r="I4739" t="s">
        <v>7298</v>
      </c>
      <c r="J4739" t="s">
        <v>7299</v>
      </c>
      <c r="K4739">
        <v>10274</v>
      </c>
      <c r="L4739" t="s">
        <v>7300</v>
      </c>
      <c r="M4739" s="87">
        <v>43739</v>
      </c>
      <c r="N4739" t="s">
        <v>1635</v>
      </c>
      <c r="O4739" t="s">
        <v>1552</v>
      </c>
      <c r="P4739" s="61">
        <v>11000</v>
      </c>
      <c r="Q4739" t="s">
        <v>1552</v>
      </c>
      <c r="R4739" s="61">
        <v>11000</v>
      </c>
      <c r="S4739" s="61">
        <v>0</v>
      </c>
    </row>
    <row r="4740" spans="1:19" x14ac:dyDescent="0.2">
      <c r="A4740" t="s">
        <v>648</v>
      </c>
      <c r="B4740" t="s">
        <v>1065</v>
      </c>
      <c r="C4740" t="s">
        <v>1436</v>
      </c>
      <c r="D4740" t="s">
        <v>239</v>
      </c>
      <c r="E4740" t="s">
        <v>1546</v>
      </c>
      <c r="F4740" t="s">
        <v>117</v>
      </c>
      <c r="G4740" s="87">
        <v>43734</v>
      </c>
      <c r="H4740" t="s">
        <v>6807</v>
      </c>
      <c r="I4740" t="s">
        <v>7114</v>
      </c>
      <c r="J4740" t="s">
        <v>7301</v>
      </c>
      <c r="K4740">
        <v>10273</v>
      </c>
      <c r="L4740" t="s">
        <v>7297</v>
      </c>
      <c r="M4740" s="87">
        <v>43739</v>
      </c>
      <c r="N4740" t="s">
        <v>1635</v>
      </c>
      <c r="O4740" t="s">
        <v>1552</v>
      </c>
      <c r="P4740" s="61">
        <v>1320</v>
      </c>
      <c r="Q4740" t="s">
        <v>1552</v>
      </c>
      <c r="R4740" s="61">
        <v>1320</v>
      </c>
      <c r="S4740" s="61">
        <v>0</v>
      </c>
    </row>
    <row r="4741" spans="1:19" x14ac:dyDescent="0.2">
      <c r="A4741" t="s">
        <v>648</v>
      </c>
      <c r="B4741" t="s">
        <v>1065</v>
      </c>
      <c r="C4741" t="s">
        <v>1436</v>
      </c>
      <c r="D4741" t="s">
        <v>239</v>
      </c>
      <c r="E4741" t="s">
        <v>1546</v>
      </c>
      <c r="F4741" t="s">
        <v>117</v>
      </c>
      <c r="G4741" s="87">
        <v>43734</v>
      </c>
      <c r="H4741" t="s">
        <v>6820</v>
      </c>
      <c r="I4741" t="s">
        <v>6921</v>
      </c>
      <c r="K4741">
        <v>10274</v>
      </c>
      <c r="L4741" t="s">
        <v>7302</v>
      </c>
      <c r="M4741" s="87">
        <v>43739</v>
      </c>
      <c r="N4741" t="s">
        <v>1635</v>
      </c>
      <c r="O4741" t="s">
        <v>1552</v>
      </c>
      <c r="P4741" s="61">
        <v>-300</v>
      </c>
      <c r="Q4741" t="s">
        <v>1552</v>
      </c>
      <c r="R4741" s="61">
        <v>0</v>
      </c>
      <c r="S4741" s="61">
        <v>-300</v>
      </c>
    </row>
    <row r="4742" spans="1:19" x14ac:dyDescent="0.2">
      <c r="A4742" t="s">
        <v>648</v>
      </c>
      <c r="B4742" t="s">
        <v>1065</v>
      </c>
      <c r="C4742" t="s">
        <v>1436</v>
      </c>
      <c r="D4742" t="s">
        <v>239</v>
      </c>
      <c r="E4742" t="s">
        <v>1546</v>
      </c>
      <c r="F4742" t="s">
        <v>117</v>
      </c>
      <c r="G4742" s="87">
        <v>43734</v>
      </c>
      <c r="H4742" t="s">
        <v>6820</v>
      </c>
      <c r="I4742" t="s">
        <v>7303</v>
      </c>
      <c r="K4742">
        <v>10274</v>
      </c>
      <c r="L4742" t="s">
        <v>7302</v>
      </c>
      <c r="M4742" s="87">
        <v>43739</v>
      </c>
      <c r="N4742" t="s">
        <v>1635</v>
      </c>
      <c r="O4742" t="s">
        <v>1552</v>
      </c>
      <c r="P4742" s="61">
        <v>-300</v>
      </c>
      <c r="Q4742" t="s">
        <v>1552</v>
      </c>
      <c r="R4742" s="61">
        <v>0</v>
      </c>
      <c r="S4742" s="61">
        <v>-300</v>
      </c>
    </row>
    <row r="4743" spans="1:19" x14ac:dyDescent="0.2">
      <c r="A4743" t="s">
        <v>648</v>
      </c>
      <c r="B4743" t="s">
        <v>1065</v>
      </c>
      <c r="C4743" t="s">
        <v>1436</v>
      </c>
      <c r="D4743" t="s">
        <v>239</v>
      </c>
      <c r="E4743" t="s">
        <v>1546</v>
      </c>
      <c r="F4743" t="s">
        <v>117</v>
      </c>
      <c r="G4743" s="87">
        <v>43734</v>
      </c>
      <c r="H4743" t="s">
        <v>6820</v>
      </c>
      <c r="I4743" t="s">
        <v>6976</v>
      </c>
      <c r="K4743">
        <v>10274</v>
      </c>
      <c r="L4743" t="s">
        <v>7302</v>
      </c>
      <c r="M4743" s="87">
        <v>43739</v>
      </c>
      <c r="N4743" t="s">
        <v>1635</v>
      </c>
      <c r="O4743" t="s">
        <v>1552</v>
      </c>
      <c r="P4743" s="61">
        <v>-500</v>
      </c>
      <c r="Q4743" t="s">
        <v>1552</v>
      </c>
      <c r="R4743" s="61">
        <v>0</v>
      </c>
      <c r="S4743" s="61">
        <v>-500</v>
      </c>
    </row>
    <row r="4744" spans="1:19" x14ac:dyDescent="0.2">
      <c r="A4744" t="s">
        <v>648</v>
      </c>
      <c r="B4744" t="s">
        <v>1065</v>
      </c>
      <c r="C4744" t="s">
        <v>1436</v>
      </c>
      <c r="D4744" t="s">
        <v>239</v>
      </c>
      <c r="E4744" t="s">
        <v>1546</v>
      </c>
      <c r="F4744" t="s">
        <v>117</v>
      </c>
      <c r="G4744" s="87">
        <v>43734</v>
      </c>
      <c r="H4744" t="s">
        <v>6820</v>
      </c>
      <c r="I4744" t="s">
        <v>6854</v>
      </c>
      <c r="K4744">
        <v>10274</v>
      </c>
      <c r="L4744" t="s">
        <v>7302</v>
      </c>
      <c r="M4744" s="87">
        <v>43739</v>
      </c>
      <c r="N4744" t="s">
        <v>1635</v>
      </c>
      <c r="O4744" t="s">
        <v>1552</v>
      </c>
      <c r="P4744" s="61">
        <v>-330</v>
      </c>
      <c r="Q4744" t="s">
        <v>1552</v>
      </c>
      <c r="R4744" s="61">
        <v>0</v>
      </c>
      <c r="S4744" s="61">
        <v>-330</v>
      </c>
    </row>
    <row r="4745" spans="1:19" x14ac:dyDescent="0.2">
      <c r="A4745" t="s">
        <v>648</v>
      </c>
      <c r="B4745" t="s">
        <v>1065</v>
      </c>
      <c r="C4745" t="s">
        <v>1436</v>
      </c>
      <c r="D4745" t="s">
        <v>239</v>
      </c>
      <c r="E4745" t="s">
        <v>1546</v>
      </c>
      <c r="F4745" t="s">
        <v>117</v>
      </c>
      <c r="G4745" s="87">
        <v>43734</v>
      </c>
      <c r="H4745" t="s">
        <v>6820</v>
      </c>
      <c r="I4745" t="s">
        <v>6981</v>
      </c>
      <c r="K4745">
        <v>10274</v>
      </c>
      <c r="L4745" t="s">
        <v>7302</v>
      </c>
      <c r="M4745" s="87">
        <v>43739</v>
      </c>
      <c r="N4745" t="s">
        <v>1635</v>
      </c>
      <c r="O4745" t="s">
        <v>1552</v>
      </c>
      <c r="P4745" s="61">
        <v>-395</v>
      </c>
      <c r="Q4745" t="s">
        <v>1552</v>
      </c>
      <c r="R4745" s="61">
        <v>0</v>
      </c>
      <c r="S4745" s="61">
        <v>-395</v>
      </c>
    </row>
    <row r="4746" spans="1:19" x14ac:dyDescent="0.2">
      <c r="A4746" t="s">
        <v>648</v>
      </c>
      <c r="B4746" t="s">
        <v>1065</v>
      </c>
      <c r="C4746" t="s">
        <v>1436</v>
      </c>
      <c r="D4746" t="s">
        <v>239</v>
      </c>
      <c r="E4746" t="s">
        <v>1546</v>
      </c>
      <c r="F4746" t="s">
        <v>117</v>
      </c>
      <c r="G4746" s="87">
        <v>43734</v>
      </c>
      <c r="H4746" t="s">
        <v>6820</v>
      </c>
      <c r="I4746" t="s">
        <v>6984</v>
      </c>
      <c r="K4746">
        <v>10274</v>
      </c>
      <c r="L4746" t="s">
        <v>7302</v>
      </c>
      <c r="M4746" s="87">
        <v>43739</v>
      </c>
      <c r="N4746" t="s">
        <v>1635</v>
      </c>
      <c r="O4746" t="s">
        <v>1552</v>
      </c>
      <c r="P4746" s="61">
        <v>-109.95</v>
      </c>
      <c r="Q4746" t="s">
        <v>1552</v>
      </c>
      <c r="R4746" s="61">
        <v>0</v>
      </c>
      <c r="S4746" s="61">
        <v>-109.95</v>
      </c>
    </row>
    <row r="4747" spans="1:19" x14ac:dyDescent="0.2">
      <c r="A4747" t="s">
        <v>648</v>
      </c>
      <c r="B4747" t="s">
        <v>1065</v>
      </c>
      <c r="C4747" t="s">
        <v>1436</v>
      </c>
      <c r="D4747" t="s">
        <v>239</v>
      </c>
      <c r="E4747" t="s">
        <v>1546</v>
      </c>
      <c r="F4747" t="s">
        <v>117</v>
      </c>
      <c r="G4747" s="87">
        <v>43734</v>
      </c>
      <c r="H4747" t="s">
        <v>6820</v>
      </c>
      <c r="I4747" t="s">
        <v>6867</v>
      </c>
      <c r="K4747">
        <v>10274</v>
      </c>
      <c r="L4747" t="s">
        <v>7302</v>
      </c>
      <c r="M4747" s="87">
        <v>43739</v>
      </c>
      <c r="N4747" t="s">
        <v>1635</v>
      </c>
      <c r="O4747" t="s">
        <v>1552</v>
      </c>
      <c r="P4747" s="61">
        <v>-600</v>
      </c>
      <c r="Q4747" t="s">
        <v>1552</v>
      </c>
      <c r="R4747" s="61">
        <v>0</v>
      </c>
      <c r="S4747" s="61">
        <v>-600</v>
      </c>
    </row>
    <row r="4748" spans="1:19" x14ac:dyDescent="0.2">
      <c r="A4748" t="s">
        <v>648</v>
      </c>
      <c r="B4748" t="s">
        <v>1065</v>
      </c>
      <c r="C4748" t="s">
        <v>1436</v>
      </c>
      <c r="D4748" t="s">
        <v>239</v>
      </c>
      <c r="E4748" t="s">
        <v>1546</v>
      </c>
      <c r="F4748" t="s">
        <v>117</v>
      </c>
      <c r="G4748" s="87">
        <v>43734</v>
      </c>
      <c r="H4748" t="s">
        <v>6820</v>
      </c>
      <c r="I4748" t="s">
        <v>6986</v>
      </c>
      <c r="K4748">
        <v>10274</v>
      </c>
      <c r="L4748" t="s">
        <v>7302</v>
      </c>
      <c r="M4748" s="87">
        <v>43739</v>
      </c>
      <c r="N4748" t="s">
        <v>1635</v>
      </c>
      <c r="O4748" t="s">
        <v>1552</v>
      </c>
      <c r="P4748" s="61">
        <v>-200</v>
      </c>
      <c r="Q4748" t="s">
        <v>1552</v>
      </c>
      <c r="R4748" s="61">
        <v>0</v>
      </c>
      <c r="S4748" s="61">
        <v>-200</v>
      </c>
    </row>
    <row r="4749" spans="1:19" x14ac:dyDescent="0.2">
      <c r="A4749" t="s">
        <v>648</v>
      </c>
      <c r="B4749" t="s">
        <v>1065</v>
      </c>
      <c r="C4749" t="s">
        <v>1436</v>
      </c>
      <c r="D4749" t="s">
        <v>239</v>
      </c>
      <c r="E4749" t="s">
        <v>1546</v>
      </c>
      <c r="F4749" t="s">
        <v>117</v>
      </c>
      <c r="G4749" s="87">
        <v>43734</v>
      </c>
      <c r="H4749" t="s">
        <v>6807</v>
      </c>
      <c r="I4749" t="s">
        <v>6857</v>
      </c>
      <c r="J4749" t="s">
        <v>7304</v>
      </c>
      <c r="K4749">
        <v>10273</v>
      </c>
      <c r="L4749" t="s">
        <v>7297</v>
      </c>
      <c r="M4749" s="87">
        <v>43739</v>
      </c>
      <c r="N4749" t="s">
        <v>1635</v>
      </c>
      <c r="O4749" t="s">
        <v>1552</v>
      </c>
      <c r="P4749" s="61">
        <v>1045</v>
      </c>
      <c r="Q4749" t="s">
        <v>1552</v>
      </c>
      <c r="R4749" s="61">
        <v>1045</v>
      </c>
      <c r="S4749" s="61">
        <v>0</v>
      </c>
    </row>
    <row r="4750" spans="1:19" x14ac:dyDescent="0.2">
      <c r="A4750" t="s">
        <v>648</v>
      </c>
      <c r="B4750" t="s">
        <v>1065</v>
      </c>
      <c r="C4750" t="s">
        <v>1436</v>
      </c>
      <c r="D4750" t="s">
        <v>239</v>
      </c>
      <c r="E4750" t="s">
        <v>1546</v>
      </c>
      <c r="F4750" t="s">
        <v>117</v>
      </c>
      <c r="G4750" s="87">
        <v>43734</v>
      </c>
      <c r="H4750" t="s">
        <v>6820</v>
      </c>
      <c r="I4750" t="s">
        <v>6988</v>
      </c>
      <c r="K4750">
        <v>10274</v>
      </c>
      <c r="L4750" t="s">
        <v>7302</v>
      </c>
      <c r="M4750" s="87">
        <v>43739</v>
      </c>
      <c r="N4750" t="s">
        <v>1635</v>
      </c>
      <c r="O4750" t="s">
        <v>1552</v>
      </c>
      <c r="P4750" s="61">
        <v>-1000</v>
      </c>
      <c r="Q4750" t="s">
        <v>1552</v>
      </c>
      <c r="R4750" s="61">
        <v>0</v>
      </c>
      <c r="S4750" s="61">
        <v>-1000</v>
      </c>
    </row>
    <row r="4751" spans="1:19" x14ac:dyDescent="0.2">
      <c r="A4751" t="s">
        <v>648</v>
      </c>
      <c r="B4751" t="s">
        <v>1065</v>
      </c>
      <c r="C4751" t="s">
        <v>1436</v>
      </c>
      <c r="D4751" t="s">
        <v>239</v>
      </c>
      <c r="E4751" t="s">
        <v>1546</v>
      </c>
      <c r="F4751" t="s">
        <v>117</v>
      </c>
      <c r="G4751" s="87">
        <v>43735</v>
      </c>
      <c r="H4751" t="s">
        <v>2974</v>
      </c>
      <c r="I4751" t="s">
        <v>5531</v>
      </c>
      <c r="J4751" t="s">
        <v>4790</v>
      </c>
      <c r="K4751">
        <v>10273</v>
      </c>
      <c r="L4751" t="s">
        <v>5532</v>
      </c>
      <c r="M4751" s="87">
        <v>43739</v>
      </c>
      <c r="N4751" t="s">
        <v>1635</v>
      </c>
      <c r="O4751" t="s">
        <v>1552</v>
      </c>
      <c r="P4751" s="61">
        <v>-1100</v>
      </c>
      <c r="Q4751" t="s">
        <v>1552</v>
      </c>
      <c r="R4751" s="61">
        <v>0</v>
      </c>
      <c r="S4751" s="61">
        <v>-1100</v>
      </c>
    </row>
    <row r="4752" spans="1:19" x14ac:dyDescent="0.2">
      <c r="A4752" t="s">
        <v>648</v>
      </c>
      <c r="B4752" t="s">
        <v>1065</v>
      </c>
      <c r="C4752" t="s">
        <v>1436</v>
      </c>
      <c r="D4752" t="s">
        <v>239</v>
      </c>
      <c r="E4752" t="s">
        <v>1546</v>
      </c>
      <c r="F4752" t="s">
        <v>117</v>
      </c>
      <c r="G4752" s="87">
        <v>43735</v>
      </c>
      <c r="H4752" t="s">
        <v>2974</v>
      </c>
      <c r="I4752" t="s">
        <v>5533</v>
      </c>
      <c r="J4752" t="s">
        <v>5534</v>
      </c>
      <c r="K4752">
        <v>10273</v>
      </c>
      <c r="L4752" t="s">
        <v>5532</v>
      </c>
      <c r="M4752" s="87">
        <v>43739</v>
      </c>
      <c r="N4752" t="s">
        <v>1635</v>
      </c>
      <c r="O4752" t="s">
        <v>1552</v>
      </c>
      <c r="P4752" s="61">
        <v>-1089</v>
      </c>
      <c r="Q4752" t="s">
        <v>1552</v>
      </c>
      <c r="R4752" s="61">
        <v>0</v>
      </c>
      <c r="S4752" s="61">
        <v>-1089</v>
      </c>
    </row>
    <row r="4753" spans="1:19" x14ac:dyDescent="0.2">
      <c r="A4753" t="s">
        <v>648</v>
      </c>
      <c r="B4753" t="s">
        <v>1065</v>
      </c>
      <c r="C4753" t="s">
        <v>1436</v>
      </c>
      <c r="D4753" t="s">
        <v>239</v>
      </c>
      <c r="E4753" t="s">
        <v>1546</v>
      </c>
      <c r="F4753" t="s">
        <v>117</v>
      </c>
      <c r="G4753" s="87">
        <v>43735</v>
      </c>
      <c r="H4753" t="s">
        <v>2974</v>
      </c>
      <c r="I4753" t="s">
        <v>5535</v>
      </c>
      <c r="J4753" t="s">
        <v>5048</v>
      </c>
      <c r="K4753">
        <v>10273</v>
      </c>
      <c r="L4753" t="s">
        <v>5532</v>
      </c>
      <c r="M4753" s="87">
        <v>43739</v>
      </c>
      <c r="N4753" t="s">
        <v>1635</v>
      </c>
      <c r="O4753" t="s">
        <v>1552</v>
      </c>
      <c r="P4753" s="61">
        <v>-924</v>
      </c>
      <c r="Q4753" t="s">
        <v>1552</v>
      </c>
      <c r="R4753" s="61">
        <v>0</v>
      </c>
      <c r="S4753" s="61">
        <v>-924</v>
      </c>
    </row>
    <row r="4754" spans="1:19" x14ac:dyDescent="0.2">
      <c r="A4754" t="s">
        <v>648</v>
      </c>
      <c r="B4754" t="s">
        <v>1065</v>
      </c>
      <c r="C4754" t="s">
        <v>1436</v>
      </c>
      <c r="D4754" t="s">
        <v>239</v>
      </c>
      <c r="E4754" t="s">
        <v>1546</v>
      </c>
      <c r="F4754" t="s">
        <v>117</v>
      </c>
      <c r="G4754" s="87">
        <v>43735</v>
      </c>
      <c r="H4754" t="s">
        <v>2974</v>
      </c>
      <c r="I4754" t="s">
        <v>5536</v>
      </c>
      <c r="J4754" t="s">
        <v>4505</v>
      </c>
      <c r="K4754">
        <v>10273</v>
      </c>
      <c r="L4754" t="s">
        <v>5532</v>
      </c>
      <c r="M4754" s="87">
        <v>43739</v>
      </c>
      <c r="N4754" t="s">
        <v>1635</v>
      </c>
      <c r="O4754" t="s">
        <v>1552</v>
      </c>
      <c r="P4754" s="61">
        <v>-825</v>
      </c>
      <c r="Q4754" t="s">
        <v>1552</v>
      </c>
      <c r="R4754" s="61">
        <v>0</v>
      </c>
      <c r="S4754" s="61">
        <v>-825</v>
      </c>
    </row>
    <row r="4755" spans="1:19" x14ac:dyDescent="0.2">
      <c r="A4755" t="s">
        <v>648</v>
      </c>
      <c r="B4755" t="s">
        <v>1065</v>
      </c>
      <c r="C4755" t="s">
        <v>1436</v>
      </c>
      <c r="D4755" t="s">
        <v>239</v>
      </c>
      <c r="E4755" t="s">
        <v>1546</v>
      </c>
      <c r="F4755" t="s">
        <v>117</v>
      </c>
      <c r="G4755" s="87">
        <v>43735</v>
      </c>
      <c r="H4755" t="s">
        <v>2974</v>
      </c>
      <c r="I4755" t="s">
        <v>5537</v>
      </c>
      <c r="J4755" t="s">
        <v>5538</v>
      </c>
      <c r="K4755">
        <v>10273</v>
      </c>
      <c r="L4755" t="s">
        <v>5532</v>
      </c>
      <c r="M4755" s="87">
        <v>43739</v>
      </c>
      <c r="N4755" t="s">
        <v>1635</v>
      </c>
      <c r="O4755" t="s">
        <v>1552</v>
      </c>
      <c r="P4755" s="61">
        <v>-572</v>
      </c>
      <c r="Q4755" t="s">
        <v>1552</v>
      </c>
      <c r="R4755" s="61">
        <v>0</v>
      </c>
      <c r="S4755" s="61">
        <v>-572</v>
      </c>
    </row>
    <row r="4756" spans="1:19" x14ac:dyDescent="0.2">
      <c r="A4756" t="s">
        <v>648</v>
      </c>
      <c r="B4756" t="s">
        <v>1065</v>
      </c>
      <c r="C4756" t="s">
        <v>1436</v>
      </c>
      <c r="D4756" t="s">
        <v>239</v>
      </c>
      <c r="E4756" t="s">
        <v>1546</v>
      </c>
      <c r="F4756" t="s">
        <v>117</v>
      </c>
      <c r="G4756" s="87">
        <v>43735</v>
      </c>
      <c r="H4756" t="s">
        <v>2974</v>
      </c>
      <c r="I4756" t="s">
        <v>5539</v>
      </c>
      <c r="J4756" t="s">
        <v>5115</v>
      </c>
      <c r="K4756">
        <v>10273</v>
      </c>
      <c r="L4756" t="s">
        <v>5540</v>
      </c>
      <c r="M4756" s="87">
        <v>43739</v>
      </c>
      <c r="N4756" t="s">
        <v>1635</v>
      </c>
      <c r="O4756" t="s">
        <v>1552</v>
      </c>
      <c r="P4756" s="61">
        <v>-550</v>
      </c>
      <c r="Q4756" t="s">
        <v>1552</v>
      </c>
      <c r="R4756" s="61">
        <v>0</v>
      </c>
      <c r="S4756" s="61">
        <v>-550</v>
      </c>
    </row>
    <row r="4757" spans="1:19" x14ac:dyDescent="0.2">
      <c r="A4757" t="s">
        <v>648</v>
      </c>
      <c r="B4757" t="s">
        <v>1065</v>
      </c>
      <c r="C4757" t="s">
        <v>1436</v>
      </c>
      <c r="D4757" t="s">
        <v>239</v>
      </c>
      <c r="E4757" t="s">
        <v>1546</v>
      </c>
      <c r="F4757" t="s">
        <v>117</v>
      </c>
      <c r="G4757" s="87">
        <v>43735</v>
      </c>
      <c r="H4757" t="s">
        <v>6807</v>
      </c>
      <c r="I4757" t="s">
        <v>6811</v>
      </c>
      <c r="J4757" t="s">
        <v>7305</v>
      </c>
      <c r="K4757">
        <v>10273</v>
      </c>
      <c r="L4757" t="s">
        <v>7306</v>
      </c>
      <c r="M4757" s="87">
        <v>43739</v>
      </c>
      <c r="N4757" t="s">
        <v>1635</v>
      </c>
      <c r="O4757" t="s">
        <v>1552</v>
      </c>
      <c r="P4757" s="61">
        <v>825</v>
      </c>
      <c r="Q4757" t="s">
        <v>1552</v>
      </c>
      <c r="R4757" s="61">
        <v>825</v>
      </c>
      <c r="S4757" s="61">
        <v>0</v>
      </c>
    </row>
    <row r="4758" spans="1:19" x14ac:dyDescent="0.2">
      <c r="A4758" t="s">
        <v>648</v>
      </c>
      <c r="B4758" t="s">
        <v>1065</v>
      </c>
      <c r="C4758" t="s">
        <v>1436</v>
      </c>
      <c r="D4758" t="s">
        <v>239</v>
      </c>
      <c r="E4758" t="s">
        <v>1546</v>
      </c>
      <c r="F4758" t="s">
        <v>117</v>
      </c>
      <c r="G4758" s="87">
        <v>43735</v>
      </c>
      <c r="H4758" t="s">
        <v>6807</v>
      </c>
      <c r="I4758" t="s">
        <v>7307</v>
      </c>
      <c r="J4758" t="s">
        <v>7308</v>
      </c>
      <c r="K4758">
        <v>10273</v>
      </c>
      <c r="L4758" t="s">
        <v>7306</v>
      </c>
      <c r="M4758" s="87">
        <v>43739</v>
      </c>
      <c r="N4758" t="s">
        <v>1635</v>
      </c>
      <c r="O4758" t="s">
        <v>1552</v>
      </c>
      <c r="P4758" s="61">
        <v>1089</v>
      </c>
      <c r="Q4758" t="s">
        <v>1552</v>
      </c>
      <c r="R4758" s="61">
        <v>1089</v>
      </c>
      <c r="S4758" s="61">
        <v>0</v>
      </c>
    </row>
    <row r="4759" spans="1:19" x14ac:dyDescent="0.2">
      <c r="A4759" t="s">
        <v>648</v>
      </c>
      <c r="B4759" t="s">
        <v>1065</v>
      </c>
      <c r="C4759" t="s">
        <v>1436</v>
      </c>
      <c r="D4759" t="s">
        <v>239</v>
      </c>
      <c r="E4759" t="s">
        <v>1546</v>
      </c>
      <c r="F4759" t="s">
        <v>117</v>
      </c>
      <c r="G4759" s="87">
        <v>43735</v>
      </c>
      <c r="H4759" t="s">
        <v>6807</v>
      </c>
      <c r="I4759" t="s">
        <v>7016</v>
      </c>
      <c r="J4759" t="s">
        <v>7309</v>
      </c>
      <c r="K4759">
        <v>10273</v>
      </c>
      <c r="L4759" t="s">
        <v>7306</v>
      </c>
      <c r="M4759" s="87">
        <v>43739</v>
      </c>
      <c r="N4759" t="s">
        <v>1635</v>
      </c>
      <c r="O4759" t="s">
        <v>1552</v>
      </c>
      <c r="P4759" s="61">
        <v>1100</v>
      </c>
      <c r="Q4759" t="s">
        <v>1552</v>
      </c>
      <c r="R4759" s="61">
        <v>1100</v>
      </c>
      <c r="S4759" s="61">
        <v>0</v>
      </c>
    </row>
    <row r="4760" spans="1:19" x14ac:dyDescent="0.2">
      <c r="A4760" t="s">
        <v>648</v>
      </c>
      <c r="B4760" t="s">
        <v>1065</v>
      </c>
      <c r="C4760" t="s">
        <v>1436</v>
      </c>
      <c r="D4760" t="s">
        <v>239</v>
      </c>
      <c r="E4760" t="s">
        <v>1546</v>
      </c>
      <c r="F4760" t="s">
        <v>117</v>
      </c>
      <c r="G4760" s="87">
        <v>43735</v>
      </c>
      <c r="H4760" t="s">
        <v>6807</v>
      </c>
      <c r="I4760" t="s">
        <v>7145</v>
      </c>
      <c r="J4760" t="s">
        <v>7310</v>
      </c>
      <c r="K4760">
        <v>10273</v>
      </c>
      <c r="L4760" t="s">
        <v>7306</v>
      </c>
      <c r="M4760" s="87">
        <v>43739</v>
      </c>
      <c r="N4760" t="s">
        <v>1635</v>
      </c>
      <c r="O4760" t="s">
        <v>1552</v>
      </c>
      <c r="P4760" s="61">
        <v>924</v>
      </c>
      <c r="Q4760" t="s">
        <v>1552</v>
      </c>
      <c r="R4760" s="61">
        <v>924</v>
      </c>
      <c r="S4760" s="61">
        <v>0</v>
      </c>
    </row>
    <row r="4761" spans="1:19" x14ac:dyDescent="0.2">
      <c r="A4761" t="s">
        <v>648</v>
      </c>
      <c r="B4761" t="s">
        <v>1065</v>
      </c>
      <c r="C4761" t="s">
        <v>1436</v>
      </c>
      <c r="D4761" t="s">
        <v>239</v>
      </c>
      <c r="E4761" t="s">
        <v>1546</v>
      </c>
      <c r="F4761" t="s">
        <v>117</v>
      </c>
      <c r="G4761" s="87">
        <v>43735</v>
      </c>
      <c r="H4761" t="s">
        <v>6807</v>
      </c>
      <c r="I4761" t="s">
        <v>7311</v>
      </c>
      <c r="J4761" t="s">
        <v>7312</v>
      </c>
      <c r="K4761">
        <v>10273</v>
      </c>
      <c r="L4761" t="s">
        <v>7306</v>
      </c>
      <c r="M4761" s="87">
        <v>43739</v>
      </c>
      <c r="N4761" t="s">
        <v>1635</v>
      </c>
      <c r="O4761" t="s">
        <v>1552</v>
      </c>
      <c r="P4761" s="61">
        <v>572</v>
      </c>
      <c r="Q4761" t="s">
        <v>1552</v>
      </c>
      <c r="R4761" s="61">
        <v>572</v>
      </c>
      <c r="S4761" s="61">
        <v>0</v>
      </c>
    </row>
    <row r="4762" spans="1:19" x14ac:dyDescent="0.2">
      <c r="A4762" t="s">
        <v>648</v>
      </c>
      <c r="B4762" t="s">
        <v>1065</v>
      </c>
      <c r="C4762" t="s">
        <v>1436</v>
      </c>
      <c r="D4762" t="s">
        <v>239</v>
      </c>
      <c r="E4762" t="s">
        <v>1546</v>
      </c>
      <c r="F4762" t="s">
        <v>117</v>
      </c>
      <c r="G4762" s="87">
        <v>43738</v>
      </c>
      <c r="H4762" t="s">
        <v>2974</v>
      </c>
      <c r="I4762" t="s">
        <v>5557</v>
      </c>
      <c r="J4762" t="s">
        <v>5558</v>
      </c>
      <c r="K4762">
        <v>10273</v>
      </c>
      <c r="L4762" t="s">
        <v>4127</v>
      </c>
      <c r="M4762" s="87">
        <v>43739</v>
      </c>
      <c r="N4762" t="s">
        <v>1635</v>
      </c>
      <c r="O4762" t="s">
        <v>1552</v>
      </c>
      <c r="P4762" s="61">
        <v>-1089</v>
      </c>
      <c r="Q4762" t="s">
        <v>1552</v>
      </c>
      <c r="R4762" s="61">
        <v>0</v>
      </c>
      <c r="S4762" s="61">
        <v>-1089</v>
      </c>
    </row>
    <row r="4763" spans="1:19" x14ac:dyDescent="0.2">
      <c r="A4763" t="s">
        <v>648</v>
      </c>
      <c r="B4763" t="s">
        <v>1065</v>
      </c>
      <c r="C4763" t="s">
        <v>1436</v>
      </c>
      <c r="D4763" t="s">
        <v>239</v>
      </c>
      <c r="E4763" t="s">
        <v>1546</v>
      </c>
      <c r="F4763" t="s">
        <v>117</v>
      </c>
      <c r="G4763" s="87">
        <v>43738</v>
      </c>
      <c r="H4763" t="s">
        <v>2974</v>
      </c>
      <c r="I4763" t="s">
        <v>5559</v>
      </c>
      <c r="J4763" t="s">
        <v>5560</v>
      </c>
      <c r="K4763">
        <v>10273</v>
      </c>
      <c r="L4763" t="s">
        <v>4127</v>
      </c>
      <c r="M4763" s="87">
        <v>43739</v>
      </c>
      <c r="N4763" t="s">
        <v>1635</v>
      </c>
      <c r="O4763" t="s">
        <v>1552</v>
      </c>
      <c r="P4763" s="61">
        <v>-874.5</v>
      </c>
      <c r="Q4763" t="s">
        <v>1552</v>
      </c>
      <c r="R4763" s="61">
        <v>0</v>
      </c>
      <c r="S4763" s="61">
        <v>-874.5</v>
      </c>
    </row>
    <row r="4764" spans="1:19" x14ac:dyDescent="0.2">
      <c r="A4764" t="s">
        <v>648</v>
      </c>
      <c r="B4764" t="s">
        <v>1065</v>
      </c>
      <c r="C4764" t="s">
        <v>1436</v>
      </c>
      <c r="D4764" t="s">
        <v>239</v>
      </c>
      <c r="E4764" t="s">
        <v>1546</v>
      </c>
      <c r="F4764" t="s">
        <v>117</v>
      </c>
      <c r="G4764" s="87">
        <v>43738</v>
      </c>
      <c r="H4764" t="s">
        <v>2974</v>
      </c>
      <c r="I4764" t="s">
        <v>5561</v>
      </c>
      <c r="J4764" t="s">
        <v>5562</v>
      </c>
      <c r="K4764">
        <v>10273</v>
      </c>
      <c r="L4764" t="s">
        <v>4127</v>
      </c>
      <c r="M4764" s="87">
        <v>43739</v>
      </c>
      <c r="N4764" t="s">
        <v>1635</v>
      </c>
      <c r="O4764" t="s">
        <v>1552</v>
      </c>
      <c r="P4764" s="61">
        <v>-363</v>
      </c>
      <c r="Q4764" t="s">
        <v>1552</v>
      </c>
      <c r="R4764" s="61">
        <v>0</v>
      </c>
      <c r="S4764" s="61">
        <v>-363</v>
      </c>
    </row>
    <row r="4765" spans="1:19" x14ac:dyDescent="0.2">
      <c r="A4765" t="s">
        <v>648</v>
      </c>
      <c r="B4765" t="s">
        <v>1065</v>
      </c>
      <c r="C4765" t="s">
        <v>1436</v>
      </c>
      <c r="D4765" t="s">
        <v>239</v>
      </c>
      <c r="E4765" t="s">
        <v>1546</v>
      </c>
      <c r="F4765" t="s">
        <v>117</v>
      </c>
      <c r="G4765" s="87">
        <v>43738</v>
      </c>
      <c r="H4765" t="s">
        <v>2974</v>
      </c>
      <c r="I4765" t="s">
        <v>5563</v>
      </c>
      <c r="J4765" t="s">
        <v>4797</v>
      </c>
      <c r="K4765">
        <v>10273</v>
      </c>
      <c r="L4765" t="s">
        <v>4127</v>
      </c>
      <c r="M4765" s="87">
        <v>43739</v>
      </c>
      <c r="N4765" t="s">
        <v>1635</v>
      </c>
      <c r="O4765" t="s">
        <v>1552</v>
      </c>
      <c r="P4765" s="61">
        <v>-341</v>
      </c>
      <c r="Q4765" t="s">
        <v>1552</v>
      </c>
      <c r="R4765" s="61">
        <v>0</v>
      </c>
      <c r="S4765" s="61">
        <v>-341</v>
      </c>
    </row>
    <row r="4766" spans="1:19" x14ac:dyDescent="0.2">
      <c r="A4766" t="s">
        <v>648</v>
      </c>
      <c r="B4766" t="s">
        <v>1065</v>
      </c>
      <c r="C4766" t="s">
        <v>1436</v>
      </c>
      <c r="D4766" t="s">
        <v>239</v>
      </c>
      <c r="E4766" t="s">
        <v>1546</v>
      </c>
      <c r="F4766" t="s">
        <v>117</v>
      </c>
      <c r="G4766" s="87">
        <v>43738</v>
      </c>
      <c r="H4766" t="s">
        <v>6807</v>
      </c>
      <c r="I4766" t="s">
        <v>7313</v>
      </c>
      <c r="J4766" t="s">
        <v>7314</v>
      </c>
      <c r="K4766">
        <v>10273</v>
      </c>
      <c r="L4766" t="s">
        <v>7315</v>
      </c>
      <c r="M4766" s="87">
        <v>43739</v>
      </c>
      <c r="N4766" t="s">
        <v>1635</v>
      </c>
      <c r="O4766" t="s">
        <v>1552</v>
      </c>
      <c r="P4766" s="61">
        <v>1089</v>
      </c>
      <c r="Q4766" t="s">
        <v>1552</v>
      </c>
      <c r="R4766" s="61">
        <v>1089</v>
      </c>
      <c r="S4766" s="61">
        <v>0</v>
      </c>
    </row>
    <row r="4767" spans="1:19" x14ac:dyDescent="0.2">
      <c r="A4767" t="s">
        <v>648</v>
      </c>
      <c r="B4767" t="s">
        <v>1065</v>
      </c>
      <c r="C4767" t="s">
        <v>1436</v>
      </c>
      <c r="D4767" t="s">
        <v>239</v>
      </c>
      <c r="E4767" t="s">
        <v>1546</v>
      </c>
      <c r="F4767" t="s">
        <v>117</v>
      </c>
      <c r="G4767" s="87">
        <v>43738</v>
      </c>
      <c r="H4767" t="s">
        <v>6807</v>
      </c>
      <c r="I4767" t="s">
        <v>7316</v>
      </c>
      <c r="J4767" t="s">
        <v>7317</v>
      </c>
      <c r="K4767">
        <v>10273</v>
      </c>
      <c r="L4767" t="s">
        <v>7315</v>
      </c>
      <c r="M4767" s="87">
        <v>43739</v>
      </c>
      <c r="N4767" t="s">
        <v>1635</v>
      </c>
      <c r="O4767" t="s">
        <v>1552</v>
      </c>
      <c r="P4767" s="61">
        <v>363</v>
      </c>
      <c r="Q4767" t="s">
        <v>1552</v>
      </c>
      <c r="R4767" s="61">
        <v>363</v>
      </c>
      <c r="S4767" s="61">
        <v>0</v>
      </c>
    </row>
    <row r="4768" spans="1:19" x14ac:dyDescent="0.2">
      <c r="A4768" t="s">
        <v>648</v>
      </c>
      <c r="B4768" t="s">
        <v>1065</v>
      </c>
      <c r="C4768" t="s">
        <v>1436</v>
      </c>
      <c r="D4768" t="s">
        <v>239</v>
      </c>
      <c r="E4768" t="s">
        <v>1546</v>
      </c>
      <c r="F4768" t="s">
        <v>117</v>
      </c>
      <c r="G4768" s="87">
        <v>43738</v>
      </c>
      <c r="H4768" t="s">
        <v>6895</v>
      </c>
      <c r="I4768" t="s">
        <v>7188</v>
      </c>
      <c r="J4768" t="s">
        <v>7318</v>
      </c>
      <c r="K4768">
        <v>10273</v>
      </c>
      <c r="L4768" t="s">
        <v>7319</v>
      </c>
      <c r="M4768" s="87">
        <v>43739</v>
      </c>
      <c r="N4768" t="s">
        <v>1635</v>
      </c>
      <c r="O4768" t="s">
        <v>1552</v>
      </c>
      <c r="P4768" s="61">
        <v>550</v>
      </c>
      <c r="Q4768" t="s">
        <v>1552</v>
      </c>
      <c r="R4768" s="61">
        <v>550</v>
      </c>
      <c r="S4768" s="61">
        <v>0</v>
      </c>
    </row>
    <row r="4769" spans="1:19" x14ac:dyDescent="0.2">
      <c r="A4769" t="s">
        <v>648</v>
      </c>
      <c r="B4769" t="s">
        <v>1065</v>
      </c>
      <c r="C4769" t="s">
        <v>1436</v>
      </c>
      <c r="D4769" t="s">
        <v>239</v>
      </c>
      <c r="E4769" t="s">
        <v>1546</v>
      </c>
      <c r="F4769" t="s">
        <v>117</v>
      </c>
      <c r="G4769" s="87">
        <v>43738</v>
      </c>
      <c r="H4769" t="s">
        <v>6807</v>
      </c>
      <c r="I4769" t="s">
        <v>7023</v>
      </c>
      <c r="J4769" t="s">
        <v>7320</v>
      </c>
      <c r="K4769">
        <v>10273</v>
      </c>
      <c r="L4769" t="s">
        <v>7315</v>
      </c>
      <c r="M4769" s="87">
        <v>43739</v>
      </c>
      <c r="N4769" t="s">
        <v>1635</v>
      </c>
      <c r="O4769" t="s">
        <v>1552</v>
      </c>
      <c r="P4769" s="61">
        <v>341</v>
      </c>
      <c r="Q4769" t="s">
        <v>1552</v>
      </c>
      <c r="R4769" s="61">
        <v>341</v>
      </c>
      <c r="S4769" s="61">
        <v>0</v>
      </c>
    </row>
    <row r="4770" spans="1:19" x14ac:dyDescent="0.2">
      <c r="A4770" t="s">
        <v>648</v>
      </c>
      <c r="B4770" t="s">
        <v>1065</v>
      </c>
      <c r="C4770" t="s">
        <v>1436</v>
      </c>
      <c r="D4770" t="s">
        <v>239</v>
      </c>
      <c r="E4770" t="s">
        <v>1546</v>
      </c>
      <c r="F4770" t="s">
        <v>117</v>
      </c>
      <c r="G4770" s="87">
        <v>43738</v>
      </c>
      <c r="H4770" t="s">
        <v>6807</v>
      </c>
      <c r="I4770" t="s">
        <v>7321</v>
      </c>
      <c r="J4770" t="s">
        <v>7322</v>
      </c>
      <c r="K4770">
        <v>10273</v>
      </c>
      <c r="L4770" t="s">
        <v>7315</v>
      </c>
      <c r="M4770" s="87">
        <v>43739</v>
      </c>
      <c r="N4770" t="s">
        <v>1635</v>
      </c>
      <c r="O4770" t="s">
        <v>1552</v>
      </c>
      <c r="P4770" s="61">
        <v>874.5</v>
      </c>
      <c r="Q4770" t="s">
        <v>1552</v>
      </c>
      <c r="R4770" s="61">
        <v>874.5</v>
      </c>
      <c r="S4770" s="61">
        <v>0</v>
      </c>
    </row>
    <row r="4771" spans="1:19" x14ac:dyDescent="0.2">
      <c r="A4771" t="s">
        <v>648</v>
      </c>
      <c r="B4771" t="s">
        <v>1065</v>
      </c>
      <c r="C4771" t="s">
        <v>1436</v>
      </c>
      <c r="D4771" t="s">
        <v>239</v>
      </c>
      <c r="E4771" t="s">
        <v>1546</v>
      </c>
      <c r="F4771" t="s">
        <v>118</v>
      </c>
      <c r="G4771" s="87">
        <v>43740</v>
      </c>
      <c r="H4771" t="s">
        <v>2974</v>
      </c>
      <c r="I4771" t="s">
        <v>5581</v>
      </c>
      <c r="J4771" t="s">
        <v>5124</v>
      </c>
      <c r="K4771">
        <v>10279</v>
      </c>
      <c r="L4771" t="s">
        <v>5582</v>
      </c>
      <c r="M4771" s="87">
        <v>43748</v>
      </c>
      <c r="N4771" t="s">
        <v>1551</v>
      </c>
      <c r="O4771" t="s">
        <v>1552</v>
      </c>
      <c r="P4771" s="61">
        <v>-1639</v>
      </c>
      <c r="Q4771" t="s">
        <v>1552</v>
      </c>
      <c r="R4771" s="61">
        <v>0</v>
      </c>
      <c r="S4771" s="61">
        <v>-1639</v>
      </c>
    </row>
    <row r="4772" spans="1:19" x14ac:dyDescent="0.2">
      <c r="A4772" t="s">
        <v>648</v>
      </c>
      <c r="B4772" t="s">
        <v>1065</v>
      </c>
      <c r="C4772" t="s">
        <v>1436</v>
      </c>
      <c r="D4772" t="s">
        <v>239</v>
      </c>
      <c r="E4772" t="s">
        <v>1546</v>
      </c>
      <c r="F4772" t="s">
        <v>118</v>
      </c>
      <c r="G4772" s="87">
        <v>43740</v>
      </c>
      <c r="H4772" t="s">
        <v>2974</v>
      </c>
      <c r="I4772" t="s">
        <v>5583</v>
      </c>
      <c r="J4772" t="s">
        <v>5584</v>
      </c>
      <c r="K4772">
        <v>10279</v>
      </c>
      <c r="L4772" t="s">
        <v>5582</v>
      </c>
      <c r="M4772" s="87">
        <v>43748</v>
      </c>
      <c r="N4772" t="s">
        <v>1551</v>
      </c>
      <c r="O4772" t="s">
        <v>1552</v>
      </c>
      <c r="P4772" s="61">
        <v>-1265</v>
      </c>
      <c r="Q4772" t="s">
        <v>1552</v>
      </c>
      <c r="R4772" s="61">
        <v>0</v>
      </c>
      <c r="S4772" s="61">
        <v>-1265</v>
      </c>
    </row>
    <row r="4773" spans="1:19" x14ac:dyDescent="0.2">
      <c r="A4773" t="s">
        <v>648</v>
      </c>
      <c r="B4773" t="s">
        <v>1065</v>
      </c>
      <c r="C4773" t="s">
        <v>1436</v>
      </c>
      <c r="D4773" t="s">
        <v>239</v>
      </c>
      <c r="E4773" t="s">
        <v>1546</v>
      </c>
      <c r="F4773" t="s">
        <v>118</v>
      </c>
      <c r="G4773" s="87">
        <v>43740</v>
      </c>
      <c r="H4773" t="s">
        <v>2974</v>
      </c>
      <c r="I4773" t="s">
        <v>5585</v>
      </c>
      <c r="J4773" t="s">
        <v>4722</v>
      </c>
      <c r="K4773">
        <v>10279</v>
      </c>
      <c r="L4773" t="s">
        <v>5582</v>
      </c>
      <c r="M4773" s="87">
        <v>43748</v>
      </c>
      <c r="N4773" t="s">
        <v>1551</v>
      </c>
      <c r="O4773" t="s">
        <v>1552</v>
      </c>
      <c r="P4773" s="61">
        <v>-440</v>
      </c>
      <c r="Q4773" t="s">
        <v>1552</v>
      </c>
      <c r="R4773" s="61">
        <v>0</v>
      </c>
      <c r="S4773" s="61">
        <v>-440</v>
      </c>
    </row>
    <row r="4774" spans="1:19" x14ac:dyDescent="0.2">
      <c r="A4774" t="s">
        <v>648</v>
      </c>
      <c r="B4774" t="s">
        <v>1065</v>
      </c>
      <c r="C4774" t="s">
        <v>1436</v>
      </c>
      <c r="D4774" t="s">
        <v>239</v>
      </c>
      <c r="E4774" t="s">
        <v>1546</v>
      </c>
      <c r="F4774" t="s">
        <v>118</v>
      </c>
      <c r="G4774" s="87">
        <v>43740</v>
      </c>
      <c r="H4774" t="s">
        <v>2974</v>
      </c>
      <c r="I4774" t="s">
        <v>5586</v>
      </c>
      <c r="J4774" t="s">
        <v>4722</v>
      </c>
      <c r="K4774">
        <v>10279</v>
      </c>
      <c r="L4774" t="s">
        <v>5582</v>
      </c>
      <c r="M4774" s="87">
        <v>43748</v>
      </c>
      <c r="N4774" t="s">
        <v>1551</v>
      </c>
      <c r="O4774" t="s">
        <v>1552</v>
      </c>
      <c r="P4774" s="61">
        <v>-440</v>
      </c>
      <c r="Q4774" t="s">
        <v>1552</v>
      </c>
      <c r="R4774" s="61">
        <v>0</v>
      </c>
      <c r="S4774" s="61">
        <v>-440</v>
      </c>
    </row>
    <row r="4775" spans="1:19" x14ac:dyDescent="0.2">
      <c r="A4775" t="s">
        <v>648</v>
      </c>
      <c r="B4775" t="s">
        <v>1065</v>
      </c>
      <c r="C4775" t="s">
        <v>1436</v>
      </c>
      <c r="D4775" t="s">
        <v>239</v>
      </c>
      <c r="E4775" t="s">
        <v>1546</v>
      </c>
      <c r="F4775" t="s">
        <v>118</v>
      </c>
      <c r="G4775" s="87">
        <v>43740</v>
      </c>
      <c r="H4775" t="s">
        <v>2974</v>
      </c>
      <c r="I4775" t="s">
        <v>5587</v>
      </c>
      <c r="J4775" t="s">
        <v>4488</v>
      </c>
      <c r="K4775">
        <v>10278</v>
      </c>
      <c r="L4775" t="s">
        <v>5588</v>
      </c>
      <c r="M4775" s="87">
        <v>43741</v>
      </c>
      <c r="N4775" t="s">
        <v>1551</v>
      </c>
      <c r="O4775" t="s">
        <v>1552</v>
      </c>
      <c r="P4775" s="61">
        <v>102.5</v>
      </c>
      <c r="Q4775" t="s">
        <v>1552</v>
      </c>
      <c r="R4775" s="61">
        <v>102.5</v>
      </c>
      <c r="S4775" s="61">
        <v>0</v>
      </c>
    </row>
    <row r="4776" spans="1:19" x14ac:dyDescent="0.2">
      <c r="A4776" t="s">
        <v>648</v>
      </c>
      <c r="B4776" t="s">
        <v>1065</v>
      </c>
      <c r="C4776" t="s">
        <v>1436</v>
      </c>
      <c r="D4776" t="s">
        <v>239</v>
      </c>
      <c r="E4776" t="s">
        <v>1546</v>
      </c>
      <c r="F4776" t="s">
        <v>118</v>
      </c>
      <c r="G4776" s="87">
        <v>43740</v>
      </c>
      <c r="H4776" t="s">
        <v>2974</v>
      </c>
      <c r="I4776" t="s">
        <v>5589</v>
      </c>
      <c r="J4776" t="s">
        <v>4816</v>
      </c>
      <c r="K4776">
        <v>10278</v>
      </c>
      <c r="L4776" t="s">
        <v>5588</v>
      </c>
      <c r="M4776" s="87">
        <v>43741</v>
      </c>
      <c r="N4776" t="s">
        <v>1551</v>
      </c>
      <c r="O4776" t="s">
        <v>1552</v>
      </c>
      <c r="P4776" s="61">
        <v>17484.5</v>
      </c>
      <c r="Q4776" t="s">
        <v>1552</v>
      </c>
      <c r="R4776" s="61">
        <v>17484.5</v>
      </c>
      <c r="S4776" s="61">
        <v>0</v>
      </c>
    </row>
    <row r="4777" spans="1:19" x14ac:dyDescent="0.2">
      <c r="A4777" t="s">
        <v>648</v>
      </c>
      <c r="B4777" t="s">
        <v>1065</v>
      </c>
      <c r="C4777" t="s">
        <v>1436</v>
      </c>
      <c r="D4777" t="s">
        <v>239</v>
      </c>
      <c r="E4777" t="s">
        <v>1546</v>
      </c>
      <c r="F4777" t="s">
        <v>118</v>
      </c>
      <c r="G4777" s="87">
        <v>43740</v>
      </c>
      <c r="H4777" t="s">
        <v>2974</v>
      </c>
      <c r="I4777" t="s">
        <v>5590</v>
      </c>
      <c r="J4777" t="s">
        <v>4743</v>
      </c>
      <c r="K4777">
        <v>10278</v>
      </c>
      <c r="L4777" t="s">
        <v>5588</v>
      </c>
      <c r="M4777" s="87">
        <v>43741</v>
      </c>
      <c r="N4777" t="s">
        <v>1551</v>
      </c>
      <c r="O4777" t="s">
        <v>1552</v>
      </c>
      <c r="P4777" s="61">
        <v>200</v>
      </c>
      <c r="Q4777" t="s">
        <v>1552</v>
      </c>
      <c r="R4777" s="61">
        <v>200</v>
      </c>
      <c r="S4777" s="61">
        <v>0</v>
      </c>
    </row>
    <row r="4778" spans="1:19" x14ac:dyDescent="0.2">
      <c r="A4778" t="s">
        <v>648</v>
      </c>
      <c r="B4778" t="s">
        <v>1065</v>
      </c>
      <c r="C4778" t="s">
        <v>1436</v>
      </c>
      <c r="D4778" t="s">
        <v>239</v>
      </c>
      <c r="E4778" t="s">
        <v>1546</v>
      </c>
      <c r="F4778" t="s">
        <v>118</v>
      </c>
      <c r="G4778" s="87">
        <v>43740</v>
      </c>
      <c r="H4778" t="s">
        <v>2974</v>
      </c>
      <c r="I4778" t="s">
        <v>5591</v>
      </c>
      <c r="J4778" t="s">
        <v>4818</v>
      </c>
      <c r="K4778">
        <v>10278</v>
      </c>
      <c r="L4778" t="s">
        <v>5588</v>
      </c>
      <c r="M4778" s="87">
        <v>43741</v>
      </c>
      <c r="N4778" t="s">
        <v>1551</v>
      </c>
      <c r="O4778" t="s">
        <v>1552</v>
      </c>
      <c r="P4778" s="61">
        <v>660</v>
      </c>
      <c r="Q4778" t="s">
        <v>1552</v>
      </c>
      <c r="R4778" s="61">
        <v>660</v>
      </c>
      <c r="S4778" s="61">
        <v>0</v>
      </c>
    </row>
    <row r="4779" spans="1:19" x14ac:dyDescent="0.2">
      <c r="A4779" t="s">
        <v>648</v>
      </c>
      <c r="B4779" t="s">
        <v>1065</v>
      </c>
      <c r="C4779" t="s">
        <v>1436</v>
      </c>
      <c r="D4779" t="s">
        <v>239</v>
      </c>
      <c r="E4779" t="s">
        <v>1546</v>
      </c>
      <c r="F4779" t="s">
        <v>118</v>
      </c>
      <c r="G4779" s="87">
        <v>43740</v>
      </c>
      <c r="H4779" t="s">
        <v>2974</v>
      </c>
      <c r="I4779" t="s">
        <v>5592</v>
      </c>
      <c r="J4779" t="s">
        <v>4490</v>
      </c>
      <c r="K4779">
        <v>10278</v>
      </c>
      <c r="L4779" t="s">
        <v>5588</v>
      </c>
      <c r="M4779" s="87">
        <v>43741</v>
      </c>
      <c r="N4779" t="s">
        <v>1551</v>
      </c>
      <c r="O4779" t="s">
        <v>1552</v>
      </c>
      <c r="P4779" s="61">
        <v>300</v>
      </c>
      <c r="Q4779" t="s">
        <v>1552</v>
      </c>
      <c r="R4779" s="61">
        <v>300</v>
      </c>
      <c r="S4779" s="61">
        <v>0</v>
      </c>
    </row>
    <row r="4780" spans="1:19" x14ac:dyDescent="0.2">
      <c r="A4780" t="s">
        <v>648</v>
      </c>
      <c r="B4780" t="s">
        <v>1065</v>
      </c>
      <c r="C4780" t="s">
        <v>1436</v>
      </c>
      <c r="D4780" t="s">
        <v>239</v>
      </c>
      <c r="E4780" t="s">
        <v>1546</v>
      </c>
      <c r="F4780" t="s">
        <v>118</v>
      </c>
      <c r="G4780" s="87">
        <v>43740</v>
      </c>
      <c r="H4780" t="s">
        <v>2974</v>
      </c>
      <c r="I4780" t="s">
        <v>5593</v>
      </c>
      <c r="J4780" t="s">
        <v>4548</v>
      </c>
      <c r="K4780">
        <v>10278</v>
      </c>
      <c r="L4780" t="s">
        <v>5588</v>
      </c>
      <c r="M4780" s="87">
        <v>43741</v>
      </c>
      <c r="N4780" t="s">
        <v>1551</v>
      </c>
      <c r="O4780" t="s">
        <v>1552</v>
      </c>
      <c r="P4780" s="61">
        <v>4018.19</v>
      </c>
      <c r="Q4780" t="s">
        <v>1552</v>
      </c>
      <c r="R4780" s="61">
        <v>4018.19</v>
      </c>
      <c r="S4780" s="61">
        <v>0</v>
      </c>
    </row>
    <row r="4781" spans="1:19" x14ac:dyDescent="0.2">
      <c r="A4781" t="s">
        <v>648</v>
      </c>
      <c r="B4781" t="s">
        <v>1065</v>
      </c>
      <c r="C4781" t="s">
        <v>1436</v>
      </c>
      <c r="D4781" t="s">
        <v>239</v>
      </c>
      <c r="E4781" t="s">
        <v>1546</v>
      </c>
      <c r="F4781" t="s">
        <v>118</v>
      </c>
      <c r="G4781" s="87">
        <v>43740</v>
      </c>
      <c r="H4781" t="s">
        <v>2974</v>
      </c>
      <c r="I4781" t="s">
        <v>5594</v>
      </c>
      <c r="J4781" t="s">
        <v>5595</v>
      </c>
      <c r="K4781">
        <v>10278</v>
      </c>
      <c r="L4781" t="s">
        <v>5588</v>
      </c>
      <c r="M4781" s="87">
        <v>43741</v>
      </c>
      <c r="N4781" t="s">
        <v>1551</v>
      </c>
      <c r="O4781" t="s">
        <v>1552</v>
      </c>
      <c r="P4781" s="61">
        <v>330</v>
      </c>
      <c r="Q4781" t="s">
        <v>1552</v>
      </c>
      <c r="R4781" s="61">
        <v>330</v>
      </c>
      <c r="S4781" s="61">
        <v>0</v>
      </c>
    </row>
    <row r="4782" spans="1:19" x14ac:dyDescent="0.2">
      <c r="A4782" t="s">
        <v>648</v>
      </c>
      <c r="B4782" t="s">
        <v>1065</v>
      </c>
      <c r="C4782" t="s">
        <v>1436</v>
      </c>
      <c r="D4782" t="s">
        <v>239</v>
      </c>
      <c r="E4782" t="s">
        <v>1546</v>
      </c>
      <c r="F4782" t="s">
        <v>118</v>
      </c>
      <c r="G4782" s="87">
        <v>43740</v>
      </c>
      <c r="H4782" t="s">
        <v>2974</v>
      </c>
      <c r="I4782" t="s">
        <v>5596</v>
      </c>
      <c r="J4782" t="s">
        <v>4486</v>
      </c>
      <c r="K4782">
        <v>10278</v>
      </c>
      <c r="L4782" t="s">
        <v>5588</v>
      </c>
      <c r="M4782" s="87">
        <v>43741</v>
      </c>
      <c r="N4782" t="s">
        <v>1551</v>
      </c>
      <c r="O4782" t="s">
        <v>1552</v>
      </c>
      <c r="P4782" s="61">
        <v>671</v>
      </c>
      <c r="Q4782" t="s">
        <v>1552</v>
      </c>
      <c r="R4782" s="61">
        <v>671</v>
      </c>
      <c r="S4782" s="61">
        <v>0</v>
      </c>
    </row>
    <row r="4783" spans="1:19" x14ac:dyDescent="0.2">
      <c r="A4783" t="s">
        <v>648</v>
      </c>
      <c r="B4783" t="s">
        <v>1065</v>
      </c>
      <c r="C4783" t="s">
        <v>1436</v>
      </c>
      <c r="D4783" t="s">
        <v>239</v>
      </c>
      <c r="E4783" t="s">
        <v>1546</v>
      </c>
      <c r="F4783" t="s">
        <v>118</v>
      </c>
      <c r="G4783" s="87">
        <v>43740</v>
      </c>
      <c r="H4783" t="s">
        <v>2974</v>
      </c>
      <c r="I4783" t="s">
        <v>5597</v>
      </c>
      <c r="J4783" t="s">
        <v>4736</v>
      </c>
      <c r="K4783">
        <v>10278</v>
      </c>
      <c r="L4783" t="s">
        <v>5588</v>
      </c>
      <c r="M4783" s="87">
        <v>43741</v>
      </c>
      <c r="N4783" t="s">
        <v>1551</v>
      </c>
      <c r="O4783" t="s">
        <v>1552</v>
      </c>
      <c r="P4783" s="61">
        <v>1575</v>
      </c>
      <c r="Q4783" t="s">
        <v>1552</v>
      </c>
      <c r="R4783" s="61">
        <v>1575</v>
      </c>
      <c r="S4783" s="61">
        <v>0</v>
      </c>
    </row>
    <row r="4784" spans="1:19" x14ac:dyDescent="0.2">
      <c r="A4784" t="s">
        <v>648</v>
      </c>
      <c r="B4784" t="s">
        <v>1065</v>
      </c>
      <c r="C4784" t="s">
        <v>1436</v>
      </c>
      <c r="D4784" t="s">
        <v>239</v>
      </c>
      <c r="E4784" t="s">
        <v>1546</v>
      </c>
      <c r="F4784" t="s">
        <v>118</v>
      </c>
      <c r="G4784" s="87">
        <v>43740</v>
      </c>
      <c r="H4784" t="s">
        <v>2974</v>
      </c>
      <c r="I4784" t="s">
        <v>5598</v>
      </c>
      <c r="J4784" t="s">
        <v>4744</v>
      </c>
      <c r="K4784">
        <v>10278</v>
      </c>
      <c r="L4784" t="s">
        <v>5588</v>
      </c>
      <c r="M4784" s="87">
        <v>43741</v>
      </c>
      <c r="N4784" t="s">
        <v>1551</v>
      </c>
      <c r="O4784" t="s">
        <v>1552</v>
      </c>
      <c r="P4784" s="61">
        <v>1183.52</v>
      </c>
      <c r="Q4784" t="s">
        <v>1552</v>
      </c>
      <c r="R4784" s="61">
        <v>1183.52</v>
      </c>
      <c r="S4784" s="61">
        <v>0</v>
      </c>
    </row>
    <row r="4785" spans="1:19" x14ac:dyDescent="0.2">
      <c r="A4785" t="s">
        <v>648</v>
      </c>
      <c r="B4785" t="s">
        <v>1065</v>
      </c>
      <c r="C4785" t="s">
        <v>1436</v>
      </c>
      <c r="D4785" t="s">
        <v>239</v>
      </c>
      <c r="E4785" t="s">
        <v>1546</v>
      </c>
      <c r="F4785" t="s">
        <v>118</v>
      </c>
      <c r="G4785" s="87">
        <v>43740</v>
      </c>
      <c r="H4785" t="s">
        <v>2974</v>
      </c>
      <c r="I4785" t="s">
        <v>5599</v>
      </c>
      <c r="J4785" t="s">
        <v>4520</v>
      </c>
      <c r="K4785">
        <v>10279</v>
      </c>
      <c r="L4785" t="s">
        <v>5600</v>
      </c>
      <c r="M4785" s="87">
        <v>43748</v>
      </c>
      <c r="N4785" t="s">
        <v>1551</v>
      </c>
      <c r="O4785" t="s">
        <v>1552</v>
      </c>
      <c r="P4785" s="61">
        <v>-4675</v>
      </c>
      <c r="Q4785" t="s">
        <v>1552</v>
      </c>
      <c r="R4785" s="61">
        <v>0</v>
      </c>
      <c r="S4785" s="61">
        <v>-4675</v>
      </c>
    </row>
    <row r="4786" spans="1:19" x14ac:dyDescent="0.2">
      <c r="A4786" t="s">
        <v>648</v>
      </c>
      <c r="B4786" t="s">
        <v>1065</v>
      </c>
      <c r="C4786" t="s">
        <v>1436</v>
      </c>
      <c r="D4786" t="s">
        <v>239</v>
      </c>
      <c r="E4786" t="s">
        <v>1546</v>
      </c>
      <c r="F4786" t="s">
        <v>118</v>
      </c>
      <c r="G4786" s="87">
        <v>43740</v>
      </c>
      <c r="H4786" t="s">
        <v>2974</v>
      </c>
      <c r="I4786" t="s">
        <v>5601</v>
      </c>
      <c r="J4786" t="s">
        <v>5602</v>
      </c>
      <c r="K4786">
        <v>10279</v>
      </c>
      <c r="L4786" t="s">
        <v>5582</v>
      </c>
      <c r="M4786" s="87">
        <v>43748</v>
      </c>
      <c r="N4786" t="s">
        <v>1551</v>
      </c>
      <c r="O4786" t="s">
        <v>1552</v>
      </c>
      <c r="P4786" s="61">
        <v>-3850</v>
      </c>
      <c r="Q4786" t="s">
        <v>1552</v>
      </c>
      <c r="R4786" s="61">
        <v>0</v>
      </c>
      <c r="S4786" s="61">
        <v>-3850</v>
      </c>
    </row>
    <row r="4787" spans="1:19" x14ac:dyDescent="0.2">
      <c r="A4787" t="s">
        <v>648</v>
      </c>
      <c r="B4787" t="s">
        <v>1065</v>
      </c>
      <c r="C4787" t="s">
        <v>1436</v>
      </c>
      <c r="D4787" t="s">
        <v>239</v>
      </c>
      <c r="E4787" t="s">
        <v>1546</v>
      </c>
      <c r="F4787" t="s">
        <v>118</v>
      </c>
      <c r="G4787" s="87">
        <v>43740</v>
      </c>
      <c r="H4787" t="s">
        <v>6807</v>
      </c>
      <c r="I4787" t="s">
        <v>6827</v>
      </c>
      <c r="J4787" t="s">
        <v>7323</v>
      </c>
      <c r="K4787">
        <v>10279</v>
      </c>
      <c r="L4787" t="s">
        <v>7324</v>
      </c>
      <c r="M4787" s="87">
        <v>43748</v>
      </c>
      <c r="N4787" t="s">
        <v>1551</v>
      </c>
      <c r="O4787" t="s">
        <v>1552</v>
      </c>
      <c r="P4787" s="61">
        <v>4675</v>
      </c>
      <c r="Q4787" t="s">
        <v>1552</v>
      </c>
      <c r="R4787" s="61">
        <v>4675</v>
      </c>
      <c r="S4787" s="61">
        <v>0</v>
      </c>
    </row>
    <row r="4788" spans="1:19" x14ac:dyDescent="0.2">
      <c r="A4788" t="s">
        <v>648</v>
      </c>
      <c r="B4788" t="s">
        <v>1065</v>
      </c>
      <c r="C4788" t="s">
        <v>1436</v>
      </c>
      <c r="D4788" t="s">
        <v>239</v>
      </c>
      <c r="E4788" t="s">
        <v>1546</v>
      </c>
      <c r="F4788" t="s">
        <v>118</v>
      </c>
      <c r="G4788" s="87">
        <v>43740</v>
      </c>
      <c r="H4788" t="s">
        <v>6820</v>
      </c>
      <c r="I4788" t="s">
        <v>6821</v>
      </c>
      <c r="K4788">
        <v>10278</v>
      </c>
      <c r="L4788" t="s">
        <v>7325</v>
      </c>
      <c r="M4788" s="87">
        <v>43741</v>
      </c>
      <c r="N4788" t="s">
        <v>1551</v>
      </c>
      <c r="O4788" t="s">
        <v>1552</v>
      </c>
      <c r="P4788" s="61">
        <v>-102.5</v>
      </c>
      <c r="Q4788" t="s">
        <v>1552</v>
      </c>
      <c r="R4788" s="61">
        <v>0</v>
      </c>
      <c r="S4788" s="61">
        <v>-102.5</v>
      </c>
    </row>
    <row r="4789" spans="1:19" x14ac:dyDescent="0.2">
      <c r="A4789" t="s">
        <v>648</v>
      </c>
      <c r="B4789" t="s">
        <v>1065</v>
      </c>
      <c r="C4789" t="s">
        <v>1436</v>
      </c>
      <c r="D4789" t="s">
        <v>239</v>
      </c>
      <c r="E4789" t="s">
        <v>1546</v>
      </c>
      <c r="F4789" t="s">
        <v>118</v>
      </c>
      <c r="G4789" s="87">
        <v>43740</v>
      </c>
      <c r="H4789" t="s">
        <v>6820</v>
      </c>
      <c r="I4789" t="s">
        <v>6823</v>
      </c>
      <c r="K4789">
        <v>10278</v>
      </c>
      <c r="L4789" t="s">
        <v>7325</v>
      </c>
      <c r="M4789" s="87">
        <v>43741</v>
      </c>
      <c r="N4789" t="s">
        <v>1551</v>
      </c>
      <c r="O4789" t="s">
        <v>1552</v>
      </c>
      <c r="P4789" s="61">
        <v>-671</v>
      </c>
      <c r="Q4789" t="s">
        <v>1552</v>
      </c>
      <c r="R4789" s="61">
        <v>0</v>
      </c>
      <c r="S4789" s="61">
        <v>-671</v>
      </c>
    </row>
    <row r="4790" spans="1:19" x14ac:dyDescent="0.2">
      <c r="A4790" t="s">
        <v>648</v>
      </c>
      <c r="B4790" t="s">
        <v>1065</v>
      </c>
      <c r="C4790" t="s">
        <v>1436</v>
      </c>
      <c r="D4790" t="s">
        <v>239</v>
      </c>
      <c r="E4790" t="s">
        <v>1546</v>
      </c>
      <c r="F4790" t="s">
        <v>118</v>
      </c>
      <c r="G4790" s="87">
        <v>43740</v>
      </c>
      <c r="H4790" t="s">
        <v>6820</v>
      </c>
      <c r="I4790" t="s">
        <v>6978</v>
      </c>
      <c r="K4790">
        <v>10278</v>
      </c>
      <c r="L4790" t="s">
        <v>7325</v>
      </c>
      <c r="M4790" s="87">
        <v>43741</v>
      </c>
      <c r="N4790" t="s">
        <v>1551</v>
      </c>
      <c r="O4790" t="s">
        <v>1552</v>
      </c>
      <c r="P4790" s="61">
        <v>-200</v>
      </c>
      <c r="Q4790" t="s">
        <v>1552</v>
      </c>
      <c r="R4790" s="61">
        <v>0</v>
      </c>
      <c r="S4790" s="61">
        <v>-200</v>
      </c>
    </row>
    <row r="4791" spans="1:19" x14ac:dyDescent="0.2">
      <c r="A4791" t="s">
        <v>648</v>
      </c>
      <c r="B4791" t="s">
        <v>1065</v>
      </c>
      <c r="C4791" t="s">
        <v>1436</v>
      </c>
      <c r="D4791" t="s">
        <v>239</v>
      </c>
      <c r="E4791" t="s">
        <v>1546</v>
      </c>
      <c r="F4791" t="s">
        <v>118</v>
      </c>
      <c r="G4791" s="87">
        <v>43740</v>
      </c>
      <c r="H4791" t="s">
        <v>6820</v>
      </c>
      <c r="I4791" t="s">
        <v>7326</v>
      </c>
      <c r="K4791">
        <v>10278</v>
      </c>
      <c r="L4791" t="s">
        <v>7325</v>
      </c>
      <c r="M4791" s="87">
        <v>43741</v>
      </c>
      <c r="N4791" t="s">
        <v>1551</v>
      </c>
      <c r="O4791" t="s">
        <v>1552</v>
      </c>
      <c r="P4791" s="61">
        <v>-330</v>
      </c>
      <c r="Q4791" t="s">
        <v>1552</v>
      </c>
      <c r="R4791" s="61">
        <v>0</v>
      </c>
      <c r="S4791" s="61">
        <v>-330</v>
      </c>
    </row>
    <row r="4792" spans="1:19" x14ac:dyDescent="0.2">
      <c r="A4792" t="s">
        <v>648</v>
      </c>
      <c r="B4792" t="s">
        <v>1065</v>
      </c>
      <c r="C4792" t="s">
        <v>1436</v>
      </c>
      <c r="D4792" t="s">
        <v>239</v>
      </c>
      <c r="E4792" t="s">
        <v>1546</v>
      </c>
      <c r="F4792" t="s">
        <v>118</v>
      </c>
      <c r="G4792" s="87">
        <v>43740</v>
      </c>
      <c r="H4792" t="s">
        <v>6820</v>
      </c>
      <c r="I4792" t="s">
        <v>7038</v>
      </c>
      <c r="K4792">
        <v>10278</v>
      </c>
      <c r="L4792" t="s">
        <v>7325</v>
      </c>
      <c r="M4792" s="87">
        <v>43741</v>
      </c>
      <c r="N4792" t="s">
        <v>1551</v>
      </c>
      <c r="O4792" t="s">
        <v>1552</v>
      </c>
      <c r="P4792" s="61">
        <v>-660</v>
      </c>
      <c r="Q4792" t="s">
        <v>1552</v>
      </c>
      <c r="R4792" s="61">
        <v>0</v>
      </c>
      <c r="S4792" s="61">
        <v>-660</v>
      </c>
    </row>
    <row r="4793" spans="1:19" x14ac:dyDescent="0.2">
      <c r="A4793" t="s">
        <v>648</v>
      </c>
      <c r="B4793" t="s">
        <v>1065</v>
      </c>
      <c r="C4793" t="s">
        <v>1436</v>
      </c>
      <c r="D4793" t="s">
        <v>239</v>
      </c>
      <c r="E4793" t="s">
        <v>1546</v>
      </c>
      <c r="F4793" t="s">
        <v>118</v>
      </c>
      <c r="G4793" s="87">
        <v>43740</v>
      </c>
      <c r="H4793" t="s">
        <v>6820</v>
      </c>
      <c r="I4793" t="s">
        <v>6826</v>
      </c>
      <c r="K4793">
        <v>10278</v>
      </c>
      <c r="L4793" t="s">
        <v>7325</v>
      </c>
      <c r="M4793" s="87">
        <v>43741</v>
      </c>
      <c r="N4793" t="s">
        <v>1551</v>
      </c>
      <c r="O4793" t="s">
        <v>1552</v>
      </c>
      <c r="P4793" s="61">
        <v>-300</v>
      </c>
      <c r="Q4793" t="s">
        <v>1552</v>
      </c>
      <c r="R4793" s="61">
        <v>0</v>
      </c>
      <c r="S4793" s="61">
        <v>-300</v>
      </c>
    </row>
    <row r="4794" spans="1:19" x14ac:dyDescent="0.2">
      <c r="A4794" t="s">
        <v>648</v>
      </c>
      <c r="B4794" t="s">
        <v>1065</v>
      </c>
      <c r="C4794" t="s">
        <v>1436</v>
      </c>
      <c r="D4794" t="s">
        <v>239</v>
      </c>
      <c r="E4794" t="s">
        <v>1546</v>
      </c>
      <c r="F4794" t="s">
        <v>118</v>
      </c>
      <c r="G4794" s="87">
        <v>43740</v>
      </c>
      <c r="H4794" t="s">
        <v>6807</v>
      </c>
      <c r="I4794" t="s">
        <v>7199</v>
      </c>
      <c r="J4794" t="s">
        <v>7327</v>
      </c>
      <c r="K4794">
        <v>10279</v>
      </c>
      <c r="L4794" t="s">
        <v>7328</v>
      </c>
      <c r="M4794" s="87">
        <v>43748</v>
      </c>
      <c r="N4794" t="s">
        <v>1551</v>
      </c>
      <c r="O4794" t="s">
        <v>1552</v>
      </c>
      <c r="P4794" s="61">
        <v>1639</v>
      </c>
      <c r="Q4794" t="s">
        <v>1552</v>
      </c>
      <c r="R4794" s="61">
        <v>1639</v>
      </c>
      <c r="S4794" s="61">
        <v>0</v>
      </c>
    </row>
    <row r="4795" spans="1:19" x14ac:dyDescent="0.2">
      <c r="A4795" t="s">
        <v>648</v>
      </c>
      <c r="B4795" t="s">
        <v>1065</v>
      </c>
      <c r="C4795" t="s">
        <v>1436</v>
      </c>
      <c r="D4795" t="s">
        <v>239</v>
      </c>
      <c r="E4795" t="s">
        <v>1546</v>
      </c>
      <c r="F4795" t="s">
        <v>118</v>
      </c>
      <c r="G4795" s="87">
        <v>43740</v>
      </c>
      <c r="H4795" t="s">
        <v>6820</v>
      </c>
      <c r="I4795" t="s">
        <v>6983</v>
      </c>
      <c r="K4795">
        <v>10278</v>
      </c>
      <c r="L4795" t="s">
        <v>7325</v>
      </c>
      <c r="M4795" s="87">
        <v>43741</v>
      </c>
      <c r="N4795" t="s">
        <v>1551</v>
      </c>
      <c r="O4795" t="s">
        <v>1552</v>
      </c>
      <c r="P4795" s="61">
        <v>-1183.52</v>
      </c>
      <c r="Q4795" t="s">
        <v>1552</v>
      </c>
      <c r="R4795" s="61">
        <v>0</v>
      </c>
      <c r="S4795" s="61">
        <v>-1183.52</v>
      </c>
    </row>
    <row r="4796" spans="1:19" x14ac:dyDescent="0.2">
      <c r="A4796" t="s">
        <v>648</v>
      </c>
      <c r="B4796" t="s">
        <v>1065</v>
      </c>
      <c r="C4796" t="s">
        <v>1436</v>
      </c>
      <c r="D4796" t="s">
        <v>239</v>
      </c>
      <c r="E4796" t="s">
        <v>1546</v>
      </c>
      <c r="F4796" t="s">
        <v>118</v>
      </c>
      <c r="G4796" s="87">
        <v>43740</v>
      </c>
      <c r="H4796" t="s">
        <v>6820</v>
      </c>
      <c r="I4796" t="s">
        <v>7041</v>
      </c>
      <c r="K4796">
        <v>10278</v>
      </c>
      <c r="L4796" t="s">
        <v>7325</v>
      </c>
      <c r="M4796" s="87">
        <v>43741</v>
      </c>
      <c r="N4796" t="s">
        <v>1551</v>
      </c>
      <c r="O4796" t="s">
        <v>1552</v>
      </c>
      <c r="P4796" s="61">
        <v>-17484.5</v>
      </c>
      <c r="Q4796" t="s">
        <v>1552</v>
      </c>
      <c r="R4796" s="61">
        <v>0</v>
      </c>
      <c r="S4796" s="61">
        <v>-17484.5</v>
      </c>
    </row>
    <row r="4797" spans="1:19" x14ac:dyDescent="0.2">
      <c r="A4797" t="s">
        <v>648</v>
      </c>
      <c r="B4797" t="s">
        <v>1065</v>
      </c>
      <c r="C4797" t="s">
        <v>1436</v>
      </c>
      <c r="D4797" t="s">
        <v>239</v>
      </c>
      <c r="E4797" t="s">
        <v>1546</v>
      </c>
      <c r="F4797" t="s">
        <v>118</v>
      </c>
      <c r="G4797" s="87">
        <v>43740</v>
      </c>
      <c r="H4797" t="s">
        <v>6820</v>
      </c>
      <c r="I4797" t="s">
        <v>6985</v>
      </c>
      <c r="K4797">
        <v>10278</v>
      </c>
      <c r="L4797" t="s">
        <v>7325</v>
      </c>
      <c r="M4797" s="87">
        <v>43741</v>
      </c>
      <c r="N4797" t="s">
        <v>1551</v>
      </c>
      <c r="O4797" t="s">
        <v>1552</v>
      </c>
      <c r="P4797" s="61">
        <v>-1575</v>
      </c>
      <c r="Q4797" t="s">
        <v>1552</v>
      </c>
      <c r="R4797" s="61">
        <v>0</v>
      </c>
      <c r="S4797" s="61">
        <v>-1575</v>
      </c>
    </row>
    <row r="4798" spans="1:19" x14ac:dyDescent="0.2">
      <c r="A4798" t="s">
        <v>648</v>
      </c>
      <c r="B4798" t="s">
        <v>1065</v>
      </c>
      <c r="C4798" t="s">
        <v>1436</v>
      </c>
      <c r="D4798" t="s">
        <v>239</v>
      </c>
      <c r="E4798" t="s">
        <v>1546</v>
      </c>
      <c r="F4798" t="s">
        <v>118</v>
      </c>
      <c r="G4798" s="87">
        <v>43740</v>
      </c>
      <c r="H4798" t="s">
        <v>6820</v>
      </c>
      <c r="I4798" t="s">
        <v>6856</v>
      </c>
      <c r="K4798">
        <v>10278</v>
      </c>
      <c r="L4798" t="s">
        <v>7325</v>
      </c>
      <c r="M4798" s="87">
        <v>43741</v>
      </c>
      <c r="N4798" t="s">
        <v>1551</v>
      </c>
      <c r="O4798" t="s">
        <v>1552</v>
      </c>
      <c r="P4798" s="61">
        <v>-4018.19</v>
      </c>
      <c r="Q4798" t="s">
        <v>1552</v>
      </c>
      <c r="R4798" s="61">
        <v>0</v>
      </c>
      <c r="S4798" s="61">
        <v>-4018.19</v>
      </c>
    </row>
    <row r="4799" spans="1:19" x14ac:dyDescent="0.2">
      <c r="A4799" t="s">
        <v>648</v>
      </c>
      <c r="B4799" t="s">
        <v>1065</v>
      </c>
      <c r="C4799" t="s">
        <v>1436</v>
      </c>
      <c r="D4799" t="s">
        <v>239</v>
      </c>
      <c r="E4799" t="s">
        <v>1546</v>
      </c>
      <c r="F4799" t="s">
        <v>118</v>
      </c>
      <c r="G4799" s="87">
        <v>43740</v>
      </c>
      <c r="H4799" t="s">
        <v>6807</v>
      </c>
      <c r="I4799" t="s">
        <v>6961</v>
      </c>
      <c r="J4799" t="s">
        <v>7329</v>
      </c>
      <c r="K4799">
        <v>10279</v>
      </c>
      <c r="L4799" t="s">
        <v>7328</v>
      </c>
      <c r="M4799" s="87">
        <v>43748</v>
      </c>
      <c r="N4799" t="s">
        <v>1551</v>
      </c>
      <c r="O4799" t="s">
        <v>1552</v>
      </c>
      <c r="P4799" s="61">
        <v>440</v>
      </c>
      <c r="Q4799" t="s">
        <v>1552</v>
      </c>
      <c r="R4799" s="61">
        <v>440</v>
      </c>
      <c r="S4799" s="61">
        <v>0</v>
      </c>
    </row>
    <row r="4800" spans="1:19" x14ac:dyDescent="0.2">
      <c r="A4800" t="s">
        <v>648</v>
      </c>
      <c r="B4800" t="s">
        <v>1065</v>
      </c>
      <c r="C4800" t="s">
        <v>1436</v>
      </c>
      <c r="D4800" t="s">
        <v>239</v>
      </c>
      <c r="E4800" t="s">
        <v>1546</v>
      </c>
      <c r="F4800" t="s">
        <v>118</v>
      </c>
      <c r="G4800" s="87">
        <v>43740</v>
      </c>
      <c r="H4800" t="s">
        <v>6807</v>
      </c>
      <c r="I4800" t="s">
        <v>6961</v>
      </c>
      <c r="J4800" t="s">
        <v>7330</v>
      </c>
      <c r="K4800">
        <v>10279</v>
      </c>
      <c r="L4800" t="s">
        <v>7328</v>
      </c>
      <c r="M4800" s="87">
        <v>43748</v>
      </c>
      <c r="N4800" t="s">
        <v>1551</v>
      </c>
      <c r="O4800" t="s">
        <v>1552</v>
      </c>
      <c r="P4800" s="61">
        <v>440</v>
      </c>
      <c r="Q4800" t="s">
        <v>1552</v>
      </c>
      <c r="R4800" s="61">
        <v>440</v>
      </c>
      <c r="S4800" s="61">
        <v>0</v>
      </c>
    </row>
    <row r="4801" spans="1:19" x14ac:dyDescent="0.2">
      <c r="A4801" t="s">
        <v>648</v>
      </c>
      <c r="B4801" t="s">
        <v>1065</v>
      </c>
      <c r="C4801" t="s">
        <v>1436</v>
      </c>
      <c r="D4801" t="s">
        <v>239</v>
      </c>
      <c r="E4801" t="s">
        <v>1546</v>
      </c>
      <c r="F4801" t="s">
        <v>118</v>
      </c>
      <c r="G4801" s="87">
        <v>43740</v>
      </c>
      <c r="H4801" t="s">
        <v>6820</v>
      </c>
      <c r="I4801" t="s">
        <v>6944</v>
      </c>
      <c r="K4801">
        <v>10278</v>
      </c>
      <c r="L4801" t="s">
        <v>7331</v>
      </c>
      <c r="M4801" s="87">
        <v>43741</v>
      </c>
      <c r="N4801" t="s">
        <v>1551</v>
      </c>
      <c r="O4801" t="s">
        <v>1552</v>
      </c>
      <c r="P4801" s="61">
        <v>-2520.14</v>
      </c>
      <c r="Q4801" t="s">
        <v>1552</v>
      </c>
      <c r="R4801" s="61">
        <v>0</v>
      </c>
      <c r="S4801" s="61">
        <v>-2520.14</v>
      </c>
    </row>
    <row r="4802" spans="1:19" x14ac:dyDescent="0.2">
      <c r="A4802" t="s">
        <v>648</v>
      </c>
      <c r="B4802" t="s">
        <v>1065</v>
      </c>
      <c r="C4802" t="s">
        <v>1436</v>
      </c>
      <c r="D4802" t="s">
        <v>239</v>
      </c>
      <c r="E4802" t="s">
        <v>1546</v>
      </c>
      <c r="F4802" t="s">
        <v>118</v>
      </c>
      <c r="G4802" s="87">
        <v>43740</v>
      </c>
      <c r="H4802" t="s">
        <v>6807</v>
      </c>
      <c r="I4802" t="s">
        <v>7332</v>
      </c>
      <c r="J4802" t="s">
        <v>7333</v>
      </c>
      <c r="K4802">
        <v>10279</v>
      </c>
      <c r="L4802" t="s">
        <v>7328</v>
      </c>
      <c r="M4802" s="87">
        <v>43748</v>
      </c>
      <c r="N4802" t="s">
        <v>1551</v>
      </c>
      <c r="O4802" t="s">
        <v>1552</v>
      </c>
      <c r="P4802" s="61">
        <v>1265</v>
      </c>
      <c r="Q4802" t="s">
        <v>1552</v>
      </c>
      <c r="R4802" s="61">
        <v>1265</v>
      </c>
      <c r="S4802" s="61">
        <v>0</v>
      </c>
    </row>
    <row r="4803" spans="1:19" x14ac:dyDescent="0.2">
      <c r="A4803" t="s">
        <v>648</v>
      </c>
      <c r="B4803" t="s">
        <v>1065</v>
      </c>
      <c r="C4803" t="s">
        <v>1436</v>
      </c>
      <c r="D4803" t="s">
        <v>239</v>
      </c>
      <c r="E4803" t="s">
        <v>1546</v>
      </c>
      <c r="F4803" t="s">
        <v>118</v>
      </c>
      <c r="G4803" s="87">
        <v>43740</v>
      </c>
      <c r="H4803" t="s">
        <v>6820</v>
      </c>
      <c r="I4803" t="s">
        <v>6946</v>
      </c>
      <c r="K4803">
        <v>10278</v>
      </c>
      <c r="L4803" t="s">
        <v>7334</v>
      </c>
      <c r="M4803" s="87">
        <v>43741</v>
      </c>
      <c r="N4803" t="s">
        <v>1551</v>
      </c>
      <c r="O4803" t="s">
        <v>1552</v>
      </c>
      <c r="P4803" s="61">
        <v>-637.1</v>
      </c>
      <c r="Q4803" t="s">
        <v>1552</v>
      </c>
      <c r="R4803" s="61">
        <v>0</v>
      </c>
      <c r="S4803" s="61">
        <v>-637.1</v>
      </c>
    </row>
    <row r="4804" spans="1:19" x14ac:dyDescent="0.2">
      <c r="A4804" t="s">
        <v>648</v>
      </c>
      <c r="B4804" t="s">
        <v>1065</v>
      </c>
      <c r="C4804" t="s">
        <v>1436</v>
      </c>
      <c r="D4804" t="s">
        <v>239</v>
      </c>
      <c r="E4804" t="s">
        <v>1546</v>
      </c>
      <c r="F4804" t="s">
        <v>118</v>
      </c>
      <c r="G4804" s="87">
        <v>43741</v>
      </c>
      <c r="H4804" t="s">
        <v>2974</v>
      </c>
      <c r="I4804" t="s">
        <v>5606</v>
      </c>
      <c r="J4804" t="s">
        <v>5443</v>
      </c>
      <c r="K4804">
        <v>10279</v>
      </c>
      <c r="L4804" t="s">
        <v>4131</v>
      </c>
      <c r="M4804" s="87">
        <v>43748</v>
      </c>
      <c r="N4804" t="s">
        <v>1551</v>
      </c>
      <c r="O4804" t="s">
        <v>1552</v>
      </c>
      <c r="P4804" s="61">
        <v>-1320</v>
      </c>
      <c r="Q4804" t="s">
        <v>1552</v>
      </c>
      <c r="R4804" s="61">
        <v>0</v>
      </c>
      <c r="S4804" s="61">
        <v>-1320</v>
      </c>
    </row>
    <row r="4805" spans="1:19" x14ac:dyDescent="0.2">
      <c r="A4805" t="s">
        <v>648</v>
      </c>
      <c r="B4805" t="s">
        <v>1065</v>
      </c>
      <c r="C4805" t="s">
        <v>1436</v>
      </c>
      <c r="D4805" t="s">
        <v>239</v>
      </c>
      <c r="E4805" t="s">
        <v>1546</v>
      </c>
      <c r="F4805" t="s">
        <v>118</v>
      </c>
      <c r="G4805" s="87">
        <v>43741</v>
      </c>
      <c r="H4805" t="s">
        <v>2974</v>
      </c>
      <c r="I4805" t="s">
        <v>5607</v>
      </c>
      <c r="J4805" t="s">
        <v>4686</v>
      </c>
      <c r="K4805">
        <v>10279</v>
      </c>
      <c r="L4805" t="s">
        <v>4131</v>
      </c>
      <c r="M4805" s="87">
        <v>43748</v>
      </c>
      <c r="N4805" t="s">
        <v>1551</v>
      </c>
      <c r="O4805" t="s">
        <v>1552</v>
      </c>
      <c r="P4805" s="61">
        <v>-660</v>
      </c>
      <c r="Q4805" t="s">
        <v>1552</v>
      </c>
      <c r="R4805" s="61">
        <v>0</v>
      </c>
      <c r="S4805" s="61">
        <v>-660</v>
      </c>
    </row>
    <row r="4806" spans="1:19" x14ac:dyDescent="0.2">
      <c r="A4806" t="s">
        <v>648</v>
      </c>
      <c r="B4806" t="s">
        <v>1065</v>
      </c>
      <c r="C4806" t="s">
        <v>1436</v>
      </c>
      <c r="D4806" t="s">
        <v>239</v>
      </c>
      <c r="E4806" t="s">
        <v>1546</v>
      </c>
      <c r="F4806" t="s">
        <v>118</v>
      </c>
      <c r="G4806" s="87">
        <v>43741</v>
      </c>
      <c r="H4806" t="s">
        <v>2974</v>
      </c>
      <c r="I4806" t="s">
        <v>5608</v>
      </c>
      <c r="J4806" t="s">
        <v>5609</v>
      </c>
      <c r="K4806">
        <v>10279</v>
      </c>
      <c r="L4806" t="s">
        <v>5610</v>
      </c>
      <c r="M4806" s="87">
        <v>43748</v>
      </c>
      <c r="N4806" t="s">
        <v>1551</v>
      </c>
      <c r="O4806" t="s">
        <v>1552</v>
      </c>
      <c r="P4806" s="61">
        <v>-1089</v>
      </c>
      <c r="Q4806" t="s">
        <v>1552</v>
      </c>
      <c r="R4806" s="61">
        <v>0</v>
      </c>
      <c r="S4806" s="61">
        <v>-1089</v>
      </c>
    </row>
    <row r="4807" spans="1:19" x14ac:dyDescent="0.2">
      <c r="A4807" t="s">
        <v>648</v>
      </c>
      <c r="B4807" t="s">
        <v>1065</v>
      </c>
      <c r="C4807" t="s">
        <v>1436</v>
      </c>
      <c r="D4807" t="s">
        <v>239</v>
      </c>
      <c r="E4807" t="s">
        <v>1546</v>
      </c>
      <c r="F4807" t="s">
        <v>118</v>
      </c>
      <c r="G4807" s="87">
        <v>43741</v>
      </c>
      <c r="H4807" t="s">
        <v>2974</v>
      </c>
      <c r="I4807" t="s">
        <v>5611</v>
      </c>
      <c r="J4807" t="s">
        <v>5176</v>
      </c>
      <c r="K4807">
        <v>10279</v>
      </c>
      <c r="L4807" t="s">
        <v>5610</v>
      </c>
      <c r="M4807" s="87">
        <v>43748</v>
      </c>
      <c r="N4807" t="s">
        <v>1551</v>
      </c>
      <c r="O4807" t="s">
        <v>1552</v>
      </c>
      <c r="P4807" s="61">
        <v>-979</v>
      </c>
      <c r="Q4807" t="s">
        <v>1552</v>
      </c>
      <c r="R4807" s="61">
        <v>0</v>
      </c>
      <c r="S4807" s="61">
        <v>-979</v>
      </c>
    </row>
    <row r="4808" spans="1:19" x14ac:dyDescent="0.2">
      <c r="A4808" t="s">
        <v>648</v>
      </c>
      <c r="B4808" t="s">
        <v>1065</v>
      </c>
      <c r="C4808" t="s">
        <v>1436</v>
      </c>
      <c r="D4808" t="s">
        <v>239</v>
      </c>
      <c r="E4808" t="s">
        <v>1546</v>
      </c>
      <c r="F4808" t="s">
        <v>118</v>
      </c>
      <c r="G4808" s="87">
        <v>43741</v>
      </c>
      <c r="H4808" t="s">
        <v>2974</v>
      </c>
      <c r="I4808" t="s">
        <v>5612</v>
      </c>
      <c r="J4808" t="s">
        <v>4545</v>
      </c>
      <c r="K4808">
        <v>10279</v>
      </c>
      <c r="L4808" t="s">
        <v>4131</v>
      </c>
      <c r="M4808" s="87">
        <v>43748</v>
      </c>
      <c r="N4808" t="s">
        <v>1551</v>
      </c>
      <c r="O4808" t="s">
        <v>1552</v>
      </c>
      <c r="P4808" s="61">
        <v>-2420</v>
      </c>
      <c r="Q4808" t="s">
        <v>1552</v>
      </c>
      <c r="R4808" s="61">
        <v>0</v>
      </c>
      <c r="S4808" s="61">
        <v>-2420</v>
      </c>
    </row>
    <row r="4809" spans="1:19" x14ac:dyDescent="0.2">
      <c r="A4809" t="s">
        <v>648</v>
      </c>
      <c r="B4809" t="s">
        <v>1065</v>
      </c>
      <c r="C4809" t="s">
        <v>1436</v>
      </c>
      <c r="D4809" t="s">
        <v>239</v>
      </c>
      <c r="E4809" t="s">
        <v>1546</v>
      </c>
      <c r="F4809" t="s">
        <v>118</v>
      </c>
      <c r="G4809" s="87">
        <v>43741</v>
      </c>
      <c r="H4809" t="s">
        <v>2974</v>
      </c>
      <c r="I4809" t="s">
        <v>5613</v>
      </c>
      <c r="J4809" t="s">
        <v>4583</v>
      </c>
      <c r="K4809">
        <v>10279</v>
      </c>
      <c r="L4809" t="s">
        <v>5610</v>
      </c>
      <c r="M4809" s="87">
        <v>43748</v>
      </c>
      <c r="N4809" t="s">
        <v>1551</v>
      </c>
      <c r="O4809" t="s">
        <v>1552</v>
      </c>
      <c r="P4809" s="61">
        <v>-3300</v>
      </c>
      <c r="Q4809" t="s">
        <v>1552</v>
      </c>
      <c r="R4809" s="61">
        <v>0</v>
      </c>
      <c r="S4809" s="61">
        <v>-3300</v>
      </c>
    </row>
    <row r="4810" spans="1:19" x14ac:dyDescent="0.2">
      <c r="A4810" t="s">
        <v>648</v>
      </c>
      <c r="B4810" t="s">
        <v>1065</v>
      </c>
      <c r="C4810" t="s">
        <v>1436</v>
      </c>
      <c r="D4810" t="s">
        <v>239</v>
      </c>
      <c r="E4810" t="s">
        <v>1546</v>
      </c>
      <c r="F4810" t="s">
        <v>118</v>
      </c>
      <c r="G4810" s="87">
        <v>43741</v>
      </c>
      <c r="H4810" t="s">
        <v>6807</v>
      </c>
      <c r="I4810" t="s">
        <v>6935</v>
      </c>
      <c r="J4810" t="s">
        <v>7335</v>
      </c>
      <c r="K4810">
        <v>10279</v>
      </c>
      <c r="L4810" t="s">
        <v>7336</v>
      </c>
      <c r="M4810" s="87">
        <v>43748</v>
      </c>
      <c r="N4810" t="s">
        <v>1551</v>
      </c>
      <c r="O4810" t="s">
        <v>1552</v>
      </c>
      <c r="P4810" s="61">
        <v>660</v>
      </c>
      <c r="Q4810" t="s">
        <v>1552</v>
      </c>
      <c r="R4810" s="61">
        <v>660</v>
      </c>
      <c r="S4810" s="61">
        <v>0</v>
      </c>
    </row>
    <row r="4811" spans="1:19" x14ac:dyDescent="0.2">
      <c r="A4811" t="s">
        <v>648</v>
      </c>
      <c r="B4811" t="s">
        <v>1065</v>
      </c>
      <c r="C4811" t="s">
        <v>1436</v>
      </c>
      <c r="D4811" t="s">
        <v>239</v>
      </c>
      <c r="E4811" t="s">
        <v>1546</v>
      </c>
      <c r="F4811" t="s">
        <v>118</v>
      </c>
      <c r="G4811" s="87">
        <v>43741</v>
      </c>
      <c r="H4811" t="s">
        <v>6807</v>
      </c>
      <c r="I4811" t="s">
        <v>6872</v>
      </c>
      <c r="J4811" t="s">
        <v>7337</v>
      </c>
      <c r="K4811">
        <v>10279</v>
      </c>
      <c r="L4811" t="s">
        <v>7338</v>
      </c>
      <c r="M4811" s="87">
        <v>43748</v>
      </c>
      <c r="N4811" t="s">
        <v>1551</v>
      </c>
      <c r="O4811" t="s">
        <v>1552</v>
      </c>
      <c r="P4811" s="61">
        <v>3300</v>
      </c>
      <c r="Q4811" t="s">
        <v>1552</v>
      </c>
      <c r="R4811" s="61">
        <v>3300</v>
      </c>
      <c r="S4811" s="61">
        <v>0</v>
      </c>
    </row>
    <row r="4812" spans="1:19" x14ac:dyDescent="0.2">
      <c r="A4812" t="s">
        <v>648</v>
      </c>
      <c r="B4812" t="s">
        <v>1065</v>
      </c>
      <c r="C4812" t="s">
        <v>1436</v>
      </c>
      <c r="D4812" t="s">
        <v>239</v>
      </c>
      <c r="E4812" t="s">
        <v>1546</v>
      </c>
      <c r="F4812" t="s">
        <v>118</v>
      </c>
      <c r="G4812" s="87">
        <v>43741</v>
      </c>
      <c r="H4812" t="s">
        <v>6807</v>
      </c>
      <c r="I4812" t="s">
        <v>7278</v>
      </c>
      <c r="J4812" t="s">
        <v>7339</v>
      </c>
      <c r="K4812">
        <v>10279</v>
      </c>
      <c r="L4812" t="s">
        <v>7336</v>
      </c>
      <c r="M4812" s="87">
        <v>43748</v>
      </c>
      <c r="N4812" t="s">
        <v>1551</v>
      </c>
      <c r="O4812" t="s">
        <v>1552</v>
      </c>
      <c r="P4812" s="61">
        <v>1320</v>
      </c>
      <c r="Q4812" t="s">
        <v>1552</v>
      </c>
      <c r="R4812" s="61">
        <v>1320</v>
      </c>
      <c r="S4812" s="61">
        <v>0</v>
      </c>
    </row>
    <row r="4813" spans="1:19" x14ac:dyDescent="0.2">
      <c r="A4813" t="s">
        <v>648</v>
      </c>
      <c r="B4813" t="s">
        <v>1065</v>
      </c>
      <c r="C4813" t="s">
        <v>1436</v>
      </c>
      <c r="D4813" t="s">
        <v>239</v>
      </c>
      <c r="E4813" t="s">
        <v>1546</v>
      </c>
      <c r="F4813" t="s">
        <v>118</v>
      </c>
      <c r="G4813" s="87">
        <v>43741</v>
      </c>
      <c r="H4813" t="s">
        <v>6807</v>
      </c>
      <c r="I4813" t="s">
        <v>6850</v>
      </c>
      <c r="J4813" t="s">
        <v>7340</v>
      </c>
      <c r="K4813">
        <v>10279</v>
      </c>
      <c r="L4813" t="s">
        <v>7336</v>
      </c>
      <c r="M4813" s="87">
        <v>43748</v>
      </c>
      <c r="N4813" t="s">
        <v>1551</v>
      </c>
      <c r="O4813" t="s">
        <v>1552</v>
      </c>
      <c r="P4813" s="61">
        <v>2420</v>
      </c>
      <c r="Q4813" t="s">
        <v>1552</v>
      </c>
      <c r="R4813" s="61">
        <v>2420</v>
      </c>
      <c r="S4813" s="61">
        <v>0</v>
      </c>
    </row>
    <row r="4814" spans="1:19" x14ac:dyDescent="0.2">
      <c r="A4814" t="s">
        <v>648</v>
      </c>
      <c r="B4814" t="s">
        <v>1065</v>
      </c>
      <c r="C4814" t="s">
        <v>1436</v>
      </c>
      <c r="D4814" t="s">
        <v>239</v>
      </c>
      <c r="E4814" t="s">
        <v>1546</v>
      </c>
      <c r="F4814" t="s">
        <v>118</v>
      </c>
      <c r="G4814" s="87">
        <v>43741</v>
      </c>
      <c r="H4814" t="s">
        <v>6807</v>
      </c>
      <c r="I4814" t="s">
        <v>7341</v>
      </c>
      <c r="J4814" t="s">
        <v>7335</v>
      </c>
      <c r="K4814">
        <v>10279</v>
      </c>
      <c r="L4814" t="s">
        <v>7338</v>
      </c>
      <c r="M4814" s="87">
        <v>43748</v>
      </c>
      <c r="N4814" t="s">
        <v>1551</v>
      </c>
      <c r="O4814" t="s">
        <v>1552</v>
      </c>
      <c r="P4814" s="61">
        <v>1089</v>
      </c>
      <c r="Q4814" t="s">
        <v>1552</v>
      </c>
      <c r="R4814" s="61">
        <v>1089</v>
      </c>
      <c r="S4814" s="61">
        <v>0</v>
      </c>
    </row>
    <row r="4815" spans="1:19" x14ac:dyDescent="0.2">
      <c r="A4815" t="s">
        <v>648</v>
      </c>
      <c r="B4815" t="s">
        <v>1065</v>
      </c>
      <c r="C4815" t="s">
        <v>1436</v>
      </c>
      <c r="D4815" t="s">
        <v>239</v>
      </c>
      <c r="E4815" t="s">
        <v>1546</v>
      </c>
      <c r="F4815" t="s">
        <v>118</v>
      </c>
      <c r="G4815" s="87">
        <v>43741</v>
      </c>
      <c r="H4815" t="s">
        <v>6807</v>
      </c>
      <c r="I4815" t="s">
        <v>7234</v>
      </c>
      <c r="J4815" t="s">
        <v>7342</v>
      </c>
      <c r="K4815">
        <v>10279</v>
      </c>
      <c r="L4815" t="s">
        <v>7338</v>
      </c>
      <c r="M4815" s="87">
        <v>43748</v>
      </c>
      <c r="N4815" t="s">
        <v>1551</v>
      </c>
      <c r="O4815" t="s">
        <v>1552</v>
      </c>
      <c r="P4815" s="61">
        <v>979</v>
      </c>
      <c r="Q4815" t="s">
        <v>1552</v>
      </c>
      <c r="R4815" s="61">
        <v>979</v>
      </c>
      <c r="S4815" s="61">
        <v>0</v>
      </c>
    </row>
    <row r="4816" spans="1:19" x14ac:dyDescent="0.2">
      <c r="A4816" t="s">
        <v>648</v>
      </c>
      <c r="B4816" t="s">
        <v>1065</v>
      </c>
      <c r="C4816" t="s">
        <v>1436</v>
      </c>
      <c r="D4816" t="s">
        <v>239</v>
      </c>
      <c r="E4816" t="s">
        <v>1546</v>
      </c>
      <c r="F4816" t="s">
        <v>118</v>
      </c>
      <c r="G4816" s="87">
        <v>43742</v>
      </c>
      <c r="H4816" t="s">
        <v>2974</v>
      </c>
      <c r="I4816" t="s">
        <v>5614</v>
      </c>
      <c r="J4816" t="s">
        <v>4705</v>
      </c>
      <c r="K4816">
        <v>10278</v>
      </c>
      <c r="L4816" t="s">
        <v>5615</v>
      </c>
      <c r="M4816" s="87">
        <v>43741</v>
      </c>
      <c r="N4816" t="s">
        <v>1551</v>
      </c>
      <c r="O4816" t="s">
        <v>1552</v>
      </c>
      <c r="P4816" s="61">
        <v>637.1</v>
      </c>
      <c r="Q4816" t="s">
        <v>1552</v>
      </c>
      <c r="R4816" s="61">
        <v>637.1</v>
      </c>
      <c r="S4816" s="61">
        <v>0</v>
      </c>
    </row>
    <row r="4817" spans="1:19" x14ac:dyDescent="0.2">
      <c r="A4817" t="s">
        <v>648</v>
      </c>
      <c r="B4817" t="s">
        <v>1065</v>
      </c>
      <c r="C4817" t="s">
        <v>1436</v>
      </c>
      <c r="D4817" t="s">
        <v>239</v>
      </c>
      <c r="E4817" t="s">
        <v>1546</v>
      </c>
      <c r="F4817" t="s">
        <v>118</v>
      </c>
      <c r="G4817" s="87">
        <v>43742</v>
      </c>
      <c r="H4817" t="s">
        <v>2974</v>
      </c>
      <c r="I4817" t="s">
        <v>5616</v>
      </c>
      <c r="J4817" t="s">
        <v>4708</v>
      </c>
      <c r="K4817">
        <v>10278</v>
      </c>
      <c r="L4817" t="s">
        <v>5617</v>
      </c>
      <c r="M4817" s="87">
        <v>43741</v>
      </c>
      <c r="N4817" t="s">
        <v>1551</v>
      </c>
      <c r="O4817" t="s">
        <v>1552</v>
      </c>
      <c r="P4817" s="61">
        <v>2520.14</v>
      </c>
      <c r="Q4817" t="s">
        <v>1552</v>
      </c>
      <c r="R4817" s="61">
        <v>2520.14</v>
      </c>
      <c r="S4817" s="61">
        <v>0</v>
      </c>
    </row>
    <row r="4818" spans="1:19" x14ac:dyDescent="0.2">
      <c r="A4818" t="s">
        <v>648</v>
      </c>
      <c r="B4818" t="s">
        <v>1065</v>
      </c>
      <c r="C4818" t="s">
        <v>1436</v>
      </c>
      <c r="D4818" t="s">
        <v>239</v>
      </c>
      <c r="E4818" t="s">
        <v>1546</v>
      </c>
      <c r="F4818" t="s">
        <v>118</v>
      </c>
      <c r="G4818" s="87">
        <v>43742</v>
      </c>
      <c r="H4818" t="s">
        <v>2974</v>
      </c>
      <c r="I4818" t="s">
        <v>5618</v>
      </c>
      <c r="J4818" t="s">
        <v>4739</v>
      </c>
      <c r="K4818">
        <v>10280</v>
      </c>
      <c r="L4818" t="s">
        <v>5619</v>
      </c>
      <c r="M4818" s="87">
        <v>43748</v>
      </c>
      <c r="N4818" t="s">
        <v>1551</v>
      </c>
      <c r="O4818" t="s">
        <v>1552</v>
      </c>
      <c r="P4818" s="61">
        <v>500</v>
      </c>
      <c r="Q4818" t="s">
        <v>1552</v>
      </c>
      <c r="R4818" s="61">
        <v>500</v>
      </c>
      <c r="S4818" s="61">
        <v>0</v>
      </c>
    </row>
    <row r="4819" spans="1:19" x14ac:dyDescent="0.2">
      <c r="A4819" t="s">
        <v>648</v>
      </c>
      <c r="B4819" t="s">
        <v>1065</v>
      </c>
      <c r="C4819" t="s">
        <v>1436</v>
      </c>
      <c r="D4819" t="s">
        <v>239</v>
      </c>
      <c r="E4819" t="s">
        <v>1546</v>
      </c>
      <c r="F4819" t="s">
        <v>118</v>
      </c>
      <c r="G4819" s="87">
        <v>43742</v>
      </c>
      <c r="H4819" t="s">
        <v>2974</v>
      </c>
      <c r="I4819" t="s">
        <v>5618</v>
      </c>
      <c r="J4819" t="s">
        <v>5200</v>
      </c>
      <c r="K4819">
        <v>10280</v>
      </c>
      <c r="L4819" t="s">
        <v>5619</v>
      </c>
      <c r="M4819" s="87">
        <v>43748</v>
      </c>
      <c r="N4819" t="s">
        <v>1551</v>
      </c>
      <c r="O4819" t="s">
        <v>1552</v>
      </c>
      <c r="P4819" s="61">
        <v>200</v>
      </c>
      <c r="Q4819" t="s">
        <v>1552</v>
      </c>
      <c r="R4819" s="61">
        <v>200</v>
      </c>
      <c r="S4819" s="61">
        <v>0</v>
      </c>
    </row>
    <row r="4820" spans="1:19" x14ac:dyDescent="0.2">
      <c r="A4820" t="s">
        <v>648</v>
      </c>
      <c r="B4820" t="s">
        <v>1065</v>
      </c>
      <c r="C4820" t="s">
        <v>1436</v>
      </c>
      <c r="D4820" t="s">
        <v>239</v>
      </c>
      <c r="E4820" t="s">
        <v>1546</v>
      </c>
      <c r="F4820" t="s">
        <v>118</v>
      </c>
      <c r="G4820" s="87">
        <v>43742</v>
      </c>
      <c r="H4820" t="s">
        <v>2974</v>
      </c>
      <c r="I4820" t="s">
        <v>5618</v>
      </c>
      <c r="J4820" t="s">
        <v>4740</v>
      </c>
      <c r="K4820">
        <v>10280</v>
      </c>
      <c r="L4820" t="s">
        <v>5619</v>
      </c>
      <c r="M4820" s="87">
        <v>43748</v>
      </c>
      <c r="N4820" t="s">
        <v>1551</v>
      </c>
      <c r="O4820" t="s">
        <v>1552</v>
      </c>
      <c r="P4820" s="61">
        <v>300</v>
      </c>
      <c r="Q4820" t="s">
        <v>1552</v>
      </c>
      <c r="R4820" s="61">
        <v>300</v>
      </c>
      <c r="S4820" s="61">
        <v>0</v>
      </c>
    </row>
    <row r="4821" spans="1:19" x14ac:dyDescent="0.2">
      <c r="A4821" t="s">
        <v>648</v>
      </c>
      <c r="B4821" t="s">
        <v>1065</v>
      </c>
      <c r="C4821" t="s">
        <v>1436</v>
      </c>
      <c r="D4821" t="s">
        <v>239</v>
      </c>
      <c r="E4821" t="s">
        <v>1546</v>
      </c>
      <c r="F4821" t="s">
        <v>118</v>
      </c>
      <c r="G4821" s="87">
        <v>43742</v>
      </c>
      <c r="H4821" t="s">
        <v>2974</v>
      </c>
      <c r="I4821" t="s">
        <v>5618</v>
      </c>
      <c r="J4821" t="s">
        <v>4546</v>
      </c>
      <c r="K4821">
        <v>10280</v>
      </c>
      <c r="L4821" t="s">
        <v>5619</v>
      </c>
      <c r="M4821" s="87">
        <v>43748</v>
      </c>
      <c r="N4821" t="s">
        <v>1551</v>
      </c>
      <c r="O4821" t="s">
        <v>1552</v>
      </c>
      <c r="P4821" s="61">
        <v>11.5</v>
      </c>
      <c r="Q4821" t="s">
        <v>1552</v>
      </c>
      <c r="R4821" s="61">
        <v>11.5</v>
      </c>
      <c r="S4821" s="61">
        <v>0</v>
      </c>
    </row>
    <row r="4822" spans="1:19" x14ac:dyDescent="0.2">
      <c r="A4822" t="s">
        <v>648</v>
      </c>
      <c r="B4822" t="s">
        <v>1065</v>
      </c>
      <c r="C4822" t="s">
        <v>1436</v>
      </c>
      <c r="D4822" t="s">
        <v>239</v>
      </c>
      <c r="E4822" t="s">
        <v>1546</v>
      </c>
      <c r="F4822" t="s">
        <v>118</v>
      </c>
      <c r="G4822" s="87">
        <v>43742</v>
      </c>
      <c r="H4822" t="s">
        <v>2974</v>
      </c>
      <c r="I4822" t="s">
        <v>5618</v>
      </c>
      <c r="J4822" t="s">
        <v>4550</v>
      </c>
      <c r="K4822">
        <v>10280</v>
      </c>
      <c r="L4822" t="s">
        <v>5619</v>
      </c>
      <c r="M4822" s="87">
        <v>43748</v>
      </c>
      <c r="N4822" t="s">
        <v>1551</v>
      </c>
      <c r="O4822" t="s">
        <v>1552</v>
      </c>
      <c r="P4822" s="61">
        <v>886.1</v>
      </c>
      <c r="Q4822" t="s">
        <v>1552</v>
      </c>
      <c r="R4822" s="61">
        <v>886.1</v>
      </c>
      <c r="S4822" s="61">
        <v>0</v>
      </c>
    </row>
    <row r="4823" spans="1:19" x14ac:dyDescent="0.2">
      <c r="A4823" t="s">
        <v>648</v>
      </c>
      <c r="B4823" t="s">
        <v>1065</v>
      </c>
      <c r="C4823" t="s">
        <v>1436</v>
      </c>
      <c r="D4823" t="s">
        <v>239</v>
      </c>
      <c r="E4823" t="s">
        <v>1546</v>
      </c>
      <c r="F4823" t="s">
        <v>118</v>
      </c>
      <c r="G4823" s="87">
        <v>43742</v>
      </c>
      <c r="H4823" t="s">
        <v>6820</v>
      </c>
      <c r="I4823" t="s">
        <v>6852</v>
      </c>
      <c r="J4823" t="s">
        <v>7343</v>
      </c>
      <c r="K4823">
        <v>10280</v>
      </c>
      <c r="L4823" t="s">
        <v>7344</v>
      </c>
      <c r="M4823" s="87">
        <v>43748</v>
      </c>
      <c r="N4823" t="s">
        <v>1551</v>
      </c>
      <c r="O4823" t="s">
        <v>1552</v>
      </c>
      <c r="P4823" s="61">
        <v>-886.1</v>
      </c>
      <c r="Q4823" t="s">
        <v>1552</v>
      </c>
      <c r="R4823" s="61">
        <v>0</v>
      </c>
      <c r="S4823" s="61">
        <v>-886.1</v>
      </c>
    </row>
    <row r="4824" spans="1:19" x14ac:dyDescent="0.2">
      <c r="A4824" t="s">
        <v>648</v>
      </c>
      <c r="B4824" t="s">
        <v>1065</v>
      </c>
      <c r="C4824" t="s">
        <v>1436</v>
      </c>
      <c r="D4824" t="s">
        <v>239</v>
      </c>
      <c r="E4824" t="s">
        <v>1546</v>
      </c>
      <c r="F4824" t="s">
        <v>118</v>
      </c>
      <c r="G4824" s="87">
        <v>43742</v>
      </c>
      <c r="H4824" t="s">
        <v>6820</v>
      </c>
      <c r="I4824" t="s">
        <v>6974</v>
      </c>
      <c r="J4824" t="s">
        <v>7343</v>
      </c>
      <c r="K4824">
        <v>10280</v>
      </c>
      <c r="L4824" t="s">
        <v>7344</v>
      </c>
      <c r="M4824" s="87">
        <v>43748</v>
      </c>
      <c r="N4824" t="s">
        <v>1551</v>
      </c>
      <c r="O4824" t="s">
        <v>1552</v>
      </c>
      <c r="P4824" s="61">
        <v>-500</v>
      </c>
      <c r="Q4824" t="s">
        <v>1552</v>
      </c>
      <c r="R4824" s="61">
        <v>0</v>
      </c>
      <c r="S4824" s="61">
        <v>-500</v>
      </c>
    </row>
    <row r="4825" spans="1:19" x14ac:dyDescent="0.2">
      <c r="A4825" t="s">
        <v>648</v>
      </c>
      <c r="B4825" t="s">
        <v>1065</v>
      </c>
      <c r="C4825" t="s">
        <v>1436</v>
      </c>
      <c r="D4825" t="s">
        <v>239</v>
      </c>
      <c r="E4825" t="s">
        <v>1546</v>
      </c>
      <c r="F4825" t="s">
        <v>118</v>
      </c>
      <c r="G4825" s="87">
        <v>43742</v>
      </c>
      <c r="H4825" t="s">
        <v>6820</v>
      </c>
      <c r="I4825" t="s">
        <v>7238</v>
      </c>
      <c r="J4825" t="s">
        <v>7343</v>
      </c>
      <c r="K4825">
        <v>10280</v>
      </c>
      <c r="L4825" t="s">
        <v>7344</v>
      </c>
      <c r="M4825" s="87">
        <v>43748</v>
      </c>
      <c r="N4825" t="s">
        <v>1551</v>
      </c>
      <c r="O4825" t="s">
        <v>1552</v>
      </c>
      <c r="P4825" s="61">
        <v>-200</v>
      </c>
      <c r="Q4825" t="s">
        <v>1552</v>
      </c>
      <c r="R4825" s="61">
        <v>0</v>
      </c>
      <c r="S4825" s="61">
        <v>-200</v>
      </c>
    </row>
    <row r="4826" spans="1:19" x14ac:dyDescent="0.2">
      <c r="A4826" t="s">
        <v>648</v>
      </c>
      <c r="B4826" t="s">
        <v>1065</v>
      </c>
      <c r="C4826" t="s">
        <v>1436</v>
      </c>
      <c r="D4826" t="s">
        <v>239</v>
      </c>
      <c r="E4826" t="s">
        <v>1546</v>
      </c>
      <c r="F4826" t="s">
        <v>118</v>
      </c>
      <c r="G4826" s="87">
        <v>43742</v>
      </c>
      <c r="H4826" t="s">
        <v>6820</v>
      </c>
      <c r="I4826" t="s">
        <v>6855</v>
      </c>
      <c r="J4826" t="s">
        <v>7343</v>
      </c>
      <c r="K4826">
        <v>10280</v>
      </c>
      <c r="L4826" t="s">
        <v>7344</v>
      </c>
      <c r="M4826" s="87">
        <v>43748</v>
      </c>
      <c r="N4826" t="s">
        <v>1551</v>
      </c>
      <c r="O4826" t="s">
        <v>1552</v>
      </c>
      <c r="P4826" s="61">
        <v>-11.5</v>
      </c>
      <c r="Q4826" t="s">
        <v>1552</v>
      </c>
      <c r="R4826" s="61">
        <v>0</v>
      </c>
      <c r="S4826" s="61">
        <v>-11.5</v>
      </c>
    </row>
    <row r="4827" spans="1:19" x14ac:dyDescent="0.2">
      <c r="A4827" t="s">
        <v>648</v>
      </c>
      <c r="B4827" t="s">
        <v>1065</v>
      </c>
      <c r="C4827" t="s">
        <v>1436</v>
      </c>
      <c r="D4827" t="s">
        <v>239</v>
      </c>
      <c r="E4827" t="s">
        <v>1546</v>
      </c>
      <c r="F4827" t="s">
        <v>118</v>
      </c>
      <c r="G4827" s="87">
        <v>43742</v>
      </c>
      <c r="H4827" t="s">
        <v>6820</v>
      </c>
      <c r="I4827" t="s">
        <v>6988</v>
      </c>
      <c r="J4827" t="s">
        <v>7343</v>
      </c>
      <c r="K4827">
        <v>10280</v>
      </c>
      <c r="L4827" t="s">
        <v>7344</v>
      </c>
      <c r="M4827" s="87">
        <v>43748</v>
      </c>
      <c r="N4827" t="s">
        <v>1551</v>
      </c>
      <c r="O4827" t="s">
        <v>1552</v>
      </c>
      <c r="P4827" s="61">
        <v>-300</v>
      </c>
      <c r="Q4827" t="s">
        <v>1552</v>
      </c>
      <c r="R4827" s="61">
        <v>0</v>
      </c>
      <c r="S4827" s="61">
        <v>-300</v>
      </c>
    </row>
    <row r="4828" spans="1:19" x14ac:dyDescent="0.2">
      <c r="A4828" t="s">
        <v>648</v>
      </c>
      <c r="B4828" t="s">
        <v>1065</v>
      </c>
      <c r="C4828" t="s">
        <v>1436</v>
      </c>
      <c r="D4828" t="s">
        <v>239</v>
      </c>
      <c r="E4828" t="s">
        <v>1546</v>
      </c>
      <c r="F4828" t="s">
        <v>118</v>
      </c>
      <c r="G4828" s="87">
        <v>43746</v>
      </c>
      <c r="H4828" t="s">
        <v>2974</v>
      </c>
      <c r="I4828" t="s">
        <v>5620</v>
      </c>
      <c r="J4828" t="s">
        <v>4894</v>
      </c>
      <c r="K4828">
        <v>10281</v>
      </c>
      <c r="L4828" t="s">
        <v>5621</v>
      </c>
      <c r="M4828" s="87">
        <v>43748</v>
      </c>
      <c r="N4828" t="s">
        <v>1551</v>
      </c>
      <c r="O4828" t="s">
        <v>1552</v>
      </c>
      <c r="P4828" s="61">
        <v>-6589</v>
      </c>
      <c r="Q4828" t="s">
        <v>1552</v>
      </c>
      <c r="R4828" s="61">
        <v>0</v>
      </c>
      <c r="S4828" s="61">
        <v>-6589</v>
      </c>
    </row>
    <row r="4829" spans="1:19" x14ac:dyDescent="0.2">
      <c r="A4829" t="s">
        <v>648</v>
      </c>
      <c r="B4829" t="s">
        <v>1065</v>
      </c>
      <c r="C4829" t="s">
        <v>1436</v>
      </c>
      <c r="D4829" t="s">
        <v>239</v>
      </c>
      <c r="E4829" t="s">
        <v>1546</v>
      </c>
      <c r="F4829" t="s">
        <v>118</v>
      </c>
      <c r="G4829" s="87">
        <v>43746</v>
      </c>
      <c r="H4829" t="s">
        <v>2974</v>
      </c>
      <c r="I4829" t="s">
        <v>5622</v>
      </c>
      <c r="J4829" t="s">
        <v>4530</v>
      </c>
      <c r="K4829">
        <v>10280</v>
      </c>
      <c r="L4829" t="s">
        <v>5623</v>
      </c>
      <c r="M4829" s="87">
        <v>43748</v>
      </c>
      <c r="N4829" t="s">
        <v>1551</v>
      </c>
      <c r="O4829" t="s">
        <v>1552</v>
      </c>
      <c r="P4829" s="61">
        <v>164.42</v>
      </c>
      <c r="Q4829" t="s">
        <v>1552</v>
      </c>
      <c r="R4829" s="61">
        <v>164.42</v>
      </c>
      <c r="S4829" s="61">
        <v>0</v>
      </c>
    </row>
    <row r="4830" spans="1:19" x14ac:dyDescent="0.2">
      <c r="A4830" t="s">
        <v>648</v>
      </c>
      <c r="B4830" t="s">
        <v>1065</v>
      </c>
      <c r="C4830" t="s">
        <v>1436</v>
      </c>
      <c r="D4830" t="s">
        <v>239</v>
      </c>
      <c r="E4830" t="s">
        <v>1546</v>
      </c>
      <c r="F4830" t="s">
        <v>118</v>
      </c>
      <c r="G4830" s="87">
        <v>43746</v>
      </c>
      <c r="H4830" t="s">
        <v>2974</v>
      </c>
      <c r="I4830" t="s">
        <v>5624</v>
      </c>
      <c r="J4830" t="s">
        <v>4628</v>
      </c>
      <c r="K4830">
        <v>10280</v>
      </c>
      <c r="L4830" t="s">
        <v>5625</v>
      </c>
      <c r="M4830" s="87">
        <v>43748</v>
      </c>
      <c r="N4830" t="s">
        <v>1551</v>
      </c>
      <c r="O4830" t="s">
        <v>1552</v>
      </c>
      <c r="P4830" s="61">
        <v>-341</v>
      </c>
      <c r="Q4830" t="s">
        <v>1552</v>
      </c>
      <c r="R4830" s="61">
        <v>0</v>
      </c>
      <c r="S4830" s="61">
        <v>-341</v>
      </c>
    </row>
    <row r="4831" spans="1:19" x14ac:dyDescent="0.2">
      <c r="A4831" t="s">
        <v>648</v>
      </c>
      <c r="B4831" t="s">
        <v>1065</v>
      </c>
      <c r="C4831" t="s">
        <v>1436</v>
      </c>
      <c r="D4831" t="s">
        <v>239</v>
      </c>
      <c r="E4831" t="s">
        <v>1546</v>
      </c>
      <c r="F4831" t="s">
        <v>118</v>
      </c>
      <c r="G4831" s="87">
        <v>43746</v>
      </c>
      <c r="H4831" t="s">
        <v>2974</v>
      </c>
      <c r="I4831" t="s">
        <v>5626</v>
      </c>
      <c r="J4831" t="s">
        <v>5627</v>
      </c>
      <c r="K4831">
        <v>10281</v>
      </c>
      <c r="L4831" t="s">
        <v>5628</v>
      </c>
      <c r="M4831" s="87">
        <v>43748</v>
      </c>
      <c r="N4831" t="s">
        <v>1551</v>
      </c>
      <c r="O4831" t="s">
        <v>1552</v>
      </c>
      <c r="P4831" s="61">
        <v>-2200</v>
      </c>
      <c r="Q4831" t="s">
        <v>1552</v>
      </c>
      <c r="R4831" s="61">
        <v>0</v>
      </c>
      <c r="S4831" s="61">
        <v>-2200</v>
      </c>
    </row>
    <row r="4832" spans="1:19" x14ac:dyDescent="0.2">
      <c r="A4832" t="s">
        <v>648</v>
      </c>
      <c r="B4832" t="s">
        <v>1065</v>
      </c>
      <c r="C4832" t="s">
        <v>1436</v>
      </c>
      <c r="D4832" t="s">
        <v>239</v>
      </c>
      <c r="E4832" t="s">
        <v>1546</v>
      </c>
      <c r="F4832" t="s">
        <v>118</v>
      </c>
      <c r="G4832" s="87">
        <v>43746</v>
      </c>
      <c r="H4832" t="s">
        <v>2974</v>
      </c>
      <c r="I4832" t="s">
        <v>5631</v>
      </c>
      <c r="J4832" t="s">
        <v>4532</v>
      </c>
      <c r="K4832">
        <v>10280</v>
      </c>
      <c r="L4832" t="s">
        <v>5623</v>
      </c>
      <c r="M4832" s="87">
        <v>43748</v>
      </c>
      <c r="N4832" t="s">
        <v>1551</v>
      </c>
      <c r="O4832" t="s">
        <v>1552</v>
      </c>
      <c r="P4832" s="61">
        <v>276.58</v>
      </c>
      <c r="Q4832" t="s">
        <v>1552</v>
      </c>
      <c r="R4832" s="61">
        <v>276.58</v>
      </c>
      <c r="S4832" s="61">
        <v>0</v>
      </c>
    </row>
    <row r="4833" spans="1:19" x14ac:dyDescent="0.2">
      <c r="A4833" t="s">
        <v>648</v>
      </c>
      <c r="B4833" t="s">
        <v>1065</v>
      </c>
      <c r="C4833" t="s">
        <v>1436</v>
      </c>
      <c r="D4833" t="s">
        <v>239</v>
      </c>
      <c r="E4833" t="s">
        <v>1546</v>
      </c>
      <c r="F4833" t="s">
        <v>118</v>
      </c>
      <c r="G4833" s="87">
        <v>43746</v>
      </c>
      <c r="H4833" t="s">
        <v>2974</v>
      </c>
      <c r="I4833" t="s">
        <v>5632</v>
      </c>
      <c r="J4833" t="s">
        <v>4534</v>
      </c>
      <c r="K4833">
        <v>10280</v>
      </c>
      <c r="L4833" t="s">
        <v>5623</v>
      </c>
      <c r="M4833" s="87">
        <v>43748</v>
      </c>
      <c r="N4833" t="s">
        <v>1551</v>
      </c>
      <c r="O4833" t="s">
        <v>1552</v>
      </c>
      <c r="P4833" s="61">
        <v>351.84</v>
      </c>
      <c r="Q4833" t="s">
        <v>1552</v>
      </c>
      <c r="R4833" s="61">
        <v>351.84</v>
      </c>
      <c r="S4833" s="61">
        <v>0</v>
      </c>
    </row>
    <row r="4834" spans="1:19" x14ac:dyDescent="0.2">
      <c r="A4834" t="s">
        <v>648</v>
      </c>
      <c r="B4834" t="s">
        <v>1065</v>
      </c>
      <c r="C4834" t="s">
        <v>1436</v>
      </c>
      <c r="D4834" t="s">
        <v>239</v>
      </c>
      <c r="E4834" t="s">
        <v>1546</v>
      </c>
      <c r="F4834" t="s">
        <v>118</v>
      </c>
      <c r="G4834" s="87">
        <v>43746</v>
      </c>
      <c r="H4834" t="s">
        <v>2974</v>
      </c>
      <c r="I4834" t="s">
        <v>5633</v>
      </c>
      <c r="J4834" t="s">
        <v>4536</v>
      </c>
      <c r="K4834">
        <v>10280</v>
      </c>
      <c r="L4834" t="s">
        <v>5623</v>
      </c>
      <c r="M4834" s="87">
        <v>43748</v>
      </c>
      <c r="N4834" t="s">
        <v>1551</v>
      </c>
      <c r="O4834" t="s">
        <v>1552</v>
      </c>
      <c r="P4834" s="61">
        <v>242.25</v>
      </c>
      <c r="Q4834" t="s">
        <v>1552</v>
      </c>
      <c r="R4834" s="61">
        <v>242.25</v>
      </c>
      <c r="S4834" s="61">
        <v>0</v>
      </c>
    </row>
    <row r="4835" spans="1:19" x14ac:dyDescent="0.2">
      <c r="A4835" t="s">
        <v>648</v>
      </c>
      <c r="B4835" t="s">
        <v>1065</v>
      </c>
      <c r="C4835" t="s">
        <v>1436</v>
      </c>
      <c r="D4835" t="s">
        <v>239</v>
      </c>
      <c r="E4835" t="s">
        <v>1546</v>
      </c>
      <c r="F4835" t="s">
        <v>118</v>
      </c>
      <c r="G4835" s="87">
        <v>43746</v>
      </c>
      <c r="H4835" t="s">
        <v>2974</v>
      </c>
      <c r="I4835" t="s">
        <v>5634</v>
      </c>
      <c r="J4835" t="s">
        <v>4538</v>
      </c>
      <c r="K4835">
        <v>10280</v>
      </c>
      <c r="L4835" t="s">
        <v>5623</v>
      </c>
      <c r="M4835" s="87">
        <v>43748</v>
      </c>
      <c r="N4835" t="s">
        <v>1551</v>
      </c>
      <c r="O4835" t="s">
        <v>1552</v>
      </c>
      <c r="P4835" s="61">
        <v>457.52</v>
      </c>
      <c r="Q4835" t="s">
        <v>1552</v>
      </c>
      <c r="R4835" s="61">
        <v>457.52</v>
      </c>
      <c r="S4835" s="61">
        <v>0</v>
      </c>
    </row>
    <row r="4836" spans="1:19" x14ac:dyDescent="0.2">
      <c r="A4836" t="s">
        <v>648</v>
      </c>
      <c r="B4836" t="s">
        <v>1065</v>
      </c>
      <c r="C4836" t="s">
        <v>1436</v>
      </c>
      <c r="D4836" t="s">
        <v>239</v>
      </c>
      <c r="E4836" t="s">
        <v>1546</v>
      </c>
      <c r="F4836" t="s">
        <v>118</v>
      </c>
      <c r="G4836" s="87">
        <v>43746</v>
      </c>
      <c r="H4836" t="s">
        <v>2974</v>
      </c>
      <c r="I4836" t="s">
        <v>5635</v>
      </c>
      <c r="J4836" t="s">
        <v>4525</v>
      </c>
      <c r="K4836">
        <v>10280</v>
      </c>
      <c r="L4836" t="s">
        <v>5623</v>
      </c>
      <c r="M4836" s="87">
        <v>43748</v>
      </c>
      <c r="N4836" t="s">
        <v>1551</v>
      </c>
      <c r="O4836" t="s">
        <v>1552</v>
      </c>
      <c r="P4836" s="61">
        <v>401.46</v>
      </c>
      <c r="Q4836" t="s">
        <v>1552</v>
      </c>
      <c r="R4836" s="61">
        <v>401.46</v>
      </c>
      <c r="S4836" s="61">
        <v>0</v>
      </c>
    </row>
    <row r="4837" spans="1:19" x14ac:dyDescent="0.2">
      <c r="A4837" t="s">
        <v>648</v>
      </c>
      <c r="B4837" t="s">
        <v>1065</v>
      </c>
      <c r="C4837" t="s">
        <v>1436</v>
      </c>
      <c r="D4837" t="s">
        <v>239</v>
      </c>
      <c r="E4837" t="s">
        <v>1546</v>
      </c>
      <c r="F4837" t="s">
        <v>118</v>
      </c>
      <c r="G4837" s="87">
        <v>43746</v>
      </c>
      <c r="H4837" t="s">
        <v>2974</v>
      </c>
      <c r="I4837" t="s">
        <v>5636</v>
      </c>
      <c r="J4837" t="s">
        <v>4528</v>
      </c>
      <c r="K4837">
        <v>10280</v>
      </c>
      <c r="L4837" t="s">
        <v>5623</v>
      </c>
      <c r="M4837" s="87">
        <v>43748</v>
      </c>
      <c r="N4837" t="s">
        <v>1551</v>
      </c>
      <c r="O4837" t="s">
        <v>1552</v>
      </c>
      <c r="P4837" s="61">
        <v>264.70999999999998</v>
      </c>
      <c r="Q4837" t="s">
        <v>1552</v>
      </c>
      <c r="R4837" s="61">
        <v>264.70999999999998</v>
      </c>
      <c r="S4837" s="61">
        <v>0</v>
      </c>
    </row>
    <row r="4838" spans="1:19" x14ac:dyDescent="0.2">
      <c r="A4838" t="s">
        <v>648</v>
      </c>
      <c r="B4838" t="s">
        <v>1065</v>
      </c>
      <c r="C4838" t="s">
        <v>1436</v>
      </c>
      <c r="D4838" t="s">
        <v>239</v>
      </c>
      <c r="E4838" t="s">
        <v>1546</v>
      </c>
      <c r="F4838" t="s">
        <v>118</v>
      </c>
      <c r="G4838" s="87">
        <v>43746</v>
      </c>
      <c r="H4838" t="s">
        <v>6895</v>
      </c>
      <c r="I4838" t="s">
        <v>7345</v>
      </c>
      <c r="J4838" t="s">
        <v>7346</v>
      </c>
      <c r="K4838">
        <v>10281</v>
      </c>
      <c r="L4838" t="s">
        <v>7347</v>
      </c>
      <c r="M4838" s="87">
        <v>43748</v>
      </c>
      <c r="N4838" t="s">
        <v>1551</v>
      </c>
      <c r="O4838" t="s">
        <v>1552</v>
      </c>
      <c r="P4838" s="61">
        <v>2200</v>
      </c>
      <c r="Q4838" t="s">
        <v>1552</v>
      </c>
      <c r="R4838" s="61">
        <v>2200</v>
      </c>
      <c r="S4838" s="61">
        <v>0</v>
      </c>
    </row>
    <row r="4839" spans="1:19" x14ac:dyDescent="0.2">
      <c r="A4839" t="s">
        <v>648</v>
      </c>
      <c r="B4839" t="s">
        <v>1065</v>
      </c>
      <c r="C4839" t="s">
        <v>1436</v>
      </c>
      <c r="D4839" t="s">
        <v>239</v>
      </c>
      <c r="E4839" t="s">
        <v>1546</v>
      </c>
      <c r="F4839" t="s">
        <v>118</v>
      </c>
      <c r="G4839" s="87">
        <v>43746</v>
      </c>
      <c r="H4839" t="s">
        <v>6807</v>
      </c>
      <c r="I4839" t="s">
        <v>6911</v>
      </c>
      <c r="J4839" t="s">
        <v>7348</v>
      </c>
      <c r="K4839">
        <v>10279</v>
      </c>
      <c r="L4839" t="s">
        <v>7349</v>
      </c>
      <c r="M4839" s="87">
        <v>43748</v>
      </c>
      <c r="N4839" t="s">
        <v>1551</v>
      </c>
      <c r="O4839" t="s">
        <v>1552</v>
      </c>
      <c r="P4839" s="61">
        <v>341</v>
      </c>
      <c r="Q4839" t="s">
        <v>1552</v>
      </c>
      <c r="R4839" s="61">
        <v>341</v>
      </c>
      <c r="S4839" s="61">
        <v>0</v>
      </c>
    </row>
    <row r="4840" spans="1:19" x14ac:dyDescent="0.2">
      <c r="A4840" t="s">
        <v>648</v>
      </c>
      <c r="B4840" t="s">
        <v>1065</v>
      </c>
      <c r="C4840" t="s">
        <v>1436</v>
      </c>
      <c r="D4840" t="s">
        <v>239</v>
      </c>
      <c r="E4840" t="s">
        <v>1546</v>
      </c>
      <c r="F4840" t="s">
        <v>118</v>
      </c>
      <c r="G4840" s="87">
        <v>43746</v>
      </c>
      <c r="H4840" t="s">
        <v>6807</v>
      </c>
      <c r="I4840" t="s">
        <v>7088</v>
      </c>
      <c r="J4840" t="s">
        <v>7350</v>
      </c>
      <c r="K4840">
        <v>10281</v>
      </c>
      <c r="L4840" t="s">
        <v>7351</v>
      </c>
      <c r="M4840" s="87">
        <v>43748</v>
      </c>
      <c r="N4840" t="s">
        <v>1551</v>
      </c>
      <c r="O4840" t="s">
        <v>1552</v>
      </c>
      <c r="P4840" s="61">
        <v>6589</v>
      </c>
      <c r="Q4840" t="s">
        <v>1552</v>
      </c>
      <c r="R4840" s="61">
        <v>6589</v>
      </c>
      <c r="S4840" s="61">
        <v>0</v>
      </c>
    </row>
    <row r="4841" spans="1:19" x14ac:dyDescent="0.2">
      <c r="A4841" t="s">
        <v>648</v>
      </c>
      <c r="B4841" t="s">
        <v>1065</v>
      </c>
      <c r="C4841" t="s">
        <v>1436</v>
      </c>
      <c r="D4841" t="s">
        <v>239</v>
      </c>
      <c r="E4841" t="s">
        <v>1546</v>
      </c>
      <c r="F4841" t="s">
        <v>118</v>
      </c>
      <c r="G4841" s="87">
        <v>43746</v>
      </c>
      <c r="H4841" t="s">
        <v>6820</v>
      </c>
      <c r="I4841" t="s">
        <v>6839</v>
      </c>
      <c r="K4841">
        <v>10280</v>
      </c>
      <c r="L4841" t="s">
        <v>7352</v>
      </c>
      <c r="M4841" s="87">
        <v>43748</v>
      </c>
      <c r="N4841" t="s">
        <v>1551</v>
      </c>
      <c r="O4841" t="s">
        <v>1552</v>
      </c>
      <c r="P4841" s="61">
        <v>-164.42</v>
      </c>
      <c r="Q4841" t="s">
        <v>1552</v>
      </c>
      <c r="R4841" s="61">
        <v>0</v>
      </c>
      <c r="S4841" s="61">
        <v>-164.42</v>
      </c>
    </row>
    <row r="4842" spans="1:19" x14ac:dyDescent="0.2">
      <c r="A4842" t="s">
        <v>648</v>
      </c>
      <c r="B4842" t="s">
        <v>1065</v>
      </c>
      <c r="C4842" t="s">
        <v>1436</v>
      </c>
      <c r="D4842" t="s">
        <v>239</v>
      </c>
      <c r="E4842" t="s">
        <v>1546</v>
      </c>
      <c r="F4842" t="s">
        <v>118</v>
      </c>
      <c r="G4842" s="87">
        <v>43746</v>
      </c>
      <c r="H4842" t="s">
        <v>6820</v>
      </c>
      <c r="I4842" t="s">
        <v>6841</v>
      </c>
      <c r="K4842">
        <v>10280</v>
      </c>
      <c r="L4842" t="s">
        <v>7352</v>
      </c>
      <c r="M4842" s="87">
        <v>43748</v>
      </c>
      <c r="N4842" t="s">
        <v>1551</v>
      </c>
      <c r="O4842" t="s">
        <v>1552</v>
      </c>
      <c r="P4842" s="61">
        <v>-276.58</v>
      </c>
      <c r="Q4842" t="s">
        <v>1552</v>
      </c>
      <c r="R4842" s="61">
        <v>0</v>
      </c>
      <c r="S4842" s="61">
        <v>-276.58</v>
      </c>
    </row>
    <row r="4843" spans="1:19" x14ac:dyDescent="0.2">
      <c r="A4843" t="s">
        <v>648</v>
      </c>
      <c r="B4843" t="s">
        <v>1065</v>
      </c>
      <c r="C4843" t="s">
        <v>1436</v>
      </c>
      <c r="D4843" t="s">
        <v>239</v>
      </c>
      <c r="E4843" t="s">
        <v>1546</v>
      </c>
      <c r="F4843" t="s">
        <v>118</v>
      </c>
      <c r="G4843" s="87">
        <v>43746</v>
      </c>
      <c r="H4843" t="s">
        <v>6820</v>
      </c>
      <c r="I4843" t="s">
        <v>6842</v>
      </c>
      <c r="K4843">
        <v>10280</v>
      </c>
      <c r="L4843" t="s">
        <v>7352</v>
      </c>
      <c r="M4843" s="87">
        <v>43748</v>
      </c>
      <c r="N4843" t="s">
        <v>1551</v>
      </c>
      <c r="O4843" t="s">
        <v>1552</v>
      </c>
      <c r="P4843" s="61">
        <v>-351.84</v>
      </c>
      <c r="Q4843" t="s">
        <v>1552</v>
      </c>
      <c r="R4843" s="61">
        <v>0</v>
      </c>
      <c r="S4843" s="61">
        <v>-351.84</v>
      </c>
    </row>
    <row r="4844" spans="1:19" x14ac:dyDescent="0.2">
      <c r="A4844" t="s">
        <v>648</v>
      </c>
      <c r="B4844" t="s">
        <v>1065</v>
      </c>
      <c r="C4844" t="s">
        <v>1436</v>
      </c>
      <c r="D4844" t="s">
        <v>239</v>
      </c>
      <c r="E4844" t="s">
        <v>1546</v>
      </c>
      <c r="F4844" t="s">
        <v>118</v>
      </c>
      <c r="G4844" s="87">
        <v>43746</v>
      </c>
      <c r="H4844" t="s">
        <v>6820</v>
      </c>
      <c r="I4844" t="s">
        <v>6843</v>
      </c>
      <c r="K4844">
        <v>10280</v>
      </c>
      <c r="L4844" t="s">
        <v>7352</v>
      </c>
      <c r="M4844" s="87">
        <v>43748</v>
      </c>
      <c r="N4844" t="s">
        <v>1551</v>
      </c>
      <c r="O4844" t="s">
        <v>1552</v>
      </c>
      <c r="P4844" s="61">
        <v>-242.25</v>
      </c>
      <c r="Q4844" t="s">
        <v>1552</v>
      </c>
      <c r="R4844" s="61">
        <v>0</v>
      </c>
      <c r="S4844" s="61">
        <v>-242.25</v>
      </c>
    </row>
    <row r="4845" spans="1:19" x14ac:dyDescent="0.2">
      <c r="A4845" t="s">
        <v>648</v>
      </c>
      <c r="B4845" t="s">
        <v>1065</v>
      </c>
      <c r="C4845" t="s">
        <v>1436</v>
      </c>
      <c r="D4845" t="s">
        <v>239</v>
      </c>
      <c r="E4845" t="s">
        <v>1546</v>
      </c>
      <c r="F4845" t="s">
        <v>118</v>
      </c>
      <c r="G4845" s="87">
        <v>43746</v>
      </c>
      <c r="H4845" t="s">
        <v>6820</v>
      </c>
      <c r="I4845" t="s">
        <v>6844</v>
      </c>
      <c r="K4845">
        <v>10280</v>
      </c>
      <c r="L4845" t="s">
        <v>7352</v>
      </c>
      <c r="M4845" s="87">
        <v>43748</v>
      </c>
      <c r="N4845" t="s">
        <v>1551</v>
      </c>
      <c r="O4845" t="s">
        <v>1552</v>
      </c>
      <c r="P4845" s="61">
        <v>-457.52</v>
      </c>
      <c r="Q4845" t="s">
        <v>1552</v>
      </c>
      <c r="R4845" s="61">
        <v>0</v>
      </c>
      <c r="S4845" s="61">
        <v>-457.52</v>
      </c>
    </row>
    <row r="4846" spans="1:19" x14ac:dyDescent="0.2">
      <c r="A4846" t="s">
        <v>648</v>
      </c>
      <c r="B4846" t="s">
        <v>1065</v>
      </c>
      <c r="C4846" t="s">
        <v>1436</v>
      </c>
      <c r="D4846" t="s">
        <v>239</v>
      </c>
      <c r="E4846" t="s">
        <v>1546</v>
      </c>
      <c r="F4846" t="s">
        <v>118</v>
      </c>
      <c r="G4846" s="87">
        <v>43746</v>
      </c>
      <c r="H4846" t="s">
        <v>6820</v>
      </c>
      <c r="I4846" t="s">
        <v>6845</v>
      </c>
      <c r="K4846">
        <v>10280</v>
      </c>
      <c r="L4846" t="s">
        <v>7352</v>
      </c>
      <c r="M4846" s="87">
        <v>43748</v>
      </c>
      <c r="N4846" t="s">
        <v>1551</v>
      </c>
      <c r="O4846" t="s">
        <v>1552</v>
      </c>
      <c r="P4846" s="61">
        <v>-401.46</v>
      </c>
      <c r="Q4846" t="s">
        <v>1552</v>
      </c>
      <c r="R4846" s="61">
        <v>0</v>
      </c>
      <c r="S4846" s="61">
        <v>-401.46</v>
      </c>
    </row>
    <row r="4847" spans="1:19" x14ac:dyDescent="0.2">
      <c r="A4847" t="s">
        <v>648</v>
      </c>
      <c r="B4847" t="s">
        <v>1065</v>
      </c>
      <c r="C4847" t="s">
        <v>1436</v>
      </c>
      <c r="D4847" t="s">
        <v>239</v>
      </c>
      <c r="E4847" t="s">
        <v>1546</v>
      </c>
      <c r="F4847" t="s">
        <v>118</v>
      </c>
      <c r="G4847" s="87">
        <v>43746</v>
      </c>
      <c r="H4847" t="s">
        <v>6820</v>
      </c>
      <c r="I4847" t="s">
        <v>6846</v>
      </c>
      <c r="K4847">
        <v>10280</v>
      </c>
      <c r="L4847" t="s">
        <v>7352</v>
      </c>
      <c r="M4847" s="87">
        <v>43748</v>
      </c>
      <c r="N4847" t="s">
        <v>1551</v>
      </c>
      <c r="O4847" t="s">
        <v>1552</v>
      </c>
      <c r="P4847" s="61">
        <v>-264.70999999999998</v>
      </c>
      <c r="Q4847" t="s">
        <v>1552</v>
      </c>
      <c r="R4847" s="61">
        <v>0</v>
      </c>
      <c r="S4847" s="61">
        <v>-264.70999999999998</v>
      </c>
    </row>
    <row r="4848" spans="1:19" x14ac:dyDescent="0.2">
      <c r="A4848" t="s">
        <v>648</v>
      </c>
      <c r="B4848" t="s">
        <v>1065</v>
      </c>
      <c r="C4848" t="s">
        <v>1436</v>
      </c>
      <c r="D4848" t="s">
        <v>239</v>
      </c>
      <c r="E4848" t="s">
        <v>1546</v>
      </c>
      <c r="F4848" t="s">
        <v>118</v>
      </c>
      <c r="G4848" s="87">
        <v>43746</v>
      </c>
      <c r="H4848" t="s">
        <v>6895</v>
      </c>
      <c r="I4848" t="s">
        <v>7353</v>
      </c>
      <c r="J4848" t="s">
        <v>7354</v>
      </c>
      <c r="K4848">
        <v>10279</v>
      </c>
      <c r="L4848" t="s">
        <v>7355</v>
      </c>
      <c r="M4848" s="87">
        <v>43748</v>
      </c>
      <c r="N4848" t="s">
        <v>1551</v>
      </c>
      <c r="O4848" t="s">
        <v>1552</v>
      </c>
      <c r="P4848" s="61">
        <v>3850</v>
      </c>
      <c r="Q4848" t="s">
        <v>1552</v>
      </c>
      <c r="R4848" s="61">
        <v>3850</v>
      </c>
      <c r="S4848" s="61">
        <v>0</v>
      </c>
    </row>
    <row r="4849" spans="1:19" x14ac:dyDescent="0.2">
      <c r="A4849" t="s">
        <v>648</v>
      </c>
      <c r="B4849" t="s">
        <v>1065</v>
      </c>
      <c r="C4849" t="s">
        <v>1436</v>
      </c>
      <c r="D4849" t="s">
        <v>239</v>
      </c>
      <c r="E4849" t="s">
        <v>1546</v>
      </c>
      <c r="F4849" t="s">
        <v>118</v>
      </c>
      <c r="G4849" s="87">
        <v>43747</v>
      </c>
      <c r="H4849" t="s">
        <v>2974</v>
      </c>
      <c r="I4849" t="s">
        <v>5639</v>
      </c>
      <c r="J4849" t="s">
        <v>5640</v>
      </c>
      <c r="K4849">
        <v>10281</v>
      </c>
      <c r="L4849" t="s">
        <v>5641</v>
      </c>
      <c r="M4849" s="87">
        <v>43748</v>
      </c>
      <c r="N4849" t="s">
        <v>1551</v>
      </c>
      <c r="O4849" t="s">
        <v>1552</v>
      </c>
      <c r="P4849" s="61">
        <v>-979</v>
      </c>
      <c r="Q4849" t="s">
        <v>1552</v>
      </c>
      <c r="R4849" s="61">
        <v>0</v>
      </c>
      <c r="S4849" s="61">
        <v>-979</v>
      </c>
    </row>
    <row r="4850" spans="1:19" x14ac:dyDescent="0.2">
      <c r="A4850" t="s">
        <v>648</v>
      </c>
      <c r="B4850" t="s">
        <v>1065</v>
      </c>
      <c r="C4850" t="s">
        <v>1436</v>
      </c>
      <c r="D4850" t="s">
        <v>239</v>
      </c>
      <c r="E4850" t="s">
        <v>1546</v>
      </c>
      <c r="F4850" t="s">
        <v>118</v>
      </c>
      <c r="G4850" s="87">
        <v>43747</v>
      </c>
      <c r="H4850" t="s">
        <v>2974</v>
      </c>
      <c r="I4850" t="s">
        <v>5642</v>
      </c>
      <c r="J4850" t="s">
        <v>4516</v>
      </c>
      <c r="K4850">
        <v>10281</v>
      </c>
      <c r="L4850" t="s">
        <v>5643</v>
      </c>
      <c r="M4850" s="87">
        <v>43748</v>
      </c>
      <c r="N4850" t="s">
        <v>1551</v>
      </c>
      <c r="O4850" t="s">
        <v>1552</v>
      </c>
      <c r="P4850" s="61">
        <v>-550</v>
      </c>
      <c r="Q4850" t="s">
        <v>1552</v>
      </c>
      <c r="R4850" s="61">
        <v>0</v>
      </c>
      <c r="S4850" s="61">
        <v>-550</v>
      </c>
    </row>
    <row r="4851" spans="1:19" x14ac:dyDescent="0.2">
      <c r="A4851" t="s">
        <v>648</v>
      </c>
      <c r="B4851" t="s">
        <v>1065</v>
      </c>
      <c r="C4851" t="s">
        <v>1436</v>
      </c>
      <c r="D4851" t="s">
        <v>239</v>
      </c>
      <c r="E4851" t="s">
        <v>1546</v>
      </c>
      <c r="F4851" t="s">
        <v>118</v>
      </c>
      <c r="G4851" s="87">
        <v>43747</v>
      </c>
      <c r="H4851" t="s">
        <v>2974</v>
      </c>
      <c r="I4851" t="s">
        <v>5646</v>
      </c>
      <c r="J4851" t="s">
        <v>5647</v>
      </c>
      <c r="K4851">
        <v>10281</v>
      </c>
      <c r="L4851" t="s">
        <v>5643</v>
      </c>
      <c r="M4851" s="87">
        <v>43748</v>
      </c>
      <c r="N4851" t="s">
        <v>1551</v>
      </c>
      <c r="O4851" t="s">
        <v>1552</v>
      </c>
      <c r="P4851" s="61">
        <v>-869</v>
      </c>
      <c r="Q4851" t="s">
        <v>1552</v>
      </c>
      <c r="R4851" s="61">
        <v>0</v>
      </c>
      <c r="S4851" s="61">
        <v>-869</v>
      </c>
    </row>
    <row r="4852" spans="1:19" x14ac:dyDescent="0.2">
      <c r="A4852" t="s">
        <v>648</v>
      </c>
      <c r="B4852" t="s">
        <v>1065</v>
      </c>
      <c r="C4852" t="s">
        <v>1436</v>
      </c>
      <c r="D4852" t="s">
        <v>239</v>
      </c>
      <c r="E4852" t="s">
        <v>1546</v>
      </c>
      <c r="F4852" t="s">
        <v>118</v>
      </c>
      <c r="G4852" s="87">
        <v>43747</v>
      </c>
      <c r="H4852" t="s">
        <v>6807</v>
      </c>
      <c r="I4852" t="s">
        <v>7356</v>
      </c>
      <c r="J4852" t="s">
        <v>7357</v>
      </c>
      <c r="K4852">
        <v>10281</v>
      </c>
      <c r="L4852" t="s">
        <v>7358</v>
      </c>
      <c r="M4852" s="87">
        <v>43748</v>
      </c>
      <c r="N4852" t="s">
        <v>1551</v>
      </c>
      <c r="O4852" t="s">
        <v>1552</v>
      </c>
      <c r="P4852" s="61">
        <v>869</v>
      </c>
      <c r="Q4852" t="s">
        <v>1552</v>
      </c>
      <c r="R4852" s="61">
        <v>869</v>
      </c>
      <c r="S4852" s="61">
        <v>0</v>
      </c>
    </row>
    <row r="4853" spans="1:19" x14ac:dyDescent="0.2">
      <c r="A4853" t="s">
        <v>648</v>
      </c>
      <c r="B4853" t="s">
        <v>1065</v>
      </c>
      <c r="C4853" t="s">
        <v>1436</v>
      </c>
      <c r="D4853" t="s">
        <v>239</v>
      </c>
      <c r="E4853" t="s">
        <v>1546</v>
      </c>
      <c r="F4853" t="s">
        <v>118</v>
      </c>
      <c r="G4853" s="87">
        <v>43747</v>
      </c>
      <c r="H4853" t="s">
        <v>6807</v>
      </c>
      <c r="I4853" t="s">
        <v>6835</v>
      </c>
      <c r="J4853" t="s">
        <v>7359</v>
      </c>
      <c r="K4853">
        <v>10281</v>
      </c>
      <c r="L4853" t="s">
        <v>7358</v>
      </c>
      <c r="M4853" s="87">
        <v>43748</v>
      </c>
      <c r="N4853" t="s">
        <v>1551</v>
      </c>
      <c r="O4853" t="s">
        <v>1552</v>
      </c>
      <c r="P4853" s="61">
        <v>550</v>
      </c>
      <c r="Q4853" t="s">
        <v>1552</v>
      </c>
      <c r="R4853" s="61">
        <v>550</v>
      </c>
      <c r="S4853" s="61">
        <v>0</v>
      </c>
    </row>
    <row r="4854" spans="1:19" x14ac:dyDescent="0.2">
      <c r="A4854" t="s">
        <v>648</v>
      </c>
      <c r="B4854" t="s">
        <v>1065</v>
      </c>
      <c r="C4854" t="s">
        <v>1436</v>
      </c>
      <c r="D4854" t="s">
        <v>239</v>
      </c>
      <c r="E4854" t="s">
        <v>1546</v>
      </c>
      <c r="F4854" t="s">
        <v>118</v>
      </c>
      <c r="G4854" s="87">
        <v>43747</v>
      </c>
      <c r="H4854" t="s">
        <v>6807</v>
      </c>
      <c r="I4854" t="s">
        <v>7360</v>
      </c>
      <c r="J4854" t="s">
        <v>7361</v>
      </c>
      <c r="K4854">
        <v>10281</v>
      </c>
      <c r="L4854" t="s">
        <v>7362</v>
      </c>
      <c r="M4854" s="87">
        <v>43748</v>
      </c>
      <c r="N4854" t="s">
        <v>1551</v>
      </c>
      <c r="O4854" t="s">
        <v>1552</v>
      </c>
      <c r="P4854" s="61">
        <v>979</v>
      </c>
      <c r="Q4854" t="s">
        <v>1552</v>
      </c>
      <c r="R4854" s="61">
        <v>979</v>
      </c>
      <c r="S4854" s="61">
        <v>0</v>
      </c>
    </row>
    <row r="4855" spans="1:19" x14ac:dyDescent="0.2">
      <c r="A4855" t="s">
        <v>648</v>
      </c>
      <c r="B4855" t="s">
        <v>1065</v>
      </c>
      <c r="C4855" t="s">
        <v>1436</v>
      </c>
      <c r="D4855" t="s">
        <v>239</v>
      </c>
      <c r="E4855" t="s">
        <v>1546</v>
      </c>
      <c r="F4855" t="s">
        <v>118</v>
      </c>
      <c r="G4855" s="87">
        <v>43748</v>
      </c>
      <c r="H4855" t="s">
        <v>2974</v>
      </c>
      <c r="I4855" t="s">
        <v>4485</v>
      </c>
      <c r="J4855" t="s">
        <v>5649</v>
      </c>
      <c r="K4855">
        <v>10281</v>
      </c>
      <c r="L4855" t="s">
        <v>5648</v>
      </c>
      <c r="M4855" s="87">
        <v>43748</v>
      </c>
      <c r="N4855" t="s">
        <v>1551</v>
      </c>
      <c r="O4855" t="s">
        <v>1552</v>
      </c>
      <c r="P4855" s="61">
        <v>27.5</v>
      </c>
      <c r="Q4855" t="s">
        <v>1552</v>
      </c>
      <c r="R4855" s="61">
        <v>27.5</v>
      </c>
      <c r="S4855" s="61">
        <v>0</v>
      </c>
    </row>
    <row r="4856" spans="1:19" x14ac:dyDescent="0.2">
      <c r="A4856" t="s">
        <v>648</v>
      </c>
      <c r="B4856" t="s">
        <v>1065</v>
      </c>
      <c r="C4856" t="s">
        <v>1436</v>
      </c>
      <c r="D4856" t="s">
        <v>239</v>
      </c>
      <c r="E4856" t="s">
        <v>1546</v>
      </c>
      <c r="F4856" t="s">
        <v>118</v>
      </c>
      <c r="G4856" s="87">
        <v>43748</v>
      </c>
      <c r="H4856" t="s">
        <v>2974</v>
      </c>
      <c r="I4856" t="s">
        <v>4485</v>
      </c>
      <c r="J4856" t="s">
        <v>4549</v>
      </c>
      <c r="K4856">
        <v>10281</v>
      </c>
      <c r="L4856" t="s">
        <v>5648</v>
      </c>
      <c r="M4856" s="87">
        <v>43748</v>
      </c>
      <c r="N4856" t="s">
        <v>1551</v>
      </c>
      <c r="O4856" t="s">
        <v>1552</v>
      </c>
      <c r="P4856" s="61">
        <v>1375</v>
      </c>
      <c r="Q4856" t="s">
        <v>1552</v>
      </c>
      <c r="R4856" s="61">
        <v>1375</v>
      </c>
      <c r="S4856" s="61">
        <v>0</v>
      </c>
    </row>
    <row r="4857" spans="1:19" x14ac:dyDescent="0.2">
      <c r="A4857" t="s">
        <v>648</v>
      </c>
      <c r="B4857" t="s">
        <v>1065</v>
      </c>
      <c r="C4857" t="s">
        <v>1436</v>
      </c>
      <c r="D4857" t="s">
        <v>239</v>
      </c>
      <c r="E4857" t="s">
        <v>1546</v>
      </c>
      <c r="F4857" t="s">
        <v>118</v>
      </c>
      <c r="G4857" s="87">
        <v>43748</v>
      </c>
      <c r="H4857" t="s">
        <v>2974</v>
      </c>
      <c r="I4857" t="s">
        <v>4485</v>
      </c>
      <c r="J4857" t="s">
        <v>4491</v>
      </c>
      <c r="K4857">
        <v>10281</v>
      </c>
      <c r="L4857" t="s">
        <v>5648</v>
      </c>
      <c r="M4857" s="87">
        <v>43748</v>
      </c>
      <c r="N4857" t="s">
        <v>1551</v>
      </c>
      <c r="O4857" t="s">
        <v>1552</v>
      </c>
      <c r="P4857" s="61">
        <v>200</v>
      </c>
      <c r="Q4857" t="s">
        <v>1552</v>
      </c>
      <c r="R4857" s="61">
        <v>200</v>
      </c>
      <c r="S4857" s="61">
        <v>0</v>
      </c>
    </row>
    <row r="4858" spans="1:19" x14ac:dyDescent="0.2">
      <c r="A4858" t="s">
        <v>648</v>
      </c>
      <c r="B4858" t="s">
        <v>1065</v>
      </c>
      <c r="C4858" t="s">
        <v>1436</v>
      </c>
      <c r="D4858" t="s">
        <v>239</v>
      </c>
      <c r="E4858" t="s">
        <v>1546</v>
      </c>
      <c r="F4858" t="s">
        <v>118</v>
      </c>
      <c r="G4858" s="87">
        <v>43748</v>
      </c>
      <c r="H4858" t="s">
        <v>2974</v>
      </c>
      <c r="I4858" t="s">
        <v>4485</v>
      </c>
      <c r="J4858" t="s">
        <v>5650</v>
      </c>
      <c r="K4858">
        <v>10281</v>
      </c>
      <c r="L4858" t="s">
        <v>5648</v>
      </c>
      <c r="M4858" s="87">
        <v>43748</v>
      </c>
      <c r="N4858" t="s">
        <v>1551</v>
      </c>
      <c r="O4858" t="s">
        <v>1552</v>
      </c>
      <c r="P4858" s="61">
        <v>310</v>
      </c>
      <c r="Q4858" t="s">
        <v>1552</v>
      </c>
      <c r="R4858" s="61">
        <v>310</v>
      </c>
      <c r="S4858" s="61">
        <v>0</v>
      </c>
    </row>
    <row r="4859" spans="1:19" x14ac:dyDescent="0.2">
      <c r="A4859" t="s">
        <v>648</v>
      </c>
      <c r="B4859" t="s">
        <v>1065</v>
      </c>
      <c r="C4859" t="s">
        <v>1436</v>
      </c>
      <c r="D4859" t="s">
        <v>239</v>
      </c>
      <c r="E4859" t="s">
        <v>1546</v>
      </c>
      <c r="F4859" t="s">
        <v>118</v>
      </c>
      <c r="G4859" s="87">
        <v>43748</v>
      </c>
      <c r="H4859" t="s">
        <v>2974</v>
      </c>
      <c r="I4859" t="s">
        <v>5651</v>
      </c>
      <c r="J4859" t="s">
        <v>4597</v>
      </c>
      <c r="K4859">
        <v>10283</v>
      </c>
      <c r="L4859" t="s">
        <v>5652</v>
      </c>
      <c r="M4859" s="87">
        <v>43752</v>
      </c>
      <c r="N4859" t="s">
        <v>1551</v>
      </c>
      <c r="O4859" t="s">
        <v>1552</v>
      </c>
      <c r="P4859" s="61">
        <v>-484</v>
      </c>
      <c r="Q4859" t="s">
        <v>1552</v>
      </c>
      <c r="R4859" s="61">
        <v>0</v>
      </c>
      <c r="S4859" s="61">
        <v>-484</v>
      </c>
    </row>
    <row r="4860" spans="1:19" x14ac:dyDescent="0.2">
      <c r="A4860" t="s">
        <v>648</v>
      </c>
      <c r="B4860" t="s">
        <v>1065</v>
      </c>
      <c r="C4860" t="s">
        <v>1436</v>
      </c>
      <c r="D4860" t="s">
        <v>239</v>
      </c>
      <c r="E4860" t="s">
        <v>1546</v>
      </c>
      <c r="F4860" t="s">
        <v>118</v>
      </c>
      <c r="G4860" s="87">
        <v>43748</v>
      </c>
      <c r="H4860" t="s">
        <v>6820</v>
      </c>
      <c r="I4860" t="s">
        <v>7363</v>
      </c>
      <c r="K4860">
        <v>10281</v>
      </c>
      <c r="L4860" t="s">
        <v>7364</v>
      </c>
      <c r="M4860" s="87">
        <v>43748</v>
      </c>
      <c r="N4860" t="s">
        <v>1551</v>
      </c>
      <c r="O4860" t="s">
        <v>1552</v>
      </c>
      <c r="P4860" s="61">
        <v>-27.5</v>
      </c>
      <c r="Q4860" t="s">
        <v>1552</v>
      </c>
      <c r="R4860" s="61">
        <v>0</v>
      </c>
      <c r="S4860" s="61">
        <v>-27.5</v>
      </c>
    </row>
    <row r="4861" spans="1:19" x14ac:dyDescent="0.2">
      <c r="A4861" t="s">
        <v>648</v>
      </c>
      <c r="B4861" t="s">
        <v>1065</v>
      </c>
      <c r="C4861" t="s">
        <v>1436</v>
      </c>
      <c r="D4861" t="s">
        <v>239</v>
      </c>
      <c r="E4861" t="s">
        <v>1546</v>
      </c>
      <c r="F4861" t="s">
        <v>118</v>
      </c>
      <c r="G4861" s="87">
        <v>43748</v>
      </c>
      <c r="H4861" t="s">
        <v>6820</v>
      </c>
      <c r="I4861" t="s">
        <v>6824</v>
      </c>
      <c r="K4861">
        <v>10281</v>
      </c>
      <c r="L4861" t="s">
        <v>7364</v>
      </c>
      <c r="M4861" s="87">
        <v>43748</v>
      </c>
      <c r="N4861" t="s">
        <v>1551</v>
      </c>
      <c r="O4861" t="s">
        <v>1552</v>
      </c>
      <c r="P4861" s="61">
        <v>-200</v>
      </c>
      <c r="Q4861" t="s">
        <v>1552</v>
      </c>
      <c r="R4861" s="61">
        <v>0</v>
      </c>
      <c r="S4861" s="61">
        <v>-200</v>
      </c>
    </row>
    <row r="4862" spans="1:19" x14ac:dyDescent="0.2">
      <c r="A4862" t="s">
        <v>648</v>
      </c>
      <c r="B4862" t="s">
        <v>1065</v>
      </c>
      <c r="C4862" t="s">
        <v>1436</v>
      </c>
      <c r="D4862" t="s">
        <v>239</v>
      </c>
      <c r="E4862" t="s">
        <v>1546</v>
      </c>
      <c r="F4862" t="s">
        <v>118</v>
      </c>
      <c r="G4862" s="87">
        <v>43748</v>
      </c>
      <c r="H4862" t="s">
        <v>6820</v>
      </c>
      <c r="I4862" t="s">
        <v>6854</v>
      </c>
      <c r="K4862">
        <v>10281</v>
      </c>
      <c r="L4862" t="s">
        <v>7364</v>
      </c>
      <c r="M4862" s="87">
        <v>43748</v>
      </c>
      <c r="N4862" t="s">
        <v>1551</v>
      </c>
      <c r="O4862" t="s">
        <v>1552</v>
      </c>
      <c r="P4862" s="61">
        <v>-1375</v>
      </c>
      <c r="Q4862" t="s">
        <v>1552</v>
      </c>
      <c r="R4862" s="61">
        <v>0</v>
      </c>
      <c r="S4862" s="61">
        <v>-1375</v>
      </c>
    </row>
    <row r="4863" spans="1:19" x14ac:dyDescent="0.2">
      <c r="A4863" t="s">
        <v>648</v>
      </c>
      <c r="B4863" t="s">
        <v>1065</v>
      </c>
      <c r="C4863" t="s">
        <v>1436</v>
      </c>
      <c r="D4863" t="s">
        <v>239</v>
      </c>
      <c r="E4863" t="s">
        <v>1546</v>
      </c>
      <c r="F4863" t="s">
        <v>118</v>
      </c>
      <c r="G4863" s="87">
        <v>43748</v>
      </c>
      <c r="H4863" t="s">
        <v>6820</v>
      </c>
      <c r="I4863" t="s">
        <v>7365</v>
      </c>
      <c r="K4863">
        <v>10281</v>
      </c>
      <c r="L4863" t="s">
        <v>7364</v>
      </c>
      <c r="M4863" s="87">
        <v>43748</v>
      </c>
      <c r="N4863" t="s">
        <v>1551</v>
      </c>
      <c r="O4863" t="s">
        <v>1552</v>
      </c>
      <c r="P4863" s="61">
        <v>-310</v>
      </c>
      <c r="Q4863" t="s">
        <v>1552</v>
      </c>
      <c r="R4863" s="61">
        <v>0</v>
      </c>
      <c r="S4863" s="61">
        <v>-310</v>
      </c>
    </row>
    <row r="4864" spans="1:19" x14ac:dyDescent="0.2">
      <c r="A4864" t="s">
        <v>648</v>
      </c>
      <c r="B4864" t="s">
        <v>1065</v>
      </c>
      <c r="C4864" t="s">
        <v>1436</v>
      </c>
      <c r="D4864" t="s">
        <v>239</v>
      </c>
      <c r="E4864" t="s">
        <v>1546</v>
      </c>
      <c r="F4864" t="s">
        <v>118</v>
      </c>
      <c r="G4864" s="87">
        <v>43748</v>
      </c>
      <c r="H4864" t="s">
        <v>6807</v>
      </c>
      <c r="I4864" t="s">
        <v>6882</v>
      </c>
      <c r="J4864" t="s">
        <v>7366</v>
      </c>
      <c r="K4864">
        <v>10283</v>
      </c>
      <c r="L4864" t="s">
        <v>7367</v>
      </c>
      <c r="M4864" s="87">
        <v>43752</v>
      </c>
      <c r="N4864" t="s">
        <v>1551</v>
      </c>
      <c r="O4864" t="s">
        <v>1552</v>
      </c>
      <c r="P4864" s="61">
        <v>484</v>
      </c>
      <c r="Q4864" t="s">
        <v>1552</v>
      </c>
      <c r="R4864" s="61">
        <v>484</v>
      </c>
      <c r="S4864" s="61">
        <v>0</v>
      </c>
    </row>
    <row r="4865" spans="1:19" x14ac:dyDescent="0.2">
      <c r="A4865" t="s">
        <v>648</v>
      </c>
      <c r="B4865" t="s">
        <v>1065</v>
      </c>
      <c r="C4865" t="s">
        <v>1436</v>
      </c>
      <c r="D4865" t="s">
        <v>239</v>
      </c>
      <c r="E4865" t="s">
        <v>1546</v>
      </c>
      <c r="F4865" t="s">
        <v>118</v>
      </c>
      <c r="G4865" s="87">
        <v>43749</v>
      </c>
      <c r="H4865" t="s">
        <v>2974</v>
      </c>
      <c r="I4865" t="s">
        <v>5653</v>
      </c>
      <c r="J4865" t="s">
        <v>5654</v>
      </c>
      <c r="K4865">
        <v>10283</v>
      </c>
      <c r="L4865" t="s">
        <v>5655</v>
      </c>
      <c r="M4865" s="87">
        <v>43752</v>
      </c>
      <c r="N4865" t="s">
        <v>1551</v>
      </c>
      <c r="O4865" t="s">
        <v>1552</v>
      </c>
      <c r="P4865" s="61">
        <v>-5500</v>
      </c>
      <c r="Q4865" t="s">
        <v>1552</v>
      </c>
      <c r="R4865" s="61">
        <v>0</v>
      </c>
      <c r="S4865" s="61">
        <v>-5500</v>
      </c>
    </row>
    <row r="4866" spans="1:19" x14ac:dyDescent="0.2">
      <c r="A4866" t="s">
        <v>648</v>
      </c>
      <c r="B4866" t="s">
        <v>1065</v>
      </c>
      <c r="C4866" t="s">
        <v>1436</v>
      </c>
      <c r="D4866" t="s">
        <v>239</v>
      </c>
      <c r="E4866" t="s">
        <v>1546</v>
      </c>
      <c r="F4866" t="s">
        <v>118</v>
      </c>
      <c r="G4866" s="87">
        <v>43749</v>
      </c>
      <c r="H4866" t="s">
        <v>2974</v>
      </c>
      <c r="I4866" t="s">
        <v>5656</v>
      </c>
      <c r="J4866" t="s">
        <v>5657</v>
      </c>
      <c r="K4866">
        <v>10283</v>
      </c>
      <c r="L4866" t="s">
        <v>5655</v>
      </c>
      <c r="M4866" s="87">
        <v>43752</v>
      </c>
      <c r="N4866" t="s">
        <v>1551</v>
      </c>
      <c r="O4866" t="s">
        <v>1552</v>
      </c>
      <c r="P4866" s="61">
        <v>-1089</v>
      </c>
      <c r="Q4866" t="s">
        <v>1552</v>
      </c>
      <c r="R4866" s="61">
        <v>0</v>
      </c>
      <c r="S4866" s="61">
        <v>-1089</v>
      </c>
    </row>
    <row r="4867" spans="1:19" x14ac:dyDescent="0.2">
      <c r="A4867" t="s">
        <v>648</v>
      </c>
      <c r="B4867" t="s">
        <v>1065</v>
      </c>
      <c r="C4867" t="s">
        <v>1436</v>
      </c>
      <c r="D4867" t="s">
        <v>239</v>
      </c>
      <c r="E4867" t="s">
        <v>1546</v>
      </c>
      <c r="F4867" t="s">
        <v>118</v>
      </c>
      <c r="G4867" s="87">
        <v>43749</v>
      </c>
      <c r="H4867" t="s">
        <v>2974</v>
      </c>
      <c r="I4867" t="s">
        <v>5658</v>
      </c>
      <c r="J4867" t="s">
        <v>4671</v>
      </c>
      <c r="K4867">
        <v>10283</v>
      </c>
      <c r="L4867" t="s">
        <v>5655</v>
      </c>
      <c r="M4867" s="87">
        <v>43752</v>
      </c>
      <c r="N4867" t="s">
        <v>1551</v>
      </c>
      <c r="O4867" t="s">
        <v>1552</v>
      </c>
      <c r="P4867" s="61">
        <v>-550</v>
      </c>
      <c r="Q4867" t="s">
        <v>1552</v>
      </c>
      <c r="R4867" s="61">
        <v>0</v>
      </c>
      <c r="S4867" s="61">
        <v>-550</v>
      </c>
    </row>
    <row r="4868" spans="1:19" x14ac:dyDescent="0.2">
      <c r="A4868" t="s">
        <v>648</v>
      </c>
      <c r="B4868" t="s">
        <v>1065</v>
      </c>
      <c r="C4868" t="s">
        <v>1436</v>
      </c>
      <c r="D4868" t="s">
        <v>239</v>
      </c>
      <c r="E4868" t="s">
        <v>1546</v>
      </c>
      <c r="F4868" t="s">
        <v>118</v>
      </c>
      <c r="G4868" s="87">
        <v>43749</v>
      </c>
      <c r="H4868" t="s">
        <v>6807</v>
      </c>
      <c r="I4868" t="s">
        <v>7368</v>
      </c>
      <c r="J4868" t="s">
        <v>7369</v>
      </c>
      <c r="K4868">
        <v>10283</v>
      </c>
      <c r="L4868" t="s">
        <v>7370</v>
      </c>
      <c r="M4868" s="87">
        <v>43752</v>
      </c>
      <c r="N4868" t="s">
        <v>1551</v>
      </c>
      <c r="O4868" t="s">
        <v>1552</v>
      </c>
      <c r="P4868" s="61">
        <v>1089</v>
      </c>
      <c r="Q4868" t="s">
        <v>1552</v>
      </c>
      <c r="R4868" s="61">
        <v>1089</v>
      </c>
      <c r="S4868" s="61">
        <v>0</v>
      </c>
    </row>
    <row r="4869" spans="1:19" x14ac:dyDescent="0.2">
      <c r="A4869" t="s">
        <v>648</v>
      </c>
      <c r="B4869" t="s">
        <v>1065</v>
      </c>
      <c r="C4869" t="s">
        <v>1436</v>
      </c>
      <c r="D4869" t="s">
        <v>239</v>
      </c>
      <c r="E4869" t="s">
        <v>1546</v>
      </c>
      <c r="F4869" t="s">
        <v>118</v>
      </c>
      <c r="G4869" s="87">
        <v>43749</v>
      </c>
      <c r="H4869" t="s">
        <v>6807</v>
      </c>
      <c r="I4869" t="s">
        <v>6927</v>
      </c>
      <c r="J4869" t="s">
        <v>7371</v>
      </c>
      <c r="K4869">
        <v>10283</v>
      </c>
      <c r="L4869" t="s">
        <v>7370</v>
      </c>
      <c r="M4869" s="87">
        <v>43752</v>
      </c>
      <c r="N4869" t="s">
        <v>1551</v>
      </c>
      <c r="O4869" t="s">
        <v>1552</v>
      </c>
      <c r="P4869" s="61">
        <v>550</v>
      </c>
      <c r="Q4869" t="s">
        <v>1552</v>
      </c>
      <c r="R4869" s="61">
        <v>550</v>
      </c>
      <c r="S4869" s="61">
        <v>0</v>
      </c>
    </row>
    <row r="4870" spans="1:19" x14ac:dyDescent="0.2">
      <c r="A4870" t="s">
        <v>648</v>
      </c>
      <c r="B4870" t="s">
        <v>1065</v>
      </c>
      <c r="C4870" t="s">
        <v>1436</v>
      </c>
      <c r="D4870" t="s">
        <v>239</v>
      </c>
      <c r="E4870" t="s">
        <v>1546</v>
      </c>
      <c r="F4870" t="s">
        <v>118</v>
      </c>
      <c r="G4870" s="87">
        <v>43752</v>
      </c>
      <c r="H4870" t="s">
        <v>2974</v>
      </c>
      <c r="I4870" t="s">
        <v>5659</v>
      </c>
      <c r="J4870" t="s">
        <v>4591</v>
      </c>
      <c r="K4870">
        <v>10283</v>
      </c>
      <c r="L4870" t="s">
        <v>5660</v>
      </c>
      <c r="M4870" s="87">
        <v>43752</v>
      </c>
      <c r="N4870" t="s">
        <v>1551</v>
      </c>
      <c r="O4870" t="s">
        <v>1552</v>
      </c>
      <c r="P4870" s="61">
        <v>-664.02</v>
      </c>
      <c r="Q4870" t="s">
        <v>1552</v>
      </c>
      <c r="R4870" s="61">
        <v>0</v>
      </c>
      <c r="S4870" s="61">
        <v>-664.02</v>
      </c>
    </row>
    <row r="4871" spans="1:19" x14ac:dyDescent="0.2">
      <c r="A4871" t="s">
        <v>648</v>
      </c>
      <c r="B4871" t="s">
        <v>1065</v>
      </c>
      <c r="C4871" t="s">
        <v>1436</v>
      </c>
      <c r="D4871" t="s">
        <v>239</v>
      </c>
      <c r="E4871" t="s">
        <v>1546</v>
      </c>
      <c r="F4871" t="s">
        <v>118</v>
      </c>
      <c r="G4871" s="87">
        <v>43752</v>
      </c>
      <c r="H4871" t="s">
        <v>2974</v>
      </c>
      <c r="I4871" t="s">
        <v>5661</v>
      </c>
      <c r="J4871" t="s">
        <v>4864</v>
      </c>
      <c r="K4871">
        <v>10283</v>
      </c>
      <c r="L4871" t="s">
        <v>5660</v>
      </c>
      <c r="M4871" s="87">
        <v>43752</v>
      </c>
      <c r="N4871" t="s">
        <v>1551</v>
      </c>
      <c r="O4871" t="s">
        <v>1552</v>
      </c>
      <c r="P4871" s="61">
        <v>-1089</v>
      </c>
      <c r="Q4871" t="s">
        <v>1552</v>
      </c>
      <c r="R4871" s="61">
        <v>0</v>
      </c>
      <c r="S4871" s="61">
        <v>-1089</v>
      </c>
    </row>
    <row r="4872" spans="1:19" x14ac:dyDescent="0.2">
      <c r="A4872" t="s">
        <v>648</v>
      </c>
      <c r="B4872" t="s">
        <v>1065</v>
      </c>
      <c r="C4872" t="s">
        <v>1436</v>
      </c>
      <c r="D4872" t="s">
        <v>239</v>
      </c>
      <c r="E4872" t="s">
        <v>1546</v>
      </c>
      <c r="F4872" t="s">
        <v>118</v>
      </c>
      <c r="G4872" s="87">
        <v>43752</v>
      </c>
      <c r="H4872" t="s">
        <v>2974</v>
      </c>
      <c r="I4872" t="s">
        <v>5662</v>
      </c>
      <c r="J4872" t="s">
        <v>4754</v>
      </c>
      <c r="K4872">
        <v>10286</v>
      </c>
      <c r="L4872" t="s">
        <v>5663</v>
      </c>
      <c r="M4872" s="87">
        <v>43754</v>
      </c>
      <c r="N4872" t="s">
        <v>1635</v>
      </c>
      <c r="O4872" t="s">
        <v>1552</v>
      </c>
      <c r="P4872" s="61">
        <v>-5500</v>
      </c>
      <c r="Q4872" t="s">
        <v>1552</v>
      </c>
      <c r="R4872" s="61">
        <v>0</v>
      </c>
      <c r="S4872" s="61">
        <v>-5500</v>
      </c>
    </row>
    <row r="4873" spans="1:19" x14ac:dyDescent="0.2">
      <c r="A4873" t="s">
        <v>648</v>
      </c>
      <c r="B4873" t="s">
        <v>1065</v>
      </c>
      <c r="C4873" t="s">
        <v>1436</v>
      </c>
      <c r="D4873" t="s">
        <v>239</v>
      </c>
      <c r="E4873" t="s">
        <v>1546</v>
      </c>
      <c r="F4873" t="s">
        <v>118</v>
      </c>
      <c r="G4873" s="87">
        <v>43752</v>
      </c>
      <c r="H4873" t="s">
        <v>2974</v>
      </c>
      <c r="I4873" t="s">
        <v>5664</v>
      </c>
      <c r="J4873" t="s">
        <v>4628</v>
      </c>
      <c r="K4873">
        <v>10287</v>
      </c>
      <c r="L4873" t="s">
        <v>5665</v>
      </c>
      <c r="M4873" s="87">
        <v>43754</v>
      </c>
      <c r="N4873" t="s">
        <v>1635</v>
      </c>
      <c r="O4873" t="s">
        <v>1552</v>
      </c>
      <c r="P4873" s="61">
        <v>-341</v>
      </c>
      <c r="Q4873" t="s">
        <v>1552</v>
      </c>
      <c r="R4873" s="61">
        <v>0</v>
      </c>
      <c r="S4873" s="61">
        <v>-341</v>
      </c>
    </row>
    <row r="4874" spans="1:19" x14ac:dyDescent="0.2">
      <c r="A4874" t="s">
        <v>648</v>
      </c>
      <c r="B4874" t="s">
        <v>1065</v>
      </c>
      <c r="C4874" t="s">
        <v>1436</v>
      </c>
      <c r="D4874" t="s">
        <v>239</v>
      </c>
      <c r="E4874" t="s">
        <v>1546</v>
      </c>
      <c r="F4874" t="s">
        <v>118</v>
      </c>
      <c r="G4874" s="87">
        <v>43752</v>
      </c>
      <c r="H4874" t="s">
        <v>2974</v>
      </c>
      <c r="I4874" t="s">
        <v>5666</v>
      </c>
      <c r="J4874" t="s">
        <v>4727</v>
      </c>
      <c r="K4874">
        <v>10286</v>
      </c>
      <c r="L4874" t="s">
        <v>5667</v>
      </c>
      <c r="M4874" s="87">
        <v>43754</v>
      </c>
      <c r="N4874" t="s">
        <v>1635</v>
      </c>
      <c r="O4874" t="s">
        <v>1552</v>
      </c>
      <c r="P4874" s="61">
        <v>-825</v>
      </c>
      <c r="Q4874" t="s">
        <v>1552</v>
      </c>
      <c r="R4874" s="61">
        <v>0</v>
      </c>
      <c r="S4874" s="61">
        <v>-825</v>
      </c>
    </row>
    <row r="4875" spans="1:19" x14ac:dyDescent="0.2">
      <c r="A4875" t="s">
        <v>648</v>
      </c>
      <c r="B4875" t="s">
        <v>1065</v>
      </c>
      <c r="C4875" t="s">
        <v>1436</v>
      </c>
      <c r="D4875" t="s">
        <v>239</v>
      </c>
      <c r="E4875" t="s">
        <v>1546</v>
      </c>
      <c r="F4875" t="s">
        <v>118</v>
      </c>
      <c r="G4875" s="87">
        <v>43752</v>
      </c>
      <c r="H4875" t="s">
        <v>2974</v>
      </c>
      <c r="I4875" t="s">
        <v>5668</v>
      </c>
      <c r="J4875" t="s">
        <v>5166</v>
      </c>
      <c r="K4875">
        <v>10286</v>
      </c>
      <c r="L4875" t="s">
        <v>5667</v>
      </c>
      <c r="M4875" s="87">
        <v>43754</v>
      </c>
      <c r="N4875" t="s">
        <v>1635</v>
      </c>
      <c r="O4875" t="s">
        <v>1552</v>
      </c>
      <c r="P4875" s="61">
        <v>-561</v>
      </c>
      <c r="Q4875" t="s">
        <v>1552</v>
      </c>
      <c r="R4875" s="61">
        <v>0</v>
      </c>
      <c r="S4875" s="61">
        <v>-561</v>
      </c>
    </row>
    <row r="4876" spans="1:19" x14ac:dyDescent="0.2">
      <c r="A4876" t="s">
        <v>648</v>
      </c>
      <c r="B4876" t="s">
        <v>1065</v>
      </c>
      <c r="C4876" t="s">
        <v>1436</v>
      </c>
      <c r="D4876" t="s">
        <v>239</v>
      </c>
      <c r="E4876" t="s">
        <v>1546</v>
      </c>
      <c r="F4876" t="s">
        <v>118</v>
      </c>
      <c r="G4876" s="87">
        <v>43752</v>
      </c>
      <c r="H4876" t="s">
        <v>2974</v>
      </c>
      <c r="I4876" t="s">
        <v>5669</v>
      </c>
      <c r="J4876" t="s">
        <v>5139</v>
      </c>
      <c r="K4876">
        <v>10286</v>
      </c>
      <c r="L4876" t="s">
        <v>5667</v>
      </c>
      <c r="M4876" s="87">
        <v>43754</v>
      </c>
      <c r="N4876" t="s">
        <v>1635</v>
      </c>
      <c r="O4876" t="s">
        <v>1552</v>
      </c>
      <c r="P4876" s="61">
        <v>-561</v>
      </c>
      <c r="Q4876" t="s">
        <v>1552</v>
      </c>
      <c r="R4876" s="61">
        <v>0</v>
      </c>
      <c r="S4876" s="61">
        <v>-561</v>
      </c>
    </row>
    <row r="4877" spans="1:19" x14ac:dyDescent="0.2">
      <c r="A4877" t="s">
        <v>648</v>
      </c>
      <c r="B4877" t="s">
        <v>1065</v>
      </c>
      <c r="C4877" t="s">
        <v>1436</v>
      </c>
      <c r="D4877" t="s">
        <v>239</v>
      </c>
      <c r="E4877" t="s">
        <v>1546</v>
      </c>
      <c r="F4877" t="s">
        <v>118</v>
      </c>
      <c r="G4877" s="87">
        <v>43752</v>
      </c>
      <c r="H4877" t="s">
        <v>2974</v>
      </c>
      <c r="I4877" t="s">
        <v>5670</v>
      </c>
      <c r="J4877" t="s">
        <v>4555</v>
      </c>
      <c r="K4877">
        <v>10286</v>
      </c>
      <c r="L4877" t="s">
        <v>5667</v>
      </c>
      <c r="M4877" s="87">
        <v>43754</v>
      </c>
      <c r="N4877" t="s">
        <v>1635</v>
      </c>
      <c r="O4877" t="s">
        <v>1552</v>
      </c>
      <c r="P4877" s="61">
        <v>-357.5</v>
      </c>
      <c r="Q4877" t="s">
        <v>1552</v>
      </c>
      <c r="R4877" s="61">
        <v>0</v>
      </c>
      <c r="S4877" s="61">
        <v>-357.5</v>
      </c>
    </row>
    <row r="4878" spans="1:19" x14ac:dyDescent="0.2">
      <c r="A4878" t="s">
        <v>648</v>
      </c>
      <c r="B4878" t="s">
        <v>1065</v>
      </c>
      <c r="C4878" t="s">
        <v>1436</v>
      </c>
      <c r="D4878" t="s">
        <v>239</v>
      </c>
      <c r="E4878" t="s">
        <v>1546</v>
      </c>
      <c r="F4878" t="s">
        <v>118</v>
      </c>
      <c r="G4878" s="87">
        <v>43752</v>
      </c>
      <c r="H4878" t="s">
        <v>6807</v>
      </c>
      <c r="I4878" t="s">
        <v>7222</v>
      </c>
      <c r="J4878" t="s">
        <v>7372</v>
      </c>
      <c r="K4878">
        <v>10286</v>
      </c>
      <c r="L4878" t="s">
        <v>7373</v>
      </c>
      <c r="M4878" s="87">
        <v>43754</v>
      </c>
      <c r="N4878" t="s">
        <v>1635</v>
      </c>
      <c r="O4878" t="s">
        <v>1552</v>
      </c>
      <c r="P4878" s="61">
        <v>561</v>
      </c>
      <c r="Q4878" t="s">
        <v>1552</v>
      </c>
      <c r="R4878" s="61">
        <v>561</v>
      </c>
      <c r="S4878" s="61">
        <v>0</v>
      </c>
    </row>
    <row r="4879" spans="1:19" x14ac:dyDescent="0.2">
      <c r="A4879" t="s">
        <v>648</v>
      </c>
      <c r="B4879" t="s">
        <v>1065</v>
      </c>
      <c r="C4879" t="s">
        <v>1436</v>
      </c>
      <c r="D4879" t="s">
        <v>239</v>
      </c>
      <c r="E4879" t="s">
        <v>1546</v>
      </c>
      <c r="F4879" t="s">
        <v>118</v>
      </c>
      <c r="G4879" s="87">
        <v>43752</v>
      </c>
      <c r="H4879" t="s">
        <v>6895</v>
      </c>
      <c r="I4879" t="s">
        <v>7374</v>
      </c>
      <c r="J4879" t="s">
        <v>7375</v>
      </c>
      <c r="K4879">
        <v>10283</v>
      </c>
      <c r="L4879" t="s">
        <v>7376</v>
      </c>
      <c r="M4879" s="87">
        <v>43752</v>
      </c>
      <c r="N4879" t="s">
        <v>1551</v>
      </c>
      <c r="O4879" t="s">
        <v>1552</v>
      </c>
      <c r="P4879" s="61">
        <v>5500</v>
      </c>
      <c r="Q4879" t="s">
        <v>1552</v>
      </c>
      <c r="R4879" s="61">
        <v>5500</v>
      </c>
      <c r="S4879" s="61">
        <v>0</v>
      </c>
    </row>
    <row r="4880" spans="1:19" x14ac:dyDescent="0.2">
      <c r="A4880" t="s">
        <v>648</v>
      </c>
      <c r="B4880" t="s">
        <v>1065</v>
      </c>
      <c r="C4880" t="s">
        <v>1436</v>
      </c>
      <c r="D4880" t="s">
        <v>239</v>
      </c>
      <c r="E4880" t="s">
        <v>1546</v>
      </c>
      <c r="F4880" t="s">
        <v>118</v>
      </c>
      <c r="G4880" s="87">
        <v>43752</v>
      </c>
      <c r="H4880" t="s">
        <v>6807</v>
      </c>
      <c r="I4880" t="s">
        <v>6911</v>
      </c>
      <c r="J4880" t="s">
        <v>7377</v>
      </c>
      <c r="K4880">
        <v>10287</v>
      </c>
      <c r="L4880" t="s">
        <v>7378</v>
      </c>
      <c r="M4880" s="87">
        <v>43754</v>
      </c>
      <c r="N4880" t="s">
        <v>1635</v>
      </c>
      <c r="O4880" t="s">
        <v>1552</v>
      </c>
      <c r="P4880" s="61">
        <v>341</v>
      </c>
      <c r="Q4880" t="s">
        <v>1552</v>
      </c>
      <c r="R4880" s="61">
        <v>341</v>
      </c>
      <c r="S4880" s="61">
        <v>0</v>
      </c>
    </row>
    <row r="4881" spans="1:19" x14ac:dyDescent="0.2">
      <c r="A4881" t="s">
        <v>648</v>
      </c>
      <c r="B4881" t="s">
        <v>1065</v>
      </c>
      <c r="C4881" t="s">
        <v>1436</v>
      </c>
      <c r="D4881" t="s">
        <v>239</v>
      </c>
      <c r="E4881" t="s">
        <v>1546</v>
      </c>
      <c r="F4881" t="s">
        <v>118</v>
      </c>
      <c r="G4881" s="87">
        <v>43752</v>
      </c>
      <c r="H4881" t="s">
        <v>6807</v>
      </c>
      <c r="I4881" t="s">
        <v>7061</v>
      </c>
      <c r="J4881" t="s">
        <v>7379</v>
      </c>
      <c r="K4881">
        <v>10283</v>
      </c>
      <c r="L4881" t="s">
        <v>7380</v>
      </c>
      <c r="M4881" s="87">
        <v>43752</v>
      </c>
      <c r="N4881" t="s">
        <v>1551</v>
      </c>
      <c r="O4881" t="s">
        <v>1552</v>
      </c>
      <c r="P4881" s="61">
        <v>1089</v>
      </c>
      <c r="Q4881" t="s">
        <v>1552</v>
      </c>
      <c r="R4881" s="61">
        <v>1089</v>
      </c>
      <c r="S4881" s="61">
        <v>0</v>
      </c>
    </row>
    <row r="4882" spans="1:19" x14ac:dyDescent="0.2">
      <c r="A4882" t="s">
        <v>648</v>
      </c>
      <c r="B4882" t="s">
        <v>1065</v>
      </c>
      <c r="C4882" t="s">
        <v>1436</v>
      </c>
      <c r="D4882" t="s">
        <v>239</v>
      </c>
      <c r="E4882" t="s">
        <v>1546</v>
      </c>
      <c r="F4882" t="s">
        <v>118</v>
      </c>
      <c r="G4882" s="87">
        <v>43752</v>
      </c>
      <c r="H4882" t="s">
        <v>6807</v>
      </c>
      <c r="I4882" t="s">
        <v>6884</v>
      </c>
      <c r="J4882" t="s">
        <v>7381</v>
      </c>
      <c r="K4882">
        <v>10283</v>
      </c>
      <c r="L4882" t="s">
        <v>7380</v>
      </c>
      <c r="M4882" s="87">
        <v>43752</v>
      </c>
      <c r="N4882" t="s">
        <v>1551</v>
      </c>
      <c r="O4882" t="s">
        <v>1552</v>
      </c>
      <c r="P4882" s="61">
        <v>664.02</v>
      </c>
      <c r="Q4882" t="s">
        <v>1552</v>
      </c>
      <c r="R4882" s="61">
        <v>664.02</v>
      </c>
      <c r="S4882" s="61">
        <v>0</v>
      </c>
    </row>
    <row r="4883" spans="1:19" x14ac:dyDescent="0.2">
      <c r="A4883" t="s">
        <v>648</v>
      </c>
      <c r="B4883" t="s">
        <v>1065</v>
      </c>
      <c r="C4883" t="s">
        <v>1436</v>
      </c>
      <c r="D4883" t="s">
        <v>239</v>
      </c>
      <c r="E4883" t="s">
        <v>1546</v>
      </c>
      <c r="F4883" t="s">
        <v>118</v>
      </c>
      <c r="G4883" s="87">
        <v>43752</v>
      </c>
      <c r="H4883" t="s">
        <v>6807</v>
      </c>
      <c r="I4883" t="s">
        <v>6860</v>
      </c>
      <c r="J4883" t="s">
        <v>7382</v>
      </c>
      <c r="K4883">
        <v>10286</v>
      </c>
      <c r="L4883" t="s">
        <v>7373</v>
      </c>
      <c r="M4883" s="87">
        <v>43754</v>
      </c>
      <c r="N4883" t="s">
        <v>1635</v>
      </c>
      <c r="O4883" t="s">
        <v>1552</v>
      </c>
      <c r="P4883" s="61">
        <v>357.5</v>
      </c>
      <c r="Q4883" t="s">
        <v>1552</v>
      </c>
      <c r="R4883" s="61">
        <v>357.5</v>
      </c>
      <c r="S4883" s="61">
        <v>0</v>
      </c>
    </row>
    <row r="4884" spans="1:19" x14ac:dyDescent="0.2">
      <c r="A4884" t="s">
        <v>648</v>
      </c>
      <c r="B4884" t="s">
        <v>1065</v>
      </c>
      <c r="C4884" t="s">
        <v>1436</v>
      </c>
      <c r="D4884" t="s">
        <v>239</v>
      </c>
      <c r="E4884" t="s">
        <v>1546</v>
      </c>
      <c r="F4884" t="s">
        <v>118</v>
      </c>
      <c r="G4884" s="87">
        <v>43752</v>
      </c>
      <c r="H4884" t="s">
        <v>6807</v>
      </c>
      <c r="I4884" t="s">
        <v>6963</v>
      </c>
      <c r="J4884" t="s">
        <v>7383</v>
      </c>
      <c r="K4884">
        <v>10286</v>
      </c>
      <c r="L4884" t="s">
        <v>7373</v>
      </c>
      <c r="M4884" s="87">
        <v>43754</v>
      </c>
      <c r="N4884" t="s">
        <v>1635</v>
      </c>
      <c r="O4884" t="s">
        <v>1552</v>
      </c>
      <c r="P4884" s="61">
        <v>825</v>
      </c>
      <c r="Q4884" t="s">
        <v>1552</v>
      </c>
      <c r="R4884" s="61">
        <v>825</v>
      </c>
      <c r="S4884" s="61">
        <v>0</v>
      </c>
    </row>
    <row r="4885" spans="1:19" x14ac:dyDescent="0.2">
      <c r="A4885" t="s">
        <v>648</v>
      </c>
      <c r="B4885" t="s">
        <v>1065</v>
      </c>
      <c r="C4885" t="s">
        <v>1436</v>
      </c>
      <c r="D4885" t="s">
        <v>239</v>
      </c>
      <c r="E4885" t="s">
        <v>1546</v>
      </c>
      <c r="F4885" t="s">
        <v>118</v>
      </c>
      <c r="G4885" s="87">
        <v>43752</v>
      </c>
      <c r="H4885" t="s">
        <v>6807</v>
      </c>
      <c r="I4885" t="s">
        <v>7215</v>
      </c>
      <c r="J4885" t="s">
        <v>7384</v>
      </c>
      <c r="K4885">
        <v>10286</v>
      </c>
      <c r="L4885" t="s">
        <v>7373</v>
      </c>
      <c r="M4885" s="87">
        <v>43754</v>
      </c>
      <c r="N4885" t="s">
        <v>1635</v>
      </c>
      <c r="O4885" t="s">
        <v>1552</v>
      </c>
      <c r="P4885" s="61">
        <v>561</v>
      </c>
      <c r="Q4885" t="s">
        <v>1552</v>
      </c>
      <c r="R4885" s="61">
        <v>561</v>
      </c>
      <c r="S4885" s="61">
        <v>0</v>
      </c>
    </row>
    <row r="4886" spans="1:19" x14ac:dyDescent="0.2">
      <c r="A4886" t="s">
        <v>648</v>
      </c>
      <c r="B4886" t="s">
        <v>1065</v>
      </c>
      <c r="C4886" t="s">
        <v>1436</v>
      </c>
      <c r="D4886" t="s">
        <v>239</v>
      </c>
      <c r="E4886" t="s">
        <v>1546</v>
      </c>
      <c r="F4886" t="s">
        <v>118</v>
      </c>
      <c r="G4886" s="87">
        <v>43753</v>
      </c>
      <c r="H4886" t="s">
        <v>2974</v>
      </c>
      <c r="I4886" t="s">
        <v>4485</v>
      </c>
      <c r="J4886" t="s">
        <v>4581</v>
      </c>
      <c r="K4886">
        <v>10286</v>
      </c>
      <c r="L4886" t="s">
        <v>5674</v>
      </c>
      <c r="M4886" s="87">
        <v>43754</v>
      </c>
      <c r="N4886" t="s">
        <v>1635</v>
      </c>
      <c r="O4886" t="s">
        <v>1552</v>
      </c>
      <c r="P4886" s="61">
        <v>600</v>
      </c>
      <c r="Q4886" t="s">
        <v>1552</v>
      </c>
      <c r="R4886" s="61">
        <v>600</v>
      </c>
      <c r="S4886" s="61">
        <v>0</v>
      </c>
    </row>
    <row r="4887" spans="1:19" x14ac:dyDescent="0.2">
      <c r="A4887" t="s">
        <v>648</v>
      </c>
      <c r="B4887" t="s">
        <v>1065</v>
      </c>
      <c r="C4887" t="s">
        <v>1436</v>
      </c>
      <c r="D4887" t="s">
        <v>239</v>
      </c>
      <c r="E4887" t="s">
        <v>1546</v>
      </c>
      <c r="F4887" t="s">
        <v>118</v>
      </c>
      <c r="G4887" s="87">
        <v>43753</v>
      </c>
      <c r="H4887" t="s">
        <v>2974</v>
      </c>
      <c r="I4887" t="s">
        <v>4485</v>
      </c>
      <c r="J4887" t="s">
        <v>4578</v>
      </c>
      <c r="K4887">
        <v>10286</v>
      </c>
      <c r="L4887" t="s">
        <v>5674</v>
      </c>
      <c r="M4887" s="87">
        <v>43754</v>
      </c>
      <c r="N4887" t="s">
        <v>1635</v>
      </c>
      <c r="O4887" t="s">
        <v>1552</v>
      </c>
      <c r="P4887" s="61">
        <v>85.32</v>
      </c>
      <c r="Q4887" t="s">
        <v>1552</v>
      </c>
      <c r="R4887" s="61">
        <v>85.32</v>
      </c>
      <c r="S4887" s="61">
        <v>0</v>
      </c>
    </row>
    <row r="4888" spans="1:19" x14ac:dyDescent="0.2">
      <c r="A4888" t="s">
        <v>648</v>
      </c>
      <c r="B4888" t="s">
        <v>1065</v>
      </c>
      <c r="C4888" t="s">
        <v>1436</v>
      </c>
      <c r="D4888" t="s">
        <v>239</v>
      </c>
      <c r="E4888" t="s">
        <v>1546</v>
      </c>
      <c r="F4888" t="s">
        <v>118</v>
      </c>
      <c r="G4888" s="87">
        <v>43753</v>
      </c>
      <c r="H4888" t="s">
        <v>2974</v>
      </c>
      <c r="I4888" t="s">
        <v>4485</v>
      </c>
      <c r="J4888" t="s">
        <v>4490</v>
      </c>
      <c r="K4888">
        <v>10286</v>
      </c>
      <c r="L4888" t="s">
        <v>5674</v>
      </c>
      <c r="M4888" s="87">
        <v>43754</v>
      </c>
      <c r="N4888" t="s">
        <v>1635</v>
      </c>
      <c r="O4888" t="s">
        <v>1552</v>
      </c>
      <c r="P4888" s="61">
        <v>250</v>
      </c>
      <c r="Q4888" t="s">
        <v>1552</v>
      </c>
      <c r="R4888" s="61">
        <v>250</v>
      </c>
      <c r="S4888" s="61">
        <v>0</v>
      </c>
    </row>
    <row r="4889" spans="1:19" x14ac:dyDescent="0.2">
      <c r="A4889" t="s">
        <v>648</v>
      </c>
      <c r="B4889" t="s">
        <v>1065</v>
      </c>
      <c r="C4889" t="s">
        <v>1436</v>
      </c>
      <c r="D4889" t="s">
        <v>239</v>
      </c>
      <c r="E4889" t="s">
        <v>1546</v>
      </c>
      <c r="F4889" t="s">
        <v>118</v>
      </c>
      <c r="G4889" s="87">
        <v>43753</v>
      </c>
      <c r="H4889" t="s">
        <v>2974</v>
      </c>
      <c r="I4889" t="s">
        <v>5675</v>
      </c>
      <c r="J4889" t="s">
        <v>4940</v>
      </c>
      <c r="K4889">
        <v>10286</v>
      </c>
      <c r="L4889" t="s">
        <v>5676</v>
      </c>
      <c r="M4889" s="87">
        <v>43754</v>
      </c>
      <c r="N4889" t="s">
        <v>1635</v>
      </c>
      <c r="O4889" t="s">
        <v>1552</v>
      </c>
      <c r="P4889" s="61">
        <v>-7038.9</v>
      </c>
      <c r="Q4889" t="s">
        <v>1552</v>
      </c>
      <c r="R4889" s="61">
        <v>0</v>
      </c>
      <c r="S4889" s="61">
        <v>-7038.9</v>
      </c>
    </row>
    <row r="4890" spans="1:19" x14ac:dyDescent="0.2">
      <c r="A4890" t="s">
        <v>648</v>
      </c>
      <c r="B4890" t="s">
        <v>1065</v>
      </c>
      <c r="C4890" t="s">
        <v>1436</v>
      </c>
      <c r="D4890" t="s">
        <v>239</v>
      </c>
      <c r="E4890" t="s">
        <v>1546</v>
      </c>
      <c r="F4890" t="s">
        <v>118</v>
      </c>
      <c r="G4890" s="87">
        <v>43753</v>
      </c>
      <c r="H4890" t="s">
        <v>2974</v>
      </c>
      <c r="I4890" t="s">
        <v>5677</v>
      </c>
      <c r="J4890" t="s">
        <v>4777</v>
      </c>
      <c r="K4890">
        <v>10286</v>
      </c>
      <c r="L4890" t="s">
        <v>5676</v>
      </c>
      <c r="M4890" s="87">
        <v>43754</v>
      </c>
      <c r="N4890" t="s">
        <v>1635</v>
      </c>
      <c r="O4890" t="s">
        <v>1552</v>
      </c>
      <c r="P4890" s="61">
        <v>-660</v>
      </c>
      <c r="Q4890" t="s">
        <v>1552</v>
      </c>
      <c r="R4890" s="61">
        <v>0</v>
      </c>
      <c r="S4890" s="61">
        <v>-660</v>
      </c>
    </row>
    <row r="4891" spans="1:19" x14ac:dyDescent="0.2">
      <c r="A4891" t="s">
        <v>648</v>
      </c>
      <c r="B4891" t="s">
        <v>1065</v>
      </c>
      <c r="C4891" t="s">
        <v>1436</v>
      </c>
      <c r="D4891" t="s">
        <v>239</v>
      </c>
      <c r="E4891" t="s">
        <v>1546</v>
      </c>
      <c r="F4891" t="s">
        <v>118</v>
      </c>
      <c r="G4891" s="87">
        <v>43753</v>
      </c>
      <c r="H4891" t="s">
        <v>2974</v>
      </c>
      <c r="I4891" t="s">
        <v>5678</v>
      </c>
      <c r="J4891" t="s">
        <v>5179</v>
      </c>
      <c r="K4891">
        <v>10286</v>
      </c>
      <c r="L4891" t="s">
        <v>5676</v>
      </c>
      <c r="M4891" s="87">
        <v>43754</v>
      </c>
      <c r="N4891" t="s">
        <v>1635</v>
      </c>
      <c r="O4891" t="s">
        <v>1552</v>
      </c>
      <c r="P4891" s="61">
        <v>-539</v>
      </c>
      <c r="Q4891" t="s">
        <v>1552</v>
      </c>
      <c r="R4891" s="61">
        <v>0</v>
      </c>
      <c r="S4891" s="61">
        <v>-539</v>
      </c>
    </row>
    <row r="4892" spans="1:19" x14ac:dyDescent="0.2">
      <c r="A4892" t="s">
        <v>648</v>
      </c>
      <c r="B4892" t="s">
        <v>1065</v>
      </c>
      <c r="C4892" t="s">
        <v>1436</v>
      </c>
      <c r="D4892" t="s">
        <v>239</v>
      </c>
      <c r="E4892" t="s">
        <v>1546</v>
      </c>
      <c r="F4892" t="s">
        <v>118</v>
      </c>
      <c r="G4892" s="87">
        <v>43753</v>
      </c>
      <c r="H4892" t="s">
        <v>2974</v>
      </c>
      <c r="I4892" t="s">
        <v>5681</v>
      </c>
      <c r="J4892" t="s">
        <v>4608</v>
      </c>
      <c r="K4892">
        <v>10286</v>
      </c>
      <c r="L4892" t="s">
        <v>5676</v>
      </c>
      <c r="M4892" s="87">
        <v>43754</v>
      </c>
      <c r="N4892" t="s">
        <v>1635</v>
      </c>
      <c r="O4892" t="s">
        <v>1552</v>
      </c>
      <c r="P4892" s="61">
        <v>-8919.9</v>
      </c>
      <c r="Q4892" t="s">
        <v>1552</v>
      </c>
      <c r="R4892" s="61">
        <v>0</v>
      </c>
      <c r="S4892" s="61">
        <v>-8919.9</v>
      </c>
    </row>
    <row r="4893" spans="1:19" x14ac:dyDescent="0.2">
      <c r="A4893" t="s">
        <v>648</v>
      </c>
      <c r="B4893" t="s">
        <v>1065</v>
      </c>
      <c r="C4893" t="s">
        <v>1436</v>
      </c>
      <c r="D4893" t="s">
        <v>239</v>
      </c>
      <c r="E4893" t="s">
        <v>1546</v>
      </c>
      <c r="F4893" t="s">
        <v>118</v>
      </c>
      <c r="G4893" s="87">
        <v>43753</v>
      </c>
      <c r="H4893" t="s">
        <v>6895</v>
      </c>
      <c r="I4893" t="s">
        <v>6965</v>
      </c>
      <c r="J4893" t="s">
        <v>7385</v>
      </c>
      <c r="K4893">
        <v>10287</v>
      </c>
      <c r="L4893" t="s">
        <v>7386</v>
      </c>
      <c r="M4893" s="87">
        <v>43754</v>
      </c>
      <c r="N4893" t="s">
        <v>1635</v>
      </c>
      <c r="O4893" t="s">
        <v>1552</v>
      </c>
      <c r="P4893" s="61">
        <v>5500</v>
      </c>
      <c r="Q4893" t="s">
        <v>1552</v>
      </c>
      <c r="R4893" s="61">
        <v>5500</v>
      </c>
      <c r="S4893" s="61">
        <v>0</v>
      </c>
    </row>
    <row r="4894" spans="1:19" x14ac:dyDescent="0.2">
      <c r="A4894" t="s">
        <v>648</v>
      </c>
      <c r="B4894" t="s">
        <v>1065</v>
      </c>
      <c r="C4894" t="s">
        <v>1436</v>
      </c>
      <c r="D4894" t="s">
        <v>239</v>
      </c>
      <c r="E4894" t="s">
        <v>1546</v>
      </c>
      <c r="F4894" t="s">
        <v>118</v>
      </c>
      <c r="G4894" s="87">
        <v>43753</v>
      </c>
      <c r="H4894" t="s">
        <v>6807</v>
      </c>
      <c r="I4894" t="s">
        <v>7001</v>
      </c>
      <c r="J4894" t="s">
        <v>7387</v>
      </c>
      <c r="K4894">
        <v>10286</v>
      </c>
      <c r="L4894" t="s">
        <v>7388</v>
      </c>
      <c r="M4894" s="87">
        <v>43754</v>
      </c>
      <c r="N4894" t="s">
        <v>1635</v>
      </c>
      <c r="O4894" t="s">
        <v>1552</v>
      </c>
      <c r="P4894" s="61">
        <v>660</v>
      </c>
      <c r="Q4894" t="s">
        <v>1552</v>
      </c>
      <c r="R4894" s="61">
        <v>660</v>
      </c>
      <c r="S4894" s="61">
        <v>0</v>
      </c>
    </row>
    <row r="4895" spans="1:19" x14ac:dyDescent="0.2">
      <c r="A4895" t="s">
        <v>648</v>
      </c>
      <c r="B4895" t="s">
        <v>1065</v>
      </c>
      <c r="C4895" t="s">
        <v>1436</v>
      </c>
      <c r="D4895" t="s">
        <v>239</v>
      </c>
      <c r="E4895" t="s">
        <v>1546</v>
      </c>
      <c r="F4895" t="s">
        <v>118</v>
      </c>
      <c r="G4895" s="87">
        <v>43753</v>
      </c>
      <c r="H4895" t="s">
        <v>6807</v>
      </c>
      <c r="I4895" t="s">
        <v>7229</v>
      </c>
      <c r="J4895" t="s">
        <v>7389</v>
      </c>
      <c r="K4895">
        <v>10286</v>
      </c>
      <c r="L4895" t="s">
        <v>7388</v>
      </c>
      <c r="M4895" s="87">
        <v>43754</v>
      </c>
      <c r="N4895" t="s">
        <v>1635</v>
      </c>
      <c r="O4895" t="s">
        <v>1552</v>
      </c>
      <c r="P4895" s="61">
        <v>539</v>
      </c>
      <c r="Q4895" t="s">
        <v>1552</v>
      </c>
      <c r="R4895" s="61">
        <v>539</v>
      </c>
      <c r="S4895" s="61">
        <v>0</v>
      </c>
    </row>
    <row r="4896" spans="1:19" x14ac:dyDescent="0.2">
      <c r="A4896" t="s">
        <v>648</v>
      </c>
      <c r="B4896" t="s">
        <v>1065</v>
      </c>
      <c r="C4896" t="s">
        <v>1436</v>
      </c>
      <c r="D4896" t="s">
        <v>239</v>
      </c>
      <c r="E4896" t="s">
        <v>1546</v>
      </c>
      <c r="F4896" t="s">
        <v>118</v>
      </c>
      <c r="G4896" s="87">
        <v>43753</v>
      </c>
      <c r="H4896" t="s">
        <v>6807</v>
      </c>
      <c r="I4896" t="s">
        <v>7102</v>
      </c>
      <c r="J4896" t="s">
        <v>7390</v>
      </c>
      <c r="K4896">
        <v>10286</v>
      </c>
      <c r="L4896" t="s">
        <v>7388</v>
      </c>
      <c r="M4896" s="87">
        <v>43754</v>
      </c>
      <c r="N4896" t="s">
        <v>1635</v>
      </c>
      <c r="O4896" t="s">
        <v>1552</v>
      </c>
      <c r="P4896" s="61">
        <v>7038.9</v>
      </c>
      <c r="Q4896" t="s">
        <v>1552</v>
      </c>
      <c r="R4896" s="61">
        <v>7038.9</v>
      </c>
      <c r="S4896" s="61">
        <v>0</v>
      </c>
    </row>
    <row r="4897" spans="1:19" x14ac:dyDescent="0.2">
      <c r="A4897" t="s">
        <v>648</v>
      </c>
      <c r="B4897" t="s">
        <v>1065</v>
      </c>
      <c r="C4897" t="s">
        <v>1436</v>
      </c>
      <c r="D4897" t="s">
        <v>239</v>
      </c>
      <c r="E4897" t="s">
        <v>1546</v>
      </c>
      <c r="F4897" t="s">
        <v>118</v>
      </c>
      <c r="G4897" s="87">
        <v>43753</v>
      </c>
      <c r="H4897" t="s">
        <v>6820</v>
      </c>
      <c r="I4897" t="s">
        <v>6875</v>
      </c>
      <c r="K4897">
        <v>10286</v>
      </c>
      <c r="L4897" t="s">
        <v>7391</v>
      </c>
      <c r="M4897" s="87">
        <v>43754</v>
      </c>
      <c r="N4897" t="s">
        <v>1635</v>
      </c>
      <c r="O4897" t="s">
        <v>1552</v>
      </c>
      <c r="P4897" s="61">
        <v>-600</v>
      </c>
      <c r="Q4897" t="s">
        <v>1552</v>
      </c>
      <c r="R4897" s="61">
        <v>0</v>
      </c>
      <c r="S4897" s="61">
        <v>-600</v>
      </c>
    </row>
    <row r="4898" spans="1:19" x14ac:dyDescent="0.2">
      <c r="A4898" t="s">
        <v>648</v>
      </c>
      <c r="B4898" t="s">
        <v>1065</v>
      </c>
      <c r="C4898" t="s">
        <v>1436</v>
      </c>
      <c r="D4898" t="s">
        <v>239</v>
      </c>
      <c r="E4898" t="s">
        <v>1546</v>
      </c>
      <c r="F4898" t="s">
        <v>118</v>
      </c>
      <c r="G4898" s="87">
        <v>43753</v>
      </c>
      <c r="H4898" t="s">
        <v>6820</v>
      </c>
      <c r="I4898" t="s">
        <v>6826</v>
      </c>
      <c r="K4898">
        <v>10286</v>
      </c>
      <c r="L4898" t="s">
        <v>7391</v>
      </c>
      <c r="M4898" s="87">
        <v>43754</v>
      </c>
      <c r="N4898" t="s">
        <v>1635</v>
      </c>
      <c r="O4898" t="s">
        <v>1552</v>
      </c>
      <c r="P4898" s="61">
        <v>-250</v>
      </c>
      <c r="Q4898" t="s">
        <v>1552</v>
      </c>
      <c r="R4898" s="61">
        <v>0</v>
      </c>
      <c r="S4898" s="61">
        <v>-250</v>
      </c>
    </row>
    <row r="4899" spans="1:19" x14ac:dyDescent="0.2">
      <c r="A4899" t="s">
        <v>648</v>
      </c>
      <c r="B4899" t="s">
        <v>1065</v>
      </c>
      <c r="C4899" t="s">
        <v>1436</v>
      </c>
      <c r="D4899" t="s">
        <v>239</v>
      </c>
      <c r="E4899" t="s">
        <v>1546</v>
      </c>
      <c r="F4899" t="s">
        <v>118</v>
      </c>
      <c r="G4899" s="87">
        <v>43753</v>
      </c>
      <c r="H4899" t="s">
        <v>6820</v>
      </c>
      <c r="I4899" t="s">
        <v>6878</v>
      </c>
      <c r="K4899">
        <v>10286</v>
      </c>
      <c r="L4899" t="s">
        <v>7391</v>
      </c>
      <c r="M4899" s="87">
        <v>43754</v>
      </c>
      <c r="N4899" t="s">
        <v>1635</v>
      </c>
      <c r="O4899" t="s">
        <v>1552</v>
      </c>
      <c r="P4899" s="61">
        <v>-85.32</v>
      </c>
      <c r="Q4899" t="s">
        <v>1552</v>
      </c>
      <c r="R4899" s="61">
        <v>0</v>
      </c>
      <c r="S4899" s="61">
        <v>-85.32</v>
      </c>
    </row>
    <row r="4900" spans="1:19" x14ac:dyDescent="0.2">
      <c r="A4900" t="s">
        <v>648</v>
      </c>
      <c r="B4900" t="s">
        <v>1065</v>
      </c>
      <c r="C4900" t="s">
        <v>1436</v>
      </c>
      <c r="D4900" t="s">
        <v>239</v>
      </c>
      <c r="E4900" t="s">
        <v>1546</v>
      </c>
      <c r="F4900" t="s">
        <v>118</v>
      </c>
      <c r="G4900" s="87">
        <v>43753</v>
      </c>
      <c r="H4900" t="s">
        <v>6807</v>
      </c>
      <c r="I4900" t="s">
        <v>6907</v>
      </c>
      <c r="J4900" t="s">
        <v>7392</v>
      </c>
      <c r="K4900">
        <v>10286</v>
      </c>
      <c r="L4900" t="s">
        <v>7388</v>
      </c>
      <c r="M4900" s="87">
        <v>43754</v>
      </c>
      <c r="N4900" t="s">
        <v>1635</v>
      </c>
      <c r="O4900" t="s">
        <v>1552</v>
      </c>
      <c r="P4900" s="61">
        <v>8919.9</v>
      </c>
      <c r="Q4900" t="s">
        <v>1552</v>
      </c>
      <c r="R4900" s="61">
        <v>8919.9</v>
      </c>
      <c r="S4900" s="61">
        <v>0</v>
      </c>
    </row>
    <row r="4901" spans="1:19" x14ac:dyDescent="0.2">
      <c r="A4901" t="s">
        <v>648</v>
      </c>
      <c r="B4901" t="s">
        <v>1065</v>
      </c>
      <c r="C4901" t="s">
        <v>1436</v>
      </c>
      <c r="D4901" t="s">
        <v>239</v>
      </c>
      <c r="E4901" t="s">
        <v>1546</v>
      </c>
      <c r="F4901" t="s">
        <v>118</v>
      </c>
      <c r="G4901" s="87">
        <v>43754</v>
      </c>
      <c r="H4901" t="s">
        <v>2974</v>
      </c>
      <c r="I4901" t="s">
        <v>5682</v>
      </c>
      <c r="J4901" t="s">
        <v>4711</v>
      </c>
      <c r="K4901">
        <v>10290</v>
      </c>
      <c r="L4901" t="s">
        <v>5683</v>
      </c>
      <c r="M4901" s="87">
        <v>43759</v>
      </c>
      <c r="N4901" t="s">
        <v>1635</v>
      </c>
      <c r="O4901" t="s">
        <v>1552</v>
      </c>
      <c r="P4901" s="61">
        <v>341.35</v>
      </c>
      <c r="Q4901" t="s">
        <v>1552</v>
      </c>
      <c r="R4901" s="61">
        <v>341.35</v>
      </c>
      <c r="S4901" s="61">
        <v>0</v>
      </c>
    </row>
    <row r="4902" spans="1:19" x14ac:dyDescent="0.2">
      <c r="A4902" t="s">
        <v>648</v>
      </c>
      <c r="B4902" t="s">
        <v>1065</v>
      </c>
      <c r="C4902" t="s">
        <v>1436</v>
      </c>
      <c r="D4902" t="s">
        <v>239</v>
      </c>
      <c r="E4902" t="s">
        <v>1546</v>
      </c>
      <c r="F4902" t="s">
        <v>118</v>
      </c>
      <c r="G4902" s="87">
        <v>43754</v>
      </c>
      <c r="H4902" t="s">
        <v>2974</v>
      </c>
      <c r="I4902" t="s">
        <v>5684</v>
      </c>
      <c r="J4902" t="s">
        <v>5685</v>
      </c>
      <c r="K4902">
        <v>10289</v>
      </c>
      <c r="L4902" t="s">
        <v>5686</v>
      </c>
      <c r="M4902" s="87">
        <v>43759</v>
      </c>
      <c r="N4902" t="s">
        <v>1635</v>
      </c>
      <c r="O4902" t="s">
        <v>1552</v>
      </c>
      <c r="P4902" s="61">
        <v>-550</v>
      </c>
      <c r="Q4902" t="s">
        <v>1552</v>
      </c>
      <c r="R4902" s="61">
        <v>0</v>
      </c>
      <c r="S4902" s="61">
        <v>-550</v>
      </c>
    </row>
    <row r="4903" spans="1:19" x14ac:dyDescent="0.2">
      <c r="A4903" t="s">
        <v>648</v>
      </c>
      <c r="B4903" t="s">
        <v>1065</v>
      </c>
      <c r="C4903" t="s">
        <v>1436</v>
      </c>
      <c r="D4903" t="s">
        <v>239</v>
      </c>
      <c r="E4903" t="s">
        <v>1546</v>
      </c>
      <c r="F4903" t="s">
        <v>118</v>
      </c>
      <c r="G4903" s="87">
        <v>43754</v>
      </c>
      <c r="H4903" t="s">
        <v>6807</v>
      </c>
      <c r="I4903" t="s">
        <v>7393</v>
      </c>
      <c r="J4903" t="s">
        <v>7394</v>
      </c>
      <c r="K4903">
        <v>10289</v>
      </c>
      <c r="L4903" t="s">
        <v>7395</v>
      </c>
      <c r="M4903" s="87">
        <v>43759</v>
      </c>
      <c r="N4903" t="s">
        <v>1635</v>
      </c>
      <c r="O4903" t="s">
        <v>1552</v>
      </c>
      <c r="P4903" s="61">
        <v>550</v>
      </c>
      <c r="Q4903" t="s">
        <v>1552</v>
      </c>
      <c r="R4903" s="61">
        <v>550</v>
      </c>
      <c r="S4903" s="61">
        <v>0</v>
      </c>
    </row>
    <row r="4904" spans="1:19" x14ac:dyDescent="0.2">
      <c r="A4904" t="s">
        <v>648</v>
      </c>
      <c r="B4904" t="s">
        <v>1065</v>
      </c>
      <c r="C4904" t="s">
        <v>1436</v>
      </c>
      <c r="D4904" t="s">
        <v>239</v>
      </c>
      <c r="E4904" t="s">
        <v>1546</v>
      </c>
      <c r="F4904" t="s">
        <v>118</v>
      </c>
      <c r="G4904" s="87">
        <v>43754</v>
      </c>
      <c r="H4904" t="s">
        <v>6820</v>
      </c>
      <c r="I4904" t="s">
        <v>6951</v>
      </c>
      <c r="J4904" t="s">
        <v>7396</v>
      </c>
      <c r="K4904">
        <v>10285</v>
      </c>
      <c r="L4904" t="s">
        <v>7397</v>
      </c>
      <c r="M4904" s="87">
        <v>43754</v>
      </c>
      <c r="N4904" t="s">
        <v>1635</v>
      </c>
      <c r="O4904" t="s">
        <v>1552</v>
      </c>
      <c r="P4904" s="61">
        <v>-341.35</v>
      </c>
      <c r="Q4904" t="s">
        <v>1552</v>
      </c>
      <c r="R4904" s="61">
        <v>0</v>
      </c>
      <c r="S4904" s="61">
        <v>-341.35</v>
      </c>
    </row>
    <row r="4905" spans="1:19" x14ac:dyDescent="0.2">
      <c r="A4905" t="s">
        <v>648</v>
      </c>
      <c r="B4905" t="s">
        <v>1065</v>
      </c>
      <c r="C4905" t="s">
        <v>1436</v>
      </c>
      <c r="D4905" t="s">
        <v>239</v>
      </c>
      <c r="E4905" t="s">
        <v>1546</v>
      </c>
      <c r="F4905" t="s">
        <v>118</v>
      </c>
      <c r="G4905" s="87">
        <v>43755</v>
      </c>
      <c r="H4905" t="s">
        <v>2974</v>
      </c>
      <c r="I4905" t="s">
        <v>5687</v>
      </c>
      <c r="J4905" t="s">
        <v>5560</v>
      </c>
      <c r="K4905">
        <v>10289</v>
      </c>
      <c r="L4905" t="s">
        <v>5688</v>
      </c>
      <c r="M4905" s="87">
        <v>43759</v>
      </c>
      <c r="N4905" t="s">
        <v>1635</v>
      </c>
      <c r="O4905" t="s">
        <v>1552</v>
      </c>
      <c r="P4905" s="61">
        <v>-550</v>
      </c>
      <c r="Q4905" t="s">
        <v>1552</v>
      </c>
      <c r="R4905" s="61">
        <v>0</v>
      </c>
      <c r="S4905" s="61">
        <v>-550</v>
      </c>
    </row>
    <row r="4906" spans="1:19" x14ac:dyDescent="0.2">
      <c r="A4906" t="s">
        <v>648</v>
      </c>
      <c r="B4906" t="s">
        <v>1065</v>
      </c>
      <c r="C4906" t="s">
        <v>1436</v>
      </c>
      <c r="D4906" t="s">
        <v>239</v>
      </c>
      <c r="E4906" t="s">
        <v>1546</v>
      </c>
      <c r="F4906" t="s">
        <v>118</v>
      </c>
      <c r="G4906" s="87">
        <v>43755</v>
      </c>
      <c r="H4906" t="s">
        <v>2974</v>
      </c>
      <c r="I4906" t="s">
        <v>5689</v>
      </c>
      <c r="J4906" t="s">
        <v>5251</v>
      </c>
      <c r="K4906">
        <v>10289</v>
      </c>
      <c r="L4906" t="s">
        <v>5690</v>
      </c>
      <c r="M4906" s="87">
        <v>43759</v>
      </c>
      <c r="N4906" t="s">
        <v>1635</v>
      </c>
      <c r="O4906" t="s">
        <v>1552</v>
      </c>
      <c r="P4906" s="61">
        <v>-550</v>
      </c>
      <c r="Q4906" t="s">
        <v>1552</v>
      </c>
      <c r="R4906" s="61">
        <v>0</v>
      </c>
      <c r="S4906" s="61">
        <v>-550</v>
      </c>
    </row>
    <row r="4907" spans="1:19" x14ac:dyDescent="0.2">
      <c r="A4907" t="s">
        <v>648</v>
      </c>
      <c r="B4907" t="s">
        <v>1065</v>
      </c>
      <c r="C4907" t="s">
        <v>1436</v>
      </c>
      <c r="D4907" t="s">
        <v>239</v>
      </c>
      <c r="E4907" t="s">
        <v>1546</v>
      </c>
      <c r="F4907" t="s">
        <v>118</v>
      </c>
      <c r="G4907" s="87">
        <v>43755</v>
      </c>
      <c r="H4907" t="s">
        <v>6807</v>
      </c>
      <c r="I4907" t="s">
        <v>7249</v>
      </c>
      <c r="J4907" t="s">
        <v>7398</v>
      </c>
      <c r="K4907">
        <v>10289</v>
      </c>
      <c r="L4907" t="s">
        <v>7399</v>
      </c>
      <c r="M4907" s="87">
        <v>43759</v>
      </c>
      <c r="N4907" t="s">
        <v>1635</v>
      </c>
      <c r="O4907" t="s">
        <v>1552</v>
      </c>
      <c r="P4907" s="61">
        <v>550</v>
      </c>
      <c r="Q4907" t="s">
        <v>1552</v>
      </c>
      <c r="R4907" s="61">
        <v>550</v>
      </c>
      <c r="S4907" s="61">
        <v>0</v>
      </c>
    </row>
    <row r="4908" spans="1:19" x14ac:dyDescent="0.2">
      <c r="A4908" t="s">
        <v>648</v>
      </c>
      <c r="B4908" t="s">
        <v>1065</v>
      </c>
      <c r="C4908" t="s">
        <v>1436</v>
      </c>
      <c r="D4908" t="s">
        <v>239</v>
      </c>
      <c r="E4908" t="s">
        <v>1546</v>
      </c>
      <c r="F4908" t="s">
        <v>118</v>
      </c>
      <c r="G4908" s="87">
        <v>43755</v>
      </c>
      <c r="H4908" t="s">
        <v>6807</v>
      </c>
      <c r="I4908" t="s">
        <v>7321</v>
      </c>
      <c r="J4908" t="s">
        <v>7400</v>
      </c>
      <c r="K4908">
        <v>10289</v>
      </c>
      <c r="L4908" t="s">
        <v>7401</v>
      </c>
      <c r="M4908" s="87">
        <v>43759</v>
      </c>
      <c r="N4908" t="s">
        <v>1635</v>
      </c>
      <c r="O4908" t="s">
        <v>1552</v>
      </c>
      <c r="P4908" s="61">
        <v>550</v>
      </c>
      <c r="Q4908" t="s">
        <v>1552</v>
      </c>
      <c r="R4908" s="61">
        <v>550</v>
      </c>
      <c r="S4908" s="61">
        <v>0</v>
      </c>
    </row>
    <row r="4909" spans="1:19" x14ac:dyDescent="0.2">
      <c r="A4909" t="s">
        <v>648</v>
      </c>
      <c r="B4909" t="s">
        <v>1065</v>
      </c>
      <c r="C4909" t="s">
        <v>1436</v>
      </c>
      <c r="D4909" t="s">
        <v>239</v>
      </c>
      <c r="E4909" t="s">
        <v>1546</v>
      </c>
      <c r="F4909" t="s">
        <v>118</v>
      </c>
      <c r="G4909" s="87">
        <v>43756</v>
      </c>
      <c r="H4909" t="s">
        <v>2974</v>
      </c>
      <c r="I4909" t="s">
        <v>4485</v>
      </c>
      <c r="J4909" t="s">
        <v>5694</v>
      </c>
      <c r="K4909">
        <v>10289</v>
      </c>
      <c r="L4909" t="s">
        <v>5693</v>
      </c>
      <c r="M4909" s="87">
        <v>43759</v>
      </c>
      <c r="N4909" t="s">
        <v>1635</v>
      </c>
      <c r="O4909" t="s">
        <v>1552</v>
      </c>
      <c r="P4909" s="61">
        <v>100</v>
      </c>
      <c r="Q4909" t="s">
        <v>1552</v>
      </c>
      <c r="R4909" s="61">
        <v>100</v>
      </c>
      <c r="S4909" s="61">
        <v>0</v>
      </c>
    </row>
    <row r="4910" spans="1:19" x14ac:dyDescent="0.2">
      <c r="A4910" t="s">
        <v>648</v>
      </c>
      <c r="B4910" t="s">
        <v>1065</v>
      </c>
      <c r="C4910" t="s">
        <v>1436</v>
      </c>
      <c r="D4910" t="s">
        <v>239</v>
      </c>
      <c r="E4910" t="s">
        <v>1546</v>
      </c>
      <c r="F4910" t="s">
        <v>118</v>
      </c>
      <c r="G4910" s="87">
        <v>43756</v>
      </c>
      <c r="H4910" t="s">
        <v>2974</v>
      </c>
      <c r="I4910" t="s">
        <v>4485</v>
      </c>
      <c r="J4910" t="s">
        <v>4742</v>
      </c>
      <c r="K4910">
        <v>10289</v>
      </c>
      <c r="L4910" t="s">
        <v>5693</v>
      </c>
      <c r="M4910" s="87">
        <v>43759</v>
      </c>
      <c r="N4910" t="s">
        <v>1635</v>
      </c>
      <c r="O4910" t="s">
        <v>1552</v>
      </c>
      <c r="P4910" s="61">
        <v>200</v>
      </c>
      <c r="Q4910" t="s">
        <v>1552</v>
      </c>
      <c r="R4910" s="61">
        <v>200</v>
      </c>
      <c r="S4910" s="61">
        <v>0</v>
      </c>
    </row>
    <row r="4911" spans="1:19" x14ac:dyDescent="0.2">
      <c r="A4911" t="s">
        <v>648</v>
      </c>
      <c r="B4911" t="s">
        <v>1065</v>
      </c>
      <c r="C4911" t="s">
        <v>1436</v>
      </c>
      <c r="D4911" t="s">
        <v>239</v>
      </c>
      <c r="E4911" t="s">
        <v>1546</v>
      </c>
      <c r="F4911" t="s">
        <v>118</v>
      </c>
      <c r="G4911" s="87">
        <v>43756</v>
      </c>
      <c r="H4911" t="s">
        <v>2974</v>
      </c>
      <c r="I4911" t="s">
        <v>5695</v>
      </c>
      <c r="J4911" t="s">
        <v>4825</v>
      </c>
      <c r="K4911">
        <v>10289</v>
      </c>
      <c r="L4911" t="s">
        <v>5696</v>
      </c>
      <c r="M4911" s="87">
        <v>43759</v>
      </c>
      <c r="N4911" t="s">
        <v>1635</v>
      </c>
      <c r="O4911" t="s">
        <v>1552</v>
      </c>
      <c r="P4911" s="61">
        <v>-8140</v>
      </c>
      <c r="Q4911" t="s">
        <v>1552</v>
      </c>
      <c r="R4911" s="61">
        <v>0</v>
      </c>
      <c r="S4911" s="61">
        <v>-8140</v>
      </c>
    </row>
    <row r="4912" spans="1:19" x14ac:dyDescent="0.2">
      <c r="A4912" t="s">
        <v>648</v>
      </c>
      <c r="B4912" t="s">
        <v>1065</v>
      </c>
      <c r="C4912" t="s">
        <v>1436</v>
      </c>
      <c r="D4912" t="s">
        <v>239</v>
      </c>
      <c r="E4912" t="s">
        <v>1546</v>
      </c>
      <c r="F4912" t="s">
        <v>118</v>
      </c>
      <c r="G4912" s="87">
        <v>43756</v>
      </c>
      <c r="H4912" t="s">
        <v>2974</v>
      </c>
      <c r="I4912" t="s">
        <v>5697</v>
      </c>
      <c r="J4912" t="s">
        <v>4754</v>
      </c>
      <c r="K4912">
        <v>10289</v>
      </c>
      <c r="L4912" t="s">
        <v>5696</v>
      </c>
      <c r="M4912" s="87">
        <v>43759</v>
      </c>
      <c r="N4912" t="s">
        <v>1635</v>
      </c>
      <c r="O4912" t="s">
        <v>1552</v>
      </c>
      <c r="P4912" s="61">
        <v>-916.66</v>
      </c>
      <c r="Q4912" t="s">
        <v>1552</v>
      </c>
      <c r="R4912" s="61">
        <v>0</v>
      </c>
      <c r="S4912" s="61">
        <v>-916.66</v>
      </c>
    </row>
    <row r="4913" spans="1:19" x14ac:dyDescent="0.2">
      <c r="A4913" t="s">
        <v>648</v>
      </c>
      <c r="B4913" t="s">
        <v>1065</v>
      </c>
      <c r="C4913" t="s">
        <v>1436</v>
      </c>
      <c r="D4913" t="s">
        <v>239</v>
      </c>
      <c r="E4913" t="s">
        <v>1546</v>
      </c>
      <c r="F4913" t="s">
        <v>118</v>
      </c>
      <c r="G4913" s="87">
        <v>43756</v>
      </c>
      <c r="H4913" t="s">
        <v>2974</v>
      </c>
      <c r="I4913" t="s">
        <v>5698</v>
      </c>
      <c r="J4913" t="s">
        <v>5699</v>
      </c>
      <c r="K4913">
        <v>10289</v>
      </c>
      <c r="L4913" t="s">
        <v>5696</v>
      </c>
      <c r="M4913" s="87">
        <v>43759</v>
      </c>
      <c r="N4913" t="s">
        <v>1635</v>
      </c>
      <c r="O4913" t="s">
        <v>1552</v>
      </c>
      <c r="P4913" s="61">
        <v>-550</v>
      </c>
      <c r="Q4913" t="s">
        <v>1552</v>
      </c>
      <c r="R4913" s="61">
        <v>0</v>
      </c>
      <c r="S4913" s="61">
        <v>-550</v>
      </c>
    </row>
    <row r="4914" spans="1:19" x14ac:dyDescent="0.2">
      <c r="A4914" t="s">
        <v>648</v>
      </c>
      <c r="B4914" t="s">
        <v>1065</v>
      </c>
      <c r="C4914" t="s">
        <v>1436</v>
      </c>
      <c r="D4914" t="s">
        <v>239</v>
      </c>
      <c r="E4914" t="s">
        <v>1546</v>
      </c>
      <c r="F4914" t="s">
        <v>118</v>
      </c>
      <c r="G4914" s="87">
        <v>43756</v>
      </c>
      <c r="H4914" t="s">
        <v>6807</v>
      </c>
      <c r="I4914" t="s">
        <v>6965</v>
      </c>
      <c r="J4914" t="s">
        <v>7402</v>
      </c>
      <c r="K4914">
        <v>10288</v>
      </c>
      <c r="L4914" t="s">
        <v>7403</v>
      </c>
      <c r="M4914" s="87">
        <v>43759</v>
      </c>
      <c r="N4914" t="s">
        <v>1635</v>
      </c>
      <c r="O4914" t="s">
        <v>1552</v>
      </c>
      <c r="P4914" s="61">
        <v>916.66</v>
      </c>
      <c r="Q4914" t="s">
        <v>1552</v>
      </c>
      <c r="R4914" s="61">
        <v>916.66</v>
      </c>
      <c r="S4914" s="61">
        <v>0</v>
      </c>
    </row>
    <row r="4915" spans="1:19" x14ac:dyDescent="0.2">
      <c r="A4915" t="s">
        <v>648</v>
      </c>
      <c r="B4915" t="s">
        <v>1065</v>
      </c>
      <c r="C4915" t="s">
        <v>1436</v>
      </c>
      <c r="D4915" t="s">
        <v>239</v>
      </c>
      <c r="E4915" t="s">
        <v>1546</v>
      </c>
      <c r="F4915" t="s">
        <v>118</v>
      </c>
      <c r="G4915" s="87">
        <v>43756</v>
      </c>
      <c r="H4915" t="s">
        <v>6820</v>
      </c>
      <c r="I4915" t="s">
        <v>7404</v>
      </c>
      <c r="K4915">
        <v>10289</v>
      </c>
      <c r="L4915" t="s">
        <v>7405</v>
      </c>
      <c r="M4915" s="87">
        <v>43759</v>
      </c>
      <c r="N4915" t="s">
        <v>1635</v>
      </c>
      <c r="O4915" t="s">
        <v>1552</v>
      </c>
      <c r="P4915" s="61">
        <v>-100</v>
      </c>
      <c r="Q4915" t="s">
        <v>1552</v>
      </c>
      <c r="R4915" s="61">
        <v>0</v>
      </c>
      <c r="S4915" s="61">
        <v>-100</v>
      </c>
    </row>
    <row r="4916" spans="1:19" x14ac:dyDescent="0.2">
      <c r="A4916" t="s">
        <v>648</v>
      </c>
      <c r="B4916" t="s">
        <v>1065</v>
      </c>
      <c r="C4916" t="s">
        <v>1436</v>
      </c>
      <c r="D4916" t="s">
        <v>239</v>
      </c>
      <c r="E4916" t="s">
        <v>1546</v>
      </c>
      <c r="F4916" t="s">
        <v>118</v>
      </c>
      <c r="G4916" s="87">
        <v>43756</v>
      </c>
      <c r="H4916" t="s">
        <v>6820</v>
      </c>
      <c r="I4916" t="s">
        <v>6976</v>
      </c>
      <c r="K4916">
        <v>10289</v>
      </c>
      <c r="L4916" t="s">
        <v>7405</v>
      </c>
      <c r="M4916" s="87">
        <v>43759</v>
      </c>
      <c r="N4916" t="s">
        <v>1635</v>
      </c>
      <c r="O4916" t="s">
        <v>1552</v>
      </c>
      <c r="P4916" s="61">
        <v>-200</v>
      </c>
      <c r="Q4916" t="s">
        <v>1552</v>
      </c>
      <c r="R4916" s="61">
        <v>0</v>
      </c>
      <c r="S4916" s="61">
        <v>-200</v>
      </c>
    </row>
    <row r="4917" spans="1:19" x14ac:dyDescent="0.2">
      <c r="A4917" t="s">
        <v>648</v>
      </c>
      <c r="B4917" t="s">
        <v>1065</v>
      </c>
      <c r="C4917" t="s">
        <v>1436</v>
      </c>
      <c r="D4917" t="s">
        <v>239</v>
      </c>
      <c r="E4917" t="s">
        <v>1546</v>
      </c>
      <c r="F4917" t="s">
        <v>118</v>
      </c>
      <c r="G4917" s="87">
        <v>43756</v>
      </c>
      <c r="H4917" t="s">
        <v>6807</v>
      </c>
      <c r="I4917" t="s">
        <v>7039</v>
      </c>
      <c r="J4917" t="s">
        <v>7406</v>
      </c>
      <c r="K4917">
        <v>10288</v>
      </c>
      <c r="L4917" t="s">
        <v>7403</v>
      </c>
      <c r="M4917" s="87">
        <v>43759</v>
      </c>
      <c r="N4917" t="s">
        <v>1635</v>
      </c>
      <c r="O4917" t="s">
        <v>1552</v>
      </c>
      <c r="P4917" s="61">
        <v>8140</v>
      </c>
      <c r="Q4917" t="s">
        <v>1552</v>
      </c>
      <c r="R4917" s="61">
        <v>8140</v>
      </c>
      <c r="S4917" s="61">
        <v>0</v>
      </c>
    </row>
    <row r="4918" spans="1:19" x14ac:dyDescent="0.2">
      <c r="A4918" t="s">
        <v>648</v>
      </c>
      <c r="B4918" t="s">
        <v>1065</v>
      </c>
      <c r="C4918" t="s">
        <v>1436</v>
      </c>
      <c r="D4918" t="s">
        <v>239</v>
      </c>
      <c r="E4918" t="s">
        <v>1546</v>
      </c>
      <c r="F4918" t="s">
        <v>118</v>
      </c>
      <c r="G4918" s="87">
        <v>43756</v>
      </c>
      <c r="H4918" t="s">
        <v>6807</v>
      </c>
      <c r="I4918" t="s">
        <v>7407</v>
      </c>
      <c r="J4918" t="s">
        <v>7408</v>
      </c>
      <c r="K4918">
        <v>10288</v>
      </c>
      <c r="L4918" t="s">
        <v>7403</v>
      </c>
      <c r="M4918" s="87">
        <v>43759</v>
      </c>
      <c r="N4918" t="s">
        <v>1635</v>
      </c>
      <c r="O4918" t="s">
        <v>1552</v>
      </c>
      <c r="P4918" s="61">
        <v>550</v>
      </c>
      <c r="Q4918" t="s">
        <v>1552</v>
      </c>
      <c r="R4918" s="61">
        <v>550</v>
      </c>
      <c r="S4918" s="61">
        <v>0</v>
      </c>
    </row>
    <row r="4919" spans="1:19" x14ac:dyDescent="0.2">
      <c r="A4919" t="s">
        <v>648</v>
      </c>
      <c r="B4919" t="s">
        <v>1065</v>
      </c>
      <c r="C4919" t="s">
        <v>1436</v>
      </c>
      <c r="D4919" t="s">
        <v>239</v>
      </c>
      <c r="E4919" t="s">
        <v>1546</v>
      </c>
      <c r="F4919" t="s">
        <v>118</v>
      </c>
      <c r="G4919" s="87">
        <v>43760</v>
      </c>
      <c r="H4919" t="s">
        <v>2974</v>
      </c>
      <c r="I4919" t="s">
        <v>4485</v>
      </c>
      <c r="J4919" t="s">
        <v>4549</v>
      </c>
      <c r="K4919">
        <v>10292</v>
      </c>
      <c r="L4919" t="s">
        <v>5700</v>
      </c>
      <c r="M4919" s="87">
        <v>43768</v>
      </c>
      <c r="N4919" t="s">
        <v>1551</v>
      </c>
      <c r="O4919" t="s">
        <v>1552</v>
      </c>
      <c r="P4919" s="61">
        <v>1375</v>
      </c>
      <c r="Q4919" t="s">
        <v>1552</v>
      </c>
      <c r="R4919" s="61">
        <v>1375</v>
      </c>
      <c r="S4919" s="61">
        <v>0</v>
      </c>
    </row>
    <row r="4920" spans="1:19" x14ac:dyDescent="0.2">
      <c r="A4920" t="s">
        <v>648</v>
      </c>
      <c r="B4920" t="s">
        <v>1065</v>
      </c>
      <c r="C4920" t="s">
        <v>1436</v>
      </c>
      <c r="D4920" t="s">
        <v>239</v>
      </c>
      <c r="E4920" t="s">
        <v>1546</v>
      </c>
      <c r="F4920" t="s">
        <v>118</v>
      </c>
      <c r="G4920" s="87">
        <v>43760</v>
      </c>
      <c r="H4920" t="s">
        <v>2974</v>
      </c>
      <c r="I4920" t="s">
        <v>4485</v>
      </c>
      <c r="J4920" t="s">
        <v>4649</v>
      </c>
      <c r="K4920">
        <v>10292</v>
      </c>
      <c r="L4920" t="s">
        <v>5700</v>
      </c>
      <c r="M4920" s="87">
        <v>43768</v>
      </c>
      <c r="N4920" t="s">
        <v>1551</v>
      </c>
      <c r="O4920" t="s">
        <v>1552</v>
      </c>
      <c r="P4920" s="61">
        <v>300</v>
      </c>
      <c r="Q4920" t="s">
        <v>1552</v>
      </c>
      <c r="R4920" s="61">
        <v>300</v>
      </c>
      <c r="S4920" s="61">
        <v>0</v>
      </c>
    </row>
    <row r="4921" spans="1:19" x14ac:dyDescent="0.2">
      <c r="A4921" t="s">
        <v>648</v>
      </c>
      <c r="B4921" t="s">
        <v>1065</v>
      </c>
      <c r="C4921" t="s">
        <v>1436</v>
      </c>
      <c r="D4921" t="s">
        <v>239</v>
      </c>
      <c r="E4921" t="s">
        <v>1546</v>
      </c>
      <c r="F4921" t="s">
        <v>118</v>
      </c>
      <c r="G4921" s="87">
        <v>43760</v>
      </c>
      <c r="H4921" t="s">
        <v>2974</v>
      </c>
      <c r="I4921" t="s">
        <v>4485</v>
      </c>
      <c r="J4921" t="s">
        <v>4737</v>
      </c>
      <c r="K4921">
        <v>10292</v>
      </c>
      <c r="L4921" t="s">
        <v>5700</v>
      </c>
      <c r="M4921" s="87">
        <v>43768</v>
      </c>
      <c r="N4921" t="s">
        <v>1551</v>
      </c>
      <c r="O4921" t="s">
        <v>1552</v>
      </c>
      <c r="P4921" s="61">
        <v>109.95</v>
      </c>
      <c r="Q4921" t="s">
        <v>1552</v>
      </c>
      <c r="R4921" s="61">
        <v>109.95</v>
      </c>
      <c r="S4921" s="61">
        <v>0</v>
      </c>
    </row>
    <row r="4922" spans="1:19" x14ac:dyDescent="0.2">
      <c r="A4922" t="s">
        <v>648</v>
      </c>
      <c r="B4922" t="s">
        <v>1065</v>
      </c>
      <c r="C4922" t="s">
        <v>1436</v>
      </c>
      <c r="D4922" t="s">
        <v>239</v>
      </c>
      <c r="E4922" t="s">
        <v>1546</v>
      </c>
      <c r="F4922" t="s">
        <v>118</v>
      </c>
      <c r="G4922" s="87">
        <v>43760</v>
      </c>
      <c r="H4922" t="s">
        <v>2974</v>
      </c>
      <c r="I4922" t="s">
        <v>4485</v>
      </c>
      <c r="J4922" t="s">
        <v>4740</v>
      </c>
      <c r="K4922">
        <v>10292</v>
      </c>
      <c r="L4922" t="s">
        <v>5700</v>
      </c>
      <c r="M4922" s="87">
        <v>43768</v>
      </c>
      <c r="N4922" t="s">
        <v>1551</v>
      </c>
      <c r="O4922" t="s">
        <v>1552</v>
      </c>
      <c r="P4922" s="61">
        <v>1300</v>
      </c>
      <c r="Q4922" t="s">
        <v>1552</v>
      </c>
      <c r="R4922" s="61">
        <v>1300</v>
      </c>
      <c r="S4922" s="61">
        <v>0</v>
      </c>
    </row>
    <row r="4923" spans="1:19" x14ac:dyDescent="0.2">
      <c r="A4923" t="s">
        <v>648</v>
      </c>
      <c r="B4923" t="s">
        <v>1065</v>
      </c>
      <c r="C4923" t="s">
        <v>1436</v>
      </c>
      <c r="D4923" t="s">
        <v>239</v>
      </c>
      <c r="E4923" t="s">
        <v>1546</v>
      </c>
      <c r="F4923" t="s">
        <v>118</v>
      </c>
      <c r="G4923" s="87">
        <v>43760</v>
      </c>
      <c r="H4923" t="s">
        <v>2974</v>
      </c>
      <c r="I4923" t="s">
        <v>4485</v>
      </c>
      <c r="J4923" t="s">
        <v>5702</v>
      </c>
      <c r="K4923">
        <v>10292</v>
      </c>
      <c r="L4923" t="s">
        <v>5700</v>
      </c>
      <c r="M4923" s="87">
        <v>43768</v>
      </c>
      <c r="N4923" t="s">
        <v>1551</v>
      </c>
      <c r="O4923" t="s">
        <v>1552</v>
      </c>
      <c r="P4923" s="61">
        <v>5750</v>
      </c>
      <c r="Q4923" t="s">
        <v>1552</v>
      </c>
      <c r="R4923" s="61">
        <v>5750</v>
      </c>
      <c r="S4923" s="61">
        <v>0</v>
      </c>
    </row>
    <row r="4924" spans="1:19" x14ac:dyDescent="0.2">
      <c r="A4924" t="s">
        <v>648</v>
      </c>
      <c r="B4924" t="s">
        <v>1065</v>
      </c>
      <c r="C4924" t="s">
        <v>1436</v>
      </c>
      <c r="D4924" t="s">
        <v>239</v>
      </c>
      <c r="E4924" t="s">
        <v>1546</v>
      </c>
      <c r="F4924" t="s">
        <v>118</v>
      </c>
      <c r="G4924" s="87">
        <v>43760</v>
      </c>
      <c r="H4924" t="s">
        <v>2974</v>
      </c>
      <c r="I4924" t="s">
        <v>4485</v>
      </c>
      <c r="J4924" t="s">
        <v>5701</v>
      </c>
      <c r="K4924">
        <v>10292</v>
      </c>
      <c r="L4924" t="s">
        <v>5700</v>
      </c>
      <c r="M4924" s="87">
        <v>43768</v>
      </c>
      <c r="N4924" t="s">
        <v>1551</v>
      </c>
      <c r="O4924" t="s">
        <v>1552</v>
      </c>
      <c r="P4924" s="61">
        <v>69.53</v>
      </c>
      <c r="Q4924" t="s">
        <v>1552</v>
      </c>
      <c r="R4924" s="61">
        <v>69.53</v>
      </c>
      <c r="S4924" s="61">
        <v>0</v>
      </c>
    </row>
    <row r="4925" spans="1:19" x14ac:dyDescent="0.2">
      <c r="A4925" t="s">
        <v>648</v>
      </c>
      <c r="B4925" t="s">
        <v>1065</v>
      </c>
      <c r="C4925" t="s">
        <v>1436</v>
      </c>
      <c r="D4925" t="s">
        <v>239</v>
      </c>
      <c r="E4925" t="s">
        <v>1546</v>
      </c>
      <c r="F4925" t="s">
        <v>118</v>
      </c>
      <c r="G4925" s="87">
        <v>43760</v>
      </c>
      <c r="H4925" t="s">
        <v>6895</v>
      </c>
      <c r="I4925" t="s">
        <v>6989</v>
      </c>
      <c r="J4925" t="s">
        <v>7409</v>
      </c>
      <c r="K4925">
        <v>10292</v>
      </c>
      <c r="L4925" t="s">
        <v>7410</v>
      </c>
      <c r="M4925" s="87">
        <v>43768</v>
      </c>
      <c r="N4925" t="s">
        <v>1551</v>
      </c>
      <c r="O4925" t="s">
        <v>1552</v>
      </c>
      <c r="P4925" s="61">
        <v>550</v>
      </c>
      <c r="Q4925" t="s">
        <v>1552</v>
      </c>
      <c r="R4925" s="61">
        <v>550</v>
      </c>
      <c r="S4925" s="61">
        <v>0</v>
      </c>
    </row>
    <row r="4926" spans="1:19" x14ac:dyDescent="0.2">
      <c r="A4926" t="s">
        <v>648</v>
      </c>
      <c r="B4926" t="s">
        <v>1065</v>
      </c>
      <c r="C4926" t="s">
        <v>1436</v>
      </c>
      <c r="D4926" t="s">
        <v>239</v>
      </c>
      <c r="E4926" t="s">
        <v>1546</v>
      </c>
      <c r="F4926" t="s">
        <v>118</v>
      </c>
      <c r="G4926" s="87">
        <v>43760</v>
      </c>
      <c r="H4926" t="s">
        <v>6820</v>
      </c>
      <c r="I4926" t="s">
        <v>6921</v>
      </c>
      <c r="K4926">
        <v>10292</v>
      </c>
      <c r="L4926" t="s">
        <v>7411</v>
      </c>
      <c r="M4926" s="87">
        <v>43768</v>
      </c>
      <c r="N4926" t="s">
        <v>1551</v>
      </c>
      <c r="O4926" t="s">
        <v>1552</v>
      </c>
      <c r="P4926" s="61">
        <v>-300</v>
      </c>
      <c r="Q4926" t="s">
        <v>1552</v>
      </c>
      <c r="R4926" s="61">
        <v>0</v>
      </c>
      <c r="S4926" s="61">
        <v>-300</v>
      </c>
    </row>
    <row r="4927" spans="1:19" x14ac:dyDescent="0.2">
      <c r="A4927" t="s">
        <v>648</v>
      </c>
      <c r="B4927" t="s">
        <v>1065</v>
      </c>
      <c r="C4927" t="s">
        <v>1436</v>
      </c>
      <c r="D4927" t="s">
        <v>239</v>
      </c>
      <c r="E4927" t="s">
        <v>1546</v>
      </c>
      <c r="F4927" t="s">
        <v>118</v>
      </c>
      <c r="G4927" s="87">
        <v>43760</v>
      </c>
      <c r="H4927" t="s">
        <v>6820</v>
      </c>
      <c r="I4927" t="s">
        <v>6854</v>
      </c>
      <c r="K4927">
        <v>10292</v>
      </c>
      <c r="L4927" t="s">
        <v>7411</v>
      </c>
      <c r="M4927" s="87">
        <v>43768</v>
      </c>
      <c r="N4927" t="s">
        <v>1551</v>
      </c>
      <c r="O4927" t="s">
        <v>1552</v>
      </c>
      <c r="P4927" s="61">
        <v>-1375</v>
      </c>
      <c r="Q4927" t="s">
        <v>1552</v>
      </c>
      <c r="R4927" s="61">
        <v>0</v>
      </c>
      <c r="S4927" s="61">
        <v>-1375</v>
      </c>
    </row>
    <row r="4928" spans="1:19" x14ac:dyDescent="0.2">
      <c r="A4928" t="s">
        <v>648</v>
      </c>
      <c r="B4928" t="s">
        <v>1065</v>
      </c>
      <c r="C4928" t="s">
        <v>1436</v>
      </c>
      <c r="D4928" t="s">
        <v>239</v>
      </c>
      <c r="E4928" t="s">
        <v>1546</v>
      </c>
      <c r="F4928" t="s">
        <v>118</v>
      </c>
      <c r="G4928" s="87">
        <v>43760</v>
      </c>
      <c r="H4928" t="s">
        <v>6820</v>
      </c>
      <c r="I4928" t="s">
        <v>7412</v>
      </c>
      <c r="K4928">
        <v>10292</v>
      </c>
      <c r="L4928" t="s">
        <v>7411</v>
      </c>
      <c r="M4928" s="87">
        <v>43768</v>
      </c>
      <c r="N4928" t="s">
        <v>1551</v>
      </c>
      <c r="O4928" t="s">
        <v>1552</v>
      </c>
      <c r="P4928" s="61">
        <v>-69.53</v>
      </c>
      <c r="Q4928" t="s">
        <v>1552</v>
      </c>
      <c r="R4928" s="61">
        <v>0</v>
      </c>
      <c r="S4928" s="61">
        <v>-69.53</v>
      </c>
    </row>
    <row r="4929" spans="1:19" x14ac:dyDescent="0.2">
      <c r="A4929" t="s">
        <v>648</v>
      </c>
      <c r="B4929" t="s">
        <v>1065</v>
      </c>
      <c r="C4929" t="s">
        <v>1436</v>
      </c>
      <c r="D4929" t="s">
        <v>239</v>
      </c>
      <c r="E4929" t="s">
        <v>1546</v>
      </c>
      <c r="F4929" t="s">
        <v>118</v>
      </c>
      <c r="G4929" s="87">
        <v>43760</v>
      </c>
      <c r="H4929" t="s">
        <v>6820</v>
      </c>
      <c r="I4929" t="s">
        <v>7413</v>
      </c>
      <c r="K4929">
        <v>10292</v>
      </c>
      <c r="L4929" t="s">
        <v>7411</v>
      </c>
      <c r="M4929" s="87">
        <v>43768</v>
      </c>
      <c r="N4929" t="s">
        <v>1551</v>
      </c>
      <c r="O4929" t="s">
        <v>1552</v>
      </c>
      <c r="P4929" s="61">
        <v>-5750</v>
      </c>
      <c r="Q4929" t="s">
        <v>1552</v>
      </c>
      <c r="R4929" s="61">
        <v>0</v>
      </c>
      <c r="S4929" s="61">
        <v>-5750</v>
      </c>
    </row>
    <row r="4930" spans="1:19" x14ac:dyDescent="0.2">
      <c r="A4930" t="s">
        <v>648</v>
      </c>
      <c r="B4930" t="s">
        <v>1065</v>
      </c>
      <c r="C4930" t="s">
        <v>1436</v>
      </c>
      <c r="D4930" t="s">
        <v>239</v>
      </c>
      <c r="E4930" t="s">
        <v>1546</v>
      </c>
      <c r="F4930" t="s">
        <v>118</v>
      </c>
      <c r="G4930" s="87">
        <v>43760</v>
      </c>
      <c r="H4930" t="s">
        <v>6820</v>
      </c>
      <c r="I4930" t="s">
        <v>6984</v>
      </c>
      <c r="K4930">
        <v>10292</v>
      </c>
      <c r="L4930" t="s">
        <v>7411</v>
      </c>
      <c r="M4930" s="87">
        <v>43768</v>
      </c>
      <c r="N4930" t="s">
        <v>1551</v>
      </c>
      <c r="O4930" t="s">
        <v>1552</v>
      </c>
      <c r="P4930" s="61">
        <v>-109.95</v>
      </c>
      <c r="Q4930" t="s">
        <v>1552</v>
      </c>
      <c r="R4930" s="61">
        <v>0</v>
      </c>
      <c r="S4930" s="61">
        <v>-109.95</v>
      </c>
    </row>
    <row r="4931" spans="1:19" x14ac:dyDescent="0.2">
      <c r="A4931" t="s">
        <v>648</v>
      </c>
      <c r="B4931" t="s">
        <v>1065</v>
      </c>
      <c r="C4931" t="s">
        <v>1436</v>
      </c>
      <c r="D4931" t="s">
        <v>239</v>
      </c>
      <c r="E4931" t="s">
        <v>1546</v>
      </c>
      <c r="F4931" t="s">
        <v>118</v>
      </c>
      <c r="G4931" s="87">
        <v>43760</v>
      </c>
      <c r="H4931" t="s">
        <v>6820</v>
      </c>
      <c r="I4931" t="s">
        <v>6839</v>
      </c>
      <c r="K4931">
        <v>10292</v>
      </c>
      <c r="L4931" t="s">
        <v>7414</v>
      </c>
      <c r="M4931" s="87">
        <v>43768</v>
      </c>
      <c r="N4931" t="s">
        <v>1551</v>
      </c>
      <c r="O4931" t="s">
        <v>1552</v>
      </c>
      <c r="P4931" s="61">
        <v>-164.43</v>
      </c>
      <c r="Q4931" t="s">
        <v>1552</v>
      </c>
      <c r="R4931" s="61">
        <v>0</v>
      </c>
      <c r="S4931" s="61">
        <v>-164.43</v>
      </c>
    </row>
    <row r="4932" spans="1:19" x14ac:dyDescent="0.2">
      <c r="A4932" t="s">
        <v>648</v>
      </c>
      <c r="B4932" t="s">
        <v>1065</v>
      </c>
      <c r="C4932" t="s">
        <v>1436</v>
      </c>
      <c r="D4932" t="s">
        <v>239</v>
      </c>
      <c r="E4932" t="s">
        <v>1546</v>
      </c>
      <c r="F4932" t="s">
        <v>118</v>
      </c>
      <c r="G4932" s="87">
        <v>43760</v>
      </c>
      <c r="H4932" t="s">
        <v>6820</v>
      </c>
      <c r="I4932" t="s">
        <v>6841</v>
      </c>
      <c r="K4932">
        <v>10292</v>
      </c>
      <c r="L4932" t="s">
        <v>7414</v>
      </c>
      <c r="M4932" s="87">
        <v>43768</v>
      </c>
      <c r="N4932" t="s">
        <v>1551</v>
      </c>
      <c r="O4932" t="s">
        <v>1552</v>
      </c>
      <c r="P4932" s="61">
        <v>-276.57</v>
      </c>
      <c r="Q4932" t="s">
        <v>1552</v>
      </c>
      <c r="R4932" s="61">
        <v>0</v>
      </c>
      <c r="S4932" s="61">
        <v>-276.57</v>
      </c>
    </row>
    <row r="4933" spans="1:19" x14ac:dyDescent="0.2">
      <c r="A4933" t="s">
        <v>648</v>
      </c>
      <c r="B4933" t="s">
        <v>1065</v>
      </c>
      <c r="C4933" t="s">
        <v>1436</v>
      </c>
      <c r="D4933" t="s">
        <v>239</v>
      </c>
      <c r="E4933" t="s">
        <v>1546</v>
      </c>
      <c r="F4933" t="s">
        <v>118</v>
      </c>
      <c r="G4933" s="87">
        <v>43760</v>
      </c>
      <c r="H4933" t="s">
        <v>6820</v>
      </c>
      <c r="I4933" t="s">
        <v>6842</v>
      </c>
      <c r="K4933">
        <v>10292</v>
      </c>
      <c r="L4933" t="s">
        <v>7414</v>
      </c>
      <c r="M4933" s="87">
        <v>43768</v>
      </c>
      <c r="N4933" t="s">
        <v>1551</v>
      </c>
      <c r="O4933" t="s">
        <v>1552</v>
      </c>
      <c r="P4933" s="61">
        <v>-219.23</v>
      </c>
      <c r="Q4933" t="s">
        <v>1552</v>
      </c>
      <c r="R4933" s="61">
        <v>0</v>
      </c>
      <c r="S4933" s="61">
        <v>-219.23</v>
      </c>
    </row>
    <row r="4934" spans="1:19" x14ac:dyDescent="0.2">
      <c r="A4934" t="s">
        <v>648</v>
      </c>
      <c r="B4934" t="s">
        <v>1065</v>
      </c>
      <c r="C4934" t="s">
        <v>1436</v>
      </c>
      <c r="D4934" t="s">
        <v>239</v>
      </c>
      <c r="E4934" t="s">
        <v>1546</v>
      </c>
      <c r="F4934" t="s">
        <v>118</v>
      </c>
      <c r="G4934" s="87">
        <v>43760</v>
      </c>
      <c r="H4934" t="s">
        <v>6820</v>
      </c>
      <c r="I4934" t="s">
        <v>6843</v>
      </c>
      <c r="K4934">
        <v>10292</v>
      </c>
      <c r="L4934" t="s">
        <v>7414</v>
      </c>
      <c r="M4934" s="87">
        <v>43768</v>
      </c>
      <c r="N4934" t="s">
        <v>1551</v>
      </c>
      <c r="O4934" t="s">
        <v>1552</v>
      </c>
      <c r="P4934" s="61">
        <v>-242.26</v>
      </c>
      <c r="Q4934" t="s">
        <v>1552</v>
      </c>
      <c r="R4934" s="61">
        <v>0</v>
      </c>
      <c r="S4934" s="61">
        <v>-242.26</v>
      </c>
    </row>
    <row r="4935" spans="1:19" x14ac:dyDescent="0.2">
      <c r="A4935" t="s">
        <v>648</v>
      </c>
      <c r="B4935" t="s">
        <v>1065</v>
      </c>
      <c r="C4935" t="s">
        <v>1436</v>
      </c>
      <c r="D4935" t="s">
        <v>239</v>
      </c>
      <c r="E4935" t="s">
        <v>1546</v>
      </c>
      <c r="F4935" t="s">
        <v>118</v>
      </c>
      <c r="G4935" s="87">
        <v>43760</v>
      </c>
      <c r="H4935" t="s">
        <v>6820</v>
      </c>
      <c r="I4935" t="s">
        <v>6844</v>
      </c>
      <c r="K4935">
        <v>10292</v>
      </c>
      <c r="L4935" t="s">
        <v>7414</v>
      </c>
      <c r="M4935" s="87">
        <v>43768</v>
      </c>
      <c r="N4935" t="s">
        <v>1551</v>
      </c>
      <c r="O4935" t="s">
        <v>1552</v>
      </c>
      <c r="P4935" s="61">
        <v>-457.51</v>
      </c>
      <c r="Q4935" t="s">
        <v>1552</v>
      </c>
      <c r="R4935" s="61">
        <v>0</v>
      </c>
      <c r="S4935" s="61">
        <v>-457.51</v>
      </c>
    </row>
    <row r="4936" spans="1:19" x14ac:dyDescent="0.2">
      <c r="A4936" t="s">
        <v>648</v>
      </c>
      <c r="B4936" t="s">
        <v>1065</v>
      </c>
      <c r="C4936" t="s">
        <v>1436</v>
      </c>
      <c r="D4936" t="s">
        <v>239</v>
      </c>
      <c r="E4936" t="s">
        <v>1546</v>
      </c>
      <c r="F4936" t="s">
        <v>118</v>
      </c>
      <c r="G4936" s="87">
        <v>43760</v>
      </c>
      <c r="H4936" t="s">
        <v>6820</v>
      </c>
      <c r="I4936" t="s">
        <v>6845</v>
      </c>
      <c r="K4936">
        <v>10292</v>
      </c>
      <c r="L4936" t="s">
        <v>7414</v>
      </c>
      <c r="M4936" s="87">
        <v>43768</v>
      </c>
      <c r="N4936" t="s">
        <v>1551</v>
      </c>
      <c r="O4936" t="s">
        <v>1552</v>
      </c>
      <c r="P4936" s="61">
        <v>-331.35</v>
      </c>
      <c r="Q4936" t="s">
        <v>1552</v>
      </c>
      <c r="R4936" s="61">
        <v>0</v>
      </c>
      <c r="S4936" s="61">
        <v>-331.35</v>
      </c>
    </row>
    <row r="4937" spans="1:19" x14ac:dyDescent="0.2">
      <c r="A4937" t="s">
        <v>648</v>
      </c>
      <c r="B4937" t="s">
        <v>1065</v>
      </c>
      <c r="C4937" t="s">
        <v>1436</v>
      </c>
      <c r="D4937" t="s">
        <v>239</v>
      </c>
      <c r="E4937" t="s">
        <v>1546</v>
      </c>
      <c r="F4937" t="s">
        <v>118</v>
      </c>
      <c r="G4937" s="87">
        <v>43760</v>
      </c>
      <c r="H4937" t="s">
        <v>6820</v>
      </c>
      <c r="I4937" t="s">
        <v>6846</v>
      </c>
      <c r="K4937">
        <v>10292</v>
      </c>
      <c r="L4937" t="s">
        <v>7414</v>
      </c>
      <c r="M4937" s="87">
        <v>43768</v>
      </c>
      <c r="N4937" t="s">
        <v>1551</v>
      </c>
      <c r="O4937" t="s">
        <v>1552</v>
      </c>
      <c r="P4937" s="61">
        <v>-264.7</v>
      </c>
      <c r="Q4937" t="s">
        <v>1552</v>
      </c>
      <c r="R4937" s="61">
        <v>0</v>
      </c>
      <c r="S4937" s="61">
        <v>-264.7</v>
      </c>
    </row>
    <row r="4938" spans="1:19" x14ac:dyDescent="0.2">
      <c r="A4938" t="s">
        <v>648</v>
      </c>
      <c r="B4938" t="s">
        <v>1065</v>
      </c>
      <c r="C4938" t="s">
        <v>1436</v>
      </c>
      <c r="D4938" t="s">
        <v>239</v>
      </c>
      <c r="E4938" t="s">
        <v>1546</v>
      </c>
      <c r="F4938" t="s">
        <v>118</v>
      </c>
      <c r="G4938" s="87">
        <v>43760</v>
      </c>
      <c r="H4938" t="s">
        <v>6820</v>
      </c>
      <c r="I4938" t="s">
        <v>6988</v>
      </c>
      <c r="K4938">
        <v>10292</v>
      </c>
      <c r="L4938" t="s">
        <v>7411</v>
      </c>
      <c r="M4938" s="87">
        <v>43768</v>
      </c>
      <c r="N4938" t="s">
        <v>1551</v>
      </c>
      <c r="O4938" t="s">
        <v>1552</v>
      </c>
      <c r="P4938" s="61">
        <v>-1300</v>
      </c>
      <c r="Q4938" t="s">
        <v>1552</v>
      </c>
      <c r="R4938" s="61">
        <v>0</v>
      </c>
      <c r="S4938" s="61">
        <v>-1300</v>
      </c>
    </row>
    <row r="4939" spans="1:19" x14ac:dyDescent="0.2">
      <c r="A4939" t="s">
        <v>648</v>
      </c>
      <c r="B4939" t="s">
        <v>1065</v>
      </c>
      <c r="C4939" t="s">
        <v>1436</v>
      </c>
      <c r="D4939" t="s">
        <v>239</v>
      </c>
      <c r="E4939" t="s">
        <v>1546</v>
      </c>
      <c r="F4939" t="s">
        <v>118</v>
      </c>
      <c r="G4939" s="87">
        <v>43761</v>
      </c>
      <c r="H4939" t="s">
        <v>2974</v>
      </c>
      <c r="I4939" t="s">
        <v>4485</v>
      </c>
      <c r="J4939" t="s">
        <v>4870</v>
      </c>
      <c r="K4939">
        <v>10292</v>
      </c>
      <c r="L4939" t="s">
        <v>5707</v>
      </c>
      <c r="M4939" s="87">
        <v>43768</v>
      </c>
      <c r="N4939" t="s">
        <v>1551</v>
      </c>
      <c r="O4939" t="s">
        <v>1552</v>
      </c>
      <c r="P4939" s="61">
        <v>110.97</v>
      </c>
      <c r="Q4939" t="s">
        <v>1552</v>
      </c>
      <c r="R4939" s="61">
        <v>110.97</v>
      </c>
      <c r="S4939" s="61">
        <v>0</v>
      </c>
    </row>
    <row r="4940" spans="1:19" x14ac:dyDescent="0.2">
      <c r="A4940" t="s">
        <v>648</v>
      </c>
      <c r="B4940" t="s">
        <v>1065</v>
      </c>
      <c r="C4940" t="s">
        <v>1436</v>
      </c>
      <c r="D4940" t="s">
        <v>239</v>
      </c>
      <c r="E4940" t="s">
        <v>1546</v>
      </c>
      <c r="F4940" t="s">
        <v>118</v>
      </c>
      <c r="G4940" s="87">
        <v>43761</v>
      </c>
      <c r="H4940" t="s">
        <v>2974</v>
      </c>
      <c r="I4940" t="s">
        <v>4485</v>
      </c>
      <c r="J4940" t="s">
        <v>5708</v>
      </c>
      <c r="K4940">
        <v>10292</v>
      </c>
      <c r="L4940" t="s">
        <v>5707</v>
      </c>
      <c r="M4940" s="87">
        <v>43768</v>
      </c>
      <c r="N4940" t="s">
        <v>1551</v>
      </c>
      <c r="O4940" t="s">
        <v>1552</v>
      </c>
      <c r="P4940" s="61">
        <v>129.47</v>
      </c>
      <c r="Q4940" t="s">
        <v>1552</v>
      </c>
      <c r="R4940" s="61">
        <v>129.47</v>
      </c>
      <c r="S4940" s="61">
        <v>0</v>
      </c>
    </row>
    <row r="4941" spans="1:19" x14ac:dyDescent="0.2">
      <c r="A4941" t="s">
        <v>648</v>
      </c>
      <c r="B4941" t="s">
        <v>1065</v>
      </c>
      <c r="C4941" t="s">
        <v>1436</v>
      </c>
      <c r="D4941" t="s">
        <v>239</v>
      </c>
      <c r="E4941" t="s">
        <v>1546</v>
      </c>
      <c r="F4941" t="s">
        <v>118</v>
      </c>
      <c r="G4941" s="87">
        <v>43761</v>
      </c>
      <c r="H4941" t="s">
        <v>2974</v>
      </c>
      <c r="I4941" t="s">
        <v>4485</v>
      </c>
      <c r="J4941" t="s">
        <v>5706</v>
      </c>
      <c r="K4941">
        <v>10292</v>
      </c>
      <c r="L4941" t="s">
        <v>5707</v>
      </c>
      <c r="M4941" s="87">
        <v>43768</v>
      </c>
      <c r="N4941" t="s">
        <v>1551</v>
      </c>
      <c r="O4941" t="s">
        <v>1552</v>
      </c>
      <c r="P4941" s="61">
        <v>300</v>
      </c>
      <c r="Q4941" t="s">
        <v>1552</v>
      </c>
      <c r="R4941" s="61">
        <v>300</v>
      </c>
      <c r="S4941" s="61">
        <v>0</v>
      </c>
    </row>
    <row r="4942" spans="1:19" x14ac:dyDescent="0.2">
      <c r="A4942" t="s">
        <v>648</v>
      </c>
      <c r="B4942" t="s">
        <v>1065</v>
      </c>
      <c r="C4942" t="s">
        <v>1436</v>
      </c>
      <c r="D4942" t="s">
        <v>239</v>
      </c>
      <c r="E4942" t="s">
        <v>1546</v>
      </c>
      <c r="F4942" t="s">
        <v>118</v>
      </c>
      <c r="G4942" s="87">
        <v>43761</v>
      </c>
      <c r="H4942" t="s">
        <v>2974</v>
      </c>
      <c r="I4942" t="s">
        <v>5711</v>
      </c>
      <c r="J4942" t="s">
        <v>5712</v>
      </c>
      <c r="K4942">
        <v>10292</v>
      </c>
      <c r="L4942" t="s">
        <v>5713</v>
      </c>
      <c r="M4942" s="87">
        <v>43768</v>
      </c>
      <c r="N4942" t="s">
        <v>1551</v>
      </c>
      <c r="O4942" t="s">
        <v>1552</v>
      </c>
      <c r="P4942" s="61">
        <v>-924</v>
      </c>
      <c r="Q4942" t="s">
        <v>1552</v>
      </c>
      <c r="R4942" s="61">
        <v>0</v>
      </c>
      <c r="S4942" s="61">
        <v>-924</v>
      </c>
    </row>
    <row r="4943" spans="1:19" x14ac:dyDescent="0.2">
      <c r="A4943" t="s">
        <v>648</v>
      </c>
      <c r="B4943" t="s">
        <v>1065</v>
      </c>
      <c r="C4943" t="s">
        <v>1436</v>
      </c>
      <c r="D4943" t="s">
        <v>239</v>
      </c>
      <c r="E4943" t="s">
        <v>1546</v>
      </c>
      <c r="F4943" t="s">
        <v>118</v>
      </c>
      <c r="G4943" s="87">
        <v>43761</v>
      </c>
      <c r="H4943" t="s">
        <v>2974</v>
      </c>
      <c r="I4943" t="s">
        <v>5714</v>
      </c>
      <c r="J4943" t="s">
        <v>4763</v>
      </c>
      <c r="K4943">
        <v>10292</v>
      </c>
      <c r="L4943" t="s">
        <v>5715</v>
      </c>
      <c r="M4943" s="87">
        <v>43768</v>
      </c>
      <c r="N4943" t="s">
        <v>1551</v>
      </c>
      <c r="O4943" t="s">
        <v>1552</v>
      </c>
      <c r="P4943" s="61">
        <v>-550</v>
      </c>
      <c r="Q4943" t="s">
        <v>1552</v>
      </c>
      <c r="R4943" s="61">
        <v>0</v>
      </c>
      <c r="S4943" s="61">
        <v>-550</v>
      </c>
    </row>
    <row r="4944" spans="1:19" x14ac:dyDescent="0.2">
      <c r="A4944" t="s">
        <v>648</v>
      </c>
      <c r="B4944" t="s">
        <v>1065</v>
      </c>
      <c r="C4944" t="s">
        <v>1436</v>
      </c>
      <c r="D4944" t="s">
        <v>239</v>
      </c>
      <c r="E4944" t="s">
        <v>1546</v>
      </c>
      <c r="F4944" t="s">
        <v>118</v>
      </c>
      <c r="G4944" s="87">
        <v>43761</v>
      </c>
      <c r="H4944" t="s">
        <v>2974</v>
      </c>
      <c r="I4944" t="s">
        <v>5716</v>
      </c>
      <c r="J4944" t="s">
        <v>5717</v>
      </c>
      <c r="K4944">
        <v>10292</v>
      </c>
      <c r="L4944" t="s">
        <v>5715</v>
      </c>
      <c r="M4944" s="87">
        <v>43768</v>
      </c>
      <c r="N4944" t="s">
        <v>1551</v>
      </c>
      <c r="O4944" t="s">
        <v>1552</v>
      </c>
      <c r="P4944" s="61">
        <v>-250</v>
      </c>
      <c r="Q4944" t="s">
        <v>1552</v>
      </c>
      <c r="R4944" s="61">
        <v>0</v>
      </c>
      <c r="S4944" s="61">
        <v>-250</v>
      </c>
    </row>
    <row r="4945" spans="1:19" x14ac:dyDescent="0.2">
      <c r="A4945" t="s">
        <v>648</v>
      </c>
      <c r="B4945" t="s">
        <v>1065</v>
      </c>
      <c r="C4945" t="s">
        <v>1436</v>
      </c>
      <c r="D4945" t="s">
        <v>239</v>
      </c>
      <c r="E4945" t="s">
        <v>1546</v>
      </c>
      <c r="F4945" t="s">
        <v>118</v>
      </c>
      <c r="G4945" s="87">
        <v>43761</v>
      </c>
      <c r="H4945" t="s">
        <v>2974</v>
      </c>
      <c r="I4945" t="s">
        <v>5718</v>
      </c>
      <c r="J4945" t="s">
        <v>4525</v>
      </c>
      <c r="K4945">
        <v>10292</v>
      </c>
      <c r="L4945" t="s">
        <v>5719</v>
      </c>
      <c r="M4945" s="87">
        <v>43768</v>
      </c>
      <c r="N4945" t="s">
        <v>1551</v>
      </c>
      <c r="O4945" t="s">
        <v>1552</v>
      </c>
      <c r="P4945" s="61">
        <v>331.35</v>
      </c>
      <c r="Q4945" t="s">
        <v>1552</v>
      </c>
      <c r="R4945" s="61">
        <v>331.35</v>
      </c>
      <c r="S4945" s="61">
        <v>0</v>
      </c>
    </row>
    <row r="4946" spans="1:19" x14ac:dyDescent="0.2">
      <c r="A4946" t="s">
        <v>648</v>
      </c>
      <c r="B4946" t="s">
        <v>1065</v>
      </c>
      <c r="C4946" t="s">
        <v>1436</v>
      </c>
      <c r="D4946" t="s">
        <v>239</v>
      </c>
      <c r="E4946" t="s">
        <v>1546</v>
      </c>
      <c r="F4946" t="s">
        <v>118</v>
      </c>
      <c r="G4946" s="87">
        <v>43761</v>
      </c>
      <c r="H4946" t="s">
        <v>2974</v>
      </c>
      <c r="I4946" t="s">
        <v>5720</v>
      </c>
      <c r="J4946" t="s">
        <v>4528</v>
      </c>
      <c r="K4946">
        <v>10292</v>
      </c>
      <c r="L4946" t="s">
        <v>5719</v>
      </c>
      <c r="M4946" s="87">
        <v>43768</v>
      </c>
      <c r="N4946" t="s">
        <v>1551</v>
      </c>
      <c r="O4946" t="s">
        <v>1552</v>
      </c>
      <c r="P4946" s="61">
        <v>264.7</v>
      </c>
      <c r="Q4946" t="s">
        <v>1552</v>
      </c>
      <c r="R4946" s="61">
        <v>264.7</v>
      </c>
      <c r="S4946" s="61">
        <v>0</v>
      </c>
    </row>
    <row r="4947" spans="1:19" x14ac:dyDescent="0.2">
      <c r="A4947" t="s">
        <v>648</v>
      </c>
      <c r="B4947" t="s">
        <v>1065</v>
      </c>
      <c r="C4947" t="s">
        <v>1436</v>
      </c>
      <c r="D4947" t="s">
        <v>239</v>
      </c>
      <c r="E4947" t="s">
        <v>1546</v>
      </c>
      <c r="F4947" t="s">
        <v>118</v>
      </c>
      <c r="G4947" s="87">
        <v>43761</v>
      </c>
      <c r="H4947" t="s">
        <v>2974</v>
      </c>
      <c r="I4947" t="s">
        <v>5721</v>
      </c>
      <c r="J4947" t="s">
        <v>4530</v>
      </c>
      <c r="K4947">
        <v>10292</v>
      </c>
      <c r="L4947" t="s">
        <v>5719</v>
      </c>
      <c r="M4947" s="87">
        <v>43768</v>
      </c>
      <c r="N4947" t="s">
        <v>1551</v>
      </c>
      <c r="O4947" t="s">
        <v>1552</v>
      </c>
      <c r="P4947" s="61">
        <v>164.43</v>
      </c>
      <c r="Q4947" t="s">
        <v>1552</v>
      </c>
      <c r="R4947" s="61">
        <v>164.43</v>
      </c>
      <c r="S4947" s="61">
        <v>0</v>
      </c>
    </row>
    <row r="4948" spans="1:19" x14ac:dyDescent="0.2">
      <c r="A4948" t="s">
        <v>648</v>
      </c>
      <c r="B4948" t="s">
        <v>1065</v>
      </c>
      <c r="C4948" t="s">
        <v>1436</v>
      </c>
      <c r="D4948" t="s">
        <v>239</v>
      </c>
      <c r="E4948" t="s">
        <v>1546</v>
      </c>
      <c r="F4948" t="s">
        <v>118</v>
      </c>
      <c r="G4948" s="87">
        <v>43761</v>
      </c>
      <c r="H4948" t="s">
        <v>2974</v>
      </c>
      <c r="I4948" t="s">
        <v>5722</v>
      </c>
      <c r="J4948" t="s">
        <v>4532</v>
      </c>
      <c r="K4948">
        <v>10292</v>
      </c>
      <c r="L4948" t="s">
        <v>5719</v>
      </c>
      <c r="M4948" s="87">
        <v>43768</v>
      </c>
      <c r="N4948" t="s">
        <v>1551</v>
      </c>
      <c r="O4948" t="s">
        <v>1552</v>
      </c>
      <c r="P4948" s="61">
        <v>276.57</v>
      </c>
      <c r="Q4948" t="s">
        <v>1552</v>
      </c>
      <c r="R4948" s="61">
        <v>276.57</v>
      </c>
      <c r="S4948" s="61">
        <v>0</v>
      </c>
    </row>
    <row r="4949" spans="1:19" x14ac:dyDescent="0.2">
      <c r="A4949" t="s">
        <v>648</v>
      </c>
      <c r="B4949" t="s">
        <v>1065</v>
      </c>
      <c r="C4949" t="s">
        <v>1436</v>
      </c>
      <c r="D4949" t="s">
        <v>239</v>
      </c>
      <c r="E4949" t="s">
        <v>1546</v>
      </c>
      <c r="F4949" t="s">
        <v>118</v>
      </c>
      <c r="G4949" s="87">
        <v>43761</v>
      </c>
      <c r="H4949" t="s">
        <v>2974</v>
      </c>
      <c r="I4949" t="s">
        <v>5723</v>
      </c>
      <c r="J4949" t="s">
        <v>4534</v>
      </c>
      <c r="K4949">
        <v>10292</v>
      </c>
      <c r="L4949" t="s">
        <v>5719</v>
      </c>
      <c r="M4949" s="87">
        <v>43768</v>
      </c>
      <c r="N4949" t="s">
        <v>1551</v>
      </c>
      <c r="O4949" t="s">
        <v>1552</v>
      </c>
      <c r="P4949" s="61">
        <v>219.23</v>
      </c>
      <c r="Q4949" t="s">
        <v>1552</v>
      </c>
      <c r="R4949" s="61">
        <v>219.23</v>
      </c>
      <c r="S4949" s="61">
        <v>0</v>
      </c>
    </row>
    <row r="4950" spans="1:19" x14ac:dyDescent="0.2">
      <c r="A4950" t="s">
        <v>648</v>
      </c>
      <c r="B4950" t="s">
        <v>1065</v>
      </c>
      <c r="C4950" t="s">
        <v>1436</v>
      </c>
      <c r="D4950" t="s">
        <v>239</v>
      </c>
      <c r="E4950" t="s">
        <v>1546</v>
      </c>
      <c r="F4950" t="s">
        <v>118</v>
      </c>
      <c r="G4950" s="87">
        <v>43761</v>
      </c>
      <c r="H4950" t="s">
        <v>2974</v>
      </c>
      <c r="I4950" t="s">
        <v>5724</v>
      </c>
      <c r="J4950" t="s">
        <v>4536</v>
      </c>
      <c r="K4950">
        <v>10292</v>
      </c>
      <c r="L4950" t="s">
        <v>5719</v>
      </c>
      <c r="M4950" s="87">
        <v>43768</v>
      </c>
      <c r="N4950" t="s">
        <v>1551</v>
      </c>
      <c r="O4950" t="s">
        <v>1552</v>
      </c>
      <c r="P4950" s="61">
        <v>242.26</v>
      </c>
      <c r="Q4950" t="s">
        <v>1552</v>
      </c>
      <c r="R4950" s="61">
        <v>242.26</v>
      </c>
      <c r="S4950" s="61">
        <v>0</v>
      </c>
    </row>
    <row r="4951" spans="1:19" x14ac:dyDescent="0.2">
      <c r="A4951" t="s">
        <v>648</v>
      </c>
      <c r="B4951" t="s">
        <v>1065</v>
      </c>
      <c r="C4951" t="s">
        <v>1436</v>
      </c>
      <c r="D4951" t="s">
        <v>239</v>
      </c>
      <c r="E4951" t="s">
        <v>1546</v>
      </c>
      <c r="F4951" t="s">
        <v>118</v>
      </c>
      <c r="G4951" s="87">
        <v>43761</v>
      </c>
      <c r="H4951" t="s">
        <v>2974</v>
      </c>
      <c r="I4951" t="s">
        <v>5725</v>
      </c>
      <c r="J4951" t="s">
        <v>4538</v>
      </c>
      <c r="K4951">
        <v>10292</v>
      </c>
      <c r="L4951" t="s">
        <v>5719</v>
      </c>
      <c r="M4951" s="87">
        <v>43768</v>
      </c>
      <c r="N4951" t="s">
        <v>1551</v>
      </c>
      <c r="O4951" t="s">
        <v>1552</v>
      </c>
      <c r="P4951" s="61">
        <v>457.51</v>
      </c>
      <c r="Q4951" t="s">
        <v>1552</v>
      </c>
      <c r="R4951" s="61">
        <v>457.51</v>
      </c>
      <c r="S4951" s="61">
        <v>0</v>
      </c>
    </row>
    <row r="4952" spans="1:19" x14ac:dyDescent="0.2">
      <c r="A4952" t="s">
        <v>648</v>
      </c>
      <c r="B4952" t="s">
        <v>1065</v>
      </c>
      <c r="C4952" t="s">
        <v>1436</v>
      </c>
      <c r="D4952" t="s">
        <v>239</v>
      </c>
      <c r="E4952" t="s">
        <v>1546</v>
      </c>
      <c r="F4952" t="s">
        <v>118</v>
      </c>
      <c r="G4952" s="87">
        <v>43761</v>
      </c>
      <c r="H4952" t="s">
        <v>6807</v>
      </c>
      <c r="I4952" t="s">
        <v>7415</v>
      </c>
      <c r="J4952" t="s">
        <v>7416</v>
      </c>
      <c r="K4952">
        <v>10292</v>
      </c>
      <c r="L4952" t="s">
        <v>7417</v>
      </c>
      <c r="M4952" s="87">
        <v>43768</v>
      </c>
      <c r="N4952" t="s">
        <v>1551</v>
      </c>
      <c r="O4952" t="s">
        <v>1552</v>
      </c>
      <c r="P4952" s="61">
        <v>250</v>
      </c>
      <c r="Q4952" t="s">
        <v>1552</v>
      </c>
      <c r="R4952" s="61">
        <v>250</v>
      </c>
      <c r="S4952" s="61">
        <v>0</v>
      </c>
    </row>
    <row r="4953" spans="1:19" x14ac:dyDescent="0.2">
      <c r="A4953" t="s">
        <v>648</v>
      </c>
      <c r="B4953" t="s">
        <v>1065</v>
      </c>
      <c r="C4953" t="s">
        <v>1436</v>
      </c>
      <c r="D4953" t="s">
        <v>239</v>
      </c>
      <c r="E4953" t="s">
        <v>1546</v>
      </c>
      <c r="F4953" t="s">
        <v>118</v>
      </c>
      <c r="G4953" s="87">
        <v>43761</v>
      </c>
      <c r="H4953" t="s">
        <v>6807</v>
      </c>
      <c r="I4953" t="s">
        <v>7418</v>
      </c>
      <c r="J4953" t="s">
        <v>7419</v>
      </c>
      <c r="K4953">
        <v>10292</v>
      </c>
      <c r="L4953" t="s">
        <v>7420</v>
      </c>
      <c r="M4953" s="87">
        <v>43768</v>
      </c>
      <c r="N4953" t="s">
        <v>1551</v>
      </c>
      <c r="O4953" t="s">
        <v>1552</v>
      </c>
      <c r="P4953" s="61">
        <v>924</v>
      </c>
      <c r="Q4953" t="s">
        <v>1552</v>
      </c>
      <c r="R4953" s="61">
        <v>924</v>
      </c>
      <c r="S4953" s="61">
        <v>0</v>
      </c>
    </row>
    <row r="4954" spans="1:19" x14ac:dyDescent="0.2">
      <c r="A4954" t="s">
        <v>648</v>
      </c>
      <c r="B4954" t="s">
        <v>1065</v>
      </c>
      <c r="C4954" t="s">
        <v>1436</v>
      </c>
      <c r="D4954" t="s">
        <v>239</v>
      </c>
      <c r="E4954" t="s">
        <v>1546</v>
      </c>
      <c r="F4954" t="s">
        <v>118</v>
      </c>
      <c r="G4954" s="87">
        <v>43761</v>
      </c>
      <c r="H4954" t="s">
        <v>6820</v>
      </c>
      <c r="I4954" t="s">
        <v>7421</v>
      </c>
      <c r="K4954">
        <v>10292</v>
      </c>
      <c r="L4954" t="s">
        <v>7422</v>
      </c>
      <c r="M4954" s="87">
        <v>43768</v>
      </c>
      <c r="N4954" t="s">
        <v>1551</v>
      </c>
      <c r="O4954" t="s">
        <v>1552</v>
      </c>
      <c r="P4954" s="61">
        <v>-300</v>
      </c>
      <c r="Q4954" t="s">
        <v>1552</v>
      </c>
      <c r="R4954" s="61">
        <v>0</v>
      </c>
      <c r="S4954" s="61">
        <v>-300</v>
      </c>
    </row>
    <row r="4955" spans="1:19" x14ac:dyDescent="0.2">
      <c r="A4955" t="s">
        <v>648</v>
      </c>
      <c r="B4955" t="s">
        <v>1065</v>
      </c>
      <c r="C4955" t="s">
        <v>1436</v>
      </c>
      <c r="D4955" t="s">
        <v>239</v>
      </c>
      <c r="E4955" t="s">
        <v>1546</v>
      </c>
      <c r="F4955" t="s">
        <v>118</v>
      </c>
      <c r="G4955" s="87">
        <v>43761</v>
      </c>
      <c r="H4955" t="s">
        <v>6820</v>
      </c>
      <c r="I4955" t="s">
        <v>7423</v>
      </c>
      <c r="K4955">
        <v>10292</v>
      </c>
      <c r="L4955" t="s">
        <v>7422</v>
      </c>
      <c r="M4955" s="87">
        <v>43768</v>
      </c>
      <c r="N4955" t="s">
        <v>1551</v>
      </c>
      <c r="O4955" t="s">
        <v>1552</v>
      </c>
      <c r="P4955" s="61">
        <v>-129.47</v>
      </c>
      <c r="Q4955" t="s">
        <v>1552</v>
      </c>
      <c r="R4955" s="61">
        <v>0</v>
      </c>
      <c r="S4955" s="61">
        <v>-129.47</v>
      </c>
    </row>
    <row r="4956" spans="1:19" x14ac:dyDescent="0.2">
      <c r="A4956" t="s">
        <v>648</v>
      </c>
      <c r="B4956" t="s">
        <v>1065</v>
      </c>
      <c r="C4956" t="s">
        <v>1436</v>
      </c>
      <c r="D4956" t="s">
        <v>239</v>
      </c>
      <c r="E4956" t="s">
        <v>1546</v>
      </c>
      <c r="F4956" t="s">
        <v>118</v>
      </c>
      <c r="G4956" s="87">
        <v>43761</v>
      </c>
      <c r="H4956" t="s">
        <v>6820</v>
      </c>
      <c r="I4956" t="s">
        <v>7078</v>
      </c>
      <c r="K4956">
        <v>10292</v>
      </c>
      <c r="L4956" t="s">
        <v>7422</v>
      </c>
      <c r="M4956" s="87">
        <v>43768</v>
      </c>
      <c r="N4956" t="s">
        <v>1551</v>
      </c>
      <c r="O4956" t="s">
        <v>1552</v>
      </c>
      <c r="P4956" s="61">
        <v>-110.97</v>
      </c>
      <c r="Q4956" t="s">
        <v>1552</v>
      </c>
      <c r="R4956" s="61">
        <v>0</v>
      </c>
      <c r="S4956" s="61">
        <v>-110.97</v>
      </c>
    </row>
    <row r="4957" spans="1:19" x14ac:dyDescent="0.2">
      <c r="A4957" t="s">
        <v>648</v>
      </c>
      <c r="B4957" t="s">
        <v>1065</v>
      </c>
      <c r="C4957" t="s">
        <v>1436</v>
      </c>
      <c r="D4957" t="s">
        <v>239</v>
      </c>
      <c r="E4957" t="s">
        <v>1546</v>
      </c>
      <c r="F4957" t="s">
        <v>118</v>
      </c>
      <c r="G4957" s="87">
        <v>43763</v>
      </c>
      <c r="H4957" t="s">
        <v>2974</v>
      </c>
      <c r="I4957" t="s">
        <v>5729</v>
      </c>
      <c r="J4957" t="s">
        <v>5730</v>
      </c>
      <c r="K4957">
        <v>10292</v>
      </c>
      <c r="L4957" t="s">
        <v>5731</v>
      </c>
      <c r="M4957" s="87">
        <v>43768</v>
      </c>
      <c r="N4957" t="s">
        <v>1551</v>
      </c>
      <c r="O4957" t="s">
        <v>1552</v>
      </c>
      <c r="P4957" s="61">
        <v>-2090</v>
      </c>
      <c r="Q4957" t="s">
        <v>1552</v>
      </c>
      <c r="R4957" s="61">
        <v>0</v>
      </c>
      <c r="S4957" s="61">
        <v>-2090</v>
      </c>
    </row>
    <row r="4958" spans="1:19" x14ac:dyDescent="0.2">
      <c r="A4958" t="s">
        <v>648</v>
      </c>
      <c r="B4958" t="s">
        <v>1065</v>
      </c>
      <c r="C4958" t="s">
        <v>1436</v>
      </c>
      <c r="D4958" t="s">
        <v>239</v>
      </c>
      <c r="E4958" t="s">
        <v>1546</v>
      </c>
      <c r="F4958" t="s">
        <v>118</v>
      </c>
      <c r="G4958" s="87">
        <v>43763</v>
      </c>
      <c r="H4958" t="s">
        <v>2974</v>
      </c>
      <c r="I4958" t="s">
        <v>5732</v>
      </c>
      <c r="J4958" t="s">
        <v>5733</v>
      </c>
      <c r="K4958">
        <v>10292</v>
      </c>
      <c r="L4958" t="s">
        <v>5731</v>
      </c>
      <c r="M4958" s="87">
        <v>43768</v>
      </c>
      <c r="N4958" t="s">
        <v>1551</v>
      </c>
      <c r="O4958" t="s">
        <v>1552</v>
      </c>
      <c r="P4958" s="61">
        <v>-1375</v>
      </c>
      <c r="Q4958" t="s">
        <v>1552</v>
      </c>
      <c r="R4958" s="61">
        <v>0</v>
      </c>
      <c r="S4958" s="61">
        <v>-1375</v>
      </c>
    </row>
    <row r="4959" spans="1:19" x14ac:dyDescent="0.2">
      <c r="A4959" t="s">
        <v>648</v>
      </c>
      <c r="B4959" t="s">
        <v>1065</v>
      </c>
      <c r="C4959" t="s">
        <v>1436</v>
      </c>
      <c r="D4959" t="s">
        <v>239</v>
      </c>
      <c r="E4959" t="s">
        <v>1546</v>
      </c>
      <c r="F4959" t="s">
        <v>118</v>
      </c>
      <c r="G4959" s="87">
        <v>43763</v>
      </c>
      <c r="H4959" t="s">
        <v>6807</v>
      </c>
      <c r="I4959" t="s">
        <v>7424</v>
      </c>
      <c r="J4959" t="s">
        <v>7425</v>
      </c>
      <c r="K4959">
        <v>10292</v>
      </c>
      <c r="L4959" t="s">
        <v>7426</v>
      </c>
      <c r="M4959" s="87">
        <v>43768</v>
      </c>
      <c r="N4959" t="s">
        <v>1551</v>
      </c>
      <c r="O4959" t="s">
        <v>1552</v>
      </c>
      <c r="P4959" s="61">
        <v>2090</v>
      </c>
      <c r="Q4959" t="s">
        <v>1552</v>
      </c>
      <c r="R4959" s="61">
        <v>2090</v>
      </c>
      <c r="S4959" s="61">
        <v>0</v>
      </c>
    </row>
    <row r="4960" spans="1:19" x14ac:dyDescent="0.2">
      <c r="A4960" t="s">
        <v>648</v>
      </c>
      <c r="B4960" t="s">
        <v>1065</v>
      </c>
      <c r="C4960" t="s">
        <v>1436</v>
      </c>
      <c r="D4960" t="s">
        <v>239</v>
      </c>
      <c r="E4960" t="s">
        <v>1546</v>
      </c>
      <c r="F4960" t="s">
        <v>118</v>
      </c>
      <c r="G4960" s="87">
        <v>43763</v>
      </c>
      <c r="H4960" t="s">
        <v>6807</v>
      </c>
      <c r="I4960" t="s">
        <v>7427</v>
      </c>
      <c r="J4960" t="s">
        <v>7428</v>
      </c>
      <c r="K4960">
        <v>10292</v>
      </c>
      <c r="L4960" t="s">
        <v>7426</v>
      </c>
      <c r="M4960" s="87">
        <v>43768</v>
      </c>
      <c r="N4960" t="s">
        <v>1551</v>
      </c>
      <c r="O4960" t="s">
        <v>1552</v>
      </c>
      <c r="P4960" s="61">
        <v>1375</v>
      </c>
      <c r="Q4960" t="s">
        <v>1552</v>
      </c>
      <c r="R4960" s="61">
        <v>1375</v>
      </c>
      <c r="S4960" s="61">
        <v>0</v>
      </c>
    </row>
    <row r="4961" spans="1:19" x14ac:dyDescent="0.2">
      <c r="A4961" t="s">
        <v>648</v>
      </c>
      <c r="B4961" t="s">
        <v>1065</v>
      </c>
      <c r="C4961" t="s">
        <v>1436</v>
      </c>
      <c r="D4961" t="s">
        <v>239</v>
      </c>
      <c r="E4961" t="s">
        <v>1546</v>
      </c>
      <c r="F4961" t="s">
        <v>118</v>
      </c>
      <c r="G4961" s="87">
        <v>43766</v>
      </c>
      <c r="H4961" t="s">
        <v>2974</v>
      </c>
      <c r="I4961" t="s">
        <v>4485</v>
      </c>
      <c r="J4961" t="s">
        <v>4984</v>
      </c>
      <c r="K4961">
        <v>10294</v>
      </c>
      <c r="L4961" t="s">
        <v>5735</v>
      </c>
      <c r="M4961" s="87">
        <v>43773</v>
      </c>
      <c r="N4961" t="s">
        <v>3298</v>
      </c>
      <c r="O4961" t="s">
        <v>1552</v>
      </c>
      <c r="P4961" s="61">
        <v>30</v>
      </c>
      <c r="Q4961" t="s">
        <v>1552</v>
      </c>
      <c r="R4961" s="61">
        <v>30</v>
      </c>
      <c r="S4961" s="61">
        <v>0</v>
      </c>
    </row>
    <row r="4962" spans="1:19" x14ac:dyDescent="0.2">
      <c r="A4962" t="s">
        <v>648</v>
      </c>
      <c r="B4962" t="s">
        <v>1065</v>
      </c>
      <c r="C4962" t="s">
        <v>1436</v>
      </c>
      <c r="D4962" t="s">
        <v>239</v>
      </c>
      <c r="E4962" t="s">
        <v>1546</v>
      </c>
      <c r="F4962" t="s">
        <v>118</v>
      </c>
      <c r="G4962" s="87">
        <v>43766</v>
      </c>
      <c r="H4962" t="s">
        <v>2974</v>
      </c>
      <c r="I4962" t="s">
        <v>4485</v>
      </c>
      <c r="J4962" t="s">
        <v>4738</v>
      </c>
      <c r="K4962">
        <v>10294</v>
      </c>
      <c r="L4962" t="s">
        <v>5735</v>
      </c>
      <c r="M4962" s="87">
        <v>43773</v>
      </c>
      <c r="N4962" t="s">
        <v>3298</v>
      </c>
      <c r="O4962" t="s">
        <v>1552</v>
      </c>
      <c r="P4962" s="61">
        <v>200</v>
      </c>
      <c r="Q4962" t="s">
        <v>1552</v>
      </c>
      <c r="R4962" s="61">
        <v>200</v>
      </c>
      <c r="S4962" s="61">
        <v>0</v>
      </c>
    </row>
    <row r="4963" spans="1:19" x14ac:dyDescent="0.2">
      <c r="A4963" t="s">
        <v>648</v>
      </c>
      <c r="B4963" t="s">
        <v>1065</v>
      </c>
      <c r="C4963" t="s">
        <v>1436</v>
      </c>
      <c r="D4963" t="s">
        <v>239</v>
      </c>
      <c r="E4963" t="s">
        <v>1546</v>
      </c>
      <c r="F4963" t="s">
        <v>118</v>
      </c>
      <c r="G4963" s="87">
        <v>43766</v>
      </c>
      <c r="H4963" t="s">
        <v>2974</v>
      </c>
      <c r="I4963" t="s">
        <v>4485</v>
      </c>
      <c r="J4963" t="s">
        <v>5065</v>
      </c>
      <c r="K4963">
        <v>10294</v>
      </c>
      <c r="L4963" t="s">
        <v>5735</v>
      </c>
      <c r="M4963" s="87">
        <v>43773</v>
      </c>
      <c r="N4963" t="s">
        <v>3298</v>
      </c>
      <c r="O4963" t="s">
        <v>1552</v>
      </c>
      <c r="P4963" s="61">
        <v>115.34</v>
      </c>
      <c r="Q4963" t="s">
        <v>1552</v>
      </c>
      <c r="R4963" s="61">
        <v>115.34</v>
      </c>
      <c r="S4963" s="61">
        <v>0</v>
      </c>
    </row>
    <row r="4964" spans="1:19" x14ac:dyDescent="0.2">
      <c r="A4964" t="s">
        <v>648</v>
      </c>
      <c r="B4964" t="s">
        <v>1065</v>
      </c>
      <c r="C4964" t="s">
        <v>1436</v>
      </c>
      <c r="D4964" t="s">
        <v>239</v>
      </c>
      <c r="E4964" t="s">
        <v>1546</v>
      </c>
      <c r="F4964" t="s">
        <v>118</v>
      </c>
      <c r="G4964" s="87">
        <v>43766</v>
      </c>
      <c r="H4964" t="s">
        <v>2974</v>
      </c>
      <c r="I4964" t="s">
        <v>4485</v>
      </c>
      <c r="J4964" t="s">
        <v>4735</v>
      </c>
      <c r="K4964">
        <v>10294</v>
      </c>
      <c r="L4964" t="s">
        <v>5735</v>
      </c>
      <c r="M4964" s="87">
        <v>43773</v>
      </c>
      <c r="N4964" t="s">
        <v>3298</v>
      </c>
      <c r="O4964" t="s">
        <v>1552</v>
      </c>
      <c r="P4964" s="61">
        <v>800</v>
      </c>
      <c r="Q4964" t="s">
        <v>1552</v>
      </c>
      <c r="R4964" s="61">
        <v>800</v>
      </c>
      <c r="S4964" s="61">
        <v>0</v>
      </c>
    </row>
    <row r="4965" spans="1:19" x14ac:dyDescent="0.2">
      <c r="A4965" t="s">
        <v>648</v>
      </c>
      <c r="B4965" t="s">
        <v>1065</v>
      </c>
      <c r="C4965" t="s">
        <v>1436</v>
      </c>
      <c r="D4965" t="s">
        <v>239</v>
      </c>
      <c r="E4965" t="s">
        <v>1546</v>
      </c>
      <c r="F4965" t="s">
        <v>118</v>
      </c>
      <c r="G4965" s="87">
        <v>43766</v>
      </c>
      <c r="H4965" t="s">
        <v>2974</v>
      </c>
      <c r="I4965" t="s">
        <v>4485</v>
      </c>
      <c r="J4965" t="s">
        <v>4743</v>
      </c>
      <c r="K4965">
        <v>10294</v>
      </c>
      <c r="L4965" t="s">
        <v>5735</v>
      </c>
      <c r="M4965" s="87">
        <v>43773</v>
      </c>
      <c r="N4965" t="s">
        <v>3298</v>
      </c>
      <c r="O4965" t="s">
        <v>1552</v>
      </c>
      <c r="P4965" s="61">
        <v>200</v>
      </c>
      <c r="Q4965" t="s">
        <v>1552</v>
      </c>
      <c r="R4965" s="61">
        <v>200</v>
      </c>
      <c r="S4965" s="61">
        <v>0</v>
      </c>
    </row>
    <row r="4966" spans="1:19" x14ac:dyDescent="0.2">
      <c r="A4966" t="s">
        <v>648</v>
      </c>
      <c r="B4966" t="s">
        <v>1065</v>
      </c>
      <c r="C4966" t="s">
        <v>1436</v>
      </c>
      <c r="D4966" t="s">
        <v>239</v>
      </c>
      <c r="E4966" t="s">
        <v>1546</v>
      </c>
      <c r="F4966" t="s">
        <v>118</v>
      </c>
      <c r="G4966" s="87">
        <v>43766</v>
      </c>
      <c r="H4966" t="s">
        <v>2974</v>
      </c>
      <c r="I4966" t="s">
        <v>4485</v>
      </c>
      <c r="J4966" t="s">
        <v>4490</v>
      </c>
      <c r="K4966">
        <v>10294</v>
      </c>
      <c r="L4966" t="s">
        <v>5735</v>
      </c>
      <c r="M4966" s="87">
        <v>43773</v>
      </c>
      <c r="N4966" t="s">
        <v>3298</v>
      </c>
      <c r="O4966" t="s">
        <v>1552</v>
      </c>
      <c r="P4966" s="61">
        <v>200</v>
      </c>
      <c r="Q4966" t="s">
        <v>1552</v>
      </c>
      <c r="R4966" s="61">
        <v>200</v>
      </c>
      <c r="S4966" s="61">
        <v>0</v>
      </c>
    </row>
    <row r="4967" spans="1:19" x14ac:dyDescent="0.2">
      <c r="A4967" t="s">
        <v>648</v>
      </c>
      <c r="B4967" t="s">
        <v>1065</v>
      </c>
      <c r="C4967" t="s">
        <v>1436</v>
      </c>
      <c r="D4967" t="s">
        <v>239</v>
      </c>
      <c r="E4967" t="s">
        <v>1546</v>
      </c>
      <c r="F4967" t="s">
        <v>118</v>
      </c>
      <c r="G4967" s="87">
        <v>43766</v>
      </c>
      <c r="H4967" t="s">
        <v>2974</v>
      </c>
      <c r="I4967" t="s">
        <v>4485</v>
      </c>
      <c r="J4967" t="s">
        <v>4563</v>
      </c>
      <c r="K4967">
        <v>10294</v>
      </c>
      <c r="L4967" t="s">
        <v>5735</v>
      </c>
      <c r="M4967" s="87">
        <v>43773</v>
      </c>
      <c r="N4967" t="s">
        <v>3298</v>
      </c>
      <c r="O4967" t="s">
        <v>1552</v>
      </c>
      <c r="P4967" s="61">
        <v>600</v>
      </c>
      <c r="Q4967" t="s">
        <v>1552</v>
      </c>
      <c r="R4967" s="61">
        <v>600</v>
      </c>
      <c r="S4967" s="61">
        <v>0</v>
      </c>
    </row>
    <row r="4968" spans="1:19" x14ac:dyDescent="0.2">
      <c r="A4968" t="s">
        <v>648</v>
      </c>
      <c r="B4968" t="s">
        <v>1065</v>
      </c>
      <c r="C4968" t="s">
        <v>1436</v>
      </c>
      <c r="D4968" t="s">
        <v>239</v>
      </c>
      <c r="E4968" t="s">
        <v>1546</v>
      </c>
      <c r="F4968" t="s">
        <v>118</v>
      </c>
      <c r="G4968" s="87">
        <v>43766</v>
      </c>
      <c r="H4968" t="s">
        <v>2974</v>
      </c>
      <c r="I4968" t="s">
        <v>4485</v>
      </c>
      <c r="J4968" t="s">
        <v>5734</v>
      </c>
      <c r="K4968">
        <v>10294</v>
      </c>
      <c r="L4968" t="s">
        <v>5735</v>
      </c>
      <c r="M4968" s="87">
        <v>43773</v>
      </c>
      <c r="N4968" t="s">
        <v>3298</v>
      </c>
      <c r="O4968" t="s">
        <v>1552</v>
      </c>
      <c r="P4968" s="61">
        <v>94.01</v>
      </c>
      <c r="Q4968" t="s">
        <v>1552</v>
      </c>
      <c r="R4968" s="61">
        <v>94.01</v>
      </c>
      <c r="S4968" s="61">
        <v>0</v>
      </c>
    </row>
    <row r="4969" spans="1:19" x14ac:dyDescent="0.2">
      <c r="A4969" t="s">
        <v>648</v>
      </c>
      <c r="B4969" t="s">
        <v>1065</v>
      </c>
      <c r="C4969" t="s">
        <v>1436</v>
      </c>
      <c r="D4969" t="s">
        <v>239</v>
      </c>
      <c r="E4969" t="s">
        <v>1546</v>
      </c>
      <c r="F4969" t="s">
        <v>118</v>
      </c>
      <c r="G4969" s="87">
        <v>43766</v>
      </c>
      <c r="H4969" t="s">
        <v>2974</v>
      </c>
      <c r="I4969" t="s">
        <v>4485</v>
      </c>
      <c r="J4969" t="s">
        <v>5736</v>
      </c>
      <c r="K4969">
        <v>10294</v>
      </c>
      <c r="L4969" t="s">
        <v>5735</v>
      </c>
      <c r="M4969" s="87">
        <v>43773</v>
      </c>
      <c r="N4969" t="s">
        <v>3298</v>
      </c>
      <c r="O4969" t="s">
        <v>1552</v>
      </c>
      <c r="P4969" s="61">
        <v>10527</v>
      </c>
      <c r="Q4969" t="s">
        <v>1552</v>
      </c>
      <c r="R4969" s="61">
        <v>10527</v>
      </c>
      <c r="S4969" s="61">
        <v>0</v>
      </c>
    </row>
    <row r="4970" spans="1:19" x14ac:dyDescent="0.2">
      <c r="A4970" t="s">
        <v>648</v>
      </c>
      <c r="B4970" t="s">
        <v>1065</v>
      </c>
      <c r="C4970" t="s">
        <v>1436</v>
      </c>
      <c r="D4970" t="s">
        <v>239</v>
      </c>
      <c r="E4970" t="s">
        <v>1546</v>
      </c>
      <c r="F4970" t="s">
        <v>118</v>
      </c>
      <c r="G4970" s="87">
        <v>43766</v>
      </c>
      <c r="H4970" t="s">
        <v>2974</v>
      </c>
      <c r="I4970" t="s">
        <v>5737</v>
      </c>
      <c r="J4970" t="s">
        <v>4674</v>
      </c>
      <c r="K4970">
        <v>10292</v>
      </c>
      <c r="L4970" t="s">
        <v>5738</v>
      </c>
      <c r="M4970" s="87">
        <v>43768</v>
      </c>
      <c r="N4970" t="s">
        <v>1551</v>
      </c>
      <c r="O4970" t="s">
        <v>1552</v>
      </c>
      <c r="P4970" s="61">
        <v>32474</v>
      </c>
      <c r="Q4970" t="s">
        <v>1552</v>
      </c>
      <c r="R4970" s="61">
        <v>32474</v>
      </c>
      <c r="S4970" s="61">
        <v>0</v>
      </c>
    </row>
    <row r="4971" spans="1:19" x14ac:dyDescent="0.2">
      <c r="A4971" t="s">
        <v>648</v>
      </c>
      <c r="B4971" t="s">
        <v>1065</v>
      </c>
      <c r="C4971" t="s">
        <v>1436</v>
      </c>
      <c r="D4971" t="s">
        <v>239</v>
      </c>
      <c r="E4971" t="s">
        <v>1546</v>
      </c>
      <c r="F4971" t="s">
        <v>118</v>
      </c>
      <c r="G4971" s="87">
        <v>43766</v>
      </c>
      <c r="H4971" t="s">
        <v>2974</v>
      </c>
      <c r="I4971" t="s">
        <v>5739</v>
      </c>
      <c r="J4971" t="s">
        <v>5740</v>
      </c>
      <c r="K4971">
        <v>10295</v>
      </c>
      <c r="L4971" t="s">
        <v>5741</v>
      </c>
      <c r="M4971" s="87">
        <v>43773</v>
      </c>
      <c r="N4971" t="s">
        <v>3298</v>
      </c>
      <c r="O4971" t="s">
        <v>1552</v>
      </c>
      <c r="P4971" s="61">
        <v>-550</v>
      </c>
      <c r="Q4971" t="s">
        <v>1552</v>
      </c>
      <c r="R4971" s="61">
        <v>0</v>
      </c>
      <c r="S4971" s="61">
        <v>-550</v>
      </c>
    </row>
    <row r="4972" spans="1:19" x14ac:dyDescent="0.2">
      <c r="A4972" t="s">
        <v>648</v>
      </c>
      <c r="B4972" t="s">
        <v>1065</v>
      </c>
      <c r="C4972" t="s">
        <v>1436</v>
      </c>
      <c r="D4972" t="s">
        <v>239</v>
      </c>
      <c r="E4972" t="s">
        <v>1546</v>
      </c>
      <c r="F4972" t="s">
        <v>118</v>
      </c>
      <c r="G4972" s="87">
        <v>43766</v>
      </c>
      <c r="H4972" t="s">
        <v>2974</v>
      </c>
      <c r="I4972" t="s">
        <v>5742</v>
      </c>
      <c r="J4972" t="s">
        <v>5562</v>
      </c>
      <c r="K4972">
        <v>10295</v>
      </c>
      <c r="L4972" t="s">
        <v>5741</v>
      </c>
      <c r="M4972" s="87">
        <v>43773</v>
      </c>
      <c r="N4972" t="s">
        <v>3298</v>
      </c>
      <c r="O4972" t="s">
        <v>1552</v>
      </c>
      <c r="P4972" s="61">
        <v>-363</v>
      </c>
      <c r="Q4972" t="s">
        <v>1552</v>
      </c>
      <c r="R4972" s="61">
        <v>0</v>
      </c>
      <c r="S4972" s="61">
        <v>-363</v>
      </c>
    </row>
    <row r="4973" spans="1:19" x14ac:dyDescent="0.2">
      <c r="A4973" t="s">
        <v>648</v>
      </c>
      <c r="B4973" t="s">
        <v>1065</v>
      </c>
      <c r="C4973" t="s">
        <v>1436</v>
      </c>
      <c r="D4973" t="s">
        <v>239</v>
      </c>
      <c r="E4973" t="s">
        <v>1546</v>
      </c>
      <c r="F4973" t="s">
        <v>118</v>
      </c>
      <c r="G4973" s="87">
        <v>43766</v>
      </c>
      <c r="H4973" t="s">
        <v>6807</v>
      </c>
      <c r="I4973" t="s">
        <v>7316</v>
      </c>
      <c r="J4973" t="s">
        <v>7429</v>
      </c>
      <c r="K4973">
        <v>10296</v>
      </c>
      <c r="L4973" t="s">
        <v>7430</v>
      </c>
      <c r="M4973" s="87">
        <v>43773</v>
      </c>
      <c r="N4973" t="s">
        <v>3298</v>
      </c>
      <c r="O4973" t="s">
        <v>1552</v>
      </c>
      <c r="P4973" s="61">
        <v>363</v>
      </c>
      <c r="Q4973" t="s">
        <v>1552</v>
      </c>
      <c r="R4973" s="61">
        <v>363</v>
      </c>
      <c r="S4973" s="61">
        <v>0</v>
      </c>
    </row>
    <row r="4974" spans="1:19" x14ac:dyDescent="0.2">
      <c r="A4974" t="s">
        <v>648</v>
      </c>
      <c r="B4974" t="s">
        <v>1065</v>
      </c>
      <c r="C4974" t="s">
        <v>1436</v>
      </c>
      <c r="D4974" t="s">
        <v>239</v>
      </c>
      <c r="E4974" t="s">
        <v>1546</v>
      </c>
      <c r="F4974" t="s">
        <v>118</v>
      </c>
      <c r="G4974" s="87">
        <v>43766</v>
      </c>
      <c r="H4974" t="s">
        <v>6820</v>
      </c>
      <c r="I4974" t="s">
        <v>6925</v>
      </c>
      <c r="K4974">
        <v>10292</v>
      </c>
      <c r="L4974" t="s">
        <v>7431</v>
      </c>
      <c r="M4974" s="87">
        <v>43768</v>
      </c>
      <c r="N4974" t="s">
        <v>1551</v>
      </c>
      <c r="O4974" t="s">
        <v>1552</v>
      </c>
      <c r="P4974" s="61">
        <v>-32474</v>
      </c>
      <c r="Q4974" t="s">
        <v>1552</v>
      </c>
      <c r="R4974" s="61">
        <v>0</v>
      </c>
      <c r="S4974" s="61">
        <v>-32474</v>
      </c>
    </row>
    <row r="4975" spans="1:19" x14ac:dyDescent="0.2">
      <c r="A4975" t="s">
        <v>648</v>
      </c>
      <c r="B4975" t="s">
        <v>1065</v>
      </c>
      <c r="C4975" t="s">
        <v>1436</v>
      </c>
      <c r="D4975" t="s">
        <v>239</v>
      </c>
      <c r="E4975" t="s">
        <v>1546</v>
      </c>
      <c r="F4975" t="s">
        <v>118</v>
      </c>
      <c r="G4975" s="87">
        <v>43766</v>
      </c>
      <c r="H4975" t="s">
        <v>6820</v>
      </c>
      <c r="I4975" t="s">
        <v>7154</v>
      </c>
      <c r="K4975">
        <v>10292</v>
      </c>
      <c r="L4975" t="s">
        <v>7432</v>
      </c>
      <c r="M4975" s="87">
        <v>43768</v>
      </c>
      <c r="N4975" t="s">
        <v>1551</v>
      </c>
      <c r="O4975" t="s">
        <v>1552</v>
      </c>
      <c r="P4975" s="61">
        <v>-115.34</v>
      </c>
      <c r="Q4975" t="s">
        <v>1552</v>
      </c>
      <c r="R4975" s="61">
        <v>0</v>
      </c>
      <c r="S4975" s="61">
        <v>-115.34</v>
      </c>
    </row>
    <row r="4976" spans="1:19" x14ac:dyDescent="0.2">
      <c r="A4976" t="s">
        <v>648</v>
      </c>
      <c r="B4976" t="s">
        <v>1065</v>
      </c>
      <c r="C4976" t="s">
        <v>1436</v>
      </c>
      <c r="D4976" t="s">
        <v>239</v>
      </c>
      <c r="E4976" t="s">
        <v>1546</v>
      </c>
      <c r="F4976" t="s">
        <v>118</v>
      </c>
      <c r="G4976" s="87">
        <v>43766</v>
      </c>
      <c r="H4976" t="s">
        <v>6820</v>
      </c>
      <c r="I4976" t="s">
        <v>7127</v>
      </c>
      <c r="K4976">
        <v>10292</v>
      </c>
      <c r="L4976" t="s">
        <v>7432</v>
      </c>
      <c r="M4976" s="87">
        <v>43768</v>
      </c>
      <c r="N4976" t="s">
        <v>1551</v>
      </c>
      <c r="O4976" t="s">
        <v>1552</v>
      </c>
      <c r="P4976" s="61">
        <v>-30</v>
      </c>
      <c r="Q4976" t="s">
        <v>1552</v>
      </c>
      <c r="R4976" s="61">
        <v>0</v>
      </c>
      <c r="S4976" s="61">
        <v>-30</v>
      </c>
    </row>
    <row r="4977" spans="1:19" x14ac:dyDescent="0.2">
      <c r="A4977" t="s">
        <v>648</v>
      </c>
      <c r="B4977" t="s">
        <v>1065</v>
      </c>
      <c r="C4977" t="s">
        <v>1436</v>
      </c>
      <c r="D4977" t="s">
        <v>239</v>
      </c>
      <c r="E4977" t="s">
        <v>1546</v>
      </c>
      <c r="F4977" t="s">
        <v>118</v>
      </c>
      <c r="G4977" s="87">
        <v>43766</v>
      </c>
      <c r="H4977" t="s">
        <v>6820</v>
      </c>
      <c r="I4977" t="s">
        <v>6978</v>
      </c>
      <c r="K4977">
        <v>10292</v>
      </c>
      <c r="L4977" t="s">
        <v>7432</v>
      </c>
      <c r="M4977" s="87">
        <v>43768</v>
      </c>
      <c r="N4977" t="s">
        <v>1551</v>
      </c>
      <c r="O4977" t="s">
        <v>1552</v>
      </c>
      <c r="P4977" s="61">
        <v>-200</v>
      </c>
      <c r="Q4977" t="s">
        <v>1552</v>
      </c>
      <c r="R4977" s="61">
        <v>0</v>
      </c>
      <c r="S4977" s="61">
        <v>-200</v>
      </c>
    </row>
    <row r="4978" spans="1:19" x14ac:dyDescent="0.2">
      <c r="A4978" t="s">
        <v>648</v>
      </c>
      <c r="B4978" t="s">
        <v>1065</v>
      </c>
      <c r="C4978" t="s">
        <v>1436</v>
      </c>
      <c r="D4978" t="s">
        <v>239</v>
      </c>
      <c r="E4978" t="s">
        <v>1546</v>
      </c>
      <c r="F4978" t="s">
        <v>118</v>
      </c>
      <c r="G4978" s="87">
        <v>43766</v>
      </c>
      <c r="H4978" t="s">
        <v>6820</v>
      </c>
      <c r="I4978" t="s">
        <v>6826</v>
      </c>
      <c r="K4978">
        <v>10292</v>
      </c>
      <c r="L4978" t="s">
        <v>7432</v>
      </c>
      <c r="M4978" s="87">
        <v>43768</v>
      </c>
      <c r="N4978" t="s">
        <v>1551</v>
      </c>
      <c r="O4978" t="s">
        <v>1552</v>
      </c>
      <c r="P4978" s="61">
        <v>-200</v>
      </c>
      <c r="Q4978" t="s">
        <v>1552</v>
      </c>
      <c r="R4978" s="61">
        <v>0</v>
      </c>
      <c r="S4978" s="61">
        <v>-200</v>
      </c>
    </row>
    <row r="4979" spans="1:19" x14ac:dyDescent="0.2">
      <c r="A4979" t="s">
        <v>648</v>
      </c>
      <c r="B4979" t="s">
        <v>1065</v>
      </c>
      <c r="C4979" t="s">
        <v>1436</v>
      </c>
      <c r="D4979" t="s">
        <v>239</v>
      </c>
      <c r="E4979" t="s">
        <v>1546</v>
      </c>
      <c r="F4979" t="s">
        <v>118</v>
      </c>
      <c r="G4979" s="87">
        <v>43766</v>
      </c>
      <c r="H4979" t="s">
        <v>6820</v>
      </c>
      <c r="I4979" t="s">
        <v>6867</v>
      </c>
      <c r="K4979">
        <v>10292</v>
      </c>
      <c r="L4979" t="s">
        <v>7432</v>
      </c>
      <c r="M4979" s="87">
        <v>43768</v>
      </c>
      <c r="N4979" t="s">
        <v>1551</v>
      </c>
      <c r="O4979" t="s">
        <v>1552</v>
      </c>
      <c r="P4979" s="61">
        <v>-600</v>
      </c>
      <c r="Q4979" t="s">
        <v>1552</v>
      </c>
      <c r="R4979" s="61">
        <v>0</v>
      </c>
      <c r="S4979" s="61">
        <v>-600</v>
      </c>
    </row>
    <row r="4980" spans="1:19" x14ac:dyDescent="0.2">
      <c r="A4980" t="s">
        <v>648</v>
      </c>
      <c r="B4980" t="s">
        <v>1065</v>
      </c>
      <c r="C4980" t="s">
        <v>1436</v>
      </c>
      <c r="D4980" t="s">
        <v>239</v>
      </c>
      <c r="E4980" t="s">
        <v>1546</v>
      </c>
      <c r="F4980" t="s">
        <v>118</v>
      </c>
      <c r="G4980" s="87">
        <v>43766</v>
      </c>
      <c r="H4980" t="s">
        <v>6820</v>
      </c>
      <c r="I4980" t="s">
        <v>7433</v>
      </c>
      <c r="K4980">
        <v>10292</v>
      </c>
      <c r="L4980" t="s">
        <v>7432</v>
      </c>
      <c r="M4980" s="87">
        <v>43768</v>
      </c>
      <c r="N4980" t="s">
        <v>1551</v>
      </c>
      <c r="O4980" t="s">
        <v>1552</v>
      </c>
      <c r="P4980" s="61">
        <v>-94.01</v>
      </c>
      <c r="Q4980" t="s">
        <v>1552</v>
      </c>
      <c r="R4980" s="61">
        <v>0</v>
      </c>
      <c r="S4980" s="61">
        <v>-94.01</v>
      </c>
    </row>
    <row r="4981" spans="1:19" x14ac:dyDescent="0.2">
      <c r="A4981" t="s">
        <v>648</v>
      </c>
      <c r="B4981" t="s">
        <v>1065</v>
      </c>
      <c r="C4981" t="s">
        <v>1436</v>
      </c>
      <c r="D4981" t="s">
        <v>239</v>
      </c>
      <c r="E4981" t="s">
        <v>1546</v>
      </c>
      <c r="F4981" t="s">
        <v>118</v>
      </c>
      <c r="G4981" s="87">
        <v>43766</v>
      </c>
      <c r="H4981" t="s">
        <v>6820</v>
      </c>
      <c r="I4981" t="s">
        <v>6986</v>
      </c>
      <c r="K4981">
        <v>10292</v>
      </c>
      <c r="L4981" t="s">
        <v>7432</v>
      </c>
      <c r="M4981" s="87">
        <v>43768</v>
      </c>
      <c r="N4981" t="s">
        <v>1551</v>
      </c>
      <c r="O4981" t="s">
        <v>1552</v>
      </c>
      <c r="P4981" s="61">
        <v>-200</v>
      </c>
      <c r="Q4981" t="s">
        <v>1552</v>
      </c>
      <c r="R4981" s="61">
        <v>0</v>
      </c>
      <c r="S4981" s="61">
        <v>-200</v>
      </c>
    </row>
    <row r="4982" spans="1:19" x14ac:dyDescent="0.2">
      <c r="A4982" t="s">
        <v>648</v>
      </c>
      <c r="B4982" t="s">
        <v>1065</v>
      </c>
      <c r="C4982" t="s">
        <v>1436</v>
      </c>
      <c r="D4982" t="s">
        <v>239</v>
      </c>
      <c r="E4982" t="s">
        <v>1546</v>
      </c>
      <c r="F4982" t="s">
        <v>118</v>
      </c>
      <c r="G4982" s="87">
        <v>43766</v>
      </c>
      <c r="H4982" t="s">
        <v>6820</v>
      </c>
      <c r="I4982" t="s">
        <v>7434</v>
      </c>
      <c r="K4982">
        <v>10292</v>
      </c>
      <c r="L4982" t="s">
        <v>7432</v>
      </c>
      <c r="M4982" s="87">
        <v>43768</v>
      </c>
      <c r="N4982" t="s">
        <v>1551</v>
      </c>
      <c r="O4982" t="s">
        <v>1552</v>
      </c>
      <c r="P4982" s="61">
        <v>-10527</v>
      </c>
      <c r="Q4982" t="s">
        <v>1552</v>
      </c>
      <c r="R4982" s="61">
        <v>0</v>
      </c>
      <c r="S4982" s="61">
        <v>-10527</v>
      </c>
    </row>
    <row r="4983" spans="1:19" x14ac:dyDescent="0.2">
      <c r="A4983" t="s">
        <v>648</v>
      </c>
      <c r="B4983" t="s">
        <v>1065</v>
      </c>
      <c r="C4983" t="s">
        <v>1436</v>
      </c>
      <c r="D4983" t="s">
        <v>239</v>
      </c>
      <c r="E4983" t="s">
        <v>1546</v>
      </c>
      <c r="F4983" t="s">
        <v>118</v>
      </c>
      <c r="G4983" s="87">
        <v>43766</v>
      </c>
      <c r="H4983" t="s">
        <v>6820</v>
      </c>
      <c r="I4983" t="s">
        <v>6987</v>
      </c>
      <c r="K4983">
        <v>10292</v>
      </c>
      <c r="L4983" t="s">
        <v>7432</v>
      </c>
      <c r="M4983" s="87">
        <v>43768</v>
      </c>
      <c r="N4983" t="s">
        <v>1551</v>
      </c>
      <c r="O4983" t="s">
        <v>1552</v>
      </c>
      <c r="P4983" s="61">
        <v>-800</v>
      </c>
      <c r="Q4983" t="s">
        <v>1552</v>
      </c>
      <c r="R4983" s="61">
        <v>0</v>
      </c>
      <c r="S4983" s="61">
        <v>-800</v>
      </c>
    </row>
    <row r="4984" spans="1:19" x14ac:dyDescent="0.2">
      <c r="A4984" t="s">
        <v>648</v>
      </c>
      <c r="B4984" t="s">
        <v>1065</v>
      </c>
      <c r="C4984" t="s">
        <v>1436</v>
      </c>
      <c r="D4984" t="s">
        <v>239</v>
      </c>
      <c r="E4984" t="s">
        <v>1546</v>
      </c>
      <c r="F4984" t="s">
        <v>118</v>
      </c>
      <c r="G4984" s="87">
        <v>43766</v>
      </c>
      <c r="H4984" t="s">
        <v>6807</v>
      </c>
      <c r="I4984" t="s">
        <v>7435</v>
      </c>
      <c r="J4984" t="s">
        <v>7436</v>
      </c>
      <c r="K4984">
        <v>10296</v>
      </c>
      <c r="L4984" t="s">
        <v>7430</v>
      </c>
      <c r="M4984" s="87">
        <v>43773</v>
      </c>
      <c r="N4984" t="s">
        <v>3298</v>
      </c>
      <c r="O4984" t="s">
        <v>1552</v>
      </c>
      <c r="P4984" s="61">
        <v>550</v>
      </c>
      <c r="Q4984" t="s">
        <v>1552</v>
      </c>
      <c r="R4984" s="61">
        <v>550</v>
      </c>
      <c r="S4984" s="61">
        <v>0</v>
      </c>
    </row>
    <row r="4985" spans="1:19" x14ac:dyDescent="0.2">
      <c r="A4985" t="s">
        <v>648</v>
      </c>
      <c r="B4985" t="s">
        <v>1065</v>
      </c>
      <c r="C4985" t="s">
        <v>1436</v>
      </c>
      <c r="D4985" t="s">
        <v>239</v>
      </c>
      <c r="E4985" t="s">
        <v>1546</v>
      </c>
      <c r="F4985" t="s">
        <v>118</v>
      </c>
      <c r="G4985" s="87">
        <v>43769</v>
      </c>
      <c r="H4985" t="s">
        <v>2974</v>
      </c>
      <c r="I4985" t="s">
        <v>4485</v>
      </c>
      <c r="J4985" t="s">
        <v>4546</v>
      </c>
      <c r="K4985">
        <v>10294</v>
      </c>
      <c r="L4985" t="s">
        <v>5743</v>
      </c>
      <c r="M4985" s="87">
        <v>43773</v>
      </c>
      <c r="N4985" t="s">
        <v>3298</v>
      </c>
      <c r="O4985" t="s">
        <v>1552</v>
      </c>
      <c r="P4985" s="61">
        <v>11.5</v>
      </c>
      <c r="Q4985" t="s">
        <v>1552</v>
      </c>
      <c r="R4985" s="61">
        <v>11.5</v>
      </c>
      <c r="S4985" s="61">
        <v>0</v>
      </c>
    </row>
    <row r="4986" spans="1:19" x14ac:dyDescent="0.2">
      <c r="A4986" t="s">
        <v>648</v>
      </c>
      <c r="B4986" t="s">
        <v>1065</v>
      </c>
      <c r="C4986" t="s">
        <v>1436</v>
      </c>
      <c r="D4986" t="s">
        <v>239</v>
      </c>
      <c r="E4986" t="s">
        <v>1546</v>
      </c>
      <c r="F4986" t="s">
        <v>118</v>
      </c>
      <c r="G4986" s="87">
        <v>43769</v>
      </c>
      <c r="H4986" t="s">
        <v>2974</v>
      </c>
      <c r="I4986" t="s">
        <v>4485</v>
      </c>
      <c r="J4986" t="s">
        <v>4984</v>
      </c>
      <c r="K4986">
        <v>10294</v>
      </c>
      <c r="L4986" t="s">
        <v>5743</v>
      </c>
      <c r="M4986" s="87">
        <v>43773</v>
      </c>
      <c r="N4986" t="s">
        <v>3298</v>
      </c>
      <c r="O4986" t="s">
        <v>1552</v>
      </c>
      <c r="P4986" s="61">
        <v>90</v>
      </c>
      <c r="Q4986" t="s">
        <v>1552</v>
      </c>
      <c r="R4986" s="61">
        <v>90</v>
      </c>
      <c r="S4986" s="61">
        <v>0</v>
      </c>
    </row>
    <row r="4987" spans="1:19" x14ac:dyDescent="0.2">
      <c r="A4987" t="s">
        <v>648</v>
      </c>
      <c r="B4987" t="s">
        <v>1065</v>
      </c>
      <c r="C4987" t="s">
        <v>1436</v>
      </c>
      <c r="D4987" t="s">
        <v>239</v>
      </c>
      <c r="E4987" t="s">
        <v>1546</v>
      </c>
      <c r="F4987" t="s">
        <v>118</v>
      </c>
      <c r="G4987" s="87">
        <v>43769</v>
      </c>
      <c r="H4987" t="s">
        <v>2974</v>
      </c>
      <c r="I4987" t="s">
        <v>4485</v>
      </c>
      <c r="J4987" t="s">
        <v>5200</v>
      </c>
      <c r="K4987">
        <v>10294</v>
      </c>
      <c r="L4987" t="s">
        <v>5743</v>
      </c>
      <c r="M4987" s="87">
        <v>43773</v>
      </c>
      <c r="N4987" t="s">
        <v>3298</v>
      </c>
      <c r="O4987" t="s">
        <v>1552</v>
      </c>
      <c r="P4987" s="61">
        <v>300</v>
      </c>
      <c r="Q4987" t="s">
        <v>1552</v>
      </c>
      <c r="R4987" s="61">
        <v>300</v>
      </c>
      <c r="S4987" s="61">
        <v>0</v>
      </c>
    </row>
    <row r="4988" spans="1:19" x14ac:dyDescent="0.2">
      <c r="A4988" t="s">
        <v>648</v>
      </c>
      <c r="B4988" t="s">
        <v>1065</v>
      </c>
      <c r="C4988" t="s">
        <v>1436</v>
      </c>
      <c r="D4988" t="s">
        <v>239</v>
      </c>
      <c r="E4988" t="s">
        <v>1546</v>
      </c>
      <c r="F4988" t="s">
        <v>118</v>
      </c>
      <c r="G4988" s="87">
        <v>43769</v>
      </c>
      <c r="H4988" t="s">
        <v>2974</v>
      </c>
      <c r="I4988" t="s">
        <v>4485</v>
      </c>
      <c r="J4988" t="s">
        <v>5744</v>
      </c>
      <c r="K4988">
        <v>10294</v>
      </c>
      <c r="L4988" t="s">
        <v>5743</v>
      </c>
      <c r="M4988" s="87">
        <v>43773</v>
      </c>
      <c r="N4988" t="s">
        <v>3298</v>
      </c>
      <c r="O4988" t="s">
        <v>1552</v>
      </c>
      <c r="P4988" s="61">
        <v>200</v>
      </c>
      <c r="Q4988" t="s">
        <v>1552</v>
      </c>
      <c r="R4988" s="61">
        <v>200</v>
      </c>
      <c r="S4988" s="61">
        <v>0</v>
      </c>
    </row>
    <row r="4989" spans="1:19" x14ac:dyDescent="0.2">
      <c r="A4989" t="s">
        <v>648</v>
      </c>
      <c r="B4989" t="s">
        <v>1065</v>
      </c>
      <c r="C4989" t="s">
        <v>1436</v>
      </c>
      <c r="D4989" t="s">
        <v>239</v>
      </c>
      <c r="E4989" t="s">
        <v>1546</v>
      </c>
      <c r="F4989" t="s">
        <v>118</v>
      </c>
      <c r="G4989" s="87">
        <v>43769</v>
      </c>
      <c r="H4989" t="s">
        <v>2974</v>
      </c>
      <c r="I4989" t="s">
        <v>4485</v>
      </c>
      <c r="J4989" t="s">
        <v>4742</v>
      </c>
      <c r="K4989">
        <v>10294</v>
      </c>
      <c r="L4989" t="s">
        <v>5743</v>
      </c>
      <c r="M4989" s="87">
        <v>43773</v>
      </c>
      <c r="N4989" t="s">
        <v>3298</v>
      </c>
      <c r="O4989" t="s">
        <v>1552</v>
      </c>
      <c r="P4989" s="61">
        <v>500</v>
      </c>
      <c r="Q4989" t="s">
        <v>1552</v>
      </c>
      <c r="R4989" s="61">
        <v>500</v>
      </c>
      <c r="S4989" s="61">
        <v>0</v>
      </c>
    </row>
    <row r="4990" spans="1:19" x14ac:dyDescent="0.2">
      <c r="A4990" t="s">
        <v>648</v>
      </c>
      <c r="B4990" t="s">
        <v>1065</v>
      </c>
      <c r="C4990" t="s">
        <v>1436</v>
      </c>
      <c r="D4990" t="s">
        <v>239</v>
      </c>
      <c r="E4990" t="s">
        <v>1546</v>
      </c>
      <c r="F4990" t="s">
        <v>118</v>
      </c>
      <c r="G4990" s="87">
        <v>43769</v>
      </c>
      <c r="H4990" t="s">
        <v>2974</v>
      </c>
      <c r="I4990" t="s">
        <v>4485</v>
      </c>
      <c r="J4990" t="s">
        <v>4745</v>
      </c>
      <c r="K4990">
        <v>10294</v>
      </c>
      <c r="L4990" t="s">
        <v>5743</v>
      </c>
      <c r="M4990" s="87">
        <v>43773</v>
      </c>
      <c r="N4990" t="s">
        <v>3298</v>
      </c>
      <c r="O4990" t="s">
        <v>1552</v>
      </c>
      <c r="P4990" s="61">
        <v>300</v>
      </c>
      <c r="Q4990" t="s">
        <v>1552</v>
      </c>
      <c r="R4990" s="61">
        <v>300</v>
      </c>
      <c r="S4990" s="61">
        <v>0</v>
      </c>
    </row>
    <row r="4991" spans="1:19" x14ac:dyDescent="0.2">
      <c r="A4991" t="s">
        <v>648</v>
      </c>
      <c r="B4991" t="s">
        <v>1065</v>
      </c>
      <c r="C4991" t="s">
        <v>1436</v>
      </c>
      <c r="D4991" t="s">
        <v>239</v>
      </c>
      <c r="E4991" t="s">
        <v>1546</v>
      </c>
      <c r="F4991" t="s">
        <v>118</v>
      </c>
      <c r="G4991" s="87">
        <v>43769</v>
      </c>
      <c r="H4991" t="s">
        <v>2974</v>
      </c>
      <c r="I4991" t="s">
        <v>4485</v>
      </c>
      <c r="J4991" t="s">
        <v>3459</v>
      </c>
      <c r="K4991">
        <v>10294</v>
      </c>
      <c r="L4991" t="s">
        <v>5743</v>
      </c>
      <c r="M4991" s="87">
        <v>43773</v>
      </c>
      <c r="N4991" t="s">
        <v>3298</v>
      </c>
      <c r="O4991" t="s">
        <v>1552</v>
      </c>
      <c r="P4991" s="61">
        <v>625</v>
      </c>
      <c r="Q4991" t="s">
        <v>1552</v>
      </c>
      <c r="R4991" s="61">
        <v>625</v>
      </c>
      <c r="S4991" s="61">
        <v>0</v>
      </c>
    </row>
    <row r="4992" spans="1:19" x14ac:dyDescent="0.2">
      <c r="A4992" t="s">
        <v>648</v>
      </c>
      <c r="B4992" t="s">
        <v>1065</v>
      </c>
      <c r="C4992" t="s">
        <v>1436</v>
      </c>
      <c r="D4992" t="s">
        <v>239</v>
      </c>
      <c r="E4992" t="s">
        <v>1546</v>
      </c>
      <c r="F4992" t="s">
        <v>118</v>
      </c>
      <c r="G4992" s="87">
        <v>43769</v>
      </c>
      <c r="H4992" t="s">
        <v>2974</v>
      </c>
      <c r="I4992" t="s">
        <v>4485</v>
      </c>
      <c r="J4992" t="s">
        <v>4978</v>
      </c>
      <c r="K4992">
        <v>10294</v>
      </c>
      <c r="L4992" t="s">
        <v>5743</v>
      </c>
      <c r="M4992" s="87">
        <v>43773</v>
      </c>
      <c r="N4992" t="s">
        <v>3298</v>
      </c>
      <c r="O4992" t="s">
        <v>1552</v>
      </c>
      <c r="P4992" s="61">
        <v>250</v>
      </c>
      <c r="Q4992" t="s">
        <v>1552</v>
      </c>
      <c r="R4992" s="61">
        <v>250</v>
      </c>
      <c r="S4992" s="61">
        <v>0</v>
      </c>
    </row>
    <row r="4993" spans="1:19" x14ac:dyDescent="0.2">
      <c r="A4993" t="s">
        <v>648</v>
      </c>
      <c r="B4993" t="s">
        <v>1065</v>
      </c>
      <c r="C4993" t="s">
        <v>1436</v>
      </c>
      <c r="D4993" t="s">
        <v>239</v>
      </c>
      <c r="E4993" t="s">
        <v>1546</v>
      </c>
      <c r="F4993" t="s">
        <v>118</v>
      </c>
      <c r="G4993" s="87">
        <v>43769</v>
      </c>
      <c r="H4993" t="s">
        <v>2974</v>
      </c>
      <c r="I4993" t="s">
        <v>4485</v>
      </c>
      <c r="J4993" t="s">
        <v>5745</v>
      </c>
      <c r="K4993">
        <v>10294</v>
      </c>
      <c r="L4993" t="s">
        <v>5743</v>
      </c>
      <c r="M4993" s="87">
        <v>43773</v>
      </c>
      <c r="N4993" t="s">
        <v>3298</v>
      </c>
      <c r="O4993" t="s">
        <v>1552</v>
      </c>
      <c r="P4993" s="61">
        <v>900</v>
      </c>
      <c r="Q4993" t="s">
        <v>1552</v>
      </c>
      <c r="R4993" s="61">
        <v>900</v>
      </c>
      <c r="S4993" s="61">
        <v>0</v>
      </c>
    </row>
    <row r="4994" spans="1:19" x14ac:dyDescent="0.2">
      <c r="A4994" t="s">
        <v>648</v>
      </c>
      <c r="B4994" t="s">
        <v>1065</v>
      </c>
      <c r="C4994" t="s">
        <v>1436</v>
      </c>
      <c r="D4994" t="s">
        <v>239</v>
      </c>
      <c r="E4994" t="s">
        <v>1546</v>
      </c>
      <c r="F4994" t="s">
        <v>118</v>
      </c>
      <c r="G4994" s="87">
        <v>43769</v>
      </c>
      <c r="H4994" t="s">
        <v>2974</v>
      </c>
      <c r="I4994" t="s">
        <v>4485</v>
      </c>
      <c r="J4994" t="s">
        <v>5734</v>
      </c>
      <c r="K4994">
        <v>10294</v>
      </c>
      <c r="L4994" t="s">
        <v>5743</v>
      </c>
      <c r="M4994" s="87">
        <v>43773</v>
      </c>
      <c r="N4994" t="s">
        <v>3298</v>
      </c>
      <c r="O4994" t="s">
        <v>1552</v>
      </c>
      <c r="P4994" s="61">
        <v>57.71</v>
      </c>
      <c r="Q4994" t="s">
        <v>1552</v>
      </c>
      <c r="R4994" s="61">
        <v>57.71</v>
      </c>
      <c r="S4994" s="61">
        <v>0</v>
      </c>
    </row>
    <row r="4995" spans="1:19" x14ac:dyDescent="0.2">
      <c r="A4995" t="s">
        <v>648</v>
      </c>
      <c r="B4995" t="s">
        <v>1065</v>
      </c>
      <c r="C4995" t="s">
        <v>1436</v>
      </c>
      <c r="D4995" t="s">
        <v>239</v>
      </c>
      <c r="E4995" t="s">
        <v>1546</v>
      </c>
      <c r="F4995" t="s">
        <v>118</v>
      </c>
      <c r="G4995" s="87">
        <v>43769</v>
      </c>
      <c r="H4995" t="s">
        <v>2974</v>
      </c>
      <c r="I4995" t="s">
        <v>4485</v>
      </c>
      <c r="J4995" t="s">
        <v>4488</v>
      </c>
      <c r="K4995">
        <v>10294</v>
      </c>
      <c r="L4995" t="s">
        <v>5743</v>
      </c>
      <c r="M4995" s="87">
        <v>43773</v>
      </c>
      <c r="N4995" t="s">
        <v>3298</v>
      </c>
      <c r="O4995" t="s">
        <v>1552</v>
      </c>
      <c r="P4995" s="61">
        <v>82</v>
      </c>
      <c r="Q4995" t="s">
        <v>1552</v>
      </c>
      <c r="R4995" s="61">
        <v>82</v>
      </c>
      <c r="S4995" s="61">
        <v>0</v>
      </c>
    </row>
    <row r="4996" spans="1:19" x14ac:dyDescent="0.2">
      <c r="A4996" t="s">
        <v>648</v>
      </c>
      <c r="B4996" t="s">
        <v>1065</v>
      </c>
      <c r="C4996" t="s">
        <v>1436</v>
      </c>
      <c r="D4996" t="s">
        <v>239</v>
      </c>
      <c r="E4996" t="s">
        <v>1546</v>
      </c>
      <c r="F4996" t="s">
        <v>118</v>
      </c>
      <c r="G4996" s="87">
        <v>43769</v>
      </c>
      <c r="H4996" t="s">
        <v>2974</v>
      </c>
      <c r="I4996" t="s">
        <v>5748</v>
      </c>
      <c r="J4996" t="s">
        <v>5176</v>
      </c>
      <c r="K4996">
        <v>10297</v>
      </c>
      <c r="L4996" t="s">
        <v>4133</v>
      </c>
      <c r="M4996" s="87">
        <v>43773</v>
      </c>
      <c r="N4996" t="s">
        <v>3298</v>
      </c>
      <c r="O4996" t="s">
        <v>1552</v>
      </c>
      <c r="P4996" s="61">
        <v>-3410</v>
      </c>
      <c r="Q4996" t="s">
        <v>1552</v>
      </c>
      <c r="R4996" s="61">
        <v>0</v>
      </c>
      <c r="S4996" s="61">
        <v>-3410</v>
      </c>
    </row>
    <row r="4997" spans="1:19" x14ac:dyDescent="0.2">
      <c r="A4997" t="s">
        <v>648</v>
      </c>
      <c r="B4997" t="s">
        <v>1065</v>
      </c>
      <c r="C4997" t="s">
        <v>1436</v>
      </c>
      <c r="D4997" t="s">
        <v>239</v>
      </c>
      <c r="E4997" t="s">
        <v>1546</v>
      </c>
      <c r="F4997" t="s">
        <v>118</v>
      </c>
      <c r="G4997" s="87">
        <v>43769</v>
      </c>
      <c r="H4997" t="s">
        <v>2974</v>
      </c>
      <c r="I4997" t="s">
        <v>5749</v>
      </c>
      <c r="J4997" t="s">
        <v>5750</v>
      </c>
      <c r="K4997">
        <v>10297</v>
      </c>
      <c r="L4997" t="s">
        <v>4133</v>
      </c>
      <c r="M4997" s="87">
        <v>43773</v>
      </c>
      <c r="N4997" t="s">
        <v>3298</v>
      </c>
      <c r="O4997" t="s">
        <v>1552</v>
      </c>
      <c r="P4997" s="61">
        <v>-1100</v>
      </c>
      <c r="Q4997" t="s">
        <v>1552</v>
      </c>
      <c r="R4997" s="61">
        <v>0</v>
      </c>
      <c r="S4997" s="61">
        <v>-1100</v>
      </c>
    </row>
    <row r="4998" spans="1:19" x14ac:dyDescent="0.2">
      <c r="A4998" t="s">
        <v>648</v>
      </c>
      <c r="B4998" t="s">
        <v>1065</v>
      </c>
      <c r="C4998" t="s">
        <v>1436</v>
      </c>
      <c r="D4998" t="s">
        <v>239</v>
      </c>
      <c r="E4998" t="s">
        <v>1546</v>
      </c>
      <c r="F4998" t="s">
        <v>118</v>
      </c>
      <c r="G4998" s="87">
        <v>43769</v>
      </c>
      <c r="H4998" t="s">
        <v>2974</v>
      </c>
      <c r="I4998" t="s">
        <v>5751</v>
      </c>
      <c r="J4998" t="s">
        <v>4729</v>
      </c>
      <c r="K4998">
        <v>10297</v>
      </c>
      <c r="L4998" t="s">
        <v>4133</v>
      </c>
      <c r="M4998" s="87">
        <v>43773</v>
      </c>
      <c r="N4998" t="s">
        <v>3298</v>
      </c>
      <c r="O4998" t="s">
        <v>1552</v>
      </c>
      <c r="P4998" s="61">
        <v>-979</v>
      </c>
      <c r="Q4998" t="s">
        <v>1552</v>
      </c>
      <c r="R4998" s="61">
        <v>0</v>
      </c>
      <c r="S4998" s="61">
        <v>-979</v>
      </c>
    </row>
    <row r="4999" spans="1:19" x14ac:dyDescent="0.2">
      <c r="A4999" t="s">
        <v>648</v>
      </c>
      <c r="B4999" t="s">
        <v>1065</v>
      </c>
      <c r="C4999" t="s">
        <v>1436</v>
      </c>
      <c r="D4999" t="s">
        <v>239</v>
      </c>
      <c r="E4999" t="s">
        <v>1546</v>
      </c>
      <c r="F4999" t="s">
        <v>118</v>
      </c>
      <c r="G4999" s="87">
        <v>43769</v>
      </c>
      <c r="H4999" t="s">
        <v>2974</v>
      </c>
      <c r="I4999" t="s">
        <v>5752</v>
      </c>
      <c r="J4999" t="s">
        <v>5753</v>
      </c>
      <c r="K4999">
        <v>10297</v>
      </c>
      <c r="L4999" t="s">
        <v>4133</v>
      </c>
      <c r="M4999" s="87">
        <v>43773</v>
      </c>
      <c r="N4999" t="s">
        <v>3298</v>
      </c>
      <c r="O4999" t="s">
        <v>1552</v>
      </c>
      <c r="P4999" s="61">
        <v>-979</v>
      </c>
      <c r="Q4999" t="s">
        <v>1552</v>
      </c>
      <c r="R4999" s="61">
        <v>0</v>
      </c>
      <c r="S4999" s="61">
        <v>-979</v>
      </c>
    </row>
    <row r="5000" spans="1:19" x14ac:dyDescent="0.2">
      <c r="A5000" t="s">
        <v>648</v>
      </c>
      <c r="B5000" t="s">
        <v>1065</v>
      </c>
      <c r="C5000" t="s">
        <v>1436</v>
      </c>
      <c r="D5000" t="s">
        <v>239</v>
      </c>
      <c r="E5000" t="s">
        <v>1546</v>
      </c>
      <c r="F5000" t="s">
        <v>118</v>
      </c>
      <c r="G5000" s="87">
        <v>43769</v>
      </c>
      <c r="H5000" t="s">
        <v>2974</v>
      </c>
      <c r="I5000" t="s">
        <v>5754</v>
      </c>
      <c r="J5000" t="s">
        <v>4797</v>
      </c>
      <c r="K5000">
        <v>10297</v>
      </c>
      <c r="L5000" t="s">
        <v>4133</v>
      </c>
      <c r="M5000" s="87">
        <v>43773</v>
      </c>
      <c r="N5000" t="s">
        <v>3298</v>
      </c>
      <c r="O5000" t="s">
        <v>1552</v>
      </c>
      <c r="P5000" s="61">
        <v>-341</v>
      </c>
      <c r="Q5000" t="s">
        <v>1552</v>
      </c>
      <c r="R5000" s="61">
        <v>0</v>
      </c>
      <c r="S5000" s="61">
        <v>-341</v>
      </c>
    </row>
    <row r="5001" spans="1:19" x14ac:dyDescent="0.2">
      <c r="A5001" t="s">
        <v>648</v>
      </c>
      <c r="B5001" t="s">
        <v>1065</v>
      </c>
      <c r="C5001" t="s">
        <v>1436</v>
      </c>
      <c r="D5001" t="s">
        <v>239</v>
      </c>
      <c r="E5001" t="s">
        <v>1546</v>
      </c>
      <c r="F5001" t="s">
        <v>118</v>
      </c>
      <c r="G5001" s="87">
        <v>43769</v>
      </c>
      <c r="H5001" t="s">
        <v>2974</v>
      </c>
      <c r="I5001" t="s">
        <v>5756</v>
      </c>
      <c r="J5001" t="s">
        <v>4695</v>
      </c>
      <c r="K5001">
        <v>10297</v>
      </c>
      <c r="L5001" t="s">
        <v>4133</v>
      </c>
      <c r="M5001" s="87">
        <v>43773</v>
      </c>
      <c r="N5001" t="s">
        <v>3298</v>
      </c>
      <c r="O5001" t="s">
        <v>1552</v>
      </c>
      <c r="P5001" s="61">
        <v>-979</v>
      </c>
      <c r="Q5001" t="s">
        <v>1552</v>
      </c>
      <c r="R5001" s="61">
        <v>0</v>
      </c>
      <c r="S5001" s="61">
        <v>-979</v>
      </c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4"/>
  <dimension ref="A2:B4"/>
  <sheetViews>
    <sheetView workbookViewId="0">
      <selection activeCell="A2" sqref="A2:B4"/>
    </sheetView>
  </sheetViews>
  <sheetFormatPr defaultRowHeight="12.75" x14ac:dyDescent="0.2"/>
  <sheetData>
    <row r="2" spans="1:2" x14ac:dyDescent="0.2">
      <c r="A2" t="s">
        <v>640</v>
      </c>
      <c r="B2" t="s">
        <v>15</v>
      </c>
    </row>
    <row r="3" spans="1:2" x14ac:dyDescent="0.2">
      <c r="A3" t="s">
        <v>641</v>
      </c>
      <c r="B3" t="s">
        <v>15</v>
      </c>
    </row>
    <row r="4" spans="1:2" x14ac:dyDescent="0.2">
      <c r="A4" t="s">
        <v>642</v>
      </c>
      <c r="B4" t="s">
        <v>15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5"/>
  <dimension ref="A2:B5"/>
  <sheetViews>
    <sheetView workbookViewId="0">
      <selection activeCell="A2" sqref="A2:B5"/>
    </sheetView>
  </sheetViews>
  <sheetFormatPr defaultRowHeight="12.75" x14ac:dyDescent="0.2"/>
  <sheetData>
    <row r="2" spans="1:2" x14ac:dyDescent="0.2">
      <c r="A2" t="s">
        <v>731</v>
      </c>
      <c r="B2" t="s">
        <v>16</v>
      </c>
    </row>
    <row r="3" spans="1:2" x14ac:dyDescent="0.2">
      <c r="A3" t="s">
        <v>643</v>
      </c>
      <c r="B3" t="s">
        <v>16</v>
      </c>
    </row>
    <row r="4" spans="1:2" x14ac:dyDescent="0.2">
      <c r="A4" t="s">
        <v>644</v>
      </c>
      <c r="B4" t="s">
        <v>16</v>
      </c>
    </row>
    <row r="5" spans="1:2" x14ac:dyDescent="0.2">
      <c r="A5" t="s">
        <v>645</v>
      </c>
      <c r="B5" t="s">
        <v>16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6"/>
  <dimension ref="D2"/>
  <sheetViews>
    <sheetView workbookViewId="0">
      <selection activeCell="A2" sqref="A2:B1400"/>
    </sheetView>
  </sheetViews>
  <sheetFormatPr defaultRowHeight="12.75" x14ac:dyDescent="0.2"/>
  <sheetData>
    <row r="2" spans="4:4" x14ac:dyDescent="0.2">
      <c r="D2" s="186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646</v>
      </c>
      <c r="B2" t="s">
        <v>278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732</v>
      </c>
      <c r="B2" t="s">
        <v>355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9"/>
  <dimension ref="A2:D2"/>
  <sheetViews>
    <sheetView workbookViewId="0">
      <selection activeCell="A2" sqref="A2:B2"/>
    </sheetView>
  </sheetViews>
  <sheetFormatPr defaultRowHeight="12.75" x14ac:dyDescent="0.2"/>
  <cols>
    <col min="1" max="1" width="10" bestFit="1" customWidth="1"/>
  </cols>
  <sheetData>
    <row r="2" spans="1:4" x14ac:dyDescent="0.2">
      <c r="A2" t="s">
        <v>733</v>
      </c>
      <c r="B2" t="s">
        <v>356</v>
      </c>
      <c r="D2">
        <f>IFERROR(INDEX(Lookup!$BH$9:$BH$159,MATCH($A2,Lookup!$A$9:$A$159,0)),0)</f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0"/>
  <dimension ref="A2:B6"/>
  <sheetViews>
    <sheetView workbookViewId="0">
      <selection activeCell="A2" sqref="A2:B6"/>
    </sheetView>
  </sheetViews>
  <sheetFormatPr defaultRowHeight="12.75" x14ac:dyDescent="0.2"/>
  <sheetData>
    <row r="2" spans="1:2" x14ac:dyDescent="0.2">
      <c r="A2" t="s">
        <v>647</v>
      </c>
      <c r="B2" t="s">
        <v>357</v>
      </c>
    </row>
    <row r="3" spans="1:2" x14ac:dyDescent="0.2">
      <c r="A3" t="s">
        <v>734</v>
      </c>
      <c r="B3" t="s">
        <v>357</v>
      </c>
    </row>
    <row r="4" spans="1:2" x14ac:dyDescent="0.2">
      <c r="A4" t="s">
        <v>735</v>
      </c>
      <c r="B4" t="s">
        <v>357</v>
      </c>
    </row>
    <row r="5" spans="1:2" x14ac:dyDescent="0.2">
      <c r="A5" t="s">
        <v>648</v>
      </c>
      <c r="B5" t="s">
        <v>357</v>
      </c>
    </row>
    <row r="6" spans="1:2" x14ac:dyDescent="0.2">
      <c r="A6" t="s">
        <v>649</v>
      </c>
      <c r="B6" t="s">
        <v>357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1"/>
  <dimension ref="A2:B2"/>
  <sheetViews>
    <sheetView workbookViewId="0">
      <selection activeCell="A2" sqref="A2:B2"/>
    </sheetView>
  </sheetViews>
  <sheetFormatPr defaultRowHeight="12.75" x14ac:dyDescent="0.2"/>
  <cols>
    <col min="1" max="1" width="10" bestFit="1" customWidth="1"/>
  </cols>
  <sheetData>
    <row r="2" spans="1:2" x14ac:dyDescent="0.2">
      <c r="A2" t="s">
        <v>650</v>
      </c>
      <c r="B2" t="s">
        <v>358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/>
  <dimension ref="A2:B12"/>
  <sheetViews>
    <sheetView workbookViewId="0">
      <selection activeCell="A2" sqref="A2:B12"/>
    </sheetView>
  </sheetViews>
  <sheetFormatPr defaultRowHeight="12.75" x14ac:dyDescent="0.2"/>
  <sheetData>
    <row r="2" spans="1:2" x14ac:dyDescent="0.2">
      <c r="A2" t="s">
        <v>651</v>
      </c>
      <c r="B2" t="s">
        <v>359</v>
      </c>
    </row>
    <row r="3" spans="1:2" x14ac:dyDescent="0.2">
      <c r="A3" t="s">
        <v>652</v>
      </c>
      <c r="B3" t="s">
        <v>359</v>
      </c>
    </row>
    <row r="4" spans="1:2" x14ac:dyDescent="0.2">
      <c r="A4" t="s">
        <v>798</v>
      </c>
      <c r="B4" t="s">
        <v>359</v>
      </c>
    </row>
    <row r="5" spans="1:2" x14ac:dyDescent="0.2">
      <c r="A5" t="s">
        <v>653</v>
      </c>
      <c r="B5" t="s">
        <v>359</v>
      </c>
    </row>
    <row r="6" spans="1:2" x14ac:dyDescent="0.2">
      <c r="A6" t="s">
        <v>654</v>
      </c>
      <c r="B6" t="s">
        <v>359</v>
      </c>
    </row>
    <row r="7" spans="1:2" x14ac:dyDescent="0.2">
      <c r="A7" t="s">
        <v>655</v>
      </c>
      <c r="B7" t="s">
        <v>359</v>
      </c>
    </row>
    <row r="8" spans="1:2" x14ac:dyDescent="0.2">
      <c r="A8" t="s">
        <v>656</v>
      </c>
      <c r="B8" t="s">
        <v>359</v>
      </c>
    </row>
    <row r="9" spans="1:2" x14ac:dyDescent="0.2">
      <c r="A9" t="s">
        <v>431</v>
      </c>
      <c r="B9" t="s">
        <v>359</v>
      </c>
    </row>
    <row r="10" spans="1:2" x14ac:dyDescent="0.2">
      <c r="A10" t="s">
        <v>432</v>
      </c>
      <c r="B10" t="s">
        <v>359</v>
      </c>
    </row>
    <row r="11" spans="1:2" x14ac:dyDescent="0.2">
      <c r="A11" t="s">
        <v>433</v>
      </c>
      <c r="B11" t="s">
        <v>359</v>
      </c>
    </row>
    <row r="12" spans="1:2" x14ac:dyDescent="0.2">
      <c r="A12" t="s">
        <v>514</v>
      </c>
      <c r="B12" t="s">
        <v>359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/>
  <dimension ref="A2:B16"/>
  <sheetViews>
    <sheetView workbookViewId="0">
      <selection activeCell="A2" sqref="A2:B16"/>
    </sheetView>
  </sheetViews>
  <sheetFormatPr defaultRowHeight="12.75" x14ac:dyDescent="0.2"/>
  <sheetData>
    <row r="2" spans="1:2" x14ac:dyDescent="0.2">
      <c r="A2" t="s">
        <v>657</v>
      </c>
      <c r="B2" t="s">
        <v>360</v>
      </c>
    </row>
    <row r="3" spans="1:2" x14ac:dyDescent="0.2">
      <c r="A3" t="s">
        <v>658</v>
      </c>
      <c r="B3" t="s">
        <v>360</v>
      </c>
    </row>
    <row r="4" spans="1:2" x14ac:dyDescent="0.2">
      <c r="A4" t="s">
        <v>659</v>
      </c>
      <c r="B4" t="s">
        <v>360</v>
      </c>
    </row>
    <row r="5" spans="1:2" x14ac:dyDescent="0.2">
      <c r="A5" t="s">
        <v>736</v>
      </c>
      <c r="B5" t="s">
        <v>360</v>
      </c>
    </row>
    <row r="6" spans="1:2" x14ac:dyDescent="0.2">
      <c r="A6" t="s">
        <v>660</v>
      </c>
      <c r="B6" t="s">
        <v>360</v>
      </c>
    </row>
    <row r="7" spans="1:2" x14ac:dyDescent="0.2">
      <c r="A7" t="s">
        <v>737</v>
      </c>
      <c r="B7" t="s">
        <v>360</v>
      </c>
    </row>
    <row r="8" spans="1:2" x14ac:dyDescent="0.2">
      <c r="A8" t="s">
        <v>661</v>
      </c>
      <c r="B8" t="s">
        <v>360</v>
      </c>
    </row>
    <row r="9" spans="1:2" x14ac:dyDescent="0.2">
      <c r="A9" t="s">
        <v>662</v>
      </c>
      <c r="B9" t="s">
        <v>360</v>
      </c>
    </row>
    <row r="10" spans="1:2" x14ac:dyDescent="0.2">
      <c r="A10" t="s">
        <v>663</v>
      </c>
      <c r="B10" t="s">
        <v>360</v>
      </c>
    </row>
    <row r="11" spans="1:2" x14ac:dyDescent="0.2">
      <c r="A11" t="s">
        <v>664</v>
      </c>
      <c r="B11" t="s">
        <v>360</v>
      </c>
    </row>
    <row r="12" spans="1:2" x14ac:dyDescent="0.2">
      <c r="A12" t="s">
        <v>738</v>
      </c>
      <c r="B12" t="s">
        <v>360</v>
      </c>
    </row>
    <row r="13" spans="1:2" x14ac:dyDescent="0.2">
      <c r="A13" t="s">
        <v>739</v>
      </c>
      <c r="B13" t="s">
        <v>360</v>
      </c>
    </row>
    <row r="14" spans="1:2" x14ac:dyDescent="0.2">
      <c r="A14" t="s">
        <v>665</v>
      </c>
      <c r="B14" t="s">
        <v>360</v>
      </c>
    </row>
    <row r="15" spans="1:2" x14ac:dyDescent="0.2">
      <c r="A15" t="s">
        <v>666</v>
      </c>
      <c r="B15" t="s">
        <v>360</v>
      </c>
    </row>
    <row r="16" spans="1:2" x14ac:dyDescent="0.2">
      <c r="A16" t="s">
        <v>667</v>
      </c>
      <c r="B16" t="s">
        <v>360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K25"/>
  <sheetViews>
    <sheetView workbookViewId="0">
      <selection activeCell="C2" sqref="C2:C13"/>
    </sheetView>
  </sheetViews>
  <sheetFormatPr defaultRowHeight="12.75" x14ac:dyDescent="0.2"/>
  <cols>
    <col min="1" max="1" width="10.85546875" customWidth="1"/>
    <col min="2" max="2" width="10.7109375" bestFit="1" customWidth="1"/>
    <col min="3" max="3" width="10.5703125" customWidth="1"/>
    <col min="4" max="4" width="15.5703125" customWidth="1"/>
    <col min="6" max="6" width="10.7109375" customWidth="1"/>
  </cols>
  <sheetData>
    <row r="1" spans="1:11" x14ac:dyDescent="0.2">
      <c r="A1" s="36" t="s">
        <v>31</v>
      </c>
      <c r="B1" s="36" t="s">
        <v>32</v>
      </c>
      <c r="C1" s="36" t="s">
        <v>33</v>
      </c>
      <c r="D1" s="36" t="s">
        <v>34</v>
      </c>
      <c r="E1" s="36" t="s">
        <v>28</v>
      </c>
      <c r="F1" s="36" t="s">
        <v>35</v>
      </c>
      <c r="G1" s="36" t="s">
        <v>67</v>
      </c>
      <c r="H1" s="36" t="s">
        <v>68</v>
      </c>
      <c r="I1" s="36" t="s">
        <v>17</v>
      </c>
      <c r="J1" s="36" t="s">
        <v>18</v>
      </c>
      <c r="K1" s="36" t="s">
        <v>19</v>
      </c>
    </row>
    <row r="2" spans="1:11" x14ac:dyDescent="0.2">
      <c r="A2" s="49" t="s">
        <v>115</v>
      </c>
      <c r="B2" t="s">
        <v>36</v>
      </c>
      <c r="C2">
        <f t="shared" ref="C2:C13" si="0">Param_Year</f>
        <v>2020</v>
      </c>
      <c r="D2" t="str">
        <f t="shared" ref="D2:D13" si="1">B2&amp;" "&amp;$C2</f>
        <v>January 2020</v>
      </c>
      <c r="E2">
        <v>1</v>
      </c>
      <c r="F2" t="str">
        <f>LEFT($B2,3)&amp;" "&amp;RIGHT($C2,2)</f>
        <v>Jan 20</v>
      </c>
      <c r="G2">
        <f>C2-1</f>
        <v>2019</v>
      </c>
      <c r="H2" t="str">
        <f>LEFT(F2,3)&amp;" "&amp;RIGHT(G2,2)</f>
        <v>Jan 19</v>
      </c>
    </row>
    <row r="3" spans="1:11" x14ac:dyDescent="0.2">
      <c r="A3" s="49" t="s">
        <v>116</v>
      </c>
      <c r="B3" t="s">
        <v>37</v>
      </c>
      <c r="C3">
        <f t="shared" si="0"/>
        <v>2020</v>
      </c>
      <c r="D3" t="str">
        <f t="shared" si="1"/>
        <v>February 2020</v>
      </c>
      <c r="E3">
        <v>2</v>
      </c>
      <c r="F3" t="str">
        <f t="shared" ref="F3:F13" si="2">LEFT($B3,3)&amp;" "&amp;RIGHT($C3,2)</f>
        <v>Feb 20</v>
      </c>
      <c r="G3">
        <f t="shared" ref="G3:G13" si="3">C3-1</f>
        <v>2019</v>
      </c>
      <c r="H3" t="str">
        <f t="shared" ref="H3:H13" si="4">LEFT(F3,3)&amp;" "&amp;RIGHT(G3,2)</f>
        <v>Feb 19</v>
      </c>
    </row>
    <row r="4" spans="1:11" x14ac:dyDescent="0.2">
      <c r="A4" s="49" t="s">
        <v>117</v>
      </c>
      <c r="B4" t="s">
        <v>38</v>
      </c>
      <c r="C4">
        <f t="shared" si="0"/>
        <v>2020</v>
      </c>
      <c r="D4" t="str">
        <f t="shared" si="1"/>
        <v>March 2020</v>
      </c>
      <c r="E4">
        <v>3</v>
      </c>
      <c r="F4" t="str">
        <f t="shared" si="2"/>
        <v>Mar 20</v>
      </c>
      <c r="G4">
        <f t="shared" si="3"/>
        <v>2019</v>
      </c>
      <c r="H4" t="str">
        <f t="shared" si="4"/>
        <v>Mar 19</v>
      </c>
    </row>
    <row r="5" spans="1:11" x14ac:dyDescent="0.2">
      <c r="A5" s="49" t="s">
        <v>118</v>
      </c>
      <c r="B5" t="s">
        <v>39</v>
      </c>
      <c r="C5">
        <f t="shared" si="0"/>
        <v>2020</v>
      </c>
      <c r="D5" t="str">
        <f t="shared" si="1"/>
        <v>April 2020</v>
      </c>
      <c r="E5">
        <v>4</v>
      </c>
      <c r="F5" t="str">
        <f t="shared" si="2"/>
        <v>Apr 20</v>
      </c>
      <c r="G5">
        <f t="shared" si="3"/>
        <v>2019</v>
      </c>
      <c r="H5" t="str">
        <f t="shared" si="4"/>
        <v>Apr 19</v>
      </c>
    </row>
    <row r="6" spans="1:11" x14ac:dyDescent="0.2">
      <c r="A6" s="49" t="s">
        <v>119</v>
      </c>
      <c r="B6" t="s">
        <v>40</v>
      </c>
      <c r="C6">
        <f t="shared" si="0"/>
        <v>2020</v>
      </c>
      <c r="D6" t="str">
        <f t="shared" si="1"/>
        <v>May 2020</v>
      </c>
      <c r="E6">
        <v>5</v>
      </c>
      <c r="F6" t="str">
        <f t="shared" si="2"/>
        <v>May 20</v>
      </c>
      <c r="G6">
        <f t="shared" si="3"/>
        <v>2019</v>
      </c>
      <c r="H6" t="str">
        <f t="shared" si="4"/>
        <v>May 19</v>
      </c>
    </row>
    <row r="7" spans="1:11" x14ac:dyDescent="0.2">
      <c r="A7" s="49" t="s">
        <v>120</v>
      </c>
      <c r="B7" t="s">
        <v>41</v>
      </c>
      <c r="C7">
        <f t="shared" si="0"/>
        <v>2020</v>
      </c>
      <c r="D7" t="str">
        <f t="shared" si="1"/>
        <v>June 2020</v>
      </c>
      <c r="E7">
        <v>6</v>
      </c>
      <c r="F7" t="str">
        <f t="shared" si="2"/>
        <v>Jun 20</v>
      </c>
      <c r="G7">
        <f t="shared" si="3"/>
        <v>2019</v>
      </c>
      <c r="H7" t="str">
        <f t="shared" si="4"/>
        <v>Jun 19</v>
      </c>
    </row>
    <row r="8" spans="1:11" x14ac:dyDescent="0.2">
      <c r="A8" s="49" t="s">
        <v>121</v>
      </c>
      <c r="B8" t="s">
        <v>42</v>
      </c>
      <c r="C8">
        <f t="shared" si="0"/>
        <v>2020</v>
      </c>
      <c r="D8" t="str">
        <f t="shared" si="1"/>
        <v>July 2020</v>
      </c>
      <c r="E8">
        <v>7</v>
      </c>
      <c r="F8" t="str">
        <f t="shared" si="2"/>
        <v>Jul 20</v>
      </c>
      <c r="G8">
        <f t="shared" si="3"/>
        <v>2019</v>
      </c>
      <c r="H8" t="str">
        <f t="shared" si="4"/>
        <v>Jul 19</v>
      </c>
    </row>
    <row r="9" spans="1:11" x14ac:dyDescent="0.2">
      <c r="A9" s="49" t="s">
        <v>122</v>
      </c>
      <c r="B9" t="s">
        <v>43</v>
      </c>
      <c r="C9">
        <f t="shared" si="0"/>
        <v>2020</v>
      </c>
      <c r="D9" t="str">
        <f t="shared" si="1"/>
        <v>August 2020</v>
      </c>
      <c r="E9">
        <v>8</v>
      </c>
      <c r="F9" t="str">
        <f t="shared" si="2"/>
        <v>Aug 20</v>
      </c>
      <c r="G9">
        <f t="shared" si="3"/>
        <v>2019</v>
      </c>
      <c r="H9" t="str">
        <f t="shared" si="4"/>
        <v>Aug 19</v>
      </c>
    </row>
    <row r="10" spans="1:11" x14ac:dyDescent="0.2">
      <c r="A10" s="49" t="s">
        <v>123</v>
      </c>
      <c r="B10" t="s">
        <v>44</v>
      </c>
      <c r="C10">
        <f t="shared" si="0"/>
        <v>2020</v>
      </c>
      <c r="D10" t="str">
        <f t="shared" si="1"/>
        <v>September 2020</v>
      </c>
      <c r="E10">
        <v>9</v>
      </c>
      <c r="F10" t="str">
        <f t="shared" si="2"/>
        <v>Sep 20</v>
      </c>
      <c r="G10">
        <f t="shared" si="3"/>
        <v>2019</v>
      </c>
      <c r="H10" t="str">
        <f t="shared" si="4"/>
        <v>Sep 19</v>
      </c>
    </row>
    <row r="11" spans="1:11" x14ac:dyDescent="0.2">
      <c r="A11" s="49" t="s">
        <v>124</v>
      </c>
      <c r="B11" t="s">
        <v>45</v>
      </c>
      <c r="C11">
        <f t="shared" si="0"/>
        <v>2020</v>
      </c>
      <c r="D11" t="str">
        <f t="shared" si="1"/>
        <v>October 2020</v>
      </c>
      <c r="E11">
        <v>10</v>
      </c>
      <c r="F11" t="str">
        <f t="shared" si="2"/>
        <v>Oct 20</v>
      </c>
      <c r="G11">
        <f t="shared" si="3"/>
        <v>2019</v>
      </c>
      <c r="H11" t="str">
        <f t="shared" si="4"/>
        <v>Oct 19</v>
      </c>
    </row>
    <row r="12" spans="1:11" x14ac:dyDescent="0.2">
      <c r="A12" s="49" t="s">
        <v>125</v>
      </c>
      <c r="B12" t="s">
        <v>46</v>
      </c>
      <c r="C12">
        <f t="shared" si="0"/>
        <v>2020</v>
      </c>
      <c r="D12" t="str">
        <f t="shared" si="1"/>
        <v>November 2020</v>
      </c>
      <c r="E12">
        <v>11</v>
      </c>
      <c r="F12" t="str">
        <f t="shared" si="2"/>
        <v>Nov 20</v>
      </c>
      <c r="G12">
        <f t="shared" si="3"/>
        <v>2019</v>
      </c>
      <c r="H12" t="str">
        <f t="shared" si="4"/>
        <v>Nov 19</v>
      </c>
    </row>
    <row r="13" spans="1:11" x14ac:dyDescent="0.2">
      <c r="A13" s="49" t="s">
        <v>126</v>
      </c>
      <c r="B13" t="s">
        <v>47</v>
      </c>
      <c r="C13">
        <f t="shared" si="0"/>
        <v>2020</v>
      </c>
      <c r="D13" t="str">
        <f t="shared" si="1"/>
        <v>December 2020</v>
      </c>
      <c r="E13">
        <v>12</v>
      </c>
      <c r="F13" t="str">
        <f t="shared" si="2"/>
        <v>Dec 20</v>
      </c>
      <c r="G13">
        <f t="shared" si="3"/>
        <v>2019</v>
      </c>
      <c r="H13" t="str">
        <f t="shared" si="4"/>
        <v>Dec 19</v>
      </c>
      <c r="I13">
        <f>VLOOKUP(12,E:G,3,0)-1</f>
        <v>2018</v>
      </c>
      <c r="J13">
        <f>I13-1</f>
        <v>2017</v>
      </c>
      <c r="K13">
        <f>J13-1</f>
        <v>2016</v>
      </c>
    </row>
    <row r="14" spans="1:11" x14ac:dyDescent="0.2">
      <c r="A14" s="49"/>
    </row>
    <row r="15" spans="1:11" x14ac:dyDescent="0.2">
      <c r="A15" s="49"/>
    </row>
    <row r="16" spans="1:11" x14ac:dyDescent="0.2">
      <c r="A16" s="49"/>
    </row>
    <row r="17" spans="1:4" x14ac:dyDescent="0.2">
      <c r="A17" s="49"/>
    </row>
    <row r="18" spans="1:4" x14ac:dyDescent="0.2">
      <c r="A18" s="49"/>
    </row>
    <row r="19" spans="1:4" x14ac:dyDescent="0.2">
      <c r="A19" s="49"/>
    </row>
    <row r="20" spans="1:4" x14ac:dyDescent="0.2">
      <c r="A20" s="49"/>
    </row>
    <row r="21" spans="1:4" x14ac:dyDescent="0.2">
      <c r="A21" s="9"/>
      <c r="B21" s="9"/>
      <c r="C21" s="9"/>
      <c r="D21" s="9"/>
    </row>
    <row r="22" spans="1:4" x14ac:dyDescent="0.2">
      <c r="A22" s="47"/>
      <c r="B22" s="9"/>
      <c r="C22" s="9"/>
      <c r="D22" s="9"/>
    </row>
    <row r="23" spans="1:4" x14ac:dyDescent="0.2">
      <c r="A23" s="47"/>
      <c r="B23" s="9"/>
      <c r="C23" s="9"/>
      <c r="D23" s="48"/>
    </row>
    <row r="24" spans="1:4" x14ac:dyDescent="0.2">
      <c r="A24" s="47"/>
      <c r="B24" s="9"/>
      <c r="C24" s="9"/>
      <c r="D24" s="9"/>
    </row>
    <row r="25" spans="1:4" x14ac:dyDescent="0.2">
      <c r="A25" s="9"/>
      <c r="B25" s="9"/>
      <c r="C25" s="9"/>
      <c r="D25" s="9"/>
    </row>
  </sheetData>
  <phoneticPr fontId="0" type="noConversion"/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/>
  <dimension ref="A2:B15"/>
  <sheetViews>
    <sheetView workbookViewId="0">
      <selection activeCell="A2" sqref="A2:B15"/>
    </sheetView>
  </sheetViews>
  <sheetFormatPr defaultRowHeight="12.75" x14ac:dyDescent="0.2"/>
  <sheetData>
    <row r="2" spans="1:2" x14ac:dyDescent="0.2">
      <c r="A2" t="s">
        <v>519</v>
      </c>
      <c r="B2" t="s">
        <v>361</v>
      </c>
    </row>
    <row r="3" spans="1:2" x14ac:dyDescent="0.2">
      <c r="A3" t="s">
        <v>520</v>
      </c>
      <c r="B3" t="s">
        <v>361</v>
      </c>
    </row>
    <row r="4" spans="1:2" x14ac:dyDescent="0.2">
      <c r="A4" t="s">
        <v>485</v>
      </c>
      <c r="B4" t="s">
        <v>361</v>
      </c>
    </row>
    <row r="5" spans="1:2" x14ac:dyDescent="0.2">
      <c r="A5" t="s">
        <v>521</v>
      </c>
      <c r="B5" t="s">
        <v>361</v>
      </c>
    </row>
    <row r="6" spans="1:2" x14ac:dyDescent="0.2">
      <c r="A6" t="s">
        <v>450</v>
      </c>
      <c r="B6" t="s">
        <v>361</v>
      </c>
    </row>
    <row r="7" spans="1:2" x14ac:dyDescent="0.2">
      <c r="A7" t="s">
        <v>434</v>
      </c>
      <c r="B7" t="s">
        <v>361</v>
      </c>
    </row>
    <row r="8" spans="1:2" x14ac:dyDescent="0.2">
      <c r="A8" t="s">
        <v>522</v>
      </c>
      <c r="B8" t="s">
        <v>361</v>
      </c>
    </row>
    <row r="9" spans="1:2" x14ac:dyDescent="0.2">
      <c r="A9" t="s">
        <v>668</v>
      </c>
      <c r="B9" t="s">
        <v>361</v>
      </c>
    </row>
    <row r="10" spans="1:2" x14ac:dyDescent="0.2">
      <c r="A10" t="s">
        <v>523</v>
      </c>
      <c r="B10" t="s">
        <v>361</v>
      </c>
    </row>
    <row r="11" spans="1:2" x14ac:dyDescent="0.2">
      <c r="A11" t="s">
        <v>435</v>
      </c>
      <c r="B11" t="s">
        <v>361</v>
      </c>
    </row>
    <row r="12" spans="1:2" x14ac:dyDescent="0.2">
      <c r="A12" t="s">
        <v>524</v>
      </c>
      <c r="B12" t="s">
        <v>361</v>
      </c>
    </row>
    <row r="13" spans="1:2" x14ac:dyDescent="0.2">
      <c r="A13" t="s">
        <v>525</v>
      </c>
      <c r="B13" t="s">
        <v>361</v>
      </c>
    </row>
    <row r="14" spans="1:2" x14ac:dyDescent="0.2">
      <c r="A14" t="s">
        <v>526</v>
      </c>
      <c r="B14" t="s">
        <v>361</v>
      </c>
    </row>
    <row r="15" spans="1:2" x14ac:dyDescent="0.2">
      <c r="A15" t="s">
        <v>436</v>
      </c>
      <c r="B15" t="s">
        <v>361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/>
  <dimension ref="A2:B22"/>
  <sheetViews>
    <sheetView workbookViewId="0">
      <selection activeCell="A2" sqref="A2:B22"/>
    </sheetView>
  </sheetViews>
  <sheetFormatPr defaultRowHeight="12.75" x14ac:dyDescent="0.2"/>
  <sheetData>
    <row r="2" spans="1:2" x14ac:dyDescent="0.2">
      <c r="A2" t="s">
        <v>669</v>
      </c>
      <c r="B2" t="s">
        <v>362</v>
      </c>
    </row>
    <row r="3" spans="1:2" x14ac:dyDescent="0.2">
      <c r="A3" t="s">
        <v>740</v>
      </c>
      <c r="B3" t="s">
        <v>362</v>
      </c>
    </row>
    <row r="4" spans="1:2" x14ac:dyDescent="0.2">
      <c r="A4" t="s">
        <v>741</v>
      </c>
      <c r="B4" t="s">
        <v>362</v>
      </c>
    </row>
    <row r="5" spans="1:2" x14ac:dyDescent="0.2">
      <c r="A5" t="s">
        <v>742</v>
      </c>
      <c r="B5" t="s">
        <v>362</v>
      </c>
    </row>
    <row r="6" spans="1:2" x14ac:dyDescent="0.2">
      <c r="A6" t="s">
        <v>743</v>
      </c>
      <c r="B6" t="s">
        <v>362</v>
      </c>
    </row>
    <row r="7" spans="1:2" x14ac:dyDescent="0.2">
      <c r="A7" t="s">
        <v>744</v>
      </c>
      <c r="B7" t="s">
        <v>362</v>
      </c>
    </row>
    <row r="8" spans="1:2" x14ac:dyDescent="0.2">
      <c r="A8" t="s">
        <v>745</v>
      </c>
      <c r="B8" t="s">
        <v>362</v>
      </c>
    </row>
    <row r="9" spans="1:2" x14ac:dyDescent="0.2">
      <c r="A9" t="s">
        <v>746</v>
      </c>
      <c r="B9" t="s">
        <v>362</v>
      </c>
    </row>
    <row r="10" spans="1:2" x14ac:dyDescent="0.2">
      <c r="A10" t="s">
        <v>747</v>
      </c>
      <c r="B10" t="s">
        <v>362</v>
      </c>
    </row>
    <row r="11" spans="1:2" x14ac:dyDescent="0.2">
      <c r="A11" t="s">
        <v>748</v>
      </c>
      <c r="B11" t="s">
        <v>362</v>
      </c>
    </row>
    <row r="12" spans="1:2" x14ac:dyDescent="0.2">
      <c r="A12" t="s">
        <v>749</v>
      </c>
      <c r="B12" t="s">
        <v>362</v>
      </c>
    </row>
    <row r="13" spans="1:2" x14ac:dyDescent="0.2">
      <c r="A13" t="s">
        <v>750</v>
      </c>
      <c r="B13" t="s">
        <v>362</v>
      </c>
    </row>
    <row r="14" spans="1:2" x14ac:dyDescent="0.2">
      <c r="A14" t="s">
        <v>751</v>
      </c>
      <c r="B14" t="s">
        <v>362</v>
      </c>
    </row>
    <row r="15" spans="1:2" x14ac:dyDescent="0.2">
      <c r="A15" t="s">
        <v>752</v>
      </c>
      <c r="B15" t="s">
        <v>362</v>
      </c>
    </row>
    <row r="16" spans="1:2" x14ac:dyDescent="0.2">
      <c r="A16" t="s">
        <v>670</v>
      </c>
      <c r="B16" t="s">
        <v>362</v>
      </c>
    </row>
    <row r="17" spans="1:2" x14ac:dyDescent="0.2">
      <c r="A17" t="s">
        <v>671</v>
      </c>
      <c r="B17" t="s">
        <v>362</v>
      </c>
    </row>
    <row r="18" spans="1:2" x14ac:dyDescent="0.2">
      <c r="A18" t="s">
        <v>672</v>
      </c>
      <c r="B18" t="s">
        <v>362</v>
      </c>
    </row>
    <row r="19" spans="1:2" x14ac:dyDescent="0.2">
      <c r="A19" t="s">
        <v>673</v>
      </c>
      <c r="B19" t="s">
        <v>362</v>
      </c>
    </row>
    <row r="20" spans="1:2" x14ac:dyDescent="0.2">
      <c r="A20" t="s">
        <v>753</v>
      </c>
      <c r="B20" t="s">
        <v>362</v>
      </c>
    </row>
    <row r="21" spans="1:2" x14ac:dyDescent="0.2">
      <c r="A21" t="s">
        <v>754</v>
      </c>
      <c r="B21" t="s">
        <v>362</v>
      </c>
    </row>
    <row r="22" spans="1:2" x14ac:dyDescent="0.2">
      <c r="A22" t="s">
        <v>755</v>
      </c>
      <c r="B22" t="s">
        <v>362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674</v>
      </c>
      <c r="B2" t="s">
        <v>363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/>
  <dimension ref="A2:B13"/>
  <sheetViews>
    <sheetView workbookViewId="0">
      <selection activeCell="A2" sqref="A2:B13"/>
    </sheetView>
  </sheetViews>
  <sheetFormatPr defaultRowHeight="12.75" x14ac:dyDescent="0.2"/>
  <sheetData>
    <row r="2" spans="1:2" x14ac:dyDescent="0.2">
      <c r="A2" t="s">
        <v>675</v>
      </c>
      <c r="B2" t="s">
        <v>364</v>
      </c>
    </row>
    <row r="3" spans="1:2" x14ac:dyDescent="0.2">
      <c r="A3" t="s">
        <v>676</v>
      </c>
      <c r="B3" t="s">
        <v>364</v>
      </c>
    </row>
    <row r="4" spans="1:2" x14ac:dyDescent="0.2">
      <c r="A4" t="s">
        <v>677</v>
      </c>
      <c r="B4" t="s">
        <v>364</v>
      </c>
    </row>
    <row r="5" spans="1:2" x14ac:dyDescent="0.2">
      <c r="A5" t="s">
        <v>678</v>
      </c>
      <c r="B5" t="s">
        <v>364</v>
      </c>
    </row>
    <row r="6" spans="1:2" x14ac:dyDescent="0.2">
      <c r="A6" t="s">
        <v>679</v>
      </c>
      <c r="B6" t="s">
        <v>364</v>
      </c>
    </row>
    <row r="7" spans="1:2" x14ac:dyDescent="0.2">
      <c r="A7" t="s">
        <v>680</v>
      </c>
      <c r="B7" t="s">
        <v>364</v>
      </c>
    </row>
    <row r="8" spans="1:2" x14ac:dyDescent="0.2">
      <c r="A8" t="s">
        <v>681</v>
      </c>
      <c r="B8" t="s">
        <v>364</v>
      </c>
    </row>
    <row r="9" spans="1:2" x14ac:dyDescent="0.2">
      <c r="A9" t="s">
        <v>682</v>
      </c>
      <c r="B9" t="s">
        <v>364</v>
      </c>
    </row>
    <row r="10" spans="1:2" x14ac:dyDescent="0.2">
      <c r="A10" t="s">
        <v>683</v>
      </c>
      <c r="B10" t="s">
        <v>364</v>
      </c>
    </row>
    <row r="11" spans="1:2" x14ac:dyDescent="0.2">
      <c r="A11" t="s">
        <v>684</v>
      </c>
      <c r="B11" t="s">
        <v>364</v>
      </c>
    </row>
    <row r="12" spans="1:2" x14ac:dyDescent="0.2">
      <c r="A12" t="s">
        <v>685</v>
      </c>
      <c r="B12" t="s">
        <v>364</v>
      </c>
    </row>
    <row r="13" spans="1:2" x14ac:dyDescent="0.2">
      <c r="A13" t="s">
        <v>686</v>
      </c>
      <c r="B13" t="s">
        <v>364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3"/>
  <dimension ref="A2:B14"/>
  <sheetViews>
    <sheetView workbookViewId="0">
      <selection activeCell="A2" sqref="A2:B14"/>
    </sheetView>
  </sheetViews>
  <sheetFormatPr defaultRowHeight="12.75" x14ac:dyDescent="0.2"/>
  <sheetData>
    <row r="2" spans="1:2" x14ac:dyDescent="0.2">
      <c r="A2" t="s">
        <v>756</v>
      </c>
      <c r="B2" t="s">
        <v>365</v>
      </c>
    </row>
    <row r="3" spans="1:2" x14ac:dyDescent="0.2">
      <c r="A3" t="s">
        <v>757</v>
      </c>
      <c r="B3" t="s">
        <v>365</v>
      </c>
    </row>
    <row r="4" spans="1:2" x14ac:dyDescent="0.2">
      <c r="A4" t="s">
        <v>758</v>
      </c>
      <c r="B4" t="s">
        <v>365</v>
      </c>
    </row>
    <row r="5" spans="1:2" x14ac:dyDescent="0.2">
      <c r="A5" t="s">
        <v>759</v>
      </c>
      <c r="B5" t="s">
        <v>365</v>
      </c>
    </row>
    <row r="6" spans="1:2" x14ac:dyDescent="0.2">
      <c r="A6" t="s">
        <v>760</v>
      </c>
      <c r="B6" t="s">
        <v>365</v>
      </c>
    </row>
    <row r="7" spans="1:2" x14ac:dyDescent="0.2">
      <c r="A7" t="s">
        <v>761</v>
      </c>
      <c r="B7" t="s">
        <v>365</v>
      </c>
    </row>
    <row r="8" spans="1:2" x14ac:dyDescent="0.2">
      <c r="A8" t="s">
        <v>762</v>
      </c>
      <c r="B8" t="s">
        <v>365</v>
      </c>
    </row>
    <row r="9" spans="1:2" x14ac:dyDescent="0.2">
      <c r="A9" t="s">
        <v>763</v>
      </c>
      <c r="B9" t="s">
        <v>365</v>
      </c>
    </row>
    <row r="10" spans="1:2" x14ac:dyDescent="0.2">
      <c r="A10" t="s">
        <v>764</v>
      </c>
      <c r="B10" t="s">
        <v>365</v>
      </c>
    </row>
    <row r="11" spans="1:2" x14ac:dyDescent="0.2">
      <c r="A11" t="s">
        <v>765</v>
      </c>
      <c r="B11" t="s">
        <v>365</v>
      </c>
    </row>
    <row r="12" spans="1:2" x14ac:dyDescent="0.2">
      <c r="A12" t="s">
        <v>766</v>
      </c>
      <c r="B12" t="s">
        <v>365</v>
      </c>
    </row>
    <row r="13" spans="1:2" x14ac:dyDescent="0.2">
      <c r="A13" t="s">
        <v>767</v>
      </c>
      <c r="B13" t="s">
        <v>365</v>
      </c>
    </row>
    <row r="14" spans="1:2" x14ac:dyDescent="0.2">
      <c r="A14" t="s">
        <v>768</v>
      </c>
      <c r="B14" t="s">
        <v>365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8"/>
  <dimension ref="A2:B15"/>
  <sheetViews>
    <sheetView workbookViewId="0">
      <selection activeCell="A2" sqref="A2:B15"/>
    </sheetView>
  </sheetViews>
  <sheetFormatPr defaultRowHeight="12.75" x14ac:dyDescent="0.2"/>
  <sheetData>
    <row r="2" spans="1:2" x14ac:dyDescent="0.2">
      <c r="A2" t="s">
        <v>527</v>
      </c>
      <c r="B2" t="s">
        <v>367</v>
      </c>
    </row>
    <row r="3" spans="1:2" x14ac:dyDescent="0.2">
      <c r="A3" t="s">
        <v>437</v>
      </c>
      <c r="B3" t="s">
        <v>367</v>
      </c>
    </row>
    <row r="4" spans="1:2" x14ac:dyDescent="0.2">
      <c r="A4" t="s">
        <v>528</v>
      </c>
      <c r="B4" t="s">
        <v>367</v>
      </c>
    </row>
    <row r="5" spans="1:2" x14ac:dyDescent="0.2">
      <c r="A5" t="s">
        <v>529</v>
      </c>
      <c r="B5" t="s">
        <v>367</v>
      </c>
    </row>
    <row r="6" spans="1:2" x14ac:dyDescent="0.2">
      <c r="A6" t="s">
        <v>451</v>
      </c>
      <c r="B6" t="s">
        <v>367</v>
      </c>
    </row>
    <row r="7" spans="1:2" x14ac:dyDescent="0.2">
      <c r="A7" t="s">
        <v>530</v>
      </c>
      <c r="B7" t="s">
        <v>367</v>
      </c>
    </row>
    <row r="8" spans="1:2" x14ac:dyDescent="0.2">
      <c r="A8" t="s">
        <v>509</v>
      </c>
      <c r="B8" t="s">
        <v>367</v>
      </c>
    </row>
    <row r="9" spans="1:2" x14ac:dyDescent="0.2">
      <c r="A9" t="s">
        <v>687</v>
      </c>
      <c r="B9" t="s">
        <v>367</v>
      </c>
    </row>
    <row r="10" spans="1:2" x14ac:dyDescent="0.2">
      <c r="A10" t="s">
        <v>531</v>
      </c>
      <c r="B10" t="s">
        <v>367</v>
      </c>
    </row>
    <row r="11" spans="1:2" x14ac:dyDescent="0.2">
      <c r="A11" t="s">
        <v>438</v>
      </c>
      <c r="B11" t="s">
        <v>367</v>
      </c>
    </row>
    <row r="12" spans="1:2" x14ac:dyDescent="0.2">
      <c r="A12" t="s">
        <v>532</v>
      </c>
      <c r="B12" t="s">
        <v>367</v>
      </c>
    </row>
    <row r="13" spans="1:2" x14ac:dyDescent="0.2">
      <c r="A13" t="s">
        <v>533</v>
      </c>
      <c r="B13" t="s">
        <v>367</v>
      </c>
    </row>
    <row r="14" spans="1:2" x14ac:dyDescent="0.2">
      <c r="A14" t="s">
        <v>439</v>
      </c>
      <c r="B14" t="s">
        <v>367</v>
      </c>
    </row>
    <row r="15" spans="1:2" x14ac:dyDescent="0.2">
      <c r="A15" t="s">
        <v>515</v>
      </c>
      <c r="B15" t="s">
        <v>367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9"/>
  <dimension ref="A2:B3"/>
  <sheetViews>
    <sheetView workbookViewId="0">
      <selection activeCell="A2" sqref="A2:B3"/>
    </sheetView>
  </sheetViews>
  <sheetFormatPr defaultRowHeight="12.75" x14ac:dyDescent="0.2"/>
  <sheetData>
    <row r="2" spans="1:2" x14ac:dyDescent="0.2">
      <c r="A2" t="s">
        <v>769</v>
      </c>
      <c r="B2" t="s">
        <v>368</v>
      </c>
    </row>
    <row r="3" spans="1:2" x14ac:dyDescent="0.2">
      <c r="A3" t="s">
        <v>770</v>
      </c>
      <c r="B3" t="s">
        <v>368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0"/>
  <dimension ref="A2:D5"/>
  <sheetViews>
    <sheetView workbookViewId="0">
      <selection activeCell="A2" sqref="A2:B5"/>
    </sheetView>
  </sheetViews>
  <sheetFormatPr defaultRowHeight="12.75" x14ac:dyDescent="0.2"/>
  <cols>
    <col min="1" max="1" width="20.85546875" customWidth="1"/>
  </cols>
  <sheetData>
    <row r="2" spans="1:4" x14ac:dyDescent="0.2">
      <c r="A2" t="s">
        <v>688</v>
      </c>
      <c r="B2" t="s">
        <v>369</v>
      </c>
      <c r="D2">
        <f>IFERROR(INDEX(Lookup!$BH$9:$BH$159,MATCH($A2,Lookup!$A$9:$A$159,0)),0)</f>
        <v>0</v>
      </c>
    </row>
    <row r="3" spans="1:4" x14ac:dyDescent="0.2">
      <c r="A3" t="s">
        <v>689</v>
      </c>
      <c r="B3" t="s">
        <v>369</v>
      </c>
      <c r="D3">
        <f>IFERROR(INDEX(Lookup!$BH$9:$BH$159,MATCH($A3,Lookup!$A$9:$A$159,0)),0)</f>
        <v>0</v>
      </c>
    </row>
    <row r="4" spans="1:4" x14ac:dyDescent="0.2">
      <c r="A4" t="s">
        <v>771</v>
      </c>
      <c r="B4" t="s">
        <v>369</v>
      </c>
      <c r="D4">
        <f>IFERROR(INDEX(Lookup!$BH$9:$BH$159,MATCH($A4,Lookup!$A$9:$A$159,0)),0)</f>
        <v>0</v>
      </c>
    </row>
    <row r="5" spans="1:4" x14ac:dyDescent="0.2">
      <c r="A5" t="s">
        <v>690</v>
      </c>
      <c r="B5" t="s">
        <v>369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2"/>
  <dimension ref="A1"/>
  <sheetViews>
    <sheetView workbookViewId="0">
      <selection activeCell="H45" sqref="H45"/>
    </sheetView>
  </sheetViews>
  <sheetFormatPr defaultRowHeight="12.75" x14ac:dyDescent="0.2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>
      <selection activeCell="A2" sqref="A2:B1400"/>
    </sheetView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B33"/>
  <sheetViews>
    <sheetView zoomScale="80" workbookViewId="0"/>
  </sheetViews>
  <sheetFormatPr defaultRowHeight="12.75" x14ac:dyDescent="0.2"/>
  <cols>
    <col min="1" max="1" width="16.28515625" bestFit="1" customWidth="1"/>
    <col min="2" max="2" width="25.5703125" bestFit="1" customWidth="1"/>
  </cols>
  <sheetData>
    <row r="1" spans="1:2" ht="13.5" thickBot="1" x14ac:dyDescent="0.25">
      <c r="A1" s="1" t="s">
        <v>240</v>
      </c>
      <c r="B1" s="1" t="s">
        <v>241</v>
      </c>
    </row>
    <row r="2" spans="1:2" x14ac:dyDescent="0.2">
      <c r="A2" t="s">
        <v>115</v>
      </c>
      <c r="B2" t="s">
        <v>230</v>
      </c>
    </row>
    <row r="3" spans="1:2" x14ac:dyDescent="0.2">
      <c r="A3" t="s">
        <v>116</v>
      </c>
      <c r="B3" t="s">
        <v>1175</v>
      </c>
    </row>
    <row r="4" spans="1:2" x14ac:dyDescent="0.2">
      <c r="A4" t="s">
        <v>117</v>
      </c>
      <c r="B4" t="s">
        <v>1176</v>
      </c>
    </row>
    <row r="5" spans="1:2" x14ac:dyDescent="0.2">
      <c r="A5" t="s">
        <v>118</v>
      </c>
      <c r="B5" t="s">
        <v>1177</v>
      </c>
    </row>
    <row r="6" spans="1:2" x14ac:dyDescent="0.2">
      <c r="A6" t="s">
        <v>119</v>
      </c>
      <c r="B6" t="s">
        <v>268</v>
      </c>
    </row>
    <row r="7" spans="1:2" x14ac:dyDescent="0.2">
      <c r="A7" t="s">
        <v>120</v>
      </c>
      <c r="B7" t="s">
        <v>1178</v>
      </c>
    </row>
    <row r="8" spans="1:2" x14ac:dyDescent="0.2">
      <c r="A8" t="s">
        <v>121</v>
      </c>
      <c r="B8" t="s">
        <v>508</v>
      </c>
    </row>
    <row r="9" spans="1:2" x14ac:dyDescent="0.2">
      <c r="A9" t="s">
        <v>122</v>
      </c>
      <c r="B9" t="s">
        <v>458</v>
      </c>
    </row>
    <row r="10" spans="1:2" x14ac:dyDescent="0.2">
      <c r="A10" t="s">
        <v>123</v>
      </c>
      <c r="B10" t="s">
        <v>534</v>
      </c>
    </row>
    <row r="11" spans="1:2" x14ac:dyDescent="0.2">
      <c r="A11" t="s">
        <v>124</v>
      </c>
      <c r="B11" t="s">
        <v>459</v>
      </c>
    </row>
    <row r="12" spans="1:2" x14ac:dyDescent="0.2">
      <c r="A12" t="s">
        <v>125</v>
      </c>
      <c r="B12" t="s">
        <v>460</v>
      </c>
    </row>
    <row r="13" spans="1:2" x14ac:dyDescent="0.2">
      <c r="A13" t="s">
        <v>126</v>
      </c>
      <c r="B13" t="s">
        <v>461</v>
      </c>
    </row>
    <row r="14" spans="1:2" x14ac:dyDescent="0.2">
      <c r="A14" t="s">
        <v>14</v>
      </c>
      <c r="B14" t="s">
        <v>462</v>
      </c>
    </row>
    <row r="15" spans="1:2" x14ac:dyDescent="0.2">
      <c r="A15" t="s">
        <v>15</v>
      </c>
      <c r="B15" t="s">
        <v>1179</v>
      </c>
    </row>
    <row r="16" spans="1:2" x14ac:dyDescent="0.2">
      <c r="A16" t="s">
        <v>16</v>
      </c>
      <c r="B16" t="s">
        <v>463</v>
      </c>
    </row>
    <row r="17" spans="1:2" x14ac:dyDescent="0.2">
      <c r="A17" t="s">
        <v>354</v>
      </c>
      <c r="B17" t="s">
        <v>1180</v>
      </c>
    </row>
    <row r="18" spans="1:2" x14ac:dyDescent="0.2">
      <c r="A18" t="s">
        <v>278</v>
      </c>
      <c r="B18" t="s">
        <v>1181</v>
      </c>
    </row>
    <row r="19" spans="1:2" x14ac:dyDescent="0.2">
      <c r="A19" t="s">
        <v>355</v>
      </c>
      <c r="B19" t="s">
        <v>476</v>
      </c>
    </row>
    <row r="20" spans="1:2" x14ac:dyDescent="0.2">
      <c r="A20" t="s">
        <v>356</v>
      </c>
      <c r="B20" t="s">
        <v>477</v>
      </c>
    </row>
    <row r="21" spans="1:2" x14ac:dyDescent="0.2">
      <c r="A21" t="s">
        <v>357</v>
      </c>
      <c r="B21" t="s">
        <v>1182</v>
      </c>
    </row>
    <row r="22" spans="1:2" x14ac:dyDescent="0.2">
      <c r="A22" t="s">
        <v>358</v>
      </c>
      <c r="B22" t="s">
        <v>486</v>
      </c>
    </row>
    <row r="23" spans="1:2" x14ac:dyDescent="0.2">
      <c r="A23" t="s">
        <v>359</v>
      </c>
      <c r="B23" t="s">
        <v>487</v>
      </c>
    </row>
    <row r="24" spans="1:2" x14ac:dyDescent="0.2">
      <c r="A24" t="s">
        <v>360</v>
      </c>
      <c r="B24" t="s">
        <v>488</v>
      </c>
    </row>
    <row r="25" spans="1:2" x14ac:dyDescent="0.2">
      <c r="A25" t="s">
        <v>361</v>
      </c>
      <c r="B25" t="s">
        <v>489</v>
      </c>
    </row>
    <row r="26" spans="1:2" x14ac:dyDescent="0.2">
      <c r="A26" t="s">
        <v>362</v>
      </c>
      <c r="B26" t="s">
        <v>487</v>
      </c>
    </row>
    <row r="27" spans="1:2" x14ac:dyDescent="0.2">
      <c r="A27" t="s">
        <v>363</v>
      </c>
      <c r="B27" t="s">
        <v>490</v>
      </c>
    </row>
    <row r="28" spans="1:2" x14ac:dyDescent="0.2">
      <c r="A28" t="s">
        <v>364</v>
      </c>
      <c r="B28" t="s">
        <v>491</v>
      </c>
    </row>
    <row r="29" spans="1:2" x14ac:dyDescent="0.2">
      <c r="A29" t="s">
        <v>365</v>
      </c>
      <c r="B29" t="s">
        <v>487</v>
      </c>
    </row>
    <row r="30" spans="1:2" x14ac:dyDescent="0.2">
      <c r="A30" t="s">
        <v>366</v>
      </c>
      <c r="B30" t="s">
        <v>490</v>
      </c>
    </row>
    <row r="31" spans="1:2" x14ac:dyDescent="0.2">
      <c r="A31" t="s">
        <v>367</v>
      </c>
      <c r="B31" t="s">
        <v>489</v>
      </c>
    </row>
    <row r="32" spans="1:2" x14ac:dyDescent="0.2">
      <c r="A32" t="s">
        <v>368</v>
      </c>
      <c r="B32" t="s">
        <v>487</v>
      </c>
    </row>
    <row r="33" spans="1:2" x14ac:dyDescent="0.2">
      <c r="A33" t="s">
        <v>369</v>
      </c>
      <c r="B33" t="s">
        <v>1183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2:B10"/>
  <sheetViews>
    <sheetView workbookViewId="0">
      <selection activeCell="A2" sqref="A2:B10"/>
    </sheetView>
  </sheetViews>
  <sheetFormatPr defaultRowHeight="12.75" x14ac:dyDescent="0.2"/>
  <cols>
    <col min="1" max="1" width="12.7109375" customWidth="1"/>
    <col min="2" max="2" width="6.5703125" customWidth="1"/>
    <col min="3" max="3" width="53.140625" bestFit="1" customWidth="1"/>
  </cols>
  <sheetData>
    <row r="2" spans="1:2" x14ac:dyDescent="0.2">
      <c r="A2" t="s">
        <v>553</v>
      </c>
      <c r="B2" t="s">
        <v>118</v>
      </c>
    </row>
    <row r="3" spans="1:2" x14ac:dyDescent="0.2">
      <c r="A3" t="s">
        <v>557</v>
      </c>
      <c r="B3" t="s">
        <v>118</v>
      </c>
    </row>
    <row r="4" spans="1:2" x14ac:dyDescent="0.2">
      <c r="A4" t="s">
        <v>561</v>
      </c>
      <c r="B4" t="s">
        <v>118</v>
      </c>
    </row>
    <row r="5" spans="1:2" x14ac:dyDescent="0.2">
      <c r="A5" t="s">
        <v>562</v>
      </c>
      <c r="B5" t="s">
        <v>118</v>
      </c>
    </row>
    <row r="6" spans="1:2" x14ac:dyDescent="0.2">
      <c r="A6" t="s">
        <v>566</v>
      </c>
      <c r="B6" t="s">
        <v>118</v>
      </c>
    </row>
    <row r="7" spans="1:2" x14ac:dyDescent="0.2">
      <c r="A7" t="s">
        <v>570</v>
      </c>
      <c r="B7" t="s">
        <v>118</v>
      </c>
    </row>
    <row r="8" spans="1:2" x14ac:dyDescent="0.2">
      <c r="A8" t="s">
        <v>573</v>
      </c>
      <c r="B8" t="s">
        <v>118</v>
      </c>
    </row>
    <row r="9" spans="1:2" x14ac:dyDescent="0.2">
      <c r="A9" t="s">
        <v>577</v>
      </c>
      <c r="B9" t="s">
        <v>118</v>
      </c>
    </row>
    <row r="10" spans="1:2" x14ac:dyDescent="0.2">
      <c r="A10" t="s">
        <v>580</v>
      </c>
      <c r="B10" t="s">
        <v>118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4" filterMode="1"/>
  <dimension ref="A1:D1400"/>
  <sheetViews>
    <sheetView workbookViewId="0">
      <selection activeCell="A2" sqref="A2:B87"/>
    </sheetView>
  </sheetViews>
  <sheetFormatPr defaultRowHeight="12.75" x14ac:dyDescent="0.2"/>
  <cols>
    <col min="1" max="1" width="14" bestFit="1" customWidth="1"/>
    <col min="2" max="2" width="16" bestFit="1" customWidth="1"/>
    <col min="3" max="3" width="50" bestFit="1" customWidth="1"/>
    <col min="4" max="4" width="10" customWidth="1"/>
  </cols>
  <sheetData>
    <row r="1" spans="1:4" ht="13.5" thickBot="1" x14ac:dyDescent="0.25">
      <c r="A1" s="1" t="s">
        <v>518</v>
      </c>
      <c r="B1" s="1" t="s">
        <v>445</v>
      </c>
      <c r="C1" s="1" t="s">
        <v>535</v>
      </c>
      <c r="D1" s="1" t="s">
        <v>517</v>
      </c>
    </row>
    <row r="2" spans="1:4" hidden="1" x14ac:dyDescent="0.2">
      <c r="A2" t="s">
        <v>541</v>
      </c>
      <c r="B2" t="s">
        <v>115</v>
      </c>
      <c r="C2" t="s">
        <v>7437</v>
      </c>
      <c r="D2" t="str">
        <f t="shared" ref="D2:D65" si="0">MID(ACCTFMTTD,8,2)</f>
        <v>01</v>
      </c>
    </row>
    <row r="3" spans="1:4" hidden="1" x14ac:dyDescent="0.2">
      <c r="A3" t="s">
        <v>542</v>
      </c>
      <c r="B3" t="s">
        <v>115</v>
      </c>
      <c r="C3" t="s">
        <v>7438</v>
      </c>
      <c r="D3" t="str">
        <f t="shared" si="0"/>
        <v>02</v>
      </c>
    </row>
    <row r="4" spans="1:4" hidden="1" x14ac:dyDescent="0.2">
      <c r="A4" t="s">
        <v>543</v>
      </c>
      <c r="B4" t="s">
        <v>115</v>
      </c>
      <c r="C4" t="s">
        <v>7439</v>
      </c>
      <c r="D4" t="str">
        <f t="shared" si="0"/>
        <v>03</v>
      </c>
    </row>
    <row r="5" spans="1:4" hidden="1" x14ac:dyDescent="0.2">
      <c r="A5" t="s">
        <v>544</v>
      </c>
      <c r="B5" t="s">
        <v>115</v>
      </c>
      <c r="C5" t="s">
        <v>7440</v>
      </c>
      <c r="D5" t="str">
        <f t="shared" si="0"/>
        <v>04</v>
      </c>
    </row>
    <row r="6" spans="1:4" hidden="1" x14ac:dyDescent="0.2">
      <c r="A6" t="s">
        <v>545</v>
      </c>
      <c r="B6" t="s">
        <v>115</v>
      </c>
      <c r="C6" t="s">
        <v>7441</v>
      </c>
      <c r="D6" t="str">
        <f t="shared" si="0"/>
        <v>05</v>
      </c>
    </row>
    <row r="7" spans="1:4" hidden="1" x14ac:dyDescent="0.2">
      <c r="A7" t="s">
        <v>546</v>
      </c>
      <c r="B7" t="s">
        <v>115</v>
      </c>
      <c r="C7" t="s">
        <v>842</v>
      </c>
      <c r="D7" t="str">
        <f t="shared" si="0"/>
        <v>06</v>
      </c>
    </row>
    <row r="8" spans="1:4" hidden="1" x14ac:dyDescent="0.2">
      <c r="A8" t="s">
        <v>547</v>
      </c>
      <c r="B8" t="s">
        <v>115</v>
      </c>
      <c r="C8" t="s">
        <v>7442</v>
      </c>
      <c r="D8" t="str">
        <f t="shared" si="0"/>
        <v>07</v>
      </c>
    </row>
    <row r="9" spans="1:4" hidden="1" x14ac:dyDescent="0.2">
      <c r="A9" t="s">
        <v>548</v>
      </c>
      <c r="B9" t="s">
        <v>119</v>
      </c>
      <c r="C9" t="s">
        <v>7443</v>
      </c>
      <c r="D9" t="str">
        <f t="shared" si="0"/>
        <v>08</v>
      </c>
    </row>
    <row r="10" spans="1:4" hidden="1" x14ac:dyDescent="0.2">
      <c r="A10" t="s">
        <v>807</v>
      </c>
      <c r="B10" s="175" t="s">
        <v>115</v>
      </c>
      <c r="C10" t="s">
        <v>7444</v>
      </c>
      <c r="D10" t="str">
        <f t="shared" si="0"/>
        <v>09</v>
      </c>
    </row>
    <row r="11" spans="1:4" hidden="1" x14ac:dyDescent="0.2">
      <c r="A11" t="s">
        <v>808</v>
      </c>
      <c r="B11" t="s">
        <v>115</v>
      </c>
      <c r="C11" t="s">
        <v>7445</v>
      </c>
      <c r="D11" t="str">
        <f t="shared" si="0"/>
        <v>10</v>
      </c>
    </row>
    <row r="12" spans="1:4" hidden="1" x14ac:dyDescent="0.2">
      <c r="A12" t="s">
        <v>809</v>
      </c>
      <c r="B12" t="s">
        <v>115</v>
      </c>
      <c r="C12" t="s">
        <v>7446</v>
      </c>
      <c r="D12" t="str">
        <f t="shared" si="0"/>
        <v>04</v>
      </c>
    </row>
    <row r="13" spans="1:4" hidden="1" x14ac:dyDescent="0.2">
      <c r="A13" t="s">
        <v>549</v>
      </c>
      <c r="B13" t="s">
        <v>115</v>
      </c>
      <c r="C13" t="s">
        <v>7447</v>
      </c>
      <c r="D13" t="str">
        <f t="shared" si="0"/>
        <v>01</v>
      </c>
    </row>
    <row r="14" spans="1:4" hidden="1" x14ac:dyDescent="0.2">
      <c r="A14" t="s">
        <v>831</v>
      </c>
      <c r="B14" t="s">
        <v>115</v>
      </c>
      <c r="C14" t="s">
        <v>7448</v>
      </c>
      <c r="D14" t="str">
        <f t="shared" si="0"/>
        <v>04</v>
      </c>
    </row>
    <row r="15" spans="1:4" hidden="1" x14ac:dyDescent="0.2">
      <c r="A15" t="s">
        <v>550</v>
      </c>
      <c r="B15" t="s">
        <v>115</v>
      </c>
      <c r="C15" t="s">
        <v>7449</v>
      </c>
      <c r="D15" t="str">
        <f t="shared" si="0"/>
        <v>01</v>
      </c>
    </row>
    <row r="16" spans="1:4" hidden="1" x14ac:dyDescent="0.2">
      <c r="A16" t="s">
        <v>551</v>
      </c>
      <c r="B16" t="s">
        <v>115</v>
      </c>
      <c r="C16" t="s">
        <v>7450</v>
      </c>
      <c r="D16" t="str">
        <f t="shared" si="0"/>
        <v>01</v>
      </c>
    </row>
    <row r="17" spans="1:4" hidden="1" x14ac:dyDescent="0.2">
      <c r="A17" t="s">
        <v>552</v>
      </c>
      <c r="B17" t="s">
        <v>115</v>
      </c>
      <c r="C17" t="s">
        <v>7451</v>
      </c>
      <c r="D17" t="str">
        <f t="shared" si="0"/>
        <v>02</v>
      </c>
    </row>
    <row r="18" spans="1:4" hidden="1" x14ac:dyDescent="0.2">
      <c r="A18" t="s">
        <v>782</v>
      </c>
      <c r="B18" t="s">
        <v>115</v>
      </c>
      <c r="C18" t="s">
        <v>7452</v>
      </c>
      <c r="D18" t="str">
        <f t="shared" si="0"/>
        <v>02</v>
      </c>
    </row>
    <row r="19" spans="1:4" hidden="1" x14ac:dyDescent="0.2">
      <c r="A19" t="s">
        <v>783</v>
      </c>
      <c r="B19" t="s">
        <v>115</v>
      </c>
      <c r="C19" t="s">
        <v>7453</v>
      </c>
      <c r="D19" t="str">
        <f t="shared" si="0"/>
        <v>03</v>
      </c>
    </row>
    <row r="20" spans="1:4" hidden="1" x14ac:dyDescent="0.2">
      <c r="A20" t="s">
        <v>553</v>
      </c>
      <c r="B20" t="s">
        <v>118</v>
      </c>
      <c r="C20" t="s">
        <v>7454</v>
      </c>
      <c r="D20" t="str">
        <f t="shared" si="0"/>
        <v>01</v>
      </c>
    </row>
    <row r="21" spans="1:4" hidden="1" x14ac:dyDescent="0.2">
      <c r="A21" t="s">
        <v>554</v>
      </c>
      <c r="B21" t="s">
        <v>118</v>
      </c>
      <c r="C21" t="s">
        <v>7455</v>
      </c>
      <c r="D21" t="str">
        <f t="shared" si="0"/>
        <v>02</v>
      </c>
    </row>
    <row r="22" spans="1:4" hidden="1" x14ac:dyDescent="0.2">
      <c r="A22" t="s">
        <v>555</v>
      </c>
      <c r="B22" t="s">
        <v>118</v>
      </c>
      <c r="C22" t="s">
        <v>7456</v>
      </c>
      <c r="D22" t="str">
        <f t="shared" si="0"/>
        <v>03</v>
      </c>
    </row>
    <row r="23" spans="1:4" hidden="1" x14ac:dyDescent="0.2">
      <c r="A23" t="s">
        <v>556</v>
      </c>
      <c r="B23" t="s">
        <v>118</v>
      </c>
      <c r="C23" t="s">
        <v>7457</v>
      </c>
      <c r="D23" t="str">
        <f t="shared" si="0"/>
        <v>04</v>
      </c>
    </row>
    <row r="24" spans="1:4" hidden="1" x14ac:dyDescent="0.2">
      <c r="A24" t="s">
        <v>695</v>
      </c>
      <c r="B24" t="s">
        <v>118</v>
      </c>
      <c r="C24" t="s">
        <v>7458</v>
      </c>
      <c r="D24" t="str">
        <f t="shared" si="0"/>
        <v>05</v>
      </c>
    </row>
    <row r="25" spans="1:4" hidden="1" x14ac:dyDescent="0.2">
      <c r="A25" t="s">
        <v>696</v>
      </c>
      <c r="B25" t="s">
        <v>118</v>
      </c>
      <c r="C25" t="s">
        <v>7459</v>
      </c>
      <c r="D25" t="str">
        <f t="shared" si="0"/>
        <v>06</v>
      </c>
    </row>
    <row r="26" spans="1:4" hidden="1" x14ac:dyDescent="0.2">
      <c r="A26" t="s">
        <v>697</v>
      </c>
      <c r="B26" t="s">
        <v>118</v>
      </c>
      <c r="C26" t="s">
        <v>7460</v>
      </c>
      <c r="D26" t="str">
        <f t="shared" si="0"/>
        <v>07</v>
      </c>
    </row>
    <row r="27" spans="1:4" hidden="1" x14ac:dyDescent="0.2">
      <c r="A27" t="s">
        <v>810</v>
      </c>
      <c r="B27" t="s">
        <v>118</v>
      </c>
      <c r="C27" t="s">
        <v>7461</v>
      </c>
      <c r="D27" t="str">
        <f t="shared" si="0"/>
        <v>10</v>
      </c>
    </row>
    <row r="28" spans="1:4" hidden="1" x14ac:dyDescent="0.2">
      <c r="A28" t="s">
        <v>784</v>
      </c>
      <c r="B28" t="s">
        <v>118</v>
      </c>
      <c r="C28" t="s">
        <v>7462</v>
      </c>
      <c r="D28" t="str">
        <f t="shared" si="0"/>
        <v>02</v>
      </c>
    </row>
    <row r="29" spans="1:4" hidden="1" x14ac:dyDescent="0.2">
      <c r="A29" t="s">
        <v>557</v>
      </c>
      <c r="B29" t="s">
        <v>118</v>
      </c>
      <c r="C29" t="s">
        <v>7463</v>
      </c>
      <c r="D29" t="str">
        <f t="shared" si="0"/>
        <v>01</v>
      </c>
    </row>
    <row r="30" spans="1:4" hidden="1" x14ac:dyDescent="0.2">
      <c r="A30" t="s">
        <v>558</v>
      </c>
      <c r="B30" t="s">
        <v>118</v>
      </c>
      <c r="C30" t="s">
        <v>7464</v>
      </c>
      <c r="D30" t="str">
        <f t="shared" si="0"/>
        <v>02</v>
      </c>
    </row>
    <row r="31" spans="1:4" hidden="1" x14ac:dyDescent="0.2">
      <c r="A31" t="s">
        <v>698</v>
      </c>
      <c r="B31" t="s">
        <v>118</v>
      </c>
      <c r="C31" t="s">
        <v>7465</v>
      </c>
      <c r="D31" t="str">
        <f t="shared" si="0"/>
        <v>03</v>
      </c>
    </row>
    <row r="32" spans="1:4" hidden="1" x14ac:dyDescent="0.2">
      <c r="A32" t="s">
        <v>559</v>
      </c>
      <c r="B32" t="s">
        <v>118</v>
      </c>
      <c r="C32" t="s">
        <v>7466</v>
      </c>
      <c r="D32" t="str">
        <f t="shared" si="0"/>
        <v>04</v>
      </c>
    </row>
    <row r="33" spans="1:4" hidden="1" x14ac:dyDescent="0.2">
      <c r="A33" t="s">
        <v>699</v>
      </c>
      <c r="B33" t="s">
        <v>118</v>
      </c>
      <c r="C33" t="s">
        <v>7467</v>
      </c>
      <c r="D33" t="str">
        <f t="shared" si="0"/>
        <v>05</v>
      </c>
    </row>
    <row r="34" spans="1:4" hidden="1" x14ac:dyDescent="0.2">
      <c r="A34" t="s">
        <v>560</v>
      </c>
      <c r="B34" t="s">
        <v>118</v>
      </c>
      <c r="C34" t="s">
        <v>7468</v>
      </c>
      <c r="D34" t="str">
        <f t="shared" si="0"/>
        <v>06</v>
      </c>
    </row>
    <row r="35" spans="1:4" hidden="1" x14ac:dyDescent="0.2">
      <c r="A35" t="s">
        <v>700</v>
      </c>
      <c r="B35" t="s">
        <v>118</v>
      </c>
      <c r="C35" t="s">
        <v>7469</v>
      </c>
      <c r="D35" t="str">
        <f t="shared" si="0"/>
        <v>07</v>
      </c>
    </row>
    <row r="36" spans="1:4" x14ac:dyDescent="0.2">
      <c r="A36" t="s">
        <v>799</v>
      </c>
      <c r="B36" t="s">
        <v>118</v>
      </c>
      <c r="C36" t="s">
        <v>7470</v>
      </c>
      <c r="D36" t="str">
        <f t="shared" si="0"/>
        <v>08</v>
      </c>
    </row>
    <row r="37" spans="1:4" hidden="1" x14ac:dyDescent="0.2">
      <c r="A37" t="s">
        <v>811</v>
      </c>
      <c r="B37" t="s">
        <v>118</v>
      </c>
      <c r="C37" t="s">
        <v>7471</v>
      </c>
      <c r="D37" t="str">
        <f t="shared" si="0"/>
        <v>09</v>
      </c>
    </row>
    <row r="38" spans="1:4" hidden="1" x14ac:dyDescent="0.2">
      <c r="A38" t="s">
        <v>832</v>
      </c>
      <c r="B38" t="s">
        <v>118</v>
      </c>
      <c r="C38" t="s">
        <v>7472</v>
      </c>
      <c r="D38" t="str">
        <f t="shared" si="0"/>
        <v>10</v>
      </c>
    </row>
    <row r="39" spans="1:4" hidden="1" x14ac:dyDescent="0.2">
      <c r="A39" t="s">
        <v>561</v>
      </c>
      <c r="B39" t="s">
        <v>118</v>
      </c>
      <c r="C39" t="s">
        <v>7473</v>
      </c>
      <c r="D39" t="str">
        <f t="shared" si="0"/>
        <v>01</v>
      </c>
    </row>
    <row r="40" spans="1:4" hidden="1" x14ac:dyDescent="0.2">
      <c r="A40" t="s">
        <v>701</v>
      </c>
      <c r="B40" t="s">
        <v>118</v>
      </c>
      <c r="C40" t="s">
        <v>7474</v>
      </c>
      <c r="D40" t="str">
        <f t="shared" si="0"/>
        <v>02</v>
      </c>
    </row>
    <row r="41" spans="1:4" hidden="1" x14ac:dyDescent="0.2">
      <c r="A41" t="s">
        <v>702</v>
      </c>
      <c r="B41" t="s">
        <v>118</v>
      </c>
      <c r="C41" t="s">
        <v>7475</v>
      </c>
      <c r="D41" t="str">
        <f t="shared" si="0"/>
        <v>03</v>
      </c>
    </row>
    <row r="42" spans="1:4" hidden="1" x14ac:dyDescent="0.2">
      <c r="A42" t="s">
        <v>703</v>
      </c>
      <c r="B42" t="s">
        <v>118</v>
      </c>
      <c r="C42" t="s">
        <v>7476</v>
      </c>
      <c r="D42" t="str">
        <f t="shared" si="0"/>
        <v>04</v>
      </c>
    </row>
    <row r="43" spans="1:4" x14ac:dyDescent="0.2">
      <c r="A43" t="s">
        <v>812</v>
      </c>
      <c r="B43" t="s">
        <v>118</v>
      </c>
      <c r="C43" t="s">
        <v>7477</v>
      </c>
      <c r="D43" t="str">
        <f t="shared" si="0"/>
        <v>08</v>
      </c>
    </row>
    <row r="44" spans="1:4" hidden="1" x14ac:dyDescent="0.2">
      <c r="A44" t="s">
        <v>813</v>
      </c>
      <c r="B44" t="s">
        <v>118</v>
      </c>
      <c r="C44" t="s">
        <v>7478</v>
      </c>
      <c r="D44" t="str">
        <f t="shared" si="0"/>
        <v>10</v>
      </c>
    </row>
    <row r="45" spans="1:4" hidden="1" x14ac:dyDescent="0.2">
      <c r="A45" t="s">
        <v>562</v>
      </c>
      <c r="B45" t="s">
        <v>118</v>
      </c>
      <c r="C45" t="s">
        <v>7479</v>
      </c>
      <c r="D45" t="str">
        <f t="shared" si="0"/>
        <v>01</v>
      </c>
    </row>
    <row r="46" spans="1:4" hidden="1" x14ac:dyDescent="0.2">
      <c r="A46" t="s">
        <v>563</v>
      </c>
      <c r="B46" t="s">
        <v>118</v>
      </c>
      <c r="C46" t="s">
        <v>7480</v>
      </c>
      <c r="D46" t="str">
        <f t="shared" si="0"/>
        <v>02</v>
      </c>
    </row>
    <row r="47" spans="1:4" hidden="1" x14ac:dyDescent="0.2">
      <c r="A47" t="s">
        <v>704</v>
      </c>
      <c r="B47" t="s">
        <v>118</v>
      </c>
      <c r="C47" t="s">
        <v>7481</v>
      </c>
      <c r="D47" t="str">
        <f t="shared" si="0"/>
        <v>03</v>
      </c>
    </row>
    <row r="48" spans="1:4" hidden="1" x14ac:dyDescent="0.2">
      <c r="A48" t="s">
        <v>705</v>
      </c>
      <c r="B48" t="s">
        <v>118</v>
      </c>
      <c r="C48" t="s">
        <v>7482</v>
      </c>
      <c r="D48" t="str">
        <f t="shared" si="0"/>
        <v>04</v>
      </c>
    </row>
    <row r="49" spans="1:4" hidden="1" x14ac:dyDescent="0.2">
      <c r="A49" t="s">
        <v>706</v>
      </c>
      <c r="B49" t="s">
        <v>118</v>
      </c>
      <c r="C49" t="s">
        <v>7483</v>
      </c>
      <c r="D49" t="str">
        <f t="shared" si="0"/>
        <v>05</v>
      </c>
    </row>
    <row r="50" spans="1:4" hidden="1" x14ac:dyDescent="0.2">
      <c r="A50" t="s">
        <v>564</v>
      </c>
      <c r="B50" t="s">
        <v>118</v>
      </c>
      <c r="C50" t="s">
        <v>7484</v>
      </c>
      <c r="D50" t="str">
        <f t="shared" si="0"/>
        <v>06</v>
      </c>
    </row>
    <row r="51" spans="1:4" hidden="1" x14ac:dyDescent="0.2">
      <c r="A51" t="s">
        <v>565</v>
      </c>
      <c r="B51" t="s">
        <v>118</v>
      </c>
      <c r="C51" t="s">
        <v>7485</v>
      </c>
      <c r="D51" t="str">
        <f t="shared" si="0"/>
        <v>07</v>
      </c>
    </row>
    <row r="52" spans="1:4" hidden="1" x14ac:dyDescent="0.2">
      <c r="A52" t="s">
        <v>814</v>
      </c>
      <c r="B52" t="s">
        <v>118</v>
      </c>
      <c r="C52" t="s">
        <v>7486</v>
      </c>
      <c r="D52" t="str">
        <f t="shared" si="0"/>
        <v>10</v>
      </c>
    </row>
    <row r="53" spans="1:4" hidden="1" x14ac:dyDescent="0.2">
      <c r="A53" t="s">
        <v>566</v>
      </c>
      <c r="B53" t="s">
        <v>118</v>
      </c>
      <c r="C53" t="s">
        <v>7487</v>
      </c>
      <c r="D53" t="str">
        <f t="shared" si="0"/>
        <v>01</v>
      </c>
    </row>
    <row r="54" spans="1:4" hidden="1" x14ac:dyDescent="0.2">
      <c r="A54" t="s">
        <v>567</v>
      </c>
      <c r="B54" t="s">
        <v>118</v>
      </c>
      <c r="C54" t="s">
        <v>7488</v>
      </c>
      <c r="D54" t="str">
        <f t="shared" si="0"/>
        <v>02</v>
      </c>
    </row>
    <row r="55" spans="1:4" hidden="1" x14ac:dyDescent="0.2">
      <c r="A55" t="s">
        <v>707</v>
      </c>
      <c r="B55" t="s">
        <v>118</v>
      </c>
      <c r="C55" t="s">
        <v>7489</v>
      </c>
      <c r="D55" t="str">
        <f t="shared" si="0"/>
        <v>03</v>
      </c>
    </row>
    <row r="56" spans="1:4" hidden="1" x14ac:dyDescent="0.2">
      <c r="A56" t="s">
        <v>568</v>
      </c>
      <c r="B56" t="s">
        <v>118</v>
      </c>
      <c r="C56" t="s">
        <v>7490</v>
      </c>
      <c r="D56" t="str">
        <f t="shared" si="0"/>
        <v>04</v>
      </c>
    </row>
    <row r="57" spans="1:4" hidden="1" x14ac:dyDescent="0.2">
      <c r="A57" t="s">
        <v>569</v>
      </c>
      <c r="B57" t="s">
        <v>118</v>
      </c>
      <c r="C57" t="s">
        <v>7491</v>
      </c>
      <c r="D57" t="str">
        <f t="shared" si="0"/>
        <v>05</v>
      </c>
    </row>
    <row r="58" spans="1:4" hidden="1" x14ac:dyDescent="0.2">
      <c r="A58" t="s">
        <v>708</v>
      </c>
      <c r="B58" t="s">
        <v>118</v>
      </c>
      <c r="C58" t="s">
        <v>7492</v>
      </c>
      <c r="D58" t="str">
        <f t="shared" si="0"/>
        <v>06</v>
      </c>
    </row>
    <row r="59" spans="1:4" hidden="1" x14ac:dyDescent="0.2">
      <c r="A59" t="s">
        <v>709</v>
      </c>
      <c r="B59" t="s">
        <v>118</v>
      </c>
      <c r="C59" t="s">
        <v>7493</v>
      </c>
      <c r="D59" t="str">
        <f t="shared" si="0"/>
        <v>07</v>
      </c>
    </row>
    <row r="60" spans="1:4" x14ac:dyDescent="0.2">
      <c r="A60" t="s">
        <v>785</v>
      </c>
      <c r="B60" t="s">
        <v>118</v>
      </c>
      <c r="C60" t="s">
        <v>7494</v>
      </c>
      <c r="D60" t="str">
        <f t="shared" si="0"/>
        <v>08</v>
      </c>
    </row>
    <row r="61" spans="1:4" hidden="1" x14ac:dyDescent="0.2">
      <c r="A61" t="s">
        <v>815</v>
      </c>
      <c r="B61" t="s">
        <v>118</v>
      </c>
      <c r="C61" t="s">
        <v>7495</v>
      </c>
      <c r="D61" t="str">
        <f t="shared" si="0"/>
        <v>09</v>
      </c>
    </row>
    <row r="62" spans="1:4" hidden="1" x14ac:dyDescent="0.2">
      <c r="A62" t="s">
        <v>816</v>
      </c>
      <c r="B62" t="s">
        <v>118</v>
      </c>
      <c r="C62" t="s">
        <v>7496</v>
      </c>
      <c r="D62" t="str">
        <f t="shared" si="0"/>
        <v>10</v>
      </c>
    </row>
    <row r="63" spans="1:4" hidden="1" x14ac:dyDescent="0.2">
      <c r="A63" t="s">
        <v>817</v>
      </c>
      <c r="B63" t="s">
        <v>118</v>
      </c>
      <c r="C63" t="s">
        <v>7497</v>
      </c>
      <c r="D63" t="str">
        <f t="shared" si="0"/>
        <v>04</v>
      </c>
    </row>
    <row r="64" spans="1:4" hidden="1" x14ac:dyDescent="0.2">
      <c r="A64" t="s">
        <v>570</v>
      </c>
      <c r="B64" t="s">
        <v>118</v>
      </c>
      <c r="C64" t="s">
        <v>7498</v>
      </c>
      <c r="D64" t="str">
        <f t="shared" si="0"/>
        <v>01</v>
      </c>
    </row>
    <row r="65" spans="1:4" hidden="1" x14ac:dyDescent="0.2">
      <c r="A65" t="s">
        <v>571</v>
      </c>
      <c r="B65" t="s">
        <v>118</v>
      </c>
      <c r="C65" t="s">
        <v>7499</v>
      </c>
      <c r="D65" t="str">
        <f t="shared" si="0"/>
        <v>02</v>
      </c>
    </row>
    <row r="66" spans="1:4" hidden="1" x14ac:dyDescent="0.2">
      <c r="A66" t="s">
        <v>710</v>
      </c>
      <c r="B66" t="s">
        <v>118</v>
      </c>
      <c r="C66" t="s">
        <v>7500</v>
      </c>
      <c r="D66" t="str">
        <f t="shared" ref="D66:D129" si="1">MID(ACCTFMTTD,8,2)</f>
        <v>03</v>
      </c>
    </row>
    <row r="67" spans="1:4" hidden="1" x14ac:dyDescent="0.2">
      <c r="A67" t="s">
        <v>711</v>
      </c>
      <c r="B67" t="s">
        <v>118</v>
      </c>
      <c r="C67" t="s">
        <v>7501</v>
      </c>
      <c r="D67" t="str">
        <f t="shared" si="1"/>
        <v>04</v>
      </c>
    </row>
    <row r="68" spans="1:4" hidden="1" x14ac:dyDescent="0.2">
      <c r="A68" t="s">
        <v>572</v>
      </c>
      <c r="B68" t="s">
        <v>118</v>
      </c>
      <c r="C68" t="s">
        <v>7502</v>
      </c>
      <c r="D68" t="str">
        <f t="shared" si="1"/>
        <v>05</v>
      </c>
    </row>
    <row r="69" spans="1:4" hidden="1" x14ac:dyDescent="0.2">
      <c r="A69" t="s">
        <v>712</v>
      </c>
      <c r="B69" t="s">
        <v>118</v>
      </c>
      <c r="C69" t="s">
        <v>7503</v>
      </c>
      <c r="D69" t="str">
        <f t="shared" si="1"/>
        <v>06</v>
      </c>
    </row>
    <row r="70" spans="1:4" hidden="1" x14ac:dyDescent="0.2">
      <c r="A70" t="s">
        <v>713</v>
      </c>
      <c r="B70" t="s">
        <v>118</v>
      </c>
      <c r="C70" t="s">
        <v>7504</v>
      </c>
      <c r="D70" t="str">
        <f t="shared" si="1"/>
        <v>07</v>
      </c>
    </row>
    <row r="71" spans="1:4" hidden="1" x14ac:dyDescent="0.2">
      <c r="A71" t="s">
        <v>818</v>
      </c>
      <c r="B71" t="s">
        <v>118</v>
      </c>
      <c r="C71" t="s">
        <v>7505</v>
      </c>
      <c r="D71" t="str">
        <f t="shared" si="1"/>
        <v>10</v>
      </c>
    </row>
    <row r="72" spans="1:4" hidden="1" x14ac:dyDescent="0.2">
      <c r="A72" t="s">
        <v>573</v>
      </c>
      <c r="B72" t="s">
        <v>118</v>
      </c>
      <c r="C72" t="s">
        <v>7506</v>
      </c>
      <c r="D72" t="str">
        <f t="shared" si="1"/>
        <v>01</v>
      </c>
    </row>
    <row r="73" spans="1:4" hidden="1" x14ac:dyDescent="0.2">
      <c r="A73" t="s">
        <v>574</v>
      </c>
      <c r="B73" t="s">
        <v>118</v>
      </c>
      <c r="C73" t="s">
        <v>7507</v>
      </c>
      <c r="D73" t="str">
        <f t="shared" si="1"/>
        <v>02</v>
      </c>
    </row>
    <row r="74" spans="1:4" hidden="1" x14ac:dyDescent="0.2">
      <c r="A74" t="s">
        <v>714</v>
      </c>
      <c r="B74" t="s">
        <v>118</v>
      </c>
      <c r="C74" t="s">
        <v>7508</v>
      </c>
      <c r="D74" t="str">
        <f t="shared" si="1"/>
        <v>03</v>
      </c>
    </row>
    <row r="75" spans="1:4" hidden="1" x14ac:dyDescent="0.2">
      <c r="A75" t="s">
        <v>575</v>
      </c>
      <c r="B75" t="s">
        <v>118</v>
      </c>
      <c r="C75" t="s">
        <v>7509</v>
      </c>
      <c r="D75" t="str">
        <f t="shared" si="1"/>
        <v>04</v>
      </c>
    </row>
    <row r="76" spans="1:4" hidden="1" x14ac:dyDescent="0.2">
      <c r="A76" t="s">
        <v>576</v>
      </c>
      <c r="B76" t="s">
        <v>118</v>
      </c>
      <c r="C76" t="s">
        <v>7510</v>
      </c>
      <c r="D76" t="str">
        <f t="shared" si="1"/>
        <v>05</v>
      </c>
    </row>
    <row r="77" spans="1:4" hidden="1" x14ac:dyDescent="0.2">
      <c r="A77" t="s">
        <v>715</v>
      </c>
      <c r="B77" t="s">
        <v>118</v>
      </c>
      <c r="C77" t="s">
        <v>7511</v>
      </c>
      <c r="D77" t="str">
        <f t="shared" si="1"/>
        <v>06</v>
      </c>
    </row>
    <row r="78" spans="1:4" hidden="1" x14ac:dyDescent="0.2">
      <c r="A78" t="s">
        <v>716</v>
      </c>
      <c r="B78" t="s">
        <v>118</v>
      </c>
      <c r="C78" t="s">
        <v>7512</v>
      </c>
      <c r="D78" t="str">
        <f t="shared" si="1"/>
        <v>07</v>
      </c>
    </row>
    <row r="79" spans="1:4" hidden="1" x14ac:dyDescent="0.2">
      <c r="A79" t="s">
        <v>819</v>
      </c>
      <c r="B79" t="s">
        <v>118</v>
      </c>
      <c r="C79" t="s">
        <v>7513</v>
      </c>
      <c r="D79" t="str">
        <f t="shared" si="1"/>
        <v>10</v>
      </c>
    </row>
    <row r="80" spans="1:4" hidden="1" x14ac:dyDescent="0.2">
      <c r="A80" t="s">
        <v>577</v>
      </c>
      <c r="B80" t="s">
        <v>118</v>
      </c>
      <c r="C80" t="s">
        <v>7514</v>
      </c>
      <c r="D80" t="str">
        <f t="shared" si="1"/>
        <v>01</v>
      </c>
    </row>
    <row r="81" spans="1:4" hidden="1" x14ac:dyDescent="0.2">
      <c r="A81" t="s">
        <v>578</v>
      </c>
      <c r="B81" t="s">
        <v>118</v>
      </c>
      <c r="C81" t="s">
        <v>7515</v>
      </c>
      <c r="D81" t="str">
        <f t="shared" si="1"/>
        <v>02</v>
      </c>
    </row>
    <row r="82" spans="1:4" hidden="1" x14ac:dyDescent="0.2">
      <c r="A82" t="s">
        <v>717</v>
      </c>
      <c r="B82" t="s">
        <v>118</v>
      </c>
      <c r="C82" t="s">
        <v>7516</v>
      </c>
      <c r="D82" t="str">
        <f t="shared" si="1"/>
        <v>03</v>
      </c>
    </row>
    <row r="83" spans="1:4" hidden="1" x14ac:dyDescent="0.2">
      <c r="A83" t="s">
        <v>718</v>
      </c>
      <c r="B83" t="s">
        <v>118</v>
      </c>
      <c r="C83" t="s">
        <v>7517</v>
      </c>
      <c r="D83" t="str">
        <f t="shared" si="1"/>
        <v>04</v>
      </c>
    </row>
    <row r="84" spans="1:4" hidden="1" x14ac:dyDescent="0.2">
      <c r="A84" t="s">
        <v>719</v>
      </c>
      <c r="B84" t="s">
        <v>118</v>
      </c>
      <c r="C84" t="s">
        <v>7518</v>
      </c>
      <c r="D84" t="str">
        <f t="shared" si="1"/>
        <v>05</v>
      </c>
    </row>
    <row r="85" spans="1:4" hidden="1" x14ac:dyDescent="0.2">
      <c r="A85" t="s">
        <v>579</v>
      </c>
      <c r="B85" t="s">
        <v>118</v>
      </c>
      <c r="C85" t="s">
        <v>7519</v>
      </c>
      <c r="D85" t="str">
        <f t="shared" si="1"/>
        <v>06</v>
      </c>
    </row>
    <row r="86" spans="1:4" hidden="1" x14ac:dyDescent="0.2">
      <c r="A86" t="s">
        <v>720</v>
      </c>
      <c r="B86" t="s">
        <v>118</v>
      </c>
      <c r="C86" t="s">
        <v>7520</v>
      </c>
      <c r="D86" t="str">
        <f t="shared" si="1"/>
        <v>07</v>
      </c>
    </row>
    <row r="87" spans="1:4" x14ac:dyDescent="0.2">
      <c r="A87" t="s">
        <v>806</v>
      </c>
      <c r="B87" t="s">
        <v>118</v>
      </c>
      <c r="C87" t="s">
        <v>7521</v>
      </c>
      <c r="D87" t="str">
        <f t="shared" si="1"/>
        <v>08</v>
      </c>
    </row>
    <row r="88" spans="1:4" hidden="1" x14ac:dyDescent="0.2">
      <c r="A88" t="s">
        <v>820</v>
      </c>
      <c r="B88" t="s">
        <v>118</v>
      </c>
      <c r="C88" t="s">
        <v>7522</v>
      </c>
      <c r="D88" t="str">
        <f t="shared" si="1"/>
        <v>10</v>
      </c>
    </row>
    <row r="89" spans="1:4" hidden="1" x14ac:dyDescent="0.2">
      <c r="A89" t="s">
        <v>821</v>
      </c>
      <c r="B89" t="s">
        <v>118</v>
      </c>
      <c r="C89" t="s">
        <v>7523</v>
      </c>
      <c r="D89" t="str">
        <f t="shared" si="1"/>
        <v>04</v>
      </c>
    </row>
    <row r="90" spans="1:4" hidden="1" x14ac:dyDescent="0.2">
      <c r="A90" t="s">
        <v>580</v>
      </c>
      <c r="B90" t="s">
        <v>118</v>
      </c>
      <c r="C90" t="s">
        <v>7524</v>
      </c>
      <c r="D90" t="str">
        <f t="shared" si="1"/>
        <v>01</v>
      </c>
    </row>
    <row r="91" spans="1:4" hidden="1" x14ac:dyDescent="0.2">
      <c r="A91" t="s">
        <v>581</v>
      </c>
      <c r="B91" t="s">
        <v>118</v>
      </c>
      <c r="C91" t="s">
        <v>7525</v>
      </c>
      <c r="D91" t="str">
        <f t="shared" si="1"/>
        <v>02</v>
      </c>
    </row>
    <row r="92" spans="1:4" hidden="1" x14ac:dyDescent="0.2">
      <c r="A92" t="s">
        <v>582</v>
      </c>
      <c r="B92" t="s">
        <v>118</v>
      </c>
      <c r="C92" t="s">
        <v>7526</v>
      </c>
      <c r="D92" t="str">
        <f t="shared" si="1"/>
        <v>03</v>
      </c>
    </row>
    <row r="93" spans="1:4" hidden="1" x14ac:dyDescent="0.2">
      <c r="A93" t="s">
        <v>583</v>
      </c>
      <c r="B93" t="s">
        <v>118</v>
      </c>
      <c r="C93" t="s">
        <v>7527</v>
      </c>
      <c r="D93" t="str">
        <f t="shared" si="1"/>
        <v>04</v>
      </c>
    </row>
    <row r="94" spans="1:4" hidden="1" x14ac:dyDescent="0.2">
      <c r="A94" t="s">
        <v>584</v>
      </c>
      <c r="B94" t="s">
        <v>118</v>
      </c>
      <c r="C94" t="s">
        <v>7528</v>
      </c>
      <c r="D94" t="str">
        <f t="shared" si="1"/>
        <v>05</v>
      </c>
    </row>
    <row r="95" spans="1:4" hidden="1" x14ac:dyDescent="0.2">
      <c r="A95" t="s">
        <v>585</v>
      </c>
      <c r="B95" t="s">
        <v>118</v>
      </c>
      <c r="C95" t="s">
        <v>7529</v>
      </c>
      <c r="D95" t="str">
        <f t="shared" si="1"/>
        <v>06</v>
      </c>
    </row>
    <row r="96" spans="1:4" hidden="1" x14ac:dyDescent="0.2">
      <c r="A96" t="s">
        <v>721</v>
      </c>
      <c r="B96" t="s">
        <v>118</v>
      </c>
      <c r="C96" t="s">
        <v>7530</v>
      </c>
      <c r="D96" t="str">
        <f t="shared" si="1"/>
        <v>07</v>
      </c>
    </row>
    <row r="97" spans="1:4" hidden="1" x14ac:dyDescent="0.2">
      <c r="A97" t="s">
        <v>822</v>
      </c>
      <c r="B97" t="s">
        <v>118</v>
      </c>
      <c r="C97" t="s">
        <v>7531</v>
      </c>
      <c r="D97" t="str">
        <f t="shared" si="1"/>
        <v>09</v>
      </c>
    </row>
    <row r="98" spans="1:4" hidden="1" x14ac:dyDescent="0.2">
      <c r="A98" t="s">
        <v>823</v>
      </c>
      <c r="B98" t="s">
        <v>118</v>
      </c>
      <c r="C98" t="s">
        <v>7532</v>
      </c>
      <c r="D98" t="str">
        <f t="shared" si="1"/>
        <v>10</v>
      </c>
    </row>
    <row r="99" spans="1:4" hidden="1" x14ac:dyDescent="0.2">
      <c r="A99" t="s">
        <v>786</v>
      </c>
      <c r="B99" t="s">
        <v>118</v>
      </c>
      <c r="C99" t="s">
        <v>7533</v>
      </c>
      <c r="D99" t="str">
        <f t="shared" si="1"/>
        <v>02</v>
      </c>
    </row>
    <row r="100" spans="1:4" hidden="1" x14ac:dyDescent="0.2">
      <c r="A100" t="s">
        <v>787</v>
      </c>
      <c r="B100" t="s">
        <v>118</v>
      </c>
      <c r="C100" t="s">
        <v>7534</v>
      </c>
      <c r="D100" t="str">
        <f t="shared" si="1"/>
        <v>05</v>
      </c>
    </row>
    <row r="101" spans="1:4" hidden="1" x14ac:dyDescent="0.2">
      <c r="A101" t="s">
        <v>824</v>
      </c>
      <c r="B101" t="s">
        <v>118</v>
      </c>
      <c r="C101" t="s">
        <v>7535</v>
      </c>
      <c r="D101" t="str">
        <f t="shared" si="1"/>
        <v>07</v>
      </c>
    </row>
    <row r="102" spans="1:4" hidden="1" x14ac:dyDescent="0.2">
      <c r="A102" t="s">
        <v>788</v>
      </c>
      <c r="B102" t="s">
        <v>118</v>
      </c>
      <c r="C102" t="s">
        <v>7536</v>
      </c>
      <c r="D102" t="str">
        <f t="shared" si="1"/>
        <v>02</v>
      </c>
    </row>
    <row r="103" spans="1:4" hidden="1" x14ac:dyDescent="0.2">
      <c r="A103" t="s">
        <v>833</v>
      </c>
      <c r="B103" t="s">
        <v>118</v>
      </c>
      <c r="C103" t="s">
        <v>7537</v>
      </c>
      <c r="D103" t="str">
        <f t="shared" si="1"/>
        <v>04</v>
      </c>
    </row>
    <row r="104" spans="1:4" hidden="1" x14ac:dyDescent="0.2">
      <c r="A104" t="s">
        <v>789</v>
      </c>
      <c r="B104" t="s">
        <v>118</v>
      </c>
      <c r="C104" t="s">
        <v>7538</v>
      </c>
      <c r="D104" t="str">
        <f t="shared" si="1"/>
        <v>05</v>
      </c>
    </row>
    <row r="105" spans="1:4" hidden="1" x14ac:dyDescent="0.2">
      <c r="A105" t="s">
        <v>825</v>
      </c>
      <c r="B105" t="s">
        <v>118</v>
      </c>
      <c r="C105" t="s">
        <v>7539</v>
      </c>
      <c r="D105" t="str">
        <f t="shared" si="1"/>
        <v>07</v>
      </c>
    </row>
    <row r="106" spans="1:4" hidden="1" x14ac:dyDescent="0.2">
      <c r="A106" t="s">
        <v>790</v>
      </c>
      <c r="B106" t="s">
        <v>118</v>
      </c>
      <c r="C106" t="s">
        <v>7540</v>
      </c>
      <c r="D106" t="str">
        <f t="shared" si="1"/>
        <v>02</v>
      </c>
    </row>
    <row r="107" spans="1:4" hidden="1" x14ac:dyDescent="0.2">
      <c r="A107" t="s">
        <v>826</v>
      </c>
      <c r="B107" t="s">
        <v>118</v>
      </c>
      <c r="C107" t="s">
        <v>7541</v>
      </c>
      <c r="D107" t="str">
        <f t="shared" si="1"/>
        <v>04</v>
      </c>
    </row>
    <row r="108" spans="1:4" hidden="1" x14ac:dyDescent="0.2">
      <c r="A108" t="s">
        <v>827</v>
      </c>
      <c r="B108" t="s">
        <v>118</v>
      </c>
      <c r="C108" t="s">
        <v>7542</v>
      </c>
      <c r="D108" t="str">
        <f t="shared" si="1"/>
        <v>07</v>
      </c>
    </row>
    <row r="109" spans="1:4" hidden="1" x14ac:dyDescent="0.2">
      <c r="A109" t="s">
        <v>791</v>
      </c>
      <c r="B109" t="s">
        <v>118</v>
      </c>
      <c r="C109" t="s">
        <v>7543</v>
      </c>
      <c r="D109" t="str">
        <f t="shared" si="1"/>
        <v>02</v>
      </c>
    </row>
    <row r="110" spans="1:4" hidden="1" x14ac:dyDescent="0.2">
      <c r="A110" t="s">
        <v>792</v>
      </c>
      <c r="B110" t="s">
        <v>118</v>
      </c>
      <c r="C110" t="s">
        <v>7544</v>
      </c>
      <c r="D110" t="str">
        <f t="shared" si="1"/>
        <v>02</v>
      </c>
    </row>
    <row r="111" spans="1:4" hidden="1" x14ac:dyDescent="0.2">
      <c r="A111" t="s">
        <v>793</v>
      </c>
      <c r="B111" t="s">
        <v>118</v>
      </c>
      <c r="C111" t="s">
        <v>7545</v>
      </c>
      <c r="D111" t="str">
        <f t="shared" si="1"/>
        <v>02</v>
      </c>
    </row>
    <row r="112" spans="1:4" hidden="1" x14ac:dyDescent="0.2">
      <c r="A112" t="s">
        <v>794</v>
      </c>
      <c r="B112" t="s">
        <v>118</v>
      </c>
      <c r="C112" t="s">
        <v>7546</v>
      </c>
      <c r="D112" t="str">
        <f t="shared" si="1"/>
        <v>02</v>
      </c>
    </row>
    <row r="113" spans="1:4" hidden="1" x14ac:dyDescent="0.2">
      <c r="A113" t="s">
        <v>795</v>
      </c>
      <c r="B113" t="s">
        <v>118</v>
      </c>
      <c r="C113" t="s">
        <v>7547</v>
      </c>
      <c r="D113" t="str">
        <f t="shared" si="1"/>
        <v>02</v>
      </c>
    </row>
    <row r="114" spans="1:4" hidden="1" x14ac:dyDescent="0.2">
      <c r="A114" t="s">
        <v>796</v>
      </c>
      <c r="B114" t="s">
        <v>118</v>
      </c>
      <c r="C114" t="s">
        <v>7548</v>
      </c>
      <c r="D114" t="str">
        <f t="shared" si="1"/>
        <v>02</v>
      </c>
    </row>
    <row r="115" spans="1:4" hidden="1" x14ac:dyDescent="0.2">
      <c r="A115" t="s">
        <v>797</v>
      </c>
      <c r="B115" t="s">
        <v>118</v>
      </c>
      <c r="C115" t="s">
        <v>7549</v>
      </c>
      <c r="D115" t="str">
        <f t="shared" si="1"/>
        <v>02</v>
      </c>
    </row>
    <row r="116" spans="1:4" hidden="1" x14ac:dyDescent="0.2">
      <c r="A116" t="s">
        <v>828</v>
      </c>
      <c r="B116" t="s">
        <v>118</v>
      </c>
      <c r="C116" t="s">
        <v>7550</v>
      </c>
      <c r="D116" t="str">
        <f t="shared" si="1"/>
        <v>04</v>
      </c>
    </row>
    <row r="117" spans="1:4" hidden="1" x14ac:dyDescent="0.2">
      <c r="A117" t="s">
        <v>586</v>
      </c>
      <c r="B117" t="s">
        <v>119</v>
      </c>
      <c r="C117" t="s">
        <v>7551</v>
      </c>
      <c r="D117" t="str">
        <f t="shared" si="1"/>
        <v>12</v>
      </c>
    </row>
    <row r="118" spans="1:4" hidden="1" x14ac:dyDescent="0.2">
      <c r="A118" t="s">
        <v>587</v>
      </c>
      <c r="B118" t="s">
        <v>120</v>
      </c>
      <c r="C118" t="s">
        <v>7552</v>
      </c>
      <c r="D118" t="str">
        <f t="shared" si="1"/>
        <v>12</v>
      </c>
    </row>
    <row r="119" spans="1:4" hidden="1" x14ac:dyDescent="0.2">
      <c r="A119" t="s">
        <v>588</v>
      </c>
      <c r="B119" t="s">
        <v>121</v>
      </c>
      <c r="C119" t="s">
        <v>7553</v>
      </c>
      <c r="D119" t="str">
        <f t="shared" si="1"/>
        <v>12</v>
      </c>
    </row>
    <row r="120" spans="1:4" hidden="1" x14ac:dyDescent="0.2">
      <c r="A120" t="s">
        <v>829</v>
      </c>
      <c r="B120" t="s">
        <v>121</v>
      </c>
      <c r="C120" t="s">
        <v>7554</v>
      </c>
      <c r="D120" t="str">
        <f t="shared" si="1"/>
        <v>12</v>
      </c>
    </row>
    <row r="121" spans="1:4" hidden="1" x14ac:dyDescent="0.2">
      <c r="A121" t="s">
        <v>589</v>
      </c>
      <c r="B121" t="s">
        <v>121</v>
      </c>
      <c r="C121" t="s">
        <v>7555</v>
      </c>
      <c r="D121" t="str">
        <f t="shared" si="1"/>
        <v>12</v>
      </c>
    </row>
    <row r="122" spans="1:4" hidden="1" x14ac:dyDescent="0.2">
      <c r="A122" t="s">
        <v>590</v>
      </c>
      <c r="B122" t="s">
        <v>121</v>
      </c>
      <c r="C122" t="s">
        <v>7556</v>
      </c>
      <c r="D122" t="str">
        <f t="shared" si="1"/>
        <v>12</v>
      </c>
    </row>
    <row r="123" spans="1:4" hidden="1" x14ac:dyDescent="0.2">
      <c r="A123" t="s">
        <v>830</v>
      </c>
      <c r="B123" t="s">
        <v>121</v>
      </c>
      <c r="C123" t="s">
        <v>7557</v>
      </c>
      <c r="D123" t="str">
        <f t="shared" si="1"/>
        <v>12</v>
      </c>
    </row>
    <row r="124" spans="1:4" hidden="1" x14ac:dyDescent="0.2">
      <c r="A124" t="s">
        <v>591</v>
      </c>
      <c r="B124" t="s">
        <v>121</v>
      </c>
      <c r="C124" t="s">
        <v>7558</v>
      </c>
      <c r="D124" t="str">
        <f t="shared" si="1"/>
        <v>12</v>
      </c>
    </row>
    <row r="125" spans="1:4" hidden="1" x14ac:dyDescent="0.2">
      <c r="A125" t="s">
        <v>592</v>
      </c>
      <c r="B125" t="s">
        <v>121</v>
      </c>
      <c r="C125" t="s">
        <v>7559</v>
      </c>
      <c r="D125" t="str">
        <f t="shared" si="1"/>
        <v>12</v>
      </c>
    </row>
    <row r="126" spans="1:4" hidden="1" x14ac:dyDescent="0.2">
      <c r="A126" t="s">
        <v>593</v>
      </c>
      <c r="B126" t="s">
        <v>121</v>
      </c>
      <c r="C126" t="s">
        <v>7560</v>
      </c>
      <c r="D126" t="str">
        <f t="shared" si="1"/>
        <v>12</v>
      </c>
    </row>
    <row r="127" spans="1:4" hidden="1" x14ac:dyDescent="0.2">
      <c r="A127" t="s">
        <v>594</v>
      </c>
      <c r="B127" t="s">
        <v>121</v>
      </c>
      <c r="C127" t="s">
        <v>7561</v>
      </c>
      <c r="D127" t="str">
        <f t="shared" si="1"/>
        <v>12</v>
      </c>
    </row>
    <row r="128" spans="1:4" hidden="1" x14ac:dyDescent="0.2">
      <c r="A128" t="s">
        <v>595</v>
      </c>
      <c r="B128" t="s">
        <v>121</v>
      </c>
      <c r="C128" t="s">
        <v>7562</v>
      </c>
      <c r="D128" t="str">
        <f t="shared" si="1"/>
        <v>12</v>
      </c>
    </row>
    <row r="129" spans="1:4" hidden="1" x14ac:dyDescent="0.2">
      <c r="A129" t="s">
        <v>516</v>
      </c>
      <c r="B129" t="s">
        <v>121</v>
      </c>
      <c r="C129" t="s">
        <v>7563</v>
      </c>
      <c r="D129" t="str">
        <f t="shared" si="1"/>
        <v>12</v>
      </c>
    </row>
    <row r="130" spans="1:4" hidden="1" x14ac:dyDescent="0.2">
      <c r="A130" t="s">
        <v>596</v>
      </c>
      <c r="B130" t="s">
        <v>121</v>
      </c>
      <c r="C130" t="s">
        <v>7564</v>
      </c>
      <c r="D130" t="str">
        <f t="shared" ref="D130:D193" si="2">MID(ACCTFMTTD,8,2)</f>
        <v>12</v>
      </c>
    </row>
    <row r="131" spans="1:4" hidden="1" x14ac:dyDescent="0.2">
      <c r="A131" t="s">
        <v>597</v>
      </c>
      <c r="B131" t="s">
        <v>121</v>
      </c>
      <c r="C131" t="s">
        <v>7565</v>
      </c>
      <c r="D131" t="str">
        <f t="shared" si="2"/>
        <v>12</v>
      </c>
    </row>
    <row r="132" spans="1:4" hidden="1" x14ac:dyDescent="0.2">
      <c r="A132" t="s">
        <v>598</v>
      </c>
      <c r="B132" t="s">
        <v>122</v>
      </c>
      <c r="C132" t="s">
        <v>7566</v>
      </c>
      <c r="D132" t="str">
        <f t="shared" si="2"/>
        <v>12</v>
      </c>
    </row>
    <row r="133" spans="1:4" hidden="1" x14ac:dyDescent="0.2">
      <c r="A133" t="s">
        <v>599</v>
      </c>
      <c r="B133" t="s">
        <v>122</v>
      </c>
      <c r="C133" t="s">
        <v>7567</v>
      </c>
      <c r="D133" t="str">
        <f t="shared" si="2"/>
        <v>12</v>
      </c>
    </row>
    <row r="134" spans="1:4" hidden="1" x14ac:dyDescent="0.2">
      <c r="A134" t="s">
        <v>722</v>
      </c>
      <c r="B134" t="s">
        <v>123</v>
      </c>
      <c r="C134" t="s">
        <v>7568</v>
      </c>
      <c r="D134" t="str">
        <f t="shared" si="2"/>
        <v>12</v>
      </c>
    </row>
    <row r="135" spans="1:4" hidden="1" x14ac:dyDescent="0.2">
      <c r="A135" t="s">
        <v>723</v>
      </c>
      <c r="B135" t="s">
        <v>123</v>
      </c>
      <c r="C135" t="s">
        <v>7569</v>
      </c>
      <c r="D135" t="str">
        <f t="shared" si="2"/>
        <v>12</v>
      </c>
    </row>
    <row r="136" spans="1:4" hidden="1" x14ac:dyDescent="0.2">
      <c r="A136" t="s">
        <v>600</v>
      </c>
      <c r="B136" t="s">
        <v>123</v>
      </c>
      <c r="C136" t="s">
        <v>7570</v>
      </c>
      <c r="D136" t="str">
        <f t="shared" si="2"/>
        <v>12</v>
      </c>
    </row>
    <row r="137" spans="1:4" hidden="1" x14ac:dyDescent="0.2">
      <c r="A137" t="s">
        <v>601</v>
      </c>
      <c r="B137" t="s">
        <v>123</v>
      </c>
      <c r="C137" t="s">
        <v>7571</v>
      </c>
      <c r="D137" t="str">
        <f t="shared" si="2"/>
        <v>12</v>
      </c>
    </row>
    <row r="138" spans="1:4" hidden="1" x14ac:dyDescent="0.2">
      <c r="A138" t="s">
        <v>602</v>
      </c>
      <c r="B138" t="s">
        <v>123</v>
      </c>
      <c r="C138" t="s">
        <v>7572</v>
      </c>
      <c r="D138" t="str">
        <f t="shared" si="2"/>
        <v>12</v>
      </c>
    </row>
    <row r="139" spans="1:4" hidden="1" x14ac:dyDescent="0.2">
      <c r="A139" t="s">
        <v>603</v>
      </c>
      <c r="B139" t="s">
        <v>123</v>
      </c>
      <c r="C139" t="s">
        <v>7573</v>
      </c>
      <c r="D139" t="str">
        <f t="shared" si="2"/>
        <v>12</v>
      </c>
    </row>
    <row r="140" spans="1:4" hidden="1" x14ac:dyDescent="0.2">
      <c r="A140" t="s">
        <v>724</v>
      </c>
      <c r="B140" t="s">
        <v>123</v>
      </c>
      <c r="C140" t="s">
        <v>7574</v>
      </c>
      <c r="D140" t="str">
        <f t="shared" si="2"/>
        <v>12</v>
      </c>
    </row>
    <row r="141" spans="1:4" hidden="1" x14ac:dyDescent="0.2">
      <c r="A141" t="s">
        <v>604</v>
      </c>
      <c r="B141" t="s">
        <v>123</v>
      </c>
      <c r="C141" t="s">
        <v>7575</v>
      </c>
      <c r="D141" t="str">
        <f t="shared" si="2"/>
        <v>12</v>
      </c>
    </row>
    <row r="142" spans="1:4" hidden="1" x14ac:dyDescent="0.2">
      <c r="A142" t="s">
        <v>605</v>
      </c>
      <c r="B142" t="s">
        <v>123</v>
      </c>
      <c r="C142" t="s">
        <v>7576</v>
      </c>
      <c r="D142" t="str">
        <f t="shared" si="2"/>
        <v>12</v>
      </c>
    </row>
    <row r="143" spans="1:4" hidden="1" x14ac:dyDescent="0.2">
      <c r="A143" t="s">
        <v>606</v>
      </c>
      <c r="B143" t="s">
        <v>123</v>
      </c>
      <c r="C143" t="s">
        <v>7577</v>
      </c>
      <c r="D143" t="str">
        <f t="shared" si="2"/>
        <v>12</v>
      </c>
    </row>
    <row r="144" spans="1:4" hidden="1" x14ac:dyDescent="0.2">
      <c r="A144" t="s">
        <v>607</v>
      </c>
      <c r="B144" t="s">
        <v>123</v>
      </c>
      <c r="C144" t="s">
        <v>7578</v>
      </c>
      <c r="D144" t="str">
        <f t="shared" si="2"/>
        <v>12</v>
      </c>
    </row>
    <row r="145" spans="1:4" hidden="1" x14ac:dyDescent="0.2">
      <c r="A145" t="s">
        <v>608</v>
      </c>
      <c r="B145" t="s">
        <v>123</v>
      </c>
      <c r="C145" t="s">
        <v>7579</v>
      </c>
      <c r="D145" t="str">
        <f t="shared" si="2"/>
        <v>12</v>
      </c>
    </row>
    <row r="146" spans="1:4" hidden="1" x14ac:dyDescent="0.2">
      <c r="A146" t="s">
        <v>609</v>
      </c>
      <c r="B146" t="s">
        <v>123</v>
      </c>
      <c r="C146" t="s">
        <v>7580</v>
      </c>
      <c r="D146" t="str">
        <f t="shared" si="2"/>
        <v>12</v>
      </c>
    </row>
    <row r="147" spans="1:4" hidden="1" x14ac:dyDescent="0.2">
      <c r="A147" t="s">
        <v>725</v>
      </c>
      <c r="B147" t="s">
        <v>123</v>
      </c>
      <c r="C147" t="s">
        <v>7581</v>
      </c>
      <c r="D147" t="str">
        <f t="shared" si="2"/>
        <v>12</v>
      </c>
    </row>
    <row r="148" spans="1:4" hidden="1" x14ac:dyDescent="0.2">
      <c r="A148" t="s">
        <v>610</v>
      </c>
      <c r="B148" t="s">
        <v>123</v>
      </c>
      <c r="C148" t="s">
        <v>7582</v>
      </c>
      <c r="D148" t="str">
        <f t="shared" si="2"/>
        <v>12</v>
      </c>
    </row>
    <row r="149" spans="1:4" hidden="1" x14ac:dyDescent="0.2">
      <c r="A149" t="s">
        <v>726</v>
      </c>
      <c r="B149" t="s">
        <v>123</v>
      </c>
      <c r="C149" t="s">
        <v>7583</v>
      </c>
      <c r="D149" t="str">
        <f t="shared" si="2"/>
        <v>12</v>
      </c>
    </row>
    <row r="150" spans="1:4" hidden="1" x14ac:dyDescent="0.2">
      <c r="A150" t="s">
        <v>611</v>
      </c>
      <c r="B150" t="s">
        <v>123</v>
      </c>
      <c r="C150" t="s">
        <v>7584</v>
      </c>
      <c r="D150" t="str">
        <f t="shared" si="2"/>
        <v>12</v>
      </c>
    </row>
    <row r="151" spans="1:4" hidden="1" x14ac:dyDescent="0.2">
      <c r="A151" t="s">
        <v>612</v>
      </c>
      <c r="B151" t="s">
        <v>123</v>
      </c>
      <c r="C151" t="s">
        <v>7585</v>
      </c>
      <c r="D151" t="str">
        <f t="shared" si="2"/>
        <v>12</v>
      </c>
    </row>
    <row r="152" spans="1:4" hidden="1" x14ac:dyDescent="0.2">
      <c r="A152" t="s">
        <v>613</v>
      </c>
      <c r="B152" t="s">
        <v>123</v>
      </c>
      <c r="C152" t="s">
        <v>7586</v>
      </c>
      <c r="D152" t="str">
        <f t="shared" si="2"/>
        <v>12</v>
      </c>
    </row>
    <row r="153" spans="1:4" hidden="1" x14ac:dyDescent="0.2">
      <c r="A153" t="s">
        <v>614</v>
      </c>
      <c r="B153" t="s">
        <v>123</v>
      </c>
      <c r="C153" t="s">
        <v>7587</v>
      </c>
      <c r="D153" t="str">
        <f t="shared" si="2"/>
        <v>12</v>
      </c>
    </row>
    <row r="154" spans="1:4" hidden="1" x14ac:dyDescent="0.2">
      <c r="A154" t="s">
        <v>615</v>
      </c>
      <c r="B154" t="s">
        <v>123</v>
      </c>
      <c r="C154" t="s">
        <v>7588</v>
      </c>
      <c r="D154" t="str">
        <f t="shared" si="2"/>
        <v>12</v>
      </c>
    </row>
    <row r="155" spans="1:4" hidden="1" x14ac:dyDescent="0.2">
      <c r="A155" t="s">
        <v>616</v>
      </c>
      <c r="B155" t="s">
        <v>123</v>
      </c>
      <c r="C155" t="s">
        <v>7589</v>
      </c>
      <c r="D155" t="str">
        <f t="shared" si="2"/>
        <v>12</v>
      </c>
    </row>
    <row r="156" spans="1:4" hidden="1" x14ac:dyDescent="0.2">
      <c r="A156" t="s">
        <v>617</v>
      </c>
      <c r="B156" t="s">
        <v>124</v>
      </c>
      <c r="C156" t="s">
        <v>7590</v>
      </c>
      <c r="D156" t="str">
        <f t="shared" si="2"/>
        <v>12</v>
      </c>
    </row>
    <row r="157" spans="1:4" hidden="1" x14ac:dyDescent="0.2">
      <c r="A157" t="s">
        <v>618</v>
      </c>
      <c r="B157" t="s">
        <v>124</v>
      </c>
      <c r="C157" t="s">
        <v>7591</v>
      </c>
      <c r="D157" t="str">
        <f t="shared" si="2"/>
        <v>12</v>
      </c>
    </row>
    <row r="158" spans="1:4" hidden="1" x14ac:dyDescent="0.2">
      <c r="A158" t="s">
        <v>619</v>
      </c>
      <c r="B158" t="s">
        <v>124</v>
      </c>
      <c r="C158" t="s">
        <v>7592</v>
      </c>
      <c r="D158" t="str">
        <f t="shared" si="2"/>
        <v>12</v>
      </c>
    </row>
    <row r="159" spans="1:4" hidden="1" x14ac:dyDescent="0.2">
      <c r="A159" t="s">
        <v>620</v>
      </c>
      <c r="B159" t="s">
        <v>124</v>
      </c>
      <c r="C159" t="s">
        <v>7593</v>
      </c>
      <c r="D159" t="str">
        <f t="shared" si="2"/>
        <v>12</v>
      </c>
    </row>
    <row r="160" spans="1:4" hidden="1" x14ac:dyDescent="0.2">
      <c r="A160" t="s">
        <v>621</v>
      </c>
      <c r="B160" t="s">
        <v>124</v>
      </c>
      <c r="C160" t="s">
        <v>7594</v>
      </c>
      <c r="D160" t="str">
        <f t="shared" si="2"/>
        <v>12</v>
      </c>
    </row>
    <row r="161" spans="1:4" hidden="1" x14ac:dyDescent="0.2">
      <c r="A161" t="s">
        <v>622</v>
      </c>
      <c r="B161" t="s">
        <v>124</v>
      </c>
      <c r="C161" t="s">
        <v>7595</v>
      </c>
      <c r="D161" t="str">
        <f t="shared" si="2"/>
        <v>12</v>
      </c>
    </row>
    <row r="162" spans="1:4" hidden="1" x14ac:dyDescent="0.2">
      <c r="A162" t="s">
        <v>623</v>
      </c>
      <c r="B162" t="s">
        <v>124</v>
      </c>
      <c r="C162" t="s">
        <v>7596</v>
      </c>
      <c r="D162" t="str">
        <f t="shared" si="2"/>
        <v>12</v>
      </c>
    </row>
    <row r="163" spans="1:4" hidden="1" x14ac:dyDescent="0.2">
      <c r="A163" t="s">
        <v>624</v>
      </c>
      <c r="B163" t="s">
        <v>124</v>
      </c>
      <c r="C163" t="s">
        <v>7597</v>
      </c>
      <c r="D163" t="str">
        <f t="shared" si="2"/>
        <v>12</v>
      </c>
    </row>
    <row r="164" spans="1:4" hidden="1" x14ac:dyDescent="0.2">
      <c r="A164" t="s">
        <v>625</v>
      </c>
      <c r="B164" t="s">
        <v>124</v>
      </c>
      <c r="C164" t="s">
        <v>7598</v>
      </c>
      <c r="D164" t="str">
        <f t="shared" si="2"/>
        <v>12</v>
      </c>
    </row>
    <row r="165" spans="1:4" hidden="1" x14ac:dyDescent="0.2">
      <c r="A165" t="s">
        <v>626</v>
      </c>
      <c r="B165" t="s">
        <v>124</v>
      </c>
      <c r="C165" t="s">
        <v>7599</v>
      </c>
      <c r="D165" t="str">
        <f t="shared" si="2"/>
        <v>12</v>
      </c>
    </row>
    <row r="166" spans="1:4" hidden="1" x14ac:dyDescent="0.2">
      <c r="A166" t="s">
        <v>627</v>
      </c>
      <c r="B166" t="s">
        <v>125</v>
      </c>
      <c r="C166" t="s">
        <v>7600</v>
      </c>
      <c r="D166" t="str">
        <f t="shared" si="2"/>
        <v>12</v>
      </c>
    </row>
    <row r="167" spans="1:4" hidden="1" x14ac:dyDescent="0.2">
      <c r="A167" t="s">
        <v>727</v>
      </c>
      <c r="B167" t="s">
        <v>125</v>
      </c>
      <c r="C167" t="s">
        <v>7601</v>
      </c>
      <c r="D167" t="str">
        <f t="shared" si="2"/>
        <v>12</v>
      </c>
    </row>
    <row r="168" spans="1:4" hidden="1" x14ac:dyDescent="0.2">
      <c r="A168" t="s">
        <v>728</v>
      </c>
      <c r="B168" t="s">
        <v>125</v>
      </c>
      <c r="C168" t="s">
        <v>7602</v>
      </c>
      <c r="D168" t="str">
        <f t="shared" si="2"/>
        <v>12</v>
      </c>
    </row>
    <row r="169" spans="1:4" hidden="1" x14ac:dyDescent="0.2">
      <c r="A169" t="s">
        <v>628</v>
      </c>
      <c r="B169" t="s">
        <v>125</v>
      </c>
      <c r="C169" t="s">
        <v>7603</v>
      </c>
      <c r="D169" t="str">
        <f t="shared" si="2"/>
        <v>12</v>
      </c>
    </row>
    <row r="170" spans="1:4" hidden="1" x14ac:dyDescent="0.2">
      <c r="A170" t="s">
        <v>729</v>
      </c>
      <c r="B170" t="s">
        <v>125</v>
      </c>
      <c r="C170" t="s">
        <v>7604</v>
      </c>
      <c r="D170" t="str">
        <f t="shared" si="2"/>
        <v>12</v>
      </c>
    </row>
    <row r="171" spans="1:4" hidden="1" x14ac:dyDescent="0.2">
      <c r="A171" t="s">
        <v>629</v>
      </c>
      <c r="B171" t="s">
        <v>125</v>
      </c>
      <c r="C171" t="s">
        <v>7605</v>
      </c>
      <c r="D171" t="str">
        <f t="shared" si="2"/>
        <v>12</v>
      </c>
    </row>
    <row r="172" spans="1:4" hidden="1" x14ac:dyDescent="0.2">
      <c r="A172" t="s">
        <v>730</v>
      </c>
      <c r="B172" t="s">
        <v>125</v>
      </c>
      <c r="C172" t="s">
        <v>7606</v>
      </c>
      <c r="D172" t="str">
        <f t="shared" si="2"/>
        <v>12</v>
      </c>
    </row>
    <row r="173" spans="1:4" hidden="1" x14ac:dyDescent="0.2">
      <c r="A173" t="s">
        <v>630</v>
      </c>
      <c r="B173" t="s">
        <v>125</v>
      </c>
      <c r="C173" t="s">
        <v>7607</v>
      </c>
      <c r="D173" t="str">
        <f t="shared" si="2"/>
        <v>12</v>
      </c>
    </row>
    <row r="174" spans="1:4" hidden="1" x14ac:dyDescent="0.2">
      <c r="A174" t="s">
        <v>631</v>
      </c>
      <c r="B174" t="s">
        <v>126</v>
      </c>
      <c r="C174" t="s">
        <v>7608</v>
      </c>
      <c r="D174" t="str">
        <f t="shared" si="2"/>
        <v>12</v>
      </c>
    </row>
    <row r="175" spans="1:4" hidden="1" x14ac:dyDescent="0.2">
      <c r="A175" t="s">
        <v>632</v>
      </c>
      <c r="B175" t="s">
        <v>126</v>
      </c>
      <c r="C175" t="s">
        <v>7609</v>
      </c>
      <c r="D175" t="str">
        <f t="shared" si="2"/>
        <v>12</v>
      </c>
    </row>
    <row r="176" spans="1:4" hidden="1" x14ac:dyDescent="0.2">
      <c r="A176" t="s">
        <v>633</v>
      </c>
      <c r="B176" t="s">
        <v>126</v>
      </c>
      <c r="C176" t="s">
        <v>7610</v>
      </c>
      <c r="D176" t="str">
        <f t="shared" si="2"/>
        <v>12</v>
      </c>
    </row>
    <row r="177" spans="1:4" hidden="1" x14ac:dyDescent="0.2">
      <c r="A177" t="s">
        <v>634</v>
      </c>
      <c r="B177" t="s">
        <v>126</v>
      </c>
      <c r="C177" t="s">
        <v>7611</v>
      </c>
      <c r="D177" t="str">
        <f t="shared" si="2"/>
        <v>12</v>
      </c>
    </row>
    <row r="178" spans="1:4" hidden="1" x14ac:dyDescent="0.2">
      <c r="A178" t="s">
        <v>635</v>
      </c>
      <c r="B178" t="s">
        <v>126</v>
      </c>
      <c r="C178" t="s">
        <v>7612</v>
      </c>
      <c r="D178" t="str">
        <f t="shared" si="2"/>
        <v>12</v>
      </c>
    </row>
    <row r="179" spans="1:4" hidden="1" x14ac:dyDescent="0.2">
      <c r="A179" t="s">
        <v>636</v>
      </c>
      <c r="B179" t="s">
        <v>126</v>
      </c>
      <c r="C179" t="s">
        <v>7613</v>
      </c>
      <c r="D179" t="str">
        <f t="shared" si="2"/>
        <v>12</v>
      </c>
    </row>
    <row r="180" spans="1:4" hidden="1" x14ac:dyDescent="0.2">
      <c r="A180" t="s">
        <v>637</v>
      </c>
      <c r="B180" t="s">
        <v>14</v>
      </c>
      <c r="C180" t="s">
        <v>7614</v>
      </c>
      <c r="D180" t="str">
        <f t="shared" si="2"/>
        <v>12</v>
      </c>
    </row>
    <row r="181" spans="1:4" hidden="1" x14ac:dyDescent="0.2">
      <c r="A181" t="s">
        <v>638</v>
      </c>
      <c r="B181" t="s">
        <v>14</v>
      </c>
      <c r="C181" t="s">
        <v>7615</v>
      </c>
      <c r="D181" t="str">
        <f t="shared" si="2"/>
        <v>12</v>
      </c>
    </row>
    <row r="182" spans="1:4" hidden="1" x14ac:dyDescent="0.2">
      <c r="A182" t="s">
        <v>639</v>
      </c>
      <c r="B182" t="s">
        <v>14</v>
      </c>
      <c r="C182" t="s">
        <v>7616</v>
      </c>
      <c r="D182" t="str">
        <f t="shared" si="2"/>
        <v>12</v>
      </c>
    </row>
    <row r="183" spans="1:4" hidden="1" x14ac:dyDescent="0.2">
      <c r="A183" t="s">
        <v>640</v>
      </c>
      <c r="B183" t="s">
        <v>15</v>
      </c>
      <c r="C183" t="s">
        <v>7617</v>
      </c>
      <c r="D183" t="str">
        <f t="shared" si="2"/>
        <v>12</v>
      </c>
    </row>
    <row r="184" spans="1:4" hidden="1" x14ac:dyDescent="0.2">
      <c r="A184" t="s">
        <v>641</v>
      </c>
      <c r="B184" t="s">
        <v>15</v>
      </c>
      <c r="C184" t="s">
        <v>7618</v>
      </c>
      <c r="D184" t="str">
        <f t="shared" si="2"/>
        <v>12</v>
      </c>
    </row>
    <row r="185" spans="1:4" hidden="1" x14ac:dyDescent="0.2">
      <c r="A185" t="s">
        <v>642</v>
      </c>
      <c r="B185" t="s">
        <v>15</v>
      </c>
      <c r="C185" t="s">
        <v>7619</v>
      </c>
      <c r="D185" t="str">
        <f t="shared" si="2"/>
        <v>12</v>
      </c>
    </row>
    <row r="186" spans="1:4" hidden="1" x14ac:dyDescent="0.2">
      <c r="A186" t="s">
        <v>731</v>
      </c>
      <c r="B186" t="s">
        <v>16</v>
      </c>
      <c r="C186" t="s">
        <v>7620</v>
      </c>
      <c r="D186" t="str">
        <f t="shared" si="2"/>
        <v>12</v>
      </c>
    </row>
    <row r="187" spans="1:4" hidden="1" x14ac:dyDescent="0.2">
      <c r="A187" t="s">
        <v>643</v>
      </c>
      <c r="B187" t="s">
        <v>16</v>
      </c>
      <c r="C187" t="s">
        <v>7621</v>
      </c>
      <c r="D187" t="str">
        <f t="shared" si="2"/>
        <v>12</v>
      </c>
    </row>
    <row r="188" spans="1:4" hidden="1" x14ac:dyDescent="0.2">
      <c r="A188" t="s">
        <v>644</v>
      </c>
      <c r="B188" t="s">
        <v>16</v>
      </c>
      <c r="C188" t="s">
        <v>7622</v>
      </c>
      <c r="D188" t="str">
        <f t="shared" si="2"/>
        <v>12</v>
      </c>
    </row>
    <row r="189" spans="1:4" hidden="1" x14ac:dyDescent="0.2">
      <c r="A189" t="s">
        <v>645</v>
      </c>
      <c r="B189" t="s">
        <v>16</v>
      </c>
      <c r="C189" t="s">
        <v>7623</v>
      </c>
      <c r="D189" t="str">
        <f t="shared" si="2"/>
        <v>12</v>
      </c>
    </row>
    <row r="190" spans="1:4" hidden="1" x14ac:dyDescent="0.2">
      <c r="A190" t="s">
        <v>646</v>
      </c>
      <c r="B190" t="s">
        <v>278</v>
      </c>
      <c r="C190" t="s">
        <v>7624</v>
      </c>
      <c r="D190" t="str">
        <f t="shared" si="2"/>
        <v>12</v>
      </c>
    </row>
    <row r="191" spans="1:4" hidden="1" x14ac:dyDescent="0.2">
      <c r="A191" t="s">
        <v>732</v>
      </c>
      <c r="B191" t="s">
        <v>355</v>
      </c>
      <c r="C191" t="s">
        <v>7625</v>
      </c>
      <c r="D191" t="str">
        <f t="shared" si="2"/>
        <v>12</v>
      </c>
    </row>
    <row r="192" spans="1:4" hidden="1" x14ac:dyDescent="0.2">
      <c r="A192" t="s">
        <v>733</v>
      </c>
      <c r="B192" t="s">
        <v>356</v>
      </c>
      <c r="C192" t="s">
        <v>7626</v>
      </c>
      <c r="D192" t="str">
        <f t="shared" si="2"/>
        <v>12</v>
      </c>
    </row>
    <row r="193" spans="1:4" hidden="1" x14ac:dyDescent="0.2">
      <c r="A193" t="s">
        <v>647</v>
      </c>
      <c r="B193" t="s">
        <v>357</v>
      </c>
      <c r="C193" t="s">
        <v>7627</v>
      </c>
      <c r="D193" t="str">
        <f t="shared" si="2"/>
        <v>12</v>
      </c>
    </row>
    <row r="194" spans="1:4" hidden="1" x14ac:dyDescent="0.2">
      <c r="A194" t="s">
        <v>734</v>
      </c>
      <c r="B194" t="s">
        <v>357</v>
      </c>
      <c r="C194" t="s">
        <v>7628</v>
      </c>
      <c r="D194" t="str">
        <f t="shared" ref="D194:D259" si="3">MID(ACCTFMTTD,8,2)</f>
        <v>12</v>
      </c>
    </row>
    <row r="195" spans="1:4" hidden="1" x14ac:dyDescent="0.2">
      <c r="A195" t="s">
        <v>735</v>
      </c>
      <c r="B195" t="s">
        <v>357</v>
      </c>
      <c r="C195" t="s">
        <v>7629</v>
      </c>
      <c r="D195" t="str">
        <f t="shared" si="3"/>
        <v>12</v>
      </c>
    </row>
    <row r="196" spans="1:4" hidden="1" x14ac:dyDescent="0.2">
      <c r="A196" t="s">
        <v>648</v>
      </c>
      <c r="B196" t="s">
        <v>357</v>
      </c>
      <c r="C196" t="s">
        <v>7630</v>
      </c>
      <c r="D196" t="str">
        <f t="shared" si="3"/>
        <v>12</v>
      </c>
    </row>
    <row r="197" spans="1:4" hidden="1" x14ac:dyDescent="0.2">
      <c r="A197" t="s">
        <v>649</v>
      </c>
      <c r="B197" t="s">
        <v>357</v>
      </c>
      <c r="C197" t="s">
        <v>7631</v>
      </c>
      <c r="D197" t="str">
        <f t="shared" si="3"/>
        <v>12</v>
      </c>
    </row>
    <row r="198" spans="1:4" hidden="1" x14ac:dyDescent="0.2">
      <c r="A198" t="s">
        <v>650</v>
      </c>
      <c r="B198" t="s">
        <v>358</v>
      </c>
      <c r="C198" t="s">
        <v>7632</v>
      </c>
      <c r="D198" t="str">
        <f t="shared" si="3"/>
        <v>12</v>
      </c>
    </row>
    <row r="199" spans="1:4" hidden="1" x14ac:dyDescent="0.2">
      <c r="A199" t="s">
        <v>651</v>
      </c>
      <c r="B199" t="s">
        <v>359</v>
      </c>
      <c r="C199" t="s">
        <v>7633</v>
      </c>
      <c r="D199" t="str">
        <f t="shared" si="3"/>
        <v>12</v>
      </c>
    </row>
    <row r="200" spans="1:4" hidden="1" x14ac:dyDescent="0.2">
      <c r="A200" t="s">
        <v>652</v>
      </c>
      <c r="B200" t="s">
        <v>359</v>
      </c>
      <c r="C200" t="s">
        <v>7634</v>
      </c>
      <c r="D200" t="str">
        <f t="shared" si="3"/>
        <v>12</v>
      </c>
    </row>
    <row r="201" spans="1:4" hidden="1" x14ac:dyDescent="0.2">
      <c r="A201" t="s">
        <v>798</v>
      </c>
      <c r="B201" t="s">
        <v>359</v>
      </c>
      <c r="C201" t="s">
        <v>7635</v>
      </c>
      <c r="D201" t="str">
        <f t="shared" si="3"/>
        <v>02</v>
      </c>
    </row>
    <row r="202" spans="1:4" hidden="1" x14ac:dyDescent="0.2">
      <c r="A202" t="s">
        <v>653</v>
      </c>
      <c r="B202" t="s">
        <v>359</v>
      </c>
      <c r="C202" t="s">
        <v>7636</v>
      </c>
      <c r="D202" t="str">
        <f t="shared" si="3"/>
        <v>12</v>
      </c>
    </row>
    <row r="203" spans="1:4" hidden="1" x14ac:dyDescent="0.2">
      <c r="A203" t="s">
        <v>654</v>
      </c>
      <c r="B203" t="s">
        <v>359</v>
      </c>
      <c r="C203" t="s">
        <v>7637</v>
      </c>
      <c r="D203" t="str">
        <f t="shared" si="3"/>
        <v>12</v>
      </c>
    </row>
    <row r="204" spans="1:4" hidden="1" x14ac:dyDescent="0.2">
      <c r="A204" t="s">
        <v>655</v>
      </c>
      <c r="B204" t="s">
        <v>359</v>
      </c>
      <c r="C204" t="s">
        <v>7638</v>
      </c>
      <c r="D204" t="str">
        <f t="shared" si="3"/>
        <v>12</v>
      </c>
    </row>
    <row r="205" spans="1:4" hidden="1" x14ac:dyDescent="0.2">
      <c r="A205" t="s">
        <v>656</v>
      </c>
      <c r="B205" t="s">
        <v>359</v>
      </c>
      <c r="C205" t="s">
        <v>7639</v>
      </c>
      <c r="D205" t="str">
        <f t="shared" si="3"/>
        <v>12</v>
      </c>
    </row>
    <row r="206" spans="1:4" hidden="1" x14ac:dyDescent="0.2">
      <c r="A206" t="s">
        <v>431</v>
      </c>
      <c r="B206" t="s">
        <v>359</v>
      </c>
      <c r="C206" t="s">
        <v>7640</v>
      </c>
      <c r="D206" t="str">
        <f t="shared" si="3"/>
        <v>00</v>
      </c>
    </row>
    <row r="207" spans="1:4" hidden="1" x14ac:dyDescent="0.2">
      <c r="A207" t="s">
        <v>432</v>
      </c>
      <c r="B207" t="s">
        <v>359</v>
      </c>
      <c r="C207" t="s">
        <v>7641</v>
      </c>
      <c r="D207" t="str">
        <f t="shared" si="3"/>
        <v>01</v>
      </c>
    </row>
    <row r="208" spans="1:4" hidden="1" x14ac:dyDescent="0.2">
      <c r="A208" t="s">
        <v>433</v>
      </c>
      <c r="B208" t="s">
        <v>359</v>
      </c>
      <c r="C208" t="s">
        <v>7642</v>
      </c>
      <c r="D208" t="str">
        <f t="shared" si="3"/>
        <v>02</v>
      </c>
    </row>
    <row r="209" spans="1:4" hidden="1" x14ac:dyDescent="0.2">
      <c r="A209" t="s">
        <v>514</v>
      </c>
      <c r="B209" t="s">
        <v>359</v>
      </c>
      <c r="C209" t="s">
        <v>7643</v>
      </c>
      <c r="D209" t="str">
        <f t="shared" si="3"/>
        <v>03</v>
      </c>
    </row>
    <row r="210" spans="1:4" hidden="1" x14ac:dyDescent="0.2">
      <c r="A210" t="s">
        <v>657</v>
      </c>
      <c r="B210" t="s">
        <v>360</v>
      </c>
      <c r="C210" t="s">
        <v>7644</v>
      </c>
      <c r="D210" t="str">
        <f t="shared" si="3"/>
        <v>12</v>
      </c>
    </row>
    <row r="211" spans="1:4" hidden="1" x14ac:dyDescent="0.2">
      <c r="A211" t="s">
        <v>658</v>
      </c>
      <c r="B211" t="s">
        <v>360</v>
      </c>
      <c r="C211" t="s">
        <v>7645</v>
      </c>
      <c r="D211" t="str">
        <f t="shared" si="3"/>
        <v>12</v>
      </c>
    </row>
    <row r="212" spans="1:4" hidden="1" x14ac:dyDescent="0.2">
      <c r="A212" t="s">
        <v>659</v>
      </c>
      <c r="B212" t="s">
        <v>360</v>
      </c>
      <c r="C212" t="s">
        <v>7646</v>
      </c>
      <c r="D212" t="str">
        <f t="shared" si="3"/>
        <v>12</v>
      </c>
    </row>
    <row r="213" spans="1:4" hidden="1" x14ac:dyDescent="0.2">
      <c r="A213" t="s">
        <v>736</v>
      </c>
      <c r="B213" t="s">
        <v>360</v>
      </c>
      <c r="C213" t="s">
        <v>7647</v>
      </c>
      <c r="D213" t="str">
        <f t="shared" si="3"/>
        <v>12</v>
      </c>
    </row>
    <row r="214" spans="1:4" hidden="1" x14ac:dyDescent="0.2">
      <c r="A214" t="s">
        <v>660</v>
      </c>
      <c r="B214" t="s">
        <v>360</v>
      </c>
      <c r="C214" t="s">
        <v>7648</v>
      </c>
      <c r="D214" t="str">
        <f t="shared" si="3"/>
        <v>12</v>
      </c>
    </row>
    <row r="215" spans="1:4" hidden="1" x14ac:dyDescent="0.2">
      <c r="A215" t="s">
        <v>737</v>
      </c>
      <c r="B215" t="s">
        <v>360</v>
      </c>
      <c r="C215" t="s">
        <v>7649</v>
      </c>
      <c r="D215" t="str">
        <f t="shared" si="3"/>
        <v>12</v>
      </c>
    </row>
    <row r="216" spans="1:4" hidden="1" x14ac:dyDescent="0.2">
      <c r="A216" t="s">
        <v>661</v>
      </c>
      <c r="B216" t="s">
        <v>360</v>
      </c>
      <c r="C216" t="s">
        <v>7650</v>
      </c>
      <c r="D216" t="str">
        <f t="shared" si="3"/>
        <v>12</v>
      </c>
    </row>
    <row r="217" spans="1:4" hidden="1" x14ac:dyDescent="0.2">
      <c r="A217" t="s">
        <v>662</v>
      </c>
      <c r="B217" t="s">
        <v>360</v>
      </c>
      <c r="C217" t="s">
        <v>7651</v>
      </c>
      <c r="D217" t="str">
        <f t="shared" si="3"/>
        <v>12</v>
      </c>
    </row>
    <row r="218" spans="1:4" hidden="1" x14ac:dyDescent="0.2">
      <c r="A218" t="s">
        <v>663</v>
      </c>
      <c r="B218" t="s">
        <v>360</v>
      </c>
      <c r="C218" t="s">
        <v>7652</v>
      </c>
      <c r="D218" t="str">
        <f t="shared" si="3"/>
        <v>12</v>
      </c>
    </row>
    <row r="219" spans="1:4" hidden="1" x14ac:dyDescent="0.2">
      <c r="A219" t="s">
        <v>664</v>
      </c>
      <c r="B219" t="s">
        <v>360</v>
      </c>
      <c r="C219" t="s">
        <v>7653</v>
      </c>
      <c r="D219" t="str">
        <f t="shared" si="3"/>
        <v>12</v>
      </c>
    </row>
    <row r="220" spans="1:4" hidden="1" x14ac:dyDescent="0.2">
      <c r="A220" t="s">
        <v>738</v>
      </c>
      <c r="B220" t="s">
        <v>360</v>
      </c>
      <c r="C220" t="s">
        <v>7654</v>
      </c>
      <c r="D220" t="str">
        <f t="shared" si="3"/>
        <v>12</v>
      </c>
    </row>
    <row r="221" spans="1:4" hidden="1" x14ac:dyDescent="0.2">
      <c r="A221" t="s">
        <v>739</v>
      </c>
      <c r="B221" t="s">
        <v>360</v>
      </c>
      <c r="C221" t="s">
        <v>7655</v>
      </c>
      <c r="D221" t="str">
        <f t="shared" si="3"/>
        <v>12</v>
      </c>
    </row>
    <row r="222" spans="1:4" hidden="1" x14ac:dyDescent="0.2">
      <c r="A222" t="s">
        <v>665</v>
      </c>
      <c r="B222" t="s">
        <v>360</v>
      </c>
      <c r="C222" t="s">
        <v>7656</v>
      </c>
      <c r="D222" t="str">
        <f t="shared" si="3"/>
        <v>12</v>
      </c>
    </row>
    <row r="223" spans="1:4" hidden="1" x14ac:dyDescent="0.2">
      <c r="A223" t="s">
        <v>666</v>
      </c>
      <c r="B223" t="s">
        <v>360</v>
      </c>
      <c r="C223" t="s">
        <v>7657</v>
      </c>
      <c r="D223" t="str">
        <f t="shared" si="3"/>
        <v>12</v>
      </c>
    </row>
    <row r="224" spans="1:4" hidden="1" x14ac:dyDescent="0.2">
      <c r="A224" t="s">
        <v>667</v>
      </c>
      <c r="B224" t="s">
        <v>360</v>
      </c>
      <c r="C224" t="s">
        <v>7658</v>
      </c>
      <c r="D224" t="str">
        <f t="shared" si="3"/>
        <v>12</v>
      </c>
    </row>
    <row r="225" spans="1:4" hidden="1" x14ac:dyDescent="0.2">
      <c r="A225" t="s">
        <v>519</v>
      </c>
      <c r="B225" t="s">
        <v>361</v>
      </c>
      <c r="C225" t="s">
        <v>7659</v>
      </c>
      <c r="D225" t="str">
        <f t="shared" si="3"/>
        <v>01</v>
      </c>
    </row>
    <row r="226" spans="1:4" hidden="1" x14ac:dyDescent="0.2">
      <c r="A226" t="s">
        <v>520</v>
      </c>
      <c r="B226" t="s">
        <v>361</v>
      </c>
      <c r="C226" t="s">
        <v>7660</v>
      </c>
      <c r="D226" t="str">
        <f t="shared" si="3"/>
        <v>02</v>
      </c>
    </row>
    <row r="227" spans="1:4" hidden="1" x14ac:dyDescent="0.2">
      <c r="A227" t="s">
        <v>485</v>
      </c>
      <c r="B227" t="s">
        <v>361</v>
      </c>
      <c r="C227" t="s">
        <v>7661</v>
      </c>
      <c r="D227" t="str">
        <f t="shared" si="3"/>
        <v>03</v>
      </c>
    </row>
    <row r="228" spans="1:4" hidden="1" x14ac:dyDescent="0.2">
      <c r="A228" t="s">
        <v>521</v>
      </c>
      <c r="B228" t="s">
        <v>361</v>
      </c>
      <c r="C228" t="s">
        <v>7662</v>
      </c>
      <c r="D228" t="str">
        <f t="shared" si="3"/>
        <v>04</v>
      </c>
    </row>
    <row r="229" spans="1:4" hidden="1" x14ac:dyDescent="0.2">
      <c r="A229" t="s">
        <v>450</v>
      </c>
      <c r="B229" t="s">
        <v>361</v>
      </c>
      <c r="C229" t="s">
        <v>7663</v>
      </c>
      <c r="D229" t="str">
        <f t="shared" si="3"/>
        <v>05</v>
      </c>
    </row>
    <row r="230" spans="1:4" hidden="1" x14ac:dyDescent="0.2">
      <c r="A230" t="s">
        <v>434</v>
      </c>
      <c r="B230" t="s">
        <v>361</v>
      </c>
      <c r="C230" t="s">
        <v>7664</v>
      </c>
      <c r="D230" t="str">
        <f t="shared" si="3"/>
        <v>06</v>
      </c>
    </row>
    <row r="231" spans="1:4" hidden="1" x14ac:dyDescent="0.2">
      <c r="A231" t="s">
        <v>522</v>
      </c>
      <c r="B231" t="s">
        <v>361</v>
      </c>
      <c r="C231" t="s">
        <v>7665</v>
      </c>
      <c r="D231" t="str">
        <f t="shared" si="3"/>
        <v>07</v>
      </c>
    </row>
    <row r="232" spans="1:4" hidden="1" x14ac:dyDescent="0.2">
      <c r="A232" t="s">
        <v>668</v>
      </c>
      <c r="B232" t="s">
        <v>361</v>
      </c>
      <c r="C232" t="s">
        <v>7666</v>
      </c>
      <c r="D232" t="str">
        <f t="shared" si="3"/>
        <v>08</v>
      </c>
    </row>
    <row r="233" spans="1:4" hidden="1" x14ac:dyDescent="0.2">
      <c r="A233" t="s">
        <v>523</v>
      </c>
      <c r="B233" t="s">
        <v>361</v>
      </c>
      <c r="C233" t="s">
        <v>7667</v>
      </c>
      <c r="D233" t="str">
        <f t="shared" si="3"/>
        <v>09</v>
      </c>
    </row>
    <row r="234" spans="1:4" hidden="1" x14ac:dyDescent="0.2">
      <c r="A234" t="s">
        <v>435</v>
      </c>
      <c r="B234" t="s">
        <v>361</v>
      </c>
      <c r="C234" t="s">
        <v>7668</v>
      </c>
      <c r="D234" t="str">
        <f t="shared" si="3"/>
        <v>10</v>
      </c>
    </row>
    <row r="235" spans="1:4" hidden="1" x14ac:dyDescent="0.2">
      <c r="A235" t="s">
        <v>524</v>
      </c>
      <c r="B235" t="s">
        <v>361</v>
      </c>
      <c r="C235" t="s">
        <v>7669</v>
      </c>
      <c r="D235" t="str">
        <f t="shared" si="3"/>
        <v>11</v>
      </c>
    </row>
    <row r="236" spans="1:4" hidden="1" x14ac:dyDescent="0.2">
      <c r="A236" t="s">
        <v>525</v>
      </c>
      <c r="B236" t="s">
        <v>361</v>
      </c>
      <c r="C236" t="s">
        <v>7670</v>
      </c>
      <c r="D236" t="str">
        <f t="shared" si="3"/>
        <v>13</v>
      </c>
    </row>
    <row r="237" spans="1:4" hidden="1" x14ac:dyDescent="0.2">
      <c r="A237" t="s">
        <v>526</v>
      </c>
      <c r="B237" t="s">
        <v>361</v>
      </c>
      <c r="C237" t="s">
        <v>7671</v>
      </c>
      <c r="D237" t="str">
        <f t="shared" si="3"/>
        <v>14</v>
      </c>
    </row>
    <row r="238" spans="1:4" hidden="1" x14ac:dyDescent="0.2">
      <c r="A238" t="s">
        <v>436</v>
      </c>
      <c r="B238" t="s">
        <v>361</v>
      </c>
      <c r="C238" t="s">
        <v>7672</v>
      </c>
      <c r="D238" t="str">
        <f t="shared" si="3"/>
        <v>15</v>
      </c>
    </row>
    <row r="239" spans="1:4" hidden="1" x14ac:dyDescent="0.2">
      <c r="A239" t="s">
        <v>669</v>
      </c>
      <c r="B239" t="s">
        <v>362</v>
      </c>
      <c r="C239" t="s">
        <v>7673</v>
      </c>
      <c r="D239" t="str">
        <f t="shared" si="3"/>
        <v>12</v>
      </c>
    </row>
    <row r="240" spans="1:4" hidden="1" x14ac:dyDescent="0.2">
      <c r="A240" t="s">
        <v>740</v>
      </c>
      <c r="B240" t="s">
        <v>362</v>
      </c>
      <c r="C240" t="s">
        <v>7674</v>
      </c>
      <c r="D240" t="str">
        <f t="shared" si="3"/>
        <v>01</v>
      </c>
    </row>
    <row r="241" spans="1:4" hidden="1" x14ac:dyDescent="0.2">
      <c r="A241" t="s">
        <v>741</v>
      </c>
      <c r="B241" t="s">
        <v>362</v>
      </c>
      <c r="C241" t="s">
        <v>7675</v>
      </c>
      <c r="D241" t="str">
        <f t="shared" si="3"/>
        <v>02</v>
      </c>
    </row>
    <row r="242" spans="1:4" hidden="1" x14ac:dyDescent="0.2">
      <c r="A242" t="s">
        <v>742</v>
      </c>
      <c r="B242" t="s">
        <v>362</v>
      </c>
      <c r="C242" t="s">
        <v>7676</v>
      </c>
      <c r="D242" t="str">
        <f t="shared" si="3"/>
        <v>03</v>
      </c>
    </row>
    <row r="243" spans="1:4" hidden="1" x14ac:dyDescent="0.2">
      <c r="A243" t="s">
        <v>743</v>
      </c>
      <c r="B243" t="s">
        <v>362</v>
      </c>
      <c r="C243" t="s">
        <v>7677</v>
      </c>
      <c r="D243" t="str">
        <f t="shared" si="3"/>
        <v>04</v>
      </c>
    </row>
    <row r="244" spans="1:4" hidden="1" x14ac:dyDescent="0.2">
      <c r="A244" t="s">
        <v>744</v>
      </c>
      <c r="B244" t="s">
        <v>362</v>
      </c>
      <c r="C244" t="s">
        <v>7678</v>
      </c>
      <c r="D244" t="str">
        <f t="shared" si="3"/>
        <v>05</v>
      </c>
    </row>
    <row r="245" spans="1:4" hidden="1" x14ac:dyDescent="0.2">
      <c r="A245" t="s">
        <v>745</v>
      </c>
      <c r="B245" t="s">
        <v>362</v>
      </c>
      <c r="C245" t="s">
        <v>7679</v>
      </c>
      <c r="D245" t="str">
        <f t="shared" si="3"/>
        <v>06</v>
      </c>
    </row>
    <row r="246" spans="1:4" hidden="1" x14ac:dyDescent="0.2">
      <c r="A246" t="s">
        <v>746</v>
      </c>
      <c r="B246" t="s">
        <v>362</v>
      </c>
      <c r="C246" t="s">
        <v>7680</v>
      </c>
      <c r="D246" t="str">
        <f t="shared" si="3"/>
        <v>07</v>
      </c>
    </row>
    <row r="247" spans="1:4" hidden="1" x14ac:dyDescent="0.2">
      <c r="A247" t="s">
        <v>747</v>
      </c>
      <c r="B247" t="s">
        <v>362</v>
      </c>
      <c r="C247" t="s">
        <v>7681</v>
      </c>
      <c r="D247" t="str">
        <f t="shared" si="3"/>
        <v>08</v>
      </c>
    </row>
    <row r="248" spans="1:4" hidden="1" x14ac:dyDescent="0.2">
      <c r="A248" t="s">
        <v>748</v>
      </c>
      <c r="B248" t="s">
        <v>362</v>
      </c>
      <c r="C248" t="s">
        <v>7682</v>
      </c>
      <c r="D248" t="str">
        <f t="shared" si="3"/>
        <v>09</v>
      </c>
    </row>
    <row r="249" spans="1:4" hidden="1" x14ac:dyDescent="0.2">
      <c r="A249" t="s">
        <v>749</v>
      </c>
      <c r="B249" t="s">
        <v>362</v>
      </c>
      <c r="C249" t="s">
        <v>7683</v>
      </c>
      <c r="D249" t="str">
        <f t="shared" si="3"/>
        <v>10</v>
      </c>
    </row>
    <row r="250" spans="1:4" hidden="1" x14ac:dyDescent="0.2">
      <c r="A250" t="s">
        <v>750</v>
      </c>
      <c r="B250" t="s">
        <v>362</v>
      </c>
      <c r="C250" t="s">
        <v>7684</v>
      </c>
      <c r="D250" t="str">
        <f t="shared" si="3"/>
        <v>11</v>
      </c>
    </row>
    <row r="251" spans="1:4" hidden="1" x14ac:dyDescent="0.2">
      <c r="A251" t="s">
        <v>751</v>
      </c>
      <c r="B251" t="s">
        <v>362</v>
      </c>
      <c r="C251" t="s">
        <v>7685</v>
      </c>
      <c r="D251" t="str">
        <f t="shared" si="3"/>
        <v>13</v>
      </c>
    </row>
    <row r="252" spans="1:4" hidden="1" x14ac:dyDescent="0.2">
      <c r="A252" t="s">
        <v>752</v>
      </c>
      <c r="B252" t="s">
        <v>362</v>
      </c>
      <c r="C252" t="s">
        <v>7686</v>
      </c>
      <c r="D252" t="str">
        <f t="shared" si="3"/>
        <v>14</v>
      </c>
    </row>
    <row r="253" spans="1:4" hidden="1" x14ac:dyDescent="0.2">
      <c r="A253" t="s">
        <v>670</v>
      </c>
      <c r="B253" t="s">
        <v>362</v>
      </c>
      <c r="C253" t="s">
        <v>7687</v>
      </c>
      <c r="D253" t="str">
        <f t="shared" si="3"/>
        <v>12</v>
      </c>
    </row>
    <row r="254" spans="1:4" hidden="1" x14ac:dyDescent="0.2">
      <c r="A254" t="s">
        <v>671</v>
      </c>
      <c r="B254" t="s">
        <v>362</v>
      </c>
      <c r="C254" t="s">
        <v>7688</v>
      </c>
      <c r="D254" t="str">
        <f t="shared" si="3"/>
        <v>12</v>
      </c>
    </row>
    <row r="255" spans="1:4" hidden="1" x14ac:dyDescent="0.2">
      <c r="A255" t="s">
        <v>672</v>
      </c>
      <c r="B255" t="s">
        <v>362</v>
      </c>
      <c r="C255" t="s">
        <v>7689</v>
      </c>
      <c r="D255" t="str">
        <f t="shared" si="3"/>
        <v>12</v>
      </c>
    </row>
    <row r="256" spans="1:4" hidden="1" x14ac:dyDescent="0.2">
      <c r="A256" t="s">
        <v>673</v>
      </c>
      <c r="B256" t="s">
        <v>362</v>
      </c>
      <c r="C256" t="s">
        <v>7690</v>
      </c>
      <c r="D256" t="str">
        <f t="shared" si="3"/>
        <v>12</v>
      </c>
    </row>
    <row r="257" spans="1:4" hidden="1" x14ac:dyDescent="0.2">
      <c r="A257" t="s">
        <v>753</v>
      </c>
      <c r="B257" t="s">
        <v>362</v>
      </c>
      <c r="C257" t="s">
        <v>7691</v>
      </c>
      <c r="D257" t="str">
        <f t="shared" si="3"/>
        <v>12</v>
      </c>
    </row>
    <row r="258" spans="1:4" hidden="1" x14ac:dyDescent="0.2">
      <c r="A258" t="s">
        <v>754</v>
      </c>
      <c r="B258" t="s">
        <v>362</v>
      </c>
      <c r="C258" t="s">
        <v>7692</v>
      </c>
      <c r="D258" t="str">
        <f t="shared" si="3"/>
        <v>01</v>
      </c>
    </row>
    <row r="259" spans="1:4" hidden="1" x14ac:dyDescent="0.2">
      <c r="A259" t="s">
        <v>755</v>
      </c>
      <c r="B259" t="s">
        <v>362</v>
      </c>
      <c r="C259" t="s">
        <v>7693</v>
      </c>
      <c r="D259" t="str">
        <f t="shared" si="3"/>
        <v>02</v>
      </c>
    </row>
    <row r="260" spans="1:4" hidden="1" x14ac:dyDescent="0.2">
      <c r="A260" t="s">
        <v>674</v>
      </c>
      <c r="B260" t="s">
        <v>363</v>
      </c>
      <c r="C260" t="s">
        <v>7694</v>
      </c>
    </row>
    <row r="261" spans="1:4" hidden="1" x14ac:dyDescent="0.2">
      <c r="A261" t="s">
        <v>675</v>
      </c>
      <c r="B261" t="s">
        <v>364</v>
      </c>
      <c r="C261" t="s">
        <v>7695</v>
      </c>
    </row>
    <row r="262" spans="1:4" hidden="1" x14ac:dyDescent="0.2">
      <c r="A262" t="s">
        <v>676</v>
      </c>
      <c r="B262" t="s">
        <v>364</v>
      </c>
      <c r="C262" t="s">
        <v>7696</v>
      </c>
    </row>
    <row r="263" spans="1:4" hidden="1" x14ac:dyDescent="0.2">
      <c r="A263" t="s">
        <v>677</v>
      </c>
      <c r="B263" t="s">
        <v>364</v>
      </c>
      <c r="C263" t="s">
        <v>7697</v>
      </c>
    </row>
    <row r="264" spans="1:4" hidden="1" x14ac:dyDescent="0.2">
      <c r="A264" t="s">
        <v>678</v>
      </c>
      <c r="B264" t="s">
        <v>364</v>
      </c>
      <c r="C264" t="s">
        <v>7698</v>
      </c>
    </row>
    <row r="265" spans="1:4" hidden="1" x14ac:dyDescent="0.2">
      <c r="A265" t="s">
        <v>679</v>
      </c>
      <c r="B265" t="s">
        <v>364</v>
      </c>
      <c r="C265" t="s">
        <v>7699</v>
      </c>
    </row>
    <row r="266" spans="1:4" hidden="1" x14ac:dyDescent="0.2">
      <c r="A266" t="s">
        <v>680</v>
      </c>
      <c r="B266" t="s">
        <v>364</v>
      </c>
      <c r="C266" t="s">
        <v>7700</v>
      </c>
    </row>
    <row r="267" spans="1:4" hidden="1" x14ac:dyDescent="0.2">
      <c r="A267" t="s">
        <v>681</v>
      </c>
      <c r="B267" t="s">
        <v>364</v>
      </c>
      <c r="C267" t="s">
        <v>7701</v>
      </c>
    </row>
    <row r="268" spans="1:4" hidden="1" x14ac:dyDescent="0.2">
      <c r="A268" t="s">
        <v>682</v>
      </c>
      <c r="B268" t="s">
        <v>364</v>
      </c>
      <c r="C268" t="s">
        <v>7702</v>
      </c>
    </row>
    <row r="269" spans="1:4" hidden="1" x14ac:dyDescent="0.2">
      <c r="A269" t="s">
        <v>683</v>
      </c>
      <c r="B269" t="s">
        <v>364</v>
      </c>
      <c r="C269" t="s">
        <v>7703</v>
      </c>
    </row>
    <row r="270" spans="1:4" hidden="1" x14ac:dyDescent="0.2">
      <c r="A270" t="s">
        <v>684</v>
      </c>
      <c r="B270" t="s">
        <v>364</v>
      </c>
      <c r="C270" t="s">
        <v>7704</v>
      </c>
    </row>
    <row r="271" spans="1:4" hidden="1" x14ac:dyDescent="0.2">
      <c r="A271" t="s">
        <v>685</v>
      </c>
      <c r="B271" t="s">
        <v>364</v>
      </c>
      <c r="C271" t="s">
        <v>7705</v>
      </c>
    </row>
    <row r="272" spans="1:4" hidden="1" x14ac:dyDescent="0.2">
      <c r="A272" t="s">
        <v>686</v>
      </c>
      <c r="B272" t="s">
        <v>364</v>
      </c>
      <c r="C272" t="s">
        <v>7706</v>
      </c>
    </row>
    <row r="273" spans="1:3" hidden="1" x14ac:dyDescent="0.2">
      <c r="A273" t="s">
        <v>756</v>
      </c>
      <c r="B273" t="s">
        <v>365</v>
      </c>
      <c r="C273" t="s">
        <v>7674</v>
      </c>
    </row>
    <row r="274" spans="1:3" hidden="1" x14ac:dyDescent="0.2">
      <c r="A274" t="s">
        <v>757</v>
      </c>
      <c r="B274" t="s">
        <v>365</v>
      </c>
      <c r="C274" t="s">
        <v>7675</v>
      </c>
    </row>
    <row r="275" spans="1:3" hidden="1" x14ac:dyDescent="0.2">
      <c r="A275" t="s">
        <v>758</v>
      </c>
      <c r="B275" t="s">
        <v>365</v>
      </c>
      <c r="C275" t="s">
        <v>7676</v>
      </c>
    </row>
    <row r="276" spans="1:3" hidden="1" x14ac:dyDescent="0.2">
      <c r="A276" t="s">
        <v>759</v>
      </c>
      <c r="B276" t="s">
        <v>365</v>
      </c>
      <c r="C276" t="s">
        <v>7677</v>
      </c>
    </row>
    <row r="277" spans="1:3" hidden="1" x14ac:dyDescent="0.2">
      <c r="A277" t="s">
        <v>760</v>
      </c>
      <c r="B277" t="s">
        <v>365</v>
      </c>
      <c r="C277" t="s">
        <v>7678</v>
      </c>
    </row>
    <row r="278" spans="1:3" hidden="1" x14ac:dyDescent="0.2">
      <c r="A278" t="s">
        <v>761</v>
      </c>
      <c r="B278" t="s">
        <v>365</v>
      </c>
      <c r="C278" t="s">
        <v>7679</v>
      </c>
    </row>
    <row r="279" spans="1:3" hidden="1" x14ac:dyDescent="0.2">
      <c r="A279" t="s">
        <v>762</v>
      </c>
      <c r="B279" t="s">
        <v>365</v>
      </c>
      <c r="C279" t="s">
        <v>7680</v>
      </c>
    </row>
    <row r="280" spans="1:3" hidden="1" x14ac:dyDescent="0.2">
      <c r="A280" t="s">
        <v>763</v>
      </c>
      <c r="B280" t="s">
        <v>365</v>
      </c>
      <c r="C280" t="s">
        <v>7681</v>
      </c>
    </row>
    <row r="281" spans="1:3" hidden="1" x14ac:dyDescent="0.2">
      <c r="A281" t="s">
        <v>764</v>
      </c>
      <c r="B281" t="s">
        <v>365</v>
      </c>
      <c r="C281" t="s">
        <v>7682</v>
      </c>
    </row>
    <row r="282" spans="1:3" hidden="1" x14ac:dyDescent="0.2">
      <c r="A282" t="s">
        <v>765</v>
      </c>
      <c r="B282" t="s">
        <v>365</v>
      </c>
      <c r="C282" t="s">
        <v>7683</v>
      </c>
    </row>
    <row r="283" spans="1:3" hidden="1" x14ac:dyDescent="0.2">
      <c r="A283" t="s">
        <v>766</v>
      </c>
      <c r="B283" t="s">
        <v>365</v>
      </c>
      <c r="C283" t="s">
        <v>7684</v>
      </c>
    </row>
    <row r="284" spans="1:3" hidden="1" x14ac:dyDescent="0.2">
      <c r="A284" t="s">
        <v>767</v>
      </c>
      <c r="B284" t="s">
        <v>365</v>
      </c>
      <c r="C284" t="s">
        <v>7685</v>
      </c>
    </row>
    <row r="285" spans="1:3" hidden="1" x14ac:dyDescent="0.2">
      <c r="A285" t="s">
        <v>768</v>
      </c>
      <c r="B285" t="s">
        <v>365</v>
      </c>
      <c r="C285" t="s">
        <v>7686</v>
      </c>
    </row>
    <row r="286" spans="1:3" hidden="1" x14ac:dyDescent="0.2">
      <c r="A286" t="s">
        <v>527</v>
      </c>
      <c r="B286" t="s">
        <v>367</v>
      </c>
      <c r="C286" t="s">
        <v>7659</v>
      </c>
    </row>
    <row r="287" spans="1:3" hidden="1" x14ac:dyDescent="0.2">
      <c r="A287" t="s">
        <v>437</v>
      </c>
      <c r="B287" t="s">
        <v>367</v>
      </c>
      <c r="C287" t="s">
        <v>7660</v>
      </c>
    </row>
    <row r="288" spans="1:3" hidden="1" x14ac:dyDescent="0.2">
      <c r="A288" t="s">
        <v>528</v>
      </c>
      <c r="B288" t="s">
        <v>367</v>
      </c>
      <c r="C288" t="s">
        <v>7661</v>
      </c>
    </row>
    <row r="289" spans="1:3" hidden="1" x14ac:dyDescent="0.2">
      <c r="A289" t="s">
        <v>529</v>
      </c>
      <c r="B289" t="s">
        <v>367</v>
      </c>
      <c r="C289" t="s">
        <v>7662</v>
      </c>
    </row>
    <row r="290" spans="1:3" hidden="1" x14ac:dyDescent="0.2">
      <c r="A290" t="s">
        <v>451</v>
      </c>
      <c r="B290" t="s">
        <v>367</v>
      </c>
      <c r="C290" t="s">
        <v>7663</v>
      </c>
    </row>
    <row r="291" spans="1:3" hidden="1" x14ac:dyDescent="0.2">
      <c r="A291" t="s">
        <v>530</v>
      </c>
      <c r="B291" t="s">
        <v>367</v>
      </c>
      <c r="C291" t="s">
        <v>7664</v>
      </c>
    </row>
    <row r="292" spans="1:3" hidden="1" x14ac:dyDescent="0.2">
      <c r="A292" t="s">
        <v>509</v>
      </c>
      <c r="B292" t="s">
        <v>367</v>
      </c>
      <c r="C292" t="s">
        <v>7665</v>
      </c>
    </row>
    <row r="293" spans="1:3" hidden="1" x14ac:dyDescent="0.2">
      <c r="A293" t="s">
        <v>687</v>
      </c>
      <c r="B293" t="s">
        <v>367</v>
      </c>
      <c r="C293" t="s">
        <v>7666</v>
      </c>
    </row>
    <row r="294" spans="1:3" hidden="1" x14ac:dyDescent="0.2">
      <c r="A294" t="s">
        <v>531</v>
      </c>
      <c r="B294" t="s">
        <v>367</v>
      </c>
      <c r="C294" t="s">
        <v>7667</v>
      </c>
    </row>
    <row r="295" spans="1:3" hidden="1" x14ac:dyDescent="0.2">
      <c r="A295" t="s">
        <v>438</v>
      </c>
      <c r="B295" t="s">
        <v>367</v>
      </c>
      <c r="C295" t="s">
        <v>7668</v>
      </c>
    </row>
    <row r="296" spans="1:3" hidden="1" x14ac:dyDescent="0.2">
      <c r="A296" t="s">
        <v>532</v>
      </c>
      <c r="B296" t="s">
        <v>367</v>
      </c>
      <c r="C296" t="s">
        <v>7669</v>
      </c>
    </row>
    <row r="297" spans="1:3" hidden="1" x14ac:dyDescent="0.2">
      <c r="A297" t="s">
        <v>533</v>
      </c>
      <c r="B297" t="s">
        <v>367</v>
      </c>
      <c r="C297" t="s">
        <v>7670</v>
      </c>
    </row>
    <row r="298" spans="1:3" hidden="1" x14ac:dyDescent="0.2">
      <c r="A298" t="s">
        <v>439</v>
      </c>
      <c r="B298" t="s">
        <v>367</v>
      </c>
      <c r="C298" t="s">
        <v>7671</v>
      </c>
    </row>
    <row r="299" spans="1:3" hidden="1" x14ac:dyDescent="0.2">
      <c r="A299" t="s">
        <v>515</v>
      </c>
      <c r="B299" t="s">
        <v>367</v>
      </c>
      <c r="C299" t="s">
        <v>7672</v>
      </c>
    </row>
    <row r="300" spans="1:3" hidden="1" x14ac:dyDescent="0.2">
      <c r="A300" t="s">
        <v>769</v>
      </c>
      <c r="B300" t="s">
        <v>368</v>
      </c>
      <c r="C300" t="s">
        <v>7692</v>
      </c>
    </row>
    <row r="301" spans="1:3" hidden="1" x14ac:dyDescent="0.2">
      <c r="A301" t="s">
        <v>770</v>
      </c>
      <c r="B301" t="s">
        <v>368</v>
      </c>
      <c r="C301" t="s">
        <v>7693</v>
      </c>
    </row>
    <row r="302" spans="1:3" hidden="1" x14ac:dyDescent="0.2">
      <c r="A302" t="s">
        <v>688</v>
      </c>
      <c r="B302" t="s">
        <v>369</v>
      </c>
      <c r="C302" t="s">
        <v>7707</v>
      </c>
    </row>
    <row r="303" spans="1:3" hidden="1" x14ac:dyDescent="0.2">
      <c r="A303" t="s">
        <v>689</v>
      </c>
      <c r="B303" t="s">
        <v>369</v>
      </c>
      <c r="C303" t="s">
        <v>7708</v>
      </c>
    </row>
    <row r="304" spans="1:3" hidden="1" x14ac:dyDescent="0.2">
      <c r="A304" t="s">
        <v>771</v>
      </c>
      <c r="B304" t="s">
        <v>369</v>
      </c>
      <c r="C304" t="s">
        <v>7709</v>
      </c>
    </row>
    <row r="305" spans="1:3" hidden="1" x14ac:dyDescent="0.2">
      <c r="A305" t="s">
        <v>690</v>
      </c>
      <c r="B305" t="s">
        <v>369</v>
      </c>
      <c r="C305" t="s">
        <v>7710</v>
      </c>
    </row>
    <row r="306" spans="1:3" hidden="1" x14ac:dyDescent="0.2">
      <c r="A306" t="s">
        <v>834</v>
      </c>
      <c r="B306" t="s">
        <v>119</v>
      </c>
      <c r="C306" t="s">
        <v>7711</v>
      </c>
    </row>
    <row r="307" spans="1:3" hidden="1" x14ac:dyDescent="0.2">
      <c r="A307" t="s">
        <v>843</v>
      </c>
      <c r="B307" t="s">
        <v>118</v>
      </c>
      <c r="C307" t="s">
        <v>7712</v>
      </c>
    </row>
    <row r="308" spans="1:3" hidden="1" x14ac:dyDescent="0.2">
      <c r="A308" t="s">
        <v>836</v>
      </c>
      <c r="B308" t="s">
        <v>118</v>
      </c>
      <c r="C308" t="s">
        <v>7713</v>
      </c>
    </row>
    <row r="309" spans="1:3" hidden="1" x14ac:dyDescent="0.2">
      <c r="A309" t="s">
        <v>838</v>
      </c>
      <c r="B309" t="s">
        <v>118</v>
      </c>
      <c r="C309" t="s">
        <v>7714</v>
      </c>
    </row>
    <row r="310" spans="1:3" hidden="1" x14ac:dyDescent="0.2">
      <c r="A310" t="s">
        <v>840</v>
      </c>
      <c r="B310" t="s">
        <v>118</v>
      </c>
      <c r="C310" t="s">
        <v>7715</v>
      </c>
    </row>
    <row r="311" spans="1:3" hidden="1" x14ac:dyDescent="0.2"/>
    <row r="312" spans="1:3" hidden="1" x14ac:dyDescent="0.2"/>
    <row r="313" spans="1:3" hidden="1" x14ac:dyDescent="0.2"/>
    <row r="314" spans="1:3" hidden="1" x14ac:dyDescent="0.2"/>
    <row r="315" spans="1:3" hidden="1" x14ac:dyDescent="0.2"/>
    <row r="316" spans="1:3" hidden="1" x14ac:dyDescent="0.2"/>
    <row r="317" spans="1:3" hidden="1" x14ac:dyDescent="0.2"/>
    <row r="318" spans="1:3" hidden="1" x14ac:dyDescent="0.2"/>
    <row r="319" spans="1:3" hidden="1" x14ac:dyDescent="0.2"/>
    <row r="320" spans="1:3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</sheetData>
  <autoFilter ref="A1:D1400" xr:uid="{9B61F068-372F-4396-8CBE-D27C42ECBD4F}">
    <filterColumn colId="1">
      <filters>
        <filter val="04"/>
      </filters>
    </filterColumn>
    <filterColumn colId="3">
      <filters>
        <filter val="08"/>
      </filters>
    </filterColumn>
  </autoFilter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1"/>
  <dimension ref="A1:C953"/>
  <sheetViews>
    <sheetView workbookViewId="0">
      <selection activeCell="C953" sqref="C953"/>
    </sheetView>
  </sheetViews>
  <sheetFormatPr defaultRowHeight="12.75" x14ac:dyDescent="0.2"/>
  <cols>
    <col min="1" max="1" width="9.42578125" bestFit="1" customWidth="1"/>
    <col min="2" max="2" width="8.5703125" customWidth="1"/>
    <col min="3" max="3" width="11.5703125" bestFit="1" customWidth="1"/>
  </cols>
  <sheetData>
    <row r="1" spans="1:3" ht="13.5" thickBot="1" x14ac:dyDescent="0.25">
      <c r="A1" s="1" t="s">
        <v>504</v>
      </c>
      <c r="B1" s="1" t="s">
        <v>505</v>
      </c>
      <c r="C1" s="1" t="s">
        <v>374</v>
      </c>
    </row>
    <row r="2" spans="1:3" x14ac:dyDescent="0.2">
      <c r="A2" t="s">
        <v>866</v>
      </c>
      <c r="B2">
        <v>2020</v>
      </c>
      <c r="C2">
        <v>-358124.53</v>
      </c>
    </row>
    <row r="3" spans="1:3" x14ac:dyDescent="0.2">
      <c r="A3" t="s">
        <v>867</v>
      </c>
      <c r="B3">
        <v>2020</v>
      </c>
      <c r="C3">
        <v>-109168</v>
      </c>
    </row>
    <row r="4" spans="1:3" x14ac:dyDescent="0.2">
      <c r="A4" t="s">
        <v>868</v>
      </c>
      <c r="B4">
        <v>2020</v>
      </c>
      <c r="C4">
        <v>92.27</v>
      </c>
    </row>
    <row r="5" spans="1:3" x14ac:dyDescent="0.2">
      <c r="A5" t="s">
        <v>869</v>
      </c>
      <c r="B5">
        <v>2020</v>
      </c>
      <c r="C5">
        <v>-28800</v>
      </c>
    </row>
    <row r="6" spans="1:3" x14ac:dyDescent="0.2">
      <c r="A6" t="s">
        <v>870</v>
      </c>
      <c r="B6">
        <v>2020</v>
      </c>
      <c r="C6">
        <v>0</v>
      </c>
    </row>
    <row r="7" spans="1:3" x14ac:dyDescent="0.2">
      <c r="A7" t="s">
        <v>871</v>
      </c>
      <c r="B7">
        <v>2020</v>
      </c>
      <c r="C7">
        <v>-118870</v>
      </c>
    </row>
    <row r="8" spans="1:3" x14ac:dyDescent="0.2">
      <c r="A8" t="s">
        <v>872</v>
      </c>
      <c r="B8">
        <v>2020</v>
      </c>
      <c r="C8">
        <v>0</v>
      </c>
    </row>
    <row r="9" spans="1:3" x14ac:dyDescent="0.2">
      <c r="A9" t="s">
        <v>873</v>
      </c>
      <c r="B9">
        <v>2020</v>
      </c>
      <c r="C9">
        <v>-74713.899999999994</v>
      </c>
    </row>
    <row r="10" spans="1:3" x14ac:dyDescent="0.2">
      <c r="A10" t="s">
        <v>874</v>
      </c>
      <c r="B10">
        <v>2020</v>
      </c>
      <c r="C10">
        <v>-16900</v>
      </c>
    </row>
    <row r="11" spans="1:3" x14ac:dyDescent="0.2">
      <c r="A11" t="s">
        <v>875</v>
      </c>
      <c r="B11">
        <v>2020</v>
      </c>
      <c r="C11">
        <v>-50700.9</v>
      </c>
    </row>
    <row r="12" spans="1:3" x14ac:dyDescent="0.2">
      <c r="A12" t="s">
        <v>876</v>
      </c>
      <c r="B12">
        <v>2020</v>
      </c>
      <c r="C12">
        <v>0</v>
      </c>
    </row>
    <row r="13" spans="1:3" x14ac:dyDescent="0.2">
      <c r="A13" t="s">
        <v>877</v>
      </c>
      <c r="B13">
        <v>2020</v>
      </c>
      <c r="C13">
        <v>-4100</v>
      </c>
    </row>
    <row r="14" spans="1:3" x14ac:dyDescent="0.2">
      <c r="A14" t="s">
        <v>878</v>
      </c>
      <c r="B14">
        <v>2020</v>
      </c>
      <c r="C14">
        <v>0</v>
      </c>
    </row>
    <row r="15" spans="1:3" x14ac:dyDescent="0.2">
      <c r="A15" t="s">
        <v>879</v>
      </c>
      <c r="B15">
        <v>2020</v>
      </c>
      <c r="C15">
        <v>0</v>
      </c>
    </row>
    <row r="16" spans="1:3" x14ac:dyDescent="0.2">
      <c r="A16" t="s">
        <v>880</v>
      </c>
      <c r="B16">
        <v>2020</v>
      </c>
      <c r="C16">
        <v>0</v>
      </c>
    </row>
    <row r="17" spans="1:3" x14ac:dyDescent="0.2">
      <c r="A17" t="s">
        <v>881</v>
      </c>
      <c r="B17">
        <v>2020</v>
      </c>
      <c r="C17">
        <v>-225</v>
      </c>
    </row>
    <row r="18" spans="1:3" x14ac:dyDescent="0.2">
      <c r="A18" t="s">
        <v>882</v>
      </c>
      <c r="B18">
        <v>2020</v>
      </c>
      <c r="C18">
        <v>-67809.09</v>
      </c>
    </row>
    <row r="19" spans="1:3" x14ac:dyDescent="0.2">
      <c r="A19" t="s">
        <v>883</v>
      </c>
      <c r="B19">
        <v>2020</v>
      </c>
      <c r="C19">
        <v>-5788.18</v>
      </c>
    </row>
    <row r="20" spans="1:3" x14ac:dyDescent="0.2">
      <c r="A20" t="s">
        <v>884</v>
      </c>
      <c r="B20">
        <v>2020</v>
      </c>
      <c r="C20">
        <v>0</v>
      </c>
    </row>
    <row r="21" spans="1:3" x14ac:dyDescent="0.2">
      <c r="A21" t="s">
        <v>885</v>
      </c>
      <c r="B21">
        <v>2020</v>
      </c>
      <c r="C21">
        <v>0</v>
      </c>
    </row>
    <row r="22" spans="1:3" x14ac:dyDescent="0.2">
      <c r="A22" t="s">
        <v>886</v>
      </c>
      <c r="B22">
        <v>2020</v>
      </c>
      <c r="C22">
        <v>0</v>
      </c>
    </row>
    <row r="23" spans="1:3" x14ac:dyDescent="0.2">
      <c r="A23" t="s">
        <v>887</v>
      </c>
      <c r="B23">
        <v>2020</v>
      </c>
      <c r="C23">
        <v>0</v>
      </c>
    </row>
    <row r="24" spans="1:3" x14ac:dyDescent="0.2">
      <c r="A24" t="s">
        <v>888</v>
      </c>
      <c r="B24">
        <v>2020</v>
      </c>
      <c r="C24">
        <v>-63.54</v>
      </c>
    </row>
    <row r="25" spans="1:3" x14ac:dyDescent="0.2">
      <c r="A25" t="s">
        <v>889</v>
      </c>
      <c r="B25">
        <v>2020</v>
      </c>
      <c r="C25">
        <v>0</v>
      </c>
    </row>
    <row r="26" spans="1:3" x14ac:dyDescent="0.2">
      <c r="A26" t="s">
        <v>890</v>
      </c>
      <c r="B26">
        <v>2020</v>
      </c>
      <c r="C26">
        <v>0</v>
      </c>
    </row>
    <row r="27" spans="1:3" x14ac:dyDescent="0.2">
      <c r="A27" t="s">
        <v>891</v>
      </c>
      <c r="B27">
        <v>2020</v>
      </c>
      <c r="C27">
        <v>0</v>
      </c>
    </row>
    <row r="28" spans="1:3" x14ac:dyDescent="0.2">
      <c r="A28" t="s">
        <v>892</v>
      </c>
      <c r="B28">
        <v>2020</v>
      </c>
      <c r="C28">
        <v>1118.42</v>
      </c>
    </row>
    <row r="29" spans="1:3" x14ac:dyDescent="0.2">
      <c r="A29" t="s">
        <v>893</v>
      </c>
      <c r="B29">
        <v>2020</v>
      </c>
      <c r="C29">
        <v>5899.86</v>
      </c>
    </row>
    <row r="30" spans="1:3" x14ac:dyDescent="0.2">
      <c r="A30" t="s">
        <v>894</v>
      </c>
      <c r="B30">
        <v>2020</v>
      </c>
      <c r="C30">
        <v>7637.1</v>
      </c>
    </row>
    <row r="31" spans="1:3" x14ac:dyDescent="0.2">
      <c r="A31" t="s">
        <v>895</v>
      </c>
      <c r="B31">
        <v>2020</v>
      </c>
      <c r="C31">
        <v>0</v>
      </c>
    </row>
    <row r="32" spans="1:3" x14ac:dyDescent="0.2">
      <c r="A32" t="s">
        <v>896</v>
      </c>
      <c r="B32">
        <v>2020</v>
      </c>
      <c r="C32">
        <v>0</v>
      </c>
    </row>
    <row r="33" spans="1:3" x14ac:dyDescent="0.2">
      <c r="A33" t="s">
        <v>897</v>
      </c>
      <c r="B33">
        <v>2020</v>
      </c>
      <c r="C33">
        <v>0</v>
      </c>
    </row>
    <row r="34" spans="1:3" x14ac:dyDescent="0.2">
      <c r="A34" t="s">
        <v>898</v>
      </c>
      <c r="B34">
        <v>2020</v>
      </c>
      <c r="C34">
        <v>0</v>
      </c>
    </row>
    <row r="35" spans="1:3" x14ac:dyDescent="0.2">
      <c r="A35" t="s">
        <v>899</v>
      </c>
      <c r="B35">
        <v>2020</v>
      </c>
      <c r="C35">
        <v>0</v>
      </c>
    </row>
    <row r="36" spans="1:3" x14ac:dyDescent="0.2">
      <c r="A36" t="s">
        <v>900</v>
      </c>
      <c r="B36">
        <v>2020</v>
      </c>
      <c r="C36">
        <v>0</v>
      </c>
    </row>
    <row r="37" spans="1:3" x14ac:dyDescent="0.2">
      <c r="A37" t="s">
        <v>901</v>
      </c>
      <c r="B37">
        <v>2020</v>
      </c>
      <c r="C37">
        <v>0</v>
      </c>
    </row>
    <row r="38" spans="1:3" x14ac:dyDescent="0.2">
      <c r="A38" t="s">
        <v>902</v>
      </c>
      <c r="B38">
        <v>2020</v>
      </c>
      <c r="C38">
        <v>940</v>
      </c>
    </row>
    <row r="39" spans="1:3" x14ac:dyDescent="0.2">
      <c r="A39" t="s">
        <v>903</v>
      </c>
      <c r="B39">
        <v>2020</v>
      </c>
      <c r="C39">
        <v>0</v>
      </c>
    </row>
    <row r="40" spans="1:3" x14ac:dyDescent="0.2">
      <c r="A40" t="s">
        <v>904</v>
      </c>
      <c r="B40">
        <v>2020</v>
      </c>
      <c r="C40">
        <v>0</v>
      </c>
    </row>
    <row r="41" spans="1:3" x14ac:dyDescent="0.2">
      <c r="A41" t="s">
        <v>905</v>
      </c>
      <c r="B41">
        <v>2020</v>
      </c>
      <c r="C41">
        <v>430</v>
      </c>
    </row>
    <row r="42" spans="1:3" x14ac:dyDescent="0.2">
      <c r="A42" t="s">
        <v>906</v>
      </c>
      <c r="B42">
        <v>2020</v>
      </c>
      <c r="C42">
        <v>0</v>
      </c>
    </row>
    <row r="43" spans="1:3" x14ac:dyDescent="0.2">
      <c r="A43" t="s">
        <v>907</v>
      </c>
      <c r="B43">
        <v>2020</v>
      </c>
      <c r="C43">
        <v>40</v>
      </c>
    </row>
    <row r="44" spans="1:3" x14ac:dyDescent="0.2">
      <c r="A44" t="s">
        <v>908</v>
      </c>
      <c r="B44">
        <v>2020</v>
      </c>
      <c r="C44">
        <v>3479.49</v>
      </c>
    </row>
    <row r="45" spans="1:3" x14ac:dyDescent="0.2">
      <c r="A45" t="s">
        <v>909</v>
      </c>
      <c r="B45">
        <v>2020</v>
      </c>
      <c r="C45">
        <v>1120</v>
      </c>
    </row>
    <row r="46" spans="1:3" x14ac:dyDescent="0.2">
      <c r="A46" t="s">
        <v>910</v>
      </c>
      <c r="B46">
        <v>2020</v>
      </c>
      <c r="C46">
        <v>39595.93</v>
      </c>
    </row>
    <row r="47" spans="1:3" x14ac:dyDescent="0.2">
      <c r="A47" t="s">
        <v>911</v>
      </c>
      <c r="B47">
        <v>2020</v>
      </c>
      <c r="C47">
        <v>7334.98</v>
      </c>
    </row>
    <row r="48" spans="1:3" x14ac:dyDescent="0.2">
      <c r="A48" t="s">
        <v>912</v>
      </c>
      <c r="B48">
        <v>2020</v>
      </c>
      <c r="C48">
        <v>0</v>
      </c>
    </row>
    <row r="49" spans="1:3" x14ac:dyDescent="0.2">
      <c r="A49" t="s">
        <v>913</v>
      </c>
      <c r="B49">
        <v>2020</v>
      </c>
      <c r="C49">
        <v>2700</v>
      </c>
    </row>
    <row r="50" spans="1:3" x14ac:dyDescent="0.2">
      <c r="A50" t="s">
        <v>914</v>
      </c>
      <c r="B50">
        <v>2020</v>
      </c>
      <c r="C50">
        <v>0</v>
      </c>
    </row>
    <row r="51" spans="1:3" x14ac:dyDescent="0.2">
      <c r="A51" t="s">
        <v>915</v>
      </c>
      <c r="B51">
        <v>2020</v>
      </c>
      <c r="C51">
        <v>16250</v>
      </c>
    </row>
    <row r="52" spans="1:3" x14ac:dyDescent="0.2">
      <c r="A52" t="s">
        <v>916</v>
      </c>
      <c r="B52">
        <v>2020</v>
      </c>
      <c r="C52">
        <v>0</v>
      </c>
    </row>
    <row r="53" spans="1:3" x14ac:dyDescent="0.2">
      <c r="A53" t="s">
        <v>917</v>
      </c>
      <c r="B53">
        <v>2020</v>
      </c>
      <c r="C53">
        <v>3650</v>
      </c>
    </row>
    <row r="54" spans="1:3" x14ac:dyDescent="0.2">
      <c r="A54" t="s">
        <v>918</v>
      </c>
      <c r="B54">
        <v>2020</v>
      </c>
      <c r="C54">
        <v>0</v>
      </c>
    </row>
    <row r="55" spans="1:3" x14ac:dyDescent="0.2">
      <c r="A55" t="s">
        <v>919</v>
      </c>
      <c r="B55">
        <v>2020</v>
      </c>
      <c r="C55">
        <v>27077.62</v>
      </c>
    </row>
    <row r="56" spans="1:3" x14ac:dyDescent="0.2">
      <c r="A56" t="s">
        <v>920</v>
      </c>
      <c r="B56">
        <v>2020</v>
      </c>
      <c r="C56">
        <v>15455.43</v>
      </c>
    </row>
    <row r="57" spans="1:3" x14ac:dyDescent="0.2">
      <c r="A57" t="s">
        <v>921</v>
      </c>
      <c r="B57">
        <v>2020</v>
      </c>
      <c r="C57">
        <v>0</v>
      </c>
    </row>
    <row r="58" spans="1:3" x14ac:dyDescent="0.2">
      <c r="A58" t="s">
        <v>922</v>
      </c>
      <c r="B58">
        <v>2020</v>
      </c>
      <c r="C58">
        <v>776.65</v>
      </c>
    </row>
    <row r="59" spans="1:3" x14ac:dyDescent="0.2">
      <c r="A59" t="s">
        <v>923</v>
      </c>
      <c r="B59">
        <v>2020</v>
      </c>
      <c r="C59">
        <v>0</v>
      </c>
    </row>
    <row r="60" spans="1:3" x14ac:dyDescent="0.2">
      <c r="A60" t="s">
        <v>924</v>
      </c>
      <c r="B60">
        <v>2020</v>
      </c>
      <c r="C60">
        <v>6168.9</v>
      </c>
    </row>
    <row r="61" spans="1:3" x14ac:dyDescent="0.2">
      <c r="A61" t="s">
        <v>925</v>
      </c>
      <c r="B61">
        <v>2020</v>
      </c>
      <c r="C61">
        <v>0</v>
      </c>
    </row>
    <row r="62" spans="1:3" x14ac:dyDescent="0.2">
      <c r="A62" t="s">
        <v>926</v>
      </c>
      <c r="B62">
        <v>2020</v>
      </c>
      <c r="C62">
        <v>9935</v>
      </c>
    </row>
    <row r="63" spans="1:3" x14ac:dyDescent="0.2">
      <c r="A63" t="s">
        <v>927</v>
      </c>
      <c r="B63">
        <v>2020</v>
      </c>
      <c r="C63">
        <v>3485.45</v>
      </c>
    </row>
    <row r="64" spans="1:3" x14ac:dyDescent="0.2">
      <c r="A64" t="s">
        <v>928</v>
      </c>
      <c r="B64">
        <v>2020</v>
      </c>
      <c r="C64">
        <v>922.5</v>
      </c>
    </row>
    <row r="65" spans="1:3" x14ac:dyDescent="0.2">
      <c r="A65" t="s">
        <v>929</v>
      </c>
      <c r="B65">
        <v>2020</v>
      </c>
      <c r="C65">
        <v>736.37</v>
      </c>
    </row>
    <row r="66" spans="1:3" x14ac:dyDescent="0.2">
      <c r="A66" t="s">
        <v>930</v>
      </c>
      <c r="B66">
        <v>2020</v>
      </c>
      <c r="C66">
        <v>3163.01</v>
      </c>
    </row>
    <row r="67" spans="1:3" x14ac:dyDescent="0.2">
      <c r="A67" t="s">
        <v>931</v>
      </c>
      <c r="B67">
        <v>2020</v>
      </c>
      <c r="C67">
        <v>881.82</v>
      </c>
    </row>
    <row r="68" spans="1:3" x14ac:dyDescent="0.2">
      <c r="A68" t="s">
        <v>932</v>
      </c>
      <c r="B68">
        <v>2020</v>
      </c>
      <c r="C68">
        <v>72.73</v>
      </c>
    </row>
    <row r="69" spans="1:3" x14ac:dyDescent="0.2">
      <c r="A69" t="s">
        <v>933</v>
      </c>
      <c r="B69">
        <v>2020</v>
      </c>
      <c r="C69">
        <v>10.8</v>
      </c>
    </row>
    <row r="70" spans="1:3" x14ac:dyDescent="0.2">
      <c r="A70" t="s">
        <v>934</v>
      </c>
      <c r="B70">
        <v>2020</v>
      </c>
      <c r="C70">
        <v>0</v>
      </c>
    </row>
    <row r="71" spans="1:3" x14ac:dyDescent="0.2">
      <c r="A71" t="s">
        <v>935</v>
      </c>
      <c r="B71">
        <v>2020</v>
      </c>
      <c r="C71">
        <v>0</v>
      </c>
    </row>
    <row r="72" spans="1:3" x14ac:dyDescent="0.2">
      <c r="A72" t="s">
        <v>936</v>
      </c>
      <c r="B72">
        <v>2020</v>
      </c>
      <c r="C72">
        <v>0</v>
      </c>
    </row>
    <row r="73" spans="1:3" x14ac:dyDescent="0.2">
      <c r="A73" t="s">
        <v>937</v>
      </c>
      <c r="B73">
        <v>2020</v>
      </c>
      <c r="C73">
        <v>90.65</v>
      </c>
    </row>
    <row r="74" spans="1:3" x14ac:dyDescent="0.2">
      <c r="A74" t="s">
        <v>938</v>
      </c>
      <c r="B74">
        <v>2020</v>
      </c>
      <c r="C74">
        <v>4650</v>
      </c>
    </row>
    <row r="75" spans="1:3" x14ac:dyDescent="0.2">
      <c r="A75" t="s">
        <v>939</v>
      </c>
      <c r="B75">
        <v>2020</v>
      </c>
      <c r="C75">
        <v>2011.89</v>
      </c>
    </row>
    <row r="76" spans="1:3" x14ac:dyDescent="0.2">
      <c r="A76" t="s">
        <v>940</v>
      </c>
      <c r="B76">
        <v>2020</v>
      </c>
      <c r="C76">
        <v>0</v>
      </c>
    </row>
    <row r="77" spans="1:3" x14ac:dyDescent="0.2">
      <c r="A77" t="s">
        <v>941</v>
      </c>
      <c r="B77">
        <v>2020</v>
      </c>
      <c r="C77">
        <v>3135.95</v>
      </c>
    </row>
    <row r="78" spans="1:3" x14ac:dyDescent="0.2">
      <c r="A78" t="s">
        <v>942</v>
      </c>
      <c r="B78">
        <v>2020</v>
      </c>
      <c r="C78">
        <v>0</v>
      </c>
    </row>
    <row r="79" spans="1:3" x14ac:dyDescent="0.2">
      <c r="A79" t="s">
        <v>943</v>
      </c>
      <c r="B79">
        <v>2020</v>
      </c>
      <c r="C79">
        <v>6900</v>
      </c>
    </row>
    <row r="80" spans="1:3" x14ac:dyDescent="0.2">
      <c r="A80" t="s">
        <v>944</v>
      </c>
      <c r="B80">
        <v>2020</v>
      </c>
      <c r="C80">
        <v>0</v>
      </c>
    </row>
    <row r="81" spans="1:3" x14ac:dyDescent="0.2">
      <c r="A81" t="s">
        <v>945</v>
      </c>
      <c r="B81">
        <v>2020</v>
      </c>
      <c r="C81">
        <v>5000</v>
      </c>
    </row>
    <row r="82" spans="1:3" x14ac:dyDescent="0.2">
      <c r="A82" t="s">
        <v>946</v>
      </c>
      <c r="B82">
        <v>2020</v>
      </c>
      <c r="C82">
        <v>0</v>
      </c>
    </row>
    <row r="83" spans="1:3" x14ac:dyDescent="0.2">
      <c r="A83" t="s">
        <v>947</v>
      </c>
      <c r="B83">
        <v>2020</v>
      </c>
      <c r="C83">
        <v>4753.7299999999996</v>
      </c>
    </row>
    <row r="84" spans="1:3" x14ac:dyDescent="0.2">
      <c r="A84" t="s">
        <v>948</v>
      </c>
      <c r="B84">
        <v>2020</v>
      </c>
      <c r="C84">
        <v>757.04</v>
      </c>
    </row>
    <row r="85" spans="1:3" x14ac:dyDescent="0.2">
      <c r="A85" t="s">
        <v>949</v>
      </c>
      <c r="B85">
        <v>2020</v>
      </c>
      <c r="C85">
        <v>0</v>
      </c>
    </row>
    <row r="86" spans="1:3" x14ac:dyDescent="0.2">
      <c r="A86" t="s">
        <v>950</v>
      </c>
      <c r="B86">
        <v>2020</v>
      </c>
      <c r="C86">
        <v>200</v>
      </c>
    </row>
    <row r="87" spans="1:3" x14ac:dyDescent="0.2">
      <c r="A87" t="s">
        <v>951</v>
      </c>
      <c r="B87">
        <v>2020</v>
      </c>
      <c r="C87">
        <v>0</v>
      </c>
    </row>
    <row r="88" spans="1:3" x14ac:dyDescent="0.2">
      <c r="A88" t="s">
        <v>952</v>
      </c>
      <c r="B88">
        <v>2020</v>
      </c>
      <c r="C88">
        <v>0</v>
      </c>
    </row>
    <row r="89" spans="1:3" x14ac:dyDescent="0.2">
      <c r="A89" t="s">
        <v>953</v>
      </c>
      <c r="B89">
        <v>2020</v>
      </c>
      <c r="C89">
        <v>0</v>
      </c>
    </row>
    <row r="90" spans="1:3" x14ac:dyDescent="0.2">
      <c r="A90" t="s">
        <v>954</v>
      </c>
      <c r="B90">
        <v>2020</v>
      </c>
      <c r="C90">
        <v>175</v>
      </c>
    </row>
    <row r="91" spans="1:3" x14ac:dyDescent="0.2">
      <c r="A91" t="s">
        <v>955</v>
      </c>
      <c r="B91">
        <v>2020</v>
      </c>
      <c r="C91">
        <v>6314.35</v>
      </c>
    </row>
    <row r="92" spans="1:3" x14ac:dyDescent="0.2">
      <c r="A92" t="s">
        <v>956</v>
      </c>
      <c r="B92">
        <v>2020</v>
      </c>
      <c r="C92">
        <v>2000</v>
      </c>
    </row>
    <row r="93" spans="1:3" x14ac:dyDescent="0.2">
      <c r="A93" t="s">
        <v>957</v>
      </c>
      <c r="B93">
        <v>2020</v>
      </c>
      <c r="C93">
        <v>91263</v>
      </c>
    </row>
    <row r="94" spans="1:3" x14ac:dyDescent="0.2">
      <c r="A94" t="s">
        <v>958</v>
      </c>
      <c r="B94">
        <v>2020</v>
      </c>
      <c r="C94">
        <v>0</v>
      </c>
    </row>
    <row r="95" spans="1:3" x14ac:dyDescent="0.2">
      <c r="A95" t="s">
        <v>959</v>
      </c>
      <c r="B95">
        <v>2020</v>
      </c>
      <c r="C95">
        <v>0</v>
      </c>
    </row>
    <row r="96" spans="1:3" x14ac:dyDescent="0.2">
      <c r="A96" t="s">
        <v>960</v>
      </c>
      <c r="B96">
        <v>2020</v>
      </c>
      <c r="C96">
        <v>11370</v>
      </c>
    </row>
    <row r="97" spans="1:3" x14ac:dyDescent="0.2">
      <c r="A97" t="s">
        <v>961</v>
      </c>
      <c r="B97">
        <v>2020</v>
      </c>
      <c r="C97">
        <v>0</v>
      </c>
    </row>
    <row r="98" spans="1:3" x14ac:dyDescent="0.2">
      <c r="A98" t="s">
        <v>962</v>
      </c>
      <c r="B98">
        <v>2020</v>
      </c>
      <c r="C98">
        <v>20560.009999999998</v>
      </c>
    </row>
    <row r="99" spans="1:3" x14ac:dyDescent="0.2">
      <c r="A99" t="s">
        <v>963</v>
      </c>
      <c r="B99">
        <v>2020</v>
      </c>
      <c r="C99">
        <v>0</v>
      </c>
    </row>
    <row r="100" spans="1:3" x14ac:dyDescent="0.2">
      <c r="A100" t="s">
        <v>964</v>
      </c>
      <c r="B100">
        <v>2020</v>
      </c>
      <c r="C100">
        <v>2365</v>
      </c>
    </row>
    <row r="101" spans="1:3" x14ac:dyDescent="0.2">
      <c r="A101" t="s">
        <v>965</v>
      </c>
      <c r="B101">
        <v>2020</v>
      </c>
      <c r="C101">
        <v>15180</v>
      </c>
    </row>
    <row r="102" spans="1:3" x14ac:dyDescent="0.2">
      <c r="A102" t="s">
        <v>966</v>
      </c>
      <c r="B102">
        <v>2020</v>
      </c>
      <c r="C102">
        <v>0</v>
      </c>
    </row>
    <row r="103" spans="1:3" x14ac:dyDescent="0.2">
      <c r="A103" t="s">
        <v>967</v>
      </c>
      <c r="B103">
        <v>2020</v>
      </c>
      <c r="C103">
        <v>0</v>
      </c>
    </row>
    <row r="104" spans="1:3" x14ac:dyDescent="0.2">
      <c r="A104" t="s">
        <v>968</v>
      </c>
      <c r="B104">
        <v>2020</v>
      </c>
      <c r="C104">
        <v>0</v>
      </c>
    </row>
    <row r="105" spans="1:3" x14ac:dyDescent="0.2">
      <c r="A105" t="s">
        <v>969</v>
      </c>
      <c r="B105">
        <v>2020</v>
      </c>
      <c r="C105">
        <v>0</v>
      </c>
    </row>
    <row r="106" spans="1:3" x14ac:dyDescent="0.2">
      <c r="A106" t="s">
        <v>970</v>
      </c>
      <c r="B106">
        <v>2020</v>
      </c>
      <c r="C106">
        <v>5849.92</v>
      </c>
    </row>
    <row r="107" spans="1:3" x14ac:dyDescent="0.2">
      <c r="A107" t="s">
        <v>971</v>
      </c>
      <c r="B107">
        <v>2020</v>
      </c>
      <c r="C107">
        <v>0</v>
      </c>
    </row>
    <row r="108" spans="1:3" x14ac:dyDescent="0.2">
      <c r="A108" t="s">
        <v>972</v>
      </c>
      <c r="B108">
        <v>2020</v>
      </c>
      <c r="C108">
        <v>0</v>
      </c>
    </row>
    <row r="109" spans="1:3" x14ac:dyDescent="0.2">
      <c r="A109" t="s">
        <v>973</v>
      </c>
      <c r="B109">
        <v>2020</v>
      </c>
      <c r="C109">
        <v>0</v>
      </c>
    </row>
    <row r="110" spans="1:3" x14ac:dyDescent="0.2">
      <c r="A110" t="s">
        <v>974</v>
      </c>
      <c r="B110">
        <v>2020</v>
      </c>
      <c r="C110">
        <v>7246.58</v>
      </c>
    </row>
    <row r="111" spans="1:3" x14ac:dyDescent="0.2">
      <c r="A111" t="s">
        <v>975</v>
      </c>
      <c r="B111">
        <v>2020</v>
      </c>
      <c r="C111">
        <v>0</v>
      </c>
    </row>
    <row r="112" spans="1:3" x14ac:dyDescent="0.2">
      <c r="A112" t="s">
        <v>976</v>
      </c>
      <c r="B112">
        <v>2020</v>
      </c>
      <c r="C112">
        <v>0</v>
      </c>
    </row>
    <row r="113" spans="1:3" x14ac:dyDescent="0.2">
      <c r="A113" t="s">
        <v>977</v>
      </c>
      <c r="B113">
        <v>2020</v>
      </c>
      <c r="C113">
        <v>3349.85</v>
      </c>
    </row>
    <row r="114" spans="1:3" x14ac:dyDescent="0.2">
      <c r="A114" t="s">
        <v>978</v>
      </c>
      <c r="B114">
        <v>2020</v>
      </c>
      <c r="C114">
        <v>2100</v>
      </c>
    </row>
    <row r="115" spans="1:3" x14ac:dyDescent="0.2">
      <c r="A115" t="s">
        <v>979</v>
      </c>
      <c r="B115">
        <v>2020</v>
      </c>
      <c r="C115">
        <v>519.09</v>
      </c>
    </row>
    <row r="116" spans="1:3" x14ac:dyDescent="0.2">
      <c r="A116" t="s">
        <v>980</v>
      </c>
      <c r="B116">
        <v>2020</v>
      </c>
      <c r="C116">
        <v>3775</v>
      </c>
    </row>
    <row r="117" spans="1:3" x14ac:dyDescent="0.2">
      <c r="A117" t="s">
        <v>981</v>
      </c>
      <c r="B117">
        <v>2020</v>
      </c>
      <c r="C117">
        <v>26050</v>
      </c>
    </row>
    <row r="118" spans="1:3" x14ac:dyDescent="0.2">
      <c r="A118" t="s">
        <v>982</v>
      </c>
      <c r="B118">
        <v>2020</v>
      </c>
      <c r="C118">
        <v>0</v>
      </c>
    </row>
    <row r="119" spans="1:3" x14ac:dyDescent="0.2">
      <c r="A119" t="s">
        <v>983</v>
      </c>
      <c r="B119">
        <v>2020</v>
      </c>
      <c r="C119">
        <v>0</v>
      </c>
    </row>
    <row r="120" spans="1:3" x14ac:dyDescent="0.2">
      <c r="A120" t="s">
        <v>984</v>
      </c>
      <c r="B120">
        <v>2020</v>
      </c>
      <c r="C120">
        <v>1400</v>
      </c>
    </row>
    <row r="121" spans="1:3" x14ac:dyDescent="0.2">
      <c r="A121" t="s">
        <v>985</v>
      </c>
      <c r="B121">
        <v>2020</v>
      </c>
      <c r="C121">
        <v>736.36</v>
      </c>
    </row>
    <row r="122" spans="1:3" x14ac:dyDescent="0.2">
      <c r="A122" t="s">
        <v>986</v>
      </c>
      <c r="B122">
        <v>2020</v>
      </c>
      <c r="C122">
        <v>-459.75</v>
      </c>
    </row>
    <row r="123" spans="1:3" x14ac:dyDescent="0.2">
      <c r="A123" t="s">
        <v>987</v>
      </c>
      <c r="B123">
        <v>2020</v>
      </c>
      <c r="C123">
        <v>0</v>
      </c>
    </row>
    <row r="124" spans="1:3" x14ac:dyDescent="0.2">
      <c r="A124" t="s">
        <v>988</v>
      </c>
      <c r="B124">
        <v>2020</v>
      </c>
      <c r="C124">
        <v>107728.36</v>
      </c>
    </row>
    <row r="125" spans="1:3" x14ac:dyDescent="0.2">
      <c r="A125" t="s">
        <v>989</v>
      </c>
      <c r="B125">
        <v>2020</v>
      </c>
      <c r="C125">
        <v>38461.5</v>
      </c>
    </row>
    <row r="126" spans="1:3" x14ac:dyDescent="0.2">
      <c r="A126" t="s">
        <v>990</v>
      </c>
      <c r="B126">
        <v>2020</v>
      </c>
      <c r="C126">
        <v>71631.91</v>
      </c>
    </row>
    <row r="127" spans="1:3" x14ac:dyDescent="0.2">
      <c r="A127" t="s">
        <v>991</v>
      </c>
      <c r="B127">
        <v>2020</v>
      </c>
      <c r="C127">
        <v>68989.98</v>
      </c>
    </row>
    <row r="128" spans="1:3" x14ac:dyDescent="0.2">
      <c r="A128" t="s">
        <v>992</v>
      </c>
      <c r="B128">
        <v>2020</v>
      </c>
      <c r="C128">
        <v>66341.34</v>
      </c>
    </row>
    <row r="129" spans="1:3" x14ac:dyDescent="0.2">
      <c r="A129" t="s">
        <v>993</v>
      </c>
      <c r="B129">
        <v>2020</v>
      </c>
      <c r="C129">
        <v>26591.56</v>
      </c>
    </row>
    <row r="130" spans="1:3" x14ac:dyDescent="0.2">
      <c r="A130" t="s">
        <v>994</v>
      </c>
      <c r="B130">
        <v>2020</v>
      </c>
      <c r="C130">
        <v>8022</v>
      </c>
    </row>
    <row r="131" spans="1:3" x14ac:dyDescent="0.2">
      <c r="A131" t="s">
        <v>995</v>
      </c>
      <c r="B131">
        <v>2020</v>
      </c>
      <c r="C131">
        <v>0</v>
      </c>
    </row>
    <row r="132" spans="1:3" x14ac:dyDescent="0.2">
      <c r="A132" t="s">
        <v>996</v>
      </c>
      <c r="B132">
        <v>2020</v>
      </c>
      <c r="C132">
        <v>0</v>
      </c>
    </row>
    <row r="133" spans="1:3" x14ac:dyDescent="0.2">
      <c r="A133" t="s">
        <v>997</v>
      </c>
      <c r="B133">
        <v>2020</v>
      </c>
      <c r="C133">
        <v>16640.400000000001</v>
      </c>
    </row>
    <row r="134" spans="1:3" x14ac:dyDescent="0.2">
      <c r="A134" t="s">
        <v>998</v>
      </c>
      <c r="B134">
        <v>2020</v>
      </c>
      <c r="C134">
        <v>33865.75</v>
      </c>
    </row>
    <row r="135" spans="1:3" x14ac:dyDescent="0.2">
      <c r="A135" t="s">
        <v>999</v>
      </c>
      <c r="B135">
        <v>2020</v>
      </c>
      <c r="C135">
        <v>38122.480000000003</v>
      </c>
    </row>
    <row r="136" spans="1:3" x14ac:dyDescent="0.2">
      <c r="A136" t="s">
        <v>1000</v>
      </c>
      <c r="B136">
        <v>2020</v>
      </c>
      <c r="C136">
        <v>2481</v>
      </c>
    </row>
    <row r="137" spans="1:3" x14ac:dyDescent="0.2">
      <c r="A137" t="s">
        <v>1001</v>
      </c>
      <c r="B137">
        <v>2020</v>
      </c>
      <c r="C137">
        <v>0</v>
      </c>
    </row>
    <row r="138" spans="1:3" x14ac:dyDescent="0.2">
      <c r="A138" t="s">
        <v>1002</v>
      </c>
      <c r="B138">
        <v>2020</v>
      </c>
      <c r="C138">
        <v>0</v>
      </c>
    </row>
    <row r="139" spans="1:3" x14ac:dyDescent="0.2">
      <c r="A139" t="s">
        <v>1003</v>
      </c>
      <c r="B139">
        <v>2020</v>
      </c>
      <c r="C139">
        <v>0</v>
      </c>
    </row>
    <row r="140" spans="1:3" x14ac:dyDescent="0.2">
      <c r="A140" t="s">
        <v>1004</v>
      </c>
      <c r="B140">
        <v>2020</v>
      </c>
      <c r="C140">
        <v>0</v>
      </c>
    </row>
    <row r="141" spans="1:3" x14ac:dyDescent="0.2">
      <c r="A141" t="s">
        <v>1005</v>
      </c>
      <c r="B141">
        <v>2020</v>
      </c>
      <c r="C141">
        <v>0</v>
      </c>
    </row>
    <row r="142" spans="1:3" x14ac:dyDescent="0.2">
      <c r="A142" t="s">
        <v>1006</v>
      </c>
      <c r="B142">
        <v>2020</v>
      </c>
      <c r="C142">
        <v>0</v>
      </c>
    </row>
    <row r="143" spans="1:3" x14ac:dyDescent="0.2">
      <c r="A143" t="s">
        <v>1007</v>
      </c>
      <c r="B143">
        <v>2020</v>
      </c>
      <c r="C143">
        <v>1614.59</v>
      </c>
    </row>
    <row r="144" spans="1:3" x14ac:dyDescent="0.2">
      <c r="A144" t="s">
        <v>1008</v>
      </c>
      <c r="B144">
        <v>2020</v>
      </c>
      <c r="C144">
        <v>0</v>
      </c>
    </row>
    <row r="145" spans="1:3" x14ac:dyDescent="0.2">
      <c r="A145" t="s">
        <v>1009</v>
      </c>
      <c r="B145">
        <v>2020</v>
      </c>
      <c r="C145">
        <v>0</v>
      </c>
    </row>
    <row r="146" spans="1:3" x14ac:dyDescent="0.2">
      <c r="A146" t="s">
        <v>1010</v>
      </c>
      <c r="B146">
        <v>2020</v>
      </c>
      <c r="C146">
        <v>0</v>
      </c>
    </row>
    <row r="147" spans="1:3" x14ac:dyDescent="0.2">
      <c r="A147" t="s">
        <v>1011</v>
      </c>
      <c r="B147">
        <v>2020</v>
      </c>
      <c r="C147">
        <v>10</v>
      </c>
    </row>
    <row r="148" spans="1:3" x14ac:dyDescent="0.2">
      <c r="A148" t="s">
        <v>1012</v>
      </c>
      <c r="B148">
        <v>2020</v>
      </c>
      <c r="C148">
        <v>721.66</v>
      </c>
    </row>
    <row r="149" spans="1:3" x14ac:dyDescent="0.2">
      <c r="A149" t="s">
        <v>1013</v>
      </c>
      <c r="B149">
        <v>2020</v>
      </c>
      <c r="C149">
        <v>834</v>
      </c>
    </row>
    <row r="150" spans="1:3" x14ac:dyDescent="0.2">
      <c r="A150" t="s">
        <v>1014</v>
      </c>
      <c r="B150">
        <v>2020</v>
      </c>
      <c r="C150">
        <v>161.81</v>
      </c>
    </row>
    <row r="151" spans="1:3" x14ac:dyDescent="0.2">
      <c r="A151" t="s">
        <v>1015</v>
      </c>
      <c r="B151">
        <v>2020</v>
      </c>
      <c r="C151">
        <v>0</v>
      </c>
    </row>
    <row r="152" spans="1:3" x14ac:dyDescent="0.2">
      <c r="A152" t="s">
        <v>1016</v>
      </c>
      <c r="B152">
        <v>2020</v>
      </c>
      <c r="C152">
        <v>249</v>
      </c>
    </row>
    <row r="153" spans="1:3" x14ac:dyDescent="0.2">
      <c r="A153" t="s">
        <v>1017</v>
      </c>
      <c r="B153">
        <v>2020</v>
      </c>
      <c r="C153">
        <v>325.95</v>
      </c>
    </row>
    <row r="154" spans="1:3" x14ac:dyDescent="0.2">
      <c r="A154" t="s">
        <v>1018</v>
      </c>
      <c r="B154">
        <v>2020</v>
      </c>
      <c r="C154">
        <v>0</v>
      </c>
    </row>
    <row r="155" spans="1:3" x14ac:dyDescent="0.2">
      <c r="A155" t="s">
        <v>1019</v>
      </c>
      <c r="B155">
        <v>2020</v>
      </c>
      <c r="C155">
        <v>0</v>
      </c>
    </row>
    <row r="156" spans="1:3" x14ac:dyDescent="0.2">
      <c r="A156" t="s">
        <v>1020</v>
      </c>
      <c r="B156">
        <v>2020</v>
      </c>
      <c r="C156">
        <v>0</v>
      </c>
    </row>
    <row r="157" spans="1:3" x14ac:dyDescent="0.2">
      <c r="A157" t="s">
        <v>1021</v>
      </c>
      <c r="B157">
        <v>2020</v>
      </c>
      <c r="C157">
        <v>113.43</v>
      </c>
    </row>
    <row r="158" spans="1:3" x14ac:dyDescent="0.2">
      <c r="A158" t="s">
        <v>1022</v>
      </c>
      <c r="B158">
        <v>2020</v>
      </c>
      <c r="C158">
        <v>945.07</v>
      </c>
    </row>
    <row r="159" spans="1:3" x14ac:dyDescent="0.2">
      <c r="A159" t="s">
        <v>1023</v>
      </c>
      <c r="B159">
        <v>2020</v>
      </c>
      <c r="C159">
        <v>460.46</v>
      </c>
    </row>
    <row r="160" spans="1:3" x14ac:dyDescent="0.2">
      <c r="A160" t="s">
        <v>1024</v>
      </c>
      <c r="B160">
        <v>2020</v>
      </c>
      <c r="C160">
        <v>1874.46</v>
      </c>
    </row>
    <row r="161" spans="1:3" x14ac:dyDescent="0.2">
      <c r="A161" t="s">
        <v>1025</v>
      </c>
      <c r="B161">
        <v>2020</v>
      </c>
      <c r="C161">
        <v>44.68</v>
      </c>
    </row>
    <row r="162" spans="1:3" x14ac:dyDescent="0.2">
      <c r="A162" t="s">
        <v>1026</v>
      </c>
      <c r="B162">
        <v>2020</v>
      </c>
      <c r="C162">
        <v>5482.17</v>
      </c>
    </row>
    <row r="163" spans="1:3" x14ac:dyDescent="0.2">
      <c r="A163" t="s">
        <v>1027</v>
      </c>
      <c r="B163">
        <v>2020</v>
      </c>
      <c r="C163">
        <v>1134.33</v>
      </c>
    </row>
    <row r="164" spans="1:3" x14ac:dyDescent="0.2">
      <c r="A164" t="s">
        <v>1028</v>
      </c>
      <c r="B164">
        <v>2020</v>
      </c>
      <c r="C164">
        <v>2438.86</v>
      </c>
    </row>
    <row r="165" spans="1:3" x14ac:dyDescent="0.2">
      <c r="A165" t="s">
        <v>1029</v>
      </c>
      <c r="B165">
        <v>2020</v>
      </c>
      <c r="C165">
        <v>461.59</v>
      </c>
    </row>
    <row r="166" spans="1:3" x14ac:dyDescent="0.2">
      <c r="A166" t="s">
        <v>1030</v>
      </c>
      <c r="B166">
        <v>2020</v>
      </c>
      <c r="C166">
        <v>0</v>
      </c>
    </row>
    <row r="167" spans="1:3" x14ac:dyDescent="0.2">
      <c r="A167" t="s">
        <v>1031</v>
      </c>
      <c r="B167">
        <v>2020</v>
      </c>
      <c r="C167">
        <v>0</v>
      </c>
    </row>
    <row r="168" spans="1:3" x14ac:dyDescent="0.2">
      <c r="A168" t="s">
        <v>1032</v>
      </c>
      <c r="B168">
        <v>2020</v>
      </c>
      <c r="C168">
        <v>7203.43</v>
      </c>
    </row>
    <row r="169" spans="1:3" x14ac:dyDescent="0.2">
      <c r="A169" t="s">
        <v>1033</v>
      </c>
      <c r="B169">
        <v>2020</v>
      </c>
      <c r="C169">
        <v>578.16</v>
      </c>
    </row>
    <row r="170" spans="1:3" x14ac:dyDescent="0.2">
      <c r="A170" t="s">
        <v>1034</v>
      </c>
      <c r="B170">
        <v>2020</v>
      </c>
      <c r="C170">
        <v>0</v>
      </c>
    </row>
    <row r="171" spans="1:3" x14ac:dyDescent="0.2">
      <c r="A171" t="s">
        <v>1035</v>
      </c>
      <c r="B171">
        <v>2020</v>
      </c>
      <c r="C171">
        <v>1786.68</v>
      </c>
    </row>
    <row r="172" spans="1:3" x14ac:dyDescent="0.2">
      <c r="A172" t="s">
        <v>1036</v>
      </c>
      <c r="B172">
        <v>2020</v>
      </c>
      <c r="C172">
        <v>0</v>
      </c>
    </row>
    <row r="173" spans="1:3" x14ac:dyDescent="0.2">
      <c r="A173" t="s">
        <v>1037</v>
      </c>
      <c r="B173">
        <v>2020</v>
      </c>
      <c r="C173">
        <v>0</v>
      </c>
    </row>
    <row r="174" spans="1:3" x14ac:dyDescent="0.2">
      <c r="A174" t="s">
        <v>1038</v>
      </c>
      <c r="B174">
        <v>2020</v>
      </c>
      <c r="C174">
        <v>0</v>
      </c>
    </row>
    <row r="175" spans="1:3" x14ac:dyDescent="0.2">
      <c r="A175" t="s">
        <v>1039</v>
      </c>
      <c r="B175">
        <v>2020</v>
      </c>
      <c r="C175">
        <v>0</v>
      </c>
    </row>
    <row r="176" spans="1:3" x14ac:dyDescent="0.2">
      <c r="A176" t="s">
        <v>1040</v>
      </c>
      <c r="B176">
        <v>2020</v>
      </c>
      <c r="C176">
        <v>375</v>
      </c>
    </row>
    <row r="177" spans="1:3" x14ac:dyDescent="0.2">
      <c r="A177" t="s">
        <v>1041</v>
      </c>
      <c r="B177">
        <v>2020</v>
      </c>
      <c r="C177">
        <v>0</v>
      </c>
    </row>
    <row r="178" spans="1:3" x14ac:dyDescent="0.2">
      <c r="A178" t="s">
        <v>1042</v>
      </c>
      <c r="B178">
        <v>2020</v>
      </c>
      <c r="C178">
        <v>1566.8</v>
      </c>
    </row>
    <row r="179" spans="1:3" x14ac:dyDescent="0.2">
      <c r="A179" t="s">
        <v>1043</v>
      </c>
      <c r="B179">
        <v>2020</v>
      </c>
      <c r="C179">
        <v>1703.82</v>
      </c>
    </row>
    <row r="180" spans="1:3" x14ac:dyDescent="0.2">
      <c r="A180" t="s">
        <v>1044</v>
      </c>
      <c r="B180">
        <v>2020</v>
      </c>
      <c r="C180">
        <v>0</v>
      </c>
    </row>
    <row r="181" spans="1:3" x14ac:dyDescent="0.2">
      <c r="A181" t="s">
        <v>1045</v>
      </c>
      <c r="B181">
        <v>2020</v>
      </c>
      <c r="C181">
        <v>715.04</v>
      </c>
    </row>
    <row r="182" spans="1:3" x14ac:dyDescent="0.2">
      <c r="A182" t="s">
        <v>1046</v>
      </c>
      <c r="B182">
        <v>2020</v>
      </c>
      <c r="C182">
        <v>313.5</v>
      </c>
    </row>
    <row r="183" spans="1:3" x14ac:dyDescent="0.2">
      <c r="A183" t="s">
        <v>1047</v>
      </c>
      <c r="B183">
        <v>2020</v>
      </c>
      <c r="C183">
        <v>0</v>
      </c>
    </row>
    <row r="184" spans="1:3" x14ac:dyDescent="0.2">
      <c r="A184" t="s">
        <v>1048</v>
      </c>
      <c r="B184">
        <v>2020</v>
      </c>
      <c r="C184">
        <v>0</v>
      </c>
    </row>
    <row r="185" spans="1:3" x14ac:dyDescent="0.2">
      <c r="A185" t="s">
        <v>1049</v>
      </c>
      <c r="B185">
        <v>2020</v>
      </c>
      <c r="C185">
        <v>0</v>
      </c>
    </row>
    <row r="186" spans="1:3" x14ac:dyDescent="0.2">
      <c r="A186" t="s">
        <v>1050</v>
      </c>
      <c r="B186">
        <v>2020</v>
      </c>
      <c r="C186">
        <v>0</v>
      </c>
    </row>
    <row r="187" spans="1:3" x14ac:dyDescent="0.2">
      <c r="A187" t="s">
        <v>1051</v>
      </c>
      <c r="B187">
        <v>2020</v>
      </c>
      <c r="C187">
        <v>0</v>
      </c>
    </row>
    <row r="188" spans="1:3" x14ac:dyDescent="0.2">
      <c r="A188" t="s">
        <v>1052</v>
      </c>
      <c r="B188">
        <v>2020</v>
      </c>
      <c r="C188">
        <v>2116.14</v>
      </c>
    </row>
    <row r="189" spans="1:3" x14ac:dyDescent="0.2">
      <c r="A189" t="s">
        <v>1053</v>
      </c>
      <c r="B189">
        <v>2020</v>
      </c>
      <c r="C189">
        <v>7896.71</v>
      </c>
    </row>
    <row r="190" spans="1:3" x14ac:dyDescent="0.2">
      <c r="A190" t="s">
        <v>1054</v>
      </c>
      <c r="B190">
        <v>2020</v>
      </c>
      <c r="C190">
        <v>4999.9799999999996</v>
      </c>
    </row>
    <row r="191" spans="1:3" x14ac:dyDescent="0.2">
      <c r="A191" t="s">
        <v>1055</v>
      </c>
      <c r="B191">
        <v>2020</v>
      </c>
      <c r="C191">
        <v>1562.52</v>
      </c>
    </row>
    <row r="192" spans="1:3" x14ac:dyDescent="0.2">
      <c r="A192" t="s">
        <v>1056</v>
      </c>
      <c r="B192">
        <v>2020</v>
      </c>
      <c r="C192">
        <v>618.39</v>
      </c>
    </row>
    <row r="193" spans="1:3" x14ac:dyDescent="0.2">
      <c r="A193" t="s">
        <v>1057</v>
      </c>
      <c r="B193">
        <v>2020</v>
      </c>
      <c r="C193">
        <v>1631.63</v>
      </c>
    </row>
    <row r="194" spans="1:3" x14ac:dyDescent="0.2">
      <c r="A194" t="s">
        <v>1058</v>
      </c>
      <c r="B194">
        <v>2020</v>
      </c>
      <c r="C194">
        <v>0</v>
      </c>
    </row>
    <row r="195" spans="1:3" x14ac:dyDescent="0.2">
      <c r="A195" t="s">
        <v>1059</v>
      </c>
      <c r="B195">
        <v>2020</v>
      </c>
      <c r="C195">
        <v>0</v>
      </c>
    </row>
    <row r="196" spans="1:3" x14ac:dyDescent="0.2">
      <c r="A196" t="s">
        <v>1060</v>
      </c>
      <c r="B196">
        <v>2020</v>
      </c>
      <c r="C196">
        <v>0</v>
      </c>
    </row>
    <row r="197" spans="1:3" x14ac:dyDescent="0.2">
      <c r="A197" t="s">
        <v>1061</v>
      </c>
      <c r="B197">
        <v>2020</v>
      </c>
      <c r="C197">
        <v>0</v>
      </c>
    </row>
    <row r="198" spans="1:3" x14ac:dyDescent="0.2">
      <c r="A198" t="s">
        <v>1062</v>
      </c>
      <c r="B198">
        <v>2020</v>
      </c>
      <c r="C198">
        <v>113255.54</v>
      </c>
    </row>
    <row r="199" spans="1:3" x14ac:dyDescent="0.2">
      <c r="A199" t="s">
        <v>1063</v>
      </c>
      <c r="B199">
        <v>2020</v>
      </c>
      <c r="C199">
        <v>0</v>
      </c>
    </row>
    <row r="200" spans="1:3" x14ac:dyDescent="0.2">
      <c r="A200" t="s">
        <v>1064</v>
      </c>
      <c r="B200">
        <v>2020</v>
      </c>
      <c r="C200">
        <v>0</v>
      </c>
    </row>
    <row r="201" spans="1:3" x14ac:dyDescent="0.2">
      <c r="A201" t="s">
        <v>1065</v>
      </c>
      <c r="B201">
        <v>2020</v>
      </c>
      <c r="C201">
        <v>0</v>
      </c>
    </row>
    <row r="202" spans="1:3" x14ac:dyDescent="0.2">
      <c r="A202" t="s">
        <v>1066</v>
      </c>
      <c r="B202">
        <v>2020</v>
      </c>
      <c r="C202">
        <v>-1902.86</v>
      </c>
    </row>
    <row r="203" spans="1:3" x14ac:dyDescent="0.2">
      <c r="A203" t="s">
        <v>1067</v>
      </c>
      <c r="B203">
        <v>2020</v>
      </c>
      <c r="C203">
        <v>213205.81</v>
      </c>
    </row>
    <row r="204" spans="1:3" x14ac:dyDescent="0.2">
      <c r="A204" t="s">
        <v>1068</v>
      </c>
      <c r="B204">
        <v>2020</v>
      </c>
      <c r="C204">
        <v>0</v>
      </c>
    </row>
    <row r="205" spans="1:3" x14ac:dyDescent="0.2">
      <c r="A205" t="s">
        <v>1069</v>
      </c>
      <c r="B205">
        <v>2020</v>
      </c>
      <c r="C205">
        <v>300</v>
      </c>
    </row>
    <row r="206" spans="1:3" x14ac:dyDescent="0.2">
      <c r="A206" t="s">
        <v>1070</v>
      </c>
      <c r="B206">
        <v>2020</v>
      </c>
      <c r="C206">
        <v>0</v>
      </c>
    </row>
    <row r="207" spans="1:3" x14ac:dyDescent="0.2">
      <c r="A207" t="s">
        <v>1071</v>
      </c>
      <c r="B207">
        <v>2020</v>
      </c>
      <c r="C207">
        <v>26616.720000000001</v>
      </c>
    </row>
    <row r="208" spans="1:3" x14ac:dyDescent="0.2">
      <c r="A208" t="s">
        <v>1072</v>
      </c>
      <c r="B208">
        <v>2020</v>
      </c>
      <c r="C208">
        <v>0</v>
      </c>
    </row>
    <row r="209" spans="1:3" x14ac:dyDescent="0.2">
      <c r="A209" t="s">
        <v>1073</v>
      </c>
      <c r="B209">
        <v>2020</v>
      </c>
      <c r="C209">
        <v>0</v>
      </c>
    </row>
    <row r="210" spans="1:3" x14ac:dyDescent="0.2">
      <c r="A210" t="s">
        <v>1074</v>
      </c>
      <c r="B210">
        <v>2020</v>
      </c>
      <c r="C210">
        <v>2350</v>
      </c>
    </row>
    <row r="211" spans="1:3" x14ac:dyDescent="0.2">
      <c r="A211" t="s">
        <v>1075</v>
      </c>
      <c r="B211">
        <v>2020</v>
      </c>
      <c r="C211">
        <v>0</v>
      </c>
    </row>
    <row r="212" spans="1:3" x14ac:dyDescent="0.2">
      <c r="A212" t="s">
        <v>1076</v>
      </c>
      <c r="B212">
        <v>2020</v>
      </c>
      <c r="C212">
        <v>0</v>
      </c>
    </row>
    <row r="213" spans="1:3" x14ac:dyDescent="0.2">
      <c r="A213" t="s">
        <v>1077</v>
      </c>
      <c r="B213">
        <v>2020</v>
      </c>
      <c r="C213">
        <v>5625</v>
      </c>
    </row>
    <row r="214" spans="1:3" x14ac:dyDescent="0.2">
      <c r="A214" t="s">
        <v>1078</v>
      </c>
      <c r="B214">
        <v>2020</v>
      </c>
      <c r="C214">
        <v>0</v>
      </c>
    </row>
    <row r="215" spans="1:3" x14ac:dyDescent="0.2">
      <c r="A215" t="s">
        <v>1079</v>
      </c>
      <c r="B215">
        <v>2020</v>
      </c>
      <c r="C215">
        <v>7048.63</v>
      </c>
    </row>
    <row r="216" spans="1:3" x14ac:dyDescent="0.2">
      <c r="A216" t="s">
        <v>1080</v>
      </c>
      <c r="B216">
        <v>2020</v>
      </c>
      <c r="C216">
        <v>214215.05</v>
      </c>
    </row>
    <row r="217" spans="1:3" x14ac:dyDescent="0.2">
      <c r="A217" t="s">
        <v>1081</v>
      </c>
      <c r="B217">
        <v>2020</v>
      </c>
      <c r="C217">
        <v>2000</v>
      </c>
    </row>
    <row r="218" spans="1:3" x14ac:dyDescent="0.2">
      <c r="A218" t="s">
        <v>1082</v>
      </c>
      <c r="B218">
        <v>2020</v>
      </c>
      <c r="C218">
        <v>0</v>
      </c>
    </row>
    <row r="219" spans="1:3" x14ac:dyDescent="0.2">
      <c r="A219" t="s">
        <v>1083</v>
      </c>
      <c r="B219">
        <v>2020</v>
      </c>
      <c r="C219">
        <v>24943.919999999998</v>
      </c>
    </row>
    <row r="220" spans="1:3" x14ac:dyDescent="0.2">
      <c r="A220" t="s">
        <v>1084</v>
      </c>
      <c r="B220">
        <v>2020</v>
      </c>
      <c r="C220">
        <v>142.36000000000001</v>
      </c>
    </row>
    <row r="221" spans="1:3" x14ac:dyDescent="0.2">
      <c r="A221" t="s">
        <v>1085</v>
      </c>
      <c r="B221">
        <v>2020</v>
      </c>
      <c r="C221">
        <v>665.16</v>
      </c>
    </row>
    <row r="222" spans="1:3" x14ac:dyDescent="0.2">
      <c r="A222" t="s">
        <v>1086</v>
      </c>
      <c r="B222">
        <v>2020</v>
      </c>
      <c r="C222">
        <v>243.64</v>
      </c>
    </row>
    <row r="223" spans="1:3" x14ac:dyDescent="0.2">
      <c r="A223" t="s">
        <v>1087</v>
      </c>
      <c r="B223">
        <v>2020</v>
      </c>
      <c r="C223">
        <v>-125232.38</v>
      </c>
    </row>
    <row r="224" spans="1:3" x14ac:dyDescent="0.2">
      <c r="A224" t="s">
        <v>1088</v>
      </c>
      <c r="B224">
        <v>2020</v>
      </c>
      <c r="C224">
        <v>-63103.08</v>
      </c>
    </row>
    <row r="225" spans="1:3" x14ac:dyDescent="0.2">
      <c r="A225" t="s">
        <v>1089</v>
      </c>
      <c r="B225">
        <v>2020</v>
      </c>
      <c r="C225">
        <v>0</v>
      </c>
    </row>
    <row r="226" spans="1:3" x14ac:dyDescent="0.2">
      <c r="A226" t="s">
        <v>1090</v>
      </c>
      <c r="B226">
        <v>2020</v>
      </c>
      <c r="C226">
        <v>0</v>
      </c>
    </row>
    <row r="227" spans="1:3" x14ac:dyDescent="0.2">
      <c r="A227" t="s">
        <v>1091</v>
      </c>
      <c r="B227">
        <v>2020</v>
      </c>
      <c r="C227">
        <v>-14620.56</v>
      </c>
    </row>
    <row r="228" spans="1:3" x14ac:dyDescent="0.2">
      <c r="A228" t="s">
        <v>1092</v>
      </c>
      <c r="B228">
        <v>2020</v>
      </c>
      <c r="C228">
        <v>-14891.09</v>
      </c>
    </row>
    <row r="229" spans="1:3" x14ac:dyDescent="0.2">
      <c r="A229" t="s">
        <v>1093</v>
      </c>
      <c r="B229">
        <v>2020</v>
      </c>
      <c r="C229">
        <v>-4122.3900000000003</v>
      </c>
    </row>
    <row r="230" spans="1:3" x14ac:dyDescent="0.2">
      <c r="A230" t="s">
        <v>1094</v>
      </c>
      <c r="B230">
        <v>2020</v>
      </c>
      <c r="C230">
        <v>0</v>
      </c>
    </row>
    <row r="231" spans="1:3" x14ac:dyDescent="0.2">
      <c r="A231" t="s">
        <v>1095</v>
      </c>
      <c r="B231">
        <v>2020</v>
      </c>
      <c r="C231">
        <v>0</v>
      </c>
    </row>
    <row r="232" spans="1:3" x14ac:dyDescent="0.2">
      <c r="A232" t="s">
        <v>1096</v>
      </c>
      <c r="B232">
        <v>2020</v>
      </c>
      <c r="C232">
        <v>0</v>
      </c>
    </row>
    <row r="233" spans="1:3" x14ac:dyDescent="0.2">
      <c r="A233" t="s">
        <v>1097</v>
      </c>
      <c r="B233">
        <v>2020</v>
      </c>
      <c r="C233">
        <v>0</v>
      </c>
    </row>
    <row r="234" spans="1:3" x14ac:dyDescent="0.2">
      <c r="A234" t="s">
        <v>1098</v>
      </c>
      <c r="B234">
        <v>2020</v>
      </c>
      <c r="C234">
        <v>6219.64</v>
      </c>
    </row>
    <row r="235" spans="1:3" x14ac:dyDescent="0.2">
      <c r="A235" t="s">
        <v>1099</v>
      </c>
      <c r="B235">
        <v>2020</v>
      </c>
      <c r="C235">
        <v>0</v>
      </c>
    </row>
    <row r="236" spans="1:3" x14ac:dyDescent="0.2">
      <c r="A236" t="s">
        <v>1100</v>
      </c>
      <c r="B236">
        <v>2020</v>
      </c>
      <c r="C236">
        <v>0</v>
      </c>
    </row>
    <row r="237" spans="1:3" x14ac:dyDescent="0.2">
      <c r="A237" t="s">
        <v>1101</v>
      </c>
      <c r="B237">
        <v>2020</v>
      </c>
      <c r="C237">
        <v>0</v>
      </c>
    </row>
    <row r="238" spans="1:3" x14ac:dyDescent="0.2">
      <c r="A238" t="s">
        <v>1102</v>
      </c>
      <c r="B238">
        <v>2020</v>
      </c>
      <c r="C238">
        <v>0</v>
      </c>
    </row>
    <row r="239" spans="1:3" x14ac:dyDescent="0.2">
      <c r="A239" t="s">
        <v>1103</v>
      </c>
      <c r="B239">
        <v>2020</v>
      </c>
      <c r="C239">
        <v>0</v>
      </c>
    </row>
    <row r="240" spans="1:3" x14ac:dyDescent="0.2">
      <c r="A240" t="s">
        <v>1104</v>
      </c>
      <c r="B240">
        <v>2020</v>
      </c>
      <c r="C240">
        <v>0</v>
      </c>
    </row>
    <row r="241" spans="1:3" x14ac:dyDescent="0.2">
      <c r="A241" t="s">
        <v>1105</v>
      </c>
      <c r="B241">
        <v>2020</v>
      </c>
      <c r="C241">
        <v>0</v>
      </c>
    </row>
    <row r="242" spans="1:3" x14ac:dyDescent="0.2">
      <c r="A242" t="s">
        <v>1106</v>
      </c>
      <c r="B242">
        <v>2020</v>
      </c>
      <c r="C242">
        <v>0</v>
      </c>
    </row>
    <row r="243" spans="1:3" x14ac:dyDescent="0.2">
      <c r="A243" t="s">
        <v>1107</v>
      </c>
      <c r="B243">
        <v>2020</v>
      </c>
      <c r="C243">
        <v>0</v>
      </c>
    </row>
    <row r="244" spans="1:3" x14ac:dyDescent="0.2">
      <c r="A244" t="s">
        <v>1108</v>
      </c>
      <c r="B244">
        <v>2020</v>
      </c>
      <c r="C244">
        <v>0</v>
      </c>
    </row>
    <row r="245" spans="1:3" x14ac:dyDescent="0.2">
      <c r="A245" t="s">
        <v>1109</v>
      </c>
      <c r="B245">
        <v>2020</v>
      </c>
      <c r="C245">
        <v>0</v>
      </c>
    </row>
    <row r="246" spans="1:3" x14ac:dyDescent="0.2">
      <c r="A246" t="s">
        <v>1110</v>
      </c>
      <c r="B246">
        <v>2020</v>
      </c>
      <c r="C246">
        <v>0</v>
      </c>
    </row>
    <row r="247" spans="1:3" x14ac:dyDescent="0.2">
      <c r="A247" t="s">
        <v>1111</v>
      </c>
      <c r="B247">
        <v>2020</v>
      </c>
      <c r="C247">
        <v>0</v>
      </c>
    </row>
    <row r="248" spans="1:3" x14ac:dyDescent="0.2">
      <c r="A248" t="s">
        <v>1112</v>
      </c>
      <c r="B248">
        <v>2020</v>
      </c>
      <c r="C248">
        <v>0</v>
      </c>
    </row>
    <row r="249" spans="1:3" x14ac:dyDescent="0.2">
      <c r="A249" t="s">
        <v>1113</v>
      </c>
      <c r="B249">
        <v>2020</v>
      </c>
      <c r="C249">
        <v>0</v>
      </c>
    </row>
    <row r="250" spans="1:3" x14ac:dyDescent="0.2">
      <c r="A250" t="s">
        <v>1114</v>
      </c>
      <c r="B250">
        <v>2020</v>
      </c>
      <c r="C250">
        <v>0</v>
      </c>
    </row>
    <row r="251" spans="1:3" x14ac:dyDescent="0.2">
      <c r="A251" t="s">
        <v>1115</v>
      </c>
      <c r="B251">
        <v>2020</v>
      </c>
      <c r="C251">
        <v>0</v>
      </c>
    </row>
    <row r="252" spans="1:3" x14ac:dyDescent="0.2">
      <c r="A252" t="s">
        <v>1116</v>
      </c>
      <c r="B252">
        <v>2020</v>
      </c>
      <c r="C252">
        <v>0</v>
      </c>
    </row>
    <row r="253" spans="1:3" x14ac:dyDescent="0.2">
      <c r="A253" t="s">
        <v>1117</v>
      </c>
      <c r="B253">
        <v>2020</v>
      </c>
      <c r="C253">
        <v>0</v>
      </c>
    </row>
    <row r="254" spans="1:3" x14ac:dyDescent="0.2">
      <c r="A254" t="s">
        <v>1118</v>
      </c>
      <c r="B254">
        <v>2020</v>
      </c>
      <c r="C254">
        <v>0</v>
      </c>
    </row>
    <row r="255" spans="1:3" x14ac:dyDescent="0.2">
      <c r="A255" t="s">
        <v>1119</v>
      </c>
      <c r="B255">
        <v>2020</v>
      </c>
      <c r="C255">
        <v>0</v>
      </c>
    </row>
    <row r="256" spans="1:3" x14ac:dyDescent="0.2">
      <c r="A256" t="s">
        <v>1120</v>
      </c>
      <c r="B256">
        <v>2020</v>
      </c>
      <c r="C256">
        <v>0</v>
      </c>
    </row>
    <row r="257" spans="1:3" x14ac:dyDescent="0.2">
      <c r="A257" t="s">
        <v>1121</v>
      </c>
      <c r="B257">
        <v>2020</v>
      </c>
      <c r="C257">
        <v>0</v>
      </c>
    </row>
    <row r="258" spans="1:3" x14ac:dyDescent="0.2">
      <c r="A258" t="s">
        <v>1122</v>
      </c>
      <c r="B258">
        <v>2020</v>
      </c>
      <c r="C258">
        <v>0</v>
      </c>
    </row>
    <row r="259" spans="1:3" x14ac:dyDescent="0.2">
      <c r="A259" t="s">
        <v>1123</v>
      </c>
      <c r="B259">
        <v>2020</v>
      </c>
      <c r="C259">
        <v>0</v>
      </c>
    </row>
    <row r="260" spans="1:3" x14ac:dyDescent="0.2">
      <c r="A260" t="s">
        <v>1124</v>
      </c>
      <c r="B260">
        <v>2020</v>
      </c>
      <c r="C260">
        <v>0</v>
      </c>
    </row>
    <row r="261" spans="1:3" x14ac:dyDescent="0.2">
      <c r="A261" t="s">
        <v>1125</v>
      </c>
      <c r="B261">
        <v>2020</v>
      </c>
      <c r="C261">
        <v>0</v>
      </c>
    </row>
    <row r="262" spans="1:3" x14ac:dyDescent="0.2">
      <c r="A262" t="s">
        <v>1126</v>
      </c>
      <c r="B262">
        <v>2020</v>
      </c>
      <c r="C262">
        <v>0</v>
      </c>
    </row>
    <row r="263" spans="1:3" x14ac:dyDescent="0.2">
      <c r="A263" t="s">
        <v>1127</v>
      </c>
      <c r="B263">
        <v>2020</v>
      </c>
      <c r="C263">
        <v>0</v>
      </c>
    </row>
    <row r="264" spans="1:3" x14ac:dyDescent="0.2">
      <c r="A264" t="s">
        <v>1128</v>
      </c>
      <c r="B264">
        <v>2020</v>
      </c>
      <c r="C264">
        <v>0</v>
      </c>
    </row>
    <row r="265" spans="1:3" x14ac:dyDescent="0.2">
      <c r="A265" t="s">
        <v>1129</v>
      </c>
      <c r="B265">
        <v>2020</v>
      </c>
      <c r="C265">
        <v>-27715.599999999999</v>
      </c>
    </row>
    <row r="266" spans="1:3" x14ac:dyDescent="0.2">
      <c r="A266" t="s">
        <v>1130</v>
      </c>
      <c r="B266">
        <v>2020</v>
      </c>
      <c r="C266">
        <v>-20500</v>
      </c>
    </row>
    <row r="267" spans="1:3" x14ac:dyDescent="0.2">
      <c r="A267" t="s">
        <v>1131</v>
      </c>
      <c r="B267">
        <v>2020</v>
      </c>
      <c r="C267">
        <v>88347.86</v>
      </c>
    </row>
    <row r="268" spans="1:3" x14ac:dyDescent="0.2">
      <c r="A268" t="s">
        <v>1132</v>
      </c>
      <c r="B268">
        <v>2020</v>
      </c>
      <c r="C268">
        <v>-231528.29</v>
      </c>
    </row>
    <row r="269" spans="1:3" x14ac:dyDescent="0.2">
      <c r="A269" t="s">
        <v>1133</v>
      </c>
      <c r="B269">
        <v>2020</v>
      </c>
      <c r="C269">
        <v>119976.59</v>
      </c>
    </row>
    <row r="270" spans="1:3" x14ac:dyDescent="0.2">
      <c r="A270" t="s">
        <v>1134</v>
      </c>
      <c r="B270">
        <v>2020</v>
      </c>
      <c r="C270">
        <v>-35746.17</v>
      </c>
    </row>
    <row r="271" spans="1:3" x14ac:dyDescent="0.2">
      <c r="A271" t="s">
        <v>1135</v>
      </c>
      <c r="B271">
        <v>2020</v>
      </c>
      <c r="C271">
        <v>-16465.89</v>
      </c>
    </row>
    <row r="272" spans="1:3" x14ac:dyDescent="0.2">
      <c r="A272" t="s">
        <v>1136</v>
      </c>
      <c r="B272">
        <v>2020</v>
      </c>
      <c r="C272">
        <v>0</v>
      </c>
    </row>
    <row r="273" spans="1:3" x14ac:dyDescent="0.2">
      <c r="A273" t="s">
        <v>1137</v>
      </c>
      <c r="B273">
        <v>2020</v>
      </c>
      <c r="C273">
        <v>557</v>
      </c>
    </row>
    <row r="274" spans="1:3" x14ac:dyDescent="0.2">
      <c r="A274" t="s">
        <v>1138</v>
      </c>
      <c r="B274">
        <v>2020</v>
      </c>
      <c r="C274">
        <v>-28366</v>
      </c>
    </row>
    <row r="275" spans="1:3" x14ac:dyDescent="0.2">
      <c r="A275" t="s">
        <v>1139</v>
      </c>
      <c r="B275">
        <v>2020</v>
      </c>
      <c r="C275">
        <v>-2850</v>
      </c>
    </row>
    <row r="276" spans="1:3" x14ac:dyDescent="0.2">
      <c r="A276" t="s">
        <v>1140</v>
      </c>
      <c r="B276">
        <v>2020</v>
      </c>
      <c r="C276">
        <v>0</v>
      </c>
    </row>
    <row r="277" spans="1:3" x14ac:dyDescent="0.2">
      <c r="A277" t="s">
        <v>1141</v>
      </c>
      <c r="B277">
        <v>2020</v>
      </c>
      <c r="C277">
        <v>-1650</v>
      </c>
    </row>
    <row r="278" spans="1:3" x14ac:dyDescent="0.2">
      <c r="A278" t="s">
        <v>1142</v>
      </c>
      <c r="B278">
        <v>2020</v>
      </c>
      <c r="C278">
        <v>0</v>
      </c>
    </row>
    <row r="279" spans="1:3" x14ac:dyDescent="0.2">
      <c r="A279" t="s">
        <v>1143</v>
      </c>
      <c r="B279">
        <v>2020</v>
      </c>
      <c r="C279">
        <v>0</v>
      </c>
    </row>
    <row r="280" spans="1:3" x14ac:dyDescent="0.2">
      <c r="A280" t="s">
        <v>1144</v>
      </c>
      <c r="B280">
        <v>2020</v>
      </c>
      <c r="C280">
        <v>0</v>
      </c>
    </row>
    <row r="281" spans="1:3" x14ac:dyDescent="0.2">
      <c r="A281" t="s">
        <v>1145</v>
      </c>
      <c r="B281">
        <v>2020</v>
      </c>
      <c r="C281">
        <v>0</v>
      </c>
    </row>
    <row r="282" spans="1:3" x14ac:dyDescent="0.2">
      <c r="A282" t="s">
        <v>1146</v>
      </c>
      <c r="B282">
        <v>2020</v>
      </c>
      <c r="C282">
        <v>0</v>
      </c>
    </row>
    <row r="283" spans="1:3" x14ac:dyDescent="0.2">
      <c r="A283" t="s">
        <v>1147</v>
      </c>
      <c r="B283">
        <v>2020</v>
      </c>
      <c r="C283">
        <v>0</v>
      </c>
    </row>
    <row r="284" spans="1:3" x14ac:dyDescent="0.2">
      <c r="A284" t="s">
        <v>1148</v>
      </c>
      <c r="B284">
        <v>2020</v>
      </c>
      <c r="C284">
        <v>0</v>
      </c>
    </row>
    <row r="285" spans="1:3" x14ac:dyDescent="0.2">
      <c r="A285" t="s">
        <v>1149</v>
      </c>
      <c r="B285">
        <v>2020</v>
      </c>
      <c r="C285">
        <v>0</v>
      </c>
    </row>
    <row r="286" spans="1:3" x14ac:dyDescent="0.2">
      <c r="A286" t="s">
        <v>1150</v>
      </c>
      <c r="B286">
        <v>2020</v>
      </c>
      <c r="C286">
        <v>0</v>
      </c>
    </row>
    <row r="287" spans="1:3" x14ac:dyDescent="0.2">
      <c r="A287" t="s">
        <v>1151</v>
      </c>
      <c r="B287">
        <v>2020</v>
      </c>
      <c r="C287">
        <v>0</v>
      </c>
    </row>
    <row r="288" spans="1:3" x14ac:dyDescent="0.2">
      <c r="A288" t="s">
        <v>1152</v>
      </c>
      <c r="B288">
        <v>2020</v>
      </c>
      <c r="C288">
        <v>0</v>
      </c>
    </row>
    <row r="289" spans="1:3" x14ac:dyDescent="0.2">
      <c r="A289" t="s">
        <v>1153</v>
      </c>
      <c r="B289">
        <v>2020</v>
      </c>
      <c r="C289">
        <v>0</v>
      </c>
    </row>
    <row r="290" spans="1:3" x14ac:dyDescent="0.2">
      <c r="A290" t="s">
        <v>1154</v>
      </c>
      <c r="B290">
        <v>2020</v>
      </c>
      <c r="C290">
        <v>0</v>
      </c>
    </row>
    <row r="291" spans="1:3" x14ac:dyDescent="0.2">
      <c r="A291" t="s">
        <v>1155</v>
      </c>
      <c r="B291">
        <v>2020</v>
      </c>
      <c r="C291">
        <v>0</v>
      </c>
    </row>
    <row r="292" spans="1:3" x14ac:dyDescent="0.2">
      <c r="A292" t="s">
        <v>1156</v>
      </c>
      <c r="B292">
        <v>2020</v>
      </c>
      <c r="C292">
        <v>0</v>
      </c>
    </row>
    <row r="293" spans="1:3" x14ac:dyDescent="0.2">
      <c r="A293" t="s">
        <v>1157</v>
      </c>
      <c r="B293">
        <v>2020</v>
      </c>
      <c r="C293">
        <v>0</v>
      </c>
    </row>
    <row r="294" spans="1:3" x14ac:dyDescent="0.2">
      <c r="A294" t="s">
        <v>1158</v>
      </c>
      <c r="B294">
        <v>2020</v>
      </c>
      <c r="C294">
        <v>0</v>
      </c>
    </row>
    <row r="295" spans="1:3" x14ac:dyDescent="0.2">
      <c r="A295" t="s">
        <v>1159</v>
      </c>
      <c r="B295">
        <v>2020</v>
      </c>
      <c r="C295">
        <v>-5833685.21</v>
      </c>
    </row>
    <row r="296" spans="1:3" x14ac:dyDescent="0.2">
      <c r="A296" t="s">
        <v>1160</v>
      </c>
      <c r="B296">
        <v>2020</v>
      </c>
      <c r="C296">
        <v>0</v>
      </c>
    </row>
    <row r="297" spans="1:3" x14ac:dyDescent="0.2">
      <c r="A297" t="s">
        <v>1161</v>
      </c>
      <c r="B297">
        <v>2020</v>
      </c>
      <c r="C297">
        <v>-50000</v>
      </c>
    </row>
    <row r="298" spans="1:3" x14ac:dyDescent="0.2">
      <c r="A298" t="s">
        <v>1162</v>
      </c>
      <c r="B298">
        <v>2020</v>
      </c>
      <c r="C298">
        <v>-39004.379999999997</v>
      </c>
    </row>
    <row r="299" spans="1:3" x14ac:dyDescent="0.2">
      <c r="A299" t="s">
        <v>1163</v>
      </c>
      <c r="B299">
        <v>2020</v>
      </c>
      <c r="C299">
        <v>0</v>
      </c>
    </row>
    <row r="300" spans="1:3" x14ac:dyDescent="0.2">
      <c r="A300" t="s">
        <v>1164</v>
      </c>
      <c r="B300">
        <v>2020</v>
      </c>
      <c r="C300">
        <v>0</v>
      </c>
    </row>
    <row r="301" spans="1:3" x14ac:dyDescent="0.2">
      <c r="A301" t="s">
        <v>1165</v>
      </c>
      <c r="B301">
        <v>2020</v>
      </c>
      <c r="C301">
        <v>0</v>
      </c>
    </row>
    <row r="302" spans="1:3" x14ac:dyDescent="0.2">
      <c r="A302" t="s">
        <v>1166</v>
      </c>
      <c r="B302">
        <v>2020</v>
      </c>
      <c r="C302">
        <v>0</v>
      </c>
    </row>
    <row r="303" spans="1:3" x14ac:dyDescent="0.2">
      <c r="A303" t="s">
        <v>1167</v>
      </c>
      <c r="B303">
        <v>2020</v>
      </c>
      <c r="C303">
        <v>0</v>
      </c>
    </row>
    <row r="304" spans="1:3" x14ac:dyDescent="0.2">
      <c r="A304" t="s">
        <v>1168</v>
      </c>
      <c r="B304">
        <v>2020</v>
      </c>
      <c r="C304">
        <v>0</v>
      </c>
    </row>
    <row r="305" spans="1:3" x14ac:dyDescent="0.2">
      <c r="A305" t="s">
        <v>1169</v>
      </c>
      <c r="B305">
        <v>2020</v>
      </c>
      <c r="C305">
        <v>0</v>
      </c>
    </row>
    <row r="306" spans="1:3" x14ac:dyDescent="0.2">
      <c r="A306" t="s">
        <v>1170</v>
      </c>
      <c r="B306">
        <v>2020</v>
      </c>
      <c r="C306">
        <v>0</v>
      </c>
    </row>
    <row r="307" spans="1:3" x14ac:dyDescent="0.2">
      <c r="A307" t="s">
        <v>1171</v>
      </c>
      <c r="B307">
        <v>2020</v>
      </c>
      <c r="C307">
        <v>6605849.9800000004</v>
      </c>
    </row>
    <row r="308" spans="1:3" x14ac:dyDescent="0.2">
      <c r="A308" t="s">
        <v>1172</v>
      </c>
      <c r="B308">
        <v>2020</v>
      </c>
      <c r="C308">
        <v>0</v>
      </c>
    </row>
    <row r="309" spans="1:3" x14ac:dyDescent="0.2">
      <c r="A309" t="s">
        <v>1173</v>
      </c>
      <c r="B309">
        <v>2020</v>
      </c>
      <c r="C309">
        <v>0</v>
      </c>
    </row>
    <row r="310" spans="1:3" x14ac:dyDescent="0.2">
      <c r="A310" t="s">
        <v>1174</v>
      </c>
      <c r="B310">
        <v>2020</v>
      </c>
      <c r="C310">
        <v>-1000000</v>
      </c>
    </row>
    <row r="953" spans="1:1" x14ac:dyDescent="0.2">
      <c r="A953" s="174"/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2"/>
  <dimension ref="A1:F9"/>
  <sheetViews>
    <sheetView workbookViewId="0">
      <selection activeCell="F4" sqref="F4"/>
    </sheetView>
  </sheetViews>
  <sheetFormatPr defaultRowHeight="12.75" x14ac:dyDescent="0.2"/>
  <cols>
    <col min="2" max="2" width="10" bestFit="1" customWidth="1"/>
    <col min="5" max="5" width="5" bestFit="1" customWidth="1"/>
    <col min="6" max="6" width="9.5703125" bestFit="1" customWidth="1"/>
  </cols>
  <sheetData>
    <row r="1" spans="1:6" ht="13.5" thickBot="1" x14ac:dyDescent="0.25">
      <c r="A1" s="1" t="s">
        <v>510</v>
      </c>
      <c r="B1" s="1" t="s">
        <v>511</v>
      </c>
      <c r="C1" s="1"/>
      <c r="D1" s="1"/>
      <c r="E1" s="1"/>
      <c r="F1" s="1"/>
    </row>
    <row r="2" spans="1:6" x14ac:dyDescent="0.2">
      <c r="A2" t="s">
        <v>7716</v>
      </c>
      <c r="B2">
        <v>48288.45</v>
      </c>
      <c r="E2" t="str">
        <f>MID(Sheet2!$D$3,1,4)</f>
        <v>2020</v>
      </c>
      <c r="F2">
        <f>VLOOKUP($E$2,$A$2:$B$98,2,FALSE)</f>
        <v>-48713.279999999999</v>
      </c>
    </row>
    <row r="3" spans="1:6" x14ac:dyDescent="0.2">
      <c r="A3" t="s">
        <v>7717</v>
      </c>
      <c r="B3">
        <v>79821</v>
      </c>
      <c r="E3" t="str">
        <f>MID(E2-1,1,4)</f>
        <v>2019</v>
      </c>
      <c r="F3">
        <f>VLOOKUP($E$3,$A$2:$B$9,2,FALSE)</f>
        <v>79821</v>
      </c>
    </row>
    <row r="4" spans="1:6" x14ac:dyDescent="0.2">
      <c r="A4" t="s">
        <v>7718</v>
      </c>
      <c r="B4">
        <v>-56574.91</v>
      </c>
    </row>
    <row r="5" spans="1:6" x14ac:dyDescent="0.2">
      <c r="A5" t="s">
        <v>7719</v>
      </c>
      <c r="B5">
        <v>-14506.22</v>
      </c>
    </row>
    <row r="6" spans="1:6" x14ac:dyDescent="0.2">
      <c r="A6" t="s">
        <v>7720</v>
      </c>
      <c r="B6">
        <v>-7891.26</v>
      </c>
    </row>
    <row r="7" spans="1:6" x14ac:dyDescent="0.2">
      <c r="A7" t="s">
        <v>1546</v>
      </c>
      <c r="B7">
        <v>-48713.279999999999</v>
      </c>
    </row>
    <row r="8" spans="1:6" x14ac:dyDescent="0.2">
      <c r="A8" t="s">
        <v>7721</v>
      </c>
      <c r="B8">
        <v>107123.79</v>
      </c>
    </row>
    <row r="9" spans="1:6" x14ac:dyDescent="0.2">
      <c r="A9" t="s">
        <v>7722</v>
      </c>
      <c r="B9">
        <v>1096.83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3"/>
  <dimension ref="A1:O362"/>
  <sheetViews>
    <sheetView topLeftCell="A323" zoomScaleNormal="100" workbookViewId="0">
      <selection activeCell="B35" sqref="B35"/>
    </sheetView>
  </sheetViews>
  <sheetFormatPr defaultRowHeight="12.75" x14ac:dyDescent="0.2"/>
  <cols>
    <col min="1" max="1" width="21.7109375" style="182" bestFit="1" customWidth="1"/>
    <col min="2" max="2" width="39.7109375" style="182" bestFit="1" customWidth="1"/>
    <col min="3" max="3" width="14.85546875" style="182" bestFit="1" customWidth="1"/>
    <col min="4" max="4" width="16.140625" style="182" customWidth="1"/>
    <col min="5" max="5" width="19.7109375" style="182" customWidth="1"/>
    <col min="6" max="6" width="9.140625" style="182"/>
    <col min="7" max="7" width="11.28515625" style="182" bestFit="1" customWidth="1"/>
    <col min="8" max="8" width="12.7109375" style="182" bestFit="1" customWidth="1"/>
    <col min="9" max="9" width="12.85546875" style="182" bestFit="1" customWidth="1"/>
    <col min="10" max="14" width="9.140625" style="182"/>
    <col min="15" max="15" width="9.140625" style="182" hidden="1" customWidth="1"/>
    <col min="16" max="16384" width="9.140625" style="182"/>
  </cols>
  <sheetData>
    <row r="1" spans="1:15" x14ac:dyDescent="0.2">
      <c r="E1" s="196"/>
    </row>
    <row r="2" spans="1:15" x14ac:dyDescent="0.2">
      <c r="E2" s="196"/>
    </row>
    <row r="3" spans="1:15" ht="23.25" x14ac:dyDescent="0.35">
      <c r="A3" s="321" t="str">
        <f>Sheet1!$BM$2</f>
        <v xml:space="preserve">THE ADELAIDE REVIEW PTY LTD                                 </v>
      </c>
      <c r="B3" s="321"/>
      <c r="C3" s="321"/>
      <c r="D3" s="321"/>
      <c r="E3" s="321"/>
    </row>
    <row r="4" spans="1:15" x14ac:dyDescent="0.2">
      <c r="A4" s="202" t="s">
        <v>503</v>
      </c>
      <c r="B4" s="199"/>
      <c r="C4" s="198"/>
      <c r="D4" s="197"/>
      <c r="E4" s="196"/>
    </row>
    <row r="5" spans="1:15" x14ac:dyDescent="0.2">
      <c r="A5" s="197"/>
      <c r="B5" s="199" t="str">
        <f>"For The Year Ending "&amp;Lookup!A1</f>
        <v>For The Year Ending December 2020</v>
      </c>
      <c r="C5" s="198"/>
      <c r="D5" s="197"/>
      <c r="E5" s="196"/>
    </row>
    <row r="6" spans="1:15" x14ac:dyDescent="0.2">
      <c r="A6" s="193"/>
      <c r="B6" s="193"/>
      <c r="C6" s="201"/>
      <c r="D6" s="186"/>
      <c r="E6" s="196"/>
    </row>
    <row r="7" spans="1:15" x14ac:dyDescent="0.2">
      <c r="A7" s="193"/>
      <c r="B7" s="193"/>
      <c r="C7" s="202"/>
      <c r="D7" s="197"/>
      <c r="E7" s="196"/>
    </row>
    <row r="8" spans="1:15" x14ac:dyDescent="0.2">
      <c r="A8" s="193"/>
      <c r="B8" s="193"/>
      <c r="C8" s="201"/>
      <c r="D8" s="186"/>
      <c r="E8" s="196"/>
    </row>
    <row r="9" spans="1:15" x14ac:dyDescent="0.2">
      <c r="A9" s="200" t="s">
        <v>502</v>
      </c>
      <c r="B9" s="199"/>
      <c r="C9" s="198"/>
      <c r="D9" s="197"/>
      <c r="E9" s="196"/>
    </row>
    <row r="10" spans="1:15" x14ac:dyDescent="0.2">
      <c r="A10" s="193"/>
      <c r="B10" s="193"/>
      <c r="C10" s="193"/>
      <c r="D10" s="193"/>
      <c r="E10" s="196"/>
    </row>
    <row r="11" spans="1:15" x14ac:dyDescent="0.2">
      <c r="A11" s="193"/>
      <c r="B11" s="193"/>
      <c r="C11" s="195" t="s">
        <v>501</v>
      </c>
      <c r="D11" s="195" t="s">
        <v>441</v>
      </c>
      <c r="E11" s="194"/>
    </row>
    <row r="12" spans="1:15" x14ac:dyDescent="0.2">
      <c r="A12" s="193"/>
      <c r="B12" s="193"/>
      <c r="C12" s="192" t="s">
        <v>28</v>
      </c>
      <c r="D12" s="192" t="s">
        <v>28</v>
      </c>
      <c r="E12" s="191" t="s">
        <v>500</v>
      </c>
    </row>
    <row r="13" spans="1:15" x14ac:dyDescent="0.2">
      <c r="A13" s="187" t="s">
        <v>499</v>
      </c>
      <c r="B13" s="184"/>
      <c r="C13" s="186"/>
      <c r="D13" s="186"/>
      <c r="E13" s="183"/>
    </row>
    <row r="14" spans="1:15" x14ac:dyDescent="0.2">
      <c r="A14" s="184"/>
      <c r="B14" s="187" t="s">
        <v>498</v>
      </c>
      <c r="C14" s="186"/>
      <c r="D14" s="186"/>
      <c r="E14" s="183"/>
    </row>
    <row r="15" spans="1:15" x14ac:dyDescent="0.2">
      <c r="A15" s="184" t="str">
        <f>'20'!A2</f>
        <v>50100-G12</v>
      </c>
      <c r="B15" t="str">
        <f>IFERROR(LEFT(IFERROR(INDEX(Sheet5!$C$2:$C$1300,MATCH($A15,Sheet5!$A$2:$A$1300,0)),"-"),FIND(",",IFERROR(INDEX(Sheet5!$C$2:$C$1300,MATCH($A15,Sheet5!$A$2:$A$1300,0)),"-"),1)-1),IFERROR(INDEX(Sheet5!$C$2:$C$1300,MATCH($A15,Sheet5!$A$2:$A$1300,0)),"-"))</f>
        <v xml:space="preserve">National Australia Bank-TAR                                 </v>
      </c>
      <c r="C15" s="186">
        <f>IFERROR(INDEX(Lookup!$BH$9:$BH$2065,MATCH($A15,Lookup!$A$9:$A$2065,0)),0)</f>
        <v>137002.87</v>
      </c>
      <c r="D15" s="186">
        <f>IFERROR(INDEX(Lookup!$BJ$9:$BJ$2065,MATCH($A15,Lookup!$A$9:$A$2065,0)),0)</f>
        <v>91448.139999999985</v>
      </c>
      <c r="E15" s="201">
        <f>+C15-D15</f>
        <v>45554.73000000001</v>
      </c>
      <c r="H15" s="184"/>
      <c r="O15" s="182">
        <f>+IF(A15&gt;0,1,0)</f>
        <v>1</v>
      </c>
    </row>
    <row r="16" spans="1:15" x14ac:dyDescent="0.2">
      <c r="A16" s="184" t="str">
        <f>'20'!A3</f>
        <v>50120-G12</v>
      </c>
      <c r="B16" t="str">
        <f>IFERROR(LEFT(IFERROR(INDEX(Sheet5!$C$2:$C$1300,MATCH($A16,Sheet5!$A$2:$A$1300,0)),"-"),FIND(",",IFERROR(INDEX(Sheet5!$C$2:$C$1300,MATCH($A16,Sheet5!$A$2:$A$1300,0)),"-"),1)-1),IFERROR(INDEX(Sheet5!$C$2:$C$1300,MATCH($A16,Sheet5!$A$2:$A$1300,0)),"-"))</f>
        <v xml:space="preserve">Undeposited Funds-TAR                                       </v>
      </c>
      <c r="C16" s="186">
        <f>IFERROR(INDEX(Lookup!$BH$9:$BH$2065,MATCH($A16,Lookup!$A$9:$A$2065,0)),0)</f>
        <v>0</v>
      </c>
      <c r="D16" s="186">
        <f>IFERROR(INDEX(Lookup!$BJ$9:$BJ$2065,MATCH($A16,Lookup!$A$9:$A$2065,0)),0)</f>
        <v>0</v>
      </c>
      <c r="E16" s="201">
        <f t="shared" ref="E16:E24" si="0">+C16-D16</f>
        <v>0</v>
      </c>
      <c r="H16" s="184"/>
      <c r="O16" s="182">
        <f t="shared" ref="O16:O79" si="1">+IF(A16&gt;0,1,0)</f>
        <v>1</v>
      </c>
    </row>
    <row r="17" spans="1:15" x14ac:dyDescent="0.2">
      <c r="A17" s="184" t="str">
        <f>'20'!A4</f>
        <v>50140-G12</v>
      </c>
      <c r="B17" t="str">
        <f>IFERROR(LEFT(IFERROR(INDEX(Sheet5!$C$2:$C$1300,MATCH($A17,Sheet5!$A$2:$A$1300,0)),"-"),FIND(",",IFERROR(INDEX(Sheet5!$C$2:$C$1300,MATCH($A17,Sheet5!$A$2:$A$1300,0)),"-"),1)-1),IFERROR(INDEX(Sheet5!$C$2:$C$1300,MATCH($A17,Sheet5!$A$2:$A$1300,0)),"-"))</f>
        <v xml:space="preserve">Undeposited Funds - Credit Cards-TAR                        </v>
      </c>
      <c r="C17" s="186">
        <f>IFERROR(INDEX(Lookup!$BH$9:$BH$2065,MATCH($A17,Lookup!$A$9:$A$2065,0)),0)</f>
        <v>0</v>
      </c>
      <c r="D17" s="186">
        <f>IFERROR(INDEX(Lookup!$BJ$9:$BJ$2065,MATCH($A17,Lookup!$A$9:$A$2065,0)),0)</f>
        <v>0</v>
      </c>
      <c r="E17" s="201">
        <f t="shared" si="0"/>
        <v>0</v>
      </c>
      <c r="H17" s="184"/>
      <c r="O17" s="182">
        <f t="shared" si="1"/>
        <v>1</v>
      </c>
    </row>
    <row r="18" spans="1:15" x14ac:dyDescent="0.2">
      <c r="A18" s="184" t="str">
        <f>'20'!A5</f>
        <v>50160-G12</v>
      </c>
      <c r="B18" t="str">
        <f>IFERROR(LEFT(IFERROR(INDEX(Sheet5!$C$2:$C$1300,MATCH($A18,Sheet5!$A$2:$A$1300,0)),"-"),FIND(",",IFERROR(INDEX(Sheet5!$C$2:$C$1300,MATCH($A18,Sheet5!$A$2:$A$1300,0)),"-"),1)-1),IFERROR(INDEX(Sheet5!$C$2:$C$1300,MATCH($A18,Sheet5!$A$2:$A$1300,0)),"-"))</f>
        <v xml:space="preserve">Electronic Clearing -TAR                                    </v>
      </c>
      <c r="C18" s="186">
        <f>IFERROR(INDEX(Lookup!$BH$9:$BH$2065,MATCH($A18,Lookup!$A$9:$A$2065,0)),0)</f>
        <v>0</v>
      </c>
      <c r="D18" s="186">
        <f>IFERROR(INDEX(Lookup!$BJ$9:$BJ$2065,MATCH($A18,Lookup!$A$9:$A$2065,0)),0)</f>
        <v>0</v>
      </c>
      <c r="E18" s="201">
        <f t="shared" si="0"/>
        <v>0</v>
      </c>
      <c r="H18" s="184"/>
      <c r="O18" s="182">
        <f t="shared" si="1"/>
        <v>1</v>
      </c>
    </row>
    <row r="19" spans="1:15" x14ac:dyDescent="0.2">
      <c r="A19" s="184" t="str">
        <f>'20'!A6</f>
        <v>50180-G12</v>
      </c>
      <c r="B19" t="str">
        <f>IFERROR(LEFT(IFERROR(INDEX(Sheet5!$C$2:$C$1300,MATCH($A19,Sheet5!$A$2:$A$1300,0)),"-"),FIND(",",IFERROR(INDEX(Sheet5!$C$2:$C$1300,MATCH($A19,Sheet5!$A$2:$A$1300,0)),"-"),1)-1),IFERROR(INDEX(Sheet5!$C$2:$C$1300,MATCH($A19,Sheet5!$A$2:$A$1300,0)),"-"))</f>
        <v xml:space="preserve">Wages Clearing                                              </v>
      </c>
      <c r="C19" s="186">
        <f>IFERROR(INDEX(Lookup!$BH$9:$BH$2065,MATCH($A19,Lookup!$A$9:$A$2065,0)),0)</f>
        <v>0</v>
      </c>
      <c r="D19" s="186">
        <f>IFERROR(INDEX(Lookup!$BJ$9:$BJ$2065,MATCH($A19,Lookup!$A$9:$A$2065,0)),0)</f>
        <v>0</v>
      </c>
      <c r="E19" s="201">
        <f t="shared" si="0"/>
        <v>0</v>
      </c>
      <c r="O19" s="182">
        <f t="shared" si="1"/>
        <v>1</v>
      </c>
    </row>
    <row r="20" spans="1:15" hidden="1" x14ac:dyDescent="0.2">
      <c r="A20" s="184">
        <f>'20'!A7</f>
        <v>0</v>
      </c>
      <c r="B20" t="str">
        <f>IFERROR(LEFT(IFERROR(INDEX(Sheet5!$C$2:$C$1300,MATCH($A20,Sheet5!$A$2:$A$1300,0)),"-"),FIND(",",IFERROR(INDEX(Sheet5!$C$2:$C$1300,MATCH($A20,Sheet5!$A$2:$A$1300,0)),"-"),1)-1),IFERROR(INDEX(Sheet5!$C$2:$C$1300,MATCH($A20,Sheet5!$A$2:$A$1300,0)),"-"))</f>
        <v>-</v>
      </c>
      <c r="C20" s="186">
        <f>IFERROR(INDEX(Lookup!$BH$9:$BH$2065,MATCH($A20,Lookup!$A$9:$A$2065,0)),0)</f>
        <v>0</v>
      </c>
      <c r="D20" s="186">
        <f>IFERROR(INDEX(Lookup!$BJ$9:$BJ$2065,MATCH($A20,Lookup!$A$9:$A$2065,0)),0)</f>
        <v>0</v>
      </c>
      <c r="E20" s="201">
        <f t="shared" si="0"/>
        <v>0</v>
      </c>
      <c r="O20" s="182">
        <f t="shared" si="1"/>
        <v>0</v>
      </c>
    </row>
    <row r="21" spans="1:15" hidden="1" x14ac:dyDescent="0.2">
      <c r="A21" s="184">
        <f>'20'!A8</f>
        <v>0</v>
      </c>
      <c r="B21" t="str">
        <f>IFERROR(LEFT(IFERROR(INDEX(Sheet5!$C$2:$C$1300,MATCH($A21,Sheet5!$A$2:$A$1300,0)),"-"),FIND(",",IFERROR(INDEX(Sheet5!$C$2:$C$1300,MATCH($A21,Sheet5!$A$2:$A$1300,0)),"-"),1)-1),IFERROR(INDEX(Sheet5!$C$2:$C$1300,MATCH($A21,Sheet5!$A$2:$A$1300,0)),"-"))</f>
        <v>-</v>
      </c>
      <c r="C21" s="186">
        <f>IFERROR(INDEX(Lookup!$BH$9:$BH$2065,MATCH($A21,Lookup!$A$9:$A$2065,0)),0)</f>
        <v>0</v>
      </c>
      <c r="D21" s="186">
        <f>IFERROR(INDEX(Lookup!$BJ$9:$BJ$2065,MATCH($A21,Lookup!$A$9:$A$2065,0)),0)</f>
        <v>0</v>
      </c>
      <c r="E21" s="201">
        <f t="shared" si="0"/>
        <v>0</v>
      </c>
      <c r="O21" s="182">
        <f t="shared" si="1"/>
        <v>0</v>
      </c>
    </row>
    <row r="22" spans="1:15" hidden="1" x14ac:dyDescent="0.2">
      <c r="A22" s="184">
        <f>'20'!A9</f>
        <v>0</v>
      </c>
      <c r="B22" t="str">
        <f>IFERROR(LEFT(IFERROR(INDEX(Sheet5!$C$2:$C$1300,MATCH($A22,Sheet5!$A$2:$A$1300,0)),"-"),FIND(",",IFERROR(INDEX(Sheet5!$C$2:$C$1300,MATCH($A22,Sheet5!$A$2:$A$1300,0)),"-"),1)-1),IFERROR(INDEX(Sheet5!$C$2:$C$1300,MATCH($A22,Sheet5!$A$2:$A$1300,0)),"-"))</f>
        <v>-</v>
      </c>
      <c r="C22" s="186">
        <f>IFERROR(INDEX(Lookup!$BH$9:$BH$2065,MATCH($A22,Lookup!$A$9:$A$2065,0)),0)</f>
        <v>0</v>
      </c>
      <c r="D22" s="186">
        <f>IFERROR(INDEX(Lookup!$BJ$9:$BJ$2065,MATCH($A22,Lookup!$A$9:$A$2065,0)),0)</f>
        <v>0</v>
      </c>
      <c r="E22" s="201">
        <f t="shared" si="0"/>
        <v>0</v>
      </c>
      <c r="O22" s="182">
        <f t="shared" si="1"/>
        <v>0</v>
      </c>
    </row>
    <row r="23" spans="1:15" hidden="1" x14ac:dyDescent="0.2">
      <c r="A23" s="184">
        <f>'20'!A10</f>
        <v>0</v>
      </c>
      <c r="B23" t="str">
        <f>IFERROR(LEFT(IFERROR(INDEX(Sheet5!$C$2:$C$1300,MATCH($A23,Sheet5!$A$2:$A$1300,0)),"-"),FIND(",",IFERROR(INDEX(Sheet5!$C$2:$C$1300,MATCH($A23,Sheet5!$A$2:$A$1300,0)),"-"),1)-1),IFERROR(INDEX(Sheet5!$C$2:$C$1300,MATCH($A23,Sheet5!$A$2:$A$1300,0)),"-"))</f>
        <v>-</v>
      </c>
      <c r="C23" s="186">
        <f>IFERROR(INDEX(Lookup!$BH$9:$BH$2065,MATCH($A23,Lookup!$A$9:$A$2065,0)),0)</f>
        <v>0</v>
      </c>
      <c r="D23" s="186">
        <f>IFERROR(INDEX(Lookup!$BJ$9:$BJ$2065,MATCH($A23,Lookup!$A$9:$A$2065,0)),0)</f>
        <v>0</v>
      </c>
      <c r="E23" s="201">
        <f t="shared" si="0"/>
        <v>0</v>
      </c>
      <c r="O23" s="182">
        <f t="shared" si="1"/>
        <v>0</v>
      </c>
    </row>
    <row r="24" spans="1:15" hidden="1" x14ac:dyDescent="0.2">
      <c r="A24" s="184">
        <f>'20'!A11</f>
        <v>0</v>
      </c>
      <c r="B24" t="str">
        <f>IFERROR(LEFT(IFERROR(INDEX(Sheet5!$C$2:$C$1300,MATCH($A24,Sheet5!$A$2:$A$1300,0)),"-"),FIND(",",IFERROR(INDEX(Sheet5!$C$2:$C$1300,MATCH($A24,Sheet5!$A$2:$A$1300,0)),"-"),1)-1),IFERROR(INDEX(Sheet5!$C$2:$C$1300,MATCH($A24,Sheet5!$A$2:$A$1300,0)),"-"))</f>
        <v>-</v>
      </c>
      <c r="C24" s="186">
        <f>IFERROR(INDEX(Lookup!$BH$9:$BH$2065,MATCH($A24,Lookup!$A$9:$A$2065,0)),0)</f>
        <v>0</v>
      </c>
      <c r="D24" s="186">
        <f>IFERROR(INDEX(Lookup!$BJ$9:$BJ$2065,MATCH($A24,Lookup!$A$9:$A$2065,0)),0)</f>
        <v>0</v>
      </c>
      <c r="E24" s="201">
        <f t="shared" si="0"/>
        <v>0</v>
      </c>
      <c r="O24" s="182">
        <f t="shared" si="1"/>
        <v>0</v>
      </c>
    </row>
    <row r="25" spans="1:15" x14ac:dyDescent="0.2">
      <c r="A25" s="184"/>
      <c r="B25" s="184" t="s">
        <v>453</v>
      </c>
      <c r="C25" s="189">
        <f>SUM(C15:C24)</f>
        <v>137002.87</v>
      </c>
      <c r="D25" s="189">
        <f>SUM(D15:D24)</f>
        <v>91448.139999999985</v>
      </c>
      <c r="E25" s="236">
        <f t="shared" ref="E25" si="2">SUM(E15:E24)</f>
        <v>45554.73000000001</v>
      </c>
      <c r="O25" s="182">
        <v>1</v>
      </c>
    </row>
    <row r="26" spans="1:15" x14ac:dyDescent="0.2">
      <c r="A26" s="184"/>
      <c r="B26" s="187" t="s">
        <v>486</v>
      </c>
      <c r="C26" s="186"/>
      <c r="D26" s="186"/>
      <c r="E26" s="183"/>
      <c r="O26" s="182">
        <v>1</v>
      </c>
    </row>
    <row r="27" spans="1:15" x14ac:dyDescent="0.2">
      <c r="A27" s="184" t="str">
        <f>'21'!A2</f>
        <v>51100-G12</v>
      </c>
      <c r="B27" t="str">
        <f>IFERROR(LEFT(IFERROR(INDEX(Sheet5!$C$2:$C$1300,MATCH($A27,Sheet5!$A$2:$A$1300,0)),"-"),FIND(",",IFERROR(INDEX(Sheet5!$C$2:$C$1300,MATCH($A27,Sheet5!$A$2:$A$1300,0)),"-"),1)-1),IFERROR(INDEX(Sheet5!$C$2:$C$1300,MATCH($A27,Sheet5!$A$2:$A$1300,0)),"-"))</f>
        <v xml:space="preserve">Trade Debtor-TAR                                            </v>
      </c>
      <c r="C27" s="186">
        <f>IFERROR(INDEX(Lookup!$BH$9:$BH$2065,MATCH($A27,Lookup!$A$9:$A$2065,0)),0)</f>
        <v>10653.999999999978</v>
      </c>
      <c r="D27" s="186">
        <f>IFERROR(INDEX(Lookup!$BJ$9:$BJ$2065,MATCH($A27,Lookup!$A$9:$A$2065,0)),0)</f>
        <v>199566.28</v>
      </c>
      <c r="E27" s="201">
        <f t="shared" ref="E27" si="3">+C27-D27</f>
        <v>-188912.28000000003</v>
      </c>
      <c r="O27" s="182">
        <f t="shared" si="1"/>
        <v>1</v>
      </c>
    </row>
    <row r="28" spans="1:15" hidden="1" x14ac:dyDescent="0.2">
      <c r="A28" s="184">
        <f>'21'!A3</f>
        <v>0</v>
      </c>
      <c r="B28" t="str">
        <f>IFERROR(LEFT(IFERROR(INDEX(Sheet5!$C$2:$C$1300,MATCH($A28,Sheet5!$A$2:$A$1300,0)),"-"),FIND(",",IFERROR(INDEX(Sheet5!$C$2:$C$1300,MATCH($A28,Sheet5!$A$2:$A$1300,0)),"-"),1)-1),IFERROR(INDEX(Sheet5!$C$2:$C$1300,MATCH($A28,Sheet5!$A$2:$A$1300,0)),"-"))</f>
        <v>-</v>
      </c>
      <c r="C28" s="186">
        <f>IFERROR(INDEX(Lookup!$BH$9:$BH$2065,MATCH($A28,Lookup!$A$9:$A$2065,0)),0)</f>
        <v>0</v>
      </c>
      <c r="D28" s="186">
        <f>IFERROR(INDEX(Lookup!$BJ$9:$BJ$2065,MATCH($A28,Lookup!$A$9:$A$2065,0)),0)</f>
        <v>0</v>
      </c>
      <c r="E28" s="201">
        <f t="shared" ref="E28:E30" si="4">+C28-D28</f>
        <v>0</v>
      </c>
      <c r="O28" s="182">
        <f t="shared" si="1"/>
        <v>0</v>
      </c>
    </row>
    <row r="29" spans="1:15" hidden="1" x14ac:dyDescent="0.2">
      <c r="A29" s="184">
        <f>'21'!A4</f>
        <v>0</v>
      </c>
      <c r="B29" t="str">
        <f>IFERROR(LEFT(IFERROR(INDEX(Sheet5!$C$2:$C$1300,MATCH($A29,Sheet5!$A$2:$A$1300,0)),"-"),FIND(",",IFERROR(INDEX(Sheet5!$C$2:$C$1300,MATCH($A29,Sheet5!$A$2:$A$1300,0)),"-"),1)-1),IFERROR(INDEX(Sheet5!$C$2:$C$1300,MATCH($A29,Sheet5!$A$2:$A$1300,0)),"-"))</f>
        <v>-</v>
      </c>
      <c r="C29" s="186">
        <f>IFERROR(INDEX(Lookup!$BH$9:$BH$2065,MATCH($A29,Lookup!$A$9:$A$2065,0)),0)</f>
        <v>0</v>
      </c>
      <c r="D29" s="186">
        <f>IFERROR(INDEX(Lookup!$BJ$9:$BJ$2065,MATCH($A29,Lookup!$A$9:$A$2065,0)),0)</f>
        <v>0</v>
      </c>
      <c r="E29" s="201">
        <f t="shared" si="4"/>
        <v>0</v>
      </c>
      <c r="O29" s="182">
        <f t="shared" si="1"/>
        <v>0</v>
      </c>
    </row>
    <row r="30" spans="1:15" hidden="1" x14ac:dyDescent="0.2">
      <c r="A30" s="184">
        <f>'21'!A5</f>
        <v>0</v>
      </c>
      <c r="B30" t="str">
        <f>IFERROR(LEFT(IFERROR(INDEX(Sheet5!$C$2:$C$1300,MATCH($A30,Sheet5!$A$2:$A$1300,0)),"-"),FIND(",",IFERROR(INDEX(Sheet5!$C$2:$C$1300,MATCH($A30,Sheet5!$A$2:$A$1300,0)),"-"),1)-1),IFERROR(INDEX(Sheet5!$C$2:$C$1300,MATCH($A30,Sheet5!$A$2:$A$1300,0)),"-"))</f>
        <v>-</v>
      </c>
      <c r="C30" s="186">
        <f>IFERROR(INDEX(Lookup!$BH$9:$BH$2065,MATCH($A30,Lookup!$A$9:$A$2065,0)),0)</f>
        <v>0</v>
      </c>
      <c r="D30" s="186">
        <f>IFERROR(INDEX(Lookup!$BJ$9:$BJ$2065,MATCH($A30,Lookup!$A$9:$A$2065,0)),0)</f>
        <v>0</v>
      </c>
      <c r="E30" s="201">
        <f t="shared" si="4"/>
        <v>0</v>
      </c>
      <c r="O30" s="182">
        <f t="shared" si="1"/>
        <v>0</v>
      </c>
    </row>
    <row r="31" spans="1:15" x14ac:dyDescent="0.2">
      <c r="A31" s="184"/>
      <c r="B31" s="184" t="s">
        <v>453</v>
      </c>
      <c r="C31" s="189">
        <f>SUM(C27:C30)</f>
        <v>10653.999999999978</v>
      </c>
      <c r="D31" s="189">
        <f>SUM(D27:D30)</f>
        <v>199566.28</v>
      </c>
      <c r="E31" s="236">
        <f t="shared" ref="E31" si="5">SUM(E27:E30)</f>
        <v>-188912.28000000003</v>
      </c>
      <c r="O31" s="182">
        <v>1</v>
      </c>
    </row>
    <row r="32" spans="1:15" x14ac:dyDescent="0.2">
      <c r="A32" s="184"/>
      <c r="B32" s="187" t="s">
        <v>487</v>
      </c>
      <c r="C32" s="186"/>
      <c r="D32" s="186"/>
      <c r="E32" s="183"/>
      <c r="O32" s="182">
        <v>1</v>
      </c>
    </row>
    <row r="33" spans="1:15" x14ac:dyDescent="0.2">
      <c r="A33" s="184" t="str">
        <f>'22'!A2</f>
        <v>52120-G12</v>
      </c>
      <c r="B33" t="str">
        <f>IFERROR(LEFT(IFERROR(INDEX(Sheet5!$C$2:$C$1300,MATCH($A33,Sheet5!$A$2:$A$1300,0)),"-"),FIND(",",IFERROR(INDEX(Sheet5!$C$2:$C$1300,MATCH($A33,Sheet5!$A$2:$A$1300,0)),"-"),1)-1),IFERROR(INDEX(Sheet5!$C$2:$C$1300,MATCH($A33,Sheet5!$A$2:$A$1300,0)),"-"))</f>
        <v xml:space="preserve">Deferred Expenses-TAR                                       </v>
      </c>
      <c r="C33" s="186">
        <f>IFERROR(INDEX(Lookup!$BH$9:$BH$2065,MATCH($A33,Lookup!$A$9:$A$2065,0)),0)</f>
        <v>0</v>
      </c>
      <c r="D33" s="186">
        <f>IFERROR(INDEX(Lookup!$BJ$9:$BJ$2065,MATCH($A33,Lookup!$A$9:$A$2065,0)),0)</f>
        <v>0</v>
      </c>
      <c r="E33" s="201">
        <f t="shared" ref="E33" si="6">+C33-D33</f>
        <v>0</v>
      </c>
      <c r="O33" s="182">
        <f t="shared" si="1"/>
        <v>1</v>
      </c>
    </row>
    <row r="34" spans="1:15" x14ac:dyDescent="0.2">
      <c r="A34" s="184" t="str">
        <f>'22'!A3</f>
        <v>52180-G12</v>
      </c>
      <c r="B34" t="str">
        <f>IFERROR(LEFT(IFERROR(INDEX(Sheet5!$C$2:$C$1300,MATCH($A34,Sheet5!$A$2:$A$1300,0)),"-"),FIND(",",IFERROR(INDEX(Sheet5!$C$2:$C$1300,MATCH($A34,Sheet5!$A$2:$A$1300,0)),"-"),1)-1),IFERROR(INDEX(Sheet5!$C$2:$C$1300,MATCH($A34,Sheet5!$A$2:$A$1300,0)),"-"))</f>
        <v xml:space="preserve">Petty Cash-TAR                                              </v>
      </c>
      <c r="C34" s="186">
        <f>IFERROR(INDEX(Lookup!$BH$9:$BH$2065,MATCH($A34,Lookup!$A$9:$A$2065,0)),0)</f>
        <v>0</v>
      </c>
      <c r="D34" s="186">
        <f>IFERROR(INDEX(Lookup!$BJ$9:$BJ$2065,MATCH($A34,Lookup!$A$9:$A$2065,0)),0)</f>
        <v>300</v>
      </c>
      <c r="E34" s="201">
        <f t="shared" ref="E34:E97" si="7">+C34-D34</f>
        <v>-300</v>
      </c>
      <c r="O34" s="182">
        <f t="shared" si="1"/>
        <v>1</v>
      </c>
    </row>
    <row r="35" spans="1:15" x14ac:dyDescent="0.2">
      <c r="A35" s="184" t="str">
        <f>'22'!A4</f>
        <v>52240-D02</v>
      </c>
      <c r="B35" t="str">
        <f>IFERROR(LEFT(IFERROR(INDEX(Sheet5!$C$2:$C$1300,MATCH($A35,Sheet5!$A$2:$A$1300,0)),"-"),FIND(",",IFERROR(INDEX(Sheet5!$C$2:$C$1300,MATCH($A35,Sheet5!$A$2:$A$1300,0)),"-"),1)-1),IFERROR(INDEX(Sheet5!$C$2:$C$1300,MATCH($A35,Sheet5!$A$2:$A$1300,0)),"-"))</f>
        <v xml:space="preserve">Prepaid Hot 100 Wines                                       </v>
      </c>
      <c r="C35" s="186">
        <f>IFERROR(INDEX(Lookup!$BH$9:$BH$2065,MATCH($A35,Lookup!$A$9:$A$2065,0)),0)</f>
        <v>0</v>
      </c>
      <c r="D35" s="186">
        <f>IFERROR(INDEX(Lookup!$BJ$9:$BJ$2065,MATCH($A35,Lookup!$A$9:$A$2065,0)),0)</f>
        <v>0</v>
      </c>
      <c r="E35" s="201">
        <f t="shared" si="7"/>
        <v>0</v>
      </c>
      <c r="O35" s="182">
        <f t="shared" si="1"/>
        <v>1</v>
      </c>
    </row>
    <row r="36" spans="1:15" x14ac:dyDescent="0.2">
      <c r="A36" s="184" t="str">
        <f>'22'!A5</f>
        <v>52240-G12</v>
      </c>
      <c r="B36" t="str">
        <f>IFERROR(LEFT(IFERROR(INDEX(Sheet5!$C$2:$C$1300,MATCH($A36,Sheet5!$A$2:$A$1300,0)),"-"),FIND(",",IFERROR(INDEX(Sheet5!$C$2:$C$1300,MATCH($A36,Sheet5!$A$2:$A$1300,0)),"-"),1)-1),IFERROR(INDEX(Sheet5!$C$2:$C$1300,MATCH($A36,Sheet5!$A$2:$A$1300,0)),"-"))</f>
        <v xml:space="preserve">Prepayments - General-TAR                                   </v>
      </c>
      <c r="C36" s="186">
        <f>IFERROR(INDEX(Lookup!$BH$9:$BH$2065,MATCH($A36,Lookup!$A$9:$A$2065,0)),0)</f>
        <v>-9.0949470177292824E-13</v>
      </c>
      <c r="D36" s="186">
        <f>IFERROR(INDEX(Lookup!$BJ$9:$BJ$2065,MATCH($A36,Lookup!$A$9:$A$2065,0)),0)</f>
        <v>11242.06</v>
      </c>
      <c r="E36" s="201">
        <f t="shared" si="7"/>
        <v>-11242.060000000001</v>
      </c>
      <c r="O36" s="182">
        <f t="shared" si="1"/>
        <v>1</v>
      </c>
    </row>
    <row r="37" spans="1:15" x14ac:dyDescent="0.2">
      <c r="A37" s="184" t="str">
        <f>'22'!A6</f>
        <v>52260-G12</v>
      </c>
      <c r="B37" t="str">
        <f>IFERROR(LEFT(IFERROR(INDEX(Sheet5!$C$2:$C$1300,MATCH($A37,Sheet5!$A$2:$A$1300,0)),"-"),FIND(",",IFERROR(INDEX(Sheet5!$C$2:$C$1300,MATCH($A37,Sheet5!$A$2:$A$1300,0)),"-"),1)-1),IFERROR(INDEX(Sheet5!$C$2:$C$1300,MATCH($A37,Sheet5!$A$2:$A$1300,0)),"-"))</f>
        <v xml:space="preserve">Prepaid - Insurance-TAR                                     </v>
      </c>
      <c r="C37" s="186">
        <f>IFERROR(INDEX(Lookup!$BH$9:$BH$2065,MATCH($A37,Lookup!$A$9:$A$2065,0)),0)</f>
        <v>0</v>
      </c>
      <c r="D37" s="186">
        <f>IFERROR(INDEX(Lookup!$BJ$9:$BJ$2065,MATCH($A37,Lookup!$A$9:$A$2065,0)),0)</f>
        <v>0</v>
      </c>
      <c r="E37" s="201">
        <f t="shared" si="7"/>
        <v>0</v>
      </c>
      <c r="O37" s="182">
        <f t="shared" si="1"/>
        <v>1</v>
      </c>
    </row>
    <row r="38" spans="1:15" x14ac:dyDescent="0.2">
      <c r="A38" s="184" t="str">
        <f>'22'!A7</f>
        <v>52340-G12</v>
      </c>
      <c r="B38" t="str">
        <f>IFERROR(LEFT(IFERROR(INDEX(Sheet5!$C$2:$C$1300,MATCH($A38,Sheet5!$A$2:$A$1300,0)),"-"),FIND(",",IFERROR(INDEX(Sheet5!$C$2:$C$1300,MATCH($A38,Sheet5!$A$2:$A$1300,0)),"-"),1)-1),IFERROR(INDEX(Sheet5!$C$2:$C$1300,MATCH($A38,Sheet5!$A$2:$A$1300,0)),"-"))</f>
        <v xml:space="preserve">Rental Bond-TAR                                             </v>
      </c>
      <c r="C38" s="186">
        <f>IFERROR(INDEX(Lookup!$BH$9:$BH$2065,MATCH($A38,Lookup!$A$9:$A$2065,0)),0)</f>
        <v>0</v>
      </c>
      <c r="D38" s="186">
        <f>IFERROR(INDEX(Lookup!$BJ$9:$BJ$2065,MATCH($A38,Lookup!$A$9:$A$2065,0)),0)</f>
        <v>0</v>
      </c>
      <c r="E38" s="201">
        <f t="shared" si="7"/>
        <v>0</v>
      </c>
      <c r="O38" s="182">
        <f t="shared" si="1"/>
        <v>1</v>
      </c>
    </row>
    <row r="39" spans="1:15" x14ac:dyDescent="0.2">
      <c r="A39" s="184" t="str">
        <f>'22'!A8</f>
        <v>52360-G12</v>
      </c>
      <c r="B39" t="str">
        <f>IFERROR(LEFT(IFERROR(INDEX(Sheet5!$C$2:$C$1300,MATCH($A39,Sheet5!$A$2:$A$1300,0)),"-"),FIND(",",IFERROR(INDEX(Sheet5!$C$2:$C$1300,MATCH($A39,Sheet5!$A$2:$A$1300,0)),"-"),1)-1),IFERROR(INDEX(Sheet5!$C$2:$C$1300,MATCH($A39,Sheet5!$A$2:$A$1300,0)),"-"))</f>
        <v xml:space="preserve">Suspense-TAR                                                </v>
      </c>
      <c r="C39" s="186">
        <f>IFERROR(INDEX(Lookup!$BH$9:$BH$2065,MATCH($A39,Lookup!$A$9:$A$2065,0)),0)</f>
        <v>0</v>
      </c>
      <c r="D39" s="186">
        <f>IFERROR(INDEX(Lookup!$BJ$9:$BJ$2065,MATCH($A39,Lookup!$A$9:$A$2065,0)),0)</f>
        <v>2000</v>
      </c>
      <c r="E39" s="201">
        <f t="shared" si="7"/>
        <v>-2000</v>
      </c>
      <c r="O39" s="182">
        <f t="shared" si="1"/>
        <v>1</v>
      </c>
    </row>
    <row r="40" spans="1:15" x14ac:dyDescent="0.2">
      <c r="A40" s="184" t="str">
        <f>'22'!A9</f>
        <v>52360-S00</v>
      </c>
      <c r="B40" t="str">
        <f>IFERROR(LEFT(IFERROR(INDEX(Sheet5!$C$2:$C$1300,MATCH($A40,Sheet5!$A$2:$A$1300,0)),"-"),FIND(",",IFERROR(INDEX(Sheet5!$C$2:$C$1300,MATCH($A40,Sheet5!$A$2:$A$1300,0)),"-"),1)-1),IFERROR(INDEX(Sheet5!$C$2:$C$1300,MATCH($A40,Sheet5!$A$2:$A$1300,0)),"-"))</f>
        <v xml:space="preserve">Suspense-Income                                             </v>
      </c>
      <c r="C40" s="186">
        <f>IFERROR(INDEX(Lookup!$BH$9:$BH$2065,MATCH($A40,Lookup!$A$9:$A$2065,0)),0)</f>
        <v>0</v>
      </c>
      <c r="D40" s="186">
        <f>IFERROR(INDEX(Lookup!$BJ$9:$BJ$2065,MATCH($A40,Lookup!$A$9:$A$2065,0)),0)</f>
        <v>0</v>
      </c>
      <c r="E40" s="201">
        <f t="shared" si="7"/>
        <v>0</v>
      </c>
      <c r="O40" s="182">
        <f t="shared" si="1"/>
        <v>1</v>
      </c>
    </row>
    <row r="41" spans="1:15" x14ac:dyDescent="0.2">
      <c r="A41" s="184" t="str">
        <f>'22'!A10</f>
        <v>52360-S01</v>
      </c>
      <c r="B41" t="str">
        <f>IFERROR(LEFT(IFERROR(INDEX(Sheet5!$C$2:$C$1300,MATCH($A41,Sheet5!$A$2:$A$1300,0)),"-"),FIND(",",IFERROR(INDEX(Sheet5!$C$2:$C$1300,MATCH($A41,Sheet5!$A$2:$A$1300,0)),"-"),1)-1),IFERROR(INDEX(Sheet5!$C$2:$C$1300,MATCH($A41,Sheet5!$A$2:$A$1300,0)),"-"))</f>
        <v xml:space="preserve">Suspense-Expense                                            </v>
      </c>
      <c r="C41" s="186">
        <f>IFERROR(INDEX(Lookup!$BH$9:$BH$2065,MATCH($A41,Lookup!$A$9:$A$2065,0)),0)</f>
        <v>0</v>
      </c>
      <c r="D41" s="186">
        <f>IFERROR(INDEX(Lookup!$BJ$9:$BJ$2065,MATCH($A41,Lookup!$A$9:$A$2065,0)),0)</f>
        <v>0</v>
      </c>
      <c r="E41" s="201">
        <f t="shared" si="7"/>
        <v>0</v>
      </c>
      <c r="O41" s="182">
        <f t="shared" si="1"/>
        <v>1</v>
      </c>
    </row>
    <row r="42" spans="1:15" x14ac:dyDescent="0.2">
      <c r="A42" s="184" t="str">
        <f>'22'!A11</f>
        <v>52360-S02</v>
      </c>
      <c r="B42" t="str">
        <f>IFERROR(LEFT(IFERROR(INDEX(Sheet5!$C$2:$C$1300,MATCH($A42,Sheet5!$A$2:$A$1300,0)),"-"),FIND(",",IFERROR(INDEX(Sheet5!$C$2:$C$1300,MATCH($A42,Sheet5!$A$2:$A$1300,0)),"-"),1)-1),IFERROR(INDEX(Sheet5!$C$2:$C$1300,MATCH($A42,Sheet5!$A$2:$A$1300,0)),"-"))</f>
        <v xml:space="preserve">Suspense-Other                                              </v>
      </c>
      <c r="C42" s="186">
        <f>IFERROR(INDEX(Lookup!$BH$9:$BH$2065,MATCH($A42,Lookup!$A$9:$A$2065,0)),0)</f>
        <v>0</v>
      </c>
      <c r="D42" s="186">
        <f>IFERROR(INDEX(Lookup!$BJ$9:$BJ$2065,MATCH($A42,Lookup!$A$9:$A$2065,0)),0)</f>
        <v>0</v>
      </c>
      <c r="E42" s="201">
        <f t="shared" si="7"/>
        <v>0</v>
      </c>
      <c r="O42" s="182">
        <f t="shared" si="1"/>
        <v>1</v>
      </c>
    </row>
    <row r="43" spans="1:15" x14ac:dyDescent="0.2">
      <c r="A43" s="184" t="str">
        <f>'22'!A12</f>
        <v>52360-S03</v>
      </c>
      <c r="B43" t="str">
        <f>IFERROR(LEFT(IFERROR(INDEX(Sheet5!$C$2:$C$1300,MATCH($A43,Sheet5!$A$2:$A$1300,0)),"-"),FIND(",",IFERROR(INDEX(Sheet5!$C$2:$C$1300,MATCH($A43,Sheet5!$A$2:$A$1300,0)),"-"),1)-1),IFERROR(INDEX(Sheet5!$C$2:$C$1300,MATCH($A43,Sheet5!$A$2:$A$1300,0)),"-"))</f>
        <v xml:space="preserve">Suspense - Maternity                                        </v>
      </c>
      <c r="C43" s="186">
        <f>IFERROR(INDEX(Lookup!$BH$9:$BH$2065,MATCH($A43,Lookup!$A$9:$A$2065,0)),0)</f>
        <v>0</v>
      </c>
      <c r="D43" s="186">
        <f>IFERROR(INDEX(Lookup!$BJ$9:$BJ$2065,MATCH($A43,Lookup!$A$9:$A$2065,0)),0)</f>
        <v>0</v>
      </c>
      <c r="E43" s="201">
        <f t="shared" si="7"/>
        <v>0</v>
      </c>
      <c r="O43" s="182">
        <f t="shared" si="1"/>
        <v>1</v>
      </c>
    </row>
    <row r="44" spans="1:15" hidden="1" x14ac:dyDescent="0.2">
      <c r="A44" s="184">
        <f>'22'!A13</f>
        <v>0</v>
      </c>
      <c r="B44" t="str">
        <f>IFERROR(LEFT(IFERROR(INDEX(Sheet5!$C$2:$C$1300,MATCH($A44,Sheet5!$A$2:$A$1300,0)),"-"),FIND(",",IFERROR(INDEX(Sheet5!$C$2:$C$1300,MATCH($A44,Sheet5!$A$2:$A$1300,0)),"-"),1)-1),IFERROR(INDEX(Sheet5!$C$2:$C$1300,MATCH($A44,Sheet5!$A$2:$A$1300,0)),"-"))</f>
        <v>-</v>
      </c>
      <c r="C44" s="186">
        <f>IFERROR(INDEX(Lookup!$BH$9:$BH$2065,MATCH($A44,Lookup!$A$9:$A$2065,0)),0)</f>
        <v>0</v>
      </c>
      <c r="D44" s="186">
        <f>IFERROR(INDEX(Lookup!$BJ$9:$BJ$2065,MATCH($A44,Lookup!$A$9:$A$2065,0)),0)</f>
        <v>0</v>
      </c>
      <c r="E44" s="201">
        <f t="shared" si="7"/>
        <v>0</v>
      </c>
      <c r="O44" s="182">
        <f t="shared" si="1"/>
        <v>0</v>
      </c>
    </row>
    <row r="45" spans="1:15" hidden="1" x14ac:dyDescent="0.2">
      <c r="A45" s="184">
        <f>'22'!A14</f>
        <v>0</v>
      </c>
      <c r="B45" t="str">
        <f>IFERROR(LEFT(IFERROR(INDEX(Sheet5!$C$2:$C$1300,MATCH($A45,Sheet5!$A$2:$A$1300,0)),"-"),FIND(",",IFERROR(INDEX(Sheet5!$C$2:$C$1300,MATCH($A45,Sheet5!$A$2:$A$1300,0)),"-"),1)-1),IFERROR(INDEX(Sheet5!$C$2:$C$1300,MATCH($A45,Sheet5!$A$2:$A$1300,0)),"-"))</f>
        <v>-</v>
      </c>
      <c r="C45" s="186">
        <f>IFERROR(INDEX(Lookup!$BH$9:$BH$2065,MATCH($A45,Lookup!$A$9:$A$2065,0)),0)</f>
        <v>0</v>
      </c>
      <c r="D45" s="186">
        <f>IFERROR(INDEX(Lookup!$BJ$9:$BJ$2065,MATCH($A45,Lookup!$A$9:$A$2065,0)),0)</f>
        <v>0</v>
      </c>
      <c r="E45" s="201">
        <f t="shared" si="7"/>
        <v>0</v>
      </c>
      <c r="O45" s="182">
        <f t="shared" si="1"/>
        <v>0</v>
      </c>
    </row>
    <row r="46" spans="1:15" hidden="1" x14ac:dyDescent="0.2">
      <c r="A46" s="184">
        <f>'22'!A15</f>
        <v>0</v>
      </c>
      <c r="B46" t="str">
        <f>IFERROR(LEFT(IFERROR(INDEX(Sheet5!$C$2:$C$1300,MATCH($A46,Sheet5!$A$2:$A$1300,0)),"-"),FIND(",",IFERROR(INDEX(Sheet5!$C$2:$C$1300,MATCH($A46,Sheet5!$A$2:$A$1300,0)),"-"),1)-1),IFERROR(INDEX(Sheet5!$C$2:$C$1300,MATCH($A46,Sheet5!$A$2:$A$1300,0)),"-"))</f>
        <v>-</v>
      </c>
      <c r="C46" s="186">
        <f>IFERROR(INDEX(Lookup!$BH$9:$BH$2065,MATCH($A46,Lookup!$A$9:$A$2065,0)),0)</f>
        <v>0</v>
      </c>
      <c r="D46" s="186">
        <f>IFERROR(INDEX(Lookup!$BJ$9:$BJ$2065,MATCH($A46,Lookup!$A$9:$A$2065,0)),0)</f>
        <v>0</v>
      </c>
      <c r="E46" s="201">
        <f t="shared" si="7"/>
        <v>0</v>
      </c>
      <c r="O46" s="182">
        <f t="shared" si="1"/>
        <v>0</v>
      </c>
    </row>
    <row r="47" spans="1:15" hidden="1" x14ac:dyDescent="0.2">
      <c r="A47" s="184">
        <f>'22'!A16</f>
        <v>0</v>
      </c>
      <c r="B47" t="str">
        <f>IFERROR(LEFT(IFERROR(INDEX(Sheet5!$C$2:$C$1300,MATCH($A47,Sheet5!$A$2:$A$1300,0)),"-"),FIND(",",IFERROR(INDEX(Sheet5!$C$2:$C$1300,MATCH($A47,Sheet5!$A$2:$A$1300,0)),"-"),1)-1),IFERROR(INDEX(Sheet5!$C$2:$C$1300,MATCH($A47,Sheet5!$A$2:$A$1300,0)),"-"))</f>
        <v>-</v>
      </c>
      <c r="C47" s="186">
        <f>IFERROR(INDEX(Lookup!$BH$9:$BH$2065,MATCH($A47,Lookup!$A$9:$A$2065,0)),0)</f>
        <v>0</v>
      </c>
      <c r="D47" s="186">
        <f>IFERROR(INDEX(Lookup!$BJ$9:$BJ$2065,MATCH($A47,Lookup!$A$9:$A$2065,0)),0)</f>
        <v>0</v>
      </c>
      <c r="E47" s="201">
        <f t="shared" si="7"/>
        <v>0</v>
      </c>
      <c r="O47" s="182">
        <f t="shared" si="1"/>
        <v>0</v>
      </c>
    </row>
    <row r="48" spans="1:15" hidden="1" x14ac:dyDescent="0.2">
      <c r="A48" s="184">
        <f>'22'!A17</f>
        <v>0</v>
      </c>
      <c r="B48" t="str">
        <f>IFERROR(LEFT(IFERROR(INDEX(Sheet5!$C$2:$C$1300,MATCH($A48,Sheet5!$A$2:$A$1300,0)),"-"),FIND(",",IFERROR(INDEX(Sheet5!$C$2:$C$1300,MATCH($A48,Sheet5!$A$2:$A$1300,0)),"-"),1)-1),IFERROR(INDEX(Sheet5!$C$2:$C$1300,MATCH($A48,Sheet5!$A$2:$A$1300,0)),"-"))</f>
        <v>-</v>
      </c>
      <c r="C48" s="186">
        <f>IFERROR(INDEX(Lookup!$BH$9:$BH$2065,MATCH($A48,Lookup!$A$9:$A$2065,0)),0)</f>
        <v>0</v>
      </c>
      <c r="D48" s="186">
        <f>IFERROR(INDEX(Lookup!$BJ$9:$BJ$2065,MATCH($A48,Lookup!$A$9:$A$2065,0)),0)</f>
        <v>0</v>
      </c>
      <c r="E48" s="201">
        <f t="shared" si="7"/>
        <v>0</v>
      </c>
      <c r="O48" s="182">
        <f t="shared" si="1"/>
        <v>0</v>
      </c>
    </row>
    <row r="49" spans="1:15" hidden="1" x14ac:dyDescent="0.2">
      <c r="A49" s="184">
        <f>'22'!A18</f>
        <v>0</v>
      </c>
      <c r="B49" t="str">
        <f>IFERROR(LEFT(IFERROR(INDEX(Sheet5!$C$2:$C$1300,MATCH($A49,Sheet5!$A$2:$A$1300,0)),"-"),FIND(",",IFERROR(INDEX(Sheet5!$C$2:$C$1300,MATCH($A49,Sheet5!$A$2:$A$1300,0)),"-"),1)-1),IFERROR(INDEX(Sheet5!$C$2:$C$1300,MATCH($A49,Sheet5!$A$2:$A$1300,0)),"-"))</f>
        <v>-</v>
      </c>
      <c r="C49" s="186">
        <f>IFERROR(INDEX(Lookup!$BH$9:$BH$2065,MATCH($A49,Lookup!$A$9:$A$2065,0)),0)</f>
        <v>0</v>
      </c>
      <c r="D49" s="186">
        <f>IFERROR(INDEX(Lookup!$BJ$9:$BJ$2065,MATCH($A49,Lookup!$A$9:$A$2065,0)),0)</f>
        <v>0</v>
      </c>
      <c r="E49" s="201">
        <f t="shared" si="7"/>
        <v>0</v>
      </c>
      <c r="O49" s="182">
        <f t="shared" si="1"/>
        <v>0</v>
      </c>
    </row>
    <row r="50" spans="1:15" hidden="1" x14ac:dyDescent="0.2">
      <c r="A50" s="184">
        <f>'22'!A19</f>
        <v>0</v>
      </c>
      <c r="B50" t="str">
        <f>IFERROR(LEFT(IFERROR(INDEX(Sheet5!$C$2:$C$1300,MATCH($A50,Sheet5!$A$2:$A$1300,0)),"-"),FIND(",",IFERROR(INDEX(Sheet5!$C$2:$C$1300,MATCH($A50,Sheet5!$A$2:$A$1300,0)),"-"),1)-1),IFERROR(INDEX(Sheet5!$C$2:$C$1300,MATCH($A50,Sheet5!$A$2:$A$1300,0)),"-"))</f>
        <v>-</v>
      </c>
      <c r="C50" s="186">
        <f>IFERROR(INDEX(Lookup!$BH$9:$BH$2065,MATCH($A50,Lookup!$A$9:$A$2065,0)),0)</f>
        <v>0</v>
      </c>
      <c r="D50" s="186">
        <f>IFERROR(INDEX(Lookup!$BJ$9:$BJ$2065,MATCH($A50,Lookup!$A$9:$A$2065,0)),0)</f>
        <v>0</v>
      </c>
      <c r="E50" s="201">
        <f t="shared" si="7"/>
        <v>0</v>
      </c>
      <c r="O50" s="182">
        <f t="shared" si="1"/>
        <v>0</v>
      </c>
    </row>
    <row r="51" spans="1:15" hidden="1" x14ac:dyDescent="0.2">
      <c r="A51" s="184">
        <f>'22'!A20</f>
        <v>0</v>
      </c>
      <c r="B51" t="str">
        <f>IFERROR(LEFT(IFERROR(INDEX(Sheet5!$C$2:$C$1300,MATCH($A51,Sheet5!$A$2:$A$1300,0)),"-"),FIND(",",IFERROR(INDEX(Sheet5!$C$2:$C$1300,MATCH($A51,Sheet5!$A$2:$A$1300,0)),"-"),1)-1),IFERROR(INDEX(Sheet5!$C$2:$C$1300,MATCH($A51,Sheet5!$A$2:$A$1300,0)),"-"))</f>
        <v>-</v>
      </c>
      <c r="C51" s="186">
        <f>IFERROR(INDEX(Lookup!$BH$9:$BH$2065,MATCH($A51,Lookup!$A$9:$A$2065,0)),0)</f>
        <v>0</v>
      </c>
      <c r="D51" s="186">
        <f>IFERROR(INDEX(Lookup!$BJ$9:$BJ$2065,MATCH($A51,Lookup!$A$9:$A$2065,0)),0)</f>
        <v>0</v>
      </c>
      <c r="E51" s="201">
        <f t="shared" si="7"/>
        <v>0</v>
      </c>
      <c r="O51" s="182">
        <f t="shared" si="1"/>
        <v>0</v>
      </c>
    </row>
    <row r="52" spans="1:15" hidden="1" x14ac:dyDescent="0.2">
      <c r="A52" s="184">
        <f>'22'!A21</f>
        <v>0</v>
      </c>
      <c r="B52" t="str">
        <f>IFERROR(LEFT(IFERROR(INDEX(Sheet5!$C$2:$C$1300,MATCH($A52,Sheet5!$A$2:$A$1300,0)),"-"),FIND(",",IFERROR(INDEX(Sheet5!$C$2:$C$1300,MATCH($A52,Sheet5!$A$2:$A$1300,0)),"-"),1)-1),IFERROR(INDEX(Sheet5!$C$2:$C$1300,MATCH($A52,Sheet5!$A$2:$A$1300,0)),"-"))</f>
        <v>-</v>
      </c>
      <c r="C52" s="186">
        <f>IFERROR(INDEX(Lookup!$BH$9:$BH$2065,MATCH($A52,Lookup!$A$9:$A$2065,0)),0)</f>
        <v>0</v>
      </c>
      <c r="D52" s="186">
        <f>IFERROR(INDEX(Lookup!$BJ$9:$BJ$2065,MATCH($A52,Lookup!$A$9:$A$2065,0)),0)</f>
        <v>0</v>
      </c>
      <c r="E52" s="201">
        <f t="shared" si="7"/>
        <v>0</v>
      </c>
      <c r="O52" s="182">
        <f t="shared" si="1"/>
        <v>0</v>
      </c>
    </row>
    <row r="53" spans="1:15" hidden="1" x14ac:dyDescent="0.2">
      <c r="A53" s="184">
        <f>'22'!A22</f>
        <v>0</v>
      </c>
      <c r="B53" t="str">
        <f>IFERROR(LEFT(IFERROR(INDEX(Sheet5!$C$2:$C$1300,MATCH($A53,Sheet5!$A$2:$A$1300,0)),"-"),FIND(",",IFERROR(INDEX(Sheet5!$C$2:$C$1300,MATCH($A53,Sheet5!$A$2:$A$1300,0)),"-"),1)-1),IFERROR(INDEX(Sheet5!$C$2:$C$1300,MATCH($A53,Sheet5!$A$2:$A$1300,0)),"-"))</f>
        <v>-</v>
      </c>
      <c r="C53" s="186">
        <f>IFERROR(INDEX(Lookup!$BH$9:$BH$2065,MATCH($A53,Lookup!$A$9:$A$2065,0)),0)</f>
        <v>0</v>
      </c>
      <c r="D53" s="186">
        <f>IFERROR(INDEX(Lookup!$BJ$9:$BJ$2065,MATCH($A53,Lookup!$A$9:$A$2065,0)),0)</f>
        <v>0</v>
      </c>
      <c r="E53" s="201">
        <f t="shared" si="7"/>
        <v>0</v>
      </c>
      <c r="O53" s="182">
        <f t="shared" si="1"/>
        <v>0</v>
      </c>
    </row>
    <row r="54" spans="1:15" hidden="1" x14ac:dyDescent="0.2">
      <c r="A54" s="184">
        <f>'22'!A23</f>
        <v>0</v>
      </c>
      <c r="B54" t="str">
        <f>IFERROR(LEFT(IFERROR(INDEX(Sheet5!$C$2:$C$1300,MATCH($A54,Sheet5!$A$2:$A$1300,0)),"-"),FIND(",",IFERROR(INDEX(Sheet5!$C$2:$C$1300,MATCH($A54,Sheet5!$A$2:$A$1300,0)),"-"),1)-1),IFERROR(INDEX(Sheet5!$C$2:$C$1300,MATCH($A54,Sheet5!$A$2:$A$1300,0)),"-"))</f>
        <v>-</v>
      </c>
      <c r="C54" s="186">
        <f>IFERROR(INDEX(Lookup!$BH$9:$BH$2065,MATCH($A54,Lookup!$A$9:$A$2065,0)),0)</f>
        <v>0</v>
      </c>
      <c r="D54" s="186">
        <f>IFERROR(INDEX(Lookup!$BJ$9:$BJ$2065,MATCH($A54,Lookup!$A$9:$A$2065,0)),0)</f>
        <v>0</v>
      </c>
      <c r="E54" s="201">
        <f t="shared" si="7"/>
        <v>0</v>
      </c>
      <c r="O54" s="182">
        <f t="shared" si="1"/>
        <v>0</v>
      </c>
    </row>
    <row r="55" spans="1:15" hidden="1" x14ac:dyDescent="0.2">
      <c r="A55" s="184">
        <f>'22'!A24</f>
        <v>0</v>
      </c>
      <c r="B55" t="str">
        <f>IFERROR(LEFT(IFERROR(INDEX(Sheet5!$C$2:$C$1300,MATCH($A55,Sheet5!$A$2:$A$1300,0)),"-"),FIND(",",IFERROR(INDEX(Sheet5!$C$2:$C$1300,MATCH($A55,Sheet5!$A$2:$A$1300,0)),"-"),1)-1),IFERROR(INDEX(Sheet5!$C$2:$C$1300,MATCH($A55,Sheet5!$A$2:$A$1300,0)),"-"))</f>
        <v>-</v>
      </c>
      <c r="C55" s="186">
        <f>IFERROR(INDEX(Lookup!$BH$9:$BH$2065,MATCH($A55,Lookup!$A$9:$A$2065,0)),0)</f>
        <v>0</v>
      </c>
      <c r="D55" s="186">
        <f>IFERROR(INDEX(Lookup!$BJ$9:$BJ$2065,MATCH($A55,Lookup!$A$9:$A$2065,0)),0)</f>
        <v>0</v>
      </c>
      <c r="E55" s="201">
        <f t="shared" si="7"/>
        <v>0</v>
      </c>
      <c r="O55" s="182">
        <f t="shared" si="1"/>
        <v>0</v>
      </c>
    </row>
    <row r="56" spans="1:15" hidden="1" x14ac:dyDescent="0.2">
      <c r="A56" s="184">
        <f>'22'!A25</f>
        <v>0</v>
      </c>
      <c r="B56" t="str">
        <f>IFERROR(LEFT(IFERROR(INDEX(Sheet5!$C$2:$C$1300,MATCH($A56,Sheet5!$A$2:$A$1300,0)),"-"),FIND(",",IFERROR(INDEX(Sheet5!$C$2:$C$1300,MATCH($A56,Sheet5!$A$2:$A$1300,0)),"-"),1)-1),IFERROR(INDEX(Sheet5!$C$2:$C$1300,MATCH($A56,Sheet5!$A$2:$A$1300,0)),"-"))</f>
        <v>-</v>
      </c>
      <c r="C56" s="186">
        <f>IFERROR(INDEX(Lookup!$BH$9:$BH$2065,MATCH($A56,Lookup!$A$9:$A$2065,0)),0)</f>
        <v>0</v>
      </c>
      <c r="D56" s="186">
        <f>IFERROR(INDEX(Lookup!$BJ$9:$BJ$2065,MATCH($A56,Lookup!$A$9:$A$2065,0)),0)</f>
        <v>0</v>
      </c>
      <c r="E56" s="201">
        <f t="shared" si="7"/>
        <v>0</v>
      </c>
      <c r="O56" s="182">
        <f t="shared" si="1"/>
        <v>0</v>
      </c>
    </row>
    <row r="57" spans="1:15" hidden="1" x14ac:dyDescent="0.2">
      <c r="A57" s="184">
        <f>'22'!A26</f>
        <v>0</v>
      </c>
      <c r="B57" t="str">
        <f>IFERROR(LEFT(IFERROR(INDEX(Sheet5!$C$2:$C$1300,MATCH($A57,Sheet5!$A$2:$A$1300,0)),"-"),FIND(",",IFERROR(INDEX(Sheet5!$C$2:$C$1300,MATCH($A57,Sheet5!$A$2:$A$1300,0)),"-"),1)-1),IFERROR(INDEX(Sheet5!$C$2:$C$1300,MATCH($A57,Sheet5!$A$2:$A$1300,0)),"-"))</f>
        <v>-</v>
      </c>
      <c r="C57" s="186">
        <f>IFERROR(INDEX(Lookup!$BH$9:$BH$2065,MATCH($A57,Lookup!$A$9:$A$2065,0)),0)</f>
        <v>0</v>
      </c>
      <c r="D57" s="186">
        <f>IFERROR(INDEX(Lookup!$BJ$9:$BJ$2065,MATCH($A57,Lookup!$A$9:$A$2065,0)),0)</f>
        <v>0</v>
      </c>
      <c r="E57" s="201">
        <f t="shared" si="7"/>
        <v>0</v>
      </c>
      <c r="O57" s="182">
        <f t="shared" si="1"/>
        <v>0</v>
      </c>
    </row>
    <row r="58" spans="1:15" hidden="1" x14ac:dyDescent="0.2">
      <c r="A58" s="184">
        <f>'22'!A27</f>
        <v>0</v>
      </c>
      <c r="B58" t="str">
        <f>IFERROR(LEFT(IFERROR(INDEX(Sheet5!$C$2:$C$1300,MATCH($A58,Sheet5!$A$2:$A$1300,0)),"-"),FIND(",",IFERROR(INDEX(Sheet5!$C$2:$C$1300,MATCH($A58,Sheet5!$A$2:$A$1300,0)),"-"),1)-1),IFERROR(INDEX(Sheet5!$C$2:$C$1300,MATCH($A58,Sheet5!$A$2:$A$1300,0)),"-"))</f>
        <v>-</v>
      </c>
      <c r="C58" s="186">
        <f>IFERROR(INDEX(Lookup!$BH$9:$BH$2065,MATCH($A58,Lookup!$A$9:$A$2065,0)),0)</f>
        <v>0</v>
      </c>
      <c r="D58" s="186">
        <f>IFERROR(INDEX(Lookup!$BJ$9:$BJ$2065,MATCH($A58,Lookup!$A$9:$A$2065,0)),0)</f>
        <v>0</v>
      </c>
      <c r="E58" s="201">
        <f t="shared" si="7"/>
        <v>0</v>
      </c>
      <c r="O58" s="182">
        <f t="shared" si="1"/>
        <v>0</v>
      </c>
    </row>
    <row r="59" spans="1:15" hidden="1" x14ac:dyDescent="0.2">
      <c r="A59" s="184">
        <f>'22'!A28</f>
        <v>0</v>
      </c>
      <c r="B59" t="str">
        <f>IFERROR(LEFT(IFERROR(INDEX(Sheet5!$C$2:$C$1300,MATCH($A59,Sheet5!$A$2:$A$1300,0)),"-"),FIND(",",IFERROR(INDEX(Sheet5!$C$2:$C$1300,MATCH($A59,Sheet5!$A$2:$A$1300,0)),"-"),1)-1),IFERROR(INDEX(Sheet5!$C$2:$C$1300,MATCH($A59,Sheet5!$A$2:$A$1300,0)),"-"))</f>
        <v>-</v>
      </c>
      <c r="C59" s="186">
        <f>IFERROR(INDEX(Lookup!$BH$9:$BH$2065,MATCH($A59,Lookup!$A$9:$A$2065,0)),0)</f>
        <v>0</v>
      </c>
      <c r="D59" s="186">
        <f>IFERROR(INDEX(Lookup!$BJ$9:$BJ$2065,MATCH($A59,Lookup!$A$9:$A$2065,0)),0)</f>
        <v>0</v>
      </c>
      <c r="E59" s="201">
        <f t="shared" si="7"/>
        <v>0</v>
      </c>
      <c r="O59" s="182">
        <f t="shared" si="1"/>
        <v>0</v>
      </c>
    </row>
    <row r="60" spans="1:15" hidden="1" x14ac:dyDescent="0.2">
      <c r="A60" s="184">
        <f>'22'!A29</f>
        <v>0</v>
      </c>
      <c r="B60" t="str">
        <f>IFERROR(LEFT(IFERROR(INDEX(Sheet5!$C$2:$C$1300,MATCH($A60,Sheet5!$A$2:$A$1300,0)),"-"),FIND(",",IFERROR(INDEX(Sheet5!$C$2:$C$1300,MATCH($A60,Sheet5!$A$2:$A$1300,0)),"-"),1)-1),IFERROR(INDEX(Sheet5!$C$2:$C$1300,MATCH($A60,Sheet5!$A$2:$A$1300,0)),"-"))</f>
        <v>-</v>
      </c>
      <c r="C60" s="186">
        <f>IFERROR(INDEX(Lookup!$BH$9:$BH$2065,MATCH($A60,Lookup!$A$9:$A$2065,0)),0)</f>
        <v>0</v>
      </c>
      <c r="D60" s="186">
        <f>IFERROR(INDEX(Lookup!$BJ$9:$BJ$2065,MATCH($A60,Lookup!$A$9:$A$2065,0)),0)</f>
        <v>0</v>
      </c>
      <c r="E60" s="201">
        <f t="shared" si="7"/>
        <v>0</v>
      </c>
      <c r="O60" s="182">
        <f t="shared" si="1"/>
        <v>0</v>
      </c>
    </row>
    <row r="61" spans="1:15" hidden="1" x14ac:dyDescent="0.2">
      <c r="A61" s="184">
        <f>'22'!A30</f>
        <v>0</v>
      </c>
      <c r="B61" t="str">
        <f>IFERROR(LEFT(IFERROR(INDEX(Sheet5!$C$2:$C$1300,MATCH($A61,Sheet5!$A$2:$A$1300,0)),"-"),FIND(",",IFERROR(INDEX(Sheet5!$C$2:$C$1300,MATCH($A61,Sheet5!$A$2:$A$1300,0)),"-"),1)-1),IFERROR(INDEX(Sheet5!$C$2:$C$1300,MATCH($A61,Sheet5!$A$2:$A$1300,0)),"-"))</f>
        <v>-</v>
      </c>
      <c r="C61" s="186">
        <f>IFERROR(INDEX(Lookup!$BH$9:$BH$2065,MATCH($A61,Lookup!$A$9:$A$2065,0)),0)</f>
        <v>0</v>
      </c>
      <c r="D61" s="186">
        <f>IFERROR(INDEX(Lookup!$BJ$9:$BJ$2065,MATCH($A61,Lookup!$A$9:$A$2065,0)),0)</f>
        <v>0</v>
      </c>
      <c r="E61" s="201">
        <f t="shared" si="7"/>
        <v>0</v>
      </c>
      <c r="O61" s="182">
        <f t="shared" si="1"/>
        <v>0</v>
      </c>
    </row>
    <row r="62" spans="1:15" hidden="1" x14ac:dyDescent="0.2">
      <c r="A62" s="184">
        <f>'22'!A31</f>
        <v>0</v>
      </c>
      <c r="B62" t="str">
        <f>IFERROR(LEFT(IFERROR(INDEX(Sheet5!$C$2:$C$1300,MATCH($A62,Sheet5!$A$2:$A$1300,0)),"-"),FIND(",",IFERROR(INDEX(Sheet5!$C$2:$C$1300,MATCH($A62,Sheet5!$A$2:$A$1300,0)),"-"),1)-1),IFERROR(INDEX(Sheet5!$C$2:$C$1300,MATCH($A62,Sheet5!$A$2:$A$1300,0)),"-"))</f>
        <v>-</v>
      </c>
      <c r="C62" s="186">
        <f>IFERROR(INDEX(Lookup!$BH$9:$BH$2065,MATCH($A62,Lookup!$A$9:$A$2065,0)),0)</f>
        <v>0</v>
      </c>
      <c r="D62" s="186">
        <f>IFERROR(INDEX(Lookup!$BJ$9:$BJ$2065,MATCH($A62,Lookup!$A$9:$A$2065,0)),0)</f>
        <v>0</v>
      </c>
      <c r="E62" s="201">
        <f t="shared" si="7"/>
        <v>0</v>
      </c>
      <c r="O62" s="182">
        <f t="shared" si="1"/>
        <v>0</v>
      </c>
    </row>
    <row r="63" spans="1:15" hidden="1" x14ac:dyDescent="0.2">
      <c r="A63" s="184">
        <f>'22'!A32</f>
        <v>0</v>
      </c>
      <c r="B63" t="str">
        <f>IFERROR(LEFT(IFERROR(INDEX(Sheet5!$C$2:$C$1300,MATCH($A63,Sheet5!$A$2:$A$1300,0)),"-"),FIND(",",IFERROR(INDEX(Sheet5!$C$2:$C$1300,MATCH($A63,Sheet5!$A$2:$A$1300,0)),"-"),1)-1),IFERROR(INDEX(Sheet5!$C$2:$C$1300,MATCH($A63,Sheet5!$A$2:$A$1300,0)),"-"))</f>
        <v>-</v>
      </c>
      <c r="C63" s="186">
        <f>IFERROR(INDEX(Lookup!$BH$9:$BH$2065,MATCH($A63,Lookup!$A$9:$A$2065,0)),0)</f>
        <v>0</v>
      </c>
      <c r="D63" s="186">
        <f>IFERROR(INDEX(Lookup!$BJ$9:$BJ$2065,MATCH($A63,Lookup!$A$9:$A$2065,0)),0)</f>
        <v>0</v>
      </c>
      <c r="E63" s="201">
        <f t="shared" si="7"/>
        <v>0</v>
      </c>
      <c r="O63" s="182">
        <f t="shared" si="1"/>
        <v>0</v>
      </c>
    </row>
    <row r="64" spans="1:15" hidden="1" x14ac:dyDescent="0.2">
      <c r="A64" s="184">
        <f>'22'!A33</f>
        <v>0</v>
      </c>
      <c r="B64" t="str">
        <f>IFERROR(LEFT(IFERROR(INDEX(Sheet5!$C$2:$C$1300,MATCH($A64,Sheet5!$A$2:$A$1300,0)),"-"),FIND(",",IFERROR(INDEX(Sheet5!$C$2:$C$1300,MATCH($A64,Sheet5!$A$2:$A$1300,0)),"-"),1)-1),IFERROR(INDEX(Sheet5!$C$2:$C$1300,MATCH($A64,Sheet5!$A$2:$A$1300,0)),"-"))</f>
        <v>-</v>
      </c>
      <c r="C64" s="186">
        <f>IFERROR(INDEX(Lookup!$BH$9:$BH$2065,MATCH($A64,Lookup!$A$9:$A$2065,0)),0)</f>
        <v>0</v>
      </c>
      <c r="D64" s="186">
        <f>IFERROR(INDEX(Lookup!$BJ$9:$BJ$2065,MATCH($A64,Lookup!$A$9:$A$2065,0)),0)</f>
        <v>0</v>
      </c>
      <c r="E64" s="201">
        <f t="shared" si="7"/>
        <v>0</v>
      </c>
      <c r="O64" s="182">
        <f t="shared" si="1"/>
        <v>0</v>
      </c>
    </row>
    <row r="65" spans="1:15" hidden="1" x14ac:dyDescent="0.2">
      <c r="A65" s="184">
        <f>'22'!A34</f>
        <v>0</v>
      </c>
      <c r="B65" t="str">
        <f>IFERROR(LEFT(IFERROR(INDEX(Sheet5!$C$2:$C$1300,MATCH($A65,Sheet5!$A$2:$A$1300,0)),"-"),FIND(",",IFERROR(INDEX(Sheet5!$C$2:$C$1300,MATCH($A65,Sheet5!$A$2:$A$1300,0)),"-"),1)-1),IFERROR(INDEX(Sheet5!$C$2:$C$1300,MATCH($A65,Sheet5!$A$2:$A$1300,0)),"-"))</f>
        <v>-</v>
      </c>
      <c r="C65" s="186">
        <f>IFERROR(INDEX(Lookup!$BH$9:$BH$2065,MATCH($A65,Lookup!$A$9:$A$2065,0)),0)</f>
        <v>0</v>
      </c>
      <c r="D65" s="186">
        <f>IFERROR(INDEX(Lookup!$BJ$9:$BJ$2065,MATCH($A65,Lookup!$A$9:$A$2065,0)),0)</f>
        <v>0</v>
      </c>
      <c r="E65" s="201">
        <f t="shared" si="7"/>
        <v>0</v>
      </c>
      <c r="O65" s="182">
        <f t="shared" si="1"/>
        <v>0</v>
      </c>
    </row>
    <row r="66" spans="1:15" hidden="1" x14ac:dyDescent="0.2">
      <c r="A66" s="184">
        <f>'22'!A35</f>
        <v>0</v>
      </c>
      <c r="B66" t="str">
        <f>IFERROR(LEFT(IFERROR(INDEX(Sheet5!$C$2:$C$1300,MATCH($A66,Sheet5!$A$2:$A$1300,0)),"-"),FIND(",",IFERROR(INDEX(Sheet5!$C$2:$C$1300,MATCH($A66,Sheet5!$A$2:$A$1300,0)),"-"),1)-1),IFERROR(INDEX(Sheet5!$C$2:$C$1300,MATCH($A66,Sheet5!$A$2:$A$1300,0)),"-"))</f>
        <v>-</v>
      </c>
      <c r="C66" s="186">
        <f>IFERROR(INDEX(Lookup!$BH$9:$BH$2065,MATCH($A66,Lookup!$A$9:$A$2065,0)),0)</f>
        <v>0</v>
      </c>
      <c r="D66" s="186">
        <f>IFERROR(INDEX(Lookup!$BJ$9:$BJ$2065,MATCH($A66,Lookup!$A$9:$A$2065,0)),0)</f>
        <v>0</v>
      </c>
      <c r="E66" s="201">
        <f t="shared" si="7"/>
        <v>0</v>
      </c>
      <c r="O66" s="182">
        <f t="shared" si="1"/>
        <v>0</v>
      </c>
    </row>
    <row r="67" spans="1:15" hidden="1" x14ac:dyDescent="0.2">
      <c r="A67" s="184">
        <f>'22'!A36</f>
        <v>0</v>
      </c>
      <c r="B67" t="str">
        <f>IFERROR(LEFT(IFERROR(INDEX(Sheet5!$C$2:$C$1300,MATCH($A67,Sheet5!$A$2:$A$1300,0)),"-"),FIND(",",IFERROR(INDEX(Sheet5!$C$2:$C$1300,MATCH($A67,Sheet5!$A$2:$A$1300,0)),"-"),1)-1),IFERROR(INDEX(Sheet5!$C$2:$C$1300,MATCH($A67,Sheet5!$A$2:$A$1300,0)),"-"))</f>
        <v>-</v>
      </c>
      <c r="C67" s="186">
        <f>IFERROR(INDEX(Lookup!$BH$9:$BH$2065,MATCH($A67,Lookup!$A$9:$A$2065,0)),0)</f>
        <v>0</v>
      </c>
      <c r="D67" s="186">
        <f>IFERROR(INDEX(Lookup!$BJ$9:$BJ$2065,MATCH($A67,Lookup!$A$9:$A$2065,0)),0)</f>
        <v>0</v>
      </c>
      <c r="E67" s="201">
        <f t="shared" si="7"/>
        <v>0</v>
      </c>
      <c r="O67" s="182">
        <f t="shared" si="1"/>
        <v>0</v>
      </c>
    </row>
    <row r="68" spans="1:15" hidden="1" x14ac:dyDescent="0.2">
      <c r="A68" s="184">
        <f>'22'!A37</f>
        <v>0</v>
      </c>
      <c r="B68" t="str">
        <f>IFERROR(LEFT(IFERROR(INDEX(Sheet5!$C$2:$C$1300,MATCH($A68,Sheet5!$A$2:$A$1300,0)),"-"),FIND(",",IFERROR(INDEX(Sheet5!$C$2:$C$1300,MATCH($A68,Sheet5!$A$2:$A$1300,0)),"-"),1)-1),IFERROR(INDEX(Sheet5!$C$2:$C$1300,MATCH($A68,Sheet5!$A$2:$A$1300,0)),"-"))</f>
        <v>-</v>
      </c>
      <c r="C68" s="186">
        <f>IFERROR(INDEX(Lookup!$BH$9:$BH$2065,MATCH($A68,Lookup!$A$9:$A$2065,0)),0)</f>
        <v>0</v>
      </c>
      <c r="D68" s="186">
        <f>IFERROR(INDEX(Lookup!$BJ$9:$BJ$2065,MATCH($A68,Lookup!$A$9:$A$2065,0)),0)</f>
        <v>0</v>
      </c>
      <c r="E68" s="201">
        <f t="shared" si="7"/>
        <v>0</v>
      </c>
      <c r="O68" s="182">
        <f t="shared" si="1"/>
        <v>0</v>
      </c>
    </row>
    <row r="69" spans="1:15" hidden="1" x14ac:dyDescent="0.2">
      <c r="A69" s="184">
        <f>'22'!A38</f>
        <v>0</v>
      </c>
      <c r="B69" t="str">
        <f>IFERROR(LEFT(IFERROR(INDEX(Sheet5!$C$2:$C$1300,MATCH($A69,Sheet5!$A$2:$A$1300,0)),"-"),FIND(",",IFERROR(INDEX(Sheet5!$C$2:$C$1300,MATCH($A69,Sheet5!$A$2:$A$1300,0)),"-"),1)-1),IFERROR(INDEX(Sheet5!$C$2:$C$1300,MATCH($A69,Sheet5!$A$2:$A$1300,0)),"-"))</f>
        <v>-</v>
      </c>
      <c r="C69" s="186">
        <f>IFERROR(INDEX(Lookup!$BH$9:$BH$2065,MATCH($A69,Lookup!$A$9:$A$2065,0)),0)</f>
        <v>0</v>
      </c>
      <c r="D69" s="186">
        <f>IFERROR(INDEX(Lookup!$BJ$9:$BJ$2065,MATCH($A69,Lookup!$A$9:$A$2065,0)),0)</f>
        <v>0</v>
      </c>
      <c r="E69" s="201">
        <f t="shared" si="7"/>
        <v>0</v>
      </c>
      <c r="O69" s="182">
        <f t="shared" si="1"/>
        <v>0</v>
      </c>
    </row>
    <row r="70" spans="1:15" hidden="1" x14ac:dyDescent="0.2">
      <c r="A70" s="184">
        <f>'22'!A39</f>
        <v>0</v>
      </c>
      <c r="B70" t="str">
        <f>IFERROR(LEFT(IFERROR(INDEX(Sheet5!$C$2:$C$1300,MATCH($A70,Sheet5!$A$2:$A$1300,0)),"-"),FIND(",",IFERROR(INDEX(Sheet5!$C$2:$C$1300,MATCH($A70,Sheet5!$A$2:$A$1300,0)),"-"),1)-1),IFERROR(INDEX(Sheet5!$C$2:$C$1300,MATCH($A70,Sheet5!$A$2:$A$1300,0)),"-"))</f>
        <v>-</v>
      </c>
      <c r="C70" s="186">
        <f>IFERROR(INDEX(Lookup!$BH$9:$BH$2065,MATCH($A70,Lookup!$A$9:$A$2065,0)),0)</f>
        <v>0</v>
      </c>
      <c r="D70" s="186">
        <f>IFERROR(INDEX(Lookup!$BJ$9:$BJ$2065,MATCH($A70,Lookup!$A$9:$A$2065,0)),0)</f>
        <v>0</v>
      </c>
      <c r="E70" s="201">
        <f t="shared" si="7"/>
        <v>0</v>
      </c>
      <c r="O70" s="182">
        <f t="shared" si="1"/>
        <v>0</v>
      </c>
    </row>
    <row r="71" spans="1:15" hidden="1" x14ac:dyDescent="0.2">
      <c r="A71" s="184">
        <f>'22'!A40</f>
        <v>0</v>
      </c>
      <c r="B71" t="str">
        <f>IFERROR(LEFT(IFERROR(INDEX(Sheet5!$C$2:$C$1300,MATCH($A71,Sheet5!$A$2:$A$1300,0)),"-"),FIND(",",IFERROR(INDEX(Sheet5!$C$2:$C$1300,MATCH($A71,Sheet5!$A$2:$A$1300,0)),"-"),1)-1),IFERROR(INDEX(Sheet5!$C$2:$C$1300,MATCH($A71,Sheet5!$A$2:$A$1300,0)),"-"))</f>
        <v>-</v>
      </c>
      <c r="C71" s="186">
        <f>IFERROR(INDEX(Lookup!$BH$9:$BH$2065,MATCH($A71,Lookup!$A$9:$A$2065,0)),0)</f>
        <v>0</v>
      </c>
      <c r="D71" s="186">
        <f>IFERROR(INDEX(Lookup!$BJ$9:$BJ$2065,MATCH($A71,Lookup!$A$9:$A$2065,0)),0)</f>
        <v>0</v>
      </c>
      <c r="E71" s="201">
        <f t="shared" si="7"/>
        <v>0</v>
      </c>
      <c r="O71" s="182">
        <f t="shared" si="1"/>
        <v>0</v>
      </c>
    </row>
    <row r="72" spans="1:15" hidden="1" x14ac:dyDescent="0.2">
      <c r="A72" s="184">
        <f>'22'!A41</f>
        <v>0</v>
      </c>
      <c r="B72" t="str">
        <f>IFERROR(LEFT(IFERROR(INDEX(Sheet5!$C$2:$C$1300,MATCH($A72,Sheet5!$A$2:$A$1300,0)),"-"),FIND(",",IFERROR(INDEX(Sheet5!$C$2:$C$1300,MATCH($A72,Sheet5!$A$2:$A$1300,0)),"-"),1)-1),IFERROR(INDEX(Sheet5!$C$2:$C$1300,MATCH($A72,Sheet5!$A$2:$A$1300,0)),"-"))</f>
        <v>-</v>
      </c>
      <c r="C72" s="186">
        <f>IFERROR(INDEX(Lookup!$BH$9:$BH$2065,MATCH($A72,Lookup!$A$9:$A$2065,0)),0)</f>
        <v>0</v>
      </c>
      <c r="D72" s="186">
        <f>IFERROR(INDEX(Lookup!$BJ$9:$BJ$2065,MATCH($A72,Lookup!$A$9:$A$2065,0)),0)</f>
        <v>0</v>
      </c>
      <c r="E72" s="201">
        <f t="shared" si="7"/>
        <v>0</v>
      </c>
      <c r="O72" s="182">
        <f t="shared" si="1"/>
        <v>0</v>
      </c>
    </row>
    <row r="73" spans="1:15" hidden="1" x14ac:dyDescent="0.2">
      <c r="A73" s="184">
        <f>'22'!A42</f>
        <v>0</v>
      </c>
      <c r="B73" t="str">
        <f>IFERROR(LEFT(IFERROR(INDEX(Sheet5!$C$2:$C$1300,MATCH($A73,Sheet5!$A$2:$A$1300,0)),"-"),FIND(",",IFERROR(INDEX(Sheet5!$C$2:$C$1300,MATCH($A73,Sheet5!$A$2:$A$1300,0)),"-"),1)-1),IFERROR(INDEX(Sheet5!$C$2:$C$1300,MATCH($A73,Sheet5!$A$2:$A$1300,0)),"-"))</f>
        <v>-</v>
      </c>
      <c r="C73" s="186">
        <f>IFERROR(INDEX(Lookup!$BH$9:$BH$2065,MATCH($A73,Lookup!$A$9:$A$2065,0)),0)</f>
        <v>0</v>
      </c>
      <c r="D73" s="186">
        <f>IFERROR(INDEX(Lookup!$BJ$9:$BJ$2065,MATCH($A73,Lookup!$A$9:$A$2065,0)),0)</f>
        <v>0</v>
      </c>
      <c r="E73" s="201">
        <f t="shared" si="7"/>
        <v>0</v>
      </c>
      <c r="O73" s="182">
        <f t="shared" si="1"/>
        <v>0</v>
      </c>
    </row>
    <row r="74" spans="1:15" hidden="1" x14ac:dyDescent="0.2">
      <c r="A74" s="184">
        <f>'22'!A43</f>
        <v>0</v>
      </c>
      <c r="B74" t="str">
        <f>IFERROR(LEFT(IFERROR(INDEX(Sheet5!$C$2:$C$1300,MATCH($A74,Sheet5!$A$2:$A$1300,0)),"-"),FIND(",",IFERROR(INDEX(Sheet5!$C$2:$C$1300,MATCH($A74,Sheet5!$A$2:$A$1300,0)),"-"),1)-1),IFERROR(INDEX(Sheet5!$C$2:$C$1300,MATCH($A74,Sheet5!$A$2:$A$1300,0)),"-"))</f>
        <v>-</v>
      </c>
      <c r="C74" s="186">
        <f>IFERROR(INDEX(Lookup!$BH$9:$BH$2065,MATCH($A74,Lookup!$A$9:$A$2065,0)),0)</f>
        <v>0</v>
      </c>
      <c r="D74" s="186">
        <f>IFERROR(INDEX(Lookup!$BJ$9:$BJ$2065,MATCH($A74,Lookup!$A$9:$A$2065,0)),0)</f>
        <v>0</v>
      </c>
      <c r="E74" s="201">
        <f t="shared" si="7"/>
        <v>0</v>
      </c>
      <c r="O74" s="182">
        <f t="shared" si="1"/>
        <v>0</v>
      </c>
    </row>
    <row r="75" spans="1:15" hidden="1" x14ac:dyDescent="0.2">
      <c r="A75" s="184">
        <f>'22'!A44</f>
        <v>0</v>
      </c>
      <c r="B75" t="str">
        <f>IFERROR(LEFT(IFERROR(INDEX(Sheet5!$C$2:$C$1300,MATCH($A75,Sheet5!$A$2:$A$1300,0)),"-"),FIND(",",IFERROR(INDEX(Sheet5!$C$2:$C$1300,MATCH($A75,Sheet5!$A$2:$A$1300,0)),"-"),1)-1),IFERROR(INDEX(Sheet5!$C$2:$C$1300,MATCH($A75,Sheet5!$A$2:$A$1300,0)),"-"))</f>
        <v>-</v>
      </c>
      <c r="C75" s="186">
        <f>IFERROR(INDEX(Lookup!$BH$9:$BH$2065,MATCH($A75,Lookup!$A$9:$A$2065,0)),0)</f>
        <v>0</v>
      </c>
      <c r="D75" s="186">
        <f>IFERROR(INDEX(Lookup!$BJ$9:$BJ$2065,MATCH($A75,Lookup!$A$9:$A$2065,0)),0)</f>
        <v>0</v>
      </c>
      <c r="E75" s="201">
        <f t="shared" si="7"/>
        <v>0</v>
      </c>
      <c r="O75" s="182">
        <f t="shared" si="1"/>
        <v>0</v>
      </c>
    </row>
    <row r="76" spans="1:15" hidden="1" x14ac:dyDescent="0.2">
      <c r="A76" s="184">
        <f>'22'!A45</f>
        <v>0</v>
      </c>
      <c r="B76" t="str">
        <f>IFERROR(LEFT(IFERROR(INDEX(Sheet5!$C$2:$C$1300,MATCH($A76,Sheet5!$A$2:$A$1300,0)),"-"),FIND(",",IFERROR(INDEX(Sheet5!$C$2:$C$1300,MATCH($A76,Sheet5!$A$2:$A$1300,0)),"-"),1)-1),IFERROR(INDEX(Sheet5!$C$2:$C$1300,MATCH($A76,Sheet5!$A$2:$A$1300,0)),"-"))</f>
        <v>-</v>
      </c>
      <c r="C76" s="186">
        <f>IFERROR(INDEX(Lookup!$BH$9:$BH$2065,MATCH($A76,Lookup!$A$9:$A$2065,0)),0)</f>
        <v>0</v>
      </c>
      <c r="D76" s="186">
        <f>IFERROR(INDEX(Lookup!$BJ$9:$BJ$2065,MATCH($A76,Lookup!$A$9:$A$2065,0)),0)</f>
        <v>0</v>
      </c>
      <c r="E76" s="201">
        <f t="shared" si="7"/>
        <v>0</v>
      </c>
      <c r="O76" s="182">
        <f t="shared" si="1"/>
        <v>0</v>
      </c>
    </row>
    <row r="77" spans="1:15" hidden="1" x14ac:dyDescent="0.2">
      <c r="A77" s="184">
        <f>'22'!A46</f>
        <v>0</v>
      </c>
      <c r="B77" t="str">
        <f>IFERROR(LEFT(IFERROR(INDEX(Sheet5!$C$2:$C$1300,MATCH($A77,Sheet5!$A$2:$A$1300,0)),"-"),FIND(",",IFERROR(INDEX(Sheet5!$C$2:$C$1300,MATCH($A77,Sheet5!$A$2:$A$1300,0)),"-"),1)-1),IFERROR(INDEX(Sheet5!$C$2:$C$1300,MATCH($A77,Sheet5!$A$2:$A$1300,0)),"-"))</f>
        <v>-</v>
      </c>
      <c r="C77" s="186">
        <f>IFERROR(INDEX(Lookup!$BH$9:$BH$2065,MATCH($A77,Lookup!$A$9:$A$2065,0)),0)</f>
        <v>0</v>
      </c>
      <c r="D77" s="186">
        <f>IFERROR(INDEX(Lookup!$BJ$9:$BJ$2065,MATCH($A77,Lookup!$A$9:$A$2065,0)),0)</f>
        <v>0</v>
      </c>
      <c r="E77" s="201">
        <f t="shared" si="7"/>
        <v>0</v>
      </c>
      <c r="O77" s="182">
        <f t="shared" si="1"/>
        <v>0</v>
      </c>
    </row>
    <row r="78" spans="1:15" hidden="1" x14ac:dyDescent="0.2">
      <c r="A78" s="184">
        <f>'22'!A47</f>
        <v>0</v>
      </c>
      <c r="B78" t="str">
        <f>IFERROR(LEFT(IFERROR(INDEX(Sheet5!$C$2:$C$1300,MATCH($A78,Sheet5!$A$2:$A$1300,0)),"-"),FIND(",",IFERROR(INDEX(Sheet5!$C$2:$C$1300,MATCH($A78,Sheet5!$A$2:$A$1300,0)),"-"),1)-1),IFERROR(INDEX(Sheet5!$C$2:$C$1300,MATCH($A78,Sheet5!$A$2:$A$1300,0)),"-"))</f>
        <v>-</v>
      </c>
      <c r="C78" s="186">
        <f>IFERROR(INDEX(Lookup!$BH$9:$BH$2065,MATCH($A78,Lookup!$A$9:$A$2065,0)),0)</f>
        <v>0</v>
      </c>
      <c r="D78" s="186">
        <f>IFERROR(INDEX(Lookup!$BJ$9:$BJ$2065,MATCH($A78,Lookup!$A$9:$A$2065,0)),0)</f>
        <v>0</v>
      </c>
      <c r="E78" s="201">
        <f t="shared" si="7"/>
        <v>0</v>
      </c>
      <c r="O78" s="182">
        <f t="shared" si="1"/>
        <v>0</v>
      </c>
    </row>
    <row r="79" spans="1:15" hidden="1" x14ac:dyDescent="0.2">
      <c r="A79" s="184">
        <f>'22'!A48</f>
        <v>0</v>
      </c>
      <c r="B79" t="str">
        <f>IFERROR(LEFT(IFERROR(INDEX(Sheet5!$C$2:$C$1300,MATCH($A79,Sheet5!$A$2:$A$1300,0)),"-"),FIND(",",IFERROR(INDEX(Sheet5!$C$2:$C$1300,MATCH($A79,Sheet5!$A$2:$A$1300,0)),"-"),1)-1),IFERROR(INDEX(Sheet5!$C$2:$C$1300,MATCH($A79,Sheet5!$A$2:$A$1300,0)),"-"))</f>
        <v>-</v>
      </c>
      <c r="C79" s="186">
        <f>IFERROR(INDEX(Lookup!$BH$9:$BH$2065,MATCH($A79,Lookup!$A$9:$A$2065,0)),0)</f>
        <v>0</v>
      </c>
      <c r="D79" s="186">
        <f>IFERROR(INDEX(Lookup!$BJ$9:$BJ$2065,MATCH($A79,Lookup!$A$9:$A$2065,0)),0)</f>
        <v>0</v>
      </c>
      <c r="E79" s="201">
        <f t="shared" si="7"/>
        <v>0</v>
      </c>
      <c r="O79" s="182">
        <f t="shared" si="1"/>
        <v>0</v>
      </c>
    </row>
    <row r="80" spans="1:15" hidden="1" x14ac:dyDescent="0.2">
      <c r="A80" s="184">
        <f>'22'!A49</f>
        <v>0</v>
      </c>
      <c r="B80" t="str">
        <f>IFERROR(LEFT(IFERROR(INDEX(Sheet5!$C$2:$C$1300,MATCH($A80,Sheet5!$A$2:$A$1300,0)),"-"),FIND(",",IFERROR(INDEX(Sheet5!$C$2:$C$1300,MATCH($A80,Sheet5!$A$2:$A$1300,0)),"-"),1)-1),IFERROR(INDEX(Sheet5!$C$2:$C$1300,MATCH($A80,Sheet5!$A$2:$A$1300,0)),"-"))</f>
        <v>-</v>
      </c>
      <c r="C80" s="186">
        <f>IFERROR(INDEX(Lookup!$BH$9:$BH$2065,MATCH($A80,Lookup!$A$9:$A$2065,0)),0)</f>
        <v>0</v>
      </c>
      <c r="D80" s="186">
        <f>IFERROR(INDEX(Lookup!$BJ$9:$BJ$2065,MATCH($A80,Lookup!$A$9:$A$2065,0)),0)</f>
        <v>0</v>
      </c>
      <c r="E80" s="201">
        <f t="shared" si="7"/>
        <v>0</v>
      </c>
      <c r="O80" s="182">
        <f t="shared" ref="O80:O143" si="8">+IF(A80&gt;0,1,0)</f>
        <v>0</v>
      </c>
    </row>
    <row r="81" spans="1:15" hidden="1" x14ac:dyDescent="0.2">
      <c r="A81" s="184">
        <f>'22'!A50</f>
        <v>0</v>
      </c>
      <c r="B81" t="str">
        <f>IFERROR(LEFT(IFERROR(INDEX(Sheet5!$C$2:$C$1300,MATCH($A81,Sheet5!$A$2:$A$1300,0)),"-"),FIND(",",IFERROR(INDEX(Sheet5!$C$2:$C$1300,MATCH($A81,Sheet5!$A$2:$A$1300,0)),"-"),1)-1),IFERROR(INDEX(Sheet5!$C$2:$C$1300,MATCH($A81,Sheet5!$A$2:$A$1300,0)),"-"))</f>
        <v>-</v>
      </c>
      <c r="C81" s="186">
        <f>IFERROR(INDEX(Lookup!$BH$9:$BH$2065,MATCH($A81,Lookup!$A$9:$A$2065,0)),0)</f>
        <v>0</v>
      </c>
      <c r="D81" s="186">
        <f>IFERROR(INDEX(Lookup!$BJ$9:$BJ$2065,MATCH($A81,Lookup!$A$9:$A$2065,0)),0)</f>
        <v>0</v>
      </c>
      <c r="E81" s="201">
        <f t="shared" si="7"/>
        <v>0</v>
      </c>
      <c r="O81" s="182">
        <f t="shared" si="8"/>
        <v>0</v>
      </c>
    </row>
    <row r="82" spans="1:15" hidden="1" x14ac:dyDescent="0.2">
      <c r="A82" s="184">
        <f>'22'!A51</f>
        <v>0</v>
      </c>
      <c r="B82" t="str">
        <f>IFERROR(LEFT(IFERROR(INDEX(Sheet5!$C$2:$C$1300,MATCH($A82,Sheet5!$A$2:$A$1300,0)),"-"),FIND(",",IFERROR(INDEX(Sheet5!$C$2:$C$1300,MATCH($A82,Sheet5!$A$2:$A$1300,0)),"-"),1)-1),IFERROR(INDEX(Sheet5!$C$2:$C$1300,MATCH($A82,Sheet5!$A$2:$A$1300,0)),"-"))</f>
        <v>-</v>
      </c>
      <c r="C82" s="186">
        <f>IFERROR(INDEX(Lookup!$BH$9:$BH$2065,MATCH($A82,Lookup!$A$9:$A$2065,0)),0)</f>
        <v>0</v>
      </c>
      <c r="D82" s="186">
        <f>IFERROR(INDEX(Lookup!$BJ$9:$BJ$2065,MATCH($A82,Lookup!$A$9:$A$2065,0)),0)</f>
        <v>0</v>
      </c>
      <c r="E82" s="201">
        <f t="shared" si="7"/>
        <v>0</v>
      </c>
      <c r="O82" s="182">
        <f t="shared" si="8"/>
        <v>0</v>
      </c>
    </row>
    <row r="83" spans="1:15" hidden="1" x14ac:dyDescent="0.2">
      <c r="A83" s="184">
        <f>'22'!A52</f>
        <v>0</v>
      </c>
      <c r="B83" t="str">
        <f>IFERROR(LEFT(IFERROR(INDEX(Sheet5!$C$2:$C$1300,MATCH($A83,Sheet5!$A$2:$A$1300,0)),"-"),FIND(",",IFERROR(INDEX(Sheet5!$C$2:$C$1300,MATCH($A83,Sheet5!$A$2:$A$1300,0)),"-"),1)-1),IFERROR(INDEX(Sheet5!$C$2:$C$1300,MATCH($A83,Sheet5!$A$2:$A$1300,0)),"-"))</f>
        <v>-</v>
      </c>
      <c r="C83" s="186">
        <f>IFERROR(INDEX(Lookup!$BH$9:$BH$2065,MATCH($A83,Lookup!$A$9:$A$2065,0)),0)</f>
        <v>0</v>
      </c>
      <c r="D83" s="186">
        <f>IFERROR(INDEX(Lookup!$BJ$9:$BJ$2065,MATCH($A83,Lookup!$A$9:$A$2065,0)),0)</f>
        <v>0</v>
      </c>
      <c r="E83" s="201">
        <f t="shared" si="7"/>
        <v>0</v>
      </c>
      <c r="O83" s="182">
        <f t="shared" si="8"/>
        <v>0</v>
      </c>
    </row>
    <row r="84" spans="1:15" hidden="1" x14ac:dyDescent="0.2">
      <c r="A84" s="184">
        <f>'22'!A53</f>
        <v>0</v>
      </c>
      <c r="B84" t="str">
        <f>IFERROR(LEFT(IFERROR(INDEX(Sheet5!$C$2:$C$1300,MATCH($A84,Sheet5!$A$2:$A$1300,0)),"-"),FIND(",",IFERROR(INDEX(Sheet5!$C$2:$C$1300,MATCH($A84,Sheet5!$A$2:$A$1300,0)),"-"),1)-1),IFERROR(INDEX(Sheet5!$C$2:$C$1300,MATCH($A84,Sheet5!$A$2:$A$1300,0)),"-"))</f>
        <v>-</v>
      </c>
      <c r="C84" s="186">
        <f>IFERROR(INDEX(Lookup!$BH$9:$BH$2065,MATCH($A84,Lookup!$A$9:$A$2065,0)),0)</f>
        <v>0</v>
      </c>
      <c r="D84" s="186">
        <f>IFERROR(INDEX(Lookup!$BJ$9:$BJ$2065,MATCH($A84,Lookup!$A$9:$A$2065,0)),0)</f>
        <v>0</v>
      </c>
      <c r="E84" s="201">
        <f t="shared" si="7"/>
        <v>0</v>
      </c>
      <c r="O84" s="182">
        <f t="shared" si="8"/>
        <v>0</v>
      </c>
    </row>
    <row r="85" spans="1:15" hidden="1" x14ac:dyDescent="0.2">
      <c r="A85" s="184">
        <f>'22'!A54</f>
        <v>0</v>
      </c>
      <c r="B85" t="str">
        <f>IFERROR(LEFT(IFERROR(INDEX(Sheet5!$C$2:$C$1300,MATCH($A85,Sheet5!$A$2:$A$1300,0)),"-"),FIND(",",IFERROR(INDEX(Sheet5!$C$2:$C$1300,MATCH($A85,Sheet5!$A$2:$A$1300,0)),"-"),1)-1),IFERROR(INDEX(Sheet5!$C$2:$C$1300,MATCH($A85,Sheet5!$A$2:$A$1300,0)),"-"))</f>
        <v>-</v>
      </c>
      <c r="C85" s="186">
        <f>IFERROR(INDEX(Lookup!$BH$9:$BH$2065,MATCH($A85,Lookup!$A$9:$A$2065,0)),0)</f>
        <v>0</v>
      </c>
      <c r="D85" s="186">
        <f>IFERROR(INDEX(Lookup!$BJ$9:$BJ$2065,MATCH($A85,Lookup!$A$9:$A$2065,0)),0)</f>
        <v>0</v>
      </c>
      <c r="E85" s="201">
        <f t="shared" si="7"/>
        <v>0</v>
      </c>
      <c r="O85" s="182">
        <f t="shared" si="8"/>
        <v>0</v>
      </c>
    </row>
    <row r="86" spans="1:15" hidden="1" x14ac:dyDescent="0.2">
      <c r="A86" s="184">
        <f>'22'!A55</f>
        <v>0</v>
      </c>
      <c r="B86" t="str">
        <f>IFERROR(LEFT(IFERROR(INDEX(Sheet5!$C$2:$C$1300,MATCH($A86,Sheet5!$A$2:$A$1300,0)),"-"),FIND(",",IFERROR(INDEX(Sheet5!$C$2:$C$1300,MATCH($A86,Sheet5!$A$2:$A$1300,0)),"-"),1)-1),IFERROR(INDEX(Sheet5!$C$2:$C$1300,MATCH($A86,Sheet5!$A$2:$A$1300,0)),"-"))</f>
        <v>-</v>
      </c>
      <c r="C86" s="186">
        <f>IFERROR(INDEX(Lookup!$BH$9:$BH$2065,MATCH($A86,Lookup!$A$9:$A$2065,0)),0)</f>
        <v>0</v>
      </c>
      <c r="D86" s="186">
        <f>IFERROR(INDEX(Lookup!$BJ$9:$BJ$2065,MATCH($A86,Lookup!$A$9:$A$2065,0)),0)</f>
        <v>0</v>
      </c>
      <c r="E86" s="201">
        <f t="shared" si="7"/>
        <v>0</v>
      </c>
      <c r="O86" s="182">
        <f t="shared" si="8"/>
        <v>0</v>
      </c>
    </row>
    <row r="87" spans="1:15" hidden="1" x14ac:dyDescent="0.2">
      <c r="A87" s="184">
        <f>'22'!A56</f>
        <v>0</v>
      </c>
      <c r="B87" t="str">
        <f>IFERROR(LEFT(IFERROR(INDEX(Sheet5!$C$2:$C$1300,MATCH($A87,Sheet5!$A$2:$A$1300,0)),"-"),FIND(",",IFERROR(INDEX(Sheet5!$C$2:$C$1300,MATCH($A87,Sheet5!$A$2:$A$1300,0)),"-"),1)-1),IFERROR(INDEX(Sheet5!$C$2:$C$1300,MATCH($A87,Sheet5!$A$2:$A$1300,0)),"-"))</f>
        <v>-</v>
      </c>
      <c r="C87" s="186">
        <f>IFERROR(INDEX(Lookup!$BH$9:$BH$2065,MATCH($A87,Lookup!$A$9:$A$2065,0)),0)</f>
        <v>0</v>
      </c>
      <c r="D87" s="186">
        <f>IFERROR(INDEX(Lookup!$BJ$9:$BJ$2065,MATCH($A87,Lookup!$A$9:$A$2065,0)),0)</f>
        <v>0</v>
      </c>
      <c r="E87" s="201">
        <f t="shared" si="7"/>
        <v>0</v>
      </c>
      <c r="O87" s="182">
        <f t="shared" si="8"/>
        <v>0</v>
      </c>
    </row>
    <row r="88" spans="1:15" hidden="1" x14ac:dyDescent="0.2">
      <c r="A88" s="184">
        <f>'22'!A57</f>
        <v>0</v>
      </c>
      <c r="B88" t="str">
        <f>IFERROR(LEFT(IFERROR(INDEX(Sheet5!$C$2:$C$1300,MATCH($A88,Sheet5!$A$2:$A$1300,0)),"-"),FIND(",",IFERROR(INDEX(Sheet5!$C$2:$C$1300,MATCH($A88,Sheet5!$A$2:$A$1300,0)),"-"),1)-1),IFERROR(INDEX(Sheet5!$C$2:$C$1300,MATCH($A88,Sheet5!$A$2:$A$1300,0)),"-"))</f>
        <v>-</v>
      </c>
      <c r="C88" s="186">
        <f>IFERROR(INDEX(Lookup!$BH$9:$BH$2065,MATCH($A88,Lookup!$A$9:$A$2065,0)),0)</f>
        <v>0</v>
      </c>
      <c r="D88" s="186">
        <f>IFERROR(INDEX(Lookup!$BJ$9:$BJ$2065,MATCH($A88,Lookup!$A$9:$A$2065,0)),0)</f>
        <v>0</v>
      </c>
      <c r="E88" s="201">
        <f t="shared" si="7"/>
        <v>0</v>
      </c>
      <c r="O88" s="182">
        <f t="shared" si="8"/>
        <v>0</v>
      </c>
    </row>
    <row r="89" spans="1:15" hidden="1" x14ac:dyDescent="0.2">
      <c r="A89" s="184">
        <f>'22'!A58</f>
        <v>0</v>
      </c>
      <c r="B89" t="str">
        <f>IFERROR(LEFT(IFERROR(INDEX(Sheet5!$C$2:$C$1300,MATCH($A89,Sheet5!$A$2:$A$1300,0)),"-"),FIND(",",IFERROR(INDEX(Sheet5!$C$2:$C$1300,MATCH($A89,Sheet5!$A$2:$A$1300,0)),"-"),1)-1),IFERROR(INDEX(Sheet5!$C$2:$C$1300,MATCH($A89,Sheet5!$A$2:$A$1300,0)),"-"))</f>
        <v>-</v>
      </c>
      <c r="C89" s="186">
        <f>IFERROR(INDEX(Lookup!$BH$9:$BH$2065,MATCH($A89,Lookup!$A$9:$A$2065,0)),0)</f>
        <v>0</v>
      </c>
      <c r="D89" s="186">
        <f>IFERROR(INDEX(Lookup!$BJ$9:$BJ$2065,MATCH($A89,Lookup!$A$9:$A$2065,0)),0)</f>
        <v>0</v>
      </c>
      <c r="E89" s="201">
        <f t="shared" si="7"/>
        <v>0</v>
      </c>
      <c r="O89" s="182">
        <f t="shared" si="8"/>
        <v>0</v>
      </c>
    </row>
    <row r="90" spans="1:15" hidden="1" x14ac:dyDescent="0.2">
      <c r="A90" s="184">
        <f>'22'!A59</f>
        <v>0</v>
      </c>
      <c r="B90" t="str">
        <f>IFERROR(LEFT(IFERROR(INDEX(Sheet5!$C$2:$C$1300,MATCH($A90,Sheet5!$A$2:$A$1300,0)),"-"),FIND(",",IFERROR(INDEX(Sheet5!$C$2:$C$1300,MATCH($A90,Sheet5!$A$2:$A$1300,0)),"-"),1)-1),IFERROR(INDEX(Sheet5!$C$2:$C$1300,MATCH($A90,Sheet5!$A$2:$A$1300,0)),"-"))</f>
        <v>-</v>
      </c>
      <c r="C90" s="186">
        <f>IFERROR(INDEX(Lookup!$BH$9:$BH$2065,MATCH($A90,Lookup!$A$9:$A$2065,0)),0)</f>
        <v>0</v>
      </c>
      <c r="D90" s="186">
        <f>IFERROR(INDEX(Lookup!$BJ$9:$BJ$2065,MATCH($A90,Lookup!$A$9:$A$2065,0)),0)</f>
        <v>0</v>
      </c>
      <c r="E90" s="201">
        <f t="shared" si="7"/>
        <v>0</v>
      </c>
      <c r="O90" s="182">
        <f t="shared" si="8"/>
        <v>0</v>
      </c>
    </row>
    <row r="91" spans="1:15" hidden="1" x14ac:dyDescent="0.2">
      <c r="A91" s="184">
        <f>'22'!A60</f>
        <v>0</v>
      </c>
      <c r="B91" t="str">
        <f>IFERROR(LEFT(IFERROR(INDEX(Sheet5!$C$2:$C$1300,MATCH($A91,Sheet5!$A$2:$A$1300,0)),"-"),FIND(",",IFERROR(INDEX(Sheet5!$C$2:$C$1300,MATCH($A91,Sheet5!$A$2:$A$1300,0)),"-"),1)-1),IFERROR(INDEX(Sheet5!$C$2:$C$1300,MATCH($A91,Sheet5!$A$2:$A$1300,0)),"-"))</f>
        <v>-</v>
      </c>
      <c r="C91" s="186">
        <f>IFERROR(INDEX(Lookup!$BH$9:$BH$2065,MATCH($A91,Lookup!$A$9:$A$2065,0)),0)</f>
        <v>0</v>
      </c>
      <c r="D91" s="186">
        <f>IFERROR(INDEX(Lookup!$BJ$9:$BJ$2065,MATCH($A91,Lookup!$A$9:$A$2065,0)),0)</f>
        <v>0</v>
      </c>
      <c r="E91" s="201">
        <f t="shared" si="7"/>
        <v>0</v>
      </c>
      <c r="O91" s="182">
        <f t="shared" si="8"/>
        <v>0</v>
      </c>
    </row>
    <row r="92" spans="1:15" hidden="1" x14ac:dyDescent="0.2">
      <c r="A92" s="184">
        <f>'22'!A61</f>
        <v>0</v>
      </c>
      <c r="B92" t="str">
        <f>IFERROR(LEFT(IFERROR(INDEX(Sheet5!$C$2:$C$1300,MATCH($A92,Sheet5!$A$2:$A$1300,0)),"-"),FIND(",",IFERROR(INDEX(Sheet5!$C$2:$C$1300,MATCH($A92,Sheet5!$A$2:$A$1300,0)),"-"),1)-1),IFERROR(INDEX(Sheet5!$C$2:$C$1300,MATCH($A92,Sheet5!$A$2:$A$1300,0)),"-"))</f>
        <v>-</v>
      </c>
      <c r="C92" s="186">
        <f>IFERROR(INDEX(Lookup!$BH$9:$BH$2065,MATCH($A92,Lookup!$A$9:$A$2065,0)),0)</f>
        <v>0</v>
      </c>
      <c r="D92" s="186">
        <f>IFERROR(INDEX(Lookup!$BJ$9:$BJ$2065,MATCH($A92,Lookup!$A$9:$A$2065,0)),0)</f>
        <v>0</v>
      </c>
      <c r="E92" s="201">
        <f t="shared" si="7"/>
        <v>0</v>
      </c>
      <c r="O92" s="182">
        <f t="shared" si="8"/>
        <v>0</v>
      </c>
    </row>
    <row r="93" spans="1:15" hidden="1" x14ac:dyDescent="0.2">
      <c r="A93" s="184">
        <f>'22'!A62</f>
        <v>0</v>
      </c>
      <c r="B93" t="str">
        <f>IFERROR(LEFT(IFERROR(INDEX(Sheet5!$C$2:$C$1300,MATCH($A93,Sheet5!$A$2:$A$1300,0)),"-"),FIND(",",IFERROR(INDEX(Sheet5!$C$2:$C$1300,MATCH($A93,Sheet5!$A$2:$A$1300,0)),"-"),1)-1),IFERROR(INDEX(Sheet5!$C$2:$C$1300,MATCH($A93,Sheet5!$A$2:$A$1300,0)),"-"))</f>
        <v>-</v>
      </c>
      <c r="C93" s="186">
        <f>IFERROR(INDEX(Lookup!$BH$9:$BH$2065,MATCH($A93,Lookup!$A$9:$A$2065,0)),0)</f>
        <v>0</v>
      </c>
      <c r="D93" s="186">
        <f>IFERROR(INDEX(Lookup!$BJ$9:$BJ$2065,MATCH($A93,Lookup!$A$9:$A$2065,0)),0)</f>
        <v>0</v>
      </c>
      <c r="E93" s="201">
        <f t="shared" si="7"/>
        <v>0</v>
      </c>
      <c r="O93" s="182">
        <f t="shared" si="8"/>
        <v>0</v>
      </c>
    </row>
    <row r="94" spans="1:15" hidden="1" x14ac:dyDescent="0.2">
      <c r="A94" s="184">
        <f>'22'!A63</f>
        <v>0</v>
      </c>
      <c r="B94" t="str">
        <f>IFERROR(LEFT(IFERROR(INDEX(Sheet5!$C$2:$C$1300,MATCH($A94,Sheet5!$A$2:$A$1300,0)),"-"),FIND(",",IFERROR(INDEX(Sheet5!$C$2:$C$1300,MATCH($A94,Sheet5!$A$2:$A$1300,0)),"-"),1)-1),IFERROR(INDEX(Sheet5!$C$2:$C$1300,MATCH($A94,Sheet5!$A$2:$A$1300,0)),"-"))</f>
        <v>-</v>
      </c>
      <c r="C94" s="186">
        <f>IFERROR(INDEX(Lookup!$BH$9:$BH$2065,MATCH($A94,Lookup!$A$9:$A$2065,0)),0)</f>
        <v>0</v>
      </c>
      <c r="D94" s="186">
        <f>IFERROR(INDEX(Lookup!$BJ$9:$BJ$2065,MATCH($A94,Lookup!$A$9:$A$2065,0)),0)</f>
        <v>0</v>
      </c>
      <c r="E94" s="201">
        <f t="shared" si="7"/>
        <v>0</v>
      </c>
      <c r="O94" s="182">
        <f t="shared" si="8"/>
        <v>0</v>
      </c>
    </row>
    <row r="95" spans="1:15" hidden="1" x14ac:dyDescent="0.2">
      <c r="A95" s="184">
        <f>'22'!A64</f>
        <v>0</v>
      </c>
      <c r="B95" t="str">
        <f>IFERROR(LEFT(IFERROR(INDEX(Sheet5!$C$2:$C$1300,MATCH($A95,Sheet5!$A$2:$A$1300,0)),"-"),FIND(",",IFERROR(INDEX(Sheet5!$C$2:$C$1300,MATCH($A95,Sheet5!$A$2:$A$1300,0)),"-"),1)-1),IFERROR(INDEX(Sheet5!$C$2:$C$1300,MATCH($A95,Sheet5!$A$2:$A$1300,0)),"-"))</f>
        <v>-</v>
      </c>
      <c r="C95" s="186">
        <f>IFERROR(INDEX(Lookup!$BH$9:$BH$2065,MATCH($A95,Lookup!$A$9:$A$2065,0)),0)</f>
        <v>0</v>
      </c>
      <c r="D95" s="186">
        <f>IFERROR(INDEX(Lookup!$BJ$9:$BJ$2065,MATCH($A95,Lookup!$A$9:$A$2065,0)),0)</f>
        <v>0</v>
      </c>
      <c r="E95" s="201">
        <f t="shared" si="7"/>
        <v>0</v>
      </c>
      <c r="O95" s="182">
        <f t="shared" si="8"/>
        <v>0</v>
      </c>
    </row>
    <row r="96" spans="1:15" hidden="1" x14ac:dyDescent="0.2">
      <c r="A96" s="184">
        <f>'22'!A65</f>
        <v>0</v>
      </c>
      <c r="B96" t="str">
        <f>IFERROR(LEFT(IFERROR(INDEX(Sheet5!$C$2:$C$1300,MATCH($A96,Sheet5!$A$2:$A$1300,0)),"-"),FIND(",",IFERROR(INDEX(Sheet5!$C$2:$C$1300,MATCH($A96,Sheet5!$A$2:$A$1300,0)),"-"),1)-1),IFERROR(INDEX(Sheet5!$C$2:$C$1300,MATCH($A96,Sheet5!$A$2:$A$1300,0)),"-"))</f>
        <v>-</v>
      </c>
      <c r="C96" s="186">
        <f>IFERROR(INDEX(Lookup!$BH$9:$BH$2065,MATCH($A96,Lookup!$A$9:$A$2065,0)),0)</f>
        <v>0</v>
      </c>
      <c r="D96" s="186">
        <f>IFERROR(INDEX(Lookup!$BJ$9:$BJ$2065,MATCH($A96,Lookup!$A$9:$A$2065,0)),0)</f>
        <v>0</v>
      </c>
      <c r="E96" s="201">
        <f t="shared" si="7"/>
        <v>0</v>
      </c>
      <c r="O96" s="182">
        <f t="shared" si="8"/>
        <v>0</v>
      </c>
    </row>
    <row r="97" spans="1:15" hidden="1" x14ac:dyDescent="0.2">
      <c r="A97" s="184">
        <f>'22'!A66</f>
        <v>0</v>
      </c>
      <c r="B97" t="str">
        <f>IFERROR(LEFT(IFERROR(INDEX(Sheet5!$C$2:$C$1300,MATCH($A97,Sheet5!$A$2:$A$1300,0)),"-"),FIND(",",IFERROR(INDEX(Sheet5!$C$2:$C$1300,MATCH($A97,Sheet5!$A$2:$A$1300,0)),"-"),1)-1),IFERROR(INDEX(Sheet5!$C$2:$C$1300,MATCH($A97,Sheet5!$A$2:$A$1300,0)),"-"))</f>
        <v>-</v>
      </c>
      <c r="C97" s="186">
        <f>IFERROR(INDEX(Lookup!$BH$9:$BH$2065,MATCH($A97,Lookup!$A$9:$A$2065,0)),0)</f>
        <v>0</v>
      </c>
      <c r="D97" s="186">
        <f>IFERROR(INDEX(Lookup!$BJ$9:$BJ$2065,MATCH($A97,Lookup!$A$9:$A$2065,0)),0)</f>
        <v>0</v>
      </c>
      <c r="E97" s="201">
        <f t="shared" si="7"/>
        <v>0</v>
      </c>
      <c r="O97" s="182">
        <f t="shared" si="8"/>
        <v>0</v>
      </c>
    </row>
    <row r="98" spans="1:15" hidden="1" x14ac:dyDescent="0.2">
      <c r="A98" s="184">
        <f>'22'!A67</f>
        <v>0</v>
      </c>
      <c r="B98" t="str">
        <f>IFERROR(LEFT(IFERROR(INDEX(Sheet5!$C$2:$C$1300,MATCH($A98,Sheet5!$A$2:$A$1300,0)),"-"),FIND(",",IFERROR(INDEX(Sheet5!$C$2:$C$1300,MATCH($A98,Sheet5!$A$2:$A$1300,0)),"-"),1)-1),IFERROR(INDEX(Sheet5!$C$2:$C$1300,MATCH($A98,Sheet5!$A$2:$A$1300,0)),"-"))</f>
        <v>-</v>
      </c>
      <c r="C98" s="186">
        <f>IFERROR(INDEX(Lookup!$BH$9:$BH$2065,MATCH($A98,Lookup!$A$9:$A$2065,0)),0)</f>
        <v>0</v>
      </c>
      <c r="D98" s="186">
        <f>IFERROR(INDEX(Lookup!$BJ$9:$BJ$2065,MATCH($A98,Lookup!$A$9:$A$2065,0)),0)</f>
        <v>0</v>
      </c>
      <c r="E98" s="201">
        <f t="shared" ref="E98:E138" si="9">+C98-D98</f>
        <v>0</v>
      </c>
      <c r="O98" s="182">
        <f t="shared" si="8"/>
        <v>0</v>
      </c>
    </row>
    <row r="99" spans="1:15" hidden="1" x14ac:dyDescent="0.2">
      <c r="A99" s="184">
        <f>'22'!A68</f>
        <v>0</v>
      </c>
      <c r="B99" t="str">
        <f>IFERROR(LEFT(IFERROR(INDEX(Sheet5!$C$2:$C$1300,MATCH($A99,Sheet5!$A$2:$A$1300,0)),"-"),FIND(",",IFERROR(INDEX(Sheet5!$C$2:$C$1300,MATCH($A99,Sheet5!$A$2:$A$1300,0)),"-"),1)-1),IFERROR(INDEX(Sheet5!$C$2:$C$1300,MATCH($A99,Sheet5!$A$2:$A$1300,0)),"-"))</f>
        <v>-</v>
      </c>
      <c r="C99" s="186">
        <f>IFERROR(INDEX(Lookup!$BH$9:$BH$2065,MATCH($A99,Lookup!$A$9:$A$2065,0)),0)</f>
        <v>0</v>
      </c>
      <c r="D99" s="186">
        <f>IFERROR(INDEX(Lookup!$BJ$9:$BJ$2065,MATCH($A99,Lookup!$A$9:$A$2065,0)),0)</f>
        <v>0</v>
      </c>
      <c r="E99" s="201">
        <f t="shared" si="9"/>
        <v>0</v>
      </c>
      <c r="O99" s="182">
        <f t="shared" si="8"/>
        <v>0</v>
      </c>
    </row>
    <row r="100" spans="1:15" hidden="1" x14ac:dyDescent="0.2">
      <c r="A100" s="184">
        <f>'22'!A69</f>
        <v>0</v>
      </c>
      <c r="B100" t="str">
        <f>IFERROR(LEFT(IFERROR(INDEX(Sheet5!$C$2:$C$1300,MATCH($A100,Sheet5!$A$2:$A$1300,0)),"-"),FIND(",",IFERROR(INDEX(Sheet5!$C$2:$C$1300,MATCH($A100,Sheet5!$A$2:$A$1300,0)),"-"),1)-1),IFERROR(INDEX(Sheet5!$C$2:$C$1300,MATCH($A100,Sheet5!$A$2:$A$1300,0)),"-"))</f>
        <v>-</v>
      </c>
      <c r="C100" s="186">
        <f>IFERROR(INDEX(Lookup!$BH$9:$BH$2065,MATCH($A100,Lookup!$A$9:$A$2065,0)),0)</f>
        <v>0</v>
      </c>
      <c r="D100" s="186">
        <f>IFERROR(INDEX(Lookup!$BJ$9:$BJ$2065,MATCH($A100,Lookup!$A$9:$A$2065,0)),0)</f>
        <v>0</v>
      </c>
      <c r="E100" s="201">
        <f t="shared" si="9"/>
        <v>0</v>
      </c>
      <c r="O100" s="182">
        <f t="shared" si="8"/>
        <v>0</v>
      </c>
    </row>
    <row r="101" spans="1:15" hidden="1" x14ac:dyDescent="0.2">
      <c r="A101" s="184">
        <f>'22'!A70</f>
        <v>0</v>
      </c>
      <c r="B101" t="str">
        <f>IFERROR(LEFT(IFERROR(INDEX(Sheet5!$C$2:$C$1300,MATCH($A101,Sheet5!$A$2:$A$1300,0)),"-"),FIND(",",IFERROR(INDEX(Sheet5!$C$2:$C$1300,MATCH($A101,Sheet5!$A$2:$A$1300,0)),"-"),1)-1),IFERROR(INDEX(Sheet5!$C$2:$C$1300,MATCH($A101,Sheet5!$A$2:$A$1300,0)),"-"))</f>
        <v>-</v>
      </c>
      <c r="C101" s="186">
        <f>IFERROR(INDEX(Lookup!$BH$9:$BH$2065,MATCH($A101,Lookup!$A$9:$A$2065,0)),0)</f>
        <v>0</v>
      </c>
      <c r="D101" s="186">
        <f>IFERROR(INDEX(Lookup!$BJ$9:$BJ$2065,MATCH($A101,Lookup!$A$9:$A$2065,0)),0)</f>
        <v>0</v>
      </c>
      <c r="E101" s="201">
        <f t="shared" si="9"/>
        <v>0</v>
      </c>
      <c r="O101" s="182">
        <f t="shared" si="8"/>
        <v>0</v>
      </c>
    </row>
    <row r="102" spans="1:15" hidden="1" x14ac:dyDescent="0.2">
      <c r="A102" s="184">
        <f>'22'!A71</f>
        <v>0</v>
      </c>
      <c r="B102" t="str">
        <f>IFERROR(LEFT(IFERROR(INDEX(Sheet5!$C$2:$C$1300,MATCH($A102,Sheet5!$A$2:$A$1300,0)),"-"),FIND(",",IFERROR(INDEX(Sheet5!$C$2:$C$1300,MATCH($A102,Sheet5!$A$2:$A$1300,0)),"-"),1)-1),IFERROR(INDEX(Sheet5!$C$2:$C$1300,MATCH($A102,Sheet5!$A$2:$A$1300,0)),"-"))</f>
        <v>-</v>
      </c>
      <c r="C102" s="186">
        <f>IFERROR(INDEX(Lookup!$BH$9:$BH$2065,MATCH($A102,Lookup!$A$9:$A$2065,0)),0)</f>
        <v>0</v>
      </c>
      <c r="D102" s="186">
        <f>IFERROR(INDEX(Lookup!$BJ$9:$BJ$2065,MATCH($A102,Lookup!$A$9:$A$2065,0)),0)</f>
        <v>0</v>
      </c>
      <c r="E102" s="201">
        <f t="shared" si="9"/>
        <v>0</v>
      </c>
      <c r="O102" s="182">
        <f t="shared" si="8"/>
        <v>0</v>
      </c>
    </row>
    <row r="103" spans="1:15" hidden="1" x14ac:dyDescent="0.2">
      <c r="A103" s="184">
        <f>'22'!A72</f>
        <v>0</v>
      </c>
      <c r="B103" t="str">
        <f>IFERROR(LEFT(IFERROR(INDEX(Sheet5!$C$2:$C$1300,MATCH($A103,Sheet5!$A$2:$A$1300,0)),"-"),FIND(",",IFERROR(INDEX(Sheet5!$C$2:$C$1300,MATCH($A103,Sheet5!$A$2:$A$1300,0)),"-"),1)-1),IFERROR(INDEX(Sheet5!$C$2:$C$1300,MATCH($A103,Sheet5!$A$2:$A$1300,0)),"-"))</f>
        <v>-</v>
      </c>
      <c r="C103" s="186">
        <f>IFERROR(INDEX(Lookup!$BH$9:$BH$2065,MATCH($A103,Lookup!$A$9:$A$2065,0)),0)</f>
        <v>0</v>
      </c>
      <c r="D103" s="186">
        <f>IFERROR(INDEX(Lookup!$BJ$9:$BJ$2065,MATCH($A103,Lookup!$A$9:$A$2065,0)),0)</f>
        <v>0</v>
      </c>
      <c r="E103" s="201">
        <f t="shared" si="9"/>
        <v>0</v>
      </c>
      <c r="O103" s="182">
        <f t="shared" si="8"/>
        <v>0</v>
      </c>
    </row>
    <row r="104" spans="1:15" hidden="1" x14ac:dyDescent="0.2">
      <c r="A104" s="184">
        <f>'22'!A73</f>
        <v>0</v>
      </c>
      <c r="B104" t="str">
        <f>IFERROR(LEFT(IFERROR(INDEX(Sheet5!$C$2:$C$1300,MATCH($A104,Sheet5!$A$2:$A$1300,0)),"-"),FIND(",",IFERROR(INDEX(Sheet5!$C$2:$C$1300,MATCH($A104,Sheet5!$A$2:$A$1300,0)),"-"),1)-1),IFERROR(INDEX(Sheet5!$C$2:$C$1300,MATCH($A104,Sheet5!$A$2:$A$1300,0)),"-"))</f>
        <v>-</v>
      </c>
      <c r="C104" s="186">
        <f>IFERROR(INDEX(Lookup!$BH$9:$BH$2065,MATCH($A104,Lookup!$A$9:$A$2065,0)),0)</f>
        <v>0</v>
      </c>
      <c r="D104" s="186">
        <f>IFERROR(INDEX(Lookup!$BJ$9:$BJ$2065,MATCH($A104,Lookup!$A$9:$A$2065,0)),0)</f>
        <v>0</v>
      </c>
      <c r="E104" s="201">
        <f t="shared" si="9"/>
        <v>0</v>
      </c>
      <c r="O104" s="182">
        <f t="shared" si="8"/>
        <v>0</v>
      </c>
    </row>
    <row r="105" spans="1:15" hidden="1" x14ac:dyDescent="0.2">
      <c r="A105" s="184">
        <f>'22'!A74</f>
        <v>0</v>
      </c>
      <c r="B105" t="str">
        <f>IFERROR(LEFT(IFERROR(INDEX(Sheet5!$C$2:$C$1300,MATCH($A105,Sheet5!$A$2:$A$1300,0)),"-"),FIND(",",IFERROR(INDEX(Sheet5!$C$2:$C$1300,MATCH($A105,Sheet5!$A$2:$A$1300,0)),"-"),1)-1),IFERROR(INDEX(Sheet5!$C$2:$C$1300,MATCH($A105,Sheet5!$A$2:$A$1300,0)),"-"))</f>
        <v>-</v>
      </c>
      <c r="C105" s="186">
        <f>IFERROR(INDEX(Lookup!$BH$9:$BH$2065,MATCH($A105,Lookup!$A$9:$A$2065,0)),0)</f>
        <v>0</v>
      </c>
      <c r="D105" s="186">
        <f>IFERROR(INDEX(Lookup!$BJ$9:$BJ$2065,MATCH($A105,Lookup!$A$9:$A$2065,0)),0)</f>
        <v>0</v>
      </c>
      <c r="E105" s="201">
        <f t="shared" si="9"/>
        <v>0</v>
      </c>
      <c r="O105" s="182">
        <f t="shared" si="8"/>
        <v>0</v>
      </c>
    </row>
    <row r="106" spans="1:15" hidden="1" x14ac:dyDescent="0.2">
      <c r="A106" s="184">
        <f>'22'!A75</f>
        <v>0</v>
      </c>
      <c r="B106" t="str">
        <f>IFERROR(LEFT(IFERROR(INDEX(Sheet5!$C$2:$C$1300,MATCH($A106,Sheet5!$A$2:$A$1300,0)),"-"),FIND(",",IFERROR(INDEX(Sheet5!$C$2:$C$1300,MATCH($A106,Sheet5!$A$2:$A$1300,0)),"-"),1)-1),IFERROR(INDEX(Sheet5!$C$2:$C$1300,MATCH($A106,Sheet5!$A$2:$A$1300,0)),"-"))</f>
        <v>-</v>
      </c>
      <c r="C106" s="186">
        <f>IFERROR(INDEX(Lookup!$BH$9:$BH$2065,MATCH($A106,Lookup!$A$9:$A$2065,0)),0)</f>
        <v>0</v>
      </c>
      <c r="D106" s="186">
        <f>IFERROR(INDEX(Lookup!$BJ$9:$BJ$2065,MATCH($A106,Lookup!$A$9:$A$2065,0)),0)</f>
        <v>0</v>
      </c>
      <c r="E106" s="201">
        <f t="shared" si="9"/>
        <v>0</v>
      </c>
      <c r="O106" s="182">
        <f t="shared" si="8"/>
        <v>0</v>
      </c>
    </row>
    <row r="107" spans="1:15" hidden="1" x14ac:dyDescent="0.2">
      <c r="A107" s="184">
        <f>'22'!A76</f>
        <v>0</v>
      </c>
      <c r="B107" t="str">
        <f>IFERROR(LEFT(IFERROR(INDEX(Sheet5!$C$2:$C$1300,MATCH($A107,Sheet5!$A$2:$A$1300,0)),"-"),FIND(",",IFERROR(INDEX(Sheet5!$C$2:$C$1300,MATCH($A107,Sheet5!$A$2:$A$1300,0)),"-"),1)-1),IFERROR(INDEX(Sheet5!$C$2:$C$1300,MATCH($A107,Sheet5!$A$2:$A$1300,0)),"-"))</f>
        <v>-</v>
      </c>
      <c r="C107" s="186">
        <f>IFERROR(INDEX(Lookup!$BH$9:$BH$2065,MATCH($A107,Lookup!$A$9:$A$2065,0)),0)</f>
        <v>0</v>
      </c>
      <c r="D107" s="186">
        <f>IFERROR(INDEX(Lookup!$BJ$9:$BJ$2065,MATCH($A107,Lookup!$A$9:$A$2065,0)),0)</f>
        <v>0</v>
      </c>
      <c r="E107" s="201">
        <f t="shared" si="9"/>
        <v>0</v>
      </c>
      <c r="O107" s="182">
        <f t="shared" si="8"/>
        <v>0</v>
      </c>
    </row>
    <row r="108" spans="1:15" hidden="1" x14ac:dyDescent="0.2">
      <c r="A108" s="184">
        <f>'22'!A77</f>
        <v>0</v>
      </c>
      <c r="B108" t="str">
        <f>IFERROR(LEFT(IFERROR(INDEX(Sheet5!$C$2:$C$1300,MATCH($A108,Sheet5!$A$2:$A$1300,0)),"-"),FIND(",",IFERROR(INDEX(Sheet5!$C$2:$C$1300,MATCH($A108,Sheet5!$A$2:$A$1300,0)),"-"),1)-1),IFERROR(INDEX(Sheet5!$C$2:$C$1300,MATCH($A108,Sheet5!$A$2:$A$1300,0)),"-"))</f>
        <v>-</v>
      </c>
      <c r="C108" s="186">
        <f>IFERROR(INDEX(Lookup!$BH$9:$BH$2065,MATCH($A108,Lookup!$A$9:$A$2065,0)),0)</f>
        <v>0</v>
      </c>
      <c r="D108" s="186">
        <f>IFERROR(INDEX(Lookup!$BJ$9:$BJ$2065,MATCH($A108,Lookup!$A$9:$A$2065,0)),0)</f>
        <v>0</v>
      </c>
      <c r="E108" s="201">
        <f t="shared" si="9"/>
        <v>0</v>
      </c>
      <c r="O108" s="182">
        <f t="shared" si="8"/>
        <v>0</v>
      </c>
    </row>
    <row r="109" spans="1:15" hidden="1" x14ac:dyDescent="0.2">
      <c r="A109" s="184">
        <f>'22'!A78</f>
        <v>0</v>
      </c>
      <c r="B109" t="str">
        <f>IFERROR(LEFT(IFERROR(INDEX(Sheet5!$C$2:$C$1300,MATCH($A109,Sheet5!$A$2:$A$1300,0)),"-"),FIND(",",IFERROR(INDEX(Sheet5!$C$2:$C$1300,MATCH($A109,Sheet5!$A$2:$A$1300,0)),"-"),1)-1),IFERROR(INDEX(Sheet5!$C$2:$C$1300,MATCH($A109,Sheet5!$A$2:$A$1300,0)),"-"))</f>
        <v>-</v>
      </c>
      <c r="C109" s="186">
        <f>IFERROR(INDEX(Lookup!$BH$9:$BH$2065,MATCH($A109,Lookup!$A$9:$A$2065,0)),0)</f>
        <v>0</v>
      </c>
      <c r="D109" s="186">
        <f>IFERROR(INDEX(Lookup!$BJ$9:$BJ$2065,MATCH($A109,Lookup!$A$9:$A$2065,0)),0)</f>
        <v>0</v>
      </c>
      <c r="E109" s="201">
        <f t="shared" si="9"/>
        <v>0</v>
      </c>
      <c r="O109" s="182">
        <f t="shared" si="8"/>
        <v>0</v>
      </c>
    </row>
    <row r="110" spans="1:15" hidden="1" x14ac:dyDescent="0.2">
      <c r="A110" s="184">
        <f>'22'!A79</f>
        <v>0</v>
      </c>
      <c r="B110" t="str">
        <f>IFERROR(LEFT(IFERROR(INDEX(Sheet5!$C$2:$C$1300,MATCH($A110,Sheet5!$A$2:$A$1300,0)),"-"),FIND(",",IFERROR(INDEX(Sheet5!$C$2:$C$1300,MATCH($A110,Sheet5!$A$2:$A$1300,0)),"-"),1)-1),IFERROR(INDEX(Sheet5!$C$2:$C$1300,MATCH($A110,Sheet5!$A$2:$A$1300,0)),"-"))</f>
        <v>-</v>
      </c>
      <c r="C110" s="186">
        <f>IFERROR(INDEX(Lookup!$BH$9:$BH$2065,MATCH($A110,Lookup!$A$9:$A$2065,0)),0)</f>
        <v>0</v>
      </c>
      <c r="D110" s="186">
        <f>IFERROR(INDEX(Lookup!$BJ$9:$BJ$2065,MATCH($A110,Lookup!$A$9:$A$2065,0)),0)</f>
        <v>0</v>
      </c>
      <c r="E110" s="201">
        <f t="shared" si="9"/>
        <v>0</v>
      </c>
      <c r="O110" s="182">
        <f t="shared" si="8"/>
        <v>0</v>
      </c>
    </row>
    <row r="111" spans="1:15" hidden="1" x14ac:dyDescent="0.2">
      <c r="A111" s="184">
        <f>'22'!A80</f>
        <v>0</v>
      </c>
      <c r="B111" t="str">
        <f>IFERROR(LEFT(IFERROR(INDEX(Sheet5!$C$2:$C$1300,MATCH($A111,Sheet5!$A$2:$A$1300,0)),"-"),FIND(",",IFERROR(INDEX(Sheet5!$C$2:$C$1300,MATCH($A111,Sheet5!$A$2:$A$1300,0)),"-"),1)-1),IFERROR(INDEX(Sheet5!$C$2:$C$1300,MATCH($A111,Sheet5!$A$2:$A$1300,0)),"-"))</f>
        <v>-</v>
      </c>
      <c r="C111" s="186">
        <f>IFERROR(INDEX(Lookup!$BH$9:$BH$2065,MATCH($A111,Lookup!$A$9:$A$2065,0)),0)</f>
        <v>0</v>
      </c>
      <c r="D111" s="186">
        <f>IFERROR(INDEX(Lookup!$BJ$9:$BJ$2065,MATCH($A111,Lookup!$A$9:$A$2065,0)),0)</f>
        <v>0</v>
      </c>
      <c r="E111" s="201">
        <f t="shared" si="9"/>
        <v>0</v>
      </c>
      <c r="O111" s="182">
        <f t="shared" si="8"/>
        <v>0</v>
      </c>
    </row>
    <row r="112" spans="1:15" hidden="1" x14ac:dyDescent="0.2">
      <c r="A112" s="184">
        <f>'22'!A81</f>
        <v>0</v>
      </c>
      <c r="B112" t="str">
        <f>IFERROR(LEFT(IFERROR(INDEX(Sheet5!$C$2:$C$1300,MATCH($A112,Sheet5!$A$2:$A$1300,0)),"-"),FIND(",",IFERROR(INDEX(Sheet5!$C$2:$C$1300,MATCH($A112,Sheet5!$A$2:$A$1300,0)),"-"),1)-1),IFERROR(INDEX(Sheet5!$C$2:$C$1300,MATCH($A112,Sheet5!$A$2:$A$1300,0)),"-"))</f>
        <v>-</v>
      </c>
      <c r="C112" s="186">
        <f>IFERROR(INDEX(Lookup!$BH$9:$BH$2065,MATCH($A112,Lookup!$A$9:$A$2065,0)),0)</f>
        <v>0</v>
      </c>
      <c r="D112" s="186">
        <f>IFERROR(INDEX(Lookup!$BJ$9:$BJ$2065,MATCH($A112,Lookup!$A$9:$A$2065,0)),0)</f>
        <v>0</v>
      </c>
      <c r="E112" s="201">
        <f t="shared" si="9"/>
        <v>0</v>
      </c>
      <c r="O112" s="182">
        <f t="shared" si="8"/>
        <v>0</v>
      </c>
    </row>
    <row r="113" spans="1:15" hidden="1" x14ac:dyDescent="0.2">
      <c r="A113" s="184">
        <f>'22'!A82</f>
        <v>0</v>
      </c>
      <c r="B113" t="str">
        <f>IFERROR(LEFT(IFERROR(INDEX(Sheet5!$C$2:$C$1300,MATCH($A113,Sheet5!$A$2:$A$1300,0)),"-"),FIND(",",IFERROR(INDEX(Sheet5!$C$2:$C$1300,MATCH($A113,Sheet5!$A$2:$A$1300,0)),"-"),1)-1),IFERROR(INDEX(Sheet5!$C$2:$C$1300,MATCH($A113,Sheet5!$A$2:$A$1300,0)),"-"))</f>
        <v>-</v>
      </c>
      <c r="C113" s="186">
        <f>IFERROR(INDEX(Lookup!$BH$9:$BH$2065,MATCH($A113,Lookup!$A$9:$A$2065,0)),0)</f>
        <v>0</v>
      </c>
      <c r="D113" s="186">
        <f>IFERROR(INDEX(Lookup!$BJ$9:$BJ$2065,MATCH($A113,Lookup!$A$9:$A$2065,0)),0)</f>
        <v>0</v>
      </c>
      <c r="E113" s="201">
        <f t="shared" si="9"/>
        <v>0</v>
      </c>
      <c r="O113" s="182">
        <f t="shared" si="8"/>
        <v>0</v>
      </c>
    </row>
    <row r="114" spans="1:15" hidden="1" x14ac:dyDescent="0.2">
      <c r="A114" s="184">
        <f>'22'!A83</f>
        <v>0</v>
      </c>
      <c r="B114" t="str">
        <f>IFERROR(LEFT(IFERROR(INDEX(Sheet5!$C$2:$C$1300,MATCH($A114,Sheet5!$A$2:$A$1300,0)),"-"),FIND(",",IFERROR(INDEX(Sheet5!$C$2:$C$1300,MATCH($A114,Sheet5!$A$2:$A$1300,0)),"-"),1)-1),IFERROR(INDEX(Sheet5!$C$2:$C$1300,MATCH($A114,Sheet5!$A$2:$A$1300,0)),"-"))</f>
        <v>-</v>
      </c>
      <c r="C114" s="186">
        <f>IFERROR(INDEX(Lookup!$BH$9:$BH$2065,MATCH($A114,Lookup!$A$9:$A$2065,0)),0)</f>
        <v>0</v>
      </c>
      <c r="D114" s="186">
        <f>IFERROR(INDEX(Lookup!$BJ$9:$BJ$2065,MATCH($A114,Lookup!$A$9:$A$2065,0)),0)</f>
        <v>0</v>
      </c>
      <c r="E114" s="201">
        <f t="shared" si="9"/>
        <v>0</v>
      </c>
      <c r="O114" s="182">
        <f t="shared" si="8"/>
        <v>0</v>
      </c>
    </row>
    <row r="115" spans="1:15" hidden="1" x14ac:dyDescent="0.2">
      <c r="A115" s="184">
        <f>'22'!A84</f>
        <v>0</v>
      </c>
      <c r="B115" t="str">
        <f>IFERROR(LEFT(IFERROR(INDEX(Sheet5!$C$2:$C$1300,MATCH($A115,Sheet5!$A$2:$A$1300,0)),"-"),FIND(",",IFERROR(INDEX(Sheet5!$C$2:$C$1300,MATCH($A115,Sheet5!$A$2:$A$1300,0)),"-"),1)-1),IFERROR(INDEX(Sheet5!$C$2:$C$1300,MATCH($A115,Sheet5!$A$2:$A$1300,0)),"-"))</f>
        <v>-</v>
      </c>
      <c r="C115" s="186">
        <f>IFERROR(INDEX(Lookup!$BH$9:$BH$2065,MATCH($A115,Lookup!$A$9:$A$2065,0)),0)</f>
        <v>0</v>
      </c>
      <c r="D115" s="186">
        <f>IFERROR(INDEX(Lookup!$BJ$9:$BJ$2065,MATCH($A115,Lookup!$A$9:$A$2065,0)),0)</f>
        <v>0</v>
      </c>
      <c r="E115" s="201">
        <f t="shared" si="9"/>
        <v>0</v>
      </c>
      <c r="O115" s="182">
        <f t="shared" si="8"/>
        <v>0</v>
      </c>
    </row>
    <row r="116" spans="1:15" hidden="1" x14ac:dyDescent="0.2">
      <c r="A116" s="187">
        <f>'22'!A85</f>
        <v>0</v>
      </c>
      <c r="B116" t="str">
        <f>IFERROR(LEFT(IFERROR(INDEX(Sheet5!$C$2:$C$1300,MATCH($A116,Sheet5!$A$2:$A$1300,0)),"-"),FIND(",",IFERROR(INDEX(Sheet5!$C$2:$C$1300,MATCH($A116,Sheet5!$A$2:$A$1300,0)),"-"),1)-1),IFERROR(INDEX(Sheet5!$C$2:$C$1300,MATCH($A116,Sheet5!$A$2:$A$1300,0)),"-"))</f>
        <v>-</v>
      </c>
      <c r="C116" s="186">
        <f>IFERROR(INDEX(Lookup!$BH$9:$BH$2065,MATCH($A116,Lookup!$A$9:$A$2065,0)),0)</f>
        <v>0</v>
      </c>
      <c r="D116" s="186">
        <f>IFERROR(INDEX(Lookup!$BJ$9:$BJ$2065,MATCH($A116,Lookup!$A$9:$A$2065,0)),0)</f>
        <v>0</v>
      </c>
      <c r="E116" s="201">
        <f t="shared" si="9"/>
        <v>0</v>
      </c>
      <c r="O116" s="182">
        <f t="shared" si="8"/>
        <v>0</v>
      </c>
    </row>
    <row r="117" spans="1:15" hidden="1" x14ac:dyDescent="0.2">
      <c r="A117" s="184">
        <f>'22'!A86</f>
        <v>0</v>
      </c>
      <c r="B117" t="str">
        <f>IFERROR(LEFT(IFERROR(INDEX(Sheet5!$C$2:$C$1300,MATCH($A117,Sheet5!$A$2:$A$1300,0)),"-"),FIND(",",IFERROR(INDEX(Sheet5!$C$2:$C$1300,MATCH($A117,Sheet5!$A$2:$A$1300,0)),"-"),1)-1),IFERROR(INDEX(Sheet5!$C$2:$C$1300,MATCH($A117,Sheet5!$A$2:$A$1300,0)),"-"))</f>
        <v>-</v>
      </c>
      <c r="C117" s="186">
        <f>IFERROR(INDEX(Lookup!$BH$9:$BH$2065,MATCH($A117,Lookup!$A$9:$A$2065,0)),0)</f>
        <v>0</v>
      </c>
      <c r="D117" s="186">
        <f>IFERROR(INDEX(Lookup!$BJ$9:$BJ$2065,MATCH($A117,Lookup!$A$9:$A$2065,0)),0)</f>
        <v>0</v>
      </c>
      <c r="E117" s="201">
        <f t="shared" si="9"/>
        <v>0</v>
      </c>
      <c r="O117" s="182">
        <f t="shared" si="8"/>
        <v>0</v>
      </c>
    </row>
    <row r="118" spans="1:15" hidden="1" x14ac:dyDescent="0.2">
      <c r="A118" s="184">
        <f>'22'!A87</f>
        <v>0</v>
      </c>
      <c r="B118" t="str">
        <f>IFERROR(LEFT(IFERROR(INDEX(Sheet5!$C$2:$C$1300,MATCH($A118,Sheet5!$A$2:$A$1300,0)),"-"),FIND(",",IFERROR(INDEX(Sheet5!$C$2:$C$1300,MATCH($A118,Sheet5!$A$2:$A$1300,0)),"-"),1)-1),IFERROR(INDEX(Sheet5!$C$2:$C$1300,MATCH($A118,Sheet5!$A$2:$A$1300,0)),"-"))</f>
        <v>-</v>
      </c>
      <c r="C118" s="186">
        <f>IFERROR(INDEX(Lookup!$BH$9:$BH$2065,MATCH($A118,Lookup!$A$9:$A$2065,0)),0)</f>
        <v>0</v>
      </c>
      <c r="D118" s="186">
        <f>IFERROR(INDEX(Lookup!$BJ$9:$BJ$2065,MATCH($A118,Lookup!$A$9:$A$2065,0)),0)</f>
        <v>0</v>
      </c>
      <c r="E118" s="201">
        <f t="shared" si="9"/>
        <v>0</v>
      </c>
      <c r="O118" s="182">
        <f t="shared" si="8"/>
        <v>0</v>
      </c>
    </row>
    <row r="119" spans="1:15" hidden="1" x14ac:dyDescent="0.2">
      <c r="A119" s="184">
        <f>'22'!A88</f>
        <v>0</v>
      </c>
      <c r="B119" t="str">
        <f>IFERROR(LEFT(IFERROR(INDEX(Sheet5!$C$2:$C$1300,MATCH($A119,Sheet5!$A$2:$A$1300,0)),"-"),FIND(",",IFERROR(INDEX(Sheet5!$C$2:$C$1300,MATCH($A119,Sheet5!$A$2:$A$1300,0)),"-"),1)-1),IFERROR(INDEX(Sheet5!$C$2:$C$1300,MATCH($A119,Sheet5!$A$2:$A$1300,0)),"-"))</f>
        <v>-</v>
      </c>
      <c r="C119" s="186">
        <f>IFERROR(INDEX(Lookup!$BH$9:$BH$2065,MATCH($A119,Lookup!$A$9:$A$2065,0)),0)</f>
        <v>0</v>
      </c>
      <c r="D119" s="186">
        <f>IFERROR(INDEX(Lookup!$BJ$9:$BJ$2065,MATCH($A119,Lookup!$A$9:$A$2065,0)),0)</f>
        <v>0</v>
      </c>
      <c r="E119" s="201">
        <f t="shared" si="9"/>
        <v>0</v>
      </c>
      <c r="O119" s="182">
        <f t="shared" si="8"/>
        <v>0</v>
      </c>
    </row>
    <row r="120" spans="1:15" hidden="1" x14ac:dyDescent="0.2">
      <c r="A120" s="184">
        <f>'22'!A89</f>
        <v>0</v>
      </c>
      <c r="B120" t="str">
        <f>IFERROR(LEFT(IFERROR(INDEX(Sheet5!$C$2:$C$1300,MATCH($A120,Sheet5!$A$2:$A$1300,0)),"-"),FIND(",",IFERROR(INDEX(Sheet5!$C$2:$C$1300,MATCH($A120,Sheet5!$A$2:$A$1300,0)),"-"),1)-1),IFERROR(INDEX(Sheet5!$C$2:$C$1300,MATCH($A120,Sheet5!$A$2:$A$1300,0)),"-"))</f>
        <v>-</v>
      </c>
      <c r="C120" s="186">
        <f>IFERROR(INDEX(Lookup!$BH$9:$BH$2065,MATCH($A120,Lookup!$A$9:$A$2065,0)),0)</f>
        <v>0</v>
      </c>
      <c r="D120" s="186">
        <f>IFERROR(INDEX(Lookup!$BJ$9:$BJ$2065,MATCH($A120,Lookup!$A$9:$A$2065,0)),0)</f>
        <v>0</v>
      </c>
      <c r="E120" s="201">
        <f t="shared" si="9"/>
        <v>0</v>
      </c>
      <c r="O120" s="182">
        <f t="shared" si="8"/>
        <v>0</v>
      </c>
    </row>
    <row r="121" spans="1:15" hidden="1" x14ac:dyDescent="0.2">
      <c r="A121" s="184">
        <f>'22'!A90</f>
        <v>0</v>
      </c>
      <c r="B121" t="str">
        <f>IFERROR(LEFT(IFERROR(INDEX(Sheet5!$C$2:$C$1300,MATCH($A121,Sheet5!$A$2:$A$1300,0)),"-"),FIND(",",IFERROR(INDEX(Sheet5!$C$2:$C$1300,MATCH($A121,Sheet5!$A$2:$A$1300,0)),"-"),1)-1),IFERROR(INDEX(Sheet5!$C$2:$C$1300,MATCH($A121,Sheet5!$A$2:$A$1300,0)),"-"))</f>
        <v>-</v>
      </c>
      <c r="C121" s="186">
        <f>IFERROR(INDEX(Lookup!$BH$9:$BH$2065,MATCH($A121,Lookup!$A$9:$A$2065,0)),0)</f>
        <v>0</v>
      </c>
      <c r="D121" s="186">
        <f>IFERROR(INDEX(Lookup!$BJ$9:$BJ$2065,MATCH($A121,Lookup!$A$9:$A$2065,0)),0)</f>
        <v>0</v>
      </c>
      <c r="E121" s="201">
        <f t="shared" si="9"/>
        <v>0</v>
      </c>
      <c r="O121" s="182">
        <f t="shared" si="8"/>
        <v>0</v>
      </c>
    </row>
    <row r="122" spans="1:15" hidden="1" x14ac:dyDescent="0.2">
      <c r="A122" s="184">
        <f>'22'!A91</f>
        <v>0</v>
      </c>
      <c r="B122" t="str">
        <f>IFERROR(LEFT(IFERROR(INDEX(Sheet5!$C$2:$C$1300,MATCH($A122,Sheet5!$A$2:$A$1300,0)),"-"),FIND(",",IFERROR(INDEX(Sheet5!$C$2:$C$1300,MATCH($A122,Sheet5!$A$2:$A$1300,0)),"-"),1)-1),IFERROR(INDEX(Sheet5!$C$2:$C$1300,MATCH($A122,Sheet5!$A$2:$A$1300,0)),"-"))</f>
        <v>-</v>
      </c>
      <c r="C122" s="186">
        <f>IFERROR(INDEX(Lookup!$BH$9:$BH$2065,MATCH($A122,Lookup!$A$9:$A$2065,0)),0)</f>
        <v>0</v>
      </c>
      <c r="D122" s="186">
        <f>IFERROR(INDEX(Lookup!$BJ$9:$BJ$2065,MATCH($A122,Lookup!$A$9:$A$2065,0)),0)</f>
        <v>0</v>
      </c>
      <c r="E122" s="201">
        <f t="shared" si="9"/>
        <v>0</v>
      </c>
      <c r="O122" s="182">
        <f t="shared" si="8"/>
        <v>0</v>
      </c>
    </row>
    <row r="123" spans="1:15" hidden="1" x14ac:dyDescent="0.2">
      <c r="A123" s="184">
        <f>'22'!A92</f>
        <v>0</v>
      </c>
      <c r="B123" t="str">
        <f>IFERROR(LEFT(IFERROR(INDEX(Sheet5!$C$2:$C$1300,MATCH($A123,Sheet5!$A$2:$A$1300,0)),"-"),FIND(",",IFERROR(INDEX(Sheet5!$C$2:$C$1300,MATCH($A123,Sheet5!$A$2:$A$1300,0)),"-"),1)-1),IFERROR(INDEX(Sheet5!$C$2:$C$1300,MATCH($A123,Sheet5!$A$2:$A$1300,0)),"-"))</f>
        <v>-</v>
      </c>
      <c r="C123" s="186">
        <f>IFERROR(INDEX(Lookup!$BH$9:$BH$2065,MATCH($A123,Lookup!$A$9:$A$2065,0)),0)</f>
        <v>0</v>
      </c>
      <c r="D123" s="186">
        <f>IFERROR(INDEX(Lookup!$BJ$9:$BJ$2065,MATCH($A123,Lookup!$A$9:$A$2065,0)),0)</f>
        <v>0</v>
      </c>
      <c r="E123" s="201">
        <f t="shared" si="9"/>
        <v>0</v>
      </c>
      <c r="O123" s="182">
        <f t="shared" si="8"/>
        <v>0</v>
      </c>
    </row>
    <row r="124" spans="1:15" hidden="1" x14ac:dyDescent="0.2">
      <c r="A124" s="184">
        <f>'22'!A93</f>
        <v>0</v>
      </c>
      <c r="B124" t="str">
        <f>IFERROR(LEFT(IFERROR(INDEX(Sheet5!$C$2:$C$1300,MATCH($A124,Sheet5!$A$2:$A$1300,0)),"-"),FIND(",",IFERROR(INDEX(Sheet5!$C$2:$C$1300,MATCH($A124,Sheet5!$A$2:$A$1300,0)),"-"),1)-1),IFERROR(INDEX(Sheet5!$C$2:$C$1300,MATCH($A124,Sheet5!$A$2:$A$1300,0)),"-"))</f>
        <v>-</v>
      </c>
      <c r="C124" s="186">
        <f>IFERROR(INDEX(Lookup!$BH$9:$BH$2065,MATCH($A124,Lookup!$A$9:$A$2065,0)),0)</f>
        <v>0</v>
      </c>
      <c r="D124" s="186">
        <f>IFERROR(INDEX(Lookup!$BJ$9:$BJ$2065,MATCH($A124,Lookup!$A$9:$A$2065,0)),0)</f>
        <v>0</v>
      </c>
      <c r="E124" s="201">
        <f t="shared" si="9"/>
        <v>0</v>
      </c>
      <c r="O124" s="182">
        <f t="shared" si="8"/>
        <v>0</v>
      </c>
    </row>
    <row r="125" spans="1:15" hidden="1" x14ac:dyDescent="0.2">
      <c r="A125" s="184">
        <f>'22'!A94</f>
        <v>0</v>
      </c>
      <c r="B125" t="str">
        <f>IFERROR(LEFT(IFERROR(INDEX(Sheet5!$C$2:$C$1300,MATCH($A125,Sheet5!$A$2:$A$1300,0)),"-"),FIND(",",IFERROR(INDEX(Sheet5!$C$2:$C$1300,MATCH($A125,Sheet5!$A$2:$A$1300,0)),"-"),1)-1),IFERROR(INDEX(Sheet5!$C$2:$C$1300,MATCH($A125,Sheet5!$A$2:$A$1300,0)),"-"))</f>
        <v>-</v>
      </c>
      <c r="C125" s="186">
        <f>IFERROR(INDEX(Lookup!$BH$9:$BH$2065,MATCH($A125,Lookup!$A$9:$A$2065,0)),0)</f>
        <v>0</v>
      </c>
      <c r="D125" s="186">
        <f>IFERROR(INDEX(Lookup!$BJ$9:$BJ$2065,MATCH($A125,Lookup!$A$9:$A$2065,0)),0)</f>
        <v>0</v>
      </c>
      <c r="E125" s="201">
        <f t="shared" si="9"/>
        <v>0</v>
      </c>
      <c r="O125" s="182">
        <f t="shared" si="8"/>
        <v>0</v>
      </c>
    </row>
    <row r="126" spans="1:15" hidden="1" x14ac:dyDescent="0.2">
      <c r="A126" s="184">
        <f>'22'!A95</f>
        <v>0</v>
      </c>
      <c r="B126" t="str">
        <f>IFERROR(LEFT(IFERROR(INDEX(Sheet5!$C$2:$C$1300,MATCH($A126,Sheet5!$A$2:$A$1300,0)),"-"),FIND(",",IFERROR(INDEX(Sheet5!$C$2:$C$1300,MATCH($A126,Sheet5!$A$2:$A$1300,0)),"-"),1)-1),IFERROR(INDEX(Sheet5!$C$2:$C$1300,MATCH($A126,Sheet5!$A$2:$A$1300,0)),"-"))</f>
        <v>-</v>
      </c>
      <c r="C126" s="186">
        <f>IFERROR(INDEX(Lookup!$BH$9:$BH$2065,MATCH($A126,Lookup!$A$9:$A$2065,0)),0)</f>
        <v>0</v>
      </c>
      <c r="D126" s="186">
        <f>IFERROR(INDEX(Lookup!$BJ$9:$BJ$2065,MATCH($A126,Lookup!$A$9:$A$2065,0)),0)</f>
        <v>0</v>
      </c>
      <c r="E126" s="201">
        <f t="shared" si="9"/>
        <v>0</v>
      </c>
      <c r="O126" s="182">
        <f t="shared" si="8"/>
        <v>0</v>
      </c>
    </row>
    <row r="127" spans="1:15" hidden="1" x14ac:dyDescent="0.2">
      <c r="A127" s="184">
        <f>'22'!A96</f>
        <v>0</v>
      </c>
      <c r="B127" t="str">
        <f>IFERROR(LEFT(IFERROR(INDEX(Sheet5!$C$2:$C$1300,MATCH($A127,Sheet5!$A$2:$A$1300,0)),"-"),FIND(",",IFERROR(INDEX(Sheet5!$C$2:$C$1300,MATCH($A127,Sheet5!$A$2:$A$1300,0)),"-"),1)-1),IFERROR(INDEX(Sheet5!$C$2:$C$1300,MATCH($A127,Sheet5!$A$2:$A$1300,0)),"-"))</f>
        <v>-</v>
      </c>
      <c r="C127" s="186">
        <f>IFERROR(INDEX(Lookup!$BH$9:$BH$2065,MATCH($A127,Lookup!$A$9:$A$2065,0)),0)</f>
        <v>0</v>
      </c>
      <c r="D127" s="186">
        <f>IFERROR(INDEX(Lookup!$BJ$9:$BJ$2065,MATCH($A127,Lookup!$A$9:$A$2065,0)),0)</f>
        <v>0</v>
      </c>
      <c r="E127" s="201">
        <f t="shared" si="9"/>
        <v>0</v>
      </c>
      <c r="O127" s="182">
        <f t="shared" si="8"/>
        <v>0</v>
      </c>
    </row>
    <row r="128" spans="1:15" hidden="1" x14ac:dyDescent="0.2">
      <c r="A128" s="184">
        <f>'22'!A97</f>
        <v>0</v>
      </c>
      <c r="B128" t="str">
        <f>IFERROR(LEFT(IFERROR(INDEX(Sheet5!$C$2:$C$1300,MATCH($A128,Sheet5!$A$2:$A$1300,0)),"-"),FIND(",",IFERROR(INDEX(Sheet5!$C$2:$C$1300,MATCH($A128,Sheet5!$A$2:$A$1300,0)),"-"),1)-1),IFERROR(INDEX(Sheet5!$C$2:$C$1300,MATCH($A128,Sheet5!$A$2:$A$1300,0)),"-"))</f>
        <v>-</v>
      </c>
      <c r="C128" s="186">
        <f>IFERROR(INDEX(Lookup!$BH$9:$BH$2065,MATCH($A128,Lookup!$A$9:$A$2065,0)),0)</f>
        <v>0</v>
      </c>
      <c r="D128" s="186">
        <f>IFERROR(INDEX(Lookup!$BJ$9:$BJ$2065,MATCH($A128,Lookup!$A$9:$A$2065,0)),0)</f>
        <v>0</v>
      </c>
      <c r="E128" s="201">
        <f t="shared" si="9"/>
        <v>0</v>
      </c>
      <c r="O128" s="182">
        <f t="shared" si="8"/>
        <v>0</v>
      </c>
    </row>
    <row r="129" spans="1:15" hidden="1" x14ac:dyDescent="0.2">
      <c r="A129" s="184">
        <f>'22'!A98</f>
        <v>0</v>
      </c>
      <c r="B129" t="str">
        <f>IFERROR(LEFT(IFERROR(INDEX(Sheet5!$C$2:$C$1300,MATCH($A129,Sheet5!$A$2:$A$1300,0)),"-"),FIND(",",IFERROR(INDEX(Sheet5!$C$2:$C$1300,MATCH($A129,Sheet5!$A$2:$A$1300,0)),"-"),1)-1),IFERROR(INDEX(Sheet5!$C$2:$C$1300,MATCH($A129,Sheet5!$A$2:$A$1300,0)),"-"))</f>
        <v>-</v>
      </c>
      <c r="C129" s="186">
        <f>IFERROR(INDEX(Lookup!$BH$9:$BH$2065,MATCH($A129,Lookup!$A$9:$A$2065,0)),0)</f>
        <v>0</v>
      </c>
      <c r="D129" s="186">
        <f>IFERROR(INDEX(Lookup!$BJ$9:$BJ$2065,MATCH($A129,Lookup!$A$9:$A$2065,0)),0)</f>
        <v>0</v>
      </c>
      <c r="E129" s="201">
        <f t="shared" si="9"/>
        <v>0</v>
      </c>
      <c r="O129" s="182">
        <f t="shared" si="8"/>
        <v>0</v>
      </c>
    </row>
    <row r="130" spans="1:15" hidden="1" x14ac:dyDescent="0.2">
      <c r="A130" s="184">
        <f>'22'!A99</f>
        <v>0</v>
      </c>
      <c r="B130" t="str">
        <f>IFERROR(LEFT(IFERROR(INDEX(Sheet5!$C$2:$C$1300,MATCH($A130,Sheet5!$A$2:$A$1300,0)),"-"),FIND(",",IFERROR(INDEX(Sheet5!$C$2:$C$1300,MATCH($A130,Sheet5!$A$2:$A$1300,0)),"-"),1)-1),IFERROR(INDEX(Sheet5!$C$2:$C$1300,MATCH($A130,Sheet5!$A$2:$A$1300,0)),"-"))</f>
        <v>-</v>
      </c>
      <c r="C130" s="186">
        <f>IFERROR(INDEX(Lookup!$BH$9:$BH$2065,MATCH($A130,Lookup!$A$9:$A$2065,0)),0)</f>
        <v>0</v>
      </c>
      <c r="D130" s="186">
        <f>IFERROR(INDEX(Lookup!$BJ$9:$BJ$2065,MATCH($A130,Lookup!$A$9:$A$2065,0)),0)</f>
        <v>0</v>
      </c>
      <c r="E130" s="201">
        <f t="shared" si="9"/>
        <v>0</v>
      </c>
      <c r="O130" s="182">
        <f t="shared" si="8"/>
        <v>0</v>
      </c>
    </row>
    <row r="131" spans="1:15" hidden="1" x14ac:dyDescent="0.2">
      <c r="A131" s="184">
        <f>'22'!A100</f>
        <v>0</v>
      </c>
      <c r="B131" t="str">
        <f>IFERROR(LEFT(IFERROR(INDEX(Sheet5!$C$2:$C$1300,MATCH($A131,Sheet5!$A$2:$A$1300,0)),"-"),FIND(",",IFERROR(INDEX(Sheet5!$C$2:$C$1300,MATCH($A131,Sheet5!$A$2:$A$1300,0)),"-"),1)-1),IFERROR(INDEX(Sheet5!$C$2:$C$1300,MATCH($A131,Sheet5!$A$2:$A$1300,0)),"-"))</f>
        <v>-</v>
      </c>
      <c r="C131" s="186">
        <f>IFERROR(INDEX(Lookup!$BH$9:$BH$2065,MATCH($A131,Lookup!$A$9:$A$2065,0)),0)</f>
        <v>0</v>
      </c>
      <c r="D131" s="186">
        <f>IFERROR(INDEX(Lookup!$BJ$9:$BJ$2065,MATCH($A131,Lookup!$A$9:$A$2065,0)),0)</f>
        <v>0</v>
      </c>
      <c r="E131" s="201">
        <f t="shared" si="9"/>
        <v>0</v>
      </c>
      <c r="O131" s="182">
        <f t="shared" si="8"/>
        <v>0</v>
      </c>
    </row>
    <row r="132" spans="1:15" hidden="1" x14ac:dyDescent="0.2">
      <c r="A132" s="184">
        <f>'22'!A101</f>
        <v>0</v>
      </c>
      <c r="B132" t="str">
        <f>IFERROR(LEFT(IFERROR(INDEX(Sheet5!$C$2:$C$1300,MATCH($A132,Sheet5!$A$2:$A$1300,0)),"-"),FIND(",",IFERROR(INDEX(Sheet5!$C$2:$C$1300,MATCH($A132,Sheet5!$A$2:$A$1300,0)),"-"),1)-1),IFERROR(INDEX(Sheet5!$C$2:$C$1300,MATCH($A132,Sheet5!$A$2:$A$1300,0)),"-"))</f>
        <v>-</v>
      </c>
      <c r="C132" s="186">
        <f>IFERROR(INDEX(Lookup!$BH$9:$BH$2065,MATCH($A132,Lookup!$A$9:$A$2065,0)),0)</f>
        <v>0</v>
      </c>
      <c r="D132" s="186">
        <f>IFERROR(INDEX(Lookup!$BJ$9:$BJ$2065,MATCH($A132,Lookup!$A$9:$A$2065,0)),0)</f>
        <v>0</v>
      </c>
      <c r="E132" s="201">
        <f t="shared" si="9"/>
        <v>0</v>
      </c>
      <c r="O132" s="182">
        <f t="shared" si="8"/>
        <v>0</v>
      </c>
    </row>
    <row r="133" spans="1:15" hidden="1" x14ac:dyDescent="0.2">
      <c r="A133" s="184">
        <f>'22'!A102</f>
        <v>0</v>
      </c>
      <c r="B133" t="str">
        <f>IFERROR(LEFT(IFERROR(INDEX(Sheet5!$C$2:$C$1300,MATCH($A133,Sheet5!$A$2:$A$1300,0)),"-"),FIND(",",IFERROR(INDEX(Sheet5!$C$2:$C$1300,MATCH($A133,Sheet5!$A$2:$A$1300,0)),"-"),1)-1),IFERROR(INDEX(Sheet5!$C$2:$C$1300,MATCH($A133,Sheet5!$A$2:$A$1300,0)),"-"))</f>
        <v>-</v>
      </c>
      <c r="C133" s="186">
        <f>IFERROR(INDEX(Lookup!$BH$9:$BH$2065,MATCH($A133,Lookup!$A$9:$A$2065,0)),0)</f>
        <v>0</v>
      </c>
      <c r="D133" s="186">
        <f>IFERROR(INDEX(Lookup!$BJ$9:$BJ$2065,MATCH($A133,Lookup!$A$9:$A$2065,0)),0)</f>
        <v>0</v>
      </c>
      <c r="E133" s="201">
        <f t="shared" si="9"/>
        <v>0</v>
      </c>
      <c r="O133" s="182">
        <f t="shared" si="8"/>
        <v>0</v>
      </c>
    </row>
    <row r="134" spans="1:15" hidden="1" x14ac:dyDescent="0.2">
      <c r="A134" s="184">
        <f>'22'!A103</f>
        <v>0</v>
      </c>
      <c r="B134" t="str">
        <f>IFERROR(LEFT(IFERROR(INDEX(Sheet5!$C$2:$C$1300,MATCH($A134,Sheet5!$A$2:$A$1300,0)),"-"),FIND(",",IFERROR(INDEX(Sheet5!$C$2:$C$1300,MATCH($A134,Sheet5!$A$2:$A$1300,0)),"-"),1)-1),IFERROR(INDEX(Sheet5!$C$2:$C$1300,MATCH($A134,Sheet5!$A$2:$A$1300,0)),"-"))</f>
        <v>-</v>
      </c>
      <c r="C134" s="186">
        <f>IFERROR(INDEX(Lookup!$BH$9:$BH$2065,MATCH($A134,Lookup!$A$9:$A$2065,0)),0)</f>
        <v>0</v>
      </c>
      <c r="D134" s="186">
        <f>IFERROR(INDEX(Lookup!$BJ$9:$BJ$2065,MATCH($A134,Lookup!$A$9:$A$2065,0)),0)</f>
        <v>0</v>
      </c>
      <c r="E134" s="201">
        <f t="shared" si="9"/>
        <v>0</v>
      </c>
      <c r="O134" s="182">
        <f t="shared" si="8"/>
        <v>0</v>
      </c>
    </row>
    <row r="135" spans="1:15" hidden="1" x14ac:dyDescent="0.2">
      <c r="A135" s="184">
        <f>'22'!A104</f>
        <v>0</v>
      </c>
      <c r="B135" t="str">
        <f>IFERROR(LEFT(IFERROR(INDEX(Sheet5!$C$2:$C$1300,MATCH($A135,Sheet5!$A$2:$A$1300,0)),"-"),FIND(",",IFERROR(INDEX(Sheet5!$C$2:$C$1300,MATCH($A135,Sheet5!$A$2:$A$1300,0)),"-"),1)-1),IFERROR(INDEX(Sheet5!$C$2:$C$1300,MATCH($A135,Sheet5!$A$2:$A$1300,0)),"-"))</f>
        <v>-</v>
      </c>
      <c r="C135" s="186">
        <f>IFERROR(INDEX(Lookup!$BH$9:$BH$2065,MATCH($A135,Lookup!$A$9:$A$2065,0)),0)</f>
        <v>0</v>
      </c>
      <c r="D135" s="186">
        <f>IFERROR(INDEX(Lookup!$BJ$9:$BJ$2065,MATCH($A135,Lookup!$A$9:$A$2065,0)),0)</f>
        <v>0</v>
      </c>
      <c r="E135" s="201">
        <f t="shared" si="9"/>
        <v>0</v>
      </c>
      <c r="O135" s="182">
        <f t="shared" si="8"/>
        <v>0</v>
      </c>
    </row>
    <row r="136" spans="1:15" hidden="1" x14ac:dyDescent="0.2">
      <c r="A136" s="184">
        <f>'22'!A105</f>
        <v>0</v>
      </c>
      <c r="B136" t="str">
        <f>IFERROR(LEFT(IFERROR(INDEX(Sheet5!$C$2:$C$1300,MATCH($A136,Sheet5!$A$2:$A$1300,0)),"-"),FIND(",",IFERROR(INDEX(Sheet5!$C$2:$C$1300,MATCH($A136,Sheet5!$A$2:$A$1300,0)),"-"),1)-1),IFERROR(INDEX(Sheet5!$C$2:$C$1300,MATCH($A136,Sheet5!$A$2:$A$1300,0)),"-"))</f>
        <v>-</v>
      </c>
      <c r="C136" s="186">
        <f>IFERROR(INDEX(Lookup!$BH$9:$BH$2065,MATCH($A136,Lookup!$A$9:$A$2065,0)),0)</f>
        <v>0</v>
      </c>
      <c r="D136" s="186">
        <f>IFERROR(INDEX(Lookup!$BJ$9:$BJ$2065,MATCH($A136,Lookup!$A$9:$A$2065,0)),0)</f>
        <v>0</v>
      </c>
      <c r="E136" s="201">
        <f t="shared" si="9"/>
        <v>0</v>
      </c>
      <c r="O136" s="182">
        <f t="shared" si="8"/>
        <v>0</v>
      </c>
    </row>
    <row r="137" spans="1:15" hidden="1" x14ac:dyDescent="0.2">
      <c r="A137" s="184">
        <f>'22'!A106</f>
        <v>0</v>
      </c>
      <c r="B137" t="str">
        <f>IFERROR(LEFT(IFERROR(INDEX(Sheet5!$C$2:$C$1300,MATCH($A137,Sheet5!$A$2:$A$1300,0)),"-"),FIND(",",IFERROR(INDEX(Sheet5!$C$2:$C$1300,MATCH($A137,Sheet5!$A$2:$A$1300,0)),"-"),1)-1),IFERROR(INDEX(Sheet5!$C$2:$C$1300,MATCH($A137,Sheet5!$A$2:$A$1300,0)),"-"))</f>
        <v>-</v>
      </c>
      <c r="C137" s="186">
        <f>IFERROR(INDEX(Lookup!$BH$9:$BH$2065,MATCH($A137,Lookup!$A$9:$A$2065,0)),0)</f>
        <v>0</v>
      </c>
      <c r="D137" s="186">
        <f>IFERROR(INDEX(Lookup!$BJ$9:$BJ$2065,MATCH($A137,Lookup!$A$9:$A$2065,0)),0)</f>
        <v>0</v>
      </c>
      <c r="E137" s="201">
        <f t="shared" si="9"/>
        <v>0</v>
      </c>
      <c r="O137" s="182">
        <f t="shared" si="8"/>
        <v>0</v>
      </c>
    </row>
    <row r="138" spans="1:15" hidden="1" x14ac:dyDescent="0.2">
      <c r="A138" s="184">
        <f>'22'!A107</f>
        <v>0</v>
      </c>
      <c r="B138" t="str">
        <f>IFERROR(LEFT(IFERROR(INDEX(Sheet5!$C$2:$C$1300,MATCH($A138,Sheet5!$A$2:$A$1300,0)),"-"),FIND(",",IFERROR(INDEX(Sheet5!$C$2:$C$1300,MATCH($A138,Sheet5!$A$2:$A$1300,0)),"-"),1)-1),IFERROR(INDEX(Sheet5!$C$2:$C$1300,MATCH($A138,Sheet5!$A$2:$A$1300,0)),"-"))</f>
        <v>-</v>
      </c>
      <c r="C138" s="186">
        <f>IFERROR(INDEX(Lookup!$BH$9:$BH$2065,MATCH($A138,Lookup!$A$9:$A$2065,0)),0)</f>
        <v>0</v>
      </c>
      <c r="D138" s="186">
        <f>IFERROR(INDEX(Lookup!$BJ$9:$BJ$2065,MATCH($A138,Lookup!$A$9:$A$2065,0)),0)</f>
        <v>0</v>
      </c>
      <c r="E138" s="201">
        <f t="shared" si="9"/>
        <v>0</v>
      </c>
      <c r="O138" s="182">
        <f t="shared" si="8"/>
        <v>0</v>
      </c>
    </row>
    <row r="139" spans="1:15" x14ac:dyDescent="0.2">
      <c r="A139" s="184"/>
      <c r="B139" s="184" t="s">
        <v>453</v>
      </c>
      <c r="C139" s="237">
        <f>SUM(C33:C138)</f>
        <v>-9.0949470177292824E-13</v>
      </c>
      <c r="D139" s="237">
        <f>SUM(D33:D138)</f>
        <v>13542.06</v>
      </c>
      <c r="E139" s="238">
        <f>+C139-D139</f>
        <v>-13542.060000000001</v>
      </c>
      <c r="O139" s="182">
        <v>1</v>
      </c>
    </row>
    <row r="140" spans="1:15" x14ac:dyDescent="0.2">
      <c r="A140" s="187" t="s">
        <v>496</v>
      </c>
      <c r="B140" s="187"/>
      <c r="C140" s="186"/>
      <c r="D140" s="186"/>
      <c r="E140" s="183"/>
      <c r="O140" s="182">
        <v>1</v>
      </c>
    </row>
    <row r="141" spans="1:15" x14ac:dyDescent="0.2">
      <c r="A141" s="184"/>
      <c r="B141" s="187" t="s">
        <v>488</v>
      </c>
      <c r="C141" s="186"/>
      <c r="D141" s="186"/>
      <c r="E141" s="183">
        <f>+C141-D141</f>
        <v>0</v>
      </c>
      <c r="O141" s="182">
        <v>1</v>
      </c>
    </row>
    <row r="142" spans="1:15" x14ac:dyDescent="0.2">
      <c r="A142" s="184" t="str">
        <f>'23'!A2</f>
        <v>52380-G12</v>
      </c>
      <c r="B142" t="str">
        <f>IFERROR(LEFT(IFERROR(INDEX(Sheet5!$C$2:$C$1300,MATCH($A142,Sheet5!$A$2:$A$1300,0)),"-"),FIND(",",IFERROR(INDEX(Sheet5!$C$2:$C$1300,MATCH($A142,Sheet5!$A$2:$A$1300,0)),"-"),1)-1),IFERROR(INDEX(Sheet5!$C$2:$C$1300,MATCH($A142,Sheet5!$A$2:$A$1300,0)),"-"))</f>
        <v xml:space="preserve">Web Development-TAR                                         </v>
      </c>
      <c r="C142" s="186">
        <f>IFERROR(INDEX(Lookup!$BH$9:$BH$2065,MATCH($A142,Lookup!$A$9:$A$2065,0)),0)</f>
        <v>0</v>
      </c>
      <c r="D142" s="186">
        <f>IFERROR(INDEX(Lookup!$BJ$9:$BJ$2065,MATCH($A142,Lookup!$A$9:$A$2065,0)),0)</f>
        <v>7048.63</v>
      </c>
      <c r="E142" s="201">
        <f t="shared" ref="E142:E184" si="10">+C142-D142</f>
        <v>-7048.63</v>
      </c>
      <c r="O142" s="182">
        <f t="shared" si="8"/>
        <v>1</v>
      </c>
    </row>
    <row r="143" spans="1:15" x14ac:dyDescent="0.2">
      <c r="A143" s="184" t="str">
        <f>'23'!A3</f>
        <v>61200-G12</v>
      </c>
      <c r="B143" t="str">
        <f>IFERROR(LEFT(IFERROR(INDEX(Sheet5!$C$2:$C$1300,MATCH($A143,Sheet5!$A$2:$A$1300,0)),"-"),FIND(",",IFERROR(INDEX(Sheet5!$C$2:$C$1300,MATCH($A143,Sheet5!$A$2:$A$1300,0)),"-"),1)-1),IFERROR(INDEX(Sheet5!$C$2:$C$1300,MATCH($A143,Sheet5!$A$2:$A$1300,0)),"-"))</f>
        <v xml:space="preserve">IT Equipment-TAR                                            </v>
      </c>
      <c r="C143" s="186">
        <f>IFERROR(INDEX(Lookup!$BH$9:$BH$2065,MATCH($A143,Lookup!$A$9:$A$2065,0)),0)</f>
        <v>0</v>
      </c>
      <c r="D143" s="186">
        <f>IFERROR(INDEX(Lookup!$BJ$9:$BJ$2065,MATCH($A143,Lookup!$A$9:$A$2065,0)),0)</f>
        <v>252225.05</v>
      </c>
      <c r="E143" s="201">
        <f t="shared" ref="E143:E157" si="11">+C143-D143</f>
        <v>-252225.05</v>
      </c>
      <c r="O143" s="182">
        <f t="shared" si="8"/>
        <v>1</v>
      </c>
    </row>
    <row r="144" spans="1:15" x14ac:dyDescent="0.2">
      <c r="A144" s="184" t="str">
        <f>'23'!A4</f>
        <v>61220-G12</v>
      </c>
      <c r="B144" t="str">
        <f>IFERROR(LEFT(IFERROR(INDEX(Sheet5!$C$2:$C$1300,MATCH($A144,Sheet5!$A$2:$A$1300,0)),"-"),FIND(",",IFERROR(INDEX(Sheet5!$C$2:$C$1300,MATCH($A144,Sheet5!$A$2:$A$1300,0)),"-"),1)-1),IFERROR(INDEX(Sheet5!$C$2:$C$1300,MATCH($A144,Sheet5!$A$2:$A$1300,0)),"-"))</f>
        <v xml:space="preserve">Furniture &amp; Fittings-TAR                                    </v>
      </c>
      <c r="C144" s="186">
        <f>IFERROR(INDEX(Lookup!$BH$9:$BH$2065,MATCH($A144,Lookup!$A$9:$A$2065,0)),0)</f>
        <v>0</v>
      </c>
      <c r="D144" s="186">
        <f>IFERROR(INDEX(Lookup!$BJ$9:$BJ$2065,MATCH($A144,Lookup!$A$9:$A$2065,0)),0)</f>
        <v>2000</v>
      </c>
      <c r="E144" s="201">
        <f t="shared" si="11"/>
        <v>-2000</v>
      </c>
      <c r="O144" s="182">
        <f t="shared" ref="O144:O158" si="12">+IF(A144&gt;0,1,0)</f>
        <v>1</v>
      </c>
    </row>
    <row r="145" spans="1:15" x14ac:dyDescent="0.2">
      <c r="A145" s="184" t="str">
        <f>'23'!A5</f>
        <v>61240-G12</v>
      </c>
      <c r="B145" t="str">
        <f>IFERROR(LEFT(IFERROR(INDEX(Sheet5!$C$2:$C$1300,MATCH($A145,Sheet5!$A$2:$A$1300,0)),"-"),FIND(",",IFERROR(INDEX(Sheet5!$C$2:$C$1300,MATCH($A145,Sheet5!$A$2:$A$1300,0)),"-"),1)-1),IFERROR(INDEX(Sheet5!$C$2:$C$1300,MATCH($A145,Sheet5!$A$2:$A$1300,0)),"-"))</f>
        <v xml:space="preserve">Motor Vehicle-TAR                                           </v>
      </c>
      <c r="C145" s="186">
        <f>IFERROR(INDEX(Lookup!$BH$9:$BH$2065,MATCH($A145,Lookup!$A$9:$A$2065,0)),0)</f>
        <v>0</v>
      </c>
      <c r="D145" s="186">
        <f>IFERROR(INDEX(Lookup!$BJ$9:$BJ$2065,MATCH($A145,Lookup!$A$9:$A$2065,0)),0)</f>
        <v>0</v>
      </c>
      <c r="E145" s="201">
        <f t="shared" si="11"/>
        <v>0</v>
      </c>
      <c r="O145" s="182">
        <f t="shared" si="12"/>
        <v>1</v>
      </c>
    </row>
    <row r="146" spans="1:15" x14ac:dyDescent="0.2">
      <c r="A146" s="184" t="str">
        <f>'23'!A6</f>
        <v>61260-G12</v>
      </c>
      <c r="B146" t="str">
        <f>IFERROR(LEFT(IFERROR(INDEX(Sheet5!$C$2:$C$1300,MATCH($A146,Sheet5!$A$2:$A$1300,0)),"-"),FIND(",",IFERROR(INDEX(Sheet5!$C$2:$C$1300,MATCH($A146,Sheet5!$A$2:$A$1300,0)),"-"),1)-1),IFERROR(INDEX(Sheet5!$C$2:$C$1300,MATCH($A146,Sheet5!$A$2:$A$1300,0)),"-"))</f>
        <v xml:space="preserve">Office Furniture-TAR                                        </v>
      </c>
      <c r="C146" s="186">
        <f>IFERROR(INDEX(Lookup!$BH$9:$BH$2065,MATCH($A146,Lookup!$A$9:$A$2065,0)),0)</f>
        <v>0</v>
      </c>
      <c r="D146" s="186">
        <f>IFERROR(INDEX(Lookup!$BJ$9:$BJ$2065,MATCH($A146,Lookup!$A$9:$A$2065,0)),0)</f>
        <v>24943.919999999998</v>
      </c>
      <c r="E146" s="201">
        <f t="shared" si="11"/>
        <v>-24943.919999999998</v>
      </c>
      <c r="O146" s="182">
        <f t="shared" si="12"/>
        <v>1</v>
      </c>
    </row>
    <row r="147" spans="1:15" x14ac:dyDescent="0.2">
      <c r="A147" s="184" t="str">
        <f>'23'!A7</f>
        <v>61280-G12</v>
      </c>
      <c r="B147" t="str">
        <f>IFERROR(LEFT(IFERROR(INDEX(Sheet5!$C$2:$C$1300,MATCH($A147,Sheet5!$A$2:$A$1300,0)),"-"),FIND(",",IFERROR(INDEX(Sheet5!$C$2:$C$1300,MATCH($A147,Sheet5!$A$2:$A$1300,0)),"-"),1)-1),IFERROR(INDEX(Sheet5!$C$2:$C$1300,MATCH($A147,Sheet5!$A$2:$A$1300,0)),"-"))</f>
        <v xml:space="preserve">Plant &amp; Equipment-TAR                                       </v>
      </c>
      <c r="C147" s="186">
        <f>IFERROR(INDEX(Lookup!$BH$9:$BH$2065,MATCH($A147,Lookup!$A$9:$A$2065,0)),0)</f>
        <v>0</v>
      </c>
      <c r="D147" s="186">
        <f>IFERROR(INDEX(Lookup!$BJ$9:$BJ$2065,MATCH($A147,Lookup!$A$9:$A$2065,0)),0)</f>
        <v>142.36000000000001</v>
      </c>
      <c r="E147" s="201">
        <f t="shared" si="11"/>
        <v>-142.36000000000001</v>
      </c>
      <c r="O147" s="182">
        <f t="shared" si="12"/>
        <v>1</v>
      </c>
    </row>
    <row r="148" spans="1:15" x14ac:dyDescent="0.2">
      <c r="A148" s="184" t="str">
        <f>'23'!A8</f>
        <v>61300-G12</v>
      </c>
      <c r="B148" t="str">
        <f>IFERROR(LEFT(IFERROR(INDEX(Sheet5!$C$2:$C$1300,MATCH($A148,Sheet5!$A$2:$A$1300,0)),"-"),FIND(",",IFERROR(INDEX(Sheet5!$C$2:$C$1300,MATCH($A148,Sheet5!$A$2:$A$1300,0)),"-"),1)-1),IFERROR(INDEX(Sheet5!$C$2:$C$1300,MATCH($A148,Sheet5!$A$2:$A$1300,0)),"-"))</f>
        <v xml:space="preserve">Low Value Pool - Current-TAR                                </v>
      </c>
      <c r="C148" s="186">
        <f>IFERROR(INDEX(Lookup!$BH$9:$BH$2065,MATCH($A148,Lookup!$A$9:$A$2065,0)),0)</f>
        <v>0</v>
      </c>
      <c r="D148" s="186">
        <f>IFERROR(INDEX(Lookup!$BJ$9:$BJ$2065,MATCH($A148,Lookup!$A$9:$A$2065,0)),0)</f>
        <v>665.16</v>
      </c>
      <c r="E148" s="201">
        <f t="shared" si="11"/>
        <v>-665.16</v>
      </c>
      <c r="O148" s="182">
        <f t="shared" si="12"/>
        <v>1</v>
      </c>
    </row>
    <row r="149" spans="1:15" x14ac:dyDescent="0.2">
      <c r="A149" s="184" t="str">
        <f>'23'!A9</f>
        <v>61320-G12</v>
      </c>
      <c r="B149" t="str">
        <f>IFERROR(LEFT(IFERROR(INDEX(Sheet5!$C$2:$C$1300,MATCH($A149,Sheet5!$A$2:$A$1300,0)),"-"),FIND(",",IFERROR(INDEX(Sheet5!$C$2:$C$1300,MATCH($A149,Sheet5!$A$2:$A$1300,0)),"-"),1)-1),IFERROR(INDEX(Sheet5!$C$2:$C$1300,MATCH($A149,Sheet5!$A$2:$A$1300,0)),"-"))</f>
        <v xml:space="preserve">Low Value Pool - Previous Years-TAR                         </v>
      </c>
      <c r="C149" s="186">
        <f>IFERROR(INDEX(Lookup!$BH$9:$BH$2065,MATCH($A149,Lookup!$A$9:$A$2065,0)),0)</f>
        <v>0</v>
      </c>
      <c r="D149" s="186">
        <f>IFERROR(INDEX(Lookup!$BJ$9:$BJ$2065,MATCH($A149,Lookup!$A$9:$A$2065,0)),0)</f>
        <v>243.64</v>
      </c>
      <c r="E149" s="201">
        <f t="shared" si="11"/>
        <v>-243.64</v>
      </c>
      <c r="O149" s="182">
        <f t="shared" si="12"/>
        <v>1</v>
      </c>
    </row>
    <row r="150" spans="1:15" x14ac:dyDescent="0.2">
      <c r="A150" s="184" t="str">
        <f>'23'!A10</f>
        <v>61340-G12</v>
      </c>
      <c r="B150" t="str">
        <f>IFERROR(LEFT(IFERROR(INDEX(Sheet5!$C$2:$C$1300,MATCH($A150,Sheet5!$A$2:$A$1300,0)),"-"),FIND(",",IFERROR(INDEX(Sheet5!$C$2:$C$1300,MATCH($A150,Sheet5!$A$2:$A$1300,0)),"-"),1)-1),IFERROR(INDEX(Sheet5!$C$2:$C$1300,MATCH($A150,Sheet5!$A$2:$A$1300,0)),"-"))</f>
        <v xml:space="preserve">Less Accum Depreciation-TAR                                 </v>
      </c>
      <c r="C150" s="186">
        <f>IFERROR(INDEX(Lookup!$BH$9:$BH$2065,MATCH($A150,Lookup!$A$9:$A$2065,0)),0)</f>
        <v>0</v>
      </c>
      <c r="D150" s="186">
        <f>IFERROR(INDEX(Lookup!$BJ$9:$BJ$2065,MATCH($A150,Lookup!$A$9:$A$2065,0)),0)</f>
        <v>-125232.38</v>
      </c>
      <c r="E150" s="201">
        <f t="shared" si="11"/>
        <v>125232.38</v>
      </c>
      <c r="O150" s="182">
        <f t="shared" si="12"/>
        <v>1</v>
      </c>
    </row>
    <row r="151" spans="1:15" x14ac:dyDescent="0.2">
      <c r="A151" s="184" t="str">
        <f>'23'!A11</f>
        <v>61460-G12</v>
      </c>
      <c r="B151" t="str">
        <f>IFERROR(LEFT(IFERROR(INDEX(Sheet5!$C$2:$C$1300,MATCH($A151,Sheet5!$A$2:$A$1300,0)),"-"),FIND(",",IFERROR(INDEX(Sheet5!$C$2:$C$1300,MATCH($A151,Sheet5!$A$2:$A$1300,0)),"-"),1)-1),IFERROR(INDEX(Sheet5!$C$2:$C$1300,MATCH($A151,Sheet5!$A$2:$A$1300,0)),"-"))</f>
        <v xml:space="preserve">Less Accum Depn - IT Equipment-TAR                          </v>
      </c>
      <c r="C151" s="186">
        <f>IFERROR(INDEX(Lookup!$BH$9:$BH$2065,MATCH($A151,Lookup!$A$9:$A$2065,0)),0)</f>
        <v>0</v>
      </c>
      <c r="D151" s="186">
        <f>IFERROR(INDEX(Lookup!$BJ$9:$BJ$2065,MATCH($A151,Lookup!$A$9:$A$2065,0)),0)</f>
        <v>-76746.37</v>
      </c>
      <c r="E151" s="201">
        <f t="shared" si="11"/>
        <v>76746.37</v>
      </c>
      <c r="O151" s="182">
        <f t="shared" si="12"/>
        <v>1</v>
      </c>
    </row>
    <row r="152" spans="1:15" x14ac:dyDescent="0.2">
      <c r="A152" s="184" t="str">
        <f>'23'!A12</f>
        <v>61480-G12</v>
      </c>
      <c r="B152" t="str">
        <f>IFERROR(LEFT(IFERROR(INDEX(Sheet5!$C$2:$C$1300,MATCH($A152,Sheet5!$A$2:$A$1300,0)),"-"),FIND(",",IFERROR(INDEX(Sheet5!$C$2:$C$1300,MATCH($A152,Sheet5!$A$2:$A$1300,0)),"-"),1)-1),IFERROR(INDEX(Sheet5!$C$2:$C$1300,MATCH($A152,Sheet5!$A$2:$A$1300,0)),"-"))</f>
        <v xml:space="preserve">Less Accum Depn - Furniture &amp; Fittings-TAR                  </v>
      </c>
      <c r="C152" s="186">
        <f>IFERROR(INDEX(Lookup!$BH$9:$BH$2065,MATCH($A152,Lookup!$A$9:$A$2065,0)),0)</f>
        <v>0</v>
      </c>
      <c r="D152" s="186">
        <f>IFERROR(INDEX(Lookup!$BJ$9:$BJ$2065,MATCH($A152,Lookup!$A$9:$A$2065,0)),0)</f>
        <v>0</v>
      </c>
      <c r="E152" s="201">
        <f t="shared" si="11"/>
        <v>0</v>
      </c>
      <c r="O152" s="182">
        <f t="shared" si="12"/>
        <v>1</v>
      </c>
    </row>
    <row r="153" spans="1:15" x14ac:dyDescent="0.2">
      <c r="A153" s="184" t="str">
        <f>'23'!A13</f>
        <v>61500-G12</v>
      </c>
      <c r="B153" t="str">
        <f>IFERROR(LEFT(IFERROR(INDEX(Sheet5!$C$2:$C$1300,MATCH($A153,Sheet5!$A$2:$A$1300,0)),"-"),FIND(",",IFERROR(INDEX(Sheet5!$C$2:$C$1300,MATCH($A153,Sheet5!$A$2:$A$1300,0)),"-"),1)-1),IFERROR(INDEX(Sheet5!$C$2:$C$1300,MATCH($A153,Sheet5!$A$2:$A$1300,0)),"-"))</f>
        <v xml:space="preserve">Less Accum Depn - Motor Vehicles-TAR                        </v>
      </c>
      <c r="C153" s="186">
        <f>IFERROR(INDEX(Lookup!$BH$9:$BH$2065,MATCH($A153,Lookup!$A$9:$A$2065,0)),0)</f>
        <v>0</v>
      </c>
      <c r="D153" s="186">
        <f>IFERROR(INDEX(Lookup!$BJ$9:$BJ$2065,MATCH($A153,Lookup!$A$9:$A$2065,0)),0)</f>
        <v>0</v>
      </c>
      <c r="E153" s="201">
        <f t="shared" si="11"/>
        <v>0</v>
      </c>
      <c r="O153" s="182">
        <f t="shared" si="12"/>
        <v>1</v>
      </c>
    </row>
    <row r="154" spans="1:15" x14ac:dyDescent="0.2">
      <c r="A154" s="184" t="str">
        <f>'23'!A14</f>
        <v>61520-G12</v>
      </c>
      <c r="B154" t="str">
        <f>IFERROR(LEFT(IFERROR(INDEX(Sheet5!$C$2:$C$1300,MATCH($A154,Sheet5!$A$2:$A$1300,0)),"-"),FIND(",",IFERROR(INDEX(Sheet5!$C$2:$C$1300,MATCH($A154,Sheet5!$A$2:$A$1300,0)),"-"),1)-1),IFERROR(INDEX(Sheet5!$C$2:$C$1300,MATCH($A154,Sheet5!$A$2:$A$1300,0)),"-"))</f>
        <v xml:space="preserve">Less Depn - Office Furniture-TAR                            </v>
      </c>
      <c r="C154" s="186">
        <f>IFERROR(INDEX(Lookup!$BH$9:$BH$2065,MATCH($A154,Lookup!$A$9:$A$2065,0)),0)</f>
        <v>0</v>
      </c>
      <c r="D154" s="186">
        <f>IFERROR(INDEX(Lookup!$BJ$9:$BJ$2065,MATCH($A154,Lookup!$A$9:$A$2065,0)),0)</f>
        <v>-14620.56</v>
      </c>
      <c r="E154" s="201">
        <f t="shared" si="11"/>
        <v>14620.56</v>
      </c>
      <c r="O154" s="182">
        <f t="shared" si="12"/>
        <v>1</v>
      </c>
    </row>
    <row r="155" spans="1:15" x14ac:dyDescent="0.2">
      <c r="A155" s="184" t="str">
        <f>'23'!A15</f>
        <v>61540-G12</v>
      </c>
      <c r="B155" t="str">
        <f>IFERROR(LEFT(IFERROR(INDEX(Sheet5!$C$2:$C$1300,MATCH($A155,Sheet5!$A$2:$A$1300,0)),"-"),FIND(",",IFERROR(INDEX(Sheet5!$C$2:$C$1300,MATCH($A155,Sheet5!$A$2:$A$1300,0)),"-"),1)-1),IFERROR(INDEX(Sheet5!$C$2:$C$1300,MATCH($A155,Sheet5!$A$2:$A$1300,0)),"-"))</f>
        <v xml:space="preserve">Less Accum Depn - Plant &amp; Equip-TAR                         </v>
      </c>
      <c r="C155" s="186">
        <f>IFERROR(INDEX(Lookup!$BH$9:$BH$2065,MATCH($A155,Lookup!$A$9:$A$2065,0)),0)</f>
        <v>0</v>
      </c>
      <c r="D155" s="186">
        <f>IFERROR(INDEX(Lookup!$BJ$9:$BJ$2065,MATCH($A155,Lookup!$A$9:$A$2065,0)),0)</f>
        <v>-18116.310000000001</v>
      </c>
      <c r="E155" s="201">
        <f t="shared" si="11"/>
        <v>18116.310000000001</v>
      </c>
      <c r="O155" s="182">
        <f t="shared" si="12"/>
        <v>1</v>
      </c>
    </row>
    <row r="156" spans="1:15" x14ac:dyDescent="0.2">
      <c r="A156" s="184" t="str">
        <f>'23'!A16</f>
        <v>61560-G12</v>
      </c>
      <c r="B156" t="str">
        <f>IFERROR(LEFT(IFERROR(INDEX(Sheet5!$C$2:$C$1300,MATCH($A156,Sheet5!$A$2:$A$1300,0)),"-"),FIND(",",IFERROR(INDEX(Sheet5!$C$2:$C$1300,MATCH($A156,Sheet5!$A$2:$A$1300,0)),"-"),1)-1),IFERROR(INDEX(Sheet5!$C$2:$C$1300,MATCH($A156,Sheet5!$A$2:$A$1300,0)),"-"))</f>
        <v xml:space="preserve">Less Accum Dep - Low Value Pool-TAR                         </v>
      </c>
      <c r="C156" s="186">
        <f>IFERROR(INDEX(Lookup!$BH$9:$BH$2065,MATCH($A156,Lookup!$A$9:$A$2065,0)),0)</f>
        <v>0</v>
      </c>
      <c r="D156" s="186">
        <f>IFERROR(INDEX(Lookup!$BJ$9:$BJ$2065,MATCH($A156,Lookup!$A$9:$A$2065,0)),0)</f>
        <v>-4122.3900000000003</v>
      </c>
      <c r="E156" s="201">
        <f t="shared" si="11"/>
        <v>4122.3900000000003</v>
      </c>
      <c r="O156" s="182">
        <f t="shared" si="12"/>
        <v>1</v>
      </c>
    </row>
    <row r="157" spans="1:15" hidden="1" x14ac:dyDescent="0.2">
      <c r="A157" s="184">
        <f>'23'!A17</f>
        <v>0</v>
      </c>
      <c r="B157" t="str">
        <f>IFERROR(LEFT(IFERROR(INDEX(Sheet5!$C$2:$C$1300,MATCH($A157,Sheet5!$A$2:$A$1300,0)),"-"),FIND(",",IFERROR(INDEX(Sheet5!$C$2:$C$1300,MATCH($A157,Sheet5!$A$2:$A$1300,0)),"-"),1)-1),IFERROR(INDEX(Sheet5!$C$2:$C$1300,MATCH($A157,Sheet5!$A$2:$A$1300,0)),"-"))</f>
        <v>-</v>
      </c>
      <c r="C157" s="186">
        <f>IFERROR(INDEX(Lookup!$BH$9:$BH$2065,MATCH($A157,Lookup!$A$9:$A$2065,0)),0)</f>
        <v>0</v>
      </c>
      <c r="D157" s="186">
        <f>IFERROR(INDEX(Lookup!$BJ$9:$BJ$2065,MATCH($A157,Lookup!$A$9:$A$2065,0)),0)</f>
        <v>0</v>
      </c>
      <c r="E157" s="201">
        <f t="shared" si="11"/>
        <v>0</v>
      </c>
      <c r="O157" s="182">
        <f t="shared" si="12"/>
        <v>0</v>
      </c>
    </row>
    <row r="158" spans="1:15" hidden="1" x14ac:dyDescent="0.2">
      <c r="A158" s="184"/>
      <c r="B158"/>
      <c r="C158" s="186"/>
      <c r="D158" s="186"/>
      <c r="E158" s="201"/>
      <c r="O158" s="182">
        <f t="shared" si="12"/>
        <v>0</v>
      </c>
    </row>
    <row r="159" spans="1:15" x14ac:dyDescent="0.2">
      <c r="A159" s="184"/>
      <c r="B159" s="184" t="s">
        <v>453</v>
      </c>
      <c r="C159" s="237">
        <f>SUM(C142:C158)</f>
        <v>0</v>
      </c>
      <c r="D159" s="237">
        <f>SUM(D142:D158)</f>
        <v>48430.749999999956</v>
      </c>
      <c r="E159" s="238">
        <f t="shared" si="10"/>
        <v>-48430.749999999956</v>
      </c>
      <c r="O159" s="182">
        <v>1</v>
      </c>
    </row>
    <row r="160" spans="1:15" x14ac:dyDescent="0.2">
      <c r="A160" s="184"/>
      <c r="B160" s="187" t="s">
        <v>489</v>
      </c>
      <c r="C160" s="186"/>
      <c r="D160" s="186"/>
      <c r="E160" s="183"/>
      <c r="O160" s="182">
        <v>1</v>
      </c>
    </row>
    <row r="161" spans="1:15" x14ac:dyDescent="0.2">
      <c r="A161" s="184" t="str">
        <f>'24'!A2</f>
        <v>62100-G01</v>
      </c>
      <c r="B161" t="str">
        <f>IFERROR(LEFT(IFERROR(INDEX(Sheet5!$C$2:$C$1300,MATCH($A161,Sheet5!$A$2:$A$1300,0)),"-"),FIND(",",IFERROR(INDEX(Sheet5!$C$2:$C$1300,MATCH($A161,Sheet5!$A$2:$A$1300,0)),"-"),1)-1),IFERROR(INDEX(Sheet5!$C$2:$C$1300,MATCH($A161,Sheet5!$A$2:$A$1300,0)),"-"))</f>
        <v xml:space="preserve">Intercompany-23F                                            </v>
      </c>
      <c r="C161" s="186">
        <f>IFERROR(INDEX(Lookup!$BH$9:$BH$2065,MATCH($A161,Lookup!$A$9:$A$2065,0)),0)</f>
        <v>0</v>
      </c>
      <c r="D161" s="186">
        <f>IFERROR(INDEX(Lookup!$BJ$9:$BJ$2065,MATCH($A161,Lookup!$A$9:$A$2065,0)),0)</f>
        <v>0</v>
      </c>
      <c r="E161" s="201">
        <f t="shared" ref="E161" si="13">+C161-D161</f>
        <v>0</v>
      </c>
      <c r="O161" s="182">
        <f t="shared" ref="O161:O223" si="14">+IF(A161&gt;0,1,0)</f>
        <v>1</v>
      </c>
    </row>
    <row r="162" spans="1:15" x14ac:dyDescent="0.2">
      <c r="A162" s="184" t="str">
        <f>'24'!A3</f>
        <v>62100-G02</v>
      </c>
      <c r="B162" t="str">
        <f>IFERROR(LEFT(IFERROR(INDEX(Sheet5!$C$2:$C$1300,MATCH($A162,Sheet5!$A$2:$A$1300,0)),"-"),FIND(",",IFERROR(INDEX(Sheet5!$C$2:$C$1300,MATCH($A162,Sheet5!$A$2:$A$1300,0)),"-"),1)-1),IFERROR(INDEX(Sheet5!$C$2:$C$1300,MATCH($A162,Sheet5!$A$2:$A$1300,0)),"-"))</f>
        <v xml:space="preserve">Intercompany-EPH                                            </v>
      </c>
      <c r="C162" s="186">
        <f>IFERROR(INDEX(Lookup!$BH$9:$BH$2065,MATCH($A162,Lookup!$A$9:$A$2065,0)),0)</f>
        <v>0</v>
      </c>
      <c r="D162" s="186">
        <f>IFERROR(INDEX(Lookup!$BJ$9:$BJ$2065,MATCH($A162,Lookup!$A$9:$A$2065,0)),0)</f>
        <v>0</v>
      </c>
      <c r="E162" s="201">
        <f t="shared" ref="E162:E181" si="15">+C162-D162</f>
        <v>0</v>
      </c>
      <c r="O162" s="182">
        <f t="shared" si="14"/>
        <v>1</v>
      </c>
    </row>
    <row r="163" spans="1:15" x14ac:dyDescent="0.2">
      <c r="A163" s="184" t="str">
        <f>'24'!A4</f>
        <v>62100-G03</v>
      </c>
      <c r="B163" t="str">
        <f>IFERROR(LEFT(IFERROR(INDEX(Sheet5!$C$2:$C$1300,MATCH($A163,Sheet5!$A$2:$A$1300,0)),"-"),FIND(",",IFERROR(INDEX(Sheet5!$C$2:$C$1300,MATCH($A163,Sheet5!$A$2:$A$1300,0)),"-"),1)-1),IFERROR(INDEX(Sheet5!$C$2:$C$1300,MATCH($A163,Sheet5!$A$2:$A$1300,0)),"-"))</f>
        <v xml:space="preserve">Intercompany-EPI                                            </v>
      </c>
      <c r="C163" s="186">
        <f>IFERROR(INDEX(Lookup!$BH$9:$BH$2065,MATCH($A163,Lookup!$A$9:$A$2065,0)),0)</f>
        <v>0</v>
      </c>
      <c r="D163" s="186">
        <f>IFERROR(INDEX(Lookup!$BJ$9:$BJ$2065,MATCH($A163,Lookup!$A$9:$A$2065,0)),0)</f>
        <v>0</v>
      </c>
      <c r="E163" s="201">
        <f t="shared" si="15"/>
        <v>0</v>
      </c>
      <c r="O163" s="182">
        <f t="shared" si="14"/>
        <v>1</v>
      </c>
    </row>
    <row r="164" spans="1:15" x14ac:dyDescent="0.2">
      <c r="A164" s="184" t="str">
        <f>'24'!A5</f>
        <v>62100-G04</v>
      </c>
      <c r="B164" t="str">
        <f>IFERROR(LEFT(IFERROR(INDEX(Sheet5!$C$2:$C$1300,MATCH($A164,Sheet5!$A$2:$A$1300,0)),"-"),FIND(",",IFERROR(INDEX(Sheet5!$C$2:$C$1300,MATCH($A164,Sheet5!$A$2:$A$1300,0)),"-"),1)-1),IFERROR(INDEX(Sheet5!$C$2:$C$1300,MATCH($A164,Sheet5!$A$2:$A$1300,0)),"-"))</f>
        <v xml:space="preserve">Intercompany-FPP                                            </v>
      </c>
      <c r="C164" s="186">
        <f>IFERROR(INDEX(Lookup!$BH$9:$BH$2065,MATCH($A164,Lookup!$A$9:$A$2065,0)),0)</f>
        <v>0</v>
      </c>
      <c r="D164" s="186">
        <f>IFERROR(INDEX(Lookup!$BJ$9:$BJ$2065,MATCH($A164,Lookup!$A$9:$A$2065,0)),0)</f>
        <v>0</v>
      </c>
      <c r="E164" s="201">
        <f t="shared" si="15"/>
        <v>0</v>
      </c>
      <c r="O164" s="182">
        <f t="shared" si="14"/>
        <v>1</v>
      </c>
    </row>
    <row r="165" spans="1:15" x14ac:dyDescent="0.2">
      <c r="A165" s="184" t="str">
        <f>'24'!A6</f>
        <v>62100-G05</v>
      </c>
      <c r="B165" t="str">
        <f>IFERROR(LEFT(IFERROR(INDEX(Sheet5!$C$2:$C$1300,MATCH($A165,Sheet5!$A$2:$A$1300,0)),"-"),FIND(",",IFERROR(INDEX(Sheet5!$C$2:$C$1300,MATCH($A165,Sheet5!$A$2:$A$1300,0)),"-"),1)-1),IFERROR(INDEX(Sheet5!$C$2:$C$1300,MATCH($A165,Sheet5!$A$2:$A$1300,0)),"-"))</f>
        <v xml:space="preserve">Intercompany-GBLT                                           </v>
      </c>
      <c r="C165" s="186">
        <f>IFERROR(INDEX(Lookup!$BH$9:$BH$2065,MATCH($A165,Lookup!$A$9:$A$2065,0)),0)</f>
        <v>0</v>
      </c>
      <c r="D165" s="186">
        <f>IFERROR(INDEX(Lookup!$BJ$9:$BJ$2065,MATCH($A165,Lookup!$A$9:$A$2065,0)),0)</f>
        <v>83104.58</v>
      </c>
      <c r="E165" s="201">
        <f t="shared" si="15"/>
        <v>-83104.58</v>
      </c>
      <c r="O165" s="182">
        <f t="shared" si="14"/>
        <v>1</v>
      </c>
    </row>
    <row r="166" spans="1:15" x14ac:dyDescent="0.2">
      <c r="A166" s="184" t="str">
        <f>'24'!A7</f>
        <v>62100-G06</v>
      </c>
      <c r="B166" t="str">
        <f>IFERROR(LEFT(IFERROR(INDEX(Sheet5!$C$2:$C$1300,MATCH($A166,Sheet5!$A$2:$A$1300,0)),"-"),FIND(",",IFERROR(INDEX(Sheet5!$C$2:$C$1300,MATCH($A166,Sheet5!$A$2:$A$1300,0)),"-"),1)-1),IFERROR(INDEX(Sheet5!$C$2:$C$1300,MATCH($A166,Sheet5!$A$2:$A$1300,0)),"-"))</f>
        <v xml:space="preserve">Intercompany-GIP                                            </v>
      </c>
      <c r="C166" s="186">
        <f>IFERROR(INDEX(Lookup!$BH$9:$BH$2065,MATCH($A166,Lookup!$A$9:$A$2065,0)),0)</f>
        <v>0</v>
      </c>
      <c r="D166" s="186">
        <f>IFERROR(INDEX(Lookup!$BJ$9:$BJ$2065,MATCH($A166,Lookup!$A$9:$A$2065,0)),0)</f>
        <v>0</v>
      </c>
      <c r="E166" s="201">
        <f t="shared" si="15"/>
        <v>0</v>
      </c>
      <c r="O166" s="182">
        <f t="shared" si="14"/>
        <v>1</v>
      </c>
    </row>
    <row r="167" spans="1:15" x14ac:dyDescent="0.2">
      <c r="A167" s="184" t="str">
        <f>'24'!A8</f>
        <v>62100-G07</v>
      </c>
      <c r="B167" t="str">
        <f>IFERROR(LEFT(IFERROR(INDEX(Sheet5!$C$2:$C$1300,MATCH($A167,Sheet5!$A$2:$A$1300,0)),"-"),FIND(",",IFERROR(INDEX(Sheet5!$C$2:$C$1300,MATCH($A167,Sheet5!$A$2:$A$1300,0)),"-"),1)-1),IFERROR(INDEX(Sheet5!$C$2:$C$1300,MATCH($A167,Sheet5!$A$2:$A$1300,0)),"-"))</f>
        <v xml:space="preserve">Intercompany-GPM                                            </v>
      </c>
      <c r="C167" s="186">
        <f>IFERROR(INDEX(Lookup!$BH$9:$BH$2065,MATCH($A167,Lookup!$A$9:$A$2065,0)),0)</f>
        <v>0</v>
      </c>
      <c r="D167" s="186">
        <f>IFERROR(INDEX(Lookup!$BJ$9:$BJ$2065,MATCH($A167,Lookup!$A$9:$A$2065,0)),0)</f>
        <v>0</v>
      </c>
      <c r="E167" s="201">
        <f t="shared" si="15"/>
        <v>0</v>
      </c>
      <c r="O167" s="182">
        <f t="shared" si="14"/>
        <v>1</v>
      </c>
    </row>
    <row r="168" spans="1:15" x14ac:dyDescent="0.2">
      <c r="A168" s="184" t="str">
        <f>'24'!A9</f>
        <v>62100-G08</v>
      </c>
      <c r="B168" t="str">
        <f>IFERROR(LEFT(IFERROR(INDEX(Sheet5!$C$2:$C$1300,MATCH($A168,Sheet5!$A$2:$A$1300,0)),"-"),FIND(",",IFERROR(INDEX(Sheet5!$C$2:$C$1300,MATCH($A168,Sheet5!$A$2:$A$1300,0)),"-"),1)-1),IFERROR(INDEX(Sheet5!$C$2:$C$1300,MATCH($A168,Sheet5!$A$2:$A$1300,0)),"-"))</f>
        <v xml:space="preserve">Intercompany-OPC                                            </v>
      </c>
      <c r="C168" s="186">
        <f>IFERROR(INDEX(Lookup!$BH$9:$BH$2065,MATCH($A168,Lookup!$A$9:$A$2065,0)),0)</f>
        <v>0</v>
      </c>
      <c r="D168" s="186">
        <f>IFERROR(INDEX(Lookup!$BJ$9:$BJ$2065,MATCH($A168,Lookup!$A$9:$A$2065,0)),0)</f>
        <v>0</v>
      </c>
      <c r="E168" s="201">
        <f t="shared" si="15"/>
        <v>0</v>
      </c>
      <c r="O168" s="182">
        <f t="shared" si="14"/>
        <v>1</v>
      </c>
    </row>
    <row r="169" spans="1:15" x14ac:dyDescent="0.2">
      <c r="A169" s="184" t="str">
        <f>'24'!A10</f>
        <v>62100-G09</v>
      </c>
      <c r="B169" t="str">
        <f>IFERROR(LEFT(IFERROR(INDEX(Sheet5!$C$2:$C$1300,MATCH($A169,Sheet5!$A$2:$A$1300,0)),"-"),FIND(",",IFERROR(INDEX(Sheet5!$C$2:$C$1300,MATCH($A169,Sheet5!$A$2:$A$1300,0)),"-"),1)-1),IFERROR(INDEX(Sheet5!$C$2:$C$1300,MATCH($A169,Sheet5!$A$2:$A$1300,0)),"-"))</f>
        <v xml:space="preserve">Intercompany-RIUP                                           </v>
      </c>
      <c r="C169" s="186">
        <f>IFERROR(INDEX(Lookup!$BH$9:$BH$2065,MATCH($A169,Lookup!$A$9:$A$2065,0)),0)</f>
        <v>0</v>
      </c>
      <c r="D169" s="186">
        <f>IFERROR(INDEX(Lookup!$BJ$9:$BJ$2065,MATCH($A169,Lookup!$A$9:$A$2065,0)),0)</f>
        <v>0</v>
      </c>
      <c r="E169" s="201">
        <f t="shared" si="15"/>
        <v>0</v>
      </c>
      <c r="O169" s="182">
        <f t="shared" si="14"/>
        <v>1</v>
      </c>
    </row>
    <row r="170" spans="1:15" x14ac:dyDescent="0.2">
      <c r="A170" s="184" t="str">
        <f>'24'!A11</f>
        <v>62100-G10</v>
      </c>
      <c r="B170" t="str">
        <f>IFERROR(LEFT(IFERROR(INDEX(Sheet5!$C$2:$C$1300,MATCH($A170,Sheet5!$A$2:$A$1300,0)),"-"),FIND(",",IFERROR(INDEX(Sheet5!$C$2:$C$1300,MATCH($A170,Sheet5!$A$2:$A$1300,0)),"-"),1)-1),IFERROR(INDEX(Sheet5!$C$2:$C$1300,MATCH($A170,Sheet5!$A$2:$A$1300,0)),"-"))</f>
        <v xml:space="preserve">Intercompany-ROOTS                                          </v>
      </c>
      <c r="C170" s="186">
        <f>IFERROR(INDEX(Lookup!$BH$9:$BH$2065,MATCH($A170,Lookup!$A$9:$A$2065,0)),0)</f>
        <v>0</v>
      </c>
      <c r="D170" s="186">
        <f>IFERROR(INDEX(Lookup!$BJ$9:$BJ$2065,MATCH($A170,Lookup!$A$9:$A$2065,0)),0)</f>
        <v>0</v>
      </c>
      <c r="E170" s="201">
        <f t="shared" si="15"/>
        <v>0</v>
      </c>
      <c r="O170" s="182">
        <f t="shared" si="14"/>
        <v>1</v>
      </c>
    </row>
    <row r="171" spans="1:15" x14ac:dyDescent="0.2">
      <c r="A171" s="184" t="str">
        <f>'24'!A12</f>
        <v>62100-G11</v>
      </c>
      <c r="B171" t="str">
        <f>IFERROR(LEFT(IFERROR(INDEX(Sheet5!$C$2:$C$1300,MATCH($A171,Sheet5!$A$2:$A$1300,0)),"-"),FIND(",",IFERROR(INDEX(Sheet5!$C$2:$C$1300,MATCH($A171,Sheet5!$A$2:$A$1300,0)),"-"),1)-1),IFERROR(INDEX(Sheet5!$C$2:$C$1300,MATCH($A171,Sheet5!$A$2:$A$1300,0)),"-"))</f>
        <v xml:space="preserve">Intercompany-SOLE                                           </v>
      </c>
      <c r="C171" s="186">
        <f>IFERROR(INDEX(Lookup!$BH$9:$BH$2065,MATCH($A171,Lookup!$A$9:$A$2065,0)),0)</f>
        <v>0</v>
      </c>
      <c r="D171" s="186">
        <f>IFERROR(INDEX(Lookup!$BJ$9:$BJ$2065,MATCH($A171,Lookup!$A$9:$A$2065,0)),0)</f>
        <v>0</v>
      </c>
      <c r="E171" s="201">
        <f t="shared" si="15"/>
        <v>0</v>
      </c>
      <c r="O171" s="182">
        <f t="shared" si="14"/>
        <v>1</v>
      </c>
    </row>
    <row r="172" spans="1:15" x14ac:dyDescent="0.2">
      <c r="A172" s="184" t="str">
        <f>'24'!A13</f>
        <v>62100-G13</v>
      </c>
      <c r="B172" t="str">
        <f>IFERROR(LEFT(IFERROR(INDEX(Sheet5!$C$2:$C$1300,MATCH($A172,Sheet5!$A$2:$A$1300,0)),"-"),FIND(",",IFERROR(INDEX(Sheet5!$C$2:$C$1300,MATCH($A172,Sheet5!$A$2:$A$1300,0)),"-"),1)-1),IFERROR(INDEX(Sheet5!$C$2:$C$1300,MATCH($A172,Sheet5!$A$2:$A$1300,0)),"-"))</f>
        <v xml:space="preserve">Intercompany-TAT                                            </v>
      </c>
      <c r="C172" s="186">
        <f>IFERROR(INDEX(Lookup!$BH$9:$BH$2065,MATCH($A172,Lookup!$A$9:$A$2065,0)),0)</f>
        <v>0</v>
      </c>
      <c r="D172" s="186">
        <f>IFERROR(INDEX(Lookup!$BJ$9:$BJ$2065,MATCH($A172,Lookup!$A$9:$A$2065,0)),0)</f>
        <v>0</v>
      </c>
      <c r="E172" s="201">
        <f t="shared" si="15"/>
        <v>0</v>
      </c>
      <c r="O172" s="182">
        <f t="shared" si="14"/>
        <v>1</v>
      </c>
    </row>
    <row r="173" spans="1:15" x14ac:dyDescent="0.2">
      <c r="A173" s="184" t="str">
        <f>'24'!A14</f>
        <v>62100-G14</v>
      </c>
      <c r="B173" t="str">
        <f>IFERROR(LEFT(IFERROR(INDEX(Sheet5!$C$2:$C$1300,MATCH($A173,Sheet5!$A$2:$A$1300,0)),"-"),FIND(",",IFERROR(INDEX(Sheet5!$C$2:$C$1300,MATCH($A173,Sheet5!$A$2:$A$1300,0)),"-"),1)-1),IFERROR(INDEX(Sheet5!$C$2:$C$1300,MATCH($A173,Sheet5!$A$2:$A$1300,0)),"-"))</f>
        <v xml:space="preserve">Intercompany-TMV                                            </v>
      </c>
      <c r="C173" s="186">
        <f>IFERROR(INDEX(Lookup!$BH$9:$BH$2065,MATCH($A173,Lookup!$A$9:$A$2065,0)),0)</f>
        <v>0</v>
      </c>
      <c r="D173" s="186">
        <f>IFERROR(INDEX(Lookup!$BJ$9:$BJ$2065,MATCH($A173,Lookup!$A$9:$A$2065,0)),0)</f>
        <v>60000</v>
      </c>
      <c r="E173" s="201">
        <f t="shared" si="15"/>
        <v>-60000</v>
      </c>
      <c r="O173" s="182">
        <f t="shared" si="14"/>
        <v>1</v>
      </c>
    </row>
    <row r="174" spans="1:15" x14ac:dyDescent="0.2">
      <c r="A174" s="184" t="str">
        <f>'24'!A15</f>
        <v>62100-G15</v>
      </c>
      <c r="B174" t="str">
        <f>IFERROR(LEFT(IFERROR(INDEX(Sheet5!$C$2:$C$1300,MATCH($A174,Sheet5!$A$2:$A$1300,0)),"-"),FIND(",",IFERROR(INDEX(Sheet5!$C$2:$C$1300,MATCH($A174,Sheet5!$A$2:$A$1300,0)),"-"),1)-1),IFERROR(INDEX(Sheet5!$C$2:$C$1300,MATCH($A174,Sheet5!$A$2:$A$1300,0)),"-"))</f>
        <v xml:space="preserve">Intercompany-TMR                                            </v>
      </c>
      <c r="C174" s="186">
        <f>IFERROR(INDEX(Lookup!$BH$9:$BH$2065,MATCH($A174,Lookup!$A$9:$A$2065,0)),0)</f>
        <v>0</v>
      </c>
      <c r="D174" s="186">
        <f>IFERROR(INDEX(Lookup!$BJ$9:$BJ$2065,MATCH($A174,Lookup!$A$9:$A$2065,0)),0)</f>
        <v>0</v>
      </c>
      <c r="E174" s="201">
        <f t="shared" si="15"/>
        <v>0</v>
      </c>
      <c r="O174" s="182">
        <f t="shared" si="14"/>
        <v>1</v>
      </c>
    </row>
    <row r="175" spans="1:15" hidden="1" x14ac:dyDescent="0.2">
      <c r="A175" s="184">
        <f>'24'!A16</f>
        <v>0</v>
      </c>
      <c r="B175" t="str">
        <f>IFERROR(LEFT(IFERROR(INDEX(Sheet5!$C$2:$C$1300,MATCH($A175,Sheet5!$A$2:$A$1300,0)),"-"),FIND(",",IFERROR(INDEX(Sheet5!$C$2:$C$1300,MATCH($A175,Sheet5!$A$2:$A$1300,0)),"-"),1)-1),IFERROR(INDEX(Sheet5!$C$2:$C$1300,MATCH($A175,Sheet5!$A$2:$A$1300,0)),"-"))</f>
        <v>-</v>
      </c>
      <c r="C175" s="186">
        <f>IFERROR(INDEX(Lookup!$BH$9:$BH$2065,MATCH($A175,Lookup!$A$9:$A$2065,0)),0)</f>
        <v>0</v>
      </c>
      <c r="D175" s="186">
        <f>IFERROR(INDEX(Lookup!$BJ$9:$BJ$2065,MATCH($A175,Lookup!$A$9:$A$2065,0)),0)</f>
        <v>0</v>
      </c>
      <c r="E175" s="201">
        <f t="shared" si="15"/>
        <v>0</v>
      </c>
      <c r="O175" s="182">
        <f t="shared" si="14"/>
        <v>0</v>
      </c>
    </row>
    <row r="176" spans="1:15" hidden="1" x14ac:dyDescent="0.2">
      <c r="A176" s="184">
        <f>'24'!A17</f>
        <v>0</v>
      </c>
      <c r="B176" t="str">
        <f>IFERROR(LEFT(IFERROR(INDEX(Sheet5!$C$2:$C$1300,MATCH($A176,Sheet5!$A$2:$A$1300,0)),"-"),FIND(",",IFERROR(INDEX(Sheet5!$C$2:$C$1300,MATCH($A176,Sheet5!$A$2:$A$1300,0)),"-"),1)-1),IFERROR(INDEX(Sheet5!$C$2:$C$1300,MATCH($A176,Sheet5!$A$2:$A$1300,0)),"-"))</f>
        <v>-</v>
      </c>
      <c r="C176" s="186">
        <f>IFERROR(INDEX(Lookup!$BH$9:$BH$2065,MATCH($A176,Lookup!$A$9:$A$2065,0)),0)</f>
        <v>0</v>
      </c>
      <c r="D176" s="186">
        <f>IFERROR(INDEX(Lookup!$BJ$9:$BJ$2065,MATCH($A176,Lookup!$A$9:$A$2065,0)),0)</f>
        <v>0</v>
      </c>
      <c r="E176" s="201">
        <f t="shared" si="15"/>
        <v>0</v>
      </c>
      <c r="O176" s="182">
        <f t="shared" si="14"/>
        <v>0</v>
      </c>
    </row>
    <row r="177" spans="1:15" hidden="1" x14ac:dyDescent="0.2">
      <c r="A177" s="184">
        <f>'24'!A18</f>
        <v>0</v>
      </c>
      <c r="B177" t="str">
        <f>IFERROR(LEFT(IFERROR(INDEX(Sheet5!$C$2:$C$1300,MATCH($A177,Sheet5!$A$2:$A$1300,0)),"-"),FIND(",",IFERROR(INDEX(Sheet5!$C$2:$C$1300,MATCH($A177,Sheet5!$A$2:$A$1300,0)),"-"),1)-1),IFERROR(INDEX(Sheet5!$C$2:$C$1300,MATCH($A177,Sheet5!$A$2:$A$1300,0)),"-"))</f>
        <v>-</v>
      </c>
      <c r="C177" s="186">
        <f>IFERROR(INDEX(Lookup!$BH$9:$BH$2065,MATCH($A177,Lookup!$A$9:$A$2065,0)),0)</f>
        <v>0</v>
      </c>
      <c r="D177" s="186">
        <f>IFERROR(INDEX(Lookup!$BJ$9:$BJ$2065,MATCH($A177,Lookup!$A$9:$A$2065,0)),0)</f>
        <v>0</v>
      </c>
      <c r="E177" s="201">
        <f t="shared" si="15"/>
        <v>0</v>
      </c>
      <c r="O177" s="182">
        <f t="shared" si="14"/>
        <v>0</v>
      </c>
    </row>
    <row r="178" spans="1:15" hidden="1" x14ac:dyDescent="0.2">
      <c r="A178" s="184">
        <f>'24'!A19</f>
        <v>0</v>
      </c>
      <c r="B178" t="str">
        <f>IFERROR(LEFT(IFERROR(INDEX(Sheet5!$C$2:$C$1300,MATCH($A178,Sheet5!$A$2:$A$1300,0)),"-"),FIND(",",IFERROR(INDEX(Sheet5!$C$2:$C$1300,MATCH($A178,Sheet5!$A$2:$A$1300,0)),"-"),1)-1),IFERROR(INDEX(Sheet5!$C$2:$C$1300,MATCH($A178,Sheet5!$A$2:$A$1300,0)),"-"))</f>
        <v>-</v>
      </c>
      <c r="C178" s="186">
        <f>IFERROR(INDEX(Lookup!$BH$9:$BH$2065,MATCH($A178,Lookup!$A$9:$A$2065,0)),0)</f>
        <v>0</v>
      </c>
      <c r="D178" s="186">
        <f>IFERROR(INDEX(Lookup!$BJ$9:$BJ$2065,MATCH($A178,Lookup!$A$9:$A$2065,0)),0)</f>
        <v>0</v>
      </c>
      <c r="E178" s="201">
        <f t="shared" si="15"/>
        <v>0</v>
      </c>
      <c r="O178" s="182">
        <f t="shared" si="14"/>
        <v>0</v>
      </c>
    </row>
    <row r="179" spans="1:15" hidden="1" x14ac:dyDescent="0.2">
      <c r="A179" s="184">
        <f>'24'!A20</f>
        <v>0</v>
      </c>
      <c r="B179" t="str">
        <f>IFERROR(LEFT(IFERROR(INDEX(Sheet5!$C$2:$C$1300,MATCH($A179,Sheet5!$A$2:$A$1300,0)),"-"),FIND(",",IFERROR(INDEX(Sheet5!$C$2:$C$1300,MATCH($A179,Sheet5!$A$2:$A$1300,0)),"-"),1)-1),IFERROR(INDEX(Sheet5!$C$2:$C$1300,MATCH($A179,Sheet5!$A$2:$A$1300,0)),"-"))</f>
        <v>-</v>
      </c>
      <c r="C179" s="186">
        <f>IFERROR(INDEX(Lookup!$BH$9:$BH$2065,MATCH($A179,Lookup!$A$9:$A$2065,0)),0)</f>
        <v>0</v>
      </c>
      <c r="D179" s="186">
        <f>IFERROR(INDEX(Lookup!$BJ$9:$BJ$2065,MATCH($A179,Lookup!$A$9:$A$2065,0)),0)</f>
        <v>0</v>
      </c>
      <c r="E179" s="201">
        <f t="shared" si="15"/>
        <v>0</v>
      </c>
      <c r="O179" s="182">
        <f t="shared" si="14"/>
        <v>0</v>
      </c>
    </row>
    <row r="180" spans="1:15" hidden="1" x14ac:dyDescent="0.2">
      <c r="A180" s="184">
        <f>'24'!A21</f>
        <v>0</v>
      </c>
      <c r="B180" t="str">
        <f>IFERROR(LEFT(IFERROR(INDEX(Sheet5!$C$2:$C$1300,MATCH($A180,Sheet5!$A$2:$A$1300,0)),"-"),FIND(",",IFERROR(INDEX(Sheet5!$C$2:$C$1300,MATCH($A180,Sheet5!$A$2:$A$1300,0)),"-"),1)-1),IFERROR(INDEX(Sheet5!$C$2:$C$1300,MATCH($A180,Sheet5!$A$2:$A$1300,0)),"-"))</f>
        <v>-</v>
      </c>
      <c r="C180" s="186">
        <f>IFERROR(INDEX(Lookup!$BH$9:$BH$2065,MATCH($A180,Lookup!$A$9:$A$2065,0)),0)</f>
        <v>0</v>
      </c>
      <c r="D180" s="186">
        <f>IFERROR(INDEX(Lookup!$BJ$9:$BJ$2065,MATCH($A180,Lookup!$A$9:$A$2065,0)),0)</f>
        <v>0</v>
      </c>
      <c r="E180" s="201">
        <f t="shared" si="15"/>
        <v>0</v>
      </c>
      <c r="O180" s="182">
        <f t="shared" si="14"/>
        <v>0</v>
      </c>
    </row>
    <row r="181" spans="1:15" hidden="1" x14ac:dyDescent="0.2">
      <c r="A181" s="184">
        <f>'24'!A22</f>
        <v>0</v>
      </c>
      <c r="B181" t="str">
        <f>IFERROR(LEFT(IFERROR(INDEX(Sheet5!$C$2:$C$1300,MATCH($A181,Sheet5!$A$2:$A$1300,0)),"-"),FIND(",",IFERROR(INDEX(Sheet5!$C$2:$C$1300,MATCH($A181,Sheet5!$A$2:$A$1300,0)),"-"),1)-1),IFERROR(INDEX(Sheet5!$C$2:$C$1300,MATCH($A181,Sheet5!$A$2:$A$1300,0)),"-"))</f>
        <v>-</v>
      </c>
      <c r="C181" s="186">
        <f>IFERROR(INDEX(Lookup!$BH$9:$BH$2065,MATCH($A181,Lookup!$A$9:$A$2065,0)),0)</f>
        <v>0</v>
      </c>
      <c r="D181" s="186">
        <f>IFERROR(INDEX(Lookup!$BJ$9:$BJ$2065,MATCH($A181,Lookup!$A$9:$A$2065,0)),0)</f>
        <v>0</v>
      </c>
      <c r="E181" s="201">
        <f t="shared" si="15"/>
        <v>0</v>
      </c>
      <c r="O181" s="182">
        <f t="shared" si="14"/>
        <v>0</v>
      </c>
    </row>
    <row r="182" spans="1:15" x14ac:dyDescent="0.2">
      <c r="B182" s="184" t="s">
        <v>453</v>
      </c>
      <c r="C182" s="189">
        <f>SUM(C161:C181)</f>
        <v>0</v>
      </c>
      <c r="D182" s="189">
        <f>SUM(D161:D181)</f>
        <v>143104.58000000002</v>
      </c>
      <c r="E182" s="238">
        <f>+C182-D182</f>
        <v>-143104.58000000002</v>
      </c>
      <c r="O182" s="182">
        <v>1</v>
      </c>
    </row>
    <row r="183" spans="1:15" x14ac:dyDescent="0.2">
      <c r="B183" s="187" t="s">
        <v>487</v>
      </c>
      <c r="C183" s="186"/>
      <c r="D183" s="186"/>
      <c r="E183" s="183">
        <f t="shared" si="10"/>
        <v>0</v>
      </c>
      <c r="O183" s="182">
        <v>1</v>
      </c>
    </row>
    <row r="184" spans="1:15" x14ac:dyDescent="0.2">
      <c r="A184" s="184" t="str">
        <f>'25'!A2</f>
        <v>63120-G12</v>
      </c>
      <c r="B184" t="str">
        <f>IFERROR(LEFT(IFERROR(INDEX(Sheet5!$C$2:$C$1300,MATCH($A184,Sheet5!$A$2:$A$1300,0)),"-"),FIND(",",IFERROR(INDEX(Sheet5!$C$2:$C$1300,MATCH($A184,Sheet5!$A$2:$A$1300,0)),"-"),1)-1),IFERROR(INDEX(Sheet5!$C$2:$C$1300,MATCH($A184,Sheet5!$A$2:$A$1300,0)),"-"))</f>
        <v xml:space="preserve">Archives-TAR                                                </v>
      </c>
      <c r="C184" s="186">
        <f>IFERROR(INDEX(Lookup!$BH$9:$BH$2065,MATCH($A184,Lookup!$A$9:$A$2065,0)),0)</f>
        <v>0</v>
      </c>
      <c r="D184" s="186">
        <f>IFERROR(INDEX(Lookup!$BJ$9:$BJ$2065,MATCH($A184,Lookup!$A$9:$A$2065,0)),0)</f>
        <v>0</v>
      </c>
      <c r="E184" s="201">
        <f t="shared" si="10"/>
        <v>0</v>
      </c>
      <c r="O184" s="182">
        <f t="shared" si="14"/>
        <v>1</v>
      </c>
    </row>
    <row r="185" spans="1:15" x14ac:dyDescent="0.2">
      <c r="A185" s="184" t="str">
        <f>'25'!A3</f>
        <v>63160-G01</v>
      </c>
      <c r="B185" t="str">
        <f>IFERROR(LEFT(IFERROR(INDEX(Sheet5!$C$2:$C$1300,MATCH($A185,Sheet5!$A$2:$A$1300,0)),"-"),FIND(",",IFERROR(INDEX(Sheet5!$C$2:$C$1300,MATCH($A185,Sheet5!$A$2:$A$1300,0)),"-"),1)-1),IFERROR(INDEX(Sheet5!$C$2:$C$1300,MATCH($A185,Sheet5!$A$2:$A$1300,0)),"-"))</f>
        <v xml:space="preserve">Bill of Exchange-23F                                        </v>
      </c>
      <c r="C185" s="186">
        <f>IFERROR(INDEX(Lookup!$BH$9:$BH$2065,MATCH($A185,Lookup!$A$9:$A$2065,0)),0)</f>
        <v>0</v>
      </c>
      <c r="D185" s="186">
        <f>IFERROR(INDEX(Lookup!$BJ$9:$BJ$2065,MATCH($A185,Lookup!$A$9:$A$2065,0)),0)</f>
        <v>0</v>
      </c>
      <c r="E185" s="201">
        <f t="shared" ref="E185:E211" si="16">+C185-D185</f>
        <v>0</v>
      </c>
      <c r="O185" s="182">
        <f t="shared" si="14"/>
        <v>1</v>
      </c>
    </row>
    <row r="186" spans="1:15" x14ac:dyDescent="0.2">
      <c r="A186" s="184" t="str">
        <f>'25'!A4</f>
        <v>63160-G02</v>
      </c>
      <c r="B186" t="str">
        <f>IFERROR(LEFT(IFERROR(INDEX(Sheet5!$C$2:$C$1300,MATCH($A186,Sheet5!$A$2:$A$1300,0)),"-"),FIND(",",IFERROR(INDEX(Sheet5!$C$2:$C$1300,MATCH($A186,Sheet5!$A$2:$A$1300,0)),"-"),1)-1),IFERROR(INDEX(Sheet5!$C$2:$C$1300,MATCH($A186,Sheet5!$A$2:$A$1300,0)),"-"))</f>
        <v xml:space="preserve">Bill of Exchange-EPH                                        </v>
      </c>
      <c r="C186" s="186">
        <f>IFERROR(INDEX(Lookup!$BH$9:$BH$2065,MATCH($A186,Lookup!$A$9:$A$2065,0)),0)</f>
        <v>0</v>
      </c>
      <c r="D186" s="186">
        <f>IFERROR(INDEX(Lookup!$BJ$9:$BJ$2065,MATCH($A186,Lookup!$A$9:$A$2065,0)),0)</f>
        <v>0</v>
      </c>
      <c r="E186" s="201">
        <f t="shared" si="16"/>
        <v>0</v>
      </c>
      <c r="O186" s="182">
        <f t="shared" si="14"/>
        <v>1</v>
      </c>
    </row>
    <row r="187" spans="1:15" x14ac:dyDescent="0.2">
      <c r="A187" s="184" t="str">
        <f>'25'!A5</f>
        <v>63160-G03</v>
      </c>
      <c r="B187" t="str">
        <f>IFERROR(LEFT(IFERROR(INDEX(Sheet5!$C$2:$C$1300,MATCH($A187,Sheet5!$A$2:$A$1300,0)),"-"),FIND(",",IFERROR(INDEX(Sheet5!$C$2:$C$1300,MATCH($A187,Sheet5!$A$2:$A$1300,0)),"-"),1)-1),IFERROR(INDEX(Sheet5!$C$2:$C$1300,MATCH($A187,Sheet5!$A$2:$A$1300,0)),"-"))</f>
        <v xml:space="preserve">Bill of Exchange-EPI                                        </v>
      </c>
      <c r="C187" s="186">
        <f>IFERROR(INDEX(Lookup!$BH$9:$BH$2065,MATCH($A187,Lookup!$A$9:$A$2065,0)),0)</f>
        <v>0</v>
      </c>
      <c r="D187" s="186">
        <f>IFERROR(INDEX(Lookup!$BJ$9:$BJ$2065,MATCH($A187,Lookup!$A$9:$A$2065,0)),0)</f>
        <v>0</v>
      </c>
      <c r="E187" s="201">
        <f t="shared" si="16"/>
        <v>0</v>
      </c>
      <c r="O187" s="182">
        <f t="shared" si="14"/>
        <v>1</v>
      </c>
    </row>
    <row r="188" spans="1:15" x14ac:dyDescent="0.2">
      <c r="A188" s="184" t="str">
        <f>'25'!A6</f>
        <v>63160-G04</v>
      </c>
      <c r="B188" t="str">
        <f>IFERROR(LEFT(IFERROR(INDEX(Sheet5!$C$2:$C$1300,MATCH($A188,Sheet5!$A$2:$A$1300,0)),"-"),FIND(",",IFERROR(INDEX(Sheet5!$C$2:$C$1300,MATCH($A188,Sheet5!$A$2:$A$1300,0)),"-"),1)-1),IFERROR(INDEX(Sheet5!$C$2:$C$1300,MATCH($A188,Sheet5!$A$2:$A$1300,0)),"-"))</f>
        <v xml:space="preserve">Bill of Exchange-FPP                                        </v>
      </c>
      <c r="C188" s="186">
        <f>IFERROR(INDEX(Lookup!$BH$9:$BH$2065,MATCH($A188,Lookup!$A$9:$A$2065,0)),0)</f>
        <v>0</v>
      </c>
      <c r="D188" s="186">
        <f>IFERROR(INDEX(Lookup!$BJ$9:$BJ$2065,MATCH($A188,Lookup!$A$9:$A$2065,0)),0)</f>
        <v>0</v>
      </c>
      <c r="E188" s="201">
        <f t="shared" si="16"/>
        <v>0</v>
      </c>
      <c r="O188" s="182">
        <f t="shared" si="14"/>
        <v>1</v>
      </c>
    </row>
    <row r="189" spans="1:15" x14ac:dyDescent="0.2">
      <c r="A189" s="184" t="str">
        <f>'25'!A7</f>
        <v>63160-G05</v>
      </c>
      <c r="B189" t="str">
        <f>IFERROR(LEFT(IFERROR(INDEX(Sheet5!$C$2:$C$1300,MATCH($A189,Sheet5!$A$2:$A$1300,0)),"-"),FIND(",",IFERROR(INDEX(Sheet5!$C$2:$C$1300,MATCH($A189,Sheet5!$A$2:$A$1300,0)),"-"),1)-1),IFERROR(INDEX(Sheet5!$C$2:$C$1300,MATCH($A189,Sheet5!$A$2:$A$1300,0)),"-"))</f>
        <v xml:space="preserve">Bill of Exchange-GBLT                                       </v>
      </c>
      <c r="C189" s="186">
        <f>IFERROR(INDEX(Lookup!$BH$9:$BH$2065,MATCH($A189,Lookup!$A$9:$A$2065,0)),0)</f>
        <v>0</v>
      </c>
      <c r="D189" s="186">
        <f>IFERROR(INDEX(Lookup!$BJ$9:$BJ$2065,MATCH($A189,Lookup!$A$9:$A$2065,0)),0)</f>
        <v>0</v>
      </c>
      <c r="E189" s="201">
        <f t="shared" si="16"/>
        <v>0</v>
      </c>
      <c r="O189" s="182">
        <f t="shared" si="14"/>
        <v>1</v>
      </c>
    </row>
    <row r="190" spans="1:15" x14ac:dyDescent="0.2">
      <c r="A190" s="184" t="str">
        <f>'25'!A8</f>
        <v>63160-G06</v>
      </c>
      <c r="B190" t="str">
        <f>IFERROR(LEFT(IFERROR(INDEX(Sheet5!$C$2:$C$1300,MATCH($A190,Sheet5!$A$2:$A$1300,0)),"-"),FIND(",",IFERROR(INDEX(Sheet5!$C$2:$C$1300,MATCH($A190,Sheet5!$A$2:$A$1300,0)),"-"),1)-1),IFERROR(INDEX(Sheet5!$C$2:$C$1300,MATCH($A190,Sheet5!$A$2:$A$1300,0)),"-"))</f>
        <v xml:space="preserve">Bill of Exchange-GIP                                        </v>
      </c>
      <c r="C190" s="186">
        <f>IFERROR(INDEX(Lookup!$BH$9:$BH$2065,MATCH($A190,Lookup!$A$9:$A$2065,0)),0)</f>
        <v>0</v>
      </c>
      <c r="D190" s="186">
        <f>IFERROR(INDEX(Lookup!$BJ$9:$BJ$2065,MATCH($A190,Lookup!$A$9:$A$2065,0)),0)</f>
        <v>0</v>
      </c>
      <c r="E190" s="201">
        <f t="shared" si="16"/>
        <v>0</v>
      </c>
      <c r="O190" s="182">
        <f t="shared" si="14"/>
        <v>1</v>
      </c>
    </row>
    <row r="191" spans="1:15" x14ac:dyDescent="0.2">
      <c r="A191" s="184" t="str">
        <f>'25'!A9</f>
        <v>63160-G07</v>
      </c>
      <c r="B191" t="str">
        <f>IFERROR(LEFT(IFERROR(INDEX(Sheet5!$C$2:$C$1300,MATCH($A191,Sheet5!$A$2:$A$1300,0)),"-"),FIND(",",IFERROR(INDEX(Sheet5!$C$2:$C$1300,MATCH($A191,Sheet5!$A$2:$A$1300,0)),"-"),1)-1),IFERROR(INDEX(Sheet5!$C$2:$C$1300,MATCH($A191,Sheet5!$A$2:$A$1300,0)),"-"))</f>
        <v xml:space="preserve">Bill of Exchange-GPM                                        </v>
      </c>
      <c r="C191" s="186">
        <f>IFERROR(INDEX(Lookup!$BH$9:$BH$2065,MATCH($A191,Lookup!$A$9:$A$2065,0)),0)</f>
        <v>0</v>
      </c>
      <c r="D191" s="186">
        <f>IFERROR(INDEX(Lookup!$BJ$9:$BJ$2065,MATCH($A191,Lookup!$A$9:$A$2065,0)),0)</f>
        <v>0</v>
      </c>
      <c r="E191" s="201">
        <f t="shared" si="16"/>
        <v>0</v>
      </c>
      <c r="O191" s="182">
        <f t="shared" si="14"/>
        <v>1</v>
      </c>
    </row>
    <row r="192" spans="1:15" x14ac:dyDescent="0.2">
      <c r="A192" s="184" t="str">
        <f>'25'!A10</f>
        <v>63160-G08</v>
      </c>
      <c r="B192" t="str">
        <f>IFERROR(LEFT(IFERROR(INDEX(Sheet5!$C$2:$C$1300,MATCH($A192,Sheet5!$A$2:$A$1300,0)),"-"),FIND(",",IFERROR(INDEX(Sheet5!$C$2:$C$1300,MATCH($A192,Sheet5!$A$2:$A$1300,0)),"-"),1)-1),IFERROR(INDEX(Sheet5!$C$2:$C$1300,MATCH($A192,Sheet5!$A$2:$A$1300,0)),"-"))</f>
        <v xml:space="preserve">Bill of Exchange-OPC                                        </v>
      </c>
      <c r="C192" s="186">
        <f>IFERROR(INDEX(Lookup!$BH$9:$BH$2065,MATCH($A192,Lookup!$A$9:$A$2065,0)),0)</f>
        <v>0</v>
      </c>
      <c r="D192" s="186">
        <f>IFERROR(INDEX(Lookup!$BJ$9:$BJ$2065,MATCH($A192,Lookup!$A$9:$A$2065,0)),0)</f>
        <v>0</v>
      </c>
      <c r="E192" s="201">
        <f t="shared" si="16"/>
        <v>0</v>
      </c>
      <c r="O192" s="182">
        <f t="shared" si="14"/>
        <v>1</v>
      </c>
    </row>
    <row r="193" spans="1:15" x14ac:dyDescent="0.2">
      <c r="A193" s="184" t="str">
        <f>'25'!A11</f>
        <v>63160-G09</v>
      </c>
      <c r="B193" t="str">
        <f>IFERROR(LEFT(IFERROR(INDEX(Sheet5!$C$2:$C$1300,MATCH($A193,Sheet5!$A$2:$A$1300,0)),"-"),FIND(",",IFERROR(INDEX(Sheet5!$C$2:$C$1300,MATCH($A193,Sheet5!$A$2:$A$1300,0)),"-"),1)-1),IFERROR(INDEX(Sheet5!$C$2:$C$1300,MATCH($A193,Sheet5!$A$2:$A$1300,0)),"-"))</f>
        <v xml:space="preserve">Bill of Exchange-RIUP                                       </v>
      </c>
      <c r="C193" s="186">
        <f>IFERROR(INDEX(Lookup!$BH$9:$BH$2065,MATCH($A193,Lookup!$A$9:$A$2065,0)),0)</f>
        <v>0</v>
      </c>
      <c r="D193" s="186">
        <f>IFERROR(INDEX(Lookup!$BJ$9:$BJ$2065,MATCH($A193,Lookup!$A$9:$A$2065,0)),0)</f>
        <v>0</v>
      </c>
      <c r="E193" s="201">
        <f t="shared" si="16"/>
        <v>0</v>
      </c>
      <c r="O193" s="182">
        <f t="shared" si="14"/>
        <v>1</v>
      </c>
    </row>
    <row r="194" spans="1:15" x14ac:dyDescent="0.2">
      <c r="A194" s="184" t="str">
        <f>'25'!A12</f>
        <v>63160-G10</v>
      </c>
      <c r="B194" t="str">
        <f>IFERROR(LEFT(IFERROR(INDEX(Sheet5!$C$2:$C$1300,MATCH($A194,Sheet5!$A$2:$A$1300,0)),"-"),FIND(",",IFERROR(INDEX(Sheet5!$C$2:$C$1300,MATCH($A194,Sheet5!$A$2:$A$1300,0)),"-"),1)-1),IFERROR(INDEX(Sheet5!$C$2:$C$1300,MATCH($A194,Sheet5!$A$2:$A$1300,0)),"-"))</f>
        <v xml:space="preserve">Bill of Exchange-ROOTS                                      </v>
      </c>
      <c r="C194" s="186">
        <f>IFERROR(INDEX(Lookup!$BH$9:$BH$2065,MATCH($A194,Lookup!$A$9:$A$2065,0)),0)</f>
        <v>0</v>
      </c>
      <c r="D194" s="186">
        <f>IFERROR(INDEX(Lookup!$BJ$9:$BJ$2065,MATCH($A194,Lookup!$A$9:$A$2065,0)),0)</f>
        <v>0</v>
      </c>
      <c r="E194" s="201">
        <f t="shared" si="16"/>
        <v>0</v>
      </c>
      <c r="O194" s="182">
        <f t="shared" si="14"/>
        <v>1</v>
      </c>
    </row>
    <row r="195" spans="1:15" x14ac:dyDescent="0.2">
      <c r="A195" s="184" t="str">
        <f>'25'!A13</f>
        <v>63160-G11</v>
      </c>
      <c r="B195" t="str">
        <f>IFERROR(LEFT(IFERROR(INDEX(Sheet5!$C$2:$C$1300,MATCH($A195,Sheet5!$A$2:$A$1300,0)),"-"),FIND(",",IFERROR(INDEX(Sheet5!$C$2:$C$1300,MATCH($A195,Sheet5!$A$2:$A$1300,0)),"-"),1)-1),IFERROR(INDEX(Sheet5!$C$2:$C$1300,MATCH($A195,Sheet5!$A$2:$A$1300,0)),"-"))</f>
        <v xml:space="preserve">Bill of Exchange-SOLE                                       </v>
      </c>
      <c r="C195" s="186">
        <f>IFERROR(INDEX(Lookup!$BH$9:$BH$2065,MATCH($A195,Lookup!$A$9:$A$2065,0)),0)</f>
        <v>0</v>
      </c>
      <c r="D195" s="186">
        <f>IFERROR(INDEX(Lookup!$BJ$9:$BJ$2065,MATCH($A195,Lookup!$A$9:$A$2065,0)),0)</f>
        <v>0</v>
      </c>
      <c r="E195" s="201">
        <f t="shared" si="16"/>
        <v>0</v>
      </c>
      <c r="O195" s="182">
        <f t="shared" si="14"/>
        <v>1</v>
      </c>
    </row>
    <row r="196" spans="1:15" x14ac:dyDescent="0.2">
      <c r="A196" s="184" t="str">
        <f>'25'!A14</f>
        <v>63160-G13</v>
      </c>
      <c r="B196" t="str">
        <f>IFERROR(LEFT(IFERROR(INDEX(Sheet5!$C$2:$C$1300,MATCH($A196,Sheet5!$A$2:$A$1300,0)),"-"),FIND(",",IFERROR(INDEX(Sheet5!$C$2:$C$1300,MATCH($A196,Sheet5!$A$2:$A$1300,0)),"-"),1)-1),IFERROR(INDEX(Sheet5!$C$2:$C$1300,MATCH($A196,Sheet5!$A$2:$A$1300,0)),"-"))</f>
        <v xml:space="preserve">Bill of Exchange-TAT                                        </v>
      </c>
      <c r="C196" s="186">
        <f>IFERROR(INDEX(Lookup!$BH$9:$BH$2065,MATCH($A196,Lookup!$A$9:$A$2065,0)),0)</f>
        <v>0</v>
      </c>
      <c r="D196" s="186">
        <f>IFERROR(INDEX(Lookup!$BJ$9:$BJ$2065,MATCH($A196,Lookup!$A$9:$A$2065,0)),0)</f>
        <v>0</v>
      </c>
      <c r="E196" s="201">
        <f t="shared" si="16"/>
        <v>0</v>
      </c>
      <c r="O196" s="182">
        <f t="shared" si="14"/>
        <v>1</v>
      </c>
    </row>
    <row r="197" spans="1:15" x14ac:dyDescent="0.2">
      <c r="A197" s="184" t="str">
        <f>'25'!A15</f>
        <v>63160-G14</v>
      </c>
      <c r="B197" t="str">
        <f>IFERROR(LEFT(IFERROR(INDEX(Sheet5!$C$2:$C$1300,MATCH($A197,Sheet5!$A$2:$A$1300,0)),"-"),FIND(",",IFERROR(INDEX(Sheet5!$C$2:$C$1300,MATCH($A197,Sheet5!$A$2:$A$1300,0)),"-"),1)-1),IFERROR(INDEX(Sheet5!$C$2:$C$1300,MATCH($A197,Sheet5!$A$2:$A$1300,0)),"-"))</f>
        <v xml:space="preserve">Bill of Exchange-TMV                                        </v>
      </c>
      <c r="C197" s="186">
        <f>IFERROR(INDEX(Lookup!$BH$9:$BH$2065,MATCH($A197,Lookup!$A$9:$A$2065,0)),0)</f>
        <v>0</v>
      </c>
      <c r="D197" s="186">
        <f>IFERROR(INDEX(Lookup!$BJ$9:$BJ$2065,MATCH($A197,Lookup!$A$9:$A$2065,0)),0)</f>
        <v>0</v>
      </c>
      <c r="E197" s="201">
        <f t="shared" si="16"/>
        <v>0</v>
      </c>
      <c r="O197" s="182">
        <f t="shared" si="14"/>
        <v>1</v>
      </c>
    </row>
    <row r="198" spans="1:15" x14ac:dyDescent="0.2">
      <c r="A198" s="184" t="str">
        <f>'25'!A16</f>
        <v>63220-G12</v>
      </c>
      <c r="B198" t="str">
        <f>IFERROR(LEFT(IFERROR(INDEX(Sheet5!$C$2:$C$1300,MATCH($A198,Sheet5!$A$2:$A$1300,0)),"-"),FIND(",",IFERROR(INDEX(Sheet5!$C$2:$C$1300,MATCH($A198,Sheet5!$A$2:$A$1300,0)),"-"),1)-1),IFERROR(INDEX(Sheet5!$C$2:$C$1300,MATCH($A198,Sheet5!$A$2:$A$1300,0)),"-"))</f>
        <v xml:space="preserve">Goodwill-TAR                                                </v>
      </c>
      <c r="C198" s="186">
        <f>IFERROR(INDEX(Lookup!$BH$9:$BH$2065,MATCH($A198,Lookup!$A$9:$A$2065,0)),0)</f>
        <v>0</v>
      </c>
      <c r="D198" s="186">
        <f>IFERROR(INDEX(Lookup!$BJ$9:$BJ$2065,MATCH($A198,Lookup!$A$9:$A$2065,0)),0)</f>
        <v>0</v>
      </c>
      <c r="E198" s="201">
        <f t="shared" si="16"/>
        <v>0</v>
      </c>
      <c r="O198" s="182">
        <f t="shared" si="14"/>
        <v>1</v>
      </c>
    </row>
    <row r="199" spans="1:15" x14ac:dyDescent="0.2">
      <c r="A199" s="184" t="str">
        <f>'25'!A17</f>
        <v>63240-G12</v>
      </c>
      <c r="B199" t="str">
        <f>IFERROR(LEFT(IFERROR(INDEX(Sheet5!$C$2:$C$1300,MATCH($A199,Sheet5!$A$2:$A$1300,0)),"-"),FIND(",",IFERROR(INDEX(Sheet5!$C$2:$C$1300,MATCH($A199,Sheet5!$A$2:$A$1300,0)),"-"),1)-1),IFERROR(INDEX(Sheet5!$C$2:$C$1300,MATCH($A199,Sheet5!$A$2:$A$1300,0)),"-"))</f>
        <v xml:space="preserve">Less Accum Amort - Goodwill-TAR                             </v>
      </c>
      <c r="C199" s="186">
        <f>IFERROR(INDEX(Lookup!$BH$9:$BH$2065,MATCH($A199,Lookup!$A$9:$A$2065,0)),0)</f>
        <v>0</v>
      </c>
      <c r="D199" s="186">
        <f>IFERROR(INDEX(Lookup!$BJ$9:$BJ$2065,MATCH($A199,Lookup!$A$9:$A$2065,0)),0)</f>
        <v>0</v>
      </c>
      <c r="E199" s="201">
        <f t="shared" si="16"/>
        <v>0</v>
      </c>
      <c r="O199" s="182">
        <f t="shared" si="14"/>
        <v>1</v>
      </c>
    </row>
    <row r="200" spans="1:15" x14ac:dyDescent="0.2">
      <c r="A200" s="184" t="str">
        <f>'25'!A18</f>
        <v>63300-G12</v>
      </c>
      <c r="B200" t="str">
        <f>IFERROR(LEFT(IFERROR(INDEX(Sheet5!$C$2:$C$1300,MATCH($A200,Sheet5!$A$2:$A$1300,0)),"-"),FIND(",",IFERROR(INDEX(Sheet5!$C$2:$C$1300,MATCH($A200,Sheet5!$A$2:$A$1300,0)),"-"),1)-1),IFERROR(INDEX(Sheet5!$C$2:$C$1300,MATCH($A200,Sheet5!$A$2:$A$1300,0)),"-"))</f>
        <v xml:space="preserve">Intellectual Property-TAR                                   </v>
      </c>
      <c r="C200" s="186">
        <f>IFERROR(INDEX(Lookup!$BH$9:$BH$2065,MATCH($A200,Lookup!$A$9:$A$2065,0)),0)</f>
        <v>0</v>
      </c>
      <c r="D200" s="186">
        <f>IFERROR(INDEX(Lookup!$BJ$9:$BJ$2065,MATCH($A200,Lookup!$A$9:$A$2065,0)),0)</f>
        <v>0</v>
      </c>
      <c r="E200" s="201">
        <f t="shared" si="16"/>
        <v>0</v>
      </c>
      <c r="O200" s="182">
        <f t="shared" si="14"/>
        <v>1</v>
      </c>
    </row>
    <row r="201" spans="1:15" x14ac:dyDescent="0.2">
      <c r="A201" s="184" t="str">
        <f>'25'!A19</f>
        <v>63380-G12</v>
      </c>
      <c r="B201" t="str">
        <f>IFERROR(LEFT(IFERROR(INDEX(Sheet5!$C$2:$C$1300,MATCH($A201,Sheet5!$A$2:$A$1300,0)),"-"),FIND(",",IFERROR(INDEX(Sheet5!$C$2:$C$1300,MATCH($A201,Sheet5!$A$2:$A$1300,0)),"-"),1)-1),IFERROR(INDEX(Sheet5!$C$2:$C$1300,MATCH($A201,Sheet5!$A$2:$A$1300,0)),"-"))</f>
        <v xml:space="preserve">Restrictive Covenant-TAR                                    </v>
      </c>
      <c r="C201" s="186">
        <f>IFERROR(INDEX(Lookup!$BH$9:$BH$2065,MATCH($A201,Lookup!$A$9:$A$2065,0)),0)</f>
        <v>0</v>
      </c>
      <c r="D201" s="186">
        <f>IFERROR(INDEX(Lookup!$BJ$9:$BJ$2065,MATCH($A201,Lookup!$A$9:$A$2065,0)),0)</f>
        <v>0</v>
      </c>
      <c r="E201" s="201">
        <f t="shared" si="16"/>
        <v>0</v>
      </c>
      <c r="O201" s="182">
        <f t="shared" si="14"/>
        <v>1</v>
      </c>
    </row>
    <row r="202" spans="1:15" x14ac:dyDescent="0.2">
      <c r="A202" s="184" t="str">
        <f>'25'!A20</f>
        <v>63420-G12</v>
      </c>
      <c r="B202" t="str">
        <f>IFERROR(LEFT(IFERROR(INDEX(Sheet5!$C$2:$C$1300,MATCH($A202,Sheet5!$A$2:$A$1300,0)),"-"),FIND(",",IFERROR(INDEX(Sheet5!$C$2:$C$1300,MATCH($A202,Sheet5!$A$2:$A$1300,0)),"-"),1)-1),IFERROR(INDEX(Sheet5!$C$2:$C$1300,MATCH($A202,Sheet5!$A$2:$A$1300,0)),"-"))</f>
        <v xml:space="preserve">Shares in subsidiary-TAR                                    </v>
      </c>
      <c r="C202" s="186">
        <f>IFERROR(INDEX(Lookup!$BH$9:$BH$2065,MATCH($A202,Lookup!$A$9:$A$2065,0)),0)</f>
        <v>0</v>
      </c>
      <c r="D202" s="186">
        <f>IFERROR(INDEX(Lookup!$BJ$9:$BJ$2065,MATCH($A202,Lookup!$A$9:$A$2065,0)),0)</f>
        <v>0</v>
      </c>
      <c r="E202" s="201">
        <f t="shared" si="16"/>
        <v>0</v>
      </c>
      <c r="O202" s="182">
        <f t="shared" si="14"/>
        <v>1</v>
      </c>
    </row>
    <row r="203" spans="1:15" x14ac:dyDescent="0.2">
      <c r="A203" s="184" t="str">
        <f>'25'!A21</f>
        <v>63440-H01</v>
      </c>
      <c r="B203" t="str">
        <f>IFERROR(LEFT(IFERROR(INDEX(Sheet5!$C$2:$C$1300,MATCH($A203,Sheet5!$A$2:$A$1300,0)),"-"),FIND(",",IFERROR(INDEX(Sheet5!$C$2:$C$1300,MATCH($A203,Sheet5!$A$2:$A$1300,0)),"-"),1)-1),IFERROR(INDEX(Sheet5!$C$2:$C$1300,MATCH($A203,Sheet5!$A$2:$A$1300,0)),"-"))</f>
        <v xml:space="preserve">Trusts-APT                                                  </v>
      </c>
      <c r="C203" s="186">
        <f>IFERROR(INDEX(Lookup!$BH$9:$BH$2065,MATCH($A203,Lookup!$A$9:$A$2065,0)),0)</f>
        <v>0</v>
      </c>
      <c r="D203" s="186">
        <f>IFERROR(INDEX(Lookup!$BJ$9:$BJ$2065,MATCH($A203,Lookup!$A$9:$A$2065,0)),0)</f>
        <v>0</v>
      </c>
      <c r="E203" s="201">
        <f t="shared" si="16"/>
        <v>0</v>
      </c>
      <c r="O203" s="182">
        <f t="shared" si="14"/>
        <v>1</v>
      </c>
    </row>
    <row r="204" spans="1:15" x14ac:dyDescent="0.2">
      <c r="A204" s="184" t="str">
        <f>'25'!A22</f>
        <v>63440-H02</v>
      </c>
      <c r="B204" t="str">
        <f>IFERROR(LEFT(IFERROR(INDEX(Sheet5!$C$2:$C$1300,MATCH($A204,Sheet5!$A$2:$A$1300,0)),"-"),FIND(",",IFERROR(INDEX(Sheet5!$C$2:$C$1300,MATCH($A204,Sheet5!$A$2:$A$1300,0)),"-"),1)-1),IFERROR(INDEX(Sheet5!$C$2:$C$1300,MATCH($A204,Sheet5!$A$2:$A$1300,0)),"-"))</f>
        <v xml:space="preserve">Trusts-JMFT                                                 </v>
      </c>
      <c r="C204" s="186">
        <f>IFERROR(INDEX(Lookup!$BH$9:$BH$2065,MATCH($A204,Lookup!$A$9:$A$2065,0)),0)</f>
        <v>0</v>
      </c>
      <c r="D204" s="186">
        <f>IFERROR(INDEX(Lookup!$BJ$9:$BJ$2065,MATCH($A204,Lookup!$A$9:$A$2065,0)),0)</f>
        <v>0</v>
      </c>
      <c r="E204" s="201">
        <f t="shared" si="16"/>
        <v>0</v>
      </c>
      <c r="O204" s="182">
        <f t="shared" si="14"/>
        <v>1</v>
      </c>
    </row>
    <row r="205" spans="1:15" hidden="1" x14ac:dyDescent="0.2">
      <c r="A205" s="184">
        <f>'25'!A23</f>
        <v>0</v>
      </c>
      <c r="B205" t="str">
        <f>IFERROR(LEFT(IFERROR(INDEX(Sheet5!$C$2:$C$1300,MATCH($A205,Sheet5!$A$2:$A$1300,0)),"-"),FIND(",",IFERROR(INDEX(Sheet5!$C$2:$C$1300,MATCH($A205,Sheet5!$A$2:$A$1300,0)),"-"),1)-1),IFERROR(INDEX(Sheet5!$C$2:$C$1300,MATCH($A205,Sheet5!$A$2:$A$1300,0)),"-"))</f>
        <v>-</v>
      </c>
      <c r="C205" s="186">
        <f>IFERROR(INDEX(Lookup!$BH$9:$BH$2065,MATCH($A205,Lookup!$A$9:$A$2065,0)),0)</f>
        <v>0</v>
      </c>
      <c r="D205" s="186">
        <f>IFERROR(INDEX(Lookup!$BJ$9:$BJ$2065,MATCH($A205,Lookup!$A$9:$A$2065,0)),0)</f>
        <v>0</v>
      </c>
      <c r="E205" s="201">
        <f t="shared" si="16"/>
        <v>0</v>
      </c>
      <c r="O205" s="182">
        <f t="shared" si="14"/>
        <v>0</v>
      </c>
    </row>
    <row r="206" spans="1:15" hidden="1" x14ac:dyDescent="0.2">
      <c r="A206" s="184">
        <f>'25'!A24</f>
        <v>0</v>
      </c>
      <c r="B206" t="str">
        <f>IFERROR(LEFT(IFERROR(INDEX(Sheet5!$C$2:$C$1300,MATCH($A206,Sheet5!$A$2:$A$1300,0)),"-"),FIND(",",IFERROR(INDEX(Sheet5!$C$2:$C$1300,MATCH($A206,Sheet5!$A$2:$A$1300,0)),"-"),1)-1),IFERROR(INDEX(Sheet5!$C$2:$C$1300,MATCH($A206,Sheet5!$A$2:$A$1300,0)),"-"))</f>
        <v>-</v>
      </c>
      <c r="C206" s="186">
        <f>IFERROR(INDEX(Lookup!$BH$9:$BH$2065,MATCH($A206,Lookup!$A$9:$A$2065,0)),0)</f>
        <v>0</v>
      </c>
      <c r="D206" s="186">
        <f>IFERROR(INDEX(Lookup!$BJ$9:$BJ$2065,MATCH($A206,Lookup!$A$9:$A$2065,0)),0)</f>
        <v>0</v>
      </c>
      <c r="E206" s="201">
        <f t="shared" si="16"/>
        <v>0</v>
      </c>
      <c r="O206" s="182">
        <f t="shared" si="14"/>
        <v>0</v>
      </c>
    </row>
    <row r="207" spans="1:15" hidden="1" x14ac:dyDescent="0.2">
      <c r="A207" s="184">
        <f>'25'!A25</f>
        <v>0</v>
      </c>
      <c r="B207" t="str">
        <f>IFERROR(LEFT(IFERROR(INDEX(Sheet5!$C$2:$C$1300,MATCH($A207,Sheet5!$A$2:$A$1300,0)),"-"),FIND(",",IFERROR(INDEX(Sheet5!$C$2:$C$1300,MATCH($A207,Sheet5!$A$2:$A$1300,0)),"-"),1)-1),IFERROR(INDEX(Sheet5!$C$2:$C$1300,MATCH($A207,Sheet5!$A$2:$A$1300,0)),"-"))</f>
        <v>-</v>
      </c>
      <c r="C207" s="186">
        <f>IFERROR(INDEX(Lookup!$BH$9:$BH$2065,MATCH($A207,Lookup!$A$9:$A$2065,0)),0)</f>
        <v>0</v>
      </c>
      <c r="D207" s="186">
        <f>IFERROR(INDEX(Lookup!$BJ$9:$BJ$2065,MATCH($A207,Lookup!$A$9:$A$2065,0)),0)</f>
        <v>0</v>
      </c>
      <c r="E207" s="201">
        <f t="shared" si="16"/>
        <v>0</v>
      </c>
      <c r="O207" s="182">
        <f t="shared" si="14"/>
        <v>0</v>
      </c>
    </row>
    <row r="208" spans="1:15" hidden="1" x14ac:dyDescent="0.2">
      <c r="A208" s="184">
        <f>'25'!A26</f>
        <v>0</v>
      </c>
      <c r="B208" t="str">
        <f>IFERROR(LEFT(IFERROR(INDEX(Sheet5!$C$2:$C$1300,MATCH($A208,Sheet5!$A$2:$A$1300,0)),"-"),FIND(",",IFERROR(INDEX(Sheet5!$C$2:$C$1300,MATCH($A208,Sheet5!$A$2:$A$1300,0)),"-"),1)-1),IFERROR(INDEX(Sheet5!$C$2:$C$1300,MATCH($A208,Sheet5!$A$2:$A$1300,0)),"-"))</f>
        <v>-</v>
      </c>
      <c r="C208" s="186">
        <f>IFERROR(INDEX(Lookup!$BH$9:$BH$2065,MATCH($A208,Lookup!$A$9:$A$2065,0)),0)</f>
        <v>0</v>
      </c>
      <c r="D208" s="186">
        <f>IFERROR(INDEX(Lookup!$BJ$9:$BJ$2065,MATCH($A208,Lookup!$A$9:$A$2065,0)),0)</f>
        <v>0</v>
      </c>
      <c r="E208" s="201">
        <f t="shared" si="16"/>
        <v>0</v>
      </c>
      <c r="O208" s="182">
        <f t="shared" si="14"/>
        <v>0</v>
      </c>
    </row>
    <row r="209" spans="1:15" hidden="1" x14ac:dyDescent="0.2">
      <c r="A209" s="184">
        <f>'25'!A27</f>
        <v>0</v>
      </c>
      <c r="B209" t="str">
        <f>IFERROR(LEFT(IFERROR(INDEX(Sheet5!$C$2:$C$1300,MATCH($A209,Sheet5!$A$2:$A$1300,0)),"-"),FIND(",",IFERROR(INDEX(Sheet5!$C$2:$C$1300,MATCH($A209,Sheet5!$A$2:$A$1300,0)),"-"),1)-1),IFERROR(INDEX(Sheet5!$C$2:$C$1300,MATCH($A209,Sheet5!$A$2:$A$1300,0)),"-"))</f>
        <v>-</v>
      </c>
      <c r="C209" s="186">
        <f>IFERROR(INDEX(Lookup!$BH$9:$BH$2065,MATCH($A209,Lookup!$A$9:$A$2065,0)),0)</f>
        <v>0</v>
      </c>
      <c r="D209" s="186">
        <f>IFERROR(INDEX(Lookup!$BJ$9:$BJ$2065,MATCH($A209,Lookup!$A$9:$A$2065,0)),0)</f>
        <v>0</v>
      </c>
      <c r="E209" s="201">
        <f t="shared" si="16"/>
        <v>0</v>
      </c>
      <c r="O209" s="182">
        <f t="shared" si="14"/>
        <v>0</v>
      </c>
    </row>
    <row r="210" spans="1:15" hidden="1" x14ac:dyDescent="0.2">
      <c r="A210" s="184">
        <f>'25'!A28</f>
        <v>0</v>
      </c>
      <c r="B210" t="str">
        <f>IFERROR(LEFT(IFERROR(INDEX(Sheet5!$C$2:$C$1300,MATCH($A210,Sheet5!$A$2:$A$1300,0)),"-"),FIND(",",IFERROR(INDEX(Sheet5!$C$2:$C$1300,MATCH($A210,Sheet5!$A$2:$A$1300,0)),"-"),1)-1),IFERROR(INDEX(Sheet5!$C$2:$C$1300,MATCH($A210,Sheet5!$A$2:$A$1300,0)),"-"))</f>
        <v>-</v>
      </c>
      <c r="C210" s="186">
        <f>IFERROR(INDEX(Lookup!$BH$9:$BH$2065,MATCH($A210,Lookup!$A$9:$A$2065,0)),0)</f>
        <v>0</v>
      </c>
      <c r="D210" s="186">
        <f>IFERROR(INDEX(Lookup!$BJ$9:$BJ$2065,MATCH($A210,Lookup!$A$9:$A$2065,0)),0)</f>
        <v>0</v>
      </c>
      <c r="E210" s="201">
        <f t="shared" si="16"/>
        <v>0</v>
      </c>
      <c r="O210" s="182">
        <f t="shared" si="14"/>
        <v>0</v>
      </c>
    </row>
    <row r="211" spans="1:15" hidden="1" x14ac:dyDescent="0.2">
      <c r="A211" s="184">
        <f>'25'!A29</f>
        <v>0</v>
      </c>
      <c r="B211" t="str">
        <f>IFERROR(LEFT(IFERROR(INDEX(Sheet5!$C$2:$C$1300,MATCH($A211,Sheet5!$A$2:$A$1300,0)),"-"),FIND(",",IFERROR(INDEX(Sheet5!$C$2:$C$1300,MATCH($A211,Sheet5!$A$2:$A$1300,0)),"-"),1)-1),IFERROR(INDEX(Sheet5!$C$2:$C$1300,MATCH($A211,Sheet5!$A$2:$A$1300,0)),"-"))</f>
        <v>-</v>
      </c>
      <c r="C211" s="186">
        <f>IFERROR(INDEX(Lookup!$BH$9:$BH$2065,MATCH($A211,Lookup!$A$9:$A$2065,0)),0)</f>
        <v>0</v>
      </c>
      <c r="D211" s="186">
        <f>IFERROR(INDEX(Lookup!$BJ$9:$BJ$2065,MATCH($A211,Lookup!$A$9:$A$2065,0)),0)</f>
        <v>0</v>
      </c>
      <c r="E211" s="201">
        <f t="shared" si="16"/>
        <v>0</v>
      </c>
      <c r="O211" s="182">
        <f t="shared" si="14"/>
        <v>0</v>
      </c>
    </row>
    <row r="212" spans="1:15" hidden="1" x14ac:dyDescent="0.2">
      <c r="A212" s="184">
        <f>'25'!A30</f>
        <v>0</v>
      </c>
      <c r="B212" t="str">
        <f>IFERROR(LEFT(IFERROR(INDEX(Sheet5!$C$2:$C$1300,MATCH($A212,Sheet5!$A$2:$A$1300,0)),"-"),FIND(",",IFERROR(INDEX(Sheet5!$C$2:$C$1300,MATCH($A212,Sheet5!$A$2:$A$1300,0)),"-"),1)-1),IFERROR(INDEX(Sheet5!$C$2:$C$1300,MATCH($A212,Sheet5!$A$2:$A$1300,0)),"-"))</f>
        <v>-</v>
      </c>
      <c r="C212" s="186">
        <f>IFERROR(INDEX(Lookup!$BH$9:$BH$2065,MATCH($A212,Lookup!$A$9:$A$2065,0)),0)</f>
        <v>0</v>
      </c>
      <c r="D212" s="186">
        <f>IFERROR(INDEX(Lookup!$BJ$9:$BJ$2065,MATCH($A212,Lookup!$A$9:$A$2065,0)),0)</f>
        <v>0</v>
      </c>
      <c r="E212" s="201">
        <f t="shared" ref="E212:E240" si="17">+C212-D212</f>
        <v>0</v>
      </c>
      <c r="O212" s="182">
        <f t="shared" si="14"/>
        <v>0</v>
      </c>
    </row>
    <row r="213" spans="1:15" hidden="1" x14ac:dyDescent="0.2">
      <c r="A213" s="184">
        <f>'25'!A31</f>
        <v>0</v>
      </c>
      <c r="B213" t="str">
        <f>IFERROR(LEFT(IFERROR(INDEX(Sheet5!$C$2:$C$1300,MATCH($A213,Sheet5!$A$2:$A$1300,0)),"-"),FIND(",",IFERROR(INDEX(Sheet5!$C$2:$C$1300,MATCH($A213,Sheet5!$A$2:$A$1300,0)),"-"),1)-1),IFERROR(INDEX(Sheet5!$C$2:$C$1300,MATCH($A213,Sheet5!$A$2:$A$1300,0)),"-"))</f>
        <v>-</v>
      </c>
      <c r="C213" s="186">
        <f>IFERROR(INDEX(Lookup!$BH$9:$BH$2065,MATCH($A213,Lookup!$A$9:$A$2065,0)),0)</f>
        <v>0</v>
      </c>
      <c r="D213" s="186">
        <f>IFERROR(INDEX(Lookup!$BJ$9:$BJ$2065,MATCH($A213,Lookup!$A$9:$A$2065,0)),0)</f>
        <v>0</v>
      </c>
      <c r="E213" s="201">
        <f t="shared" si="17"/>
        <v>0</v>
      </c>
      <c r="O213" s="182">
        <f t="shared" si="14"/>
        <v>0</v>
      </c>
    </row>
    <row r="214" spans="1:15" hidden="1" x14ac:dyDescent="0.2">
      <c r="A214" s="184">
        <f>'25'!A32</f>
        <v>0</v>
      </c>
      <c r="B214" t="str">
        <f>IFERROR(LEFT(IFERROR(INDEX(Sheet5!$C$2:$C$1300,MATCH($A214,Sheet5!$A$2:$A$1300,0)),"-"),FIND(",",IFERROR(INDEX(Sheet5!$C$2:$C$1300,MATCH($A214,Sheet5!$A$2:$A$1300,0)),"-"),1)-1),IFERROR(INDEX(Sheet5!$C$2:$C$1300,MATCH($A214,Sheet5!$A$2:$A$1300,0)),"-"))</f>
        <v>-</v>
      </c>
      <c r="C214" s="186">
        <f>IFERROR(INDEX(Lookup!$BH$9:$BH$2065,MATCH($A214,Lookup!$A$9:$A$2065,0)),0)</f>
        <v>0</v>
      </c>
      <c r="D214" s="186">
        <f>IFERROR(INDEX(Lookup!$BJ$9:$BJ$2065,MATCH($A214,Lookup!$A$9:$A$2065,0)),0)</f>
        <v>0</v>
      </c>
      <c r="E214" s="201">
        <f t="shared" si="17"/>
        <v>0</v>
      </c>
      <c r="O214" s="182">
        <f t="shared" si="14"/>
        <v>0</v>
      </c>
    </row>
    <row r="215" spans="1:15" hidden="1" x14ac:dyDescent="0.2">
      <c r="A215" s="184">
        <f>'25'!A33</f>
        <v>0</v>
      </c>
      <c r="B215" t="str">
        <f>IFERROR(LEFT(IFERROR(INDEX(Sheet5!$C$2:$C$1300,MATCH($A215,Sheet5!$A$2:$A$1300,0)),"-"),FIND(",",IFERROR(INDEX(Sheet5!$C$2:$C$1300,MATCH($A215,Sheet5!$A$2:$A$1300,0)),"-"),1)-1),IFERROR(INDEX(Sheet5!$C$2:$C$1300,MATCH($A215,Sheet5!$A$2:$A$1300,0)),"-"))</f>
        <v>-</v>
      </c>
      <c r="C215" s="186">
        <f>IFERROR(INDEX(Lookup!$BH$9:$BH$2065,MATCH($A215,Lookup!$A$9:$A$2065,0)),0)</f>
        <v>0</v>
      </c>
      <c r="D215" s="186">
        <f>IFERROR(INDEX(Lookup!$BJ$9:$BJ$2065,MATCH($A215,Lookup!$A$9:$A$2065,0)),0)</f>
        <v>0</v>
      </c>
      <c r="E215" s="201">
        <f t="shared" si="17"/>
        <v>0</v>
      </c>
      <c r="O215" s="182">
        <f t="shared" si="14"/>
        <v>0</v>
      </c>
    </row>
    <row r="216" spans="1:15" hidden="1" x14ac:dyDescent="0.2">
      <c r="A216" s="184">
        <f>'25'!A34</f>
        <v>0</v>
      </c>
      <c r="B216" t="str">
        <f>IFERROR(LEFT(IFERROR(INDEX(Sheet5!$C$2:$C$1300,MATCH($A216,Sheet5!$A$2:$A$1300,0)),"-"),FIND(",",IFERROR(INDEX(Sheet5!$C$2:$C$1300,MATCH($A216,Sheet5!$A$2:$A$1300,0)),"-"),1)-1),IFERROR(INDEX(Sheet5!$C$2:$C$1300,MATCH($A216,Sheet5!$A$2:$A$1300,0)),"-"))</f>
        <v>-</v>
      </c>
      <c r="C216" s="186">
        <f>IFERROR(INDEX(Lookup!$BH$9:$BH$2065,MATCH($A216,Lookup!$A$9:$A$2065,0)),0)</f>
        <v>0</v>
      </c>
      <c r="D216" s="186">
        <f>IFERROR(INDEX(Lookup!$BJ$9:$BJ$2065,MATCH($A216,Lookup!$A$9:$A$2065,0)),0)</f>
        <v>0</v>
      </c>
      <c r="E216" s="201">
        <f t="shared" si="17"/>
        <v>0</v>
      </c>
      <c r="O216" s="182">
        <f t="shared" si="14"/>
        <v>0</v>
      </c>
    </row>
    <row r="217" spans="1:15" hidden="1" x14ac:dyDescent="0.2">
      <c r="A217" s="184">
        <f>'25'!A35</f>
        <v>0</v>
      </c>
      <c r="B217" t="str">
        <f>IFERROR(LEFT(IFERROR(INDEX(Sheet5!$C$2:$C$1300,MATCH($A217,Sheet5!$A$2:$A$1300,0)),"-"),FIND(",",IFERROR(INDEX(Sheet5!$C$2:$C$1300,MATCH($A217,Sheet5!$A$2:$A$1300,0)),"-"),1)-1),IFERROR(INDEX(Sheet5!$C$2:$C$1300,MATCH($A217,Sheet5!$A$2:$A$1300,0)),"-"))</f>
        <v>-</v>
      </c>
      <c r="C217" s="186">
        <f>IFERROR(INDEX(Lookup!$BH$9:$BH$2065,MATCH($A217,Lookup!$A$9:$A$2065,0)),0)</f>
        <v>0</v>
      </c>
      <c r="D217" s="186">
        <f>IFERROR(INDEX(Lookup!$BJ$9:$BJ$2065,MATCH($A217,Lookup!$A$9:$A$2065,0)),0)</f>
        <v>0</v>
      </c>
      <c r="E217" s="201">
        <f t="shared" si="17"/>
        <v>0</v>
      </c>
      <c r="O217" s="182">
        <f t="shared" si="14"/>
        <v>0</v>
      </c>
    </row>
    <row r="218" spans="1:15" hidden="1" x14ac:dyDescent="0.2">
      <c r="A218" s="184">
        <f>'25'!A36</f>
        <v>0</v>
      </c>
      <c r="B218" t="str">
        <f>IFERROR(LEFT(IFERROR(INDEX(Sheet5!$C$2:$C$1300,MATCH($A218,Sheet5!$A$2:$A$1300,0)),"-"),FIND(",",IFERROR(INDEX(Sheet5!$C$2:$C$1300,MATCH($A218,Sheet5!$A$2:$A$1300,0)),"-"),1)-1),IFERROR(INDEX(Sheet5!$C$2:$C$1300,MATCH($A218,Sheet5!$A$2:$A$1300,0)),"-"))</f>
        <v>-</v>
      </c>
      <c r="C218" s="186">
        <f>IFERROR(INDEX(Lookup!$BH$9:$BH$2065,MATCH($A218,Lookup!$A$9:$A$2065,0)),0)</f>
        <v>0</v>
      </c>
      <c r="D218" s="186">
        <f>IFERROR(INDEX(Lookup!$BJ$9:$BJ$2065,MATCH($A218,Lookup!$A$9:$A$2065,0)),0)</f>
        <v>0</v>
      </c>
      <c r="E218" s="201">
        <f t="shared" si="17"/>
        <v>0</v>
      </c>
      <c r="O218" s="182">
        <f t="shared" si="14"/>
        <v>0</v>
      </c>
    </row>
    <row r="219" spans="1:15" hidden="1" x14ac:dyDescent="0.2">
      <c r="A219" s="184">
        <f>'25'!A37</f>
        <v>0</v>
      </c>
      <c r="B219" t="str">
        <f>IFERROR(LEFT(IFERROR(INDEX(Sheet5!$C$2:$C$1300,MATCH($A219,Sheet5!$A$2:$A$1300,0)),"-"),FIND(",",IFERROR(INDEX(Sheet5!$C$2:$C$1300,MATCH($A219,Sheet5!$A$2:$A$1300,0)),"-"),1)-1),IFERROR(INDEX(Sheet5!$C$2:$C$1300,MATCH($A219,Sheet5!$A$2:$A$1300,0)),"-"))</f>
        <v>-</v>
      </c>
      <c r="C219" s="186">
        <f>IFERROR(INDEX(Lookup!$BH$9:$BH$2065,MATCH($A219,Lookup!$A$9:$A$2065,0)),0)</f>
        <v>0</v>
      </c>
      <c r="D219" s="186">
        <f>IFERROR(INDEX(Lookup!$BJ$9:$BJ$2065,MATCH($A219,Lookup!$A$9:$A$2065,0)),0)</f>
        <v>0</v>
      </c>
      <c r="E219" s="201">
        <f t="shared" si="17"/>
        <v>0</v>
      </c>
      <c r="O219" s="182">
        <f t="shared" si="14"/>
        <v>0</v>
      </c>
    </row>
    <row r="220" spans="1:15" hidden="1" x14ac:dyDescent="0.2">
      <c r="A220" s="184">
        <f>'25'!A38</f>
        <v>0</v>
      </c>
      <c r="B220" t="str">
        <f>IFERROR(LEFT(IFERROR(INDEX(Sheet5!$C$2:$C$1300,MATCH($A220,Sheet5!$A$2:$A$1300,0)),"-"),FIND(",",IFERROR(INDEX(Sheet5!$C$2:$C$1300,MATCH($A220,Sheet5!$A$2:$A$1300,0)),"-"),1)-1),IFERROR(INDEX(Sheet5!$C$2:$C$1300,MATCH($A220,Sheet5!$A$2:$A$1300,0)),"-"))</f>
        <v>-</v>
      </c>
      <c r="C220" s="186">
        <f>IFERROR(INDEX(Lookup!$BH$9:$BH$2065,MATCH($A220,Lookup!$A$9:$A$2065,0)),0)</f>
        <v>0</v>
      </c>
      <c r="D220" s="186">
        <f>IFERROR(INDEX(Lookup!$BJ$9:$BJ$2065,MATCH($A220,Lookup!$A$9:$A$2065,0)),0)</f>
        <v>0</v>
      </c>
      <c r="E220" s="201">
        <f t="shared" si="17"/>
        <v>0</v>
      </c>
      <c r="O220" s="182">
        <f t="shared" si="14"/>
        <v>0</v>
      </c>
    </row>
    <row r="221" spans="1:15" hidden="1" x14ac:dyDescent="0.2">
      <c r="A221" s="184">
        <f>'25'!A39</f>
        <v>0</v>
      </c>
      <c r="B221" t="str">
        <f>IFERROR(LEFT(IFERROR(INDEX(Sheet5!$C$2:$C$1300,MATCH($A221,Sheet5!$A$2:$A$1300,0)),"-"),FIND(",",IFERROR(INDEX(Sheet5!$C$2:$C$1300,MATCH($A221,Sheet5!$A$2:$A$1300,0)),"-"),1)-1),IFERROR(INDEX(Sheet5!$C$2:$C$1300,MATCH($A221,Sheet5!$A$2:$A$1300,0)),"-"))</f>
        <v>-</v>
      </c>
      <c r="C221" s="186">
        <f>IFERROR(INDEX(Lookup!$BH$9:$BH$2065,MATCH($A221,Lookup!$A$9:$A$2065,0)),0)</f>
        <v>0</v>
      </c>
      <c r="D221" s="186">
        <f>IFERROR(INDEX(Lookup!$BJ$9:$BJ$2065,MATCH($A221,Lookup!$A$9:$A$2065,0)),0)</f>
        <v>0</v>
      </c>
      <c r="E221" s="201">
        <f t="shared" si="17"/>
        <v>0</v>
      </c>
      <c r="O221" s="182">
        <f t="shared" si="14"/>
        <v>0</v>
      </c>
    </row>
    <row r="222" spans="1:15" hidden="1" x14ac:dyDescent="0.2">
      <c r="A222" s="184">
        <f>'25'!A40</f>
        <v>0</v>
      </c>
      <c r="B222" t="str">
        <f>IFERROR(LEFT(IFERROR(INDEX(Sheet5!$C$2:$C$1300,MATCH($A222,Sheet5!$A$2:$A$1300,0)),"-"),FIND(",",IFERROR(INDEX(Sheet5!$C$2:$C$1300,MATCH($A222,Sheet5!$A$2:$A$1300,0)),"-"),1)-1),IFERROR(INDEX(Sheet5!$C$2:$C$1300,MATCH($A222,Sheet5!$A$2:$A$1300,0)),"-"))</f>
        <v>-</v>
      </c>
      <c r="C222" s="186">
        <f>IFERROR(INDEX(Lookup!$BH$9:$BH$2065,MATCH($A222,Lookup!$A$9:$A$2065,0)),0)</f>
        <v>0</v>
      </c>
      <c r="D222" s="186">
        <f>IFERROR(INDEX(Lookup!$BJ$9:$BJ$2065,MATCH($A222,Lookup!$A$9:$A$2065,0)),0)</f>
        <v>0</v>
      </c>
      <c r="E222" s="201">
        <f t="shared" si="17"/>
        <v>0</v>
      </c>
      <c r="O222" s="182">
        <f t="shared" si="14"/>
        <v>0</v>
      </c>
    </row>
    <row r="223" spans="1:15" hidden="1" x14ac:dyDescent="0.2">
      <c r="A223" s="184">
        <f>'25'!A41</f>
        <v>0</v>
      </c>
      <c r="B223" t="str">
        <f>IFERROR(LEFT(IFERROR(INDEX(Sheet5!$C$2:$C$1300,MATCH($A223,Sheet5!$A$2:$A$1300,0)),"-"),FIND(",",IFERROR(INDEX(Sheet5!$C$2:$C$1300,MATCH($A223,Sheet5!$A$2:$A$1300,0)),"-"),1)-1),IFERROR(INDEX(Sheet5!$C$2:$C$1300,MATCH($A223,Sheet5!$A$2:$A$1300,0)),"-"))</f>
        <v>-</v>
      </c>
      <c r="C223" s="186">
        <f>IFERROR(INDEX(Lookup!$BH$9:$BH$2065,MATCH($A223,Lookup!$A$9:$A$2065,0)),0)</f>
        <v>0</v>
      </c>
      <c r="D223" s="186">
        <f>IFERROR(INDEX(Lookup!$BJ$9:$BJ$2065,MATCH($A223,Lookup!$A$9:$A$2065,0)),0)</f>
        <v>0</v>
      </c>
      <c r="E223" s="201">
        <f t="shared" si="17"/>
        <v>0</v>
      </c>
      <c r="O223" s="182">
        <f t="shared" si="14"/>
        <v>0</v>
      </c>
    </row>
    <row r="224" spans="1:15" hidden="1" x14ac:dyDescent="0.2">
      <c r="A224" s="184">
        <f>'25'!A42</f>
        <v>0</v>
      </c>
      <c r="B224" t="str">
        <f>IFERROR(LEFT(IFERROR(INDEX(Sheet5!$C$2:$C$1300,MATCH($A224,Sheet5!$A$2:$A$1300,0)),"-"),FIND(",",IFERROR(INDEX(Sheet5!$C$2:$C$1300,MATCH($A224,Sheet5!$A$2:$A$1300,0)),"-"),1)-1),IFERROR(INDEX(Sheet5!$C$2:$C$1300,MATCH($A224,Sheet5!$A$2:$A$1300,0)),"-"))</f>
        <v>-</v>
      </c>
      <c r="C224" s="186">
        <f>IFERROR(INDEX(Lookup!$BH$9:$BH$2065,MATCH($A224,Lookup!$A$9:$A$2065,0)),0)</f>
        <v>0</v>
      </c>
      <c r="D224" s="186">
        <f>IFERROR(INDEX(Lookup!$BJ$9:$BJ$2065,MATCH($A224,Lookup!$A$9:$A$2065,0)),0)</f>
        <v>0</v>
      </c>
      <c r="E224" s="201">
        <f t="shared" si="17"/>
        <v>0</v>
      </c>
      <c r="O224" s="182">
        <f t="shared" ref="O224:O286" si="18">+IF(A224&gt;0,1,0)</f>
        <v>0</v>
      </c>
    </row>
    <row r="225" spans="1:15" hidden="1" x14ac:dyDescent="0.2">
      <c r="A225" s="184">
        <f>'25'!A43</f>
        <v>0</v>
      </c>
      <c r="B225" t="str">
        <f>IFERROR(LEFT(IFERROR(INDEX(Sheet5!$C$2:$C$1300,MATCH($A225,Sheet5!$A$2:$A$1300,0)),"-"),FIND(",",IFERROR(INDEX(Sheet5!$C$2:$C$1300,MATCH($A225,Sheet5!$A$2:$A$1300,0)),"-"),1)-1),IFERROR(INDEX(Sheet5!$C$2:$C$1300,MATCH($A225,Sheet5!$A$2:$A$1300,0)),"-"))</f>
        <v>-</v>
      </c>
      <c r="C225" s="186">
        <f>IFERROR(INDEX(Lookup!$BH$9:$BH$2065,MATCH($A225,Lookup!$A$9:$A$2065,0)),0)</f>
        <v>0</v>
      </c>
      <c r="D225" s="186">
        <f>IFERROR(INDEX(Lookup!$BJ$9:$BJ$2065,MATCH($A225,Lookup!$A$9:$A$2065,0)),0)</f>
        <v>0</v>
      </c>
      <c r="E225" s="201">
        <f t="shared" si="17"/>
        <v>0</v>
      </c>
      <c r="O225" s="182">
        <f t="shared" si="18"/>
        <v>0</v>
      </c>
    </row>
    <row r="226" spans="1:15" hidden="1" x14ac:dyDescent="0.2">
      <c r="A226" s="184">
        <f>'25'!A44</f>
        <v>0</v>
      </c>
      <c r="B226" t="str">
        <f>IFERROR(LEFT(IFERROR(INDEX(Sheet5!$C$2:$C$1300,MATCH($A226,Sheet5!$A$2:$A$1300,0)),"-"),FIND(",",IFERROR(INDEX(Sheet5!$C$2:$C$1300,MATCH($A226,Sheet5!$A$2:$A$1300,0)),"-"),1)-1),IFERROR(INDEX(Sheet5!$C$2:$C$1300,MATCH($A226,Sheet5!$A$2:$A$1300,0)),"-"))</f>
        <v>-</v>
      </c>
      <c r="C226" s="186">
        <f>IFERROR(INDEX(Lookup!$BH$9:$BH$2065,MATCH($A226,Lookup!$A$9:$A$2065,0)),0)</f>
        <v>0</v>
      </c>
      <c r="D226" s="186">
        <f>IFERROR(INDEX(Lookup!$BJ$9:$BJ$2065,MATCH($A226,Lookup!$A$9:$A$2065,0)),0)</f>
        <v>0</v>
      </c>
      <c r="E226" s="201">
        <f t="shared" si="17"/>
        <v>0</v>
      </c>
      <c r="O226" s="182">
        <f t="shared" si="18"/>
        <v>0</v>
      </c>
    </row>
    <row r="227" spans="1:15" hidden="1" x14ac:dyDescent="0.2">
      <c r="A227" s="184">
        <f>'25'!A45</f>
        <v>0</v>
      </c>
      <c r="B227" t="str">
        <f>IFERROR(LEFT(IFERROR(INDEX(Sheet5!$C$2:$C$1300,MATCH($A227,Sheet5!$A$2:$A$1300,0)),"-"),FIND(",",IFERROR(INDEX(Sheet5!$C$2:$C$1300,MATCH($A227,Sheet5!$A$2:$A$1300,0)),"-"),1)-1),IFERROR(INDEX(Sheet5!$C$2:$C$1300,MATCH($A227,Sheet5!$A$2:$A$1300,0)),"-"))</f>
        <v>-</v>
      </c>
      <c r="C227" s="186">
        <f>IFERROR(INDEX(Lookup!$BH$9:$BH$2065,MATCH($A227,Lookup!$A$9:$A$2065,0)),0)</f>
        <v>0</v>
      </c>
      <c r="D227" s="186">
        <f>IFERROR(INDEX(Lookup!$BJ$9:$BJ$2065,MATCH($A227,Lookup!$A$9:$A$2065,0)),0)</f>
        <v>0</v>
      </c>
      <c r="E227" s="201">
        <f t="shared" si="17"/>
        <v>0</v>
      </c>
      <c r="O227" s="182">
        <f t="shared" si="18"/>
        <v>0</v>
      </c>
    </row>
    <row r="228" spans="1:15" hidden="1" x14ac:dyDescent="0.2">
      <c r="A228" s="184">
        <f>'25'!A46</f>
        <v>0</v>
      </c>
      <c r="B228" t="str">
        <f>IFERROR(LEFT(IFERROR(INDEX(Sheet5!$C$2:$C$1300,MATCH($A228,Sheet5!$A$2:$A$1300,0)),"-"),FIND(",",IFERROR(INDEX(Sheet5!$C$2:$C$1300,MATCH($A228,Sheet5!$A$2:$A$1300,0)),"-"),1)-1),IFERROR(INDEX(Sheet5!$C$2:$C$1300,MATCH($A228,Sheet5!$A$2:$A$1300,0)),"-"))</f>
        <v>-</v>
      </c>
      <c r="C228" s="186">
        <f>IFERROR(INDEX(Lookup!$BH$9:$BH$2065,MATCH($A228,Lookup!$A$9:$A$2065,0)),0)</f>
        <v>0</v>
      </c>
      <c r="D228" s="186">
        <f>IFERROR(INDEX(Lookup!$BJ$9:$BJ$2065,MATCH($A228,Lookup!$A$9:$A$2065,0)),0)</f>
        <v>0</v>
      </c>
      <c r="E228" s="201">
        <f t="shared" si="17"/>
        <v>0</v>
      </c>
      <c r="O228" s="182">
        <f t="shared" si="18"/>
        <v>0</v>
      </c>
    </row>
    <row r="229" spans="1:15" hidden="1" x14ac:dyDescent="0.2">
      <c r="A229" s="184">
        <f>'25'!A47</f>
        <v>0</v>
      </c>
      <c r="B229" t="str">
        <f>IFERROR(LEFT(IFERROR(INDEX(Sheet5!$C$2:$C$1300,MATCH($A229,Sheet5!$A$2:$A$1300,0)),"-"),FIND(",",IFERROR(INDEX(Sheet5!$C$2:$C$1300,MATCH($A229,Sheet5!$A$2:$A$1300,0)),"-"),1)-1),IFERROR(INDEX(Sheet5!$C$2:$C$1300,MATCH($A229,Sheet5!$A$2:$A$1300,0)),"-"))</f>
        <v>-</v>
      </c>
      <c r="C229" s="186">
        <f>IFERROR(INDEX(Lookup!$BH$9:$BH$2065,MATCH($A229,Lookup!$A$9:$A$2065,0)),0)</f>
        <v>0</v>
      </c>
      <c r="D229" s="186">
        <f>IFERROR(INDEX(Lookup!$BJ$9:$BJ$2065,MATCH($A229,Lookup!$A$9:$A$2065,0)),0)</f>
        <v>0</v>
      </c>
      <c r="E229" s="201">
        <f t="shared" si="17"/>
        <v>0</v>
      </c>
      <c r="O229" s="182">
        <f t="shared" si="18"/>
        <v>0</v>
      </c>
    </row>
    <row r="230" spans="1:15" hidden="1" x14ac:dyDescent="0.2">
      <c r="A230" s="184">
        <f>'25'!A48</f>
        <v>0</v>
      </c>
      <c r="B230" t="str">
        <f>IFERROR(LEFT(IFERROR(INDEX(Sheet5!$C$2:$C$1300,MATCH($A230,Sheet5!$A$2:$A$1300,0)),"-"),FIND(",",IFERROR(INDEX(Sheet5!$C$2:$C$1300,MATCH($A230,Sheet5!$A$2:$A$1300,0)),"-"),1)-1),IFERROR(INDEX(Sheet5!$C$2:$C$1300,MATCH($A230,Sheet5!$A$2:$A$1300,0)),"-"))</f>
        <v>-</v>
      </c>
      <c r="C230" s="186">
        <f>IFERROR(INDEX(Lookup!$BH$9:$BH$2065,MATCH($A230,Lookup!$A$9:$A$2065,0)),0)</f>
        <v>0</v>
      </c>
      <c r="D230" s="186">
        <f>IFERROR(INDEX(Lookup!$BJ$9:$BJ$2065,MATCH($A230,Lookup!$A$9:$A$2065,0)),0)</f>
        <v>0</v>
      </c>
      <c r="E230" s="201">
        <f t="shared" si="17"/>
        <v>0</v>
      </c>
      <c r="O230" s="182">
        <f t="shared" si="18"/>
        <v>0</v>
      </c>
    </row>
    <row r="231" spans="1:15" hidden="1" x14ac:dyDescent="0.2">
      <c r="A231" s="184">
        <f>'25'!A49</f>
        <v>0</v>
      </c>
      <c r="B231" t="str">
        <f>IFERROR(LEFT(IFERROR(INDEX(Sheet5!$C$2:$C$1300,MATCH($A231,Sheet5!$A$2:$A$1300,0)),"-"),FIND(",",IFERROR(INDEX(Sheet5!$C$2:$C$1300,MATCH($A231,Sheet5!$A$2:$A$1300,0)),"-"),1)-1),IFERROR(INDEX(Sheet5!$C$2:$C$1300,MATCH($A231,Sheet5!$A$2:$A$1300,0)),"-"))</f>
        <v>-</v>
      </c>
      <c r="C231" s="186">
        <f>IFERROR(INDEX(Lookup!$BH$9:$BH$2065,MATCH($A231,Lookup!$A$9:$A$2065,0)),0)</f>
        <v>0</v>
      </c>
      <c r="D231" s="186">
        <f>IFERROR(INDEX(Lookup!$BJ$9:$BJ$2065,MATCH($A231,Lookup!$A$9:$A$2065,0)),0)</f>
        <v>0</v>
      </c>
      <c r="E231" s="201">
        <f t="shared" si="17"/>
        <v>0</v>
      </c>
      <c r="O231" s="182">
        <f t="shared" si="18"/>
        <v>0</v>
      </c>
    </row>
    <row r="232" spans="1:15" hidden="1" x14ac:dyDescent="0.2">
      <c r="A232" s="184">
        <f>'25'!A50</f>
        <v>0</v>
      </c>
      <c r="B232" t="str">
        <f>IFERROR(LEFT(IFERROR(INDEX(Sheet5!$C$2:$C$1300,MATCH($A232,Sheet5!$A$2:$A$1300,0)),"-"),FIND(",",IFERROR(INDEX(Sheet5!$C$2:$C$1300,MATCH($A232,Sheet5!$A$2:$A$1300,0)),"-"),1)-1),IFERROR(INDEX(Sheet5!$C$2:$C$1300,MATCH($A232,Sheet5!$A$2:$A$1300,0)),"-"))</f>
        <v>-</v>
      </c>
      <c r="C232" s="186">
        <f>IFERROR(INDEX(Lookup!$BH$9:$BH$2065,MATCH($A232,Lookup!$A$9:$A$2065,0)),0)</f>
        <v>0</v>
      </c>
      <c r="D232" s="186">
        <f>IFERROR(INDEX(Lookup!$BJ$9:$BJ$2065,MATCH($A232,Lookup!$A$9:$A$2065,0)),0)</f>
        <v>0</v>
      </c>
      <c r="E232" s="201">
        <f t="shared" si="17"/>
        <v>0</v>
      </c>
      <c r="O232" s="182">
        <f t="shared" si="18"/>
        <v>0</v>
      </c>
    </row>
    <row r="233" spans="1:15" hidden="1" x14ac:dyDescent="0.2">
      <c r="A233" s="184">
        <f>'25'!A51</f>
        <v>0</v>
      </c>
      <c r="B233" t="str">
        <f>IFERROR(LEFT(IFERROR(INDEX(Sheet5!$C$2:$C$1300,MATCH($A233,Sheet5!$A$2:$A$1300,0)),"-"),FIND(",",IFERROR(INDEX(Sheet5!$C$2:$C$1300,MATCH($A233,Sheet5!$A$2:$A$1300,0)),"-"),1)-1),IFERROR(INDEX(Sheet5!$C$2:$C$1300,MATCH($A233,Sheet5!$A$2:$A$1300,0)),"-"))</f>
        <v>-</v>
      </c>
      <c r="C233" s="186">
        <f>IFERROR(INDEX(Lookup!$BH$9:$BH$2065,MATCH($A233,Lookup!$A$9:$A$2065,0)),0)</f>
        <v>0</v>
      </c>
      <c r="D233" s="186">
        <f>IFERROR(INDEX(Lookup!$BJ$9:$BJ$2065,MATCH($A233,Lookup!$A$9:$A$2065,0)),0)</f>
        <v>0</v>
      </c>
      <c r="E233" s="201">
        <f t="shared" si="17"/>
        <v>0</v>
      </c>
      <c r="O233" s="182">
        <f t="shared" si="18"/>
        <v>0</v>
      </c>
    </row>
    <row r="234" spans="1:15" hidden="1" x14ac:dyDescent="0.2">
      <c r="A234" s="184">
        <f>'25'!A52</f>
        <v>0</v>
      </c>
      <c r="B234" t="str">
        <f>IFERROR(LEFT(IFERROR(INDEX(Sheet5!$C$2:$C$1300,MATCH($A234,Sheet5!$A$2:$A$1300,0)),"-"),FIND(",",IFERROR(INDEX(Sheet5!$C$2:$C$1300,MATCH($A234,Sheet5!$A$2:$A$1300,0)),"-"),1)-1),IFERROR(INDEX(Sheet5!$C$2:$C$1300,MATCH($A234,Sheet5!$A$2:$A$1300,0)),"-"))</f>
        <v>-</v>
      </c>
      <c r="C234" s="186">
        <f>IFERROR(INDEX(Lookup!$BH$9:$BH$2065,MATCH($A234,Lookup!$A$9:$A$2065,0)),0)</f>
        <v>0</v>
      </c>
      <c r="D234" s="186">
        <f>IFERROR(INDEX(Lookup!$BJ$9:$BJ$2065,MATCH($A234,Lookup!$A$9:$A$2065,0)),0)</f>
        <v>0</v>
      </c>
      <c r="E234" s="201">
        <f t="shared" si="17"/>
        <v>0</v>
      </c>
      <c r="O234" s="182">
        <f t="shared" si="18"/>
        <v>0</v>
      </c>
    </row>
    <row r="235" spans="1:15" hidden="1" x14ac:dyDescent="0.2">
      <c r="A235" s="184">
        <f>'25'!A53</f>
        <v>0</v>
      </c>
      <c r="B235" t="str">
        <f>IFERROR(LEFT(IFERROR(INDEX(Sheet5!$C$2:$C$1300,MATCH($A235,Sheet5!$A$2:$A$1300,0)),"-"),FIND(",",IFERROR(INDEX(Sheet5!$C$2:$C$1300,MATCH($A235,Sheet5!$A$2:$A$1300,0)),"-"),1)-1),IFERROR(INDEX(Sheet5!$C$2:$C$1300,MATCH($A235,Sheet5!$A$2:$A$1300,0)),"-"))</f>
        <v>-</v>
      </c>
      <c r="C235" s="186">
        <f>IFERROR(INDEX(Lookup!$BH$9:$BH$2065,MATCH($A235,Lookup!$A$9:$A$2065,0)),0)</f>
        <v>0</v>
      </c>
      <c r="D235" s="186">
        <f>IFERROR(INDEX(Lookup!$BJ$9:$BJ$2065,MATCH($A235,Lookup!$A$9:$A$2065,0)),0)</f>
        <v>0</v>
      </c>
      <c r="E235" s="201">
        <f t="shared" si="17"/>
        <v>0</v>
      </c>
      <c r="O235" s="182">
        <f t="shared" si="18"/>
        <v>0</v>
      </c>
    </row>
    <row r="236" spans="1:15" hidden="1" x14ac:dyDescent="0.2">
      <c r="A236" s="184">
        <f>'25'!A54</f>
        <v>0</v>
      </c>
      <c r="B236" t="str">
        <f>IFERROR(LEFT(IFERROR(INDEX(Sheet5!$C$2:$C$1300,MATCH($A236,Sheet5!$A$2:$A$1300,0)),"-"),FIND(",",IFERROR(INDEX(Sheet5!$C$2:$C$1300,MATCH($A236,Sheet5!$A$2:$A$1300,0)),"-"),1)-1),IFERROR(INDEX(Sheet5!$C$2:$C$1300,MATCH($A236,Sheet5!$A$2:$A$1300,0)),"-"))</f>
        <v>-</v>
      </c>
      <c r="C236" s="186">
        <f>IFERROR(INDEX(Lookup!$BH$9:$BH$2065,MATCH($A236,Lookup!$A$9:$A$2065,0)),0)</f>
        <v>0</v>
      </c>
      <c r="D236" s="186">
        <f>IFERROR(INDEX(Lookup!$BJ$9:$BJ$2065,MATCH($A236,Lookup!$A$9:$A$2065,0)),0)</f>
        <v>0</v>
      </c>
      <c r="E236" s="201">
        <f t="shared" si="17"/>
        <v>0</v>
      </c>
      <c r="O236" s="182">
        <f t="shared" si="18"/>
        <v>0</v>
      </c>
    </row>
    <row r="237" spans="1:15" hidden="1" x14ac:dyDescent="0.2">
      <c r="A237" s="184">
        <f>'25'!A55</f>
        <v>0</v>
      </c>
      <c r="B237" t="str">
        <f>IFERROR(LEFT(IFERROR(INDEX(Sheet5!$C$2:$C$1300,MATCH($A237,Sheet5!$A$2:$A$1300,0)),"-"),FIND(",",IFERROR(INDEX(Sheet5!$C$2:$C$1300,MATCH($A237,Sheet5!$A$2:$A$1300,0)),"-"),1)-1),IFERROR(INDEX(Sheet5!$C$2:$C$1300,MATCH($A237,Sheet5!$A$2:$A$1300,0)),"-"))</f>
        <v>-</v>
      </c>
      <c r="C237" s="186">
        <f>IFERROR(INDEX(Lookup!$BH$9:$BH$2065,MATCH($A237,Lookup!$A$9:$A$2065,0)),0)</f>
        <v>0</v>
      </c>
      <c r="D237" s="186">
        <f>IFERROR(INDEX(Lookup!$BJ$9:$BJ$2065,MATCH($A237,Lookup!$A$9:$A$2065,0)),0)</f>
        <v>0</v>
      </c>
      <c r="E237" s="201">
        <f t="shared" si="17"/>
        <v>0</v>
      </c>
      <c r="O237" s="182">
        <f t="shared" si="18"/>
        <v>0</v>
      </c>
    </row>
    <row r="238" spans="1:15" hidden="1" x14ac:dyDescent="0.2">
      <c r="A238" s="184">
        <f>'25'!A56</f>
        <v>0</v>
      </c>
      <c r="B238" t="str">
        <f>IFERROR(LEFT(IFERROR(INDEX(Sheet5!$C$2:$C$1300,MATCH($A238,Sheet5!$A$2:$A$1300,0)),"-"),FIND(",",IFERROR(INDEX(Sheet5!$C$2:$C$1300,MATCH($A238,Sheet5!$A$2:$A$1300,0)),"-"),1)-1),IFERROR(INDEX(Sheet5!$C$2:$C$1300,MATCH($A238,Sheet5!$A$2:$A$1300,0)),"-"))</f>
        <v>-</v>
      </c>
      <c r="C238" s="186">
        <f>IFERROR(INDEX(Lookup!$BH$9:$BH$2065,MATCH($A238,Lookup!$A$9:$A$2065,0)),0)</f>
        <v>0</v>
      </c>
      <c r="D238" s="186">
        <f>IFERROR(INDEX(Lookup!$BJ$9:$BJ$2065,MATCH($A238,Lookup!$A$9:$A$2065,0)),0)</f>
        <v>0</v>
      </c>
      <c r="E238" s="201">
        <f t="shared" si="17"/>
        <v>0</v>
      </c>
      <c r="O238" s="182">
        <f t="shared" si="18"/>
        <v>0</v>
      </c>
    </row>
    <row r="239" spans="1:15" hidden="1" x14ac:dyDescent="0.2">
      <c r="A239" s="184">
        <f>'25'!A57</f>
        <v>0</v>
      </c>
      <c r="B239" t="str">
        <f>IFERROR(LEFT(IFERROR(INDEX(Sheet5!$C$2:$C$1300,MATCH($A239,Sheet5!$A$2:$A$1300,0)),"-"),FIND(",",IFERROR(INDEX(Sheet5!$C$2:$C$1300,MATCH($A239,Sheet5!$A$2:$A$1300,0)),"-"),1)-1),IFERROR(INDEX(Sheet5!$C$2:$C$1300,MATCH($A239,Sheet5!$A$2:$A$1300,0)),"-"))</f>
        <v>-</v>
      </c>
      <c r="C239" s="186">
        <f>IFERROR(INDEX(Lookup!$BH$9:$BH$2065,MATCH($A239,Lookup!$A$9:$A$2065,0)),0)</f>
        <v>0</v>
      </c>
      <c r="D239" s="186">
        <f>IFERROR(INDEX(Lookup!$BJ$9:$BJ$2065,MATCH($A239,Lookup!$A$9:$A$2065,0)),0)</f>
        <v>0</v>
      </c>
      <c r="E239" s="201">
        <f t="shared" si="17"/>
        <v>0</v>
      </c>
      <c r="O239" s="182">
        <f t="shared" si="18"/>
        <v>0</v>
      </c>
    </row>
    <row r="240" spans="1:15" hidden="1" x14ac:dyDescent="0.2">
      <c r="A240" s="184">
        <f>'25'!A58</f>
        <v>0</v>
      </c>
      <c r="B240" t="str">
        <f>IFERROR(LEFT(IFERROR(INDEX(Sheet5!$C$2:$C$1300,MATCH($A240,Sheet5!$A$2:$A$1300,0)),"-"),FIND(",",IFERROR(INDEX(Sheet5!$C$2:$C$1300,MATCH($A240,Sheet5!$A$2:$A$1300,0)),"-"),1)-1),IFERROR(INDEX(Sheet5!$C$2:$C$1300,MATCH($A240,Sheet5!$A$2:$A$1300,0)),"-"))</f>
        <v>-</v>
      </c>
      <c r="C240" s="186">
        <f>IFERROR(INDEX(Lookup!$BH$9:$BH$2065,MATCH($A240,Lookup!$A$9:$A$2065,0)),0)</f>
        <v>0</v>
      </c>
      <c r="D240" s="186">
        <f>IFERROR(INDEX(Lookup!$BJ$9:$BJ$2065,MATCH($A240,Lookup!$A$9:$A$2065,0)),0)</f>
        <v>0</v>
      </c>
      <c r="E240" s="201">
        <f t="shared" si="17"/>
        <v>0</v>
      </c>
      <c r="O240" s="182">
        <f t="shared" si="18"/>
        <v>0</v>
      </c>
    </row>
    <row r="241" spans="1:15" x14ac:dyDescent="0.2">
      <c r="A241" s="184"/>
      <c r="B241" s="184" t="s">
        <v>453</v>
      </c>
      <c r="C241" s="186">
        <f>SUM(C184:C240)</f>
        <v>0</v>
      </c>
      <c r="D241" s="186">
        <f>SUM(D184:D240)</f>
        <v>0</v>
      </c>
      <c r="E241" s="183">
        <f t="shared" ref="E241:E309" si="19">+C241-D241</f>
        <v>0</v>
      </c>
      <c r="O241" s="182">
        <v>1</v>
      </c>
    </row>
    <row r="242" spans="1:15" ht="13.5" thickBot="1" x14ac:dyDescent="0.25">
      <c r="A242" s="187" t="s">
        <v>497</v>
      </c>
      <c r="B242" s="184"/>
      <c r="C242" s="188">
        <f>C182+C139+C31+C25+C159+C241</f>
        <v>147656.86999999997</v>
      </c>
      <c r="D242" s="188">
        <f>D182+D139+D31+D25+D159+D241</f>
        <v>496091.81</v>
      </c>
      <c r="E242" s="239">
        <f t="shared" si="19"/>
        <v>-348434.94000000006</v>
      </c>
      <c r="O242" s="182">
        <v>1</v>
      </c>
    </row>
    <row r="243" spans="1:15" ht="13.5" thickTop="1" x14ac:dyDescent="0.2">
      <c r="A243" s="187" t="s">
        <v>227</v>
      </c>
      <c r="B243" s="184"/>
      <c r="C243" s="190"/>
      <c r="D243" s="190"/>
      <c r="E243" s="183"/>
      <c r="O243" s="182">
        <v>1</v>
      </c>
    </row>
    <row r="244" spans="1:15" x14ac:dyDescent="0.2">
      <c r="B244" s="187" t="s">
        <v>490</v>
      </c>
      <c r="C244" s="186"/>
      <c r="D244" s="186"/>
      <c r="E244" s="183"/>
      <c r="O244" s="182">
        <v>1</v>
      </c>
    </row>
    <row r="245" spans="1:15" x14ac:dyDescent="0.2">
      <c r="A245" s="184" t="str">
        <f>'26'!A2</f>
        <v>70100-G12</v>
      </c>
      <c r="B245" t="str">
        <f>IFERROR(LEFT(IFERROR(INDEX(Sheet5!$C$2:$C$1300,MATCH($A245,Sheet5!$A$2:$A$1300,0)),"-"),FIND(",",IFERROR(INDEX(Sheet5!$C$2:$C$1300,MATCH($A245,Sheet5!$A$2:$A$1300,0)),"-"),1)-1),IFERROR(INDEX(Sheet5!$C$2:$C$1300,MATCH($A245,Sheet5!$A$2:$A$1300,0)),"-"))</f>
        <v xml:space="preserve">Trade Creditor-TAR                                          </v>
      </c>
      <c r="C245" s="186">
        <f>IFERROR(-INDEX(Lookup!$BH$9:$BH$2065,MATCH($A245,Lookup!$A$9:$A$2065,0)),0)</f>
        <v>-85.550000000000011</v>
      </c>
      <c r="D245" s="186">
        <f>IFERROR(-INDEX(Lookup!$BJ$9:$BJ$2065,MATCH($A245,Lookup!$A$9:$A$2065,0)),0)</f>
        <v>7456.4799999999959</v>
      </c>
      <c r="E245" s="201">
        <f t="shared" ref="E245" si="20">+C245-D245</f>
        <v>-7542.0299999999961</v>
      </c>
      <c r="O245" s="182">
        <f t="shared" si="18"/>
        <v>1</v>
      </c>
    </row>
    <row r="246" spans="1:15" hidden="1" x14ac:dyDescent="0.2">
      <c r="A246" s="184">
        <f>'26'!A3</f>
        <v>0</v>
      </c>
      <c r="B246" t="str">
        <f>IFERROR(LEFT(IFERROR(INDEX(Sheet5!$C$2:$C$1300,MATCH($A246,Sheet5!$A$2:$A$1300,0)),"-"),FIND(",",IFERROR(INDEX(Sheet5!$C$2:$C$1300,MATCH($A246,Sheet5!$A$2:$A$1300,0)),"-"),1)-1),IFERROR(INDEX(Sheet5!$C$2:$C$1300,MATCH($A246,Sheet5!$A$2:$A$1300,0)),"-"))</f>
        <v>-</v>
      </c>
      <c r="C246" s="186">
        <f>IFERROR(-INDEX(Lookup!$BH$9:$BH$2065,MATCH($A246,Lookup!$A$9:$A$2065,0)),0)</f>
        <v>0</v>
      </c>
      <c r="D246" s="186">
        <f>IFERROR(-INDEX(Lookup!$BJ$9:$BJ$2065,MATCH($A246,Lookup!$A$9:$A$2065,0)),0)</f>
        <v>0</v>
      </c>
      <c r="E246" s="201">
        <f t="shared" ref="E246:E248" si="21">+C246-D246</f>
        <v>0</v>
      </c>
      <c r="O246" s="182">
        <f t="shared" si="18"/>
        <v>0</v>
      </c>
    </row>
    <row r="247" spans="1:15" hidden="1" x14ac:dyDescent="0.2">
      <c r="A247" s="184">
        <f>'26'!A4</f>
        <v>0</v>
      </c>
      <c r="B247" t="str">
        <f>IFERROR(LEFT(IFERROR(INDEX(Sheet5!$C$2:$C$1300,MATCH($A247,Sheet5!$A$2:$A$1300,0)),"-"),FIND(",",IFERROR(INDEX(Sheet5!$C$2:$C$1300,MATCH($A247,Sheet5!$A$2:$A$1300,0)),"-"),1)-1),IFERROR(INDEX(Sheet5!$C$2:$C$1300,MATCH($A247,Sheet5!$A$2:$A$1300,0)),"-"))</f>
        <v>-</v>
      </c>
      <c r="C247" s="186">
        <f>IFERROR(-INDEX(Lookup!$BH$9:$BH$2065,MATCH($A247,Lookup!$A$9:$A$2065,0)),0)</f>
        <v>0</v>
      </c>
      <c r="D247" s="186">
        <f>IFERROR(-INDEX(Lookup!$BJ$9:$BJ$2065,MATCH($A247,Lookup!$A$9:$A$2065,0)),0)</f>
        <v>0</v>
      </c>
      <c r="E247" s="201">
        <f t="shared" si="21"/>
        <v>0</v>
      </c>
      <c r="O247" s="182">
        <f t="shared" si="18"/>
        <v>0</v>
      </c>
    </row>
    <row r="248" spans="1:15" hidden="1" x14ac:dyDescent="0.2">
      <c r="A248" s="184">
        <f>'26'!A5</f>
        <v>0</v>
      </c>
      <c r="B248" t="str">
        <f>IFERROR(LEFT(IFERROR(INDEX(Sheet5!$C$2:$C$1300,MATCH($A248,Sheet5!$A$2:$A$1300,0)),"-"),FIND(",",IFERROR(INDEX(Sheet5!$C$2:$C$1300,MATCH($A248,Sheet5!$A$2:$A$1300,0)),"-"),1)-1),IFERROR(INDEX(Sheet5!$C$2:$C$1300,MATCH($A248,Sheet5!$A$2:$A$1300,0)),"-"))</f>
        <v>-</v>
      </c>
      <c r="C248" s="186">
        <f>IFERROR(-INDEX(Lookup!$BH$9:$BH$2065,MATCH($A248,Lookup!$A$9:$A$2065,0)),0)</f>
        <v>0</v>
      </c>
      <c r="D248" s="186">
        <f>IFERROR(-INDEX(Lookup!$BJ$9:$BJ$2065,MATCH($A248,Lookup!$A$9:$A$2065,0)),0)</f>
        <v>0</v>
      </c>
      <c r="E248" s="201">
        <f t="shared" si="21"/>
        <v>0</v>
      </c>
      <c r="O248" s="182">
        <f t="shared" si="18"/>
        <v>0</v>
      </c>
    </row>
    <row r="249" spans="1:15" x14ac:dyDescent="0.2">
      <c r="A249" s="184"/>
      <c r="B249" s="184" t="s">
        <v>453</v>
      </c>
      <c r="C249" s="237">
        <f>SUM(C245:C248)</f>
        <v>-85.550000000000011</v>
      </c>
      <c r="D249" s="237">
        <f>SUM(D245:D248)</f>
        <v>7456.4799999999959</v>
      </c>
      <c r="E249" s="238">
        <f t="shared" si="19"/>
        <v>-7542.0299999999961</v>
      </c>
      <c r="O249" s="182">
        <v>1</v>
      </c>
    </row>
    <row r="250" spans="1:15" x14ac:dyDescent="0.2">
      <c r="A250" s="184"/>
      <c r="B250" s="187" t="s">
        <v>491</v>
      </c>
      <c r="C250" s="186"/>
      <c r="D250" s="186"/>
      <c r="E250" s="183">
        <f t="shared" si="19"/>
        <v>0</v>
      </c>
      <c r="O250" s="182">
        <v>1</v>
      </c>
    </row>
    <row r="251" spans="1:15" x14ac:dyDescent="0.2">
      <c r="A251" s="184" t="str">
        <f>'27'!A2</f>
        <v>71100-G12</v>
      </c>
      <c r="B251" t="str">
        <f>IFERROR(LEFT(IFERROR(INDEX(Sheet5!$C$2:$C$1300,MATCH($A251,Sheet5!$A$2:$A$1300,0)),"-"),FIND(",",IFERROR(INDEX(Sheet5!$C$2:$C$1300,MATCH($A251,Sheet5!$A$2:$A$1300,0)),"-"),1)-1),IFERROR(INDEX(Sheet5!$C$2:$C$1300,MATCH($A251,Sheet5!$A$2:$A$1300,0)),"-"))</f>
        <v xml:space="preserve">Accruals-TAR                                                </v>
      </c>
      <c r="C251" s="186">
        <f>IFERROR(-INDEX(Lookup!$BH$9:$BH$2065,MATCH($A251,Lookup!$A$9:$A$2065,0)),0)</f>
        <v>0</v>
      </c>
      <c r="D251" s="186">
        <f>IFERROR(-INDEX(Lookup!$BJ$9:$BJ$2065,MATCH($A251,Lookup!$A$9:$A$2065,0)),0)</f>
        <v>-5200</v>
      </c>
      <c r="E251" s="201">
        <f t="shared" si="19"/>
        <v>5200</v>
      </c>
      <c r="O251" s="182">
        <f t="shared" si="18"/>
        <v>1</v>
      </c>
    </row>
    <row r="252" spans="1:15" x14ac:dyDescent="0.2">
      <c r="A252" s="184" t="str">
        <f>'27'!A3</f>
        <v>71120-G12</v>
      </c>
      <c r="B252" t="str">
        <f>IFERROR(LEFT(IFERROR(INDEX(Sheet5!$C$2:$C$1300,MATCH($A252,Sheet5!$A$2:$A$1300,0)),"-"),FIND(",",IFERROR(INDEX(Sheet5!$C$2:$C$1300,MATCH($A252,Sheet5!$A$2:$A$1300,0)),"-"),1)-1),IFERROR(INDEX(Sheet5!$C$2:$C$1300,MATCH($A252,Sheet5!$A$2:$A$1300,0)),"-"))</f>
        <v xml:space="preserve">GST Paid-TAR                                                </v>
      </c>
      <c r="C252" s="186">
        <f>IFERROR(-INDEX(Lookup!$BH$9:$BH$2065,MATCH($A252,Lookup!$A$9:$A$2065,0)),0)</f>
        <v>7.7800000000174521</v>
      </c>
      <c r="D252" s="186">
        <f>IFERROR(-INDEX(Lookup!$BJ$9:$BJ$2065,MATCH($A252,Lookup!$A$9:$A$2065,0)),0)</f>
        <v>137625.07</v>
      </c>
      <c r="E252" s="201">
        <f t="shared" ref="E252:E259" si="22">+C252-D252</f>
        <v>-137617.28999999998</v>
      </c>
      <c r="O252" s="182">
        <f t="shared" si="18"/>
        <v>1</v>
      </c>
    </row>
    <row r="253" spans="1:15" x14ac:dyDescent="0.2">
      <c r="A253" s="184" t="str">
        <f>'27'!A4</f>
        <v>71140-G12</v>
      </c>
      <c r="B253" t="str">
        <f>IFERROR(LEFT(IFERROR(INDEX(Sheet5!$C$2:$C$1300,MATCH($A253,Sheet5!$A$2:$A$1300,0)),"-"),FIND(",",IFERROR(INDEX(Sheet5!$C$2:$C$1300,MATCH($A253,Sheet5!$A$2:$A$1300,0)),"-"),1)-1),IFERROR(INDEX(Sheet5!$C$2:$C$1300,MATCH($A253,Sheet5!$A$2:$A$1300,0)),"-"))</f>
        <v xml:space="preserve">GST Collected-TAR                                           </v>
      </c>
      <c r="C253" s="186">
        <f>IFERROR(-INDEX(Lookup!$BH$9:$BH$2065,MATCH($A253,Lookup!$A$9:$A$2065,0)),0)</f>
        <v>-5.8207660913467407E-11</v>
      </c>
      <c r="D253" s="186">
        <f>IFERROR(-INDEX(Lookup!$BJ$9:$BJ$2065,MATCH($A253,Lookup!$A$9:$A$2065,0)),0)</f>
        <v>-368966.65</v>
      </c>
      <c r="E253" s="201">
        <f t="shared" si="22"/>
        <v>368966.64999999997</v>
      </c>
      <c r="O253" s="182">
        <f t="shared" si="18"/>
        <v>1</v>
      </c>
    </row>
    <row r="254" spans="1:15" x14ac:dyDescent="0.2">
      <c r="A254" s="184" t="str">
        <f>'27'!A5</f>
        <v>71160-G12</v>
      </c>
      <c r="B254" t="str">
        <f>IFERROR(LEFT(IFERROR(INDEX(Sheet5!$C$2:$C$1300,MATCH($A254,Sheet5!$A$2:$A$1300,0)),"-"),FIND(",",IFERROR(INDEX(Sheet5!$C$2:$C$1300,MATCH($A254,Sheet5!$A$2:$A$1300,0)),"-"),1)-1),IFERROR(INDEX(Sheet5!$C$2:$C$1300,MATCH($A254,Sheet5!$A$2:$A$1300,0)),"-"))</f>
        <v xml:space="preserve">GST Control -TAR                                            </v>
      </c>
      <c r="C254" s="186">
        <f>IFERROR(-INDEX(Lookup!$BH$9:$BH$2065,MATCH($A254,Lookup!$A$9:$A$2065,0)),0)</f>
        <v>-566.0000000000291</v>
      </c>
      <c r="D254" s="186">
        <f>IFERROR(-INDEX(Lookup!$BJ$9:$BJ$2065,MATCH($A254,Lookup!$A$9:$A$2065,0)),0)</f>
        <v>207409.59</v>
      </c>
      <c r="E254" s="201">
        <f t="shared" si="22"/>
        <v>-207975.59000000003</v>
      </c>
      <c r="O254" s="182">
        <f t="shared" si="18"/>
        <v>1</v>
      </c>
    </row>
    <row r="255" spans="1:15" x14ac:dyDescent="0.2">
      <c r="A255" s="184" t="str">
        <f>'27'!A6</f>
        <v>71180-G12</v>
      </c>
      <c r="B255" t="str">
        <f>IFERROR(LEFT(IFERROR(INDEX(Sheet5!$C$2:$C$1300,MATCH($A255,Sheet5!$A$2:$A$1300,0)),"-"),FIND(",",IFERROR(INDEX(Sheet5!$C$2:$C$1300,MATCH($A255,Sheet5!$A$2:$A$1300,0)),"-"),1)-1),IFERROR(INDEX(Sheet5!$C$2:$C$1300,MATCH($A255,Sheet5!$A$2:$A$1300,0)),"-"))</f>
        <v xml:space="preserve">Annual Leave-TAR                                            </v>
      </c>
      <c r="C255" s="186">
        <f>IFERROR(-INDEX(Lookup!$BH$9:$BH$2065,MATCH($A255,Lookup!$A$9:$A$2065,0)),0)</f>
        <v>-3.637978807091713E-12</v>
      </c>
      <c r="D255" s="186">
        <f>IFERROR(-INDEX(Lookup!$BJ$9:$BJ$2065,MATCH($A255,Lookup!$A$9:$A$2065,0)),0)</f>
        <v>-20715.809999999998</v>
      </c>
      <c r="E255" s="201">
        <f t="shared" si="22"/>
        <v>20715.809999999994</v>
      </c>
      <c r="O255" s="182">
        <f t="shared" si="18"/>
        <v>1</v>
      </c>
    </row>
    <row r="256" spans="1:15" x14ac:dyDescent="0.2">
      <c r="A256" s="184" t="str">
        <f>'27'!A7</f>
        <v>71200-G12</v>
      </c>
      <c r="B256" t="str">
        <f>IFERROR(LEFT(IFERROR(INDEX(Sheet5!$C$2:$C$1300,MATCH($A256,Sheet5!$A$2:$A$1300,0)),"-"),FIND(",",IFERROR(INDEX(Sheet5!$C$2:$C$1300,MATCH($A256,Sheet5!$A$2:$A$1300,0)),"-"),1)-1),IFERROR(INDEX(Sheet5!$C$2:$C$1300,MATCH($A256,Sheet5!$A$2:$A$1300,0)),"-"))</f>
        <v xml:space="preserve">Long Service Leave-TAR                                      </v>
      </c>
      <c r="C256" s="186">
        <f>IFERROR(-INDEX(Lookup!$BH$9:$BH$2065,MATCH($A256,Lookup!$A$9:$A$2065,0)),0)</f>
        <v>4.5474735088646412E-13</v>
      </c>
      <c r="D256" s="186">
        <f>IFERROR(-INDEX(Lookup!$BJ$9:$BJ$2065,MATCH($A256,Lookup!$A$9:$A$2065,0)),0)</f>
        <v>-14090</v>
      </c>
      <c r="E256" s="201">
        <f t="shared" si="22"/>
        <v>14090</v>
      </c>
      <c r="O256" s="182">
        <f t="shared" si="18"/>
        <v>1</v>
      </c>
    </row>
    <row r="257" spans="1:15" x14ac:dyDescent="0.2">
      <c r="A257" s="184" t="str">
        <f>'27'!A8</f>
        <v>71220-G12</v>
      </c>
      <c r="B257" t="str">
        <f>IFERROR(LEFT(IFERROR(INDEX(Sheet5!$C$2:$C$1300,MATCH($A257,Sheet5!$A$2:$A$1300,0)),"-"),FIND(",",IFERROR(INDEX(Sheet5!$C$2:$C$1300,MATCH($A257,Sheet5!$A$2:$A$1300,0)),"-"),1)-1),IFERROR(INDEX(Sheet5!$C$2:$C$1300,MATCH($A257,Sheet5!$A$2:$A$1300,0)),"-"))</f>
        <v xml:space="preserve">Payroll Tax-TAR                                             </v>
      </c>
      <c r="C257" s="186">
        <f>IFERROR(-INDEX(Lookup!$BH$9:$BH$2065,MATCH($A257,Lookup!$A$9:$A$2065,0)),0)</f>
        <v>0</v>
      </c>
      <c r="D257" s="186">
        <f>IFERROR(-INDEX(Lookup!$BJ$9:$BJ$2065,MATCH($A257,Lookup!$A$9:$A$2065,0)),0)</f>
        <v>0</v>
      </c>
      <c r="E257" s="201">
        <f t="shared" si="22"/>
        <v>0</v>
      </c>
      <c r="O257" s="182">
        <f t="shared" si="18"/>
        <v>1</v>
      </c>
    </row>
    <row r="258" spans="1:15" x14ac:dyDescent="0.2">
      <c r="A258" s="184" t="str">
        <f>'27'!A9</f>
        <v>71260-G12</v>
      </c>
      <c r="B258" t="str">
        <f>IFERROR(LEFT(IFERROR(INDEX(Sheet5!$C$2:$C$1300,MATCH($A258,Sheet5!$A$2:$A$1300,0)),"-"),FIND(",",IFERROR(INDEX(Sheet5!$C$2:$C$1300,MATCH($A258,Sheet5!$A$2:$A$1300,0)),"-"),1)-1),IFERROR(INDEX(Sheet5!$C$2:$C$1300,MATCH($A258,Sheet5!$A$2:$A$1300,0)),"-"))</f>
        <v xml:space="preserve">Workcover-TAR                                               </v>
      </c>
      <c r="C258" s="186">
        <f>IFERROR(-INDEX(Lookup!$BH$9:$BH$2065,MATCH($A258,Lookup!$A$9:$A$2065,0)),0)</f>
        <v>0</v>
      </c>
      <c r="D258" s="186">
        <f>IFERROR(-INDEX(Lookup!$BJ$9:$BJ$2065,MATCH($A258,Lookup!$A$9:$A$2065,0)),0)</f>
        <v>0</v>
      </c>
      <c r="E258" s="201">
        <f t="shared" si="22"/>
        <v>0</v>
      </c>
      <c r="O258" s="182">
        <f t="shared" si="18"/>
        <v>1</v>
      </c>
    </row>
    <row r="259" spans="1:15" x14ac:dyDescent="0.2">
      <c r="A259" s="184" t="str">
        <f>'27'!A10</f>
        <v>71280-G12</v>
      </c>
      <c r="B259" t="str">
        <f>IFERROR(LEFT(IFERROR(INDEX(Sheet5!$C$2:$C$1300,MATCH($A259,Sheet5!$A$2:$A$1300,0)),"-"),FIND(",",IFERROR(INDEX(Sheet5!$C$2:$C$1300,MATCH($A259,Sheet5!$A$2:$A$1300,0)),"-"),1)-1),IFERROR(INDEX(Sheet5!$C$2:$C$1300,MATCH($A259,Sheet5!$A$2:$A$1300,0)),"-"))</f>
        <v xml:space="preserve">PAYG - Tax Withheld-TAR                                     </v>
      </c>
      <c r="C259" s="186">
        <f>IFERROR(-INDEX(Lookup!$BH$9:$BH$2065,MATCH($A259,Lookup!$A$9:$A$2065,0)),0)</f>
        <v>-1.1641521080463235E-12</v>
      </c>
      <c r="D259" s="186">
        <f>IFERROR(-INDEX(Lookup!$BJ$9:$BJ$2065,MATCH($A259,Lookup!$A$9:$A$2065,0)),0)</f>
        <v>-17518.060000000001</v>
      </c>
      <c r="E259" s="201">
        <f t="shared" si="22"/>
        <v>17518.060000000001</v>
      </c>
      <c r="O259" s="182">
        <f t="shared" si="18"/>
        <v>1</v>
      </c>
    </row>
    <row r="260" spans="1:15" x14ac:dyDescent="0.2">
      <c r="A260" s="184" t="str">
        <f>'27'!A11</f>
        <v>71300-G12</v>
      </c>
      <c r="B260" t="str">
        <f>IFERROR(LEFT(IFERROR(INDEX(Sheet5!$C$2:$C$1300,MATCH($A260,Sheet5!$A$2:$A$1300,0)),"-"),FIND(",",IFERROR(INDEX(Sheet5!$C$2:$C$1300,MATCH($A260,Sheet5!$A$2:$A$1300,0)),"-"),1)-1),IFERROR(INDEX(Sheet5!$C$2:$C$1300,MATCH($A260,Sheet5!$A$2:$A$1300,0)),"-"))</f>
        <v xml:space="preserve">Superannuation-TAR                                          </v>
      </c>
      <c r="C260" s="186">
        <f>IFERROR(-INDEX(Lookup!$BH$9:$BH$2065,MATCH($A260,Lookup!$A$9:$A$2065,0)),0)</f>
        <v>4.5474735088646412E-13</v>
      </c>
      <c r="D260" s="186">
        <f>IFERROR(-INDEX(Lookup!$BJ$9:$BJ$2065,MATCH($A260,Lookup!$A$9:$A$2065,0)),0)</f>
        <v>-9877.9699999999993</v>
      </c>
      <c r="E260" s="201">
        <f t="shared" ref="E260" si="23">+C260-D260</f>
        <v>9877.9699999999993</v>
      </c>
      <c r="O260" s="182">
        <f t="shared" si="18"/>
        <v>1</v>
      </c>
    </row>
    <row r="261" spans="1:15" x14ac:dyDescent="0.2">
      <c r="A261" s="184" t="str">
        <f>'27'!A12</f>
        <v>72140-G12</v>
      </c>
      <c r="B261" t="str">
        <f>IFERROR(LEFT(IFERROR(INDEX(Sheet5!$C$2:$C$1300,MATCH($A261,Sheet5!$A$2:$A$1300,0)),"-"),FIND(",",IFERROR(INDEX(Sheet5!$C$2:$C$1300,MATCH($A261,Sheet5!$A$2:$A$1300,0)),"-"),1)-1),IFERROR(INDEX(Sheet5!$C$2:$C$1300,MATCH($A261,Sheet5!$A$2:$A$1300,0)),"-"))</f>
        <v xml:space="preserve">Old MYOB Deposit - Advertising-TAR                          </v>
      </c>
      <c r="C261" s="186">
        <f>IFERROR(-INDEX(Lookup!$BH$9:$BH$2065,MATCH($A261,Lookup!$A$9:$A$2065,0)),0)</f>
        <v>0</v>
      </c>
      <c r="D261" s="186">
        <f>IFERROR(-INDEX(Lookup!$BJ$9:$BJ$2065,MATCH($A261,Lookup!$A$9:$A$2065,0)),0)</f>
        <v>-24500</v>
      </c>
      <c r="E261" s="201">
        <f t="shared" ref="E261:E274" si="24">+C261-D261</f>
        <v>24500</v>
      </c>
      <c r="O261" s="182">
        <f t="shared" si="18"/>
        <v>1</v>
      </c>
    </row>
    <row r="262" spans="1:15" x14ac:dyDescent="0.2">
      <c r="A262" s="184" t="str">
        <f>'27'!A13</f>
        <v>72140-S00</v>
      </c>
      <c r="B262" t="str">
        <f>IFERROR(LEFT(IFERROR(INDEX(Sheet5!$C$2:$C$1300,MATCH($A262,Sheet5!$A$2:$A$1300,0)),"-"),FIND(",",IFERROR(INDEX(Sheet5!$C$2:$C$1300,MATCH($A262,Sheet5!$A$2:$A$1300,0)),"-"),1)-1),IFERROR(INDEX(Sheet5!$C$2:$C$1300,MATCH($A262,Sheet5!$A$2:$A$1300,0)),"-"))</f>
        <v xml:space="preserve">Advance Deposits                                            </v>
      </c>
      <c r="C262" s="186">
        <f>IFERROR(-INDEX(Lookup!$BH$9:$BH$2065,MATCH($A262,Lookup!$A$9:$A$2065,0)),0)</f>
        <v>2.6147972675971687E-12</v>
      </c>
      <c r="D262" s="186">
        <f>IFERROR(-INDEX(Lookup!$BJ$9:$BJ$2065,MATCH($A262,Lookup!$A$9:$A$2065,0)),0)</f>
        <v>-52910</v>
      </c>
      <c r="E262" s="201">
        <f t="shared" si="24"/>
        <v>52910</v>
      </c>
      <c r="O262" s="182">
        <f t="shared" si="18"/>
        <v>1</v>
      </c>
    </row>
    <row r="263" spans="1:15" hidden="1" x14ac:dyDescent="0.2">
      <c r="A263" s="184">
        <f>'27'!A14</f>
        <v>0</v>
      </c>
      <c r="B263" t="str">
        <f>IFERROR(LEFT(IFERROR(INDEX(Sheet5!$C$2:$C$1300,MATCH($A263,Sheet5!$A$2:$A$1300,0)),"-"),FIND(",",IFERROR(INDEX(Sheet5!$C$2:$C$1300,MATCH($A263,Sheet5!$A$2:$A$1300,0)),"-"),1)-1),IFERROR(INDEX(Sheet5!$C$2:$C$1300,MATCH($A263,Sheet5!$A$2:$A$1300,0)),"-"))</f>
        <v>-</v>
      </c>
      <c r="C263" s="186">
        <f>IFERROR(-INDEX(Lookup!$BH$9:$BH$2065,MATCH($A263,Lookup!$A$9:$A$2065,0)),0)</f>
        <v>0</v>
      </c>
      <c r="D263" s="186">
        <f>IFERROR(-INDEX(Lookup!$BJ$9:$BJ$2065,MATCH($A263,Lookup!$A$9:$A$2065,0)),0)</f>
        <v>0</v>
      </c>
      <c r="E263" s="201">
        <f t="shared" si="24"/>
        <v>0</v>
      </c>
      <c r="O263" s="182">
        <f t="shared" si="18"/>
        <v>0</v>
      </c>
    </row>
    <row r="264" spans="1:15" hidden="1" x14ac:dyDescent="0.2">
      <c r="A264" s="184">
        <f>'27'!A15</f>
        <v>0</v>
      </c>
      <c r="B264" t="str">
        <f>IFERROR(LEFT(IFERROR(INDEX(Sheet5!$C$2:$C$1300,MATCH($A264,Sheet5!$A$2:$A$1300,0)),"-"),FIND(",",IFERROR(INDEX(Sheet5!$C$2:$C$1300,MATCH($A264,Sheet5!$A$2:$A$1300,0)),"-"),1)-1),IFERROR(INDEX(Sheet5!$C$2:$C$1300,MATCH($A264,Sheet5!$A$2:$A$1300,0)),"-"))</f>
        <v>-</v>
      </c>
      <c r="C264" s="186">
        <f>IFERROR(-INDEX(Lookup!$BH$9:$BH$2065,MATCH($A264,Lookup!$A$9:$A$2065,0)),0)</f>
        <v>0</v>
      </c>
      <c r="D264" s="186">
        <f>IFERROR(-INDEX(Lookup!$BJ$9:$BJ$2065,MATCH($A264,Lookup!$A$9:$A$2065,0)),0)</f>
        <v>0</v>
      </c>
      <c r="E264" s="201">
        <f t="shared" si="24"/>
        <v>0</v>
      </c>
      <c r="O264" s="182">
        <f t="shared" si="18"/>
        <v>0</v>
      </c>
    </row>
    <row r="265" spans="1:15" hidden="1" x14ac:dyDescent="0.2">
      <c r="A265" s="184">
        <f>'27'!A16</f>
        <v>0</v>
      </c>
      <c r="B265" t="str">
        <f>IFERROR(LEFT(IFERROR(INDEX(Sheet5!$C$2:$C$1300,MATCH($A265,Sheet5!$A$2:$A$1300,0)),"-"),FIND(",",IFERROR(INDEX(Sheet5!$C$2:$C$1300,MATCH($A265,Sheet5!$A$2:$A$1300,0)),"-"),1)-1),IFERROR(INDEX(Sheet5!$C$2:$C$1300,MATCH($A265,Sheet5!$A$2:$A$1300,0)),"-"))</f>
        <v>-</v>
      </c>
      <c r="C265" s="186">
        <f>IFERROR(-INDEX(Lookup!$BH$9:$BH$2065,MATCH($A265,Lookup!$A$9:$A$2065,0)),0)</f>
        <v>0</v>
      </c>
      <c r="D265" s="186">
        <f>IFERROR(-INDEX(Lookup!$BJ$9:$BJ$2065,MATCH($A265,Lookup!$A$9:$A$2065,0)),0)</f>
        <v>0</v>
      </c>
      <c r="E265" s="201">
        <f t="shared" si="24"/>
        <v>0</v>
      </c>
      <c r="O265" s="182">
        <f t="shared" si="18"/>
        <v>0</v>
      </c>
    </row>
    <row r="266" spans="1:15" hidden="1" x14ac:dyDescent="0.2">
      <c r="A266" s="184">
        <f>'27'!A17</f>
        <v>0</v>
      </c>
      <c r="B266" t="str">
        <f>IFERROR(LEFT(IFERROR(INDEX(Sheet5!$C$2:$C$1300,MATCH($A266,Sheet5!$A$2:$A$1300,0)),"-"),FIND(",",IFERROR(INDEX(Sheet5!$C$2:$C$1300,MATCH($A266,Sheet5!$A$2:$A$1300,0)),"-"),1)-1),IFERROR(INDEX(Sheet5!$C$2:$C$1300,MATCH($A266,Sheet5!$A$2:$A$1300,0)),"-"))</f>
        <v>-</v>
      </c>
      <c r="C266" s="186">
        <f>IFERROR(-INDEX(Lookup!$BH$9:$BH$2065,MATCH($A266,Lookup!$A$9:$A$2065,0)),0)</f>
        <v>0</v>
      </c>
      <c r="D266" s="186">
        <f>IFERROR(-INDEX(Lookup!$BJ$9:$BJ$2065,MATCH($A266,Lookup!$A$9:$A$2065,0)),0)</f>
        <v>0</v>
      </c>
      <c r="E266" s="201">
        <f t="shared" si="24"/>
        <v>0</v>
      </c>
      <c r="O266" s="182">
        <f t="shared" si="18"/>
        <v>0</v>
      </c>
    </row>
    <row r="267" spans="1:15" hidden="1" x14ac:dyDescent="0.2">
      <c r="A267" s="184">
        <f>'27'!A18</f>
        <v>0</v>
      </c>
      <c r="B267" t="str">
        <f>IFERROR(LEFT(IFERROR(INDEX(Sheet5!$C$2:$C$1300,MATCH($A267,Sheet5!$A$2:$A$1300,0)),"-"),FIND(",",IFERROR(INDEX(Sheet5!$C$2:$C$1300,MATCH($A267,Sheet5!$A$2:$A$1300,0)),"-"),1)-1),IFERROR(INDEX(Sheet5!$C$2:$C$1300,MATCH($A267,Sheet5!$A$2:$A$1300,0)),"-"))</f>
        <v>-</v>
      </c>
      <c r="C267" s="186">
        <f>IFERROR(-INDEX(Lookup!$BH$9:$BH$2065,MATCH($A267,Lookup!$A$9:$A$2065,0)),0)</f>
        <v>0</v>
      </c>
      <c r="D267" s="186">
        <f>IFERROR(-INDEX(Lookup!$BJ$9:$BJ$2065,MATCH($A267,Lookup!$A$9:$A$2065,0)),0)</f>
        <v>0</v>
      </c>
      <c r="E267" s="201">
        <f t="shared" si="24"/>
        <v>0</v>
      </c>
      <c r="O267" s="182">
        <f t="shared" si="18"/>
        <v>0</v>
      </c>
    </row>
    <row r="268" spans="1:15" hidden="1" x14ac:dyDescent="0.2">
      <c r="A268" s="184">
        <f>'27'!A19</f>
        <v>0</v>
      </c>
      <c r="B268" t="str">
        <f>IFERROR(LEFT(IFERROR(INDEX(Sheet5!$C$2:$C$1300,MATCH($A268,Sheet5!$A$2:$A$1300,0)),"-"),FIND(",",IFERROR(INDEX(Sheet5!$C$2:$C$1300,MATCH($A268,Sheet5!$A$2:$A$1300,0)),"-"),1)-1),IFERROR(INDEX(Sheet5!$C$2:$C$1300,MATCH($A268,Sheet5!$A$2:$A$1300,0)),"-"))</f>
        <v>-</v>
      </c>
      <c r="C268" s="186">
        <f>IFERROR(-INDEX(Lookup!$BH$9:$BH$2065,MATCH($A268,Lookup!$A$9:$A$2065,0)),0)</f>
        <v>0</v>
      </c>
      <c r="D268" s="186">
        <f>IFERROR(-INDEX(Lookup!$BJ$9:$BJ$2065,MATCH($A268,Lookup!$A$9:$A$2065,0)),0)</f>
        <v>0</v>
      </c>
      <c r="E268" s="201">
        <f t="shared" si="24"/>
        <v>0</v>
      </c>
      <c r="O268" s="182">
        <f t="shared" si="18"/>
        <v>0</v>
      </c>
    </row>
    <row r="269" spans="1:15" hidden="1" x14ac:dyDescent="0.2">
      <c r="A269" s="184">
        <f>'27'!A20</f>
        <v>0</v>
      </c>
      <c r="B269" t="str">
        <f>IFERROR(LEFT(IFERROR(INDEX(Sheet5!$C$2:$C$1300,MATCH($A269,Sheet5!$A$2:$A$1300,0)),"-"),FIND(",",IFERROR(INDEX(Sheet5!$C$2:$C$1300,MATCH($A269,Sheet5!$A$2:$A$1300,0)),"-"),1)-1),IFERROR(INDEX(Sheet5!$C$2:$C$1300,MATCH($A269,Sheet5!$A$2:$A$1300,0)),"-"))</f>
        <v>-</v>
      </c>
      <c r="C269" s="186">
        <f>IFERROR(-INDEX(Lookup!$BH$9:$BH$2065,MATCH($A269,Lookup!$A$9:$A$2065,0)),0)</f>
        <v>0</v>
      </c>
      <c r="D269" s="186">
        <f>IFERROR(-INDEX(Lookup!$BJ$9:$BJ$2065,MATCH($A269,Lookup!$A$9:$A$2065,0)),0)</f>
        <v>0</v>
      </c>
      <c r="E269" s="201">
        <f t="shared" si="24"/>
        <v>0</v>
      </c>
      <c r="O269" s="182">
        <f t="shared" si="18"/>
        <v>0</v>
      </c>
    </row>
    <row r="270" spans="1:15" hidden="1" x14ac:dyDescent="0.2">
      <c r="A270" s="184">
        <f>'27'!A21</f>
        <v>0</v>
      </c>
      <c r="B270" t="str">
        <f>IFERROR(LEFT(IFERROR(INDEX(Sheet5!$C$2:$C$1300,MATCH($A270,Sheet5!$A$2:$A$1300,0)),"-"),FIND(",",IFERROR(INDEX(Sheet5!$C$2:$C$1300,MATCH($A270,Sheet5!$A$2:$A$1300,0)),"-"),1)-1),IFERROR(INDEX(Sheet5!$C$2:$C$1300,MATCH($A270,Sheet5!$A$2:$A$1300,0)),"-"))</f>
        <v>-</v>
      </c>
      <c r="C270" s="186">
        <f>IFERROR(-INDEX(Lookup!$BH$9:$BH$2065,MATCH($A270,Lookup!$A$9:$A$2065,0)),0)</f>
        <v>0</v>
      </c>
      <c r="D270" s="186">
        <f>IFERROR(-INDEX(Lookup!$BJ$9:$BJ$2065,MATCH($A270,Lookup!$A$9:$A$2065,0)),0)</f>
        <v>0</v>
      </c>
      <c r="E270" s="201">
        <f t="shared" si="24"/>
        <v>0</v>
      </c>
      <c r="O270" s="182">
        <f t="shared" si="18"/>
        <v>0</v>
      </c>
    </row>
    <row r="271" spans="1:15" hidden="1" x14ac:dyDescent="0.2">
      <c r="A271" s="184">
        <f>'27'!A22</f>
        <v>0</v>
      </c>
      <c r="B271" t="str">
        <f>IFERROR(LEFT(IFERROR(INDEX(Sheet5!$C$2:$C$1300,MATCH($A271,Sheet5!$A$2:$A$1300,0)),"-"),FIND(",",IFERROR(INDEX(Sheet5!$C$2:$C$1300,MATCH($A271,Sheet5!$A$2:$A$1300,0)),"-"),1)-1),IFERROR(INDEX(Sheet5!$C$2:$C$1300,MATCH($A271,Sheet5!$A$2:$A$1300,0)),"-"))</f>
        <v>-</v>
      </c>
      <c r="C271" s="186">
        <f>IFERROR(-INDEX(Lookup!$BH$9:$BH$2065,MATCH($A271,Lookup!$A$9:$A$2065,0)),0)</f>
        <v>0</v>
      </c>
      <c r="D271" s="186">
        <f>IFERROR(-INDEX(Lookup!$BJ$9:$BJ$2065,MATCH($A271,Lookup!$A$9:$A$2065,0)),0)</f>
        <v>0</v>
      </c>
      <c r="E271" s="201">
        <f t="shared" si="24"/>
        <v>0</v>
      </c>
      <c r="O271" s="182">
        <f t="shared" si="18"/>
        <v>0</v>
      </c>
    </row>
    <row r="272" spans="1:15" hidden="1" x14ac:dyDescent="0.2">
      <c r="A272" s="184">
        <f>'27'!A23</f>
        <v>0</v>
      </c>
      <c r="B272" t="str">
        <f>IFERROR(LEFT(IFERROR(INDEX(Sheet5!$C$2:$C$1300,MATCH($A272,Sheet5!$A$2:$A$1300,0)),"-"),FIND(",",IFERROR(INDEX(Sheet5!$C$2:$C$1300,MATCH($A272,Sheet5!$A$2:$A$1300,0)),"-"),1)-1),IFERROR(INDEX(Sheet5!$C$2:$C$1300,MATCH($A272,Sheet5!$A$2:$A$1300,0)),"-"))</f>
        <v>-</v>
      </c>
      <c r="C272" s="186">
        <f>IFERROR(-INDEX(Lookup!$BH$9:$BH$2065,MATCH($A272,Lookup!$A$9:$A$2065,0)),0)</f>
        <v>0</v>
      </c>
      <c r="D272" s="186">
        <f>IFERROR(-INDEX(Lookup!$BJ$9:$BJ$2065,MATCH($A272,Lookup!$A$9:$A$2065,0)),0)</f>
        <v>0</v>
      </c>
      <c r="E272" s="201">
        <f t="shared" si="24"/>
        <v>0</v>
      </c>
      <c r="O272" s="182">
        <f t="shared" si="18"/>
        <v>0</v>
      </c>
    </row>
    <row r="273" spans="1:15" hidden="1" x14ac:dyDescent="0.2">
      <c r="A273" s="184">
        <f>'27'!A24</f>
        <v>0</v>
      </c>
      <c r="B273" t="str">
        <f>IFERROR(LEFT(IFERROR(INDEX(Sheet5!$C$2:$C$1300,MATCH($A273,Sheet5!$A$2:$A$1300,0)),"-"),FIND(",",IFERROR(INDEX(Sheet5!$C$2:$C$1300,MATCH($A273,Sheet5!$A$2:$A$1300,0)),"-"),1)-1),IFERROR(INDEX(Sheet5!$C$2:$C$1300,MATCH($A273,Sheet5!$A$2:$A$1300,0)),"-"))</f>
        <v>-</v>
      </c>
      <c r="C273" s="186">
        <f>IFERROR(-INDEX(Lookup!$BH$9:$BH$2065,MATCH($A273,Lookup!$A$9:$A$2065,0)),0)</f>
        <v>0</v>
      </c>
      <c r="D273" s="186">
        <f>IFERROR(-INDEX(Lookup!$BJ$9:$BJ$2065,MATCH($A273,Lookup!$A$9:$A$2065,0)),0)</f>
        <v>0</v>
      </c>
      <c r="E273" s="201">
        <f t="shared" si="24"/>
        <v>0</v>
      </c>
      <c r="O273" s="182">
        <f t="shared" si="18"/>
        <v>0</v>
      </c>
    </row>
    <row r="274" spans="1:15" hidden="1" x14ac:dyDescent="0.2">
      <c r="A274" s="184">
        <f>'27'!A25</f>
        <v>0</v>
      </c>
      <c r="B274" t="str">
        <f>IFERROR(LEFT(IFERROR(INDEX(Sheet5!$C$2:$C$1300,MATCH($A274,Sheet5!$A$2:$A$1300,0)),"-"),FIND(",",IFERROR(INDEX(Sheet5!$C$2:$C$1300,MATCH($A274,Sheet5!$A$2:$A$1300,0)),"-"),1)-1),IFERROR(INDEX(Sheet5!$C$2:$C$1300,MATCH($A274,Sheet5!$A$2:$A$1300,0)),"-"))</f>
        <v>-</v>
      </c>
      <c r="C274" s="186">
        <f>IFERROR(-INDEX(Lookup!$BH$9:$BH$2065,MATCH($A274,Lookup!$A$9:$A$2065,0)),0)</f>
        <v>0</v>
      </c>
      <c r="D274" s="186">
        <f>IFERROR(-INDEX(Lookup!$BJ$9:$BJ$2065,MATCH($A274,Lookup!$A$9:$A$2065,0)),0)</f>
        <v>0</v>
      </c>
      <c r="E274" s="201">
        <f t="shared" si="24"/>
        <v>0</v>
      </c>
      <c r="O274" s="182">
        <f t="shared" si="18"/>
        <v>0</v>
      </c>
    </row>
    <row r="275" spans="1:15" hidden="1" x14ac:dyDescent="0.2">
      <c r="A275" s="184">
        <f>'27'!A26</f>
        <v>0</v>
      </c>
      <c r="B275" t="str">
        <f>IFERROR(LEFT(IFERROR(INDEX(Sheet5!$C$2:$C$1300,MATCH($A275,Sheet5!$A$2:$A$1300,0)),"-"),FIND(",",IFERROR(INDEX(Sheet5!$C$2:$C$1300,MATCH($A275,Sheet5!$A$2:$A$1300,0)),"-"),1)-1),IFERROR(INDEX(Sheet5!$C$2:$C$1300,MATCH($A275,Sheet5!$A$2:$A$1300,0)),"-"))</f>
        <v>-</v>
      </c>
      <c r="C275" s="186">
        <f>IFERROR(-INDEX(Lookup!$BH$9:$BH$2065,MATCH($A275,Lookup!$A$9:$A$2065,0)),0)</f>
        <v>0</v>
      </c>
      <c r="D275" s="186">
        <f>IFERROR(-INDEX(Lookup!$BH$9:$BH$2065,MATCH($A275,Lookup!$A$9:$A$2065,0)),0)</f>
        <v>0</v>
      </c>
      <c r="E275" s="183">
        <f>IFERROR(-INDEX(Lookup!$BH$9:$BH$2065,MATCH($A275,Lookup!$A$9:$A$2065,0)),0)</f>
        <v>0</v>
      </c>
      <c r="O275" s="182">
        <f t="shared" si="18"/>
        <v>0</v>
      </c>
    </row>
    <row r="276" spans="1:15" x14ac:dyDescent="0.2">
      <c r="A276" s="184"/>
      <c r="B276" s="184" t="s">
        <v>453</v>
      </c>
      <c r="C276" s="237">
        <f>SUM(C251:C275)</f>
        <v>-558.22000000007108</v>
      </c>
      <c r="D276" s="237">
        <f>SUM(D251:D275)</f>
        <v>-168743.83000000002</v>
      </c>
      <c r="E276" s="238">
        <f t="shared" si="19"/>
        <v>168185.60999999996</v>
      </c>
      <c r="O276" s="182">
        <v>1</v>
      </c>
    </row>
    <row r="277" spans="1:15" x14ac:dyDescent="0.2">
      <c r="A277" s="184"/>
      <c r="B277" s="187" t="s">
        <v>487</v>
      </c>
      <c r="C277" s="186"/>
      <c r="D277" s="186"/>
      <c r="E277" s="183">
        <f t="shared" si="19"/>
        <v>0</v>
      </c>
      <c r="O277" s="182">
        <v>1</v>
      </c>
    </row>
    <row r="278" spans="1:15" x14ac:dyDescent="0.2">
      <c r="A278" s="184" t="str">
        <f>'28'!A2</f>
        <v>73120-G01</v>
      </c>
      <c r="B278" t="str">
        <f>IFERROR(LEFT(IFERROR(INDEX(Sheet5!$C$2:$C$1300,MATCH($A278,Sheet5!$A$2:$A$1300,0)),"-"),FIND(",",IFERROR(INDEX(Sheet5!$C$2:$C$1300,MATCH($A278,Sheet5!$A$2:$A$1300,0)),"-"),1)-1),IFERROR(INDEX(Sheet5!$C$2:$C$1300,MATCH($A278,Sheet5!$A$2:$A$1300,0)),"-"))</f>
        <v xml:space="preserve">Bill of Exchange-23F                                        </v>
      </c>
      <c r="C278" s="186">
        <f>IFERROR(-INDEX(Lookup!$BH$9:$BH$2065,MATCH($A278,Lookup!$A$9:$A$2065,0)),0)</f>
        <v>0</v>
      </c>
      <c r="D278" s="186">
        <f>IFERROR(-INDEX(Lookup!$BJ$9:$BJ$2065,MATCH($A278,Lookup!$A$9:$A$2065,0)),0)</f>
        <v>0</v>
      </c>
      <c r="E278" s="201">
        <f t="shared" si="19"/>
        <v>0</v>
      </c>
      <c r="O278" s="182">
        <f t="shared" si="18"/>
        <v>1</v>
      </c>
    </row>
    <row r="279" spans="1:15" x14ac:dyDescent="0.2">
      <c r="A279" s="184" t="str">
        <f>'28'!A3</f>
        <v>73120-G02</v>
      </c>
      <c r="B279" t="str">
        <f>IFERROR(LEFT(IFERROR(INDEX(Sheet5!$C$2:$C$1300,MATCH($A279,Sheet5!$A$2:$A$1300,0)),"-"),FIND(",",IFERROR(INDEX(Sheet5!$C$2:$C$1300,MATCH($A279,Sheet5!$A$2:$A$1300,0)),"-"),1)-1),IFERROR(INDEX(Sheet5!$C$2:$C$1300,MATCH($A279,Sheet5!$A$2:$A$1300,0)),"-"))</f>
        <v xml:space="preserve">Bill of Exchange-EPH                                        </v>
      </c>
      <c r="C279" s="186">
        <f>IFERROR(-INDEX(Lookup!$BH$9:$BH$2065,MATCH($A279,Lookup!$A$9:$A$2065,0)),0)</f>
        <v>0</v>
      </c>
      <c r="D279" s="186">
        <f>IFERROR(-INDEX(Lookup!$BJ$9:$BJ$2065,MATCH($A279,Lookup!$A$9:$A$2065,0)),0)</f>
        <v>0</v>
      </c>
      <c r="E279" s="201">
        <f t="shared" ref="E279:E286" si="25">+C279-D279</f>
        <v>0</v>
      </c>
      <c r="O279" s="182">
        <f t="shared" si="18"/>
        <v>1</v>
      </c>
    </row>
    <row r="280" spans="1:15" x14ac:dyDescent="0.2">
      <c r="A280" s="184" t="str">
        <f>'28'!A4</f>
        <v>73120-G03</v>
      </c>
      <c r="B280" t="str">
        <f>IFERROR(LEFT(IFERROR(INDEX(Sheet5!$C$2:$C$1300,MATCH($A280,Sheet5!$A$2:$A$1300,0)),"-"),FIND(",",IFERROR(INDEX(Sheet5!$C$2:$C$1300,MATCH($A280,Sheet5!$A$2:$A$1300,0)),"-"),1)-1),IFERROR(INDEX(Sheet5!$C$2:$C$1300,MATCH($A280,Sheet5!$A$2:$A$1300,0)),"-"))</f>
        <v xml:space="preserve">Bill of Exchange-EPI                                        </v>
      </c>
      <c r="C280" s="186">
        <f>IFERROR(-INDEX(Lookup!$BH$9:$BH$2065,MATCH($A280,Lookup!$A$9:$A$2065,0)),0)</f>
        <v>0</v>
      </c>
      <c r="D280" s="186">
        <f>IFERROR(-INDEX(Lookup!$BJ$9:$BJ$2065,MATCH($A280,Lookup!$A$9:$A$2065,0)),0)</f>
        <v>0</v>
      </c>
      <c r="E280" s="201">
        <f t="shared" si="25"/>
        <v>0</v>
      </c>
      <c r="O280" s="182">
        <f t="shared" si="18"/>
        <v>1</v>
      </c>
    </row>
    <row r="281" spans="1:15" x14ac:dyDescent="0.2">
      <c r="A281" s="184" t="str">
        <f>'28'!A5</f>
        <v>73120-G04</v>
      </c>
      <c r="B281" t="str">
        <f>IFERROR(LEFT(IFERROR(INDEX(Sheet5!$C$2:$C$1300,MATCH($A281,Sheet5!$A$2:$A$1300,0)),"-"),FIND(",",IFERROR(INDEX(Sheet5!$C$2:$C$1300,MATCH($A281,Sheet5!$A$2:$A$1300,0)),"-"),1)-1),IFERROR(INDEX(Sheet5!$C$2:$C$1300,MATCH($A281,Sheet5!$A$2:$A$1300,0)),"-"))</f>
        <v xml:space="preserve">Bill of Exchange-FPP                                        </v>
      </c>
      <c r="C281" s="186">
        <f>IFERROR(-INDEX(Lookup!$BH$9:$BH$2065,MATCH($A281,Lookup!$A$9:$A$2065,0)),0)</f>
        <v>0</v>
      </c>
      <c r="D281" s="186">
        <f>IFERROR(-INDEX(Lookup!$BJ$9:$BJ$2065,MATCH($A281,Lookup!$A$9:$A$2065,0)),0)</f>
        <v>0</v>
      </c>
      <c r="E281" s="201">
        <f t="shared" si="25"/>
        <v>0</v>
      </c>
      <c r="O281" s="182">
        <f t="shared" si="18"/>
        <v>1</v>
      </c>
    </row>
    <row r="282" spans="1:15" x14ac:dyDescent="0.2">
      <c r="A282" s="184" t="str">
        <f>'28'!A6</f>
        <v>73120-G05</v>
      </c>
      <c r="B282" t="str">
        <f>IFERROR(LEFT(IFERROR(INDEX(Sheet5!$C$2:$C$1300,MATCH($A282,Sheet5!$A$2:$A$1300,0)),"-"),FIND(",",IFERROR(INDEX(Sheet5!$C$2:$C$1300,MATCH($A282,Sheet5!$A$2:$A$1300,0)),"-"),1)-1),IFERROR(INDEX(Sheet5!$C$2:$C$1300,MATCH($A282,Sheet5!$A$2:$A$1300,0)),"-"))</f>
        <v xml:space="preserve">Bill of Exchange-GBLT                                       </v>
      </c>
      <c r="C282" s="186">
        <f>IFERROR(-INDEX(Lookup!$BH$9:$BH$2065,MATCH($A282,Lookup!$A$9:$A$2065,0)),0)</f>
        <v>0</v>
      </c>
      <c r="D282" s="186">
        <f>IFERROR(-INDEX(Lookup!$BJ$9:$BJ$2065,MATCH($A282,Lookup!$A$9:$A$2065,0)),0)</f>
        <v>0</v>
      </c>
      <c r="E282" s="201">
        <f t="shared" si="25"/>
        <v>0</v>
      </c>
      <c r="O282" s="182">
        <f t="shared" si="18"/>
        <v>1</v>
      </c>
    </row>
    <row r="283" spans="1:15" x14ac:dyDescent="0.2">
      <c r="A283" s="184" t="str">
        <f>'28'!A7</f>
        <v>73120-G06</v>
      </c>
      <c r="B283" t="str">
        <f>IFERROR(LEFT(IFERROR(INDEX(Sheet5!$C$2:$C$1300,MATCH($A283,Sheet5!$A$2:$A$1300,0)),"-"),FIND(",",IFERROR(INDEX(Sheet5!$C$2:$C$1300,MATCH($A283,Sheet5!$A$2:$A$1300,0)),"-"),1)-1),IFERROR(INDEX(Sheet5!$C$2:$C$1300,MATCH($A283,Sheet5!$A$2:$A$1300,0)),"-"))</f>
        <v xml:space="preserve">Bill of Exchange-GIP                                        </v>
      </c>
      <c r="C283" s="186">
        <f>IFERROR(-INDEX(Lookup!$BH$9:$BH$2065,MATCH($A283,Lookup!$A$9:$A$2065,0)),0)</f>
        <v>0</v>
      </c>
      <c r="D283" s="186">
        <f>IFERROR(-INDEX(Lookup!$BJ$9:$BJ$2065,MATCH($A283,Lookup!$A$9:$A$2065,0)),0)</f>
        <v>0</v>
      </c>
      <c r="E283" s="201">
        <f t="shared" si="25"/>
        <v>0</v>
      </c>
      <c r="O283" s="182">
        <f t="shared" si="18"/>
        <v>1</v>
      </c>
    </row>
    <row r="284" spans="1:15" x14ac:dyDescent="0.2">
      <c r="A284" s="184" t="str">
        <f>'28'!A8</f>
        <v>73120-G07</v>
      </c>
      <c r="B284" t="str">
        <f>IFERROR(LEFT(IFERROR(INDEX(Sheet5!$C$2:$C$1300,MATCH($A284,Sheet5!$A$2:$A$1300,0)),"-"),FIND(",",IFERROR(INDEX(Sheet5!$C$2:$C$1300,MATCH($A284,Sheet5!$A$2:$A$1300,0)),"-"),1)-1),IFERROR(INDEX(Sheet5!$C$2:$C$1300,MATCH($A284,Sheet5!$A$2:$A$1300,0)),"-"))</f>
        <v xml:space="preserve">Bill of Exchange-GPM                                        </v>
      </c>
      <c r="C284" s="186">
        <f>IFERROR(-INDEX(Lookup!$BH$9:$BH$2065,MATCH($A284,Lookup!$A$9:$A$2065,0)),0)</f>
        <v>0</v>
      </c>
      <c r="D284" s="186">
        <f>IFERROR(-INDEX(Lookup!$BJ$9:$BJ$2065,MATCH($A284,Lookup!$A$9:$A$2065,0)),0)</f>
        <v>0</v>
      </c>
      <c r="E284" s="201">
        <f t="shared" si="25"/>
        <v>0</v>
      </c>
      <c r="O284" s="182">
        <f t="shared" si="18"/>
        <v>1</v>
      </c>
    </row>
    <row r="285" spans="1:15" x14ac:dyDescent="0.2">
      <c r="A285" s="184" t="str">
        <f>'28'!A9</f>
        <v>73120-G08</v>
      </c>
      <c r="B285" t="str">
        <f>IFERROR(LEFT(IFERROR(INDEX(Sheet5!$C$2:$C$1300,MATCH($A285,Sheet5!$A$2:$A$1300,0)),"-"),FIND(",",IFERROR(INDEX(Sheet5!$C$2:$C$1300,MATCH($A285,Sheet5!$A$2:$A$1300,0)),"-"),1)-1),IFERROR(INDEX(Sheet5!$C$2:$C$1300,MATCH($A285,Sheet5!$A$2:$A$1300,0)),"-"))</f>
        <v xml:space="preserve">Bill of Exchange-OPC                                        </v>
      </c>
      <c r="C285" s="186">
        <f>IFERROR(-INDEX(Lookup!$BH$9:$BH$2065,MATCH($A285,Lookup!$A$9:$A$2065,0)),0)</f>
        <v>0</v>
      </c>
      <c r="D285" s="186">
        <f>IFERROR(-INDEX(Lookup!$BJ$9:$BJ$2065,MATCH($A285,Lookup!$A$9:$A$2065,0)),0)</f>
        <v>0</v>
      </c>
      <c r="E285" s="201">
        <f t="shared" si="25"/>
        <v>0</v>
      </c>
      <c r="O285" s="182">
        <f t="shared" si="18"/>
        <v>1</v>
      </c>
    </row>
    <row r="286" spans="1:15" x14ac:dyDescent="0.2">
      <c r="A286" s="184" t="str">
        <f>'28'!A10</f>
        <v>73120-G09</v>
      </c>
      <c r="B286" t="str">
        <f>IFERROR(LEFT(IFERROR(INDEX(Sheet5!$C$2:$C$1300,MATCH($A286,Sheet5!$A$2:$A$1300,0)),"-"),FIND(",",IFERROR(INDEX(Sheet5!$C$2:$C$1300,MATCH($A286,Sheet5!$A$2:$A$1300,0)),"-"),1)-1),IFERROR(INDEX(Sheet5!$C$2:$C$1300,MATCH($A286,Sheet5!$A$2:$A$1300,0)),"-"))</f>
        <v xml:space="preserve">Bill of Exchange-RIUP                                       </v>
      </c>
      <c r="C286" s="186">
        <f>IFERROR(-INDEX(Lookup!$BH$9:$BH$2065,MATCH($A286,Lookup!$A$9:$A$2065,0)),0)</f>
        <v>0</v>
      </c>
      <c r="D286" s="186">
        <f>IFERROR(-INDEX(Lookup!$BJ$9:$BJ$2065,MATCH($A286,Lookup!$A$9:$A$2065,0)),0)</f>
        <v>0</v>
      </c>
      <c r="E286" s="201">
        <f t="shared" si="25"/>
        <v>0</v>
      </c>
      <c r="O286" s="182">
        <f t="shared" si="18"/>
        <v>1</v>
      </c>
    </row>
    <row r="287" spans="1:15" x14ac:dyDescent="0.2">
      <c r="B287" s="184" t="s">
        <v>453</v>
      </c>
      <c r="C287" s="186">
        <f>SUM(C278:C286)</f>
        <v>0</v>
      </c>
      <c r="D287" s="186">
        <f>SUM(D278:D286)</f>
        <v>0</v>
      </c>
      <c r="E287" s="183">
        <f t="shared" si="19"/>
        <v>0</v>
      </c>
      <c r="O287" s="182">
        <v>1</v>
      </c>
    </row>
    <row r="288" spans="1:15" x14ac:dyDescent="0.2">
      <c r="B288" s="184"/>
      <c r="C288" s="186"/>
      <c r="D288" s="186"/>
      <c r="E288" s="183"/>
      <c r="O288" s="182">
        <v>1</v>
      </c>
    </row>
    <row r="289" spans="1:15" x14ac:dyDescent="0.2">
      <c r="A289" s="184"/>
      <c r="B289" s="187" t="s">
        <v>489</v>
      </c>
      <c r="C289" s="186"/>
      <c r="D289" s="186"/>
      <c r="E289" s="183">
        <f t="shared" si="19"/>
        <v>0</v>
      </c>
      <c r="O289" s="182">
        <v>1</v>
      </c>
    </row>
    <row r="290" spans="1:15" x14ac:dyDescent="0.2">
      <c r="A290" s="182" t="str">
        <f>'30'!A2</f>
        <v>74100-G01</v>
      </c>
      <c r="B290" t="str">
        <f>IFERROR(LEFT(IFERROR(INDEX(Sheet5!$C$2:$C$1300,MATCH($A290,Sheet5!$A$2:$A$1300,0)),"-"),FIND(",",IFERROR(INDEX(Sheet5!$C$2:$C$1300,MATCH($A290,Sheet5!$A$2:$A$1300,0)),"-"),1)-1),IFERROR(INDEX(Sheet5!$C$2:$C$1300,MATCH($A290,Sheet5!$A$2:$A$1300,0)),"-"))</f>
        <v xml:space="preserve">Intercompany-23F                                            </v>
      </c>
      <c r="C290" s="186">
        <f>IFERROR(-INDEX(Lookup!$BH$9:$BH$2065,MATCH($A290,Lookup!$A$9:$A$2065,0)),0)</f>
        <v>0</v>
      </c>
      <c r="D290" s="186">
        <f>IFERROR(-INDEX(Lookup!$BJ$9:$BJ$2065,MATCH($A290,Lookup!$A$9:$A$2065,0)),0)</f>
        <v>0</v>
      </c>
      <c r="E290" s="201">
        <f t="shared" si="19"/>
        <v>0</v>
      </c>
      <c r="O290" s="182">
        <f t="shared" ref="O290:O352" si="26">+IF(A290&gt;0,1,0)</f>
        <v>1</v>
      </c>
    </row>
    <row r="291" spans="1:15" x14ac:dyDescent="0.2">
      <c r="A291" s="182" t="str">
        <f>'30'!A3</f>
        <v>74100-G02</v>
      </c>
      <c r="B291" t="str">
        <f>IFERROR(LEFT(IFERROR(INDEX(Sheet5!$C$2:$C$1300,MATCH($A291,Sheet5!$A$2:$A$1300,0)),"-"),FIND(",",IFERROR(INDEX(Sheet5!$C$2:$C$1300,MATCH($A291,Sheet5!$A$2:$A$1300,0)),"-"),1)-1),IFERROR(INDEX(Sheet5!$C$2:$C$1300,MATCH($A291,Sheet5!$A$2:$A$1300,0)),"-"))</f>
        <v xml:space="preserve">Intercompany-EPH                                            </v>
      </c>
      <c r="C291" s="186">
        <f>IFERROR(-INDEX(Lookup!$BH$9:$BH$2065,MATCH($A291,Lookup!$A$9:$A$2065,0)),0)</f>
        <v>0</v>
      </c>
      <c r="D291" s="186">
        <f>IFERROR(-INDEX(Lookup!$BJ$9:$BJ$2065,MATCH($A291,Lookup!$A$9:$A$2065,0)),0)</f>
        <v>0</v>
      </c>
      <c r="E291" s="201">
        <f t="shared" ref="E291:E308" si="27">+C291-D291</f>
        <v>0</v>
      </c>
      <c r="O291" s="182">
        <f t="shared" si="26"/>
        <v>1</v>
      </c>
    </row>
    <row r="292" spans="1:15" x14ac:dyDescent="0.2">
      <c r="A292" s="182" t="str">
        <f>'30'!A4</f>
        <v>74100-G03</v>
      </c>
      <c r="B292" t="str">
        <f>IFERROR(LEFT(IFERROR(INDEX(Sheet5!$C$2:$C$1300,MATCH($A292,Sheet5!$A$2:$A$1300,0)),"-"),FIND(",",IFERROR(INDEX(Sheet5!$C$2:$C$1300,MATCH($A292,Sheet5!$A$2:$A$1300,0)),"-"),1)-1),IFERROR(INDEX(Sheet5!$C$2:$C$1300,MATCH($A292,Sheet5!$A$2:$A$1300,0)),"-"))</f>
        <v xml:space="preserve">Intercompany-EPI                                            </v>
      </c>
      <c r="C292" s="186">
        <f>IFERROR(-INDEX(Lookup!$BH$9:$BH$2065,MATCH($A292,Lookup!$A$9:$A$2065,0)),0)</f>
        <v>0</v>
      </c>
      <c r="D292" s="186">
        <f>IFERROR(-INDEX(Lookup!$BJ$9:$BJ$2065,MATCH($A292,Lookup!$A$9:$A$2065,0)),0)</f>
        <v>0</v>
      </c>
      <c r="E292" s="201">
        <f t="shared" si="27"/>
        <v>0</v>
      </c>
      <c r="O292" s="182">
        <f t="shared" si="26"/>
        <v>1</v>
      </c>
    </row>
    <row r="293" spans="1:15" x14ac:dyDescent="0.2">
      <c r="A293" s="182" t="str">
        <f>'30'!A5</f>
        <v>74100-G04</v>
      </c>
      <c r="B293" t="str">
        <f>IFERROR(LEFT(IFERROR(INDEX(Sheet5!$C$2:$C$1300,MATCH($A293,Sheet5!$A$2:$A$1300,0)),"-"),FIND(",",IFERROR(INDEX(Sheet5!$C$2:$C$1300,MATCH($A293,Sheet5!$A$2:$A$1300,0)),"-"),1)-1),IFERROR(INDEX(Sheet5!$C$2:$C$1300,MATCH($A293,Sheet5!$A$2:$A$1300,0)),"-"))</f>
        <v xml:space="preserve">Intercompany-FPP                                            </v>
      </c>
      <c r="C293" s="186">
        <f>IFERROR(-INDEX(Lookup!$BH$9:$BH$2065,MATCH($A293,Lookup!$A$9:$A$2065,0)),0)</f>
        <v>0</v>
      </c>
      <c r="D293" s="186">
        <f>IFERROR(-INDEX(Lookup!$BJ$9:$BJ$2065,MATCH($A293,Lookup!$A$9:$A$2065,0)),0)</f>
        <v>0</v>
      </c>
      <c r="E293" s="201">
        <f t="shared" si="27"/>
        <v>0</v>
      </c>
      <c r="O293" s="182">
        <f t="shared" si="26"/>
        <v>1</v>
      </c>
    </row>
    <row r="294" spans="1:15" x14ac:dyDescent="0.2">
      <c r="A294" s="182" t="str">
        <f>'30'!A6</f>
        <v>74100-G05</v>
      </c>
      <c r="B294" t="str">
        <f>IFERROR(LEFT(IFERROR(INDEX(Sheet5!$C$2:$C$1300,MATCH($A294,Sheet5!$A$2:$A$1300,0)),"-"),FIND(",",IFERROR(INDEX(Sheet5!$C$2:$C$1300,MATCH($A294,Sheet5!$A$2:$A$1300,0)),"-"),1)-1),IFERROR(INDEX(Sheet5!$C$2:$C$1300,MATCH($A294,Sheet5!$A$2:$A$1300,0)),"-"))</f>
        <v xml:space="preserve">Intercompany-GBLT                                           </v>
      </c>
      <c r="C294" s="186">
        <f>IFERROR(-INDEX(Lookup!$BH$9:$BH$2065,MATCH($A294,Lookup!$A$9:$A$2065,0)),0)</f>
        <v>-6164693.6699999999</v>
      </c>
      <c r="D294" s="186">
        <f>IFERROR(-INDEX(Lookup!$BJ$9:$BJ$2065,MATCH($A294,Lookup!$A$9:$A$2065,0)),0)</f>
        <v>-5982127.3799999999</v>
      </c>
      <c r="E294" s="201">
        <f t="shared" si="27"/>
        <v>-182566.29000000004</v>
      </c>
      <c r="O294" s="182">
        <f t="shared" si="26"/>
        <v>1</v>
      </c>
    </row>
    <row r="295" spans="1:15" x14ac:dyDescent="0.2">
      <c r="A295" s="182" t="str">
        <f>'30'!A7</f>
        <v>74100-G06</v>
      </c>
      <c r="B295" t="str">
        <f>IFERROR(LEFT(IFERROR(INDEX(Sheet5!$C$2:$C$1300,MATCH($A295,Sheet5!$A$2:$A$1300,0)),"-"),FIND(",",IFERROR(INDEX(Sheet5!$C$2:$C$1300,MATCH($A295,Sheet5!$A$2:$A$1300,0)),"-"),1)-1),IFERROR(INDEX(Sheet5!$C$2:$C$1300,MATCH($A295,Sheet5!$A$2:$A$1300,0)),"-"))</f>
        <v xml:space="preserve">Intercompany-GIP                                            </v>
      </c>
      <c r="C295" s="186">
        <f>IFERROR(-INDEX(Lookup!$BH$9:$BH$2065,MATCH($A295,Lookup!$A$9:$A$2065,0)),0)</f>
        <v>0</v>
      </c>
      <c r="D295" s="186">
        <f>IFERROR(-INDEX(Lookup!$BJ$9:$BJ$2065,MATCH($A295,Lookup!$A$9:$A$2065,0)),0)</f>
        <v>0</v>
      </c>
      <c r="E295" s="201">
        <f t="shared" si="27"/>
        <v>0</v>
      </c>
      <c r="O295" s="182">
        <f t="shared" si="26"/>
        <v>1</v>
      </c>
    </row>
    <row r="296" spans="1:15" x14ac:dyDescent="0.2">
      <c r="A296" s="182" t="str">
        <f>'30'!A8</f>
        <v>74100-G07</v>
      </c>
      <c r="B296" t="str">
        <f>IFERROR(LEFT(IFERROR(INDEX(Sheet5!$C$2:$C$1300,MATCH($A296,Sheet5!$A$2:$A$1300,0)),"-"),FIND(",",IFERROR(INDEX(Sheet5!$C$2:$C$1300,MATCH($A296,Sheet5!$A$2:$A$1300,0)),"-"),1)-1),IFERROR(INDEX(Sheet5!$C$2:$C$1300,MATCH($A296,Sheet5!$A$2:$A$1300,0)),"-"))</f>
        <v xml:space="preserve">Intercompany-GPM                                            </v>
      </c>
      <c r="C296" s="186">
        <f>IFERROR(-INDEX(Lookup!$BH$9:$BH$2065,MATCH($A296,Lookup!$A$9:$A$2065,0)),0)</f>
        <v>0</v>
      </c>
      <c r="D296" s="186">
        <f>IFERROR(-INDEX(Lookup!$BJ$9:$BJ$2065,MATCH($A296,Lookup!$A$9:$A$2065,0)),0)</f>
        <v>-75000</v>
      </c>
      <c r="E296" s="201">
        <f t="shared" si="27"/>
        <v>75000</v>
      </c>
      <c r="O296" s="182">
        <f t="shared" si="26"/>
        <v>1</v>
      </c>
    </row>
    <row r="297" spans="1:15" x14ac:dyDescent="0.2">
      <c r="A297" s="182" t="str">
        <f>'30'!A9</f>
        <v>74100-G08</v>
      </c>
      <c r="B297" t="str">
        <f>IFERROR(LEFT(IFERROR(INDEX(Sheet5!$C$2:$C$1300,MATCH($A297,Sheet5!$A$2:$A$1300,0)),"-"),FIND(",",IFERROR(INDEX(Sheet5!$C$2:$C$1300,MATCH($A297,Sheet5!$A$2:$A$1300,0)),"-"),1)-1),IFERROR(INDEX(Sheet5!$C$2:$C$1300,MATCH($A297,Sheet5!$A$2:$A$1300,0)),"-"))</f>
        <v xml:space="preserve">Intercompany-OPC                                            </v>
      </c>
      <c r="C297" s="186">
        <f>IFERROR(-INDEX(Lookup!$BH$9:$BH$2065,MATCH($A297,Lookup!$A$9:$A$2065,0)),0)</f>
        <v>0</v>
      </c>
      <c r="D297" s="186">
        <f>IFERROR(-INDEX(Lookup!$BJ$9:$BJ$2065,MATCH($A297,Lookup!$A$9:$A$2065,0)),0)</f>
        <v>0</v>
      </c>
      <c r="E297" s="201">
        <f t="shared" si="27"/>
        <v>0</v>
      </c>
      <c r="O297" s="182">
        <f t="shared" si="26"/>
        <v>1</v>
      </c>
    </row>
    <row r="298" spans="1:15" x14ac:dyDescent="0.2">
      <c r="A298" s="182" t="str">
        <f>'30'!A10</f>
        <v>74100-G09</v>
      </c>
      <c r="B298" t="str">
        <f>IFERROR(LEFT(IFERROR(INDEX(Sheet5!$C$2:$C$1300,MATCH($A298,Sheet5!$A$2:$A$1300,0)),"-"),FIND(",",IFERROR(INDEX(Sheet5!$C$2:$C$1300,MATCH($A298,Sheet5!$A$2:$A$1300,0)),"-"),1)-1),IFERROR(INDEX(Sheet5!$C$2:$C$1300,MATCH($A298,Sheet5!$A$2:$A$1300,0)),"-"))</f>
        <v xml:space="preserve">Intercompany-RIUP                                           </v>
      </c>
      <c r="C298" s="186">
        <f>IFERROR(-INDEX(Lookup!$BH$9:$BH$2065,MATCH($A298,Lookup!$A$9:$A$2065,0)),0)</f>
        <v>0</v>
      </c>
      <c r="D298" s="186">
        <f>IFERROR(-INDEX(Lookup!$BJ$9:$BJ$2065,MATCH($A298,Lookup!$A$9:$A$2065,0)),0)</f>
        <v>0</v>
      </c>
      <c r="E298" s="201">
        <f t="shared" si="27"/>
        <v>0</v>
      </c>
      <c r="O298" s="182">
        <f t="shared" si="26"/>
        <v>1</v>
      </c>
    </row>
    <row r="299" spans="1:15" x14ac:dyDescent="0.2">
      <c r="A299" s="182" t="str">
        <f>'30'!A11</f>
        <v>74100-G10</v>
      </c>
      <c r="B299" t="str">
        <f>IFERROR(LEFT(IFERROR(INDEX(Sheet5!$C$2:$C$1300,MATCH($A299,Sheet5!$A$2:$A$1300,0)),"-"),FIND(",",IFERROR(INDEX(Sheet5!$C$2:$C$1300,MATCH($A299,Sheet5!$A$2:$A$1300,0)),"-"),1)-1),IFERROR(INDEX(Sheet5!$C$2:$C$1300,MATCH($A299,Sheet5!$A$2:$A$1300,0)),"-"))</f>
        <v xml:space="preserve">Intercompany-ROOTS                                          </v>
      </c>
      <c r="C299" s="186">
        <f>IFERROR(-INDEX(Lookup!$BH$9:$BH$2065,MATCH($A299,Lookup!$A$9:$A$2065,0)),0)</f>
        <v>0</v>
      </c>
      <c r="D299" s="186">
        <f>IFERROR(-INDEX(Lookup!$BJ$9:$BJ$2065,MATCH($A299,Lookup!$A$9:$A$2065,0)),0)</f>
        <v>0</v>
      </c>
      <c r="E299" s="201">
        <f t="shared" si="27"/>
        <v>0</v>
      </c>
      <c r="O299" s="182">
        <f t="shared" si="26"/>
        <v>1</v>
      </c>
    </row>
    <row r="300" spans="1:15" x14ac:dyDescent="0.2">
      <c r="A300" s="182" t="str">
        <f>'30'!A12</f>
        <v>74100-G11</v>
      </c>
      <c r="B300" t="str">
        <f>IFERROR(LEFT(IFERROR(INDEX(Sheet5!$C$2:$C$1300,MATCH($A300,Sheet5!$A$2:$A$1300,0)),"-"),FIND(",",IFERROR(INDEX(Sheet5!$C$2:$C$1300,MATCH($A300,Sheet5!$A$2:$A$1300,0)),"-"),1)-1),IFERROR(INDEX(Sheet5!$C$2:$C$1300,MATCH($A300,Sheet5!$A$2:$A$1300,0)),"-"))</f>
        <v xml:space="preserve">Intercompany-SOLE                                           </v>
      </c>
      <c r="C300" s="186">
        <f>IFERROR(-INDEX(Lookup!$BH$9:$BH$2065,MATCH($A300,Lookup!$A$9:$A$2065,0)),0)</f>
        <v>0</v>
      </c>
      <c r="D300" s="186">
        <f>IFERROR(-INDEX(Lookup!$BJ$9:$BJ$2065,MATCH($A300,Lookup!$A$9:$A$2065,0)),0)</f>
        <v>0</v>
      </c>
      <c r="E300" s="201">
        <f t="shared" si="27"/>
        <v>0</v>
      </c>
      <c r="O300" s="182">
        <f t="shared" si="26"/>
        <v>1</v>
      </c>
    </row>
    <row r="301" spans="1:15" x14ac:dyDescent="0.2">
      <c r="A301" s="182" t="str">
        <f>'30'!A13</f>
        <v>74100-G13</v>
      </c>
      <c r="B301" t="str">
        <f>IFERROR(LEFT(IFERROR(INDEX(Sheet5!$C$2:$C$1300,MATCH($A301,Sheet5!$A$2:$A$1300,0)),"-"),FIND(",",IFERROR(INDEX(Sheet5!$C$2:$C$1300,MATCH($A301,Sheet5!$A$2:$A$1300,0)),"-"),1)-1),IFERROR(INDEX(Sheet5!$C$2:$C$1300,MATCH($A301,Sheet5!$A$2:$A$1300,0)),"-"))</f>
        <v xml:space="preserve">Intercompany-TAT                                            </v>
      </c>
      <c r="C301" s="186">
        <f>IFERROR(-INDEX(Lookup!$BH$9:$BH$2065,MATCH($A301,Lookup!$A$9:$A$2065,0)),0)</f>
        <v>0</v>
      </c>
      <c r="D301" s="186">
        <f>IFERROR(-INDEX(Lookup!$BJ$9:$BJ$2065,MATCH($A301,Lookup!$A$9:$A$2065,0)),0)</f>
        <v>0</v>
      </c>
      <c r="E301" s="201">
        <f t="shared" si="27"/>
        <v>0</v>
      </c>
      <c r="O301" s="182">
        <f t="shared" si="26"/>
        <v>1</v>
      </c>
    </row>
    <row r="302" spans="1:15" x14ac:dyDescent="0.2">
      <c r="A302" s="182" t="str">
        <f>'30'!A14</f>
        <v>74100-G14</v>
      </c>
      <c r="B302" t="str">
        <f>IFERROR(LEFT(IFERROR(INDEX(Sheet5!$C$2:$C$1300,MATCH($A302,Sheet5!$A$2:$A$1300,0)),"-"),FIND(",",IFERROR(INDEX(Sheet5!$C$2:$C$1300,MATCH($A302,Sheet5!$A$2:$A$1300,0)),"-"),1)-1),IFERROR(INDEX(Sheet5!$C$2:$C$1300,MATCH($A302,Sheet5!$A$2:$A$1300,0)),"-"))</f>
        <v xml:space="preserve">Intercompany-TMV                                            </v>
      </c>
      <c r="C302" s="186">
        <f>IFERROR(-INDEX(Lookup!$BH$9:$BH$2065,MATCH($A302,Lookup!$A$9:$A$2065,0)),0)</f>
        <v>0</v>
      </c>
      <c r="D302" s="186">
        <f>IFERROR(-INDEX(Lookup!$BJ$9:$BJ$2065,MATCH($A302,Lookup!$A$9:$A$2065,0)),0)</f>
        <v>0</v>
      </c>
      <c r="E302" s="201">
        <f t="shared" si="27"/>
        <v>0</v>
      </c>
      <c r="O302" s="182">
        <f t="shared" si="26"/>
        <v>1</v>
      </c>
    </row>
    <row r="303" spans="1:15" x14ac:dyDescent="0.2">
      <c r="A303" s="182" t="str">
        <f>'30'!A15</f>
        <v>74100-G15</v>
      </c>
      <c r="B303" t="str">
        <f>IFERROR(LEFT(IFERROR(INDEX(Sheet5!$C$2:$C$1300,MATCH($A303,Sheet5!$A$2:$A$1300,0)),"-"),FIND(",",IFERROR(INDEX(Sheet5!$C$2:$C$1300,MATCH($A303,Sheet5!$A$2:$A$1300,0)),"-"),1)-1),IFERROR(INDEX(Sheet5!$C$2:$C$1300,MATCH($A303,Sheet5!$A$2:$A$1300,0)),"-"))</f>
        <v xml:space="preserve">Intercompany-TMR                                            </v>
      </c>
      <c r="C303" s="186">
        <f>IFERROR(-INDEX(Lookup!$BH$9:$BH$2065,MATCH($A303,Lookup!$A$9:$A$2065,0)),0)</f>
        <v>0</v>
      </c>
      <c r="D303" s="186">
        <f>IFERROR(-INDEX(Lookup!$BJ$9:$BJ$2065,MATCH($A303,Lookup!$A$9:$A$2065,0)),0)</f>
        <v>0</v>
      </c>
      <c r="E303" s="201">
        <f t="shared" si="27"/>
        <v>0</v>
      </c>
      <c r="O303" s="182">
        <f t="shared" si="26"/>
        <v>1</v>
      </c>
    </row>
    <row r="304" spans="1:15" hidden="1" x14ac:dyDescent="0.2">
      <c r="A304" s="182">
        <f>'30'!A16</f>
        <v>0</v>
      </c>
      <c r="B304" t="str">
        <f>IFERROR(LEFT(IFERROR(INDEX(Sheet5!$C$2:$C$1300,MATCH($A304,Sheet5!$A$2:$A$1300,0)),"-"),FIND(",",IFERROR(INDEX(Sheet5!$C$2:$C$1300,MATCH($A304,Sheet5!$A$2:$A$1300,0)),"-"),1)-1),IFERROR(INDEX(Sheet5!$C$2:$C$1300,MATCH($A304,Sheet5!$A$2:$A$1300,0)),"-"))</f>
        <v>-</v>
      </c>
      <c r="C304" s="186">
        <f>IFERROR(-INDEX(Lookup!$BH$9:$BH$2065,MATCH($A304,Lookup!$A$9:$A$2065,0)),0)</f>
        <v>0</v>
      </c>
      <c r="D304" s="186">
        <f>IFERROR(-INDEX(Lookup!$BJ$9:$BJ$2065,MATCH($A304,Lookup!$A$9:$A$2065,0)),0)</f>
        <v>0</v>
      </c>
      <c r="E304" s="201">
        <f t="shared" si="27"/>
        <v>0</v>
      </c>
      <c r="O304" s="182">
        <f t="shared" si="26"/>
        <v>0</v>
      </c>
    </row>
    <row r="305" spans="1:15" hidden="1" x14ac:dyDescent="0.2">
      <c r="A305" s="182">
        <f>'30'!A17</f>
        <v>0</v>
      </c>
      <c r="B305" t="str">
        <f>IFERROR(LEFT(IFERROR(INDEX(Sheet5!$C$2:$C$1300,MATCH($A305,Sheet5!$A$2:$A$1300,0)),"-"),FIND(",",IFERROR(INDEX(Sheet5!$C$2:$C$1300,MATCH($A305,Sheet5!$A$2:$A$1300,0)),"-"),1)-1),IFERROR(INDEX(Sheet5!$C$2:$C$1300,MATCH($A305,Sheet5!$A$2:$A$1300,0)),"-"))</f>
        <v>-</v>
      </c>
      <c r="C305" s="186">
        <f>IFERROR(-INDEX(Lookup!$BH$9:$BH$2065,MATCH($A305,Lookup!$A$9:$A$2065,0)),0)</f>
        <v>0</v>
      </c>
      <c r="D305" s="186">
        <f>IFERROR(-INDEX(Lookup!$BJ$9:$BJ$2065,MATCH($A305,Lookup!$A$9:$A$2065,0)),0)</f>
        <v>0</v>
      </c>
      <c r="E305" s="201">
        <f t="shared" si="27"/>
        <v>0</v>
      </c>
      <c r="O305" s="182">
        <f t="shared" si="26"/>
        <v>0</v>
      </c>
    </row>
    <row r="306" spans="1:15" hidden="1" x14ac:dyDescent="0.2">
      <c r="A306" s="182">
        <f>'30'!A18</f>
        <v>0</v>
      </c>
      <c r="B306" t="str">
        <f>IFERROR(LEFT(IFERROR(INDEX(Sheet5!$C$2:$C$1300,MATCH($A306,Sheet5!$A$2:$A$1300,0)),"-"),FIND(",",IFERROR(INDEX(Sheet5!$C$2:$C$1300,MATCH($A306,Sheet5!$A$2:$A$1300,0)),"-"),1)-1),IFERROR(INDEX(Sheet5!$C$2:$C$1300,MATCH($A306,Sheet5!$A$2:$A$1300,0)),"-"))</f>
        <v>-</v>
      </c>
      <c r="C306" s="186">
        <f>IFERROR(-INDEX(Lookup!$BH$9:$BH$2065,MATCH($A306,Lookup!$A$9:$A$2065,0)),0)</f>
        <v>0</v>
      </c>
      <c r="D306" s="186">
        <f>IFERROR(-INDEX(Lookup!$BJ$9:$BJ$2065,MATCH($A306,Lookup!$A$9:$A$2065,0)),0)</f>
        <v>0</v>
      </c>
      <c r="E306" s="201">
        <f t="shared" si="27"/>
        <v>0</v>
      </c>
      <c r="O306" s="182">
        <f t="shared" si="26"/>
        <v>0</v>
      </c>
    </row>
    <row r="307" spans="1:15" hidden="1" x14ac:dyDescent="0.2">
      <c r="A307" s="182">
        <f>'30'!A19</f>
        <v>0</v>
      </c>
      <c r="B307" t="str">
        <f>IFERROR(LEFT(IFERROR(INDEX(Sheet5!$C$2:$C$1300,MATCH($A307,Sheet5!$A$2:$A$1300,0)),"-"),FIND(",",IFERROR(INDEX(Sheet5!$C$2:$C$1300,MATCH($A307,Sheet5!$A$2:$A$1300,0)),"-"),1)-1),IFERROR(INDEX(Sheet5!$C$2:$C$1300,MATCH($A307,Sheet5!$A$2:$A$1300,0)),"-"))</f>
        <v>-</v>
      </c>
      <c r="C307" s="186">
        <f>IFERROR(-INDEX(Lookup!$BH$9:$BH$2065,MATCH($A307,Lookup!$A$9:$A$2065,0)),0)</f>
        <v>0</v>
      </c>
      <c r="D307" s="186">
        <f>IFERROR(-INDEX(Lookup!$BJ$9:$BJ$2065,MATCH($A307,Lookup!$A$9:$A$2065,0)),0)</f>
        <v>0</v>
      </c>
      <c r="E307" s="201">
        <f t="shared" si="27"/>
        <v>0</v>
      </c>
      <c r="O307" s="182">
        <f t="shared" si="26"/>
        <v>0</v>
      </c>
    </row>
    <row r="308" spans="1:15" hidden="1" x14ac:dyDescent="0.2">
      <c r="A308" s="182">
        <f>'30'!A20</f>
        <v>0</v>
      </c>
      <c r="B308" t="str">
        <f>IFERROR(LEFT(IFERROR(INDEX(Sheet5!$C$2:$C$1300,MATCH($A308,Sheet5!$A$2:$A$1300,0)),"-"),FIND(",",IFERROR(INDEX(Sheet5!$C$2:$C$1300,MATCH($A308,Sheet5!$A$2:$A$1300,0)),"-"),1)-1),IFERROR(INDEX(Sheet5!$C$2:$C$1300,MATCH($A308,Sheet5!$A$2:$A$1300,0)),"-"))</f>
        <v>-</v>
      </c>
      <c r="C308" s="186">
        <f>IFERROR(-INDEX(Lookup!$BH$9:$BH$2065,MATCH($A308,Lookup!$A$9:$A$2065,0)),0)</f>
        <v>0</v>
      </c>
      <c r="D308" s="186">
        <f>IFERROR(-INDEX(Lookup!$BJ$9:$BJ$2065,MATCH($A308,Lookup!$A$9:$A$2065,0)),0)</f>
        <v>0</v>
      </c>
      <c r="E308" s="201">
        <f t="shared" si="27"/>
        <v>0</v>
      </c>
      <c r="O308" s="182">
        <f t="shared" si="26"/>
        <v>0</v>
      </c>
    </row>
    <row r="309" spans="1:15" x14ac:dyDescent="0.2">
      <c r="B309" s="184" t="s">
        <v>453</v>
      </c>
      <c r="C309" s="186">
        <f>SUM(C290:C308)</f>
        <v>-6164693.6699999999</v>
      </c>
      <c r="D309" s="186">
        <f>SUM(D290:D308)</f>
        <v>-6057127.3799999999</v>
      </c>
      <c r="E309" s="183">
        <f t="shared" si="19"/>
        <v>-107566.29000000004</v>
      </c>
      <c r="O309" s="182">
        <v>1</v>
      </c>
    </row>
    <row r="310" spans="1:15" x14ac:dyDescent="0.2">
      <c r="B310" s="187" t="s">
        <v>487</v>
      </c>
      <c r="C310" s="186"/>
      <c r="D310" s="186"/>
      <c r="E310" s="183">
        <f t="shared" ref="E310:E320" si="28">+C310-D310</f>
        <v>0</v>
      </c>
      <c r="O310" s="182">
        <v>1</v>
      </c>
    </row>
    <row r="311" spans="1:15" x14ac:dyDescent="0.2">
      <c r="A311" s="182" t="str">
        <f>'31'!A2</f>
        <v>75200-H01</v>
      </c>
      <c r="B311" t="str">
        <f>IFERROR(LEFT(IFERROR(INDEX(Sheet5!$C$2:$C$1300,MATCH($A311,Sheet5!$A$2:$A$1300,0)),"-"),FIND(",",IFERROR(INDEX(Sheet5!$C$2:$C$1300,MATCH($A311,Sheet5!$A$2:$A$1300,0)),"-"),1)-1),IFERROR(INDEX(Sheet5!$C$2:$C$1300,MATCH($A311,Sheet5!$A$2:$A$1300,0)),"-"))</f>
        <v xml:space="preserve">Trusts-APT                                                  </v>
      </c>
      <c r="C311" s="186">
        <f>IFERROR(-INDEX(Lookup!$BH$9:$BH$2065,MATCH($A311,Lookup!$A$9:$A$2065,0)),0)</f>
        <v>0</v>
      </c>
      <c r="D311" s="186">
        <f>IFERROR(-INDEX(Lookup!$BJ$9:$BJ$2065,MATCH($A311,Lookup!$A$9:$A$2065,0)),0)</f>
        <v>0</v>
      </c>
      <c r="E311" s="201">
        <f t="shared" si="28"/>
        <v>0</v>
      </c>
      <c r="O311" s="182">
        <f t="shared" si="26"/>
        <v>1</v>
      </c>
    </row>
    <row r="312" spans="1:15" x14ac:dyDescent="0.2">
      <c r="A312" s="182" t="str">
        <f>'31'!A3</f>
        <v>75200-H02</v>
      </c>
      <c r="B312" t="str">
        <f>IFERROR(LEFT(IFERROR(INDEX(Sheet5!$C$2:$C$1300,MATCH($A312,Sheet5!$A$2:$A$1300,0)),"-"),FIND(",",IFERROR(INDEX(Sheet5!$C$2:$C$1300,MATCH($A312,Sheet5!$A$2:$A$1300,0)),"-"),1)-1),IFERROR(INDEX(Sheet5!$C$2:$C$1300,MATCH($A312,Sheet5!$A$2:$A$1300,0)),"-"))</f>
        <v xml:space="preserve">Trusts-JMFT                                                 </v>
      </c>
      <c r="C312" s="186">
        <f>IFERROR(-INDEX(Lookup!$BH$9:$BH$2065,MATCH($A312,Lookup!$A$9:$A$2065,0)),0)</f>
        <v>0</v>
      </c>
      <c r="D312" s="186">
        <f>IFERROR(-INDEX(Lookup!$BJ$9:$BJ$2065,MATCH($A312,Lookup!$A$9:$A$2065,0)),0)</f>
        <v>0</v>
      </c>
      <c r="E312" s="201">
        <f t="shared" ref="E312:E316" si="29">+C312-D312</f>
        <v>0</v>
      </c>
      <c r="O312" s="182">
        <f t="shared" si="26"/>
        <v>1</v>
      </c>
    </row>
    <row r="313" spans="1:15" hidden="1" x14ac:dyDescent="0.2">
      <c r="A313" s="182">
        <f>'31'!A4</f>
        <v>0</v>
      </c>
      <c r="B313" t="str">
        <f>IFERROR(LEFT(IFERROR(INDEX(Sheet5!$C$2:$C$1300,MATCH($A313,Sheet5!$A$2:$A$1300,0)),"-"),FIND(",",IFERROR(INDEX(Sheet5!$C$2:$C$1300,MATCH($A313,Sheet5!$A$2:$A$1300,0)),"-"),1)-1),IFERROR(INDEX(Sheet5!$C$2:$C$1300,MATCH($A313,Sheet5!$A$2:$A$1300,0)),"-"))</f>
        <v>-</v>
      </c>
      <c r="C313" s="186">
        <f>IFERROR(-INDEX(Lookup!$BH$9:$BH$2065,MATCH($A313,Lookup!$A$9:$A$2065,0)),0)</f>
        <v>0</v>
      </c>
      <c r="D313" s="186">
        <f>IFERROR(-INDEX(Lookup!$BJ$9:$BJ$2065,MATCH($A313,Lookup!$A$9:$A$2065,0)),0)</f>
        <v>0</v>
      </c>
      <c r="E313" s="201">
        <f t="shared" si="29"/>
        <v>0</v>
      </c>
      <c r="O313" s="182">
        <f t="shared" si="26"/>
        <v>0</v>
      </c>
    </row>
    <row r="314" spans="1:15" hidden="1" x14ac:dyDescent="0.2">
      <c r="A314" s="182">
        <f>'31'!A5</f>
        <v>0</v>
      </c>
      <c r="B314" t="str">
        <f>IFERROR(LEFT(IFERROR(INDEX(Sheet5!$C$2:$C$1300,MATCH($A314,Sheet5!$A$2:$A$1300,0)),"-"),FIND(",",IFERROR(INDEX(Sheet5!$C$2:$C$1300,MATCH($A314,Sheet5!$A$2:$A$1300,0)),"-"),1)-1),IFERROR(INDEX(Sheet5!$C$2:$C$1300,MATCH($A314,Sheet5!$A$2:$A$1300,0)),"-"))</f>
        <v>-</v>
      </c>
      <c r="C314" s="186">
        <f>IFERROR(-INDEX(Lookup!$BH$9:$BH$2065,MATCH($A314,Lookup!$A$9:$A$2065,0)),0)</f>
        <v>0</v>
      </c>
      <c r="D314" s="186">
        <f>IFERROR(-INDEX(Lookup!$BJ$9:$BJ$2065,MATCH($A314,Lookup!$A$9:$A$2065,0)),0)</f>
        <v>0</v>
      </c>
      <c r="E314" s="201">
        <f t="shared" si="29"/>
        <v>0</v>
      </c>
      <c r="O314" s="182">
        <f t="shared" si="26"/>
        <v>0</v>
      </c>
    </row>
    <row r="315" spans="1:15" hidden="1" x14ac:dyDescent="0.2">
      <c r="A315" s="182">
        <f>'31'!A6</f>
        <v>0</v>
      </c>
      <c r="B315" t="str">
        <f>IFERROR(LEFT(IFERROR(INDEX(Sheet5!$C$2:$C$1300,MATCH($A315,Sheet5!$A$2:$A$1300,0)),"-"),FIND(",",IFERROR(INDEX(Sheet5!$C$2:$C$1300,MATCH($A315,Sheet5!$A$2:$A$1300,0)),"-"),1)-1),IFERROR(INDEX(Sheet5!$C$2:$C$1300,MATCH($A315,Sheet5!$A$2:$A$1300,0)),"-"))</f>
        <v>-</v>
      </c>
      <c r="C315" s="186">
        <f>IFERROR(-INDEX(Lookup!$BH$9:$BH$2065,MATCH($A315,Lookup!$A$9:$A$2065,0)),0)</f>
        <v>0</v>
      </c>
      <c r="D315" s="186">
        <f>IFERROR(-INDEX(Lookup!$BJ$9:$BJ$2065,MATCH($A315,Lookup!$A$9:$A$2065,0)),0)</f>
        <v>0</v>
      </c>
      <c r="E315" s="201">
        <f t="shared" si="29"/>
        <v>0</v>
      </c>
      <c r="O315" s="182">
        <f t="shared" si="26"/>
        <v>0</v>
      </c>
    </row>
    <row r="316" spans="1:15" hidden="1" x14ac:dyDescent="0.2">
      <c r="A316" s="182">
        <f>'31'!A7</f>
        <v>0</v>
      </c>
      <c r="B316" t="str">
        <f>IFERROR(LEFT(IFERROR(INDEX(Sheet5!$C$2:$C$1300,MATCH($A316,Sheet5!$A$2:$A$1300,0)),"-"),FIND(",",IFERROR(INDEX(Sheet5!$C$2:$C$1300,MATCH($A316,Sheet5!$A$2:$A$1300,0)),"-"),1)-1),IFERROR(INDEX(Sheet5!$C$2:$C$1300,MATCH($A316,Sheet5!$A$2:$A$1300,0)),"-"))</f>
        <v>-</v>
      </c>
      <c r="C316" s="186">
        <f>IFERROR(-INDEX(Lookup!$BH$9:$BH$2065,MATCH($A316,Lookup!$A$9:$A$2065,0)),0)</f>
        <v>0</v>
      </c>
      <c r="D316" s="186">
        <f>IFERROR(-INDEX(Lookup!$BJ$9:$BJ$2065,MATCH($A316,Lookup!$A$9:$A$2065,0)),0)</f>
        <v>0</v>
      </c>
      <c r="E316" s="201">
        <f t="shared" si="29"/>
        <v>0</v>
      </c>
      <c r="O316" s="182">
        <f t="shared" si="26"/>
        <v>0</v>
      </c>
    </row>
    <row r="317" spans="1:15" x14ac:dyDescent="0.2">
      <c r="B317" s="184" t="s">
        <v>453</v>
      </c>
      <c r="C317" s="186">
        <f>SUM(C311:C316)</f>
        <v>0</v>
      </c>
      <c r="D317" s="186">
        <f>SUM(D311:D316)</f>
        <v>0</v>
      </c>
      <c r="E317" s="183">
        <f t="shared" si="28"/>
        <v>0</v>
      </c>
      <c r="O317" s="182">
        <v>1</v>
      </c>
    </row>
    <row r="318" spans="1:15" ht="13.5" thickBot="1" x14ac:dyDescent="0.25">
      <c r="A318" s="206" t="s">
        <v>495</v>
      </c>
      <c r="B318" s="184"/>
      <c r="C318" s="188">
        <f>C309+C287+C276+C249+C317</f>
        <v>-6165337.4399999995</v>
      </c>
      <c r="D318" s="188">
        <f t="shared" ref="D318:E318" si="30">D309+D287+D276+D249+D317</f>
        <v>-6218414.7299999995</v>
      </c>
      <c r="E318" s="188">
        <f t="shared" si="30"/>
        <v>53077.289999999921</v>
      </c>
      <c r="H318" s="240"/>
      <c r="O318" s="182">
        <v>1</v>
      </c>
    </row>
    <row r="319" spans="1:15" ht="13.5" thickTop="1" x14ac:dyDescent="0.2">
      <c r="B319" s="184"/>
      <c r="C319" s="186"/>
      <c r="D319" s="186"/>
      <c r="E319" s="183"/>
      <c r="O319" s="182">
        <v>1</v>
      </c>
    </row>
    <row r="320" spans="1:15" ht="13.5" thickBot="1" x14ac:dyDescent="0.25">
      <c r="A320" s="206" t="s">
        <v>494</v>
      </c>
      <c r="B320" s="184"/>
      <c r="C320" s="188">
        <f>C318+C242</f>
        <v>-6017680.5699999994</v>
      </c>
      <c r="D320" s="188">
        <f>D318+D242</f>
        <v>-5722322.9199999999</v>
      </c>
      <c r="E320" s="239">
        <f t="shared" si="28"/>
        <v>-295357.64999999944</v>
      </c>
      <c r="O320" s="182">
        <v>1</v>
      </c>
    </row>
    <row r="321" spans="1:15" ht="13.5" thickTop="1" x14ac:dyDescent="0.2">
      <c r="B321" s="184"/>
      <c r="C321" s="186"/>
      <c r="D321" s="186"/>
      <c r="E321" s="183"/>
      <c r="O321" s="182">
        <v>1</v>
      </c>
    </row>
    <row r="322" spans="1:15" x14ac:dyDescent="0.2">
      <c r="B322" s="184"/>
      <c r="C322" s="186"/>
      <c r="D322" s="186"/>
      <c r="E322" s="183"/>
      <c r="O322" s="182">
        <v>1</v>
      </c>
    </row>
    <row r="323" spans="1:15" x14ac:dyDescent="0.2">
      <c r="A323" s="187" t="s">
        <v>493</v>
      </c>
      <c r="B323" s="187"/>
      <c r="C323" s="186"/>
      <c r="D323" s="186"/>
      <c r="E323" s="183"/>
      <c r="O323" s="182">
        <v>1</v>
      </c>
    </row>
    <row r="324" spans="1:15" x14ac:dyDescent="0.2">
      <c r="A324" s="187"/>
      <c r="B324" s="187"/>
      <c r="C324" s="186"/>
      <c r="D324" s="186"/>
      <c r="E324" s="183"/>
      <c r="O324" s="182">
        <v>1</v>
      </c>
    </row>
    <row r="325" spans="1:15" x14ac:dyDescent="0.2">
      <c r="A325" s="182" t="str">
        <f>'32'!A2</f>
        <v>90100-G12</v>
      </c>
      <c r="B325" t="str">
        <f>IFERROR(LEFT(IFERROR(INDEX(Sheet5!$C$2:$C$1300,MATCH($A325,Sheet5!$A$2:$A$1300,0)),"-"),FIND(",",IFERROR(INDEX(Sheet5!$C$2:$C$1300,MATCH($A325,Sheet5!$A$2:$A$1300,0)),"-"),1)-1),IFERROR(INDEX(Sheet5!$C$2:$C$1300,MATCH($A325,Sheet5!$A$2:$A$1300,0)),"-"))</f>
        <v xml:space="preserve">Retained Earnings-TAR                                       </v>
      </c>
      <c r="C325" s="186">
        <f>IFERROR(INDEX(Lookup!$BH$9:$BH$2065,MATCH($A325,Lookup!$A$9:$A$2065,0)),0)-Sheet7!$F$2</f>
        <v>-6722322.9199999999</v>
      </c>
      <c r="D325" s="186">
        <f>IFERROR(INDEX(Lookup!$BJ$9:$BJ$2065,MATCH($A325,Lookup!$A$9:$A$2065,0)),0)-Sheet7!$F$3</f>
        <v>-6685670.9800000004</v>
      </c>
      <c r="E325" s="201">
        <f>+C325-D325</f>
        <v>-36651.939999999478</v>
      </c>
      <c r="I325" s="270"/>
      <c r="O325" s="182">
        <f t="shared" si="26"/>
        <v>1</v>
      </c>
    </row>
    <row r="326" spans="1:15" x14ac:dyDescent="0.2">
      <c r="A326" s="182" t="str">
        <f>'32'!A3</f>
        <v>90120-G12</v>
      </c>
      <c r="B326" t="str">
        <f>IFERROR(LEFT(IFERROR(INDEX(Sheet5!$C$2:$C$1300,MATCH($A326,Sheet5!$A$2:$A$1300,0)),"-"),FIND(",",IFERROR(INDEX(Sheet5!$C$2:$C$1300,MATCH($A326,Sheet5!$A$2:$A$1300,0)),"-"),1)-1),IFERROR(INDEX(Sheet5!$C$2:$C$1300,MATCH($A326,Sheet5!$A$2:$A$1300,0)),"-"))</f>
        <v xml:space="preserve">Current Earnings-TAR                                        </v>
      </c>
      <c r="C326" s="186">
        <f>IFERROR(INDEX(Lookup!$BH$9:$BH$2065,MATCH($A326,Lookup!$A$9:$A$2065,0)),0)</f>
        <v>0</v>
      </c>
      <c r="D326" s="186">
        <f>IFERROR(INDEX(Lookup!$BJ$9:$BJ$2065,MATCH($A326,Lookup!$A$9:$A$2065,0)),0)</f>
        <v>0</v>
      </c>
      <c r="E326" s="201">
        <f t="shared" ref="E326:E355" si="31">+C326-D326</f>
        <v>0</v>
      </c>
      <c r="O326" s="182">
        <f t="shared" si="26"/>
        <v>1</v>
      </c>
    </row>
    <row r="327" spans="1:15" x14ac:dyDescent="0.2">
      <c r="A327" s="182" t="str">
        <f>'32'!A4</f>
        <v>90140-G12</v>
      </c>
      <c r="B327" t="str">
        <f>IFERROR(LEFT(IFERROR(INDEX(Sheet5!$C$2:$C$1300,MATCH($A357,Sheet5!$A$2:$A$1300,0)),"-"),FIND(",",IFERROR(INDEX(Sheet5!$C$2:$C$1300,MATCH($A357,Sheet5!$A$2:$A$1300,0)),"-"),1)-1),IFERROR(INDEX(Sheet5!$C$2:$C$1300,MATCH($A357,Sheet5!$A$2:$A$1300,0)),"-"))</f>
        <v xml:space="preserve">Issued Capital-TAR                                          </v>
      </c>
      <c r="C327" s="186">
        <f>IFERROR(INDEX(Lookup!$BH$9:$BH$2065,MATCH($A327,Lookup!$A$9:$A$2065,0)),0)</f>
        <v>0</v>
      </c>
      <c r="D327" s="186">
        <f>IFERROR(INDEX(Lookup!$BJ$9:$BJ$2065,MATCH($A327,Lookup!$A$9:$A$2065,0)),0)</f>
        <v>0</v>
      </c>
      <c r="E327" s="201">
        <f t="shared" si="31"/>
        <v>0</v>
      </c>
      <c r="O327" s="182">
        <f>+IF(A357&gt;0,1,0)</f>
        <v>1</v>
      </c>
    </row>
    <row r="328" spans="1:15" x14ac:dyDescent="0.2">
      <c r="A328" s="182" t="str">
        <f>'32'!A5</f>
        <v>90300-G12</v>
      </c>
      <c r="B328" t="str">
        <f>IFERROR(LEFT(IFERROR(INDEX(Sheet5!$C$2:$C$1300,MATCH($A328,Sheet5!$A$2:$A$1300,0)),"-"),FIND(",",IFERROR(INDEX(Sheet5!$C$2:$C$1300,MATCH($A328,Sheet5!$A$2:$A$1300,0)),"-"),1)-1),IFERROR(INDEX(Sheet5!$C$2:$C$1300,MATCH($A328,Sheet5!$A$2:$A$1300,0)),"-"))</f>
        <v xml:space="preserve">EPI Communications Pty Ltd-TAR                              </v>
      </c>
      <c r="C328" s="186">
        <f>IFERROR(INDEX(Lookup!$BH$9:$BH$2065,MATCH($A328,Lookup!$A$9:$A$2065,0)),0)</f>
        <v>1000000</v>
      </c>
      <c r="D328" s="186">
        <f>IFERROR(INDEX(Lookup!$BJ$9:$BJ$2065,MATCH($A328,Lookup!$A$9:$A$2065,0)),0)</f>
        <v>1000000</v>
      </c>
      <c r="E328" s="201">
        <f t="shared" si="31"/>
        <v>0</v>
      </c>
      <c r="O328" s="182">
        <f t="shared" si="26"/>
        <v>1</v>
      </c>
    </row>
    <row r="329" spans="1:15" hidden="1" x14ac:dyDescent="0.2">
      <c r="A329" s="182">
        <f>'32'!A6</f>
        <v>0</v>
      </c>
      <c r="B329" t="str">
        <f>IFERROR(LEFT(IFERROR(INDEX(Sheet5!$C$2:$C$1300,MATCH($A329,Sheet5!$A$2:$A$1300,0)),"-"),FIND(",",IFERROR(INDEX(Sheet5!$C$2:$C$1300,MATCH($A329,Sheet5!$A$2:$A$1300,0)),"-"),1)-1),IFERROR(INDEX(Sheet5!$C$2:$C$1300,MATCH($A329,Sheet5!$A$2:$A$1300,0)),"-"))</f>
        <v>-</v>
      </c>
      <c r="C329" s="186">
        <f>IFERROR(INDEX(Lookup!$BH$9:$BH$2065,MATCH($A329,Lookup!$A$9:$A$2065,0)),0)</f>
        <v>0</v>
      </c>
      <c r="D329" s="186">
        <f>IFERROR(INDEX(Lookup!$BJ$9:$BJ$2065,MATCH($A329,Lookup!$A$9:$A$2065,0)),0)</f>
        <v>0</v>
      </c>
      <c r="E329" s="201">
        <f t="shared" si="31"/>
        <v>0</v>
      </c>
      <c r="O329" s="182">
        <f t="shared" si="26"/>
        <v>0</v>
      </c>
    </row>
    <row r="330" spans="1:15" hidden="1" x14ac:dyDescent="0.2">
      <c r="A330" s="182">
        <f>'32'!A7</f>
        <v>0</v>
      </c>
      <c r="B330" t="str">
        <f>IFERROR(LEFT(IFERROR(INDEX(Sheet5!$C$2:$C$1300,MATCH($A330,Sheet5!$A$2:$A$1300,0)),"-"),FIND(",",IFERROR(INDEX(Sheet5!$C$2:$C$1300,MATCH($A330,Sheet5!$A$2:$A$1300,0)),"-"),1)-1),IFERROR(INDEX(Sheet5!$C$2:$C$1300,MATCH($A330,Sheet5!$A$2:$A$1300,0)),"-"))</f>
        <v>-</v>
      </c>
      <c r="C330" s="186">
        <f>IFERROR(INDEX(Lookup!$BH$9:$BH$2065,MATCH($A330,Lookup!$A$9:$A$2065,0)),0)</f>
        <v>0</v>
      </c>
      <c r="D330" s="186">
        <f>IFERROR(INDEX(Lookup!$BJ$9:$BJ$2065,MATCH($A330,Lookup!$A$9:$A$2065,0)),0)</f>
        <v>0</v>
      </c>
      <c r="E330" s="201">
        <f t="shared" si="31"/>
        <v>0</v>
      </c>
      <c r="O330" s="182">
        <f t="shared" si="26"/>
        <v>0</v>
      </c>
    </row>
    <row r="331" spans="1:15" hidden="1" x14ac:dyDescent="0.2">
      <c r="A331" s="182">
        <f>'32'!A8</f>
        <v>0</v>
      </c>
      <c r="B331" t="str">
        <f>IFERROR(LEFT(IFERROR(INDEX(Sheet5!$C$2:$C$1300,MATCH($A331,Sheet5!$A$2:$A$1300,0)),"-"),FIND(",",IFERROR(INDEX(Sheet5!$C$2:$C$1300,MATCH($A331,Sheet5!$A$2:$A$1300,0)),"-"),1)-1),IFERROR(INDEX(Sheet5!$C$2:$C$1300,MATCH($A331,Sheet5!$A$2:$A$1300,0)),"-"))</f>
        <v>-</v>
      </c>
      <c r="C331" s="186">
        <f>IFERROR(INDEX(Lookup!$BH$9:$BH$2065,MATCH($A331,Lookup!$A$9:$A$2065,0)),0)</f>
        <v>0</v>
      </c>
      <c r="D331" s="186">
        <f>IFERROR(INDEX(Lookup!$BJ$9:$BJ$2065,MATCH($A331,Lookup!$A$9:$A$2065,0)),0)</f>
        <v>0</v>
      </c>
      <c r="E331" s="201">
        <f t="shared" si="31"/>
        <v>0</v>
      </c>
      <c r="O331" s="182">
        <f t="shared" si="26"/>
        <v>0</v>
      </c>
    </row>
    <row r="332" spans="1:15" hidden="1" x14ac:dyDescent="0.2">
      <c r="A332" s="182">
        <f>'32'!A9</f>
        <v>0</v>
      </c>
      <c r="B332" t="str">
        <f>IFERROR(LEFT(IFERROR(INDEX(Sheet5!$C$2:$C$1300,MATCH($A332,Sheet5!$A$2:$A$1300,0)),"-"),FIND(",",IFERROR(INDEX(Sheet5!$C$2:$C$1300,MATCH($A332,Sheet5!$A$2:$A$1300,0)),"-"),1)-1),IFERROR(INDEX(Sheet5!$C$2:$C$1300,MATCH($A332,Sheet5!$A$2:$A$1300,0)),"-"))</f>
        <v>-</v>
      </c>
      <c r="C332" s="186">
        <f>IFERROR(INDEX(Lookup!$BH$9:$BH$2065,MATCH($A332,Lookup!$A$9:$A$2065,0)),0)</f>
        <v>0</v>
      </c>
      <c r="D332" s="186">
        <f>IFERROR(INDEX(Lookup!$BJ$9:$BJ$2065,MATCH($A332,Lookup!$A$9:$A$2065,0)),0)</f>
        <v>0</v>
      </c>
      <c r="E332" s="201">
        <f t="shared" si="31"/>
        <v>0</v>
      </c>
      <c r="O332" s="182">
        <f t="shared" si="26"/>
        <v>0</v>
      </c>
    </row>
    <row r="333" spans="1:15" hidden="1" x14ac:dyDescent="0.2">
      <c r="A333" s="182">
        <f>'32'!A10</f>
        <v>0</v>
      </c>
      <c r="B333" t="str">
        <f>IFERROR(LEFT(IFERROR(INDEX(Sheet5!$C$2:$C$1300,MATCH($A333,Sheet5!$A$2:$A$1300,0)),"-"),FIND(",",IFERROR(INDEX(Sheet5!$C$2:$C$1300,MATCH($A333,Sheet5!$A$2:$A$1300,0)),"-"),1)-1),IFERROR(INDEX(Sheet5!$C$2:$C$1300,MATCH($A333,Sheet5!$A$2:$A$1300,0)),"-"))</f>
        <v>-</v>
      </c>
      <c r="C333" s="186">
        <f>IFERROR(INDEX(Lookup!$BH$9:$BH$2065,MATCH($A333,Lookup!$A$9:$A$2065,0)),0)</f>
        <v>0</v>
      </c>
      <c r="D333" s="186">
        <f>IFERROR(INDEX(Lookup!$BJ$9:$BJ$2065,MATCH($A333,Lookup!$A$9:$A$2065,0)),0)</f>
        <v>0</v>
      </c>
      <c r="E333" s="201">
        <f t="shared" si="31"/>
        <v>0</v>
      </c>
      <c r="O333" s="182">
        <f t="shared" si="26"/>
        <v>0</v>
      </c>
    </row>
    <row r="334" spans="1:15" hidden="1" x14ac:dyDescent="0.2">
      <c r="A334" s="182">
        <f>'32'!A11</f>
        <v>0</v>
      </c>
      <c r="B334" t="str">
        <f>IFERROR(LEFT(IFERROR(INDEX(Sheet5!$C$2:$C$1300,MATCH($A334,Sheet5!$A$2:$A$1300,0)),"-"),FIND(",",IFERROR(INDEX(Sheet5!$C$2:$C$1300,MATCH($A334,Sheet5!$A$2:$A$1300,0)),"-"),1)-1),IFERROR(INDEX(Sheet5!$C$2:$C$1300,MATCH($A334,Sheet5!$A$2:$A$1300,0)),"-"))</f>
        <v>-</v>
      </c>
      <c r="C334" s="186">
        <f>IFERROR(INDEX(Lookup!$BH$9:$BH$2065,MATCH($A334,Lookup!$A$9:$A$2065,0)),0)</f>
        <v>0</v>
      </c>
      <c r="D334" s="186">
        <f>IFERROR(INDEX(Lookup!$BJ$9:$BJ$2065,MATCH($A334,Lookup!$A$9:$A$2065,0)),0)</f>
        <v>0</v>
      </c>
      <c r="E334" s="201">
        <f t="shared" si="31"/>
        <v>0</v>
      </c>
      <c r="O334" s="182">
        <f t="shared" si="26"/>
        <v>0</v>
      </c>
    </row>
    <row r="335" spans="1:15" hidden="1" x14ac:dyDescent="0.2">
      <c r="A335" s="182">
        <f>'32'!A12</f>
        <v>0</v>
      </c>
      <c r="B335" t="str">
        <f>IFERROR(LEFT(IFERROR(INDEX(Sheet5!$C$2:$C$1300,MATCH($A335,Sheet5!$A$2:$A$1300,0)),"-"),FIND(",",IFERROR(INDEX(Sheet5!$C$2:$C$1300,MATCH($A335,Sheet5!$A$2:$A$1300,0)),"-"),1)-1),IFERROR(INDEX(Sheet5!$C$2:$C$1300,MATCH($A335,Sheet5!$A$2:$A$1300,0)),"-"))</f>
        <v>-</v>
      </c>
      <c r="C335" s="186">
        <f>IFERROR(INDEX(Lookup!$BH$9:$BH$2065,MATCH($A335,Lookup!$A$9:$A$2065,0)),0)</f>
        <v>0</v>
      </c>
      <c r="D335" s="186">
        <f>IFERROR(INDEX(Lookup!$BJ$9:$BJ$2065,MATCH($A335,Lookup!$A$9:$A$2065,0)),0)</f>
        <v>0</v>
      </c>
      <c r="E335" s="201">
        <f t="shared" si="31"/>
        <v>0</v>
      </c>
      <c r="O335" s="182">
        <f t="shared" si="26"/>
        <v>0</v>
      </c>
    </row>
    <row r="336" spans="1:15" hidden="1" x14ac:dyDescent="0.2">
      <c r="A336" s="182">
        <f>'32'!A13</f>
        <v>0</v>
      </c>
      <c r="B336" t="str">
        <f>IFERROR(LEFT(IFERROR(INDEX(Sheet5!$C$2:$C$1300,MATCH($A336,Sheet5!$A$2:$A$1300,0)),"-"),FIND(",",IFERROR(INDEX(Sheet5!$C$2:$C$1300,MATCH($A336,Sheet5!$A$2:$A$1300,0)),"-"),1)-1),IFERROR(INDEX(Sheet5!$C$2:$C$1300,MATCH($A336,Sheet5!$A$2:$A$1300,0)),"-"))</f>
        <v>-</v>
      </c>
      <c r="C336" s="186">
        <f>IFERROR(INDEX(Lookup!$BH$9:$BH$2065,MATCH($A336,Lookup!$A$9:$A$2065,0)),0)</f>
        <v>0</v>
      </c>
      <c r="D336" s="186">
        <f>IFERROR(INDEX(Lookup!$BJ$9:$BJ$2065,MATCH($A336,Lookup!$A$9:$A$2065,0)),0)</f>
        <v>0</v>
      </c>
      <c r="E336" s="201">
        <f t="shared" si="31"/>
        <v>0</v>
      </c>
      <c r="O336" s="182">
        <f t="shared" si="26"/>
        <v>0</v>
      </c>
    </row>
    <row r="337" spans="1:15" hidden="1" x14ac:dyDescent="0.2">
      <c r="A337" s="182">
        <f>'32'!A14</f>
        <v>0</v>
      </c>
      <c r="B337" t="str">
        <f>IFERROR(LEFT(IFERROR(INDEX(Sheet5!$C$2:$C$1300,MATCH($A337,Sheet5!$A$2:$A$1300,0)),"-"),FIND(",",IFERROR(INDEX(Sheet5!$C$2:$C$1300,MATCH($A337,Sheet5!$A$2:$A$1300,0)),"-"),1)-1),IFERROR(INDEX(Sheet5!$C$2:$C$1300,MATCH($A337,Sheet5!$A$2:$A$1300,0)),"-"))</f>
        <v>-</v>
      </c>
      <c r="C337" s="186">
        <f>IFERROR(INDEX(Lookup!$BH$9:$BH$2065,MATCH($A337,Lookup!$A$9:$A$2065,0)),0)</f>
        <v>0</v>
      </c>
      <c r="D337" s="186">
        <f>IFERROR(INDEX(Lookup!$BJ$9:$BJ$2065,MATCH($A337,Lookup!$A$9:$A$2065,0)),0)</f>
        <v>0</v>
      </c>
      <c r="E337" s="201">
        <f t="shared" si="31"/>
        <v>0</v>
      </c>
      <c r="O337" s="182">
        <f t="shared" si="26"/>
        <v>0</v>
      </c>
    </row>
    <row r="338" spans="1:15" hidden="1" x14ac:dyDescent="0.2">
      <c r="A338" s="182">
        <f>'32'!A15</f>
        <v>0</v>
      </c>
      <c r="B338" t="str">
        <f>IFERROR(LEFT(IFERROR(INDEX(Sheet5!$C$2:$C$1300,MATCH($A338,Sheet5!$A$2:$A$1300,0)),"-"),FIND(",",IFERROR(INDEX(Sheet5!$C$2:$C$1300,MATCH($A338,Sheet5!$A$2:$A$1300,0)),"-"),1)-1),IFERROR(INDEX(Sheet5!$C$2:$C$1300,MATCH($A338,Sheet5!$A$2:$A$1300,0)),"-"))</f>
        <v>-</v>
      </c>
      <c r="C338" s="186">
        <f>IFERROR(INDEX(Lookup!$BH$9:$BH$2065,MATCH($A338,Lookup!$A$9:$A$2065,0)),0)</f>
        <v>0</v>
      </c>
      <c r="D338" s="186">
        <f>IFERROR(INDEX(Lookup!$BJ$9:$BJ$2065,MATCH($A338,Lookup!$A$9:$A$2065,0)),0)</f>
        <v>0</v>
      </c>
      <c r="E338" s="201">
        <f t="shared" si="31"/>
        <v>0</v>
      </c>
      <c r="O338" s="182">
        <f t="shared" si="26"/>
        <v>0</v>
      </c>
    </row>
    <row r="339" spans="1:15" hidden="1" x14ac:dyDescent="0.2">
      <c r="A339" s="182">
        <f>'32'!A16</f>
        <v>0</v>
      </c>
      <c r="B339" t="str">
        <f>IFERROR(LEFT(IFERROR(INDEX(Sheet5!$C$2:$C$1300,MATCH($A339,Sheet5!$A$2:$A$1300,0)),"-"),FIND(",",IFERROR(INDEX(Sheet5!$C$2:$C$1300,MATCH($A339,Sheet5!$A$2:$A$1300,0)),"-"),1)-1),IFERROR(INDEX(Sheet5!$C$2:$C$1300,MATCH($A339,Sheet5!$A$2:$A$1300,0)),"-"))</f>
        <v>-</v>
      </c>
      <c r="C339" s="186">
        <f>IFERROR(INDEX(Lookup!$BH$9:$BH$2065,MATCH($A339,Lookup!$A$9:$A$2065,0)),0)</f>
        <v>0</v>
      </c>
      <c r="D339" s="186">
        <f>IFERROR(INDEX(Lookup!$BJ$9:$BJ$2065,MATCH($A339,Lookup!$A$9:$A$2065,0)),0)</f>
        <v>0</v>
      </c>
      <c r="E339" s="201">
        <f t="shared" si="31"/>
        <v>0</v>
      </c>
      <c r="O339" s="182">
        <f t="shared" si="26"/>
        <v>0</v>
      </c>
    </row>
    <row r="340" spans="1:15" hidden="1" x14ac:dyDescent="0.2">
      <c r="A340" s="182">
        <f>'32'!A17</f>
        <v>0</v>
      </c>
      <c r="B340" t="str">
        <f>IFERROR(LEFT(IFERROR(INDEX(Sheet5!$C$2:$C$1300,MATCH($A340,Sheet5!$A$2:$A$1300,0)),"-"),FIND(",",IFERROR(INDEX(Sheet5!$C$2:$C$1300,MATCH($A340,Sheet5!$A$2:$A$1300,0)),"-"),1)-1),IFERROR(INDEX(Sheet5!$C$2:$C$1300,MATCH($A340,Sheet5!$A$2:$A$1300,0)),"-"))</f>
        <v>-</v>
      </c>
      <c r="C340" s="186">
        <f>IFERROR(INDEX(Lookup!$BH$9:$BH$2065,MATCH($A340,Lookup!$A$9:$A$2065,0)),0)</f>
        <v>0</v>
      </c>
      <c r="D340" s="186">
        <f>IFERROR(INDEX(Lookup!$BJ$9:$BJ$2065,MATCH($A340,Lookup!$A$9:$A$2065,0)),0)</f>
        <v>0</v>
      </c>
      <c r="E340" s="201">
        <f t="shared" si="31"/>
        <v>0</v>
      </c>
      <c r="O340" s="182">
        <f t="shared" si="26"/>
        <v>0</v>
      </c>
    </row>
    <row r="341" spans="1:15" hidden="1" x14ac:dyDescent="0.2">
      <c r="A341" s="182">
        <f>'32'!A18</f>
        <v>0</v>
      </c>
      <c r="B341" t="str">
        <f>IFERROR(LEFT(IFERROR(INDEX(Sheet5!$C$2:$C$1300,MATCH($A341,Sheet5!$A$2:$A$1300,0)),"-"),FIND(",",IFERROR(INDEX(Sheet5!$C$2:$C$1300,MATCH($A341,Sheet5!$A$2:$A$1300,0)),"-"),1)-1),IFERROR(INDEX(Sheet5!$C$2:$C$1300,MATCH($A341,Sheet5!$A$2:$A$1300,0)),"-"))</f>
        <v>-</v>
      </c>
      <c r="C341" s="186">
        <f>IFERROR(INDEX(Lookup!$BH$9:$BH$2065,MATCH($A341,Lookup!$A$9:$A$2065,0)),0)</f>
        <v>0</v>
      </c>
      <c r="D341" s="186">
        <f>IFERROR(INDEX(Lookup!$BJ$9:$BJ$2065,MATCH($A341,Lookup!$A$9:$A$2065,0)),0)</f>
        <v>0</v>
      </c>
      <c r="E341" s="201">
        <f t="shared" si="31"/>
        <v>0</v>
      </c>
      <c r="O341" s="182">
        <f t="shared" si="26"/>
        <v>0</v>
      </c>
    </row>
    <row r="342" spans="1:15" hidden="1" x14ac:dyDescent="0.2">
      <c r="A342" s="182">
        <f>'32'!A19</f>
        <v>0</v>
      </c>
      <c r="B342" t="str">
        <f>IFERROR(LEFT(IFERROR(INDEX(Sheet5!$C$2:$C$1300,MATCH($A342,Sheet5!$A$2:$A$1300,0)),"-"),FIND(",",IFERROR(INDEX(Sheet5!$C$2:$C$1300,MATCH($A342,Sheet5!$A$2:$A$1300,0)),"-"),1)-1),IFERROR(INDEX(Sheet5!$C$2:$C$1300,MATCH($A342,Sheet5!$A$2:$A$1300,0)),"-"))</f>
        <v>-</v>
      </c>
      <c r="C342" s="186">
        <f>IFERROR(INDEX(Lookup!$BH$9:$BH$2065,MATCH($A342,Lookup!$A$9:$A$2065,0)),0)</f>
        <v>0</v>
      </c>
      <c r="D342" s="186">
        <f>IFERROR(INDEX(Lookup!$BJ$9:$BJ$2065,MATCH($A342,Lookup!$A$9:$A$2065,0)),0)</f>
        <v>0</v>
      </c>
      <c r="E342" s="201">
        <f t="shared" si="31"/>
        <v>0</v>
      </c>
      <c r="O342" s="182">
        <f t="shared" si="26"/>
        <v>0</v>
      </c>
    </row>
    <row r="343" spans="1:15" hidden="1" x14ac:dyDescent="0.2">
      <c r="A343" s="182">
        <f>'32'!A20</f>
        <v>0</v>
      </c>
      <c r="B343" t="str">
        <f>IFERROR(LEFT(IFERROR(INDEX(Sheet5!$C$2:$C$1300,MATCH($A343,Sheet5!$A$2:$A$1300,0)),"-"),FIND(",",IFERROR(INDEX(Sheet5!$C$2:$C$1300,MATCH($A343,Sheet5!$A$2:$A$1300,0)),"-"),1)-1),IFERROR(INDEX(Sheet5!$C$2:$C$1300,MATCH($A343,Sheet5!$A$2:$A$1300,0)),"-"))</f>
        <v>-</v>
      </c>
      <c r="C343" s="186">
        <f>IFERROR(INDEX(Lookup!$BH$9:$BH$2065,MATCH($A343,Lookup!$A$9:$A$2065,0)),0)</f>
        <v>0</v>
      </c>
      <c r="D343" s="186">
        <f>IFERROR(INDEX(Lookup!$BJ$9:$BJ$2065,MATCH($A343,Lookup!$A$9:$A$2065,0)),0)</f>
        <v>0</v>
      </c>
      <c r="E343" s="201">
        <f t="shared" si="31"/>
        <v>0</v>
      </c>
      <c r="O343" s="182">
        <f t="shared" si="26"/>
        <v>0</v>
      </c>
    </row>
    <row r="344" spans="1:15" hidden="1" x14ac:dyDescent="0.2">
      <c r="A344" s="182">
        <f>'32'!A21</f>
        <v>0</v>
      </c>
      <c r="B344" t="str">
        <f>IFERROR(LEFT(IFERROR(INDEX(Sheet5!$C$2:$C$1300,MATCH($A344,Sheet5!$A$2:$A$1300,0)),"-"),FIND(",",IFERROR(INDEX(Sheet5!$C$2:$C$1300,MATCH($A344,Sheet5!$A$2:$A$1300,0)),"-"),1)-1),IFERROR(INDEX(Sheet5!$C$2:$C$1300,MATCH($A344,Sheet5!$A$2:$A$1300,0)),"-"))</f>
        <v>-</v>
      </c>
      <c r="C344" s="186">
        <f>IFERROR(INDEX(Lookup!$BH$9:$BH$2065,MATCH($A344,Lookup!$A$9:$A$2065,0)),0)</f>
        <v>0</v>
      </c>
      <c r="D344" s="186">
        <f>IFERROR(INDEX(Lookup!$BJ$9:$BJ$2065,MATCH($A344,Lookup!$A$9:$A$2065,0)),0)</f>
        <v>0</v>
      </c>
      <c r="E344" s="201">
        <f t="shared" si="31"/>
        <v>0</v>
      </c>
      <c r="O344" s="182">
        <f t="shared" si="26"/>
        <v>0</v>
      </c>
    </row>
    <row r="345" spans="1:15" hidden="1" x14ac:dyDescent="0.2">
      <c r="A345" s="182">
        <f>'32'!A22</f>
        <v>0</v>
      </c>
      <c r="B345" t="str">
        <f>IFERROR(LEFT(IFERROR(INDEX(Sheet5!$C$2:$C$1300,MATCH($A345,Sheet5!$A$2:$A$1300,0)),"-"),FIND(",",IFERROR(INDEX(Sheet5!$C$2:$C$1300,MATCH($A345,Sheet5!$A$2:$A$1300,0)),"-"),1)-1),IFERROR(INDEX(Sheet5!$C$2:$C$1300,MATCH($A345,Sheet5!$A$2:$A$1300,0)),"-"))</f>
        <v>-</v>
      </c>
      <c r="C345" s="186">
        <f>IFERROR(INDEX(Lookup!$BH$9:$BH$2065,MATCH($A345,Lookup!$A$9:$A$2065,0)),0)</f>
        <v>0</v>
      </c>
      <c r="D345" s="186">
        <f>IFERROR(INDEX(Lookup!$BJ$9:$BJ$2065,MATCH($A345,Lookup!$A$9:$A$2065,0)),0)</f>
        <v>0</v>
      </c>
      <c r="E345" s="201">
        <f t="shared" si="31"/>
        <v>0</v>
      </c>
      <c r="O345" s="182">
        <f t="shared" si="26"/>
        <v>0</v>
      </c>
    </row>
    <row r="346" spans="1:15" hidden="1" x14ac:dyDescent="0.2">
      <c r="A346" s="182">
        <f>'32'!A23</f>
        <v>0</v>
      </c>
      <c r="B346" t="str">
        <f>IFERROR(LEFT(IFERROR(INDEX(Sheet5!$C$2:$C$1300,MATCH($A346,Sheet5!$A$2:$A$1300,0)),"-"),FIND(",",IFERROR(INDEX(Sheet5!$C$2:$C$1300,MATCH($A346,Sheet5!$A$2:$A$1300,0)),"-"),1)-1),IFERROR(INDEX(Sheet5!$C$2:$C$1300,MATCH($A346,Sheet5!$A$2:$A$1300,0)),"-"))</f>
        <v>-</v>
      </c>
      <c r="C346" s="186">
        <f>IFERROR(INDEX(Lookup!$BH$9:$BH$2065,MATCH($A346,Lookup!$A$9:$A$2065,0)),0)</f>
        <v>0</v>
      </c>
      <c r="D346" s="186">
        <f>IFERROR(INDEX(Lookup!$BJ$9:$BJ$2065,MATCH($A346,Lookup!$A$9:$A$2065,0)),0)</f>
        <v>0</v>
      </c>
      <c r="E346" s="201">
        <f t="shared" si="31"/>
        <v>0</v>
      </c>
      <c r="O346" s="182">
        <f t="shared" si="26"/>
        <v>0</v>
      </c>
    </row>
    <row r="347" spans="1:15" hidden="1" x14ac:dyDescent="0.2">
      <c r="A347" s="182">
        <f>'32'!A24</f>
        <v>0</v>
      </c>
      <c r="B347" t="str">
        <f>IFERROR(LEFT(IFERROR(INDEX(Sheet5!$C$2:$C$1300,MATCH($A347,Sheet5!$A$2:$A$1300,0)),"-"),FIND(",",IFERROR(INDEX(Sheet5!$C$2:$C$1300,MATCH($A347,Sheet5!$A$2:$A$1300,0)),"-"),1)-1),IFERROR(INDEX(Sheet5!$C$2:$C$1300,MATCH($A347,Sheet5!$A$2:$A$1300,0)),"-"))</f>
        <v>-</v>
      </c>
      <c r="C347" s="186">
        <f>IFERROR(INDEX(Lookup!$BH$9:$BH$2065,MATCH($A347,Lookup!$A$9:$A$2065,0)),0)</f>
        <v>0</v>
      </c>
      <c r="D347" s="186">
        <f>IFERROR(INDEX(Lookup!$BJ$9:$BJ$2065,MATCH($A347,Lookup!$A$9:$A$2065,0)),0)</f>
        <v>0</v>
      </c>
      <c r="E347" s="201">
        <f t="shared" si="31"/>
        <v>0</v>
      </c>
      <c r="O347" s="182">
        <f t="shared" si="26"/>
        <v>0</v>
      </c>
    </row>
    <row r="348" spans="1:15" hidden="1" x14ac:dyDescent="0.2">
      <c r="A348" s="182">
        <f>'32'!A25</f>
        <v>0</v>
      </c>
      <c r="B348" t="str">
        <f>IFERROR(LEFT(IFERROR(INDEX(Sheet5!$C$2:$C$1300,MATCH($A348,Sheet5!$A$2:$A$1300,0)),"-"),FIND(",",IFERROR(INDEX(Sheet5!$C$2:$C$1300,MATCH($A348,Sheet5!$A$2:$A$1300,0)),"-"),1)-1),IFERROR(INDEX(Sheet5!$C$2:$C$1300,MATCH($A348,Sheet5!$A$2:$A$1300,0)),"-"))</f>
        <v>-</v>
      </c>
      <c r="C348" s="186">
        <f>IFERROR(INDEX(Lookup!$BH$9:$BH$2065,MATCH($A348,Lookup!$A$9:$A$2065,0)),0)</f>
        <v>0</v>
      </c>
      <c r="D348" s="186">
        <f>IFERROR(INDEX(Lookup!$BJ$9:$BJ$2065,MATCH($A348,Lookup!$A$9:$A$2065,0)),0)</f>
        <v>0</v>
      </c>
      <c r="E348" s="201">
        <f t="shared" si="31"/>
        <v>0</v>
      </c>
      <c r="O348" s="182">
        <f t="shared" si="26"/>
        <v>0</v>
      </c>
    </row>
    <row r="349" spans="1:15" hidden="1" x14ac:dyDescent="0.2">
      <c r="A349" s="182">
        <f>'32'!A26</f>
        <v>0</v>
      </c>
      <c r="B349" t="str">
        <f>IFERROR(LEFT(IFERROR(INDEX(Sheet5!$C$2:$C$1300,MATCH($A349,Sheet5!$A$2:$A$1300,0)),"-"),FIND(",",IFERROR(INDEX(Sheet5!$C$2:$C$1300,MATCH($A349,Sheet5!$A$2:$A$1300,0)),"-"),1)-1),IFERROR(INDEX(Sheet5!$C$2:$C$1300,MATCH($A349,Sheet5!$A$2:$A$1300,0)),"-"))</f>
        <v>-</v>
      </c>
      <c r="C349" s="186">
        <f>IFERROR(INDEX(Lookup!$BH$9:$BH$2065,MATCH($A349,Lookup!$A$9:$A$2065,0)),0)</f>
        <v>0</v>
      </c>
      <c r="D349" s="186">
        <f>IFERROR(INDEX(Lookup!$BJ$9:$BJ$2065,MATCH($A349,Lookup!$A$9:$A$2065,0)),0)</f>
        <v>0</v>
      </c>
      <c r="E349" s="201">
        <f t="shared" si="31"/>
        <v>0</v>
      </c>
      <c r="O349" s="182">
        <f t="shared" si="26"/>
        <v>0</v>
      </c>
    </row>
    <row r="350" spans="1:15" hidden="1" x14ac:dyDescent="0.2">
      <c r="A350" s="182">
        <f>'32'!A27</f>
        <v>0</v>
      </c>
      <c r="B350" t="str">
        <f>IFERROR(LEFT(IFERROR(INDEX(Sheet5!$C$2:$C$1300,MATCH($A350,Sheet5!$A$2:$A$1300,0)),"-"),FIND(",",IFERROR(INDEX(Sheet5!$C$2:$C$1300,MATCH($A350,Sheet5!$A$2:$A$1300,0)),"-"),1)-1),IFERROR(INDEX(Sheet5!$C$2:$C$1300,MATCH($A350,Sheet5!$A$2:$A$1300,0)),"-"))</f>
        <v>-</v>
      </c>
      <c r="C350" s="186">
        <f>IFERROR(INDEX(Lookup!$BH$9:$BH$2065,MATCH($A350,Lookup!$A$9:$A$2065,0)),0)</f>
        <v>0</v>
      </c>
      <c r="D350" s="186">
        <f>IFERROR(INDEX(Lookup!$BJ$9:$BJ$2065,MATCH($A350,Lookup!$A$9:$A$2065,0)),0)</f>
        <v>0</v>
      </c>
      <c r="E350" s="201">
        <f t="shared" si="31"/>
        <v>0</v>
      </c>
      <c r="O350" s="182">
        <f t="shared" si="26"/>
        <v>0</v>
      </c>
    </row>
    <row r="351" spans="1:15" hidden="1" x14ac:dyDescent="0.2">
      <c r="A351" s="182">
        <f>'32'!A28</f>
        <v>0</v>
      </c>
      <c r="B351" t="str">
        <f>IFERROR(LEFT(IFERROR(INDEX(Sheet5!$C$2:$C$1300,MATCH($A351,Sheet5!$A$2:$A$1300,0)),"-"),FIND(",",IFERROR(INDEX(Sheet5!$C$2:$C$1300,MATCH($A351,Sheet5!$A$2:$A$1300,0)),"-"),1)-1),IFERROR(INDEX(Sheet5!$C$2:$C$1300,MATCH($A351,Sheet5!$A$2:$A$1300,0)),"-"))</f>
        <v>-</v>
      </c>
      <c r="C351" s="186">
        <f>IFERROR(INDEX(Lookup!$BH$9:$BH$2065,MATCH($A351,Lookup!$A$9:$A$2065,0)),0)</f>
        <v>0</v>
      </c>
      <c r="D351" s="186">
        <f>IFERROR(INDEX(Lookup!$BJ$9:$BJ$2065,MATCH($A351,Lookup!$A$9:$A$2065,0)),0)</f>
        <v>0</v>
      </c>
      <c r="E351" s="201">
        <f t="shared" si="31"/>
        <v>0</v>
      </c>
      <c r="O351" s="182">
        <f t="shared" si="26"/>
        <v>0</v>
      </c>
    </row>
    <row r="352" spans="1:15" hidden="1" x14ac:dyDescent="0.2">
      <c r="A352" s="182">
        <f>'32'!A29</f>
        <v>0</v>
      </c>
      <c r="B352" t="str">
        <f>IFERROR(LEFT(IFERROR(INDEX(Sheet5!$C$2:$C$1300,MATCH($A352,Sheet5!$A$2:$A$1300,0)),"-"),FIND(",",IFERROR(INDEX(Sheet5!$C$2:$C$1300,MATCH($A352,Sheet5!$A$2:$A$1300,0)),"-"),1)-1),IFERROR(INDEX(Sheet5!$C$2:$C$1300,MATCH($A352,Sheet5!$A$2:$A$1300,0)),"-"))</f>
        <v>-</v>
      </c>
      <c r="C352" s="186">
        <f>IFERROR(INDEX(Lookup!$BH$9:$BH$2065,MATCH($A352,Lookup!$A$9:$A$2065,0)),0)</f>
        <v>0</v>
      </c>
      <c r="D352" s="186">
        <f>IFERROR(INDEX(Lookup!$BJ$9:$BJ$2065,MATCH($A352,Lookup!$A$9:$A$2065,0)),0)</f>
        <v>0</v>
      </c>
      <c r="E352" s="201">
        <f t="shared" si="31"/>
        <v>0</v>
      </c>
      <c r="O352" s="182">
        <f t="shared" si="26"/>
        <v>0</v>
      </c>
    </row>
    <row r="353" spans="1:15" hidden="1" x14ac:dyDescent="0.2">
      <c r="A353" s="182">
        <f>'32'!A30</f>
        <v>0</v>
      </c>
      <c r="B353" t="str">
        <f>IFERROR(LEFT(IFERROR(INDEX(Sheet5!$C$2:$C$1300,MATCH($A353,Sheet5!$A$2:$A$1300,0)),"-"),FIND(",",IFERROR(INDEX(Sheet5!$C$2:$C$1300,MATCH($A353,Sheet5!$A$2:$A$1300,0)),"-"),1)-1),IFERROR(INDEX(Sheet5!$C$2:$C$1300,MATCH($A353,Sheet5!$A$2:$A$1300,0)),"-"))</f>
        <v>-</v>
      </c>
      <c r="C353" s="186">
        <f>IFERROR(INDEX(Lookup!$BH$9:$BH$2065,MATCH($A353,Lookup!$A$9:$A$2065,0)),0)</f>
        <v>0</v>
      </c>
      <c r="D353" s="186">
        <f>IFERROR(INDEX(Lookup!$BJ$9:$BJ$2065,MATCH($A353,Lookup!$A$9:$A$2065,0)),0)</f>
        <v>0</v>
      </c>
      <c r="E353" s="201">
        <f t="shared" si="31"/>
        <v>0</v>
      </c>
      <c r="O353" s="182">
        <f t="shared" ref="O353" si="32">+IF(A353&gt;0,1,0)</f>
        <v>0</v>
      </c>
    </row>
    <row r="354" spans="1:15" x14ac:dyDescent="0.2">
      <c r="B354" s="184" t="s">
        <v>492</v>
      </c>
      <c r="C354" s="185">
        <f>Sheet9!$D$195</f>
        <v>-295357.64999999991</v>
      </c>
      <c r="D354" s="185">
        <f>Sheet9!$E$195</f>
        <v>-36651.94000000041</v>
      </c>
      <c r="E354" s="201">
        <f t="shared" si="31"/>
        <v>-258705.7099999995</v>
      </c>
      <c r="O354" s="182">
        <v>1</v>
      </c>
    </row>
    <row r="355" spans="1:15" x14ac:dyDescent="0.2">
      <c r="B355" s="184" t="s">
        <v>453</v>
      </c>
      <c r="C355" s="185">
        <f>SUM(C325:C354)</f>
        <v>-6017680.5700000003</v>
      </c>
      <c r="D355" s="185">
        <f>SUM(D325:D354)</f>
        <v>-5722322.9200000009</v>
      </c>
      <c r="E355" s="201">
        <f t="shared" si="31"/>
        <v>-295357.64999999944</v>
      </c>
      <c r="O355" s="182">
        <f>+IF(A357&gt;0,1,0)</f>
        <v>1</v>
      </c>
    </row>
    <row r="356" spans="1:15" x14ac:dyDescent="0.2">
      <c r="D356" s="185"/>
    </row>
    <row r="357" spans="1:15" x14ac:dyDescent="0.2">
      <c r="A357" s="182" t="str">
        <f>'32'!A4</f>
        <v>90140-G12</v>
      </c>
      <c r="B357" t="str">
        <f>IFERROR(LEFT(IFERROR(INDEX(Sheet5!$C$2:$C$1300,MATCH($A357,Sheet5!$A$2:$A$1300,0)),"-"),FIND(",",IFERROR(INDEX(Sheet5!$C$2:$C$1300,MATCH($A357,Sheet5!$A$2:$A$1300,0)),"-"),1)-1),IFERROR(INDEX(Sheet5!$C$2:$C$1300,MATCH($A357,Sheet5!$A$2:$A$1300,0)),"-"))</f>
        <v xml:space="preserve">Issued Capital-TAR                                          </v>
      </c>
      <c r="C357" s="186">
        <f>IFERROR(-INDEX(Lookup!$BH$9:$BH$2065,MATCH($A357,Lookup!$A$9:$A$2065,0)),0)</f>
        <v>0</v>
      </c>
      <c r="D357" s="186">
        <f>IFERROR(-INDEX(Lookup!$BJ$9:$BJ$2065,MATCH($A357,Lookup!$A$9:$A$2065,0)),0)</f>
        <v>0</v>
      </c>
    </row>
    <row r="358" spans="1:15" x14ac:dyDescent="0.2">
      <c r="C358" s="185"/>
      <c r="D358" s="185"/>
    </row>
    <row r="361" spans="1:15" x14ac:dyDescent="0.2">
      <c r="B361" s="241" t="s">
        <v>512</v>
      </c>
      <c r="C361" s="240">
        <f>+'Detail Income'!K874</f>
        <v>-295357.65000000002</v>
      </c>
      <c r="D361" s="240">
        <f>'Detail Income'!I874</f>
        <v>-36651.940000000053</v>
      </c>
    </row>
    <row r="362" spans="1:15" x14ac:dyDescent="0.2">
      <c r="B362" s="241" t="s">
        <v>513</v>
      </c>
      <c r="C362" s="240">
        <f>C361-C354</f>
        <v>0</v>
      </c>
      <c r="D362" s="240">
        <f>D361-D354</f>
        <v>3.5652192309498787E-10</v>
      </c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74" orientation="portrait" errors="blank" verticalDpi="0" r:id="rId1"/>
  <headerFooter>
    <oddFooter>&amp;L&amp;P</oddFooter>
  </headerFooter>
  <rowBreaks count="3" manualBreakCount="3">
    <brk id="50" max="4" man="1"/>
    <brk id="116" max="4" man="1"/>
    <brk id="235" max="4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2:H66"/>
  <sheetViews>
    <sheetView workbookViewId="0">
      <selection activeCell="A2" sqref="A2:B22"/>
    </sheetView>
  </sheetViews>
  <sheetFormatPr defaultRowHeight="12.75" x14ac:dyDescent="0.2"/>
  <cols>
    <col min="1" max="1" width="10" bestFit="1" customWidth="1"/>
    <col min="8" max="8" width="11.28515625" style="242" bestFit="1" customWidth="1"/>
  </cols>
  <sheetData>
    <row r="2" spans="1:5" x14ac:dyDescent="0.2">
      <c r="A2" t="s">
        <v>541</v>
      </c>
      <c r="B2" t="s">
        <v>115</v>
      </c>
      <c r="D2">
        <f>IFERROR(INDEX(Lookup!$BH$9:$BH$2065,MATCH($A2,Lookup!$A$9:$A$2065,0)),0)</f>
        <v>304545.33</v>
      </c>
      <c r="E2">
        <f>IFERROR(INDEX(Lookup!$BJ$9:$BJ$2065,MATCH($A2,Lookup!$A$9:$A$2065,0)),0)</f>
        <v>816311.48</v>
      </c>
    </row>
    <row r="3" spans="1:5" x14ac:dyDescent="0.2">
      <c r="A3" t="s">
        <v>542</v>
      </c>
      <c r="B3" t="s">
        <v>115</v>
      </c>
      <c r="D3">
        <f>IFERROR(INDEX(Lookup!$BH$9:$BH$2065,MATCH($A3,Lookup!$A$9:$A$2065,0)),0)</f>
        <v>0</v>
      </c>
      <c r="E3">
        <f>IFERROR(INDEX(Lookup!$BJ$9:$BJ$2065,MATCH($A3,Lookup!$A$9:$A$2065,0)),0)</f>
        <v>115100</v>
      </c>
    </row>
    <row r="4" spans="1:5" x14ac:dyDescent="0.2">
      <c r="A4" t="s">
        <v>543</v>
      </c>
      <c r="B4" t="s">
        <v>115</v>
      </c>
      <c r="D4">
        <f>IFERROR(INDEX(Lookup!$BH$9:$BH$2065,MATCH($A4,Lookup!$A$9:$A$2065,0)),0)</f>
        <v>0</v>
      </c>
      <c r="E4">
        <f>IFERROR(INDEX(Lookup!$BJ$9:$BJ$2065,MATCH($A4,Lookup!$A$9:$A$2065,0)),0)</f>
        <v>0</v>
      </c>
    </row>
    <row r="5" spans="1:5" x14ac:dyDescent="0.2">
      <c r="A5" t="s">
        <v>544</v>
      </c>
      <c r="B5" t="s">
        <v>115</v>
      </c>
      <c r="D5">
        <f>IFERROR(INDEX(Lookup!$BH$9:$BH$2065,MATCH($A5,Lookup!$A$9:$A$2065,0)),0)</f>
        <v>0</v>
      </c>
      <c r="E5">
        <f>IFERROR(INDEX(Lookup!$BJ$9:$BJ$2065,MATCH($A5,Lookup!$A$9:$A$2065,0)),0)</f>
        <v>0</v>
      </c>
    </row>
    <row r="6" spans="1:5" x14ac:dyDescent="0.2">
      <c r="A6" t="s">
        <v>545</v>
      </c>
      <c r="B6" t="s">
        <v>115</v>
      </c>
      <c r="D6">
        <f>IFERROR(INDEX(Lookup!$BH$9:$BH$2065,MATCH($A6,Lookup!$A$9:$A$2065,0)),0)</f>
        <v>0</v>
      </c>
      <c r="E6">
        <f>IFERROR(INDEX(Lookup!$BJ$9:$BJ$2065,MATCH($A6,Lookup!$A$9:$A$2065,0)),0)</f>
        <v>0</v>
      </c>
    </row>
    <row r="7" spans="1:5" x14ac:dyDescent="0.2">
      <c r="A7" t="s">
        <v>546</v>
      </c>
      <c r="B7" t="s">
        <v>115</v>
      </c>
      <c r="D7">
        <f>IFERROR(INDEX(Lookup!$BH$9:$BH$2065,MATCH($A7,Lookup!$A$9:$A$2065,0)),0)</f>
        <v>15800</v>
      </c>
      <c r="E7">
        <f>IFERROR(INDEX(Lookup!$BJ$9:$BJ$2065,MATCH($A7,Lookup!$A$9:$A$2065,0)),0)</f>
        <v>163400</v>
      </c>
    </row>
    <row r="8" spans="1:5" x14ac:dyDescent="0.2">
      <c r="A8" t="s">
        <v>547</v>
      </c>
      <c r="B8" t="s">
        <v>115</v>
      </c>
      <c r="D8">
        <f>IFERROR(INDEX(Lookup!$BH$9:$BH$2065,MATCH($A8,Lookup!$A$9:$A$2065,0)),0)</f>
        <v>0</v>
      </c>
      <c r="E8">
        <f>IFERROR(INDEX(Lookup!$BJ$9:$BJ$2065,MATCH($A8,Lookup!$A$9:$A$2065,0)),0)</f>
        <v>0</v>
      </c>
    </row>
    <row r="9" spans="1:5" x14ac:dyDescent="0.2">
      <c r="A9" t="s">
        <v>548</v>
      </c>
      <c r="B9" t="s">
        <v>119</v>
      </c>
      <c r="D9">
        <f>IFERROR(INDEX(Lookup!$BH$9:$BH$2065,MATCH($A9,Lookup!$A$9:$A$2065,0)),0)</f>
        <v>89511.38</v>
      </c>
      <c r="E9">
        <f>IFERROR(INDEX(Lookup!$BJ$9:$BJ$2065,MATCH($A9,Lookup!$A$9:$A$2065,0)),0)</f>
        <v>169511.19999999998</v>
      </c>
    </row>
    <row r="10" spans="1:5" x14ac:dyDescent="0.2">
      <c r="A10" t="s">
        <v>807</v>
      </c>
      <c r="B10" t="s">
        <v>115</v>
      </c>
      <c r="D10">
        <f>IFERROR(INDEX(Lookup!$BH$9:$BH$2065,MATCH($A10,Lookup!$A$9:$A$2065,0)),0)</f>
        <v>0</v>
      </c>
      <c r="E10">
        <f>IFERROR(INDEX(Lookup!$BJ$9:$BJ$2065,MATCH($A10,Lookup!$A$9:$A$2065,0)),0)</f>
        <v>0</v>
      </c>
    </row>
    <row r="11" spans="1:5" x14ac:dyDescent="0.2">
      <c r="A11" t="s">
        <v>808</v>
      </c>
      <c r="B11" t="s">
        <v>115</v>
      </c>
      <c r="D11">
        <f>IFERROR(INDEX(Lookup!$BH$9:$BH$2065,MATCH($A11,Lookup!$A$9:$A$2065,0)),0)</f>
        <v>0</v>
      </c>
      <c r="E11">
        <f>IFERROR(INDEX(Lookup!$BJ$9:$BJ$2065,MATCH($A11,Lookup!$A$9:$A$2065,0)),0)</f>
        <v>0</v>
      </c>
    </row>
    <row r="12" spans="1:5" x14ac:dyDescent="0.2">
      <c r="A12" t="s">
        <v>809</v>
      </c>
      <c r="B12" t="s">
        <v>115</v>
      </c>
      <c r="D12">
        <f>IFERROR(INDEX(Lookup!$BH$9:$BH$2065,MATCH($A12,Lookup!$A$9:$A$2065,0)),0)</f>
        <v>0</v>
      </c>
      <c r="E12">
        <f>IFERROR(INDEX(Lookup!$BJ$9:$BJ$2065,MATCH($A12,Lookup!$A$9:$A$2065,0)),0)</f>
        <v>0</v>
      </c>
    </row>
    <row r="13" spans="1:5" x14ac:dyDescent="0.2">
      <c r="A13" t="s">
        <v>549</v>
      </c>
      <c r="B13" t="s">
        <v>115</v>
      </c>
      <c r="D13">
        <f>IFERROR(INDEX(Lookup!$BH$9:$BH$2065,MATCH($A13,Lookup!$A$9:$A$2065,0)),0)</f>
        <v>0</v>
      </c>
      <c r="E13">
        <f>IFERROR(INDEX(Lookup!$BJ$9:$BJ$2065,MATCH($A13,Lookup!$A$9:$A$2065,0)),0)</f>
        <v>0</v>
      </c>
    </row>
    <row r="14" spans="1:5" x14ac:dyDescent="0.2">
      <c r="A14" t="s">
        <v>831</v>
      </c>
      <c r="B14" t="s">
        <v>115</v>
      </c>
      <c r="D14">
        <f>IFERROR(INDEX(Lookup!$BH$9:$BH$2065,MATCH($A14,Lookup!$A$9:$A$2065,0)),0)</f>
        <v>0</v>
      </c>
      <c r="E14">
        <f>IFERROR(INDEX(Lookup!$BJ$9:$BJ$2065,MATCH($A14,Lookup!$A$9:$A$2065,0)),0)</f>
        <v>0</v>
      </c>
    </row>
    <row r="15" spans="1:5" x14ac:dyDescent="0.2">
      <c r="A15" t="s">
        <v>550</v>
      </c>
      <c r="B15" t="s">
        <v>115</v>
      </c>
      <c r="D15">
        <f>IFERROR(INDEX(Lookup!$BH$9:$BH$2065,MATCH($A15,Lookup!$A$9:$A$2065,0)),0)</f>
        <v>0</v>
      </c>
      <c r="E15">
        <f>IFERROR(INDEX(Lookup!$BJ$9:$BJ$2065,MATCH($A15,Lookup!$A$9:$A$2065,0)),0)</f>
        <v>0</v>
      </c>
    </row>
    <row r="16" spans="1:5" x14ac:dyDescent="0.2">
      <c r="A16" t="s">
        <v>551</v>
      </c>
      <c r="B16" t="s">
        <v>115</v>
      </c>
      <c r="D16">
        <f>IFERROR(INDEX(Lookup!$BH$9:$BH$2065,MATCH($A16,Lookup!$A$9:$A$2065,0)),0)</f>
        <v>348.75</v>
      </c>
      <c r="E16">
        <f>IFERROR(INDEX(Lookup!$BJ$9:$BJ$2065,MATCH($A16,Lookup!$A$9:$A$2065,0)),0)</f>
        <v>225</v>
      </c>
    </row>
    <row r="17" spans="1:5" x14ac:dyDescent="0.2">
      <c r="A17" t="s">
        <v>552</v>
      </c>
      <c r="B17" t="s">
        <v>115</v>
      </c>
      <c r="D17">
        <f>IFERROR(INDEX(Lookup!$BH$9:$BH$2065,MATCH($A17,Lookup!$A$9:$A$2065,0)),0)</f>
        <v>0</v>
      </c>
      <c r="E17">
        <f>IFERROR(INDEX(Lookup!$BJ$9:$BJ$2065,MATCH($A17,Lookup!$A$9:$A$2065,0)),0)</f>
        <v>63655.45</v>
      </c>
    </row>
    <row r="18" spans="1:5" x14ac:dyDescent="0.2">
      <c r="A18" t="s">
        <v>782</v>
      </c>
      <c r="B18" t="s">
        <v>115</v>
      </c>
      <c r="D18">
        <f>IFERROR(INDEX(Lookup!$BH$9:$BH$2065,MATCH($A18,Lookup!$A$9:$A$2065,0)),0)</f>
        <v>0</v>
      </c>
      <c r="E18">
        <f>IFERROR(INDEX(Lookup!$BJ$9:$BJ$2065,MATCH($A18,Lookup!$A$9:$A$2065,0)),0)</f>
        <v>4591.13</v>
      </c>
    </row>
    <row r="19" spans="1:5" x14ac:dyDescent="0.2">
      <c r="A19" t="s">
        <v>783</v>
      </c>
      <c r="B19" t="s">
        <v>115</v>
      </c>
      <c r="D19">
        <f>IFERROR(INDEX(Lookup!$BH$9:$BH$2065,MATCH($A19,Lookup!$A$9:$A$2065,0)),0)</f>
        <v>0</v>
      </c>
      <c r="E19">
        <f>IFERROR(INDEX(Lookup!$BJ$9:$BJ$2065,MATCH($A19,Lookup!$A$9:$A$2065,0)),0)</f>
        <v>0</v>
      </c>
    </row>
    <row r="20" spans="1:5" x14ac:dyDescent="0.2">
      <c r="A20" t="s">
        <v>586</v>
      </c>
      <c r="B20" t="s">
        <v>119</v>
      </c>
      <c r="D20">
        <f>IFERROR(INDEX(Lookup!$BH$9:$BH$2065,MATCH($A20,Lookup!$A$9:$A$2065,0)),0)</f>
        <v>204261.85</v>
      </c>
      <c r="E20">
        <f>IFERROR(INDEX(Lookup!$BJ$9:$BJ$2065,MATCH($A20,Lookup!$A$9:$A$2065,0)),0)</f>
        <v>8430.66</v>
      </c>
    </row>
    <row r="21" spans="1:5" x14ac:dyDescent="0.2">
      <c r="A21" t="s">
        <v>587</v>
      </c>
      <c r="B21" t="s">
        <v>120</v>
      </c>
      <c r="D21">
        <f>IFERROR(INDEX(Lookup!$BH$9:$BH$2065,MATCH($A21,Lookup!$A$9:$A$2065,0)),0)</f>
        <v>0</v>
      </c>
      <c r="E21">
        <f>IFERROR(INDEX(Lookup!$BJ$9:$BJ$2065,MATCH($A21,Lookup!$A$9:$A$2065,0)),0)</f>
        <v>0</v>
      </c>
    </row>
    <row r="22" spans="1:5" x14ac:dyDescent="0.2">
      <c r="A22" t="s">
        <v>834</v>
      </c>
      <c r="B22" t="s">
        <v>119</v>
      </c>
      <c r="D22">
        <f>IFERROR(INDEX(Lookup!$BH$9:$BH$2065,MATCH($A22,Lookup!$A$9:$A$2065,0)),0)</f>
        <v>45000</v>
      </c>
      <c r="E22">
        <f>IFERROR(INDEX(Lookup!$BJ$9:$BJ$2065,MATCH($A22,Lookup!$A$9:$A$2065,0)),0)</f>
        <v>47460</v>
      </c>
    </row>
    <row r="23" spans="1:5" x14ac:dyDescent="0.2">
      <c r="D23">
        <f>IFERROR(INDEX(Lookup!$BH$9:$BH$2065,MATCH($A23,Lookup!$A$9:$A$2065,0)),0)</f>
        <v>0</v>
      </c>
      <c r="E23">
        <f>IFERROR(INDEX(Lookup!$BJ$9:$BJ$2065,MATCH($A23,Lookup!$A$9:$A$2065,0)),0)</f>
        <v>0</v>
      </c>
    </row>
    <row r="24" spans="1:5" x14ac:dyDescent="0.2">
      <c r="D24">
        <f>IFERROR(INDEX(Lookup!$BH$9:$BH$2065,MATCH($A24,Lookup!$A$9:$A$2065,0)),0)</f>
        <v>0</v>
      </c>
      <c r="E24">
        <f>IFERROR(INDEX(Lookup!$BJ$9:$BJ$2065,MATCH($A24,Lookup!$A$9:$A$2065,0)),0)</f>
        <v>0</v>
      </c>
    </row>
    <row r="25" spans="1:5" x14ac:dyDescent="0.2">
      <c r="D25">
        <f>IFERROR(INDEX(Lookup!$BH$9:$BH$2065,MATCH($A25,Lookup!$A$9:$A$2065,0)),0)</f>
        <v>0</v>
      </c>
      <c r="E25">
        <f>IFERROR(INDEX(Lookup!$BJ$9:$BJ$2065,MATCH($A25,Lookup!$A$9:$A$2065,0)),0)</f>
        <v>0</v>
      </c>
    </row>
    <row r="26" spans="1:5" x14ac:dyDescent="0.2">
      <c r="D26">
        <f>IFERROR(INDEX(Lookup!$BH$9:$BH$2065,MATCH($A26,Lookup!$A$9:$A$2065,0)),0)</f>
        <v>0</v>
      </c>
      <c r="E26">
        <f>IFERROR(INDEX(Lookup!$BJ$9:$BJ$2065,MATCH($A26,Lookup!$A$9:$A$2065,0)),0)</f>
        <v>0</v>
      </c>
    </row>
    <row r="27" spans="1:5" x14ac:dyDescent="0.2">
      <c r="D27">
        <f>IFERROR(INDEX(Lookup!$BH$9:$BH$2065,MATCH($A27,Lookup!$A$9:$A$2065,0)),0)</f>
        <v>0</v>
      </c>
      <c r="E27">
        <f>IFERROR(INDEX(Lookup!$BJ$9:$BJ$2065,MATCH($A27,Lookup!$A$9:$A$2065,0)),0)</f>
        <v>0</v>
      </c>
    </row>
    <row r="28" spans="1:5" x14ac:dyDescent="0.2">
      <c r="D28">
        <f>IFERROR(INDEX(Lookup!$BH$9:$BH$2065,MATCH($A28,Lookup!$A$9:$A$2065,0)),0)</f>
        <v>0</v>
      </c>
      <c r="E28">
        <f>IFERROR(INDEX(Lookup!$BJ$9:$BJ$2065,MATCH($A28,Lookup!$A$9:$A$2065,0)),0)</f>
        <v>0</v>
      </c>
    </row>
    <row r="29" spans="1:5" x14ac:dyDescent="0.2">
      <c r="D29">
        <f>IFERROR(INDEX(Lookup!$BH$9:$BH$2065,MATCH($A29,Lookup!$A$9:$A$2065,0)),0)</f>
        <v>0</v>
      </c>
      <c r="E29">
        <f>IFERROR(INDEX(Lookup!$BJ$9:$BJ$2065,MATCH($A29,Lookup!$A$9:$A$2065,0)),0)</f>
        <v>0</v>
      </c>
    </row>
    <row r="30" spans="1:5" x14ac:dyDescent="0.2">
      <c r="D30">
        <f>IFERROR(INDEX(Lookup!$BH$9:$BH$2065,MATCH($A30,Lookup!$A$9:$A$2065,0)),0)</f>
        <v>0</v>
      </c>
      <c r="E30">
        <f>IFERROR(INDEX(Lookup!$BJ$9:$BJ$2065,MATCH($A30,Lookup!$A$9:$A$2065,0)),0)</f>
        <v>0</v>
      </c>
    </row>
    <row r="31" spans="1:5" x14ac:dyDescent="0.2">
      <c r="D31">
        <f>IFERROR(INDEX(Lookup!$BH$9:$BH$2065,MATCH($A31,Lookup!$A$9:$A$2065,0)),0)</f>
        <v>0</v>
      </c>
      <c r="E31">
        <f>IFERROR(INDEX(Lookup!$BJ$9:$BJ$2065,MATCH($A31,Lookup!$A$9:$A$2065,0)),0)</f>
        <v>0</v>
      </c>
    </row>
    <row r="32" spans="1:5" x14ac:dyDescent="0.2">
      <c r="D32">
        <f>IFERROR(INDEX(Lookup!$BH$9:$BH$2065,MATCH($A32,Lookup!$A$9:$A$2065,0)),0)</f>
        <v>0</v>
      </c>
      <c r="E32">
        <f>IFERROR(INDEX(Lookup!$BJ$9:$BJ$2065,MATCH($A32,Lookup!$A$9:$A$2065,0)),0)</f>
        <v>0</v>
      </c>
    </row>
    <row r="33" spans="4:5" x14ac:dyDescent="0.2">
      <c r="D33">
        <f>IFERROR(INDEX(Lookup!$BH$9:$BH$2065,MATCH($A33,Lookup!$A$9:$A$2065,0)),0)</f>
        <v>0</v>
      </c>
      <c r="E33">
        <f>IFERROR(INDEX(Lookup!$BJ$9:$BJ$2065,MATCH($A33,Lookup!$A$9:$A$2065,0)),0)</f>
        <v>0</v>
      </c>
    </row>
    <row r="34" spans="4:5" x14ac:dyDescent="0.2">
      <c r="D34">
        <f>IFERROR(INDEX(Lookup!$BH$9:$BH$2065,MATCH($A34,Lookup!$A$9:$A$2065,0)),0)</f>
        <v>0</v>
      </c>
      <c r="E34">
        <f>IFERROR(INDEX(Lookup!$BJ$9:$BJ$2065,MATCH($A34,Lookup!$A$9:$A$2065,0)),0)</f>
        <v>0</v>
      </c>
    </row>
    <row r="36" spans="4:5" x14ac:dyDescent="0.2">
      <c r="D36">
        <f>SUM(D2:D35)</f>
        <v>659467.31000000006</v>
      </c>
      <c r="E36">
        <f>SUM(E2:E35)</f>
        <v>1388684.9199999997</v>
      </c>
    </row>
    <row r="65" spans="8:8" x14ac:dyDescent="0.2">
      <c r="H65" s="243"/>
    </row>
    <row r="66" spans="8:8" x14ac:dyDescent="0.2">
      <c r="H66" s="24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2:E195"/>
  <sheetViews>
    <sheetView workbookViewId="0">
      <selection activeCell="A2" sqref="A2:B173"/>
    </sheetView>
  </sheetViews>
  <sheetFormatPr defaultRowHeight="12.75" x14ac:dyDescent="0.2"/>
  <cols>
    <col min="1" max="1" width="13.28515625" customWidth="1"/>
  </cols>
  <sheetData>
    <row r="2" spans="1:5" x14ac:dyDescent="0.2">
      <c r="A2" t="s">
        <v>553</v>
      </c>
      <c r="B2" t="s">
        <v>118</v>
      </c>
      <c r="D2">
        <f>IFERROR(-INDEX(Lookup!$BH$9:$BH$2065,MATCH($A2,Lookup!$A$9:$A$2065,0)),0)</f>
        <v>0</v>
      </c>
      <c r="E2">
        <f>IFERROR(-INDEX(Lookup!$BJ$9:$BJ$2065,MATCH($A2,Lookup!$A$9:$A$2065,0)),0)</f>
        <v>0</v>
      </c>
    </row>
    <row r="3" spans="1:5" x14ac:dyDescent="0.2">
      <c r="A3" t="s">
        <v>554</v>
      </c>
      <c r="B3" t="s">
        <v>118</v>
      </c>
      <c r="D3">
        <f>IFERROR(-INDEX(Lookup!$BH$9:$BH$2065,MATCH($A3,Lookup!$A$9:$A$2065,0)),0)</f>
        <v>0</v>
      </c>
      <c r="E3">
        <f>IFERROR(-INDEX(Lookup!$BJ$9:$BJ$2065,MATCH($A3,Lookup!$A$9:$A$2065,0)),0)</f>
        <v>-12715.44</v>
      </c>
    </row>
    <row r="4" spans="1:5" x14ac:dyDescent="0.2">
      <c r="A4" t="s">
        <v>555</v>
      </c>
      <c r="B4" t="s">
        <v>118</v>
      </c>
      <c r="D4">
        <f>IFERROR(-INDEX(Lookup!$BH$9:$BH$2065,MATCH($A4,Lookup!$A$9:$A$2065,0)),0)</f>
        <v>0</v>
      </c>
      <c r="E4">
        <f>IFERROR(-INDEX(Lookup!$BJ$9:$BJ$2065,MATCH($A4,Lookup!$A$9:$A$2065,0)),0)</f>
        <v>0</v>
      </c>
    </row>
    <row r="5" spans="1:5" x14ac:dyDescent="0.2">
      <c r="A5" t="s">
        <v>556</v>
      </c>
      <c r="B5" t="s">
        <v>118</v>
      </c>
      <c r="D5">
        <f>IFERROR(-INDEX(Lookup!$BH$9:$BH$2065,MATCH($A5,Lookup!$A$9:$A$2065,0)),0)</f>
        <v>0</v>
      </c>
      <c r="E5">
        <f>IFERROR(-INDEX(Lookup!$BJ$9:$BJ$2065,MATCH($A5,Lookup!$A$9:$A$2065,0)),0)</f>
        <v>0</v>
      </c>
    </row>
    <row r="6" spans="1:5" x14ac:dyDescent="0.2">
      <c r="A6" t="s">
        <v>695</v>
      </c>
      <c r="B6" t="s">
        <v>118</v>
      </c>
      <c r="D6">
        <f>IFERROR(-INDEX(Lookup!$BH$9:$BH$2065,MATCH($A6,Lookup!$A$9:$A$2065,0)),0)</f>
        <v>0</v>
      </c>
      <c r="E6">
        <f>IFERROR(-INDEX(Lookup!$BJ$9:$BJ$2065,MATCH($A6,Lookup!$A$9:$A$2065,0)),0)</f>
        <v>0</v>
      </c>
    </row>
    <row r="7" spans="1:5" x14ac:dyDescent="0.2">
      <c r="A7" t="s">
        <v>696</v>
      </c>
      <c r="B7" t="s">
        <v>118</v>
      </c>
      <c r="D7">
        <f>IFERROR(-INDEX(Lookup!$BH$9:$BH$2065,MATCH($A7,Lookup!$A$9:$A$2065,0)),0)</f>
        <v>0</v>
      </c>
      <c r="E7">
        <f>IFERROR(-INDEX(Lookup!$BJ$9:$BJ$2065,MATCH($A7,Lookup!$A$9:$A$2065,0)),0)</f>
        <v>0</v>
      </c>
    </row>
    <row r="8" spans="1:5" x14ac:dyDescent="0.2">
      <c r="A8" t="s">
        <v>697</v>
      </c>
      <c r="B8" t="s">
        <v>118</v>
      </c>
      <c r="D8">
        <f>IFERROR(-INDEX(Lookup!$BH$9:$BH$2065,MATCH($A8,Lookup!$A$9:$A$2065,0)),0)</f>
        <v>0</v>
      </c>
      <c r="E8">
        <f>IFERROR(-INDEX(Lookup!$BJ$9:$BJ$2065,MATCH($A8,Lookup!$A$9:$A$2065,0)),0)</f>
        <v>0</v>
      </c>
    </row>
    <row r="9" spans="1:5" x14ac:dyDescent="0.2">
      <c r="A9" t="s">
        <v>810</v>
      </c>
      <c r="B9" t="s">
        <v>118</v>
      </c>
      <c r="D9">
        <f>IFERROR(-INDEX(Lookup!$BH$9:$BH$2065,MATCH($A9,Lookup!$A$9:$A$2065,0)),0)</f>
        <v>0</v>
      </c>
      <c r="E9">
        <f>IFERROR(-INDEX(Lookup!$BJ$9:$BJ$2065,MATCH($A9,Lookup!$A$9:$A$2065,0)),0)</f>
        <v>0</v>
      </c>
    </row>
    <row r="10" spans="1:5" x14ac:dyDescent="0.2">
      <c r="A10" t="s">
        <v>784</v>
      </c>
      <c r="B10" t="s">
        <v>118</v>
      </c>
      <c r="D10">
        <f>IFERROR(-INDEX(Lookup!$BH$9:$BH$2065,MATCH($A10,Lookup!$A$9:$A$2065,0)),0)</f>
        <v>0</v>
      </c>
      <c r="E10">
        <f>IFERROR(-INDEX(Lookup!$BJ$9:$BJ$2065,MATCH($A10,Lookup!$A$9:$A$2065,0)),0)</f>
        <v>-10235.290000000001</v>
      </c>
    </row>
    <row r="11" spans="1:5" x14ac:dyDescent="0.2">
      <c r="A11" t="s">
        <v>557</v>
      </c>
      <c r="B11" t="s">
        <v>118</v>
      </c>
      <c r="D11">
        <f>IFERROR(-INDEX(Lookup!$BH$9:$BH$2065,MATCH($A11,Lookup!$A$9:$A$2065,0)),0)</f>
        <v>-3478.45</v>
      </c>
      <c r="E11">
        <f>IFERROR(-INDEX(Lookup!$BJ$9:$BJ$2065,MATCH($A11,Lookup!$A$9:$A$2065,0)),0)</f>
        <v>-10665.36</v>
      </c>
    </row>
    <row r="12" spans="1:5" x14ac:dyDescent="0.2">
      <c r="A12" t="s">
        <v>558</v>
      </c>
      <c r="B12" t="s">
        <v>118</v>
      </c>
      <c r="D12">
        <f>IFERROR(-INDEX(Lookup!$BH$9:$BH$2065,MATCH($A12,Lookup!$A$9:$A$2065,0)),0)</f>
        <v>0</v>
      </c>
      <c r="E12">
        <f>IFERROR(-INDEX(Lookup!$BJ$9:$BJ$2065,MATCH($A12,Lookup!$A$9:$A$2065,0)),0)</f>
        <v>-3.08</v>
      </c>
    </row>
    <row r="13" spans="1:5" x14ac:dyDescent="0.2">
      <c r="A13" t="s">
        <v>698</v>
      </c>
      <c r="B13" t="s">
        <v>118</v>
      </c>
      <c r="D13">
        <f>IFERROR(-INDEX(Lookup!$BH$9:$BH$2065,MATCH($A13,Lookup!$A$9:$A$2065,0)),0)</f>
        <v>0</v>
      </c>
      <c r="E13">
        <f>IFERROR(-INDEX(Lookup!$BJ$9:$BJ$2065,MATCH($A13,Lookup!$A$9:$A$2065,0)),0)</f>
        <v>0</v>
      </c>
    </row>
    <row r="14" spans="1:5" x14ac:dyDescent="0.2">
      <c r="A14" t="s">
        <v>559</v>
      </c>
      <c r="B14" t="s">
        <v>118</v>
      </c>
      <c r="D14">
        <f>IFERROR(-INDEX(Lookup!$BH$9:$BH$2065,MATCH($A14,Lookup!$A$9:$A$2065,0)),0)</f>
        <v>0</v>
      </c>
      <c r="E14">
        <f>IFERROR(-INDEX(Lookup!$BJ$9:$BJ$2065,MATCH($A14,Lookup!$A$9:$A$2065,0)),0)</f>
        <v>0</v>
      </c>
    </row>
    <row r="15" spans="1:5" x14ac:dyDescent="0.2">
      <c r="A15" t="s">
        <v>699</v>
      </c>
      <c r="B15" t="s">
        <v>118</v>
      </c>
      <c r="D15">
        <f>IFERROR(-INDEX(Lookup!$BH$9:$BH$2065,MATCH($A15,Lookup!$A$9:$A$2065,0)),0)</f>
        <v>0</v>
      </c>
      <c r="E15">
        <f>IFERROR(-INDEX(Lookup!$BJ$9:$BJ$2065,MATCH($A15,Lookup!$A$9:$A$2065,0)),0)</f>
        <v>0</v>
      </c>
    </row>
    <row r="16" spans="1:5" x14ac:dyDescent="0.2">
      <c r="A16" t="s">
        <v>560</v>
      </c>
      <c r="B16" t="s">
        <v>118</v>
      </c>
      <c r="D16">
        <f>IFERROR(-INDEX(Lookup!$BH$9:$BH$2065,MATCH($A16,Lookup!$A$9:$A$2065,0)),0)</f>
        <v>0</v>
      </c>
      <c r="E16">
        <f>IFERROR(-INDEX(Lookup!$BJ$9:$BJ$2065,MATCH($A16,Lookup!$A$9:$A$2065,0)),0)</f>
        <v>0</v>
      </c>
    </row>
    <row r="17" spans="1:5" x14ac:dyDescent="0.2">
      <c r="A17" t="s">
        <v>700</v>
      </c>
      <c r="B17" t="s">
        <v>118</v>
      </c>
      <c r="D17">
        <f>IFERROR(-INDEX(Lookup!$BH$9:$BH$2065,MATCH($A17,Lookup!$A$9:$A$2065,0)),0)</f>
        <v>0</v>
      </c>
      <c r="E17">
        <f>IFERROR(-INDEX(Lookup!$BJ$9:$BJ$2065,MATCH($A17,Lookup!$A$9:$A$2065,0)),0)</f>
        <v>0</v>
      </c>
    </row>
    <row r="18" spans="1:5" x14ac:dyDescent="0.2">
      <c r="A18" t="s">
        <v>799</v>
      </c>
      <c r="B18" t="s">
        <v>118</v>
      </c>
      <c r="D18">
        <f>IFERROR(-INDEX(Lookup!$BH$9:$BH$2065,MATCH($A18,Lookup!$A$9:$A$2065,0)),0)</f>
        <v>0</v>
      </c>
      <c r="E18">
        <f>IFERROR(-INDEX(Lookup!$BJ$9:$BJ$2065,MATCH($A18,Lookup!$A$9:$A$2065,0)),0)</f>
        <v>0</v>
      </c>
    </row>
    <row r="19" spans="1:5" x14ac:dyDescent="0.2">
      <c r="A19" t="s">
        <v>811</v>
      </c>
      <c r="B19" t="s">
        <v>118</v>
      </c>
      <c r="D19">
        <f>IFERROR(-INDEX(Lookup!$BH$9:$BH$2065,MATCH($A19,Lookup!$A$9:$A$2065,0)),0)</f>
        <v>0</v>
      </c>
      <c r="E19">
        <f>IFERROR(-INDEX(Lookup!$BJ$9:$BJ$2065,MATCH($A19,Lookup!$A$9:$A$2065,0)),0)</f>
        <v>0</v>
      </c>
    </row>
    <row r="20" spans="1:5" x14ac:dyDescent="0.2">
      <c r="A20" t="s">
        <v>832</v>
      </c>
      <c r="B20" t="s">
        <v>118</v>
      </c>
      <c r="D20">
        <f>IFERROR(-INDEX(Lookup!$BH$9:$BH$2065,MATCH($A20,Lookup!$A$9:$A$2065,0)),0)</f>
        <v>0</v>
      </c>
      <c r="E20">
        <f>IFERROR(-INDEX(Lookup!$BJ$9:$BJ$2065,MATCH($A20,Lookup!$A$9:$A$2065,0)),0)</f>
        <v>0</v>
      </c>
    </row>
    <row r="21" spans="1:5" x14ac:dyDescent="0.2">
      <c r="A21" t="s">
        <v>561</v>
      </c>
      <c r="B21" t="s">
        <v>118</v>
      </c>
      <c r="D21">
        <f>IFERROR(-INDEX(Lookup!$BH$9:$BH$2065,MATCH($A21,Lookup!$A$9:$A$2065,0)),0)</f>
        <v>0</v>
      </c>
      <c r="E21">
        <f>IFERROR(-INDEX(Lookup!$BJ$9:$BJ$2065,MATCH($A21,Lookup!$A$9:$A$2065,0)),0)</f>
        <v>0</v>
      </c>
    </row>
    <row r="22" spans="1:5" x14ac:dyDescent="0.2">
      <c r="A22" t="s">
        <v>701</v>
      </c>
      <c r="B22" t="s">
        <v>118</v>
      </c>
      <c r="D22">
        <f>IFERROR(-INDEX(Lookup!$BH$9:$BH$2065,MATCH($A22,Lookup!$A$9:$A$2065,0)),0)</f>
        <v>0</v>
      </c>
      <c r="E22">
        <f>IFERROR(-INDEX(Lookup!$BJ$9:$BJ$2065,MATCH($A22,Lookup!$A$9:$A$2065,0)),0)</f>
        <v>-1185</v>
      </c>
    </row>
    <row r="23" spans="1:5" x14ac:dyDescent="0.2">
      <c r="A23" t="s">
        <v>702</v>
      </c>
      <c r="B23" t="s">
        <v>118</v>
      </c>
      <c r="D23">
        <f>IFERROR(-INDEX(Lookup!$BH$9:$BH$2065,MATCH($A23,Lookup!$A$9:$A$2065,0)),0)</f>
        <v>0</v>
      </c>
      <c r="E23">
        <f>IFERROR(-INDEX(Lookup!$BJ$9:$BJ$2065,MATCH($A23,Lookup!$A$9:$A$2065,0)),0)</f>
        <v>0</v>
      </c>
    </row>
    <row r="24" spans="1:5" x14ac:dyDescent="0.2">
      <c r="A24" t="s">
        <v>703</v>
      </c>
      <c r="B24" t="s">
        <v>118</v>
      </c>
      <c r="D24">
        <f>IFERROR(-INDEX(Lookup!$BH$9:$BH$2065,MATCH($A24,Lookup!$A$9:$A$2065,0)),0)</f>
        <v>0</v>
      </c>
      <c r="E24">
        <f>IFERROR(-INDEX(Lookup!$BJ$9:$BJ$2065,MATCH($A24,Lookup!$A$9:$A$2065,0)),0)</f>
        <v>0</v>
      </c>
    </row>
    <row r="25" spans="1:5" x14ac:dyDescent="0.2">
      <c r="A25" t="s">
        <v>812</v>
      </c>
      <c r="B25" t="s">
        <v>118</v>
      </c>
      <c r="D25">
        <f>IFERROR(-INDEX(Lookup!$BH$9:$BH$2065,MATCH($A25,Lookup!$A$9:$A$2065,0)),0)</f>
        <v>-2370.5</v>
      </c>
      <c r="E25">
        <f>IFERROR(-INDEX(Lookup!$BJ$9:$BJ$2065,MATCH($A25,Lookup!$A$9:$A$2065,0)),0)</f>
        <v>-5967.5</v>
      </c>
    </row>
    <row r="26" spans="1:5" x14ac:dyDescent="0.2">
      <c r="A26" t="s">
        <v>813</v>
      </c>
      <c r="B26" t="s">
        <v>118</v>
      </c>
      <c r="D26">
        <f>IFERROR(-INDEX(Lookup!$BH$9:$BH$2065,MATCH($A26,Lookup!$A$9:$A$2065,0)),0)</f>
        <v>0</v>
      </c>
      <c r="E26">
        <f>IFERROR(-INDEX(Lookup!$BJ$9:$BJ$2065,MATCH($A26,Lookup!$A$9:$A$2065,0)),0)</f>
        <v>0</v>
      </c>
    </row>
    <row r="27" spans="1:5" x14ac:dyDescent="0.2">
      <c r="A27" t="s">
        <v>562</v>
      </c>
      <c r="B27" t="s">
        <v>118</v>
      </c>
      <c r="D27">
        <f>IFERROR(-INDEX(Lookup!$BH$9:$BH$2065,MATCH($A27,Lookup!$A$9:$A$2065,0)),0)</f>
        <v>-59401.120000000003</v>
      </c>
      <c r="E27">
        <f>IFERROR(-INDEX(Lookup!$BJ$9:$BJ$2065,MATCH($A27,Lookup!$A$9:$A$2065,0)),0)</f>
        <v>-73430.47</v>
      </c>
    </row>
    <row r="28" spans="1:5" x14ac:dyDescent="0.2">
      <c r="A28" t="s">
        <v>563</v>
      </c>
      <c r="B28" t="s">
        <v>118</v>
      </c>
      <c r="D28">
        <f>IFERROR(-INDEX(Lookup!$BH$9:$BH$2065,MATCH($A28,Lookup!$A$9:$A$2065,0)),0)</f>
        <v>0</v>
      </c>
      <c r="E28">
        <f>IFERROR(-INDEX(Lookup!$BJ$9:$BJ$2065,MATCH($A28,Lookup!$A$9:$A$2065,0)),0)</f>
        <v>-7000</v>
      </c>
    </row>
    <row r="29" spans="1:5" x14ac:dyDescent="0.2">
      <c r="A29" t="s">
        <v>704</v>
      </c>
      <c r="B29" t="s">
        <v>118</v>
      </c>
      <c r="D29">
        <f>IFERROR(-INDEX(Lookup!$BH$9:$BH$2065,MATCH($A29,Lookup!$A$9:$A$2065,0)),0)</f>
        <v>0</v>
      </c>
      <c r="E29">
        <f>IFERROR(-INDEX(Lookup!$BJ$9:$BJ$2065,MATCH($A29,Lookup!$A$9:$A$2065,0)),0)</f>
        <v>0</v>
      </c>
    </row>
    <row r="30" spans="1:5" x14ac:dyDescent="0.2">
      <c r="A30" t="s">
        <v>705</v>
      </c>
      <c r="B30" t="s">
        <v>118</v>
      </c>
      <c r="D30">
        <f>IFERROR(-INDEX(Lookup!$BH$9:$BH$2065,MATCH($A30,Lookup!$A$9:$A$2065,0)),0)</f>
        <v>0</v>
      </c>
      <c r="E30">
        <f>IFERROR(-INDEX(Lookup!$BJ$9:$BJ$2065,MATCH($A30,Lookup!$A$9:$A$2065,0)),0)</f>
        <v>0</v>
      </c>
    </row>
    <row r="31" spans="1:5" x14ac:dyDescent="0.2">
      <c r="A31" t="s">
        <v>706</v>
      </c>
      <c r="B31" t="s">
        <v>118</v>
      </c>
      <c r="D31">
        <f>IFERROR(-INDEX(Lookup!$BH$9:$BH$2065,MATCH($A31,Lookup!$A$9:$A$2065,0)),0)</f>
        <v>0</v>
      </c>
      <c r="E31">
        <f>IFERROR(-INDEX(Lookup!$BJ$9:$BJ$2065,MATCH($A31,Lookup!$A$9:$A$2065,0)),0)</f>
        <v>0</v>
      </c>
    </row>
    <row r="32" spans="1:5" x14ac:dyDescent="0.2">
      <c r="A32" t="s">
        <v>564</v>
      </c>
      <c r="B32" t="s">
        <v>118</v>
      </c>
      <c r="D32">
        <f>IFERROR(-INDEX(Lookup!$BH$9:$BH$2065,MATCH($A32,Lookup!$A$9:$A$2065,0)),0)</f>
        <v>-4545.45</v>
      </c>
      <c r="E32">
        <f>IFERROR(-INDEX(Lookup!$BJ$9:$BJ$2065,MATCH($A32,Lookup!$A$9:$A$2065,0)),0)</f>
        <v>-22500</v>
      </c>
    </row>
    <row r="33" spans="1:5" x14ac:dyDescent="0.2">
      <c r="A33" t="s">
        <v>565</v>
      </c>
      <c r="B33" t="s">
        <v>118</v>
      </c>
      <c r="D33">
        <f>IFERROR(-INDEX(Lookup!$BH$9:$BH$2065,MATCH($A33,Lookup!$A$9:$A$2065,0)),0)</f>
        <v>0</v>
      </c>
      <c r="E33">
        <f>IFERROR(-INDEX(Lookup!$BJ$9:$BJ$2065,MATCH($A33,Lookup!$A$9:$A$2065,0)),0)</f>
        <v>0</v>
      </c>
    </row>
    <row r="34" spans="1:5" x14ac:dyDescent="0.2">
      <c r="A34" t="s">
        <v>814</v>
      </c>
      <c r="B34" t="s">
        <v>118</v>
      </c>
      <c r="D34">
        <f>IFERROR(-INDEX(Lookup!$BH$9:$BH$2065,MATCH($A34,Lookup!$A$9:$A$2065,0)),0)</f>
        <v>0</v>
      </c>
      <c r="E34">
        <f>IFERROR(-INDEX(Lookup!$BJ$9:$BJ$2065,MATCH($A34,Lookup!$A$9:$A$2065,0)),0)</f>
        <v>0</v>
      </c>
    </row>
    <row r="35" spans="1:5" x14ac:dyDescent="0.2">
      <c r="A35" t="s">
        <v>566</v>
      </c>
      <c r="B35" t="s">
        <v>118</v>
      </c>
      <c r="D35">
        <f>IFERROR(-INDEX(Lookup!$BH$9:$BH$2065,MATCH($A35,Lookup!$A$9:$A$2065,0)),0)</f>
        <v>-29081.559999999998</v>
      </c>
      <c r="E35">
        <f>IFERROR(-INDEX(Lookup!$BJ$9:$BJ$2065,MATCH($A35,Lookup!$A$9:$A$2065,0)),0)</f>
        <v>-49828.7</v>
      </c>
    </row>
    <row r="36" spans="1:5" x14ac:dyDescent="0.2">
      <c r="A36" t="s">
        <v>567</v>
      </c>
      <c r="B36" t="s">
        <v>118</v>
      </c>
      <c r="D36">
        <f>IFERROR(-INDEX(Lookup!$BH$9:$BH$2065,MATCH($A36,Lookup!$A$9:$A$2065,0)),0)</f>
        <v>0</v>
      </c>
      <c r="E36">
        <f>IFERROR(-INDEX(Lookup!$BJ$9:$BJ$2065,MATCH($A36,Lookup!$A$9:$A$2065,0)),0)</f>
        <v>-11955.48</v>
      </c>
    </row>
    <row r="37" spans="1:5" x14ac:dyDescent="0.2">
      <c r="A37" t="s">
        <v>707</v>
      </c>
      <c r="B37" t="s">
        <v>118</v>
      </c>
      <c r="D37">
        <f>IFERROR(-INDEX(Lookup!$BH$9:$BH$2065,MATCH($A37,Lookup!$A$9:$A$2065,0)),0)</f>
        <v>0</v>
      </c>
      <c r="E37">
        <f>IFERROR(-INDEX(Lookup!$BJ$9:$BJ$2065,MATCH($A37,Lookup!$A$9:$A$2065,0)),0)</f>
        <v>0</v>
      </c>
    </row>
    <row r="38" spans="1:5" x14ac:dyDescent="0.2">
      <c r="A38" t="s">
        <v>568</v>
      </c>
      <c r="B38" t="s">
        <v>118</v>
      </c>
      <c r="D38">
        <f>IFERROR(-INDEX(Lookup!$BH$9:$BH$2065,MATCH($A38,Lookup!$A$9:$A$2065,0)),0)</f>
        <v>0</v>
      </c>
      <c r="E38">
        <f>IFERROR(-INDEX(Lookup!$BJ$9:$BJ$2065,MATCH($A38,Lookup!$A$9:$A$2065,0)),0)</f>
        <v>0</v>
      </c>
    </row>
    <row r="39" spans="1:5" x14ac:dyDescent="0.2">
      <c r="A39" t="s">
        <v>569</v>
      </c>
      <c r="B39" t="s">
        <v>118</v>
      </c>
      <c r="D39">
        <f>IFERROR(-INDEX(Lookup!$BH$9:$BH$2065,MATCH($A39,Lookup!$A$9:$A$2065,0)),0)</f>
        <v>0</v>
      </c>
      <c r="E39">
        <f>IFERROR(-INDEX(Lookup!$BJ$9:$BJ$2065,MATCH($A39,Lookup!$A$9:$A$2065,0)),0)</f>
        <v>0</v>
      </c>
    </row>
    <row r="40" spans="1:5" x14ac:dyDescent="0.2">
      <c r="A40" t="s">
        <v>708</v>
      </c>
      <c r="B40" t="s">
        <v>118</v>
      </c>
      <c r="D40">
        <f>IFERROR(-INDEX(Lookup!$BH$9:$BH$2065,MATCH($A40,Lookup!$A$9:$A$2065,0)),0)</f>
        <v>0</v>
      </c>
      <c r="E40">
        <f>IFERROR(-INDEX(Lookup!$BJ$9:$BJ$2065,MATCH($A40,Lookup!$A$9:$A$2065,0)),0)</f>
        <v>0</v>
      </c>
    </row>
    <row r="41" spans="1:5" x14ac:dyDescent="0.2">
      <c r="A41" t="s">
        <v>709</v>
      </c>
      <c r="B41" t="s">
        <v>118</v>
      </c>
      <c r="D41">
        <f>IFERROR(-INDEX(Lookup!$BH$9:$BH$2065,MATCH($A41,Lookup!$A$9:$A$2065,0)),0)</f>
        <v>0</v>
      </c>
      <c r="E41">
        <f>IFERROR(-INDEX(Lookup!$BJ$9:$BJ$2065,MATCH($A41,Lookup!$A$9:$A$2065,0)),0)</f>
        <v>0</v>
      </c>
    </row>
    <row r="42" spans="1:5" x14ac:dyDescent="0.2">
      <c r="A42" t="s">
        <v>785</v>
      </c>
      <c r="B42" t="s">
        <v>118</v>
      </c>
      <c r="D42">
        <f>IFERROR(-INDEX(Lookup!$BH$9:$BH$2065,MATCH($A42,Lookup!$A$9:$A$2065,0)),0)</f>
        <v>-9154.08</v>
      </c>
      <c r="E42">
        <f>IFERROR(-INDEX(Lookup!$BJ$9:$BJ$2065,MATCH($A42,Lookup!$A$9:$A$2065,0)),0)</f>
        <v>-12354.99</v>
      </c>
    </row>
    <row r="43" spans="1:5" x14ac:dyDescent="0.2">
      <c r="A43" t="s">
        <v>815</v>
      </c>
      <c r="B43" t="s">
        <v>118</v>
      </c>
      <c r="D43">
        <f>IFERROR(-INDEX(Lookup!$BH$9:$BH$2065,MATCH($A43,Lookup!$A$9:$A$2065,0)),0)</f>
        <v>0</v>
      </c>
      <c r="E43">
        <f>IFERROR(-INDEX(Lookup!$BJ$9:$BJ$2065,MATCH($A43,Lookup!$A$9:$A$2065,0)),0)</f>
        <v>-975</v>
      </c>
    </row>
    <row r="44" spans="1:5" x14ac:dyDescent="0.2">
      <c r="A44" t="s">
        <v>816</v>
      </c>
      <c r="B44" t="s">
        <v>118</v>
      </c>
      <c r="D44">
        <f>IFERROR(-INDEX(Lookup!$BH$9:$BH$2065,MATCH($A44,Lookup!$A$9:$A$2065,0)),0)</f>
        <v>0</v>
      </c>
      <c r="E44">
        <f>IFERROR(-INDEX(Lookup!$BJ$9:$BJ$2065,MATCH($A44,Lookup!$A$9:$A$2065,0)),0)</f>
        <v>-357.5</v>
      </c>
    </row>
    <row r="45" spans="1:5" x14ac:dyDescent="0.2">
      <c r="A45" t="s">
        <v>817</v>
      </c>
      <c r="B45" t="s">
        <v>118</v>
      </c>
      <c r="D45">
        <f>IFERROR(-INDEX(Lookup!$BH$9:$BH$2065,MATCH($A45,Lookup!$A$9:$A$2065,0)),0)</f>
        <v>0</v>
      </c>
      <c r="E45">
        <f>IFERROR(-INDEX(Lookup!$BJ$9:$BJ$2065,MATCH($A45,Lookup!$A$9:$A$2065,0)),0)</f>
        <v>0</v>
      </c>
    </row>
    <row r="46" spans="1:5" x14ac:dyDescent="0.2">
      <c r="A46" t="s">
        <v>570</v>
      </c>
      <c r="B46" t="s">
        <v>118</v>
      </c>
      <c r="D46">
        <f>IFERROR(-INDEX(Lookup!$BH$9:$BH$2065,MATCH($A46,Lookup!$A$9:$A$2065,0)),0)</f>
        <v>-2945.96</v>
      </c>
      <c r="E46">
        <f>IFERROR(-INDEX(Lookup!$BJ$9:$BJ$2065,MATCH($A46,Lookup!$A$9:$A$2065,0)),0)</f>
        <v>-6286.35</v>
      </c>
    </row>
    <row r="47" spans="1:5" x14ac:dyDescent="0.2">
      <c r="A47" t="s">
        <v>571</v>
      </c>
      <c r="B47" t="s">
        <v>118</v>
      </c>
      <c r="D47">
        <f>IFERROR(-INDEX(Lookup!$BH$9:$BH$2065,MATCH($A47,Lookup!$A$9:$A$2065,0)),0)</f>
        <v>0</v>
      </c>
      <c r="E47">
        <f>IFERROR(-INDEX(Lookup!$BJ$9:$BJ$2065,MATCH($A47,Lookup!$A$9:$A$2065,0)),0)</f>
        <v>-250</v>
      </c>
    </row>
    <row r="48" spans="1:5" x14ac:dyDescent="0.2">
      <c r="A48" t="s">
        <v>710</v>
      </c>
      <c r="B48" t="s">
        <v>118</v>
      </c>
      <c r="D48">
        <f>IFERROR(-INDEX(Lookup!$BH$9:$BH$2065,MATCH($A48,Lookup!$A$9:$A$2065,0)),0)</f>
        <v>0</v>
      </c>
      <c r="E48">
        <f>IFERROR(-INDEX(Lookup!$BJ$9:$BJ$2065,MATCH($A48,Lookup!$A$9:$A$2065,0)),0)</f>
        <v>0</v>
      </c>
    </row>
    <row r="49" spans="1:5" x14ac:dyDescent="0.2">
      <c r="A49" t="s">
        <v>711</v>
      </c>
      <c r="B49" t="s">
        <v>118</v>
      </c>
      <c r="D49">
        <f>IFERROR(-INDEX(Lookup!$BH$9:$BH$2065,MATCH($A49,Lookup!$A$9:$A$2065,0)),0)</f>
        <v>0</v>
      </c>
      <c r="E49">
        <f>IFERROR(-INDEX(Lookup!$BJ$9:$BJ$2065,MATCH($A49,Lookup!$A$9:$A$2065,0)),0)</f>
        <v>0</v>
      </c>
    </row>
    <row r="50" spans="1:5" x14ac:dyDescent="0.2">
      <c r="A50" t="s">
        <v>572</v>
      </c>
      <c r="B50" t="s">
        <v>118</v>
      </c>
      <c r="D50">
        <f>IFERROR(-INDEX(Lookup!$BH$9:$BH$2065,MATCH($A50,Lookup!$A$9:$A$2065,0)),0)</f>
        <v>0</v>
      </c>
      <c r="E50">
        <f>IFERROR(-INDEX(Lookup!$BJ$9:$BJ$2065,MATCH($A50,Lookup!$A$9:$A$2065,0)),0)</f>
        <v>0</v>
      </c>
    </row>
    <row r="51" spans="1:5" x14ac:dyDescent="0.2">
      <c r="A51" t="s">
        <v>712</v>
      </c>
      <c r="B51" t="s">
        <v>118</v>
      </c>
      <c r="D51">
        <f>IFERROR(-INDEX(Lookup!$BH$9:$BH$2065,MATCH($A51,Lookup!$A$9:$A$2065,0)),0)</f>
        <v>0</v>
      </c>
      <c r="E51">
        <f>IFERROR(-INDEX(Lookup!$BJ$9:$BJ$2065,MATCH($A51,Lookup!$A$9:$A$2065,0)),0)</f>
        <v>0</v>
      </c>
    </row>
    <row r="52" spans="1:5" x14ac:dyDescent="0.2">
      <c r="A52" t="s">
        <v>713</v>
      </c>
      <c r="B52" t="s">
        <v>118</v>
      </c>
      <c r="D52">
        <f>IFERROR(-INDEX(Lookup!$BH$9:$BH$2065,MATCH($A52,Lookup!$A$9:$A$2065,0)),0)</f>
        <v>0</v>
      </c>
      <c r="E52">
        <f>IFERROR(-INDEX(Lookup!$BJ$9:$BJ$2065,MATCH($A52,Lookup!$A$9:$A$2065,0)),0)</f>
        <v>0</v>
      </c>
    </row>
    <row r="53" spans="1:5" x14ac:dyDescent="0.2">
      <c r="A53" t="s">
        <v>818</v>
      </c>
      <c r="B53" t="s">
        <v>118</v>
      </c>
      <c r="D53">
        <f>IFERROR(-INDEX(Lookup!$BH$9:$BH$2065,MATCH($A53,Lookup!$A$9:$A$2065,0)),0)</f>
        <v>0</v>
      </c>
      <c r="E53">
        <f>IFERROR(-INDEX(Lookup!$BJ$9:$BJ$2065,MATCH($A53,Lookup!$A$9:$A$2065,0)),0)</f>
        <v>0</v>
      </c>
    </row>
    <row r="54" spans="1:5" x14ac:dyDescent="0.2">
      <c r="A54" t="s">
        <v>573</v>
      </c>
      <c r="B54" t="s">
        <v>118</v>
      </c>
      <c r="D54">
        <f>IFERROR(-INDEX(Lookup!$BH$9:$BH$2065,MATCH($A54,Lookup!$A$9:$A$2065,0)),0)</f>
        <v>-6650</v>
      </c>
      <c r="E54">
        <f>IFERROR(-INDEX(Lookup!$BJ$9:$BJ$2065,MATCH($A54,Lookup!$A$9:$A$2065,0)),0)</f>
        <v>-8012</v>
      </c>
    </row>
    <row r="55" spans="1:5" x14ac:dyDescent="0.2">
      <c r="A55" t="s">
        <v>574</v>
      </c>
      <c r="B55" t="s">
        <v>118</v>
      </c>
      <c r="D55">
        <f>IFERROR(-INDEX(Lookup!$BH$9:$BH$2065,MATCH($A55,Lookup!$A$9:$A$2065,0)),0)</f>
        <v>0</v>
      </c>
      <c r="E55">
        <f>IFERROR(-INDEX(Lookup!$BJ$9:$BJ$2065,MATCH($A55,Lookup!$A$9:$A$2065,0)),0)</f>
        <v>-1277.0999999999999</v>
      </c>
    </row>
    <row r="56" spans="1:5" x14ac:dyDescent="0.2">
      <c r="A56" t="s">
        <v>714</v>
      </c>
      <c r="B56" t="s">
        <v>118</v>
      </c>
      <c r="D56">
        <f>IFERROR(-INDEX(Lookup!$BH$9:$BH$2065,MATCH($A56,Lookup!$A$9:$A$2065,0)),0)</f>
        <v>0</v>
      </c>
      <c r="E56">
        <f>IFERROR(-INDEX(Lookup!$BJ$9:$BJ$2065,MATCH($A56,Lookup!$A$9:$A$2065,0)),0)</f>
        <v>0</v>
      </c>
    </row>
    <row r="57" spans="1:5" x14ac:dyDescent="0.2">
      <c r="A57" t="s">
        <v>575</v>
      </c>
      <c r="B57" t="s">
        <v>118</v>
      </c>
      <c r="D57">
        <f>IFERROR(-INDEX(Lookup!$BH$9:$BH$2065,MATCH($A57,Lookup!$A$9:$A$2065,0)),0)</f>
        <v>0</v>
      </c>
      <c r="E57">
        <f>IFERROR(-INDEX(Lookup!$BJ$9:$BJ$2065,MATCH($A57,Lookup!$A$9:$A$2065,0)),0)</f>
        <v>0</v>
      </c>
    </row>
    <row r="58" spans="1:5" x14ac:dyDescent="0.2">
      <c r="A58" t="s">
        <v>576</v>
      </c>
      <c r="B58" t="s">
        <v>118</v>
      </c>
      <c r="D58">
        <f>IFERROR(-INDEX(Lookup!$BH$9:$BH$2065,MATCH($A58,Lookup!$A$9:$A$2065,0)),0)</f>
        <v>0</v>
      </c>
      <c r="E58">
        <f>IFERROR(-INDEX(Lookup!$BJ$9:$BJ$2065,MATCH($A58,Lookup!$A$9:$A$2065,0)),0)</f>
        <v>0</v>
      </c>
    </row>
    <row r="59" spans="1:5" x14ac:dyDescent="0.2">
      <c r="A59" t="s">
        <v>715</v>
      </c>
      <c r="B59" t="s">
        <v>118</v>
      </c>
      <c r="D59">
        <f>IFERROR(-INDEX(Lookup!$BH$9:$BH$2065,MATCH($A59,Lookup!$A$9:$A$2065,0)),0)</f>
        <v>0</v>
      </c>
      <c r="E59">
        <f>IFERROR(-INDEX(Lookup!$BJ$9:$BJ$2065,MATCH($A59,Lookup!$A$9:$A$2065,0)),0)</f>
        <v>-10352.969999999999</v>
      </c>
    </row>
    <row r="60" spans="1:5" x14ac:dyDescent="0.2">
      <c r="A60" t="s">
        <v>716</v>
      </c>
      <c r="B60" t="s">
        <v>118</v>
      </c>
      <c r="D60">
        <f>IFERROR(-INDEX(Lookup!$BH$9:$BH$2065,MATCH($A60,Lookup!$A$9:$A$2065,0)),0)</f>
        <v>0</v>
      </c>
      <c r="E60">
        <f>IFERROR(-INDEX(Lookup!$BJ$9:$BJ$2065,MATCH($A60,Lookup!$A$9:$A$2065,0)),0)</f>
        <v>0</v>
      </c>
    </row>
    <row r="61" spans="1:5" x14ac:dyDescent="0.2">
      <c r="A61" t="s">
        <v>819</v>
      </c>
      <c r="B61" t="s">
        <v>118</v>
      </c>
      <c r="D61">
        <f>IFERROR(-INDEX(Lookup!$BH$9:$BH$2065,MATCH($A61,Lookup!$A$9:$A$2065,0)),0)</f>
        <v>0</v>
      </c>
      <c r="E61">
        <f>IFERROR(-INDEX(Lookup!$BJ$9:$BJ$2065,MATCH($A61,Lookup!$A$9:$A$2065,0)),0)</f>
        <v>0</v>
      </c>
    </row>
    <row r="62" spans="1:5" x14ac:dyDescent="0.2">
      <c r="A62" t="s">
        <v>577</v>
      </c>
      <c r="B62" t="s">
        <v>118</v>
      </c>
      <c r="D62">
        <f>IFERROR(-INDEX(Lookup!$BH$9:$BH$2065,MATCH($A62,Lookup!$A$9:$A$2065,0)),0)</f>
        <v>-11717.24</v>
      </c>
      <c r="E62">
        <f>IFERROR(-INDEX(Lookup!$BJ$9:$BJ$2065,MATCH($A62,Lookup!$A$9:$A$2065,0)),0)</f>
        <v>-14015.009999999998</v>
      </c>
    </row>
    <row r="63" spans="1:5" x14ac:dyDescent="0.2">
      <c r="A63" t="s">
        <v>578</v>
      </c>
      <c r="B63" t="s">
        <v>118</v>
      </c>
      <c r="D63">
        <f>IFERROR(-INDEX(Lookup!$BH$9:$BH$2065,MATCH($A63,Lookup!$A$9:$A$2065,0)),0)</f>
        <v>-188.56</v>
      </c>
      <c r="E63">
        <f>IFERROR(-INDEX(Lookup!$BJ$9:$BJ$2065,MATCH($A63,Lookup!$A$9:$A$2065,0)),0)</f>
        <v>-167.95</v>
      </c>
    </row>
    <row r="64" spans="1:5" x14ac:dyDescent="0.2">
      <c r="A64" t="s">
        <v>717</v>
      </c>
      <c r="B64" t="s">
        <v>118</v>
      </c>
      <c r="D64">
        <f>IFERROR(-INDEX(Lookup!$BH$9:$BH$2065,MATCH($A64,Lookup!$A$9:$A$2065,0)),0)</f>
        <v>0</v>
      </c>
      <c r="E64">
        <f>IFERROR(-INDEX(Lookup!$BJ$9:$BJ$2065,MATCH($A64,Lookup!$A$9:$A$2065,0)),0)</f>
        <v>0</v>
      </c>
    </row>
    <row r="65" spans="1:5" x14ac:dyDescent="0.2">
      <c r="A65" t="s">
        <v>718</v>
      </c>
      <c r="B65" t="s">
        <v>118</v>
      </c>
      <c r="D65">
        <f>IFERROR(-INDEX(Lookup!$BH$9:$BH$2065,MATCH($A65,Lookup!$A$9:$A$2065,0)),0)</f>
        <v>0</v>
      </c>
      <c r="E65">
        <f>IFERROR(-INDEX(Lookup!$BJ$9:$BJ$2065,MATCH($A65,Lookup!$A$9:$A$2065,0)),0)</f>
        <v>0</v>
      </c>
    </row>
    <row r="66" spans="1:5" x14ac:dyDescent="0.2">
      <c r="A66" t="s">
        <v>719</v>
      </c>
      <c r="B66" t="s">
        <v>118</v>
      </c>
      <c r="D66">
        <f>IFERROR(-INDEX(Lookup!$BH$9:$BH$2065,MATCH($A66,Lookup!$A$9:$A$2065,0)),0)</f>
        <v>0</v>
      </c>
      <c r="E66">
        <f>IFERROR(-INDEX(Lookup!$BJ$9:$BJ$2065,MATCH($A66,Lookup!$A$9:$A$2065,0)),0)</f>
        <v>0</v>
      </c>
    </row>
    <row r="67" spans="1:5" x14ac:dyDescent="0.2">
      <c r="A67" t="s">
        <v>579</v>
      </c>
      <c r="B67" t="s">
        <v>118</v>
      </c>
      <c r="D67">
        <f>IFERROR(-INDEX(Lookup!$BH$9:$BH$2065,MATCH($A67,Lookup!$A$9:$A$2065,0)),0)</f>
        <v>0</v>
      </c>
      <c r="E67">
        <f>IFERROR(-INDEX(Lookup!$BJ$9:$BJ$2065,MATCH($A67,Lookup!$A$9:$A$2065,0)),0)</f>
        <v>0</v>
      </c>
    </row>
    <row r="68" spans="1:5" x14ac:dyDescent="0.2">
      <c r="A68" t="s">
        <v>720</v>
      </c>
      <c r="B68" t="s">
        <v>118</v>
      </c>
      <c r="D68">
        <f>IFERROR(-INDEX(Lookup!$BH$9:$BH$2065,MATCH($A68,Lookup!$A$9:$A$2065,0)),0)</f>
        <v>0</v>
      </c>
      <c r="E68">
        <f>IFERROR(-INDEX(Lookup!$BJ$9:$BJ$2065,MATCH($A68,Lookup!$A$9:$A$2065,0)),0)</f>
        <v>0</v>
      </c>
    </row>
    <row r="69" spans="1:5" x14ac:dyDescent="0.2">
      <c r="A69" t="s">
        <v>806</v>
      </c>
      <c r="B69" t="s">
        <v>118</v>
      </c>
      <c r="D69">
        <f>IFERROR(-INDEX(Lookup!$BH$9:$BH$2065,MATCH($A69,Lookup!$A$9:$A$2065,0)),0)</f>
        <v>-2850</v>
      </c>
      <c r="E69">
        <f>IFERROR(-INDEX(Lookup!$BJ$9:$BJ$2065,MATCH($A69,Lookup!$A$9:$A$2065,0)),0)</f>
        <v>-1200</v>
      </c>
    </row>
    <row r="70" spans="1:5" x14ac:dyDescent="0.2">
      <c r="A70" t="s">
        <v>820</v>
      </c>
      <c r="B70" t="s">
        <v>118</v>
      </c>
      <c r="D70">
        <f>IFERROR(-INDEX(Lookup!$BH$9:$BH$2065,MATCH($A70,Lookup!$A$9:$A$2065,0)),0)</f>
        <v>0</v>
      </c>
      <c r="E70">
        <f>IFERROR(-INDEX(Lookup!$BJ$9:$BJ$2065,MATCH($A70,Lookup!$A$9:$A$2065,0)),0)</f>
        <v>-80</v>
      </c>
    </row>
    <row r="71" spans="1:5" x14ac:dyDescent="0.2">
      <c r="A71" t="s">
        <v>821</v>
      </c>
      <c r="B71" t="s">
        <v>118</v>
      </c>
      <c r="D71">
        <f>IFERROR(-INDEX(Lookup!$BH$9:$BH$2065,MATCH($A71,Lookup!$A$9:$A$2065,0)),0)</f>
        <v>0</v>
      </c>
      <c r="E71">
        <f>IFERROR(-INDEX(Lookup!$BJ$9:$BJ$2065,MATCH($A71,Lookup!$A$9:$A$2065,0)),0)</f>
        <v>0</v>
      </c>
    </row>
    <row r="72" spans="1:5" x14ac:dyDescent="0.2">
      <c r="A72" t="s">
        <v>580</v>
      </c>
      <c r="B72" t="s">
        <v>118</v>
      </c>
      <c r="D72">
        <f>IFERROR(-INDEX(Lookup!$BH$9:$BH$2065,MATCH($A72,Lookup!$A$9:$A$2065,0)),0)</f>
        <v>-93637</v>
      </c>
      <c r="E72">
        <f>IFERROR(-INDEX(Lookup!$BJ$9:$BJ$2065,MATCH($A72,Lookup!$A$9:$A$2065,0)),0)</f>
        <v>-194512</v>
      </c>
    </row>
    <row r="73" spans="1:5" x14ac:dyDescent="0.2">
      <c r="A73" t="s">
        <v>581</v>
      </c>
      <c r="B73" t="s">
        <v>118</v>
      </c>
      <c r="D73">
        <f>IFERROR(-INDEX(Lookup!$BH$9:$BH$2065,MATCH($A73,Lookup!$A$9:$A$2065,0)),0)</f>
        <v>0</v>
      </c>
      <c r="E73">
        <f>IFERROR(-INDEX(Lookup!$BJ$9:$BJ$2065,MATCH($A73,Lookup!$A$9:$A$2065,0)),0)</f>
        <v>-1669.09</v>
      </c>
    </row>
    <row r="74" spans="1:5" x14ac:dyDescent="0.2">
      <c r="A74" t="s">
        <v>582</v>
      </c>
      <c r="B74" t="s">
        <v>118</v>
      </c>
      <c r="D74">
        <f>IFERROR(-INDEX(Lookup!$BH$9:$BH$2065,MATCH($A74,Lookup!$A$9:$A$2065,0)),0)</f>
        <v>0</v>
      </c>
      <c r="E74">
        <f>IFERROR(-INDEX(Lookup!$BJ$9:$BJ$2065,MATCH($A74,Lookup!$A$9:$A$2065,0)),0)</f>
        <v>0</v>
      </c>
    </row>
    <row r="75" spans="1:5" x14ac:dyDescent="0.2">
      <c r="A75" t="s">
        <v>583</v>
      </c>
      <c r="B75" t="s">
        <v>118</v>
      </c>
      <c r="D75">
        <f>IFERROR(-INDEX(Lookup!$BH$9:$BH$2065,MATCH($A75,Lookup!$A$9:$A$2065,0)),0)</f>
        <v>0</v>
      </c>
      <c r="E75">
        <f>IFERROR(-INDEX(Lookup!$BJ$9:$BJ$2065,MATCH($A75,Lookup!$A$9:$A$2065,0)),0)</f>
        <v>0</v>
      </c>
    </row>
    <row r="76" spans="1:5" x14ac:dyDescent="0.2">
      <c r="A76" t="s">
        <v>584</v>
      </c>
      <c r="B76" t="s">
        <v>118</v>
      </c>
      <c r="D76">
        <f>IFERROR(-INDEX(Lookup!$BH$9:$BH$2065,MATCH($A76,Lookup!$A$9:$A$2065,0)),0)</f>
        <v>0</v>
      </c>
      <c r="E76">
        <f>IFERROR(-INDEX(Lookup!$BJ$9:$BJ$2065,MATCH($A76,Lookup!$A$9:$A$2065,0)),0)</f>
        <v>0</v>
      </c>
    </row>
    <row r="77" spans="1:5" x14ac:dyDescent="0.2">
      <c r="A77" t="s">
        <v>585</v>
      </c>
      <c r="B77" t="s">
        <v>118</v>
      </c>
      <c r="D77">
        <f>IFERROR(-INDEX(Lookup!$BH$9:$BH$2065,MATCH($A77,Lookup!$A$9:$A$2065,0)),0)</f>
        <v>-2575</v>
      </c>
      <c r="E77">
        <f>IFERROR(-INDEX(Lookup!$BJ$9:$BJ$2065,MATCH($A77,Lookup!$A$9:$A$2065,0)),0)</f>
        <v>-24440</v>
      </c>
    </row>
    <row r="78" spans="1:5" x14ac:dyDescent="0.2">
      <c r="A78" t="s">
        <v>721</v>
      </c>
      <c r="B78" t="s">
        <v>118</v>
      </c>
      <c r="D78">
        <f>IFERROR(-INDEX(Lookup!$BH$9:$BH$2065,MATCH($A78,Lookup!$A$9:$A$2065,0)),0)</f>
        <v>0</v>
      </c>
      <c r="E78">
        <f>IFERROR(-INDEX(Lookup!$BJ$9:$BJ$2065,MATCH($A78,Lookup!$A$9:$A$2065,0)),0)</f>
        <v>0</v>
      </c>
    </row>
    <row r="79" spans="1:5" x14ac:dyDescent="0.2">
      <c r="A79" t="s">
        <v>822</v>
      </c>
      <c r="B79" t="s">
        <v>118</v>
      </c>
      <c r="D79">
        <f>IFERROR(-INDEX(Lookup!$BH$9:$BH$2065,MATCH($A79,Lookup!$A$9:$A$2065,0)),0)</f>
        <v>0</v>
      </c>
      <c r="E79">
        <f>IFERROR(-INDEX(Lookup!$BJ$9:$BJ$2065,MATCH($A79,Lookup!$A$9:$A$2065,0)),0)</f>
        <v>-300</v>
      </c>
    </row>
    <row r="80" spans="1:5" x14ac:dyDescent="0.2">
      <c r="A80" t="s">
        <v>823</v>
      </c>
      <c r="B80" t="s">
        <v>118</v>
      </c>
      <c r="D80">
        <f>IFERROR(-INDEX(Lookup!$BH$9:$BH$2065,MATCH($A80,Lookup!$A$9:$A$2065,0)),0)</f>
        <v>0</v>
      </c>
      <c r="E80">
        <f>IFERROR(-INDEX(Lookup!$BJ$9:$BJ$2065,MATCH($A80,Lookup!$A$9:$A$2065,0)),0)</f>
        <v>0</v>
      </c>
    </row>
    <row r="81" spans="1:5" x14ac:dyDescent="0.2">
      <c r="A81" t="s">
        <v>786</v>
      </c>
      <c r="B81" t="s">
        <v>118</v>
      </c>
      <c r="D81">
        <f>IFERROR(-INDEX(Lookup!$BH$9:$BH$2065,MATCH($A81,Lookup!$A$9:$A$2065,0)),0)</f>
        <v>0</v>
      </c>
      <c r="E81">
        <f>IFERROR(-INDEX(Lookup!$BJ$9:$BJ$2065,MATCH($A81,Lookup!$A$9:$A$2065,0)),0)</f>
        <v>0</v>
      </c>
    </row>
    <row r="82" spans="1:5" x14ac:dyDescent="0.2">
      <c r="A82" t="s">
        <v>787</v>
      </c>
      <c r="B82" t="s">
        <v>118</v>
      </c>
      <c r="D82">
        <f>IFERROR(-INDEX(Lookup!$BH$9:$BH$2065,MATCH($A82,Lookup!$A$9:$A$2065,0)),0)</f>
        <v>0</v>
      </c>
      <c r="E82">
        <f>IFERROR(-INDEX(Lookup!$BJ$9:$BJ$2065,MATCH($A82,Lookup!$A$9:$A$2065,0)),0)</f>
        <v>0</v>
      </c>
    </row>
    <row r="83" spans="1:5" x14ac:dyDescent="0.2">
      <c r="A83" t="s">
        <v>824</v>
      </c>
      <c r="B83" t="s">
        <v>118</v>
      </c>
      <c r="D83">
        <f>IFERROR(-INDEX(Lookup!$BH$9:$BH$2065,MATCH($A83,Lookup!$A$9:$A$2065,0)),0)</f>
        <v>0</v>
      </c>
      <c r="E83">
        <f>IFERROR(-INDEX(Lookup!$BJ$9:$BJ$2065,MATCH($A83,Lookup!$A$9:$A$2065,0)),0)</f>
        <v>0</v>
      </c>
    </row>
    <row r="84" spans="1:5" x14ac:dyDescent="0.2">
      <c r="A84" t="s">
        <v>788</v>
      </c>
      <c r="B84" t="s">
        <v>118</v>
      </c>
      <c r="D84">
        <f>IFERROR(-INDEX(Lookup!$BH$9:$BH$2065,MATCH($A84,Lookup!$A$9:$A$2065,0)),0)</f>
        <v>-301.52</v>
      </c>
      <c r="E84">
        <f>IFERROR(-INDEX(Lookup!$BJ$9:$BJ$2065,MATCH($A84,Lookup!$A$9:$A$2065,0)),0)</f>
        <v>-3570.2</v>
      </c>
    </row>
    <row r="85" spans="1:5" x14ac:dyDescent="0.2">
      <c r="A85" t="s">
        <v>833</v>
      </c>
      <c r="B85" t="s">
        <v>118</v>
      </c>
      <c r="D85">
        <f>IFERROR(-INDEX(Lookup!$BH$9:$BH$2065,MATCH($A85,Lookup!$A$9:$A$2065,0)),0)</f>
        <v>0</v>
      </c>
      <c r="E85">
        <f>IFERROR(-INDEX(Lookup!$BJ$9:$BJ$2065,MATCH($A85,Lookup!$A$9:$A$2065,0)),0)</f>
        <v>-867.62</v>
      </c>
    </row>
    <row r="86" spans="1:5" x14ac:dyDescent="0.2">
      <c r="A86" t="s">
        <v>789</v>
      </c>
      <c r="B86" t="s">
        <v>118</v>
      </c>
      <c r="D86">
        <f>IFERROR(-INDEX(Lookup!$BH$9:$BH$2065,MATCH($A86,Lookup!$A$9:$A$2065,0)),0)</f>
        <v>0</v>
      </c>
      <c r="E86">
        <f>IFERROR(-INDEX(Lookup!$BJ$9:$BJ$2065,MATCH($A86,Lookup!$A$9:$A$2065,0)),0)</f>
        <v>0</v>
      </c>
    </row>
    <row r="87" spans="1:5" x14ac:dyDescent="0.2">
      <c r="A87" t="s">
        <v>825</v>
      </c>
      <c r="B87" t="s">
        <v>118</v>
      </c>
      <c r="D87">
        <f>IFERROR(-INDEX(Lookup!$BH$9:$BH$2065,MATCH($A87,Lookup!$A$9:$A$2065,0)),0)</f>
        <v>0</v>
      </c>
      <c r="E87">
        <f>IFERROR(-INDEX(Lookup!$BJ$9:$BJ$2065,MATCH($A87,Lookup!$A$9:$A$2065,0)),0)</f>
        <v>0</v>
      </c>
    </row>
    <row r="88" spans="1:5" x14ac:dyDescent="0.2">
      <c r="A88" t="s">
        <v>790</v>
      </c>
      <c r="B88" t="s">
        <v>118</v>
      </c>
      <c r="D88">
        <f>IFERROR(-INDEX(Lookup!$BH$9:$BH$2065,MATCH($A88,Lookup!$A$9:$A$2065,0)),0)</f>
        <v>0</v>
      </c>
      <c r="E88">
        <f>IFERROR(-INDEX(Lookup!$BJ$9:$BJ$2065,MATCH($A88,Lookup!$A$9:$A$2065,0)),0)</f>
        <v>-6870.01</v>
      </c>
    </row>
    <row r="89" spans="1:5" x14ac:dyDescent="0.2">
      <c r="A89" t="s">
        <v>826</v>
      </c>
      <c r="B89" t="s">
        <v>118</v>
      </c>
      <c r="D89">
        <f>IFERROR(-INDEX(Lookup!$BH$9:$BH$2065,MATCH($A89,Lookup!$A$9:$A$2065,0)),0)</f>
        <v>0</v>
      </c>
      <c r="E89">
        <f>IFERROR(-INDEX(Lookup!$BJ$9:$BJ$2065,MATCH($A89,Lookup!$A$9:$A$2065,0)),0)</f>
        <v>0</v>
      </c>
    </row>
    <row r="90" spans="1:5" x14ac:dyDescent="0.2">
      <c r="A90" t="s">
        <v>827</v>
      </c>
      <c r="B90" t="s">
        <v>118</v>
      </c>
      <c r="D90">
        <f>IFERROR(-INDEX(Lookup!$BH$9:$BH$2065,MATCH($A90,Lookup!$A$9:$A$2065,0)),0)</f>
        <v>0</v>
      </c>
      <c r="E90">
        <f>IFERROR(-INDEX(Lookup!$BJ$9:$BJ$2065,MATCH($A90,Lookup!$A$9:$A$2065,0)),0)</f>
        <v>0</v>
      </c>
    </row>
    <row r="91" spans="1:5" x14ac:dyDescent="0.2">
      <c r="A91" t="s">
        <v>791</v>
      </c>
      <c r="B91" t="s">
        <v>118</v>
      </c>
      <c r="D91">
        <f>IFERROR(-INDEX(Lookup!$BH$9:$BH$2065,MATCH($A91,Lookup!$A$9:$A$2065,0)),0)</f>
        <v>0</v>
      </c>
      <c r="E91">
        <f>IFERROR(-INDEX(Lookup!$BJ$9:$BJ$2065,MATCH($A91,Lookup!$A$9:$A$2065,0)),0)</f>
        <v>-4000</v>
      </c>
    </row>
    <row r="92" spans="1:5" x14ac:dyDescent="0.2">
      <c r="A92" t="s">
        <v>792</v>
      </c>
      <c r="B92" t="s">
        <v>118</v>
      </c>
      <c r="D92">
        <f>IFERROR(-INDEX(Lookup!$BH$9:$BH$2065,MATCH($A92,Lookup!$A$9:$A$2065,0)),0)</f>
        <v>0</v>
      </c>
      <c r="E92">
        <f>IFERROR(-INDEX(Lookup!$BJ$9:$BJ$2065,MATCH($A92,Lookup!$A$9:$A$2065,0)),0)</f>
        <v>0</v>
      </c>
    </row>
    <row r="93" spans="1:5" x14ac:dyDescent="0.2">
      <c r="A93" t="s">
        <v>793</v>
      </c>
      <c r="B93" t="s">
        <v>118</v>
      </c>
      <c r="D93">
        <f>IFERROR(-INDEX(Lookup!$BH$9:$BH$2065,MATCH($A93,Lookup!$A$9:$A$2065,0)),0)</f>
        <v>0</v>
      </c>
      <c r="E93">
        <f>IFERROR(-INDEX(Lookup!$BJ$9:$BJ$2065,MATCH($A93,Lookup!$A$9:$A$2065,0)),0)</f>
        <v>0</v>
      </c>
    </row>
    <row r="94" spans="1:5" x14ac:dyDescent="0.2">
      <c r="A94" t="s">
        <v>794</v>
      </c>
      <c r="B94" t="s">
        <v>118</v>
      </c>
      <c r="D94">
        <f>IFERROR(-INDEX(Lookup!$BH$9:$BH$2065,MATCH($A94,Lookup!$A$9:$A$2065,0)),0)</f>
        <v>0</v>
      </c>
      <c r="E94">
        <f>IFERROR(-INDEX(Lookup!$BJ$9:$BJ$2065,MATCH($A94,Lookup!$A$9:$A$2065,0)),0)</f>
        <v>-1155.08</v>
      </c>
    </row>
    <row r="95" spans="1:5" x14ac:dyDescent="0.2">
      <c r="A95" t="s">
        <v>795</v>
      </c>
      <c r="B95" t="s">
        <v>118</v>
      </c>
      <c r="D95">
        <f>IFERROR(-INDEX(Lookup!$BH$9:$BH$2065,MATCH($A95,Lookup!$A$9:$A$2065,0)),0)</f>
        <v>0</v>
      </c>
      <c r="E95">
        <f>IFERROR(-INDEX(Lookup!$BJ$9:$BJ$2065,MATCH($A95,Lookup!$A$9:$A$2065,0)),0)</f>
        <v>-25803</v>
      </c>
    </row>
    <row r="96" spans="1:5" x14ac:dyDescent="0.2">
      <c r="A96" t="s">
        <v>796</v>
      </c>
      <c r="B96" t="s">
        <v>118</v>
      </c>
      <c r="D96">
        <f>IFERROR(-INDEX(Lookup!$BH$9:$BH$2065,MATCH($A96,Lookup!$A$9:$A$2065,0)),0)</f>
        <v>0</v>
      </c>
      <c r="E96">
        <f>IFERROR(-INDEX(Lookup!$BJ$9:$BJ$2065,MATCH($A96,Lookup!$A$9:$A$2065,0)),0)</f>
        <v>0</v>
      </c>
    </row>
    <row r="97" spans="1:5" x14ac:dyDescent="0.2">
      <c r="A97" t="s">
        <v>797</v>
      </c>
      <c r="B97" t="s">
        <v>118</v>
      </c>
      <c r="D97">
        <f>IFERROR(-INDEX(Lookup!$BH$9:$BH$2065,MATCH($A97,Lookup!$A$9:$A$2065,0)),0)</f>
        <v>0</v>
      </c>
      <c r="E97">
        <f>IFERROR(-INDEX(Lookup!$BJ$9:$BJ$2065,MATCH($A97,Lookup!$A$9:$A$2065,0)),0)</f>
        <v>-6800</v>
      </c>
    </row>
    <row r="98" spans="1:5" x14ac:dyDescent="0.2">
      <c r="A98" t="s">
        <v>828</v>
      </c>
      <c r="B98" t="s">
        <v>118</v>
      </c>
      <c r="D98">
        <f>IFERROR(-INDEX(Lookup!$BH$9:$BH$2065,MATCH($A98,Lookup!$A$9:$A$2065,0)),0)</f>
        <v>0</v>
      </c>
      <c r="E98">
        <f>IFERROR(-INDEX(Lookup!$BJ$9:$BJ$2065,MATCH($A98,Lookup!$A$9:$A$2065,0)),0)</f>
        <v>0</v>
      </c>
    </row>
    <row r="99" spans="1:5" x14ac:dyDescent="0.2">
      <c r="A99" t="s">
        <v>588</v>
      </c>
      <c r="B99" t="s">
        <v>121</v>
      </c>
      <c r="D99">
        <f>IFERROR(-INDEX(Lookup!$BH$9:$BH$2065,MATCH($A99,Lookup!$A$9:$A$2065,0)),0)</f>
        <v>-125473.59</v>
      </c>
      <c r="E99">
        <f>IFERROR(-INDEX(Lookup!$BJ$9:$BJ$2065,MATCH($A99,Lookup!$A$9:$A$2065,0)),0)</f>
        <v>-157254.21</v>
      </c>
    </row>
    <row r="100" spans="1:5" x14ac:dyDescent="0.2">
      <c r="A100" t="s">
        <v>829</v>
      </c>
      <c r="B100" t="s">
        <v>121</v>
      </c>
      <c r="D100">
        <f>IFERROR(-INDEX(Lookup!$BH$9:$BH$2065,MATCH($A100,Lookup!$A$9:$A$2065,0)),0)</f>
        <v>-12692.300000000001</v>
      </c>
      <c r="E100">
        <f>IFERROR(-INDEX(Lookup!$BJ$9:$BJ$2065,MATCH($A100,Lookup!$A$9:$A$2065,0)),0)</f>
        <v>-11999.99</v>
      </c>
    </row>
    <row r="101" spans="1:5" x14ac:dyDescent="0.2">
      <c r="A101" t="s">
        <v>589</v>
      </c>
      <c r="B101" t="s">
        <v>121</v>
      </c>
      <c r="D101">
        <f>IFERROR(-INDEX(Lookup!$BH$9:$BH$2065,MATCH($A101,Lookup!$A$9:$A$2065,0)),0)</f>
        <v>-111040.09000000001</v>
      </c>
      <c r="E101">
        <f>IFERROR(-INDEX(Lookup!$BJ$9:$BJ$2065,MATCH($A101,Lookup!$A$9:$A$2065,0)),0)</f>
        <v>-153539.68</v>
      </c>
    </row>
    <row r="102" spans="1:5" x14ac:dyDescent="0.2">
      <c r="A102" t="s">
        <v>590</v>
      </c>
      <c r="B102" t="s">
        <v>121</v>
      </c>
      <c r="D102">
        <f>IFERROR(-INDEX(Lookup!$BH$9:$BH$2065,MATCH($A102,Lookup!$A$9:$A$2065,0)),0)</f>
        <v>-76347.069999999992</v>
      </c>
      <c r="E102">
        <f>IFERROR(-INDEX(Lookup!$BJ$9:$BJ$2065,MATCH($A102,Lookup!$A$9:$A$2065,0)),0)</f>
        <v>-117863.5</v>
      </c>
    </row>
    <row r="103" spans="1:5" x14ac:dyDescent="0.2">
      <c r="A103" t="s">
        <v>830</v>
      </c>
      <c r="B103" t="s">
        <v>121</v>
      </c>
      <c r="D103">
        <f>IFERROR(-INDEX(Lookup!$BH$9:$BH$2065,MATCH($A103,Lookup!$A$9:$A$2065,0)),0)</f>
        <v>-133884</v>
      </c>
      <c r="E103">
        <f>IFERROR(-INDEX(Lookup!$BJ$9:$BJ$2065,MATCH($A103,Lookup!$A$9:$A$2065,0)),0)</f>
        <v>-132483.72</v>
      </c>
    </row>
    <row r="104" spans="1:5" x14ac:dyDescent="0.2">
      <c r="A104" t="s">
        <v>591</v>
      </c>
      <c r="B104" t="s">
        <v>121</v>
      </c>
      <c r="D104">
        <f>IFERROR(-INDEX(Lookup!$BH$9:$BH$2065,MATCH($A104,Lookup!$A$9:$A$2065,0)),0)</f>
        <v>-29805.009999999995</v>
      </c>
      <c r="E104">
        <f>IFERROR(-INDEX(Lookup!$BJ$9:$BJ$2065,MATCH($A104,Lookup!$A$9:$A$2065,0)),0)</f>
        <v>-47399.05</v>
      </c>
    </row>
    <row r="105" spans="1:5" x14ac:dyDescent="0.2">
      <c r="A105" t="s">
        <v>592</v>
      </c>
      <c r="B105" t="s">
        <v>121</v>
      </c>
      <c r="D105">
        <f>IFERROR(-INDEX(Lookup!$BH$9:$BH$2065,MATCH($A105,Lookup!$A$9:$A$2065,0)),0)</f>
        <v>-20302</v>
      </c>
      <c r="E105">
        <f>IFERROR(-INDEX(Lookup!$BJ$9:$BJ$2065,MATCH($A105,Lookup!$A$9:$A$2065,0)),0)</f>
        <v>-1994.88</v>
      </c>
    </row>
    <row r="106" spans="1:5" x14ac:dyDescent="0.2">
      <c r="A106" t="s">
        <v>593</v>
      </c>
      <c r="B106" t="s">
        <v>121</v>
      </c>
      <c r="D106">
        <f>IFERROR(-INDEX(Lookup!$BH$9:$BH$2065,MATCH($A106,Lookup!$A$9:$A$2065,0)),0)</f>
        <v>0</v>
      </c>
      <c r="E106">
        <f>IFERROR(-INDEX(Lookup!$BJ$9:$BJ$2065,MATCH($A106,Lookup!$A$9:$A$2065,0)),0)</f>
        <v>0</v>
      </c>
    </row>
    <row r="107" spans="1:5" x14ac:dyDescent="0.2">
      <c r="A107" t="s">
        <v>594</v>
      </c>
      <c r="B107" t="s">
        <v>121</v>
      </c>
      <c r="D107">
        <f>IFERROR(-INDEX(Lookup!$BH$9:$BH$2065,MATCH($A107,Lookup!$A$9:$A$2065,0)),0)</f>
        <v>0</v>
      </c>
      <c r="E107">
        <f>IFERROR(-INDEX(Lookup!$BJ$9:$BJ$2065,MATCH($A107,Lookup!$A$9:$A$2065,0)),0)</f>
        <v>0</v>
      </c>
    </row>
    <row r="108" spans="1:5" x14ac:dyDescent="0.2">
      <c r="A108" t="s">
        <v>595</v>
      </c>
      <c r="B108" t="s">
        <v>121</v>
      </c>
      <c r="D108">
        <f>IFERROR(-INDEX(Lookup!$BH$9:$BH$2065,MATCH($A108,Lookup!$A$9:$A$2065,0)),0)</f>
        <v>-16230.11</v>
      </c>
      <c r="E108">
        <f>IFERROR(-INDEX(Lookup!$BJ$9:$BJ$2065,MATCH($A108,Lookup!$A$9:$A$2065,0)),0)</f>
        <v>-25941.51</v>
      </c>
    </row>
    <row r="109" spans="1:5" x14ac:dyDescent="0.2">
      <c r="A109" t="s">
        <v>516</v>
      </c>
      <c r="B109" t="s">
        <v>121</v>
      </c>
      <c r="D109">
        <f>IFERROR(-INDEX(Lookup!$BH$9:$BH$2065,MATCH($A109,Lookup!$A$9:$A$2065,0)),0)</f>
        <v>-8208.1</v>
      </c>
      <c r="E109">
        <f>IFERROR(-INDEX(Lookup!$BJ$9:$BJ$2065,MATCH($A109,Lookup!$A$9:$A$2065,0)),0)</f>
        <v>-44744.860000000008</v>
      </c>
    </row>
    <row r="110" spans="1:5" x14ac:dyDescent="0.2">
      <c r="A110" t="s">
        <v>596</v>
      </c>
      <c r="B110" t="s">
        <v>121</v>
      </c>
      <c r="D110">
        <f>IFERROR(-INDEX(Lookup!$BH$9:$BH$2065,MATCH($A110,Lookup!$A$9:$A$2065,0)),0)</f>
        <v>-40860.729999999996</v>
      </c>
      <c r="E110">
        <f>IFERROR(-INDEX(Lookup!$BJ$9:$BJ$2065,MATCH($A110,Lookup!$A$9:$A$2065,0)),0)</f>
        <v>-61668.170000000006</v>
      </c>
    </row>
    <row r="111" spans="1:5" x14ac:dyDescent="0.2">
      <c r="A111" t="s">
        <v>597</v>
      </c>
      <c r="B111" t="s">
        <v>121</v>
      </c>
      <c r="D111">
        <f>IFERROR(-INDEX(Lookup!$BH$9:$BH$2065,MATCH($A111,Lookup!$A$9:$A$2065,0)),0)</f>
        <v>-4196.3999999999996</v>
      </c>
      <c r="E111">
        <f>IFERROR(-INDEX(Lookup!$BJ$9:$BJ$2065,MATCH($A111,Lookup!$A$9:$A$2065,0)),0)</f>
        <v>-5213.75</v>
      </c>
    </row>
    <row r="112" spans="1:5" x14ac:dyDescent="0.2">
      <c r="A112" t="s">
        <v>598</v>
      </c>
      <c r="B112" t="s">
        <v>122</v>
      </c>
      <c r="D112">
        <f>IFERROR(-INDEX(Lookup!$BH$9:$BH$2065,MATCH($A112,Lookup!$A$9:$A$2065,0)),0)</f>
        <v>0</v>
      </c>
      <c r="E112">
        <f>IFERROR(-INDEX(Lookup!$BJ$9:$BJ$2065,MATCH($A112,Lookup!$A$9:$A$2065,0)),0)</f>
        <v>0</v>
      </c>
    </row>
    <row r="113" spans="1:5" x14ac:dyDescent="0.2">
      <c r="A113" t="s">
        <v>599</v>
      </c>
      <c r="B113" t="s">
        <v>122</v>
      </c>
      <c r="D113">
        <f>IFERROR(-INDEX(Lookup!$BH$9:$BH$2065,MATCH($A113,Lookup!$A$9:$A$2065,0)),0)</f>
        <v>0</v>
      </c>
      <c r="E113">
        <f>IFERROR(-INDEX(Lookup!$BJ$9:$BJ$2065,MATCH($A113,Lookup!$A$9:$A$2065,0)),0)</f>
        <v>0</v>
      </c>
    </row>
    <row r="114" spans="1:5" x14ac:dyDescent="0.2">
      <c r="A114" t="s">
        <v>722</v>
      </c>
      <c r="B114" t="s">
        <v>123</v>
      </c>
      <c r="D114">
        <f>IFERROR(-INDEX(Lookup!$BH$9:$BH$2065,MATCH($A114,Lookup!$A$9:$A$2065,0)),0)</f>
        <v>0</v>
      </c>
      <c r="E114">
        <f>IFERROR(-INDEX(Lookup!$BJ$9:$BJ$2065,MATCH($A114,Lookup!$A$9:$A$2065,0)),0)</f>
        <v>0</v>
      </c>
    </row>
    <row r="115" spans="1:5" x14ac:dyDescent="0.2">
      <c r="A115" t="s">
        <v>723</v>
      </c>
      <c r="B115" t="s">
        <v>123</v>
      </c>
      <c r="D115">
        <f>IFERROR(-INDEX(Lookup!$BH$9:$BH$2065,MATCH($A115,Lookup!$A$9:$A$2065,0)),0)</f>
        <v>0</v>
      </c>
      <c r="E115">
        <f>IFERROR(-INDEX(Lookup!$BJ$9:$BJ$2065,MATCH($A115,Lookup!$A$9:$A$2065,0)),0)</f>
        <v>0</v>
      </c>
    </row>
    <row r="116" spans="1:5" x14ac:dyDescent="0.2">
      <c r="A116" t="s">
        <v>600</v>
      </c>
      <c r="B116" t="s">
        <v>123</v>
      </c>
      <c r="D116">
        <f>IFERROR(-INDEX(Lookup!$BH$9:$BH$2065,MATCH($A116,Lookup!$A$9:$A$2065,0)),0)</f>
        <v>0</v>
      </c>
      <c r="E116">
        <f>IFERROR(-INDEX(Lookup!$BJ$9:$BJ$2065,MATCH($A116,Lookup!$A$9:$A$2065,0)),0)</f>
        <v>0</v>
      </c>
    </row>
    <row r="117" spans="1:5" x14ac:dyDescent="0.2">
      <c r="A117" t="s">
        <v>601</v>
      </c>
      <c r="B117" t="s">
        <v>123</v>
      </c>
      <c r="D117">
        <f>IFERROR(-INDEX(Lookup!$BH$9:$BH$2065,MATCH($A117,Lookup!$A$9:$A$2065,0)),0)</f>
        <v>-4205.47</v>
      </c>
      <c r="E117">
        <f>IFERROR(-INDEX(Lookup!$BJ$9:$BJ$2065,MATCH($A117,Lookup!$A$9:$A$2065,0)),0)</f>
        <v>-8009.23</v>
      </c>
    </row>
    <row r="118" spans="1:5" x14ac:dyDescent="0.2">
      <c r="A118" t="s">
        <v>602</v>
      </c>
      <c r="B118" t="s">
        <v>123</v>
      </c>
      <c r="D118">
        <f>IFERROR(-INDEX(Lookup!$BH$9:$BH$2065,MATCH($A118,Lookup!$A$9:$A$2065,0)),0)</f>
        <v>-986.57</v>
      </c>
      <c r="E118">
        <f>IFERROR(-INDEX(Lookup!$BJ$9:$BJ$2065,MATCH($A118,Lookup!$A$9:$A$2065,0)),0)</f>
        <v>-2410.86</v>
      </c>
    </row>
    <row r="119" spans="1:5" x14ac:dyDescent="0.2">
      <c r="A119" t="s">
        <v>603</v>
      </c>
      <c r="B119" t="s">
        <v>123</v>
      </c>
      <c r="D119">
        <f>IFERROR(-INDEX(Lookup!$BH$9:$BH$2065,MATCH($A119,Lookup!$A$9:$A$2065,0)),0)</f>
        <v>0</v>
      </c>
      <c r="E119">
        <f>IFERROR(-INDEX(Lookup!$BJ$9:$BJ$2065,MATCH($A119,Lookup!$A$9:$A$2065,0)),0)</f>
        <v>-580</v>
      </c>
    </row>
    <row r="120" spans="1:5" x14ac:dyDescent="0.2">
      <c r="A120" t="s">
        <v>724</v>
      </c>
      <c r="B120" t="s">
        <v>123</v>
      </c>
      <c r="D120">
        <f>IFERROR(-INDEX(Lookup!$BH$9:$BH$2065,MATCH($A120,Lookup!$A$9:$A$2065,0)),0)</f>
        <v>0</v>
      </c>
      <c r="E120">
        <f>IFERROR(-INDEX(Lookup!$BJ$9:$BJ$2065,MATCH($A120,Lookup!$A$9:$A$2065,0)),0)</f>
        <v>0</v>
      </c>
    </row>
    <row r="121" spans="1:5" x14ac:dyDescent="0.2">
      <c r="A121" t="s">
        <v>604</v>
      </c>
      <c r="B121" t="s">
        <v>123</v>
      </c>
      <c r="D121">
        <f>IFERROR(-INDEX(Lookup!$BH$9:$BH$2065,MATCH($A121,Lookup!$A$9:$A$2065,0)),0)</f>
        <v>0</v>
      </c>
      <c r="E121">
        <f>IFERROR(-INDEX(Lookup!$BJ$9:$BJ$2065,MATCH($A121,Lookup!$A$9:$A$2065,0)),0)</f>
        <v>0</v>
      </c>
    </row>
    <row r="122" spans="1:5" x14ac:dyDescent="0.2">
      <c r="A122" t="s">
        <v>605</v>
      </c>
      <c r="B122" t="s">
        <v>123</v>
      </c>
      <c r="D122">
        <f>IFERROR(-INDEX(Lookup!$BH$9:$BH$2065,MATCH($A122,Lookup!$A$9:$A$2065,0)),0)</f>
        <v>0</v>
      </c>
      <c r="E122">
        <f>IFERROR(-INDEX(Lookup!$BJ$9:$BJ$2065,MATCH($A122,Lookup!$A$9:$A$2065,0)),0)</f>
        <v>0</v>
      </c>
    </row>
    <row r="123" spans="1:5" x14ac:dyDescent="0.2">
      <c r="A123" t="s">
        <v>606</v>
      </c>
      <c r="B123" t="s">
        <v>123</v>
      </c>
      <c r="D123">
        <f>IFERROR(-INDEX(Lookup!$BH$9:$BH$2065,MATCH($A123,Lookup!$A$9:$A$2065,0)),0)</f>
        <v>-920.44999999999993</v>
      </c>
      <c r="E123">
        <f>IFERROR(-INDEX(Lookup!$BJ$9:$BJ$2065,MATCH($A123,Lookup!$A$9:$A$2065,0)),0)</f>
        <v>-886.76999999999975</v>
      </c>
    </row>
    <row r="124" spans="1:5" x14ac:dyDescent="0.2">
      <c r="A124" t="s">
        <v>607</v>
      </c>
      <c r="B124" t="s">
        <v>123</v>
      </c>
      <c r="D124">
        <f>IFERROR(-INDEX(Lookup!$BH$9:$BH$2065,MATCH($A124,Lookup!$A$9:$A$2065,0)),0)</f>
        <v>-273</v>
      </c>
      <c r="E124">
        <f>IFERROR(-INDEX(Lookup!$BJ$9:$BJ$2065,MATCH($A124,Lookup!$A$9:$A$2065,0)),0)</f>
        <v>-692.73</v>
      </c>
    </row>
    <row r="125" spans="1:5" x14ac:dyDescent="0.2">
      <c r="A125" t="s">
        <v>608</v>
      </c>
      <c r="B125" t="s">
        <v>123</v>
      </c>
      <c r="D125">
        <f>IFERROR(-INDEX(Lookup!$BH$9:$BH$2065,MATCH($A125,Lookup!$A$9:$A$2065,0)),0)</f>
        <v>0</v>
      </c>
      <c r="E125">
        <f>IFERROR(-INDEX(Lookup!$BJ$9:$BJ$2065,MATCH($A125,Lookup!$A$9:$A$2065,0)),0)</f>
        <v>-48.18</v>
      </c>
    </row>
    <row r="126" spans="1:5" x14ac:dyDescent="0.2">
      <c r="A126" t="s">
        <v>609</v>
      </c>
      <c r="B126" t="s">
        <v>123</v>
      </c>
      <c r="D126">
        <f>IFERROR(-INDEX(Lookup!$BH$9:$BH$2065,MATCH($A126,Lookup!$A$9:$A$2065,0)),0)</f>
        <v>-492.56</v>
      </c>
      <c r="E126">
        <f>IFERROR(-INDEX(Lookup!$BJ$9:$BJ$2065,MATCH($A126,Lookup!$A$9:$A$2065,0)),0)</f>
        <v>-542.77</v>
      </c>
    </row>
    <row r="127" spans="1:5" x14ac:dyDescent="0.2">
      <c r="A127" t="s">
        <v>725</v>
      </c>
      <c r="B127" t="s">
        <v>123</v>
      </c>
      <c r="D127">
        <f>IFERROR(-INDEX(Lookup!$BH$9:$BH$2065,MATCH($A127,Lookup!$A$9:$A$2065,0)),0)</f>
        <v>-462.26</v>
      </c>
      <c r="E127">
        <f>IFERROR(-INDEX(Lookup!$BJ$9:$BJ$2065,MATCH($A127,Lookup!$A$9:$A$2065,0)),0)</f>
        <v>-72.680000000000007</v>
      </c>
    </row>
    <row r="128" spans="1:5" x14ac:dyDescent="0.2">
      <c r="A128" t="s">
        <v>610</v>
      </c>
      <c r="B128" t="s">
        <v>123</v>
      </c>
      <c r="D128">
        <f>IFERROR(-INDEX(Lookup!$BH$9:$BH$2065,MATCH($A128,Lookup!$A$9:$A$2065,0)),0)</f>
        <v>-337.40999999999997</v>
      </c>
      <c r="E128">
        <f>IFERROR(-INDEX(Lookup!$BJ$9:$BJ$2065,MATCH($A128,Lookup!$A$9:$A$2065,0)),0)</f>
        <v>-133</v>
      </c>
    </row>
    <row r="129" spans="1:5" x14ac:dyDescent="0.2">
      <c r="A129" t="s">
        <v>726</v>
      </c>
      <c r="B129" t="s">
        <v>123</v>
      </c>
      <c r="D129">
        <f>IFERROR(-INDEX(Lookup!$BH$9:$BH$2065,MATCH($A129,Lookup!$A$9:$A$2065,0)),0)</f>
        <v>0</v>
      </c>
      <c r="E129">
        <f>IFERROR(-INDEX(Lookup!$BJ$9:$BJ$2065,MATCH($A129,Lookup!$A$9:$A$2065,0)),0)</f>
        <v>0</v>
      </c>
    </row>
    <row r="130" spans="1:5" x14ac:dyDescent="0.2">
      <c r="A130" t="s">
        <v>611</v>
      </c>
      <c r="B130" t="s">
        <v>123</v>
      </c>
      <c r="D130">
        <f>IFERROR(-INDEX(Lookup!$BH$9:$BH$2065,MATCH($A130,Lookup!$A$9:$A$2065,0)),0)</f>
        <v>0</v>
      </c>
      <c r="E130">
        <f>IFERROR(-INDEX(Lookup!$BJ$9:$BJ$2065,MATCH($A130,Lookup!$A$9:$A$2065,0)),0)</f>
        <v>0</v>
      </c>
    </row>
    <row r="131" spans="1:5" x14ac:dyDescent="0.2">
      <c r="A131" t="s">
        <v>612</v>
      </c>
      <c r="B131" t="s">
        <v>123</v>
      </c>
      <c r="D131">
        <f>IFERROR(-INDEX(Lookup!$BH$9:$BH$2065,MATCH($A131,Lookup!$A$9:$A$2065,0)),0)</f>
        <v>0</v>
      </c>
      <c r="E131">
        <f>IFERROR(-INDEX(Lookup!$BJ$9:$BJ$2065,MATCH($A131,Lookup!$A$9:$A$2065,0)),0)</f>
        <v>-960</v>
      </c>
    </row>
    <row r="132" spans="1:5" x14ac:dyDescent="0.2">
      <c r="A132" t="s">
        <v>613</v>
      </c>
      <c r="B132" t="s">
        <v>123</v>
      </c>
      <c r="D132">
        <f>IFERROR(-INDEX(Lookup!$BH$9:$BH$2065,MATCH($A132,Lookup!$A$9:$A$2065,0)),0)</f>
        <v>-49.95</v>
      </c>
      <c r="E132">
        <f>IFERROR(-INDEX(Lookup!$BJ$9:$BJ$2065,MATCH($A132,Lookup!$A$9:$A$2065,0)),0)</f>
        <v>-53.55</v>
      </c>
    </row>
    <row r="133" spans="1:5" x14ac:dyDescent="0.2">
      <c r="A133" t="s">
        <v>614</v>
      </c>
      <c r="B133" t="s">
        <v>123</v>
      </c>
      <c r="D133">
        <f>IFERROR(-INDEX(Lookup!$BH$9:$BH$2065,MATCH($A133,Lookup!$A$9:$A$2065,0)),0)</f>
        <v>-1811.0100000000002</v>
      </c>
      <c r="E133">
        <f>IFERROR(-INDEX(Lookup!$BJ$9:$BJ$2065,MATCH($A133,Lookup!$A$9:$A$2065,0)),0)</f>
        <v>-1786.5800000000002</v>
      </c>
    </row>
    <row r="134" spans="1:5" x14ac:dyDescent="0.2">
      <c r="A134" t="s">
        <v>615</v>
      </c>
      <c r="B134" t="s">
        <v>123</v>
      </c>
      <c r="D134">
        <f>IFERROR(-INDEX(Lookup!$BH$9:$BH$2065,MATCH($A134,Lookup!$A$9:$A$2065,0)),0)</f>
        <v>-940.8</v>
      </c>
      <c r="E134">
        <f>IFERROR(-INDEX(Lookup!$BJ$9:$BJ$2065,MATCH($A134,Lookup!$A$9:$A$2065,0)),0)</f>
        <v>-952.68999999999983</v>
      </c>
    </row>
    <row r="135" spans="1:5" x14ac:dyDescent="0.2">
      <c r="A135" t="s">
        <v>616</v>
      </c>
      <c r="B135" t="s">
        <v>123</v>
      </c>
      <c r="D135">
        <f>IFERROR(-INDEX(Lookup!$BH$9:$BH$2065,MATCH($A135,Lookup!$A$9:$A$2065,0)),0)</f>
        <v>-133.72999999999999</v>
      </c>
      <c r="E135">
        <f>IFERROR(-INDEX(Lookup!$BJ$9:$BJ$2065,MATCH($A135,Lookup!$A$9:$A$2065,0)),0)</f>
        <v>-347.05</v>
      </c>
    </row>
    <row r="136" spans="1:5" x14ac:dyDescent="0.2">
      <c r="A136" t="s">
        <v>617</v>
      </c>
      <c r="B136" t="s">
        <v>124</v>
      </c>
      <c r="D136">
        <f>IFERROR(-INDEX(Lookup!$BH$9:$BH$2065,MATCH($A136,Lookup!$A$9:$A$2065,0)),0)</f>
        <v>-874.11</v>
      </c>
      <c r="E136">
        <f>IFERROR(-INDEX(Lookup!$BJ$9:$BJ$2065,MATCH($A136,Lookup!$A$9:$A$2065,0)),0)</f>
        <v>-967.5</v>
      </c>
    </row>
    <row r="137" spans="1:5" x14ac:dyDescent="0.2">
      <c r="A137" t="s">
        <v>618</v>
      </c>
      <c r="B137" t="s">
        <v>124</v>
      </c>
      <c r="D137">
        <f>IFERROR(-INDEX(Lookup!$BH$9:$BH$2065,MATCH($A137,Lookup!$A$9:$A$2065,0)),0)</f>
        <v>-5951.86</v>
      </c>
      <c r="E137">
        <f>IFERROR(-INDEX(Lookup!$BJ$9:$BJ$2065,MATCH($A137,Lookup!$A$9:$A$2065,0)),0)</f>
        <v>-11859.33</v>
      </c>
    </row>
    <row r="138" spans="1:5" x14ac:dyDescent="0.2">
      <c r="A138" t="s">
        <v>619</v>
      </c>
      <c r="B138" t="s">
        <v>124</v>
      </c>
      <c r="D138">
        <f>IFERROR(-INDEX(Lookup!$BH$9:$BH$2065,MATCH($A138,Lookup!$A$9:$A$2065,0)),0)</f>
        <v>-1682.21</v>
      </c>
      <c r="E138">
        <f>IFERROR(-INDEX(Lookup!$BJ$9:$BJ$2065,MATCH($A138,Lookup!$A$9:$A$2065,0)),0)</f>
        <v>-2137.3500000000004</v>
      </c>
    </row>
    <row r="139" spans="1:5" x14ac:dyDescent="0.2">
      <c r="A139" t="s">
        <v>620</v>
      </c>
      <c r="B139" t="s">
        <v>124</v>
      </c>
      <c r="D139">
        <f>IFERROR(-INDEX(Lookup!$BH$9:$BH$2065,MATCH($A139,Lookup!$A$9:$A$2065,0)),0)</f>
        <v>-2449.0999999999995</v>
      </c>
      <c r="E139">
        <f>IFERROR(-INDEX(Lookup!$BJ$9:$BJ$2065,MATCH($A139,Lookup!$A$9:$A$2065,0)),0)</f>
        <v>-4283.4400000000005</v>
      </c>
    </row>
    <row r="140" spans="1:5" x14ac:dyDescent="0.2">
      <c r="A140" t="s">
        <v>621</v>
      </c>
      <c r="B140" t="s">
        <v>124</v>
      </c>
      <c r="D140">
        <f>IFERROR(-INDEX(Lookup!$BH$9:$BH$2065,MATCH($A140,Lookup!$A$9:$A$2065,0)),0)</f>
        <v>-501.03000000000003</v>
      </c>
      <c r="E140">
        <f>IFERROR(-INDEX(Lookup!$BJ$9:$BJ$2065,MATCH($A140,Lookup!$A$9:$A$2065,0)),0)</f>
        <v>-888.58000000000015</v>
      </c>
    </row>
    <row r="141" spans="1:5" x14ac:dyDescent="0.2">
      <c r="A141" t="s">
        <v>622</v>
      </c>
      <c r="B141" t="s">
        <v>124</v>
      </c>
      <c r="D141">
        <f>IFERROR(-INDEX(Lookup!$BH$9:$BH$2065,MATCH($A141,Lookup!$A$9:$A$2065,0)),0)</f>
        <v>0</v>
      </c>
      <c r="E141">
        <f>IFERROR(-INDEX(Lookup!$BJ$9:$BJ$2065,MATCH($A141,Lookup!$A$9:$A$2065,0)),0)</f>
        <v>0</v>
      </c>
    </row>
    <row r="142" spans="1:5" x14ac:dyDescent="0.2">
      <c r="A142" t="s">
        <v>623</v>
      </c>
      <c r="B142" t="s">
        <v>124</v>
      </c>
      <c r="D142">
        <f>IFERROR(-INDEX(Lookup!$BH$9:$BH$2065,MATCH($A142,Lookup!$A$9:$A$2065,0)),0)</f>
        <v>0</v>
      </c>
      <c r="E142">
        <f>IFERROR(-INDEX(Lookup!$BJ$9:$BJ$2065,MATCH($A142,Lookup!$A$9:$A$2065,0)),0)</f>
        <v>0</v>
      </c>
    </row>
    <row r="143" spans="1:5" x14ac:dyDescent="0.2">
      <c r="A143" t="s">
        <v>624</v>
      </c>
      <c r="B143" t="s">
        <v>124</v>
      </c>
      <c r="D143">
        <f>IFERROR(-INDEX(Lookup!$BH$9:$BH$2065,MATCH($A143,Lookup!$A$9:$A$2065,0)),0)</f>
        <v>-13955.18</v>
      </c>
      <c r="E143">
        <f>IFERROR(-INDEX(Lookup!$BJ$9:$BJ$2065,MATCH($A143,Lookup!$A$9:$A$2065,0)),0)</f>
        <v>-14044.440000000002</v>
      </c>
    </row>
    <row r="144" spans="1:5" x14ac:dyDescent="0.2">
      <c r="A144" t="s">
        <v>625</v>
      </c>
      <c r="B144" t="s">
        <v>124</v>
      </c>
      <c r="D144">
        <f>IFERROR(-INDEX(Lookup!$BH$9:$BH$2065,MATCH($A144,Lookup!$A$9:$A$2065,0)),0)</f>
        <v>0</v>
      </c>
      <c r="E144">
        <f>IFERROR(-INDEX(Lookup!$BJ$9:$BJ$2065,MATCH($A144,Lookup!$A$9:$A$2065,0)),0)</f>
        <v>0</v>
      </c>
    </row>
    <row r="145" spans="1:5" x14ac:dyDescent="0.2">
      <c r="A145" t="s">
        <v>626</v>
      </c>
      <c r="B145" t="s">
        <v>124</v>
      </c>
      <c r="D145">
        <f>IFERROR(-INDEX(Lookup!$BH$9:$BH$2065,MATCH($A145,Lookup!$A$9:$A$2065,0)),0)</f>
        <v>0</v>
      </c>
      <c r="E145">
        <f>IFERROR(-INDEX(Lookup!$BJ$9:$BJ$2065,MATCH($A145,Lookup!$A$9:$A$2065,0)),0)</f>
        <v>0</v>
      </c>
    </row>
    <row r="146" spans="1:5" x14ac:dyDescent="0.2">
      <c r="A146" t="s">
        <v>627</v>
      </c>
      <c r="B146" t="s">
        <v>125</v>
      </c>
      <c r="D146">
        <f>IFERROR(-INDEX(Lookup!$BH$9:$BH$2065,MATCH($A146,Lookup!$A$9:$A$2065,0)),0)</f>
        <v>-369.96000000000004</v>
      </c>
      <c r="E146">
        <f>IFERROR(-INDEX(Lookup!$BJ$9:$BJ$2065,MATCH($A146,Lookup!$A$9:$A$2065,0)),0)</f>
        <v>-1491.95</v>
      </c>
    </row>
    <row r="147" spans="1:5" x14ac:dyDescent="0.2">
      <c r="A147" t="s">
        <v>727</v>
      </c>
      <c r="B147" t="s">
        <v>125</v>
      </c>
      <c r="D147">
        <f>IFERROR(-INDEX(Lookup!$BH$9:$BH$2065,MATCH($A147,Lookup!$A$9:$A$2065,0)),0)</f>
        <v>0</v>
      </c>
      <c r="E147">
        <f>IFERROR(-INDEX(Lookup!$BJ$9:$BJ$2065,MATCH($A147,Lookup!$A$9:$A$2065,0)),0)</f>
        <v>0</v>
      </c>
    </row>
    <row r="148" spans="1:5" x14ac:dyDescent="0.2">
      <c r="A148" t="s">
        <v>728</v>
      </c>
      <c r="B148" t="s">
        <v>125</v>
      </c>
      <c r="D148">
        <f>IFERROR(-INDEX(Lookup!$BH$9:$BH$2065,MATCH($A148,Lookup!$A$9:$A$2065,0)),0)</f>
        <v>0</v>
      </c>
      <c r="E148">
        <f>IFERROR(-INDEX(Lookup!$BJ$9:$BJ$2065,MATCH($A148,Lookup!$A$9:$A$2065,0)),0)</f>
        <v>0</v>
      </c>
    </row>
    <row r="149" spans="1:5" x14ac:dyDescent="0.2">
      <c r="A149" t="s">
        <v>628</v>
      </c>
      <c r="B149" t="s">
        <v>125</v>
      </c>
      <c r="D149">
        <f>IFERROR(-INDEX(Lookup!$BH$9:$BH$2065,MATCH($A149,Lookup!$A$9:$A$2065,0)),0)</f>
        <v>0</v>
      </c>
      <c r="E149">
        <f>IFERROR(-INDEX(Lookup!$BJ$9:$BJ$2065,MATCH($A149,Lookup!$A$9:$A$2065,0)),0)</f>
        <v>0</v>
      </c>
    </row>
    <row r="150" spans="1:5" x14ac:dyDescent="0.2">
      <c r="A150" t="s">
        <v>729</v>
      </c>
      <c r="B150" t="s">
        <v>125</v>
      </c>
      <c r="D150">
        <f>IFERROR(-INDEX(Lookup!$BH$9:$BH$2065,MATCH($A150,Lookup!$A$9:$A$2065,0)),0)</f>
        <v>0</v>
      </c>
      <c r="E150">
        <f>IFERROR(-INDEX(Lookup!$BJ$9:$BJ$2065,MATCH($A150,Lookup!$A$9:$A$2065,0)),0)</f>
        <v>0</v>
      </c>
    </row>
    <row r="151" spans="1:5" x14ac:dyDescent="0.2">
      <c r="A151" t="s">
        <v>629</v>
      </c>
      <c r="B151" t="s">
        <v>125</v>
      </c>
      <c r="D151">
        <f>IFERROR(-INDEX(Lookup!$BH$9:$BH$2065,MATCH($A151,Lookup!$A$9:$A$2065,0)),0)</f>
        <v>-647.96</v>
      </c>
      <c r="E151">
        <f>IFERROR(-INDEX(Lookup!$BJ$9:$BJ$2065,MATCH($A151,Lookup!$A$9:$A$2065,0)),0)</f>
        <v>0</v>
      </c>
    </row>
    <row r="152" spans="1:5" x14ac:dyDescent="0.2">
      <c r="A152" t="s">
        <v>730</v>
      </c>
      <c r="B152" t="s">
        <v>125</v>
      </c>
      <c r="D152">
        <f>IFERROR(-INDEX(Lookup!$BH$9:$BH$2065,MATCH($A152,Lookup!$A$9:$A$2065,0)),0)</f>
        <v>0</v>
      </c>
      <c r="E152">
        <f>IFERROR(-INDEX(Lookup!$BJ$9:$BJ$2065,MATCH($A152,Lookup!$A$9:$A$2065,0)),0)</f>
        <v>0</v>
      </c>
    </row>
    <row r="153" spans="1:5" x14ac:dyDescent="0.2">
      <c r="A153" t="s">
        <v>630</v>
      </c>
      <c r="B153" t="s">
        <v>125</v>
      </c>
      <c r="D153">
        <f>IFERROR(-INDEX(Lookup!$BH$9:$BH$2065,MATCH($A153,Lookup!$A$9:$A$2065,0)),0)</f>
        <v>-1615.05</v>
      </c>
      <c r="E153">
        <f>IFERROR(-INDEX(Lookup!$BJ$9:$BJ$2065,MATCH($A153,Lookup!$A$9:$A$2065,0)),0)</f>
        <v>-3871.71</v>
      </c>
    </row>
    <row r="154" spans="1:5" x14ac:dyDescent="0.2">
      <c r="A154" t="s">
        <v>631</v>
      </c>
      <c r="B154" t="s">
        <v>126</v>
      </c>
      <c r="D154">
        <f>IFERROR(-INDEX(Lookup!$BH$9:$BH$2065,MATCH($A154,Lookup!$A$9:$A$2065,0)),0)</f>
        <v>-10164.800000000001</v>
      </c>
      <c r="E154">
        <f>IFERROR(-INDEX(Lookup!$BJ$9:$BJ$2065,MATCH($A154,Lookup!$A$9:$A$2065,0)),0)</f>
        <v>-6222.73</v>
      </c>
    </row>
    <row r="155" spans="1:5" x14ac:dyDescent="0.2">
      <c r="A155" t="s">
        <v>632</v>
      </c>
      <c r="B155" t="s">
        <v>126</v>
      </c>
      <c r="D155">
        <f>IFERROR(-INDEX(Lookup!$BH$9:$BH$2065,MATCH($A155,Lookup!$A$9:$A$2065,0)),0)</f>
        <v>0</v>
      </c>
      <c r="E155">
        <f>IFERROR(-INDEX(Lookup!$BJ$9:$BJ$2065,MATCH($A155,Lookup!$A$9:$A$2065,0)),0)</f>
        <v>0</v>
      </c>
    </row>
    <row r="156" spans="1:5" x14ac:dyDescent="0.2">
      <c r="A156" t="s">
        <v>633</v>
      </c>
      <c r="B156" t="s">
        <v>126</v>
      </c>
      <c r="D156">
        <f>IFERROR(-INDEX(Lookup!$BH$9:$BH$2065,MATCH($A156,Lookup!$A$9:$A$2065,0)),0)</f>
        <v>-64.540000000000006</v>
      </c>
      <c r="E156">
        <f>IFERROR(-INDEX(Lookup!$BJ$9:$BJ$2065,MATCH($A156,Lookup!$A$9:$A$2065,0)),0)</f>
        <v>-501.37</v>
      </c>
    </row>
    <row r="157" spans="1:5" x14ac:dyDescent="0.2">
      <c r="A157" t="s">
        <v>634</v>
      </c>
      <c r="B157" t="s">
        <v>126</v>
      </c>
      <c r="D157">
        <f>IFERROR(-INDEX(Lookup!$BH$9:$BH$2065,MATCH($A157,Lookup!$A$9:$A$2065,0)),0)</f>
        <v>-980.57999999999993</v>
      </c>
      <c r="E157">
        <f>IFERROR(-INDEX(Lookup!$BJ$9:$BJ$2065,MATCH($A157,Lookup!$A$9:$A$2065,0)),0)</f>
        <v>-321.36</v>
      </c>
    </row>
    <row r="158" spans="1:5" x14ac:dyDescent="0.2">
      <c r="A158" t="s">
        <v>635</v>
      </c>
      <c r="B158" t="s">
        <v>126</v>
      </c>
      <c r="D158">
        <f>IFERROR(-INDEX(Lookup!$BH$9:$BH$2065,MATCH($A158,Lookup!$A$9:$A$2065,0)),0)</f>
        <v>0</v>
      </c>
      <c r="E158">
        <f>IFERROR(-INDEX(Lookup!$BJ$9:$BJ$2065,MATCH($A158,Lookup!$A$9:$A$2065,0)),0)</f>
        <v>0</v>
      </c>
    </row>
    <row r="159" spans="1:5" x14ac:dyDescent="0.2">
      <c r="A159" t="s">
        <v>636</v>
      </c>
      <c r="B159" t="s">
        <v>126</v>
      </c>
      <c r="D159">
        <f>IFERROR(-INDEX(Lookup!$BH$9:$BH$2065,MATCH($A159,Lookup!$A$9:$A$2065,0)),0)</f>
        <v>0</v>
      </c>
      <c r="E159">
        <f>IFERROR(-INDEX(Lookup!$BJ$9:$BJ$2065,MATCH($A159,Lookup!$A$9:$A$2065,0)),0)</f>
        <v>0</v>
      </c>
    </row>
    <row r="160" spans="1:5" x14ac:dyDescent="0.2">
      <c r="A160" t="s">
        <v>640</v>
      </c>
      <c r="B160" t="s">
        <v>15</v>
      </c>
      <c r="D160">
        <f>IFERROR(-INDEX(Lookup!$BH$9:$BH$2065,MATCH($A160,Lookup!$A$9:$A$2065,0)),0)</f>
        <v>-2349.6200000000003</v>
      </c>
      <c r="E160">
        <f>IFERROR(-INDEX(Lookup!$BJ$9:$BJ$2065,MATCH($A160,Lookup!$A$9:$A$2065,0)),0)</f>
        <v>-3027.14</v>
      </c>
    </row>
    <row r="161" spans="1:5" x14ac:dyDescent="0.2">
      <c r="A161" t="s">
        <v>641</v>
      </c>
      <c r="B161" t="s">
        <v>15</v>
      </c>
      <c r="D161">
        <f>IFERROR(-INDEX(Lookup!$BH$9:$BH$2065,MATCH($A161,Lookup!$A$9:$A$2065,0)),0)</f>
        <v>-11889.769999999999</v>
      </c>
      <c r="E161">
        <f>IFERROR(-INDEX(Lookup!$BJ$9:$BJ$2065,MATCH($A161,Lookup!$A$9:$A$2065,0)),0)</f>
        <v>-16337.39</v>
      </c>
    </row>
    <row r="162" spans="1:5" x14ac:dyDescent="0.2">
      <c r="A162" t="s">
        <v>642</v>
      </c>
      <c r="B162" t="s">
        <v>15</v>
      </c>
      <c r="D162">
        <f>IFERROR(-INDEX(Lookup!$BH$9:$BH$2065,MATCH($A162,Lookup!$A$9:$A$2065,0)),0)</f>
        <v>-8333.3000000000011</v>
      </c>
      <c r="E162">
        <f>IFERROR(-INDEX(Lookup!$BJ$9:$BJ$2065,MATCH($A162,Lookup!$A$9:$A$2065,0)),0)</f>
        <v>-9999.9600000000009</v>
      </c>
    </row>
    <row r="163" spans="1:5" x14ac:dyDescent="0.2">
      <c r="A163" t="s">
        <v>731</v>
      </c>
      <c r="B163" t="s">
        <v>16</v>
      </c>
      <c r="D163">
        <f>IFERROR(-INDEX(Lookup!$BH$9:$BH$2065,MATCH($A163,Lookup!$A$9:$A$2065,0)),0)</f>
        <v>-37134.89</v>
      </c>
      <c r="E163">
        <f>IFERROR(-INDEX(Lookup!$BJ$9:$BJ$2065,MATCH($A163,Lookup!$A$9:$A$2065,0)),0)</f>
        <v>-12611.29</v>
      </c>
    </row>
    <row r="164" spans="1:5" x14ac:dyDescent="0.2">
      <c r="A164" t="s">
        <v>643</v>
      </c>
      <c r="B164" t="s">
        <v>16</v>
      </c>
      <c r="D164">
        <f>IFERROR(-INDEX(Lookup!$BH$9:$BH$2065,MATCH($A164,Lookup!$A$9:$A$2065,0)),0)</f>
        <v>-11404.95</v>
      </c>
      <c r="E164">
        <f>IFERROR(-INDEX(Lookup!$BJ$9:$BJ$2065,MATCH($A164,Lookup!$A$9:$A$2065,0)),0)</f>
        <v>-2355.64</v>
      </c>
    </row>
    <row r="165" spans="1:5" x14ac:dyDescent="0.2">
      <c r="A165" t="s">
        <v>644</v>
      </c>
      <c r="B165" t="s">
        <v>16</v>
      </c>
      <c r="D165">
        <f>IFERROR(-INDEX(Lookup!$BH$9:$BH$2065,MATCH($A165,Lookup!$A$9:$A$2065,0)),0)</f>
        <v>0</v>
      </c>
      <c r="E165">
        <f>IFERROR(-INDEX(Lookup!$BJ$9:$BJ$2065,MATCH($A165,Lookup!$A$9:$A$2065,0)),0)</f>
        <v>-1901.58</v>
      </c>
    </row>
    <row r="166" spans="1:5" x14ac:dyDescent="0.2">
      <c r="A166" t="s">
        <v>645</v>
      </c>
      <c r="B166" t="s">
        <v>16</v>
      </c>
      <c r="D166">
        <f>IFERROR(-INDEX(Lookup!$BH$9:$BH$2065,MATCH($A166,Lookup!$A$9:$A$2065,0)),0)</f>
        <v>0</v>
      </c>
      <c r="E166">
        <f>IFERROR(-INDEX(Lookup!$BJ$9:$BJ$2065,MATCH($A166,Lookup!$A$9:$A$2065,0)),0)</f>
        <v>0</v>
      </c>
    </row>
    <row r="167" spans="1:5" x14ac:dyDescent="0.2">
      <c r="A167" t="s">
        <v>646</v>
      </c>
      <c r="B167" t="s">
        <v>278</v>
      </c>
      <c r="D167">
        <f>IFERROR(-INDEX(Lookup!$BH$9:$BH$2065,MATCH($A167,Lookup!$A$9:$A$2065,0)),0)</f>
        <v>0</v>
      </c>
      <c r="E167">
        <f>IFERROR(-INDEX(Lookup!$BJ$9:$BJ$2065,MATCH($A167,Lookup!$A$9:$A$2065,0)),0)</f>
        <v>0</v>
      </c>
    </row>
    <row r="168" spans="1:5" x14ac:dyDescent="0.2">
      <c r="A168" t="s">
        <v>732</v>
      </c>
      <c r="B168" t="s">
        <v>355</v>
      </c>
      <c r="D168">
        <f>IFERROR(-INDEX(Lookup!$BH$9:$BH$2065,MATCH($A168,Lookup!$A$9:$A$2065,0)),0)</f>
        <v>0</v>
      </c>
      <c r="E168">
        <f>IFERROR(-INDEX(Lookup!$BJ$9:$BJ$2065,MATCH($A168,Lookup!$A$9:$A$2065,0)),0)</f>
        <v>0</v>
      </c>
    </row>
    <row r="169" spans="1:5" x14ac:dyDescent="0.2">
      <c r="A169" t="s">
        <v>733</v>
      </c>
      <c r="B169" t="s">
        <v>356</v>
      </c>
      <c r="D169">
        <f>IFERROR(-INDEX(Lookup!$BH$9:$BH$2065,MATCH($A169,Lookup!$A$9:$A$2065,0)),0)</f>
        <v>0</v>
      </c>
      <c r="E169">
        <f>IFERROR(-INDEX(Lookup!$BJ$9:$BJ$2065,MATCH($A169,Lookup!$A$9:$A$2065,0)),0)</f>
        <v>0</v>
      </c>
    </row>
    <row r="170" spans="1:5" x14ac:dyDescent="0.2">
      <c r="A170" t="s">
        <v>843</v>
      </c>
      <c r="B170" t="s">
        <v>118</v>
      </c>
      <c r="D170">
        <f>IFERROR(-INDEX(Lookup!$BH$9:$BH$2065,MATCH($A170,Lookup!$A$9:$A$2065,0)),0)</f>
        <v>-9269</v>
      </c>
      <c r="E170">
        <f>IFERROR(-INDEX(Lookup!$BJ$9:$BJ$2065,MATCH($A170,Lookup!$A$9:$A$2065,0)),0)</f>
        <v>0</v>
      </c>
    </row>
    <row r="171" spans="1:5" x14ac:dyDescent="0.2">
      <c r="A171" t="s">
        <v>836</v>
      </c>
      <c r="B171" t="s">
        <v>118</v>
      </c>
      <c r="D171">
        <f>IFERROR(-INDEX(Lookup!$BH$9:$BH$2065,MATCH($A171,Lookup!$A$9:$A$2065,0)),0)</f>
        <v>-10300</v>
      </c>
      <c r="E171">
        <f>IFERROR(-INDEX(Lookup!$BJ$9:$BJ$2065,MATCH($A171,Lookup!$A$9:$A$2065,0)),0)</f>
        <v>-2100</v>
      </c>
    </row>
    <row r="172" spans="1:5" x14ac:dyDescent="0.2">
      <c r="A172" t="s">
        <v>838</v>
      </c>
      <c r="B172" t="s">
        <v>118</v>
      </c>
      <c r="D172">
        <f>IFERROR(-INDEX(Lookup!$BH$9:$BH$2065,MATCH($A172,Lookup!$A$9:$A$2065,0)),0)</f>
        <v>-3150</v>
      </c>
      <c r="E172">
        <f>IFERROR(-INDEX(Lookup!$BJ$9:$BJ$2065,MATCH($A172,Lookup!$A$9:$A$2065,0)),0)</f>
        <v>-5512.5</v>
      </c>
    </row>
    <row r="173" spans="1:5" x14ac:dyDescent="0.2">
      <c r="A173" t="s">
        <v>840</v>
      </c>
      <c r="B173" t="s">
        <v>118</v>
      </c>
      <c r="D173">
        <f>IFERROR(-INDEX(Lookup!$BH$9:$BH$2065,MATCH($A173,Lookup!$A$9:$A$2065,0)),0)</f>
        <v>-3188</v>
      </c>
      <c r="E173">
        <f>IFERROR(-INDEX(Lookup!$BJ$9:$BJ$2065,MATCH($A173,Lookup!$A$9:$A$2065,0)),0)</f>
        <v>-16520</v>
      </c>
    </row>
    <row r="174" spans="1:5" x14ac:dyDescent="0.2">
      <c r="D174">
        <f>IFERROR(-INDEX(Lookup!$BH$9:$BH$2065,MATCH($A174,Lookup!$A$9:$A$2065,0)),0)</f>
        <v>0</v>
      </c>
      <c r="E174">
        <f>IFERROR(-INDEX(Lookup!$BJ$9:$BJ$2065,MATCH($A174,Lookup!$A$9:$A$2065,0)),0)</f>
        <v>0</v>
      </c>
    </row>
    <row r="175" spans="1:5" x14ac:dyDescent="0.2">
      <c r="D175">
        <f>IFERROR(-INDEX(Lookup!$BH$9:$BH$2065,MATCH($A175,Lookup!$A$9:$A$2065,0)),0)</f>
        <v>0</v>
      </c>
      <c r="E175">
        <f>IFERROR(-INDEX(Lookup!$BJ$9:$BJ$2065,MATCH($A175,Lookup!$A$9:$A$2065,0)),0)</f>
        <v>0</v>
      </c>
    </row>
    <row r="176" spans="1:5" x14ac:dyDescent="0.2">
      <c r="D176">
        <f>IFERROR(-INDEX(Lookup!$BH$9:$BH$2065,MATCH($A176,Lookup!$A$9:$A$2065,0)),0)</f>
        <v>0</v>
      </c>
      <c r="E176">
        <f>IFERROR(-INDEX(Lookup!$BJ$9:$BJ$2065,MATCH($A176,Lookup!$A$9:$A$2065,0)),0)</f>
        <v>0</v>
      </c>
    </row>
    <row r="177" spans="4:5" x14ac:dyDescent="0.2">
      <c r="D177">
        <f>IFERROR(-INDEX(Lookup!$BH$9:$BH$2065,MATCH($A177,Lookup!$A$9:$A$2065,0)),0)</f>
        <v>0</v>
      </c>
      <c r="E177">
        <f>IFERROR(-INDEX(Lookup!$BJ$9:$BJ$2065,MATCH($A177,Lookup!$A$9:$A$2065,0)),0)</f>
        <v>0</v>
      </c>
    </row>
    <row r="178" spans="4:5" x14ac:dyDescent="0.2">
      <c r="D178">
        <f>IFERROR(-INDEX(Lookup!$BH$9:$BH$2065,MATCH($A178,Lookup!$A$9:$A$2065,0)),0)</f>
        <v>0</v>
      </c>
      <c r="E178">
        <f>IFERROR(-INDEX(Lookup!$BJ$9:$BJ$2065,MATCH($A178,Lookup!$A$9:$A$2065,0)),0)</f>
        <v>0</v>
      </c>
    </row>
    <row r="179" spans="4:5" x14ac:dyDescent="0.2">
      <c r="D179">
        <f>IFERROR(-INDEX(Lookup!$BH$9:$BH$2065,MATCH($A179,Lookup!$A$9:$A$2065,0)),0)</f>
        <v>0</v>
      </c>
      <c r="E179">
        <f>IFERROR(-INDEX(Lookup!$BJ$9:$BJ$2065,MATCH($A179,Lookup!$A$9:$A$2065,0)),0)</f>
        <v>0</v>
      </c>
    </row>
    <row r="180" spans="4:5" x14ac:dyDescent="0.2">
      <c r="D180">
        <f>IFERROR(-INDEX(Lookup!$BH$9:$BH$2065,MATCH($A180,Lookup!$A$9:$A$2065,0)),0)</f>
        <v>0</v>
      </c>
      <c r="E180">
        <f>IFERROR(-INDEX(Lookup!$BJ$9:$BJ$2065,MATCH($A180,Lookup!$A$9:$A$2065,0)),0)</f>
        <v>0</v>
      </c>
    </row>
    <row r="181" spans="4:5" x14ac:dyDescent="0.2">
      <c r="D181">
        <f>IFERROR(-INDEX(Lookup!$BH$9:$BH$2065,MATCH($A181,Lookup!$A$9:$A$2065,0)),0)</f>
        <v>0</v>
      </c>
      <c r="E181">
        <f>IFERROR(-INDEX(Lookup!$BJ$9:$BJ$2065,MATCH($A181,Lookup!$A$9:$A$2065,0)),0)</f>
        <v>0</v>
      </c>
    </row>
    <row r="182" spans="4:5" x14ac:dyDescent="0.2">
      <c r="D182">
        <f>IFERROR(-INDEX(Lookup!$BH$9:$BH$2065,MATCH($A182,Lookup!$A$9:$A$2065,0)),0)</f>
        <v>0</v>
      </c>
      <c r="E182">
        <f>IFERROR(-INDEX(Lookup!$BJ$9:$BJ$2065,MATCH($A182,Lookup!$A$9:$A$2065,0)),0)</f>
        <v>0</v>
      </c>
    </row>
    <row r="183" spans="4:5" x14ac:dyDescent="0.2">
      <c r="D183">
        <f>IFERROR(-INDEX(Lookup!$BH$9:$BH$2065,MATCH($A183,Lookup!$A$9:$A$2065,0)),0)</f>
        <v>0</v>
      </c>
      <c r="E183">
        <f>IFERROR(-INDEX(Lookup!$BJ$9:$BJ$2065,MATCH($A183,Lookup!$A$9:$A$2065,0)),0)</f>
        <v>0</v>
      </c>
    </row>
    <row r="184" spans="4:5" x14ac:dyDescent="0.2">
      <c r="D184">
        <f>IFERROR(-INDEX(Lookup!$BH$9:$BH$2065,MATCH($A184,Lookup!$A$9:$A$2065,0)),0)</f>
        <v>0</v>
      </c>
      <c r="E184">
        <f>IFERROR(-INDEX(Lookup!$BJ$9:$BJ$2065,MATCH($A184,Lookup!$A$9:$A$2065,0)),0)</f>
        <v>0</v>
      </c>
    </row>
    <row r="185" spans="4:5" x14ac:dyDescent="0.2">
      <c r="D185">
        <f>IFERROR(-INDEX(Lookup!$BH$9:$BH$2065,MATCH($A185,Lookup!$A$9:$A$2065,0)),0)</f>
        <v>0</v>
      </c>
      <c r="E185">
        <f>IFERROR(-INDEX(Lookup!$BJ$9:$BJ$2065,MATCH($A185,Lookup!$A$9:$A$2065,0)),0)</f>
        <v>0</v>
      </c>
    </row>
    <row r="186" spans="4:5" x14ac:dyDescent="0.2">
      <c r="D186">
        <f>IFERROR(-INDEX(Lookup!$BH$9:$BH$2065,MATCH($A186,Lookup!$A$9:$A$2065,0)),0)</f>
        <v>0</v>
      </c>
      <c r="E186">
        <f>IFERROR(-INDEX(Lookup!$BJ$9:$BJ$2065,MATCH($A186,Lookup!$A$9:$A$2065,0)),0)</f>
        <v>0</v>
      </c>
    </row>
    <row r="187" spans="4:5" x14ac:dyDescent="0.2">
      <c r="D187">
        <f>IFERROR(-INDEX(Lookup!$BH$9:$BH$2065,MATCH($A187,Lookup!$A$9:$A$2065,0)),0)</f>
        <v>0</v>
      </c>
      <c r="E187">
        <f>IFERROR(-INDEX(Lookup!$BJ$9:$BJ$2065,MATCH($A187,Lookup!$A$9:$A$2065,0)),0)</f>
        <v>0</v>
      </c>
    </row>
    <row r="188" spans="4:5" x14ac:dyDescent="0.2">
      <c r="D188">
        <f>IFERROR(-INDEX(Lookup!$BH$9:$BH$2065,MATCH($A188,Lookup!$A$9:$A$2065,0)),0)</f>
        <v>0</v>
      </c>
      <c r="E188">
        <f>IFERROR(-INDEX(Lookup!$BJ$9:$BJ$2065,MATCH($A188,Lookup!$A$9:$A$2065,0)),0)</f>
        <v>0</v>
      </c>
    </row>
    <row r="189" spans="4:5" x14ac:dyDescent="0.2">
      <c r="D189">
        <f>IFERROR(-INDEX(Lookup!$BH$9:$BH$2065,MATCH($A189,Lookup!$A$9:$A$2065,0)),0)</f>
        <v>0</v>
      </c>
      <c r="E189">
        <f>IFERROR(-INDEX(Lookup!$BJ$9:$BJ$2065,MATCH($A189,Lookup!$A$9:$A$2065,0)),0)</f>
        <v>0</v>
      </c>
    </row>
    <row r="190" spans="4:5" x14ac:dyDescent="0.2">
      <c r="D190">
        <f>IFERROR(-INDEX(Lookup!$BH$9:$BH$2065,MATCH($A190,Lookup!$A$9:$A$2065,0)),0)</f>
        <v>0</v>
      </c>
      <c r="E190">
        <f>IFERROR(-INDEX(Lookup!$BJ$9:$BJ$2065,MATCH($A190,Lookup!$A$9:$A$2065,0)),0)</f>
        <v>0</v>
      </c>
    </row>
    <row r="192" spans="4:5" x14ac:dyDescent="0.2">
      <c r="D192">
        <f>SUM(D2:D190)</f>
        <v>-954824.96</v>
      </c>
      <c r="E192">
        <f>SUM(E2:E190)</f>
        <v>-1425336.86</v>
      </c>
    </row>
    <row r="193" spans="4:5" x14ac:dyDescent="0.2">
      <c r="D193">
        <f>Sheet8!D36</f>
        <v>659467.31000000006</v>
      </c>
      <c r="E193">
        <f>Sheet8!E36</f>
        <v>1388684.9199999997</v>
      </c>
    </row>
    <row r="195" spans="4:5" x14ac:dyDescent="0.2">
      <c r="D195">
        <f>SUM(D192:D194)</f>
        <v>-295357.64999999991</v>
      </c>
      <c r="E195">
        <f>SUM(E192:E194)</f>
        <v>-36651.94000000041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2:B4"/>
  <sheetViews>
    <sheetView workbookViewId="0">
      <selection activeCell="A2" sqref="A2:B4"/>
    </sheetView>
  </sheetViews>
  <sheetFormatPr defaultRowHeight="12.75" x14ac:dyDescent="0.2"/>
  <sheetData>
    <row r="2" spans="1:2" x14ac:dyDescent="0.2">
      <c r="A2" t="s">
        <v>542</v>
      </c>
      <c r="B2" t="s">
        <v>115</v>
      </c>
    </row>
    <row r="3" spans="1:2" x14ac:dyDescent="0.2">
      <c r="A3" t="s">
        <v>552</v>
      </c>
      <c r="B3" t="s">
        <v>115</v>
      </c>
    </row>
    <row r="4" spans="1:2" x14ac:dyDescent="0.2">
      <c r="A4" t="s">
        <v>782</v>
      </c>
      <c r="B4" t="s">
        <v>115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2:B21"/>
  <sheetViews>
    <sheetView workbookViewId="0">
      <selection activeCell="A2" sqref="A2:B21"/>
    </sheetView>
  </sheetViews>
  <sheetFormatPr defaultRowHeight="12.75" x14ac:dyDescent="0.2"/>
  <sheetData>
    <row r="2" spans="1:2" x14ac:dyDescent="0.2">
      <c r="A2" t="s">
        <v>554</v>
      </c>
      <c r="B2" t="s">
        <v>118</v>
      </c>
    </row>
    <row r="3" spans="1:2" x14ac:dyDescent="0.2">
      <c r="A3" t="s">
        <v>784</v>
      </c>
      <c r="B3" t="s">
        <v>118</v>
      </c>
    </row>
    <row r="4" spans="1:2" x14ac:dyDescent="0.2">
      <c r="A4" t="s">
        <v>558</v>
      </c>
      <c r="B4" t="s">
        <v>118</v>
      </c>
    </row>
    <row r="5" spans="1:2" x14ac:dyDescent="0.2">
      <c r="A5" t="s">
        <v>701</v>
      </c>
      <c r="B5" t="s">
        <v>118</v>
      </c>
    </row>
    <row r="6" spans="1:2" x14ac:dyDescent="0.2">
      <c r="A6" t="s">
        <v>563</v>
      </c>
      <c r="B6" t="s">
        <v>118</v>
      </c>
    </row>
    <row r="7" spans="1:2" x14ac:dyDescent="0.2">
      <c r="A7" t="s">
        <v>567</v>
      </c>
      <c r="B7" t="s">
        <v>118</v>
      </c>
    </row>
    <row r="8" spans="1:2" x14ac:dyDescent="0.2">
      <c r="A8" t="s">
        <v>571</v>
      </c>
      <c r="B8" t="s">
        <v>118</v>
      </c>
    </row>
    <row r="9" spans="1:2" x14ac:dyDescent="0.2">
      <c r="A9" t="s">
        <v>574</v>
      </c>
      <c r="B9" t="s">
        <v>118</v>
      </c>
    </row>
    <row r="10" spans="1:2" x14ac:dyDescent="0.2">
      <c r="A10" t="s">
        <v>578</v>
      </c>
      <c r="B10" t="s">
        <v>118</v>
      </c>
    </row>
    <row r="11" spans="1:2" x14ac:dyDescent="0.2">
      <c r="A11" t="s">
        <v>581</v>
      </c>
      <c r="B11" t="s">
        <v>118</v>
      </c>
    </row>
    <row r="12" spans="1:2" x14ac:dyDescent="0.2">
      <c r="A12" t="s">
        <v>786</v>
      </c>
      <c r="B12" t="s">
        <v>118</v>
      </c>
    </row>
    <row r="13" spans="1:2" x14ac:dyDescent="0.2">
      <c r="A13" t="s">
        <v>788</v>
      </c>
      <c r="B13" t="s">
        <v>118</v>
      </c>
    </row>
    <row r="14" spans="1:2" x14ac:dyDescent="0.2">
      <c r="A14" t="s">
        <v>790</v>
      </c>
      <c r="B14" t="s">
        <v>118</v>
      </c>
    </row>
    <row r="15" spans="1:2" x14ac:dyDescent="0.2">
      <c r="A15" t="s">
        <v>791</v>
      </c>
      <c r="B15" t="s">
        <v>118</v>
      </c>
    </row>
    <row r="16" spans="1:2" x14ac:dyDescent="0.2">
      <c r="A16" t="s">
        <v>792</v>
      </c>
      <c r="B16" t="s">
        <v>118</v>
      </c>
    </row>
    <row r="17" spans="1:2" x14ac:dyDescent="0.2">
      <c r="A17" t="s">
        <v>793</v>
      </c>
      <c r="B17" t="s">
        <v>118</v>
      </c>
    </row>
    <row r="18" spans="1:2" x14ac:dyDescent="0.2">
      <c r="A18" t="s">
        <v>794</v>
      </c>
      <c r="B18" t="s">
        <v>118</v>
      </c>
    </row>
    <row r="19" spans="1:2" x14ac:dyDescent="0.2">
      <c r="A19" t="s">
        <v>795</v>
      </c>
      <c r="B19" t="s">
        <v>118</v>
      </c>
    </row>
    <row r="20" spans="1:2" x14ac:dyDescent="0.2">
      <c r="A20" t="s">
        <v>796</v>
      </c>
      <c r="B20" t="s">
        <v>118</v>
      </c>
    </row>
    <row r="21" spans="1:2" x14ac:dyDescent="0.2">
      <c r="A21" t="s">
        <v>797</v>
      </c>
      <c r="B21" t="s">
        <v>118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2:B3"/>
  <sheetViews>
    <sheetView workbookViewId="0">
      <selection activeCell="A2" sqref="A2:B3"/>
    </sheetView>
  </sheetViews>
  <sheetFormatPr defaultRowHeight="12.75" x14ac:dyDescent="0.2"/>
  <sheetData>
    <row r="2" spans="1:2" x14ac:dyDescent="0.2">
      <c r="A2" t="s">
        <v>543</v>
      </c>
      <c r="B2" t="s">
        <v>115</v>
      </c>
    </row>
    <row r="3" spans="1:2" x14ac:dyDescent="0.2">
      <c r="A3" t="s">
        <v>783</v>
      </c>
      <c r="B3" t="s">
        <v>115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H34"/>
  <sheetViews>
    <sheetView workbookViewId="0"/>
  </sheetViews>
  <sheetFormatPr defaultRowHeight="12.75" x14ac:dyDescent="0.2"/>
  <cols>
    <col min="1" max="1" width="16.28515625" bestFit="1" customWidth="1"/>
    <col min="2" max="2" width="24.5703125" bestFit="1" customWidth="1"/>
  </cols>
  <sheetData>
    <row r="1" spans="1:8" x14ac:dyDescent="0.2">
      <c r="A1" s="271"/>
      <c r="B1" s="272"/>
      <c r="C1" s="271"/>
      <c r="D1" s="272"/>
      <c r="E1" s="272"/>
      <c r="F1" s="272"/>
      <c r="G1" s="272"/>
      <c r="H1" s="273"/>
    </row>
    <row r="2" spans="1:8" x14ac:dyDescent="0.2">
      <c r="A2" s="274" t="s">
        <v>240</v>
      </c>
      <c r="B2" s="274" t="s">
        <v>241</v>
      </c>
      <c r="C2" s="275"/>
      <c r="D2" s="88"/>
      <c r="E2" s="88"/>
      <c r="F2" s="88"/>
      <c r="G2" s="88"/>
      <c r="H2" s="276"/>
    </row>
    <row r="3" spans="1:8" x14ac:dyDescent="0.2">
      <c r="A3" s="271" t="s">
        <v>115</v>
      </c>
      <c r="B3" s="271" t="s">
        <v>230</v>
      </c>
      <c r="C3" s="271"/>
      <c r="D3" s="272"/>
      <c r="E3" s="272"/>
      <c r="F3" s="272"/>
      <c r="G3" s="272"/>
      <c r="H3" s="273"/>
    </row>
    <row r="4" spans="1:8" x14ac:dyDescent="0.2">
      <c r="A4" s="271" t="s">
        <v>116</v>
      </c>
      <c r="B4" s="271" t="s">
        <v>1175</v>
      </c>
      <c r="C4" s="275"/>
      <c r="D4" s="88"/>
      <c r="E4" s="88"/>
      <c r="F4" s="88"/>
      <c r="G4" s="88"/>
      <c r="H4" s="276"/>
    </row>
    <row r="5" spans="1:8" x14ac:dyDescent="0.2">
      <c r="A5" s="271" t="s">
        <v>117</v>
      </c>
      <c r="B5" s="271" t="s">
        <v>1176</v>
      </c>
      <c r="C5" s="275"/>
      <c r="D5" s="88"/>
      <c r="E5" s="88"/>
      <c r="F5" s="88"/>
      <c r="G5" s="88"/>
      <c r="H5" s="276"/>
    </row>
    <row r="6" spans="1:8" x14ac:dyDescent="0.2">
      <c r="A6" s="271" t="s">
        <v>118</v>
      </c>
      <c r="B6" s="271" t="s">
        <v>1177</v>
      </c>
      <c r="C6" s="275"/>
      <c r="D6" s="88"/>
      <c r="E6" s="88"/>
      <c r="F6" s="88"/>
      <c r="G6" s="88"/>
      <c r="H6" s="276"/>
    </row>
    <row r="7" spans="1:8" x14ac:dyDescent="0.2">
      <c r="A7" s="271" t="s">
        <v>119</v>
      </c>
      <c r="B7" s="271" t="s">
        <v>268</v>
      </c>
      <c r="C7" s="275"/>
      <c r="D7" s="88"/>
      <c r="E7" s="88"/>
      <c r="F7" s="88"/>
      <c r="G7" s="88"/>
      <c r="H7" s="276"/>
    </row>
    <row r="8" spans="1:8" x14ac:dyDescent="0.2">
      <c r="A8" s="271" t="s">
        <v>120</v>
      </c>
      <c r="B8" s="271" t="s">
        <v>1178</v>
      </c>
      <c r="C8" s="275"/>
      <c r="D8" s="88"/>
      <c r="E8" s="88"/>
      <c r="F8" s="88"/>
      <c r="G8" s="88"/>
      <c r="H8" s="276"/>
    </row>
    <row r="9" spans="1:8" x14ac:dyDescent="0.2">
      <c r="A9" s="271" t="s">
        <v>121</v>
      </c>
      <c r="B9" s="271" t="s">
        <v>508</v>
      </c>
      <c r="C9" s="275"/>
      <c r="D9" s="88"/>
      <c r="E9" s="88"/>
      <c r="F9" s="88"/>
      <c r="G9" s="88"/>
      <c r="H9" s="276"/>
    </row>
    <row r="10" spans="1:8" x14ac:dyDescent="0.2">
      <c r="A10" s="271" t="s">
        <v>122</v>
      </c>
      <c r="B10" s="271" t="s">
        <v>458</v>
      </c>
      <c r="C10" s="275"/>
      <c r="D10" s="88"/>
      <c r="E10" s="88"/>
      <c r="F10" s="88"/>
      <c r="G10" s="88"/>
      <c r="H10" s="276"/>
    </row>
    <row r="11" spans="1:8" x14ac:dyDescent="0.2">
      <c r="A11" s="271" t="s">
        <v>123</v>
      </c>
      <c r="B11" s="271" t="s">
        <v>534</v>
      </c>
      <c r="C11" s="275"/>
      <c r="D11" s="88"/>
      <c r="E11" s="88"/>
      <c r="F11" s="88"/>
      <c r="G11" s="88"/>
      <c r="H11" s="276"/>
    </row>
    <row r="12" spans="1:8" x14ac:dyDescent="0.2">
      <c r="A12" s="271" t="s">
        <v>124</v>
      </c>
      <c r="B12" s="271" t="s">
        <v>459</v>
      </c>
      <c r="C12" s="275"/>
      <c r="D12" s="88"/>
      <c r="E12" s="88"/>
      <c r="F12" s="88"/>
      <c r="G12" s="88"/>
      <c r="H12" s="276"/>
    </row>
    <row r="13" spans="1:8" x14ac:dyDescent="0.2">
      <c r="A13" s="271" t="s">
        <v>125</v>
      </c>
      <c r="B13" s="271" t="s">
        <v>460</v>
      </c>
      <c r="C13" s="275"/>
      <c r="D13" s="88"/>
      <c r="E13" s="88"/>
      <c r="F13" s="88"/>
      <c r="G13" s="88"/>
      <c r="H13" s="276"/>
    </row>
    <row r="14" spans="1:8" x14ac:dyDescent="0.2">
      <c r="A14" s="271" t="s">
        <v>126</v>
      </c>
      <c r="B14" s="271" t="s">
        <v>461</v>
      </c>
      <c r="C14" s="275"/>
      <c r="D14" s="88"/>
      <c r="E14" s="88"/>
      <c r="F14" s="88"/>
      <c r="G14" s="88"/>
      <c r="H14" s="276"/>
    </row>
    <row r="15" spans="1:8" x14ac:dyDescent="0.2">
      <c r="A15" s="271" t="s">
        <v>14</v>
      </c>
      <c r="B15" s="271" t="s">
        <v>462</v>
      </c>
      <c r="C15" s="275"/>
      <c r="D15" s="88"/>
      <c r="E15" s="88"/>
      <c r="F15" s="88"/>
      <c r="G15" s="88"/>
      <c r="H15" s="276"/>
    </row>
    <row r="16" spans="1:8" x14ac:dyDescent="0.2">
      <c r="A16" s="271" t="s">
        <v>15</v>
      </c>
      <c r="B16" s="271" t="s">
        <v>1179</v>
      </c>
      <c r="C16" s="275"/>
      <c r="D16" s="88"/>
      <c r="E16" s="88"/>
      <c r="F16" s="88"/>
      <c r="G16" s="88"/>
      <c r="H16" s="276"/>
    </row>
    <row r="17" spans="1:8" x14ac:dyDescent="0.2">
      <c r="A17" s="271" t="s">
        <v>16</v>
      </c>
      <c r="B17" s="271" t="s">
        <v>463</v>
      </c>
      <c r="C17" s="275"/>
      <c r="D17" s="88"/>
      <c r="E17" s="88"/>
      <c r="F17" s="88"/>
      <c r="G17" s="88"/>
      <c r="H17" s="276"/>
    </row>
    <row r="18" spans="1:8" x14ac:dyDescent="0.2">
      <c r="A18" s="271" t="s">
        <v>354</v>
      </c>
      <c r="B18" s="271" t="s">
        <v>1180</v>
      </c>
      <c r="C18" s="275"/>
      <c r="D18" s="88"/>
      <c r="E18" s="88"/>
      <c r="F18" s="88"/>
      <c r="G18" s="88"/>
      <c r="H18" s="276"/>
    </row>
    <row r="19" spans="1:8" x14ac:dyDescent="0.2">
      <c r="A19" s="271" t="s">
        <v>278</v>
      </c>
      <c r="B19" s="271" t="s">
        <v>1181</v>
      </c>
      <c r="C19" s="275"/>
      <c r="D19" s="88"/>
      <c r="E19" s="88"/>
      <c r="F19" s="88"/>
      <c r="G19" s="88"/>
      <c r="H19" s="276"/>
    </row>
    <row r="20" spans="1:8" x14ac:dyDescent="0.2">
      <c r="A20" s="271" t="s">
        <v>355</v>
      </c>
      <c r="B20" s="271" t="s">
        <v>476</v>
      </c>
      <c r="C20" s="275"/>
      <c r="D20" s="88"/>
      <c r="E20" s="88"/>
      <c r="F20" s="88"/>
      <c r="G20" s="88"/>
      <c r="H20" s="276"/>
    </row>
    <row r="21" spans="1:8" x14ac:dyDescent="0.2">
      <c r="A21" s="271" t="s">
        <v>356</v>
      </c>
      <c r="B21" s="271" t="s">
        <v>477</v>
      </c>
      <c r="C21" s="275"/>
      <c r="D21" s="88"/>
      <c r="E21" s="88"/>
      <c r="F21" s="88"/>
      <c r="G21" s="88"/>
      <c r="H21" s="276"/>
    </row>
    <row r="22" spans="1:8" x14ac:dyDescent="0.2">
      <c r="A22" s="271" t="s">
        <v>357</v>
      </c>
      <c r="B22" s="271" t="s">
        <v>1182</v>
      </c>
      <c r="C22" s="275"/>
      <c r="D22" s="88"/>
      <c r="E22" s="88"/>
      <c r="F22" s="88"/>
      <c r="G22" s="88"/>
      <c r="H22" s="276"/>
    </row>
    <row r="23" spans="1:8" x14ac:dyDescent="0.2">
      <c r="A23" s="271" t="s">
        <v>358</v>
      </c>
      <c r="B23" s="271" t="s">
        <v>486</v>
      </c>
      <c r="C23" s="275"/>
      <c r="D23" s="88"/>
      <c r="E23" s="88"/>
      <c r="F23" s="88"/>
      <c r="G23" s="88"/>
      <c r="H23" s="276"/>
    </row>
    <row r="24" spans="1:8" x14ac:dyDescent="0.2">
      <c r="A24" s="271" t="s">
        <v>359</v>
      </c>
      <c r="B24" s="271" t="s">
        <v>487</v>
      </c>
      <c r="C24" s="275"/>
      <c r="D24" s="88"/>
      <c r="E24" s="88"/>
      <c r="F24" s="88"/>
      <c r="G24" s="88"/>
      <c r="H24" s="276"/>
    </row>
    <row r="25" spans="1:8" x14ac:dyDescent="0.2">
      <c r="A25" s="271" t="s">
        <v>360</v>
      </c>
      <c r="B25" s="271" t="s">
        <v>488</v>
      </c>
      <c r="C25" s="275"/>
      <c r="D25" s="88"/>
      <c r="E25" s="88"/>
      <c r="F25" s="88"/>
      <c r="G25" s="88"/>
      <c r="H25" s="276"/>
    </row>
    <row r="26" spans="1:8" x14ac:dyDescent="0.2">
      <c r="A26" s="271" t="s">
        <v>361</v>
      </c>
      <c r="B26" s="271" t="s">
        <v>489</v>
      </c>
      <c r="C26" s="275"/>
      <c r="D26" s="88"/>
      <c r="E26" s="88"/>
      <c r="F26" s="88"/>
      <c r="G26" s="88"/>
      <c r="H26" s="276"/>
    </row>
    <row r="27" spans="1:8" x14ac:dyDescent="0.2">
      <c r="A27" s="271" t="s">
        <v>362</v>
      </c>
      <c r="B27" s="271" t="s">
        <v>487</v>
      </c>
      <c r="C27" s="275"/>
      <c r="D27" s="88"/>
      <c r="E27" s="88"/>
      <c r="F27" s="88"/>
      <c r="G27" s="88"/>
      <c r="H27" s="276"/>
    </row>
    <row r="28" spans="1:8" x14ac:dyDescent="0.2">
      <c r="A28" s="271" t="s">
        <v>363</v>
      </c>
      <c r="B28" s="271" t="s">
        <v>490</v>
      </c>
      <c r="C28" s="275"/>
      <c r="D28" s="88"/>
      <c r="E28" s="88"/>
      <c r="F28" s="88"/>
      <c r="G28" s="88"/>
      <c r="H28" s="276"/>
    </row>
    <row r="29" spans="1:8" x14ac:dyDescent="0.2">
      <c r="A29" s="271" t="s">
        <v>364</v>
      </c>
      <c r="B29" s="271" t="s">
        <v>491</v>
      </c>
      <c r="C29" s="275"/>
      <c r="D29" s="88"/>
      <c r="E29" s="88"/>
      <c r="F29" s="88"/>
      <c r="G29" s="88"/>
      <c r="H29" s="276"/>
    </row>
    <row r="30" spans="1:8" x14ac:dyDescent="0.2">
      <c r="A30" s="271" t="s">
        <v>365</v>
      </c>
      <c r="B30" s="271" t="s">
        <v>487</v>
      </c>
      <c r="C30" s="275"/>
      <c r="D30" s="88"/>
      <c r="E30" s="88"/>
      <c r="F30" s="88"/>
      <c r="G30" s="88"/>
      <c r="H30" s="276"/>
    </row>
    <row r="31" spans="1:8" x14ac:dyDescent="0.2">
      <c r="A31" s="271" t="s">
        <v>366</v>
      </c>
      <c r="B31" s="271" t="s">
        <v>490</v>
      </c>
      <c r="C31" s="275"/>
      <c r="D31" s="88"/>
      <c r="E31" s="88"/>
      <c r="F31" s="88"/>
      <c r="G31" s="88"/>
      <c r="H31" s="276"/>
    </row>
    <row r="32" spans="1:8" x14ac:dyDescent="0.2">
      <c r="A32" s="271" t="s">
        <v>367</v>
      </c>
      <c r="B32" s="271" t="s">
        <v>489</v>
      </c>
      <c r="C32" s="275"/>
      <c r="D32" s="88"/>
      <c r="E32" s="88"/>
      <c r="F32" s="88"/>
      <c r="G32" s="88"/>
      <c r="H32" s="276"/>
    </row>
    <row r="33" spans="1:8" x14ac:dyDescent="0.2">
      <c r="A33" s="271" t="s">
        <v>368</v>
      </c>
      <c r="B33" s="271" t="s">
        <v>487</v>
      </c>
      <c r="C33" s="275"/>
      <c r="D33" s="88"/>
      <c r="E33" s="88"/>
      <c r="F33" s="88"/>
      <c r="G33" s="88"/>
      <c r="H33" s="276"/>
    </row>
    <row r="34" spans="1:8" x14ac:dyDescent="0.2">
      <c r="A34" s="277" t="s">
        <v>369</v>
      </c>
      <c r="B34" s="277" t="s">
        <v>1183</v>
      </c>
      <c r="C34" s="322"/>
      <c r="D34" s="323"/>
      <c r="E34" s="323"/>
      <c r="F34" s="323"/>
      <c r="G34" s="323"/>
      <c r="H34" s="324"/>
    </row>
  </sheetData>
  <phoneticPr fontId="0" type="noConversion"/>
  <pageMargins left="0.7" right="0.7" top="0.75" bottom="0.75" header="0.3" footer="0.3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2:B10"/>
  <sheetViews>
    <sheetView workbookViewId="0">
      <selection activeCell="A2" sqref="A2:B10"/>
    </sheetView>
  </sheetViews>
  <sheetFormatPr defaultRowHeight="12.75" x14ac:dyDescent="0.2"/>
  <sheetData>
    <row r="2" spans="1:2" x14ac:dyDescent="0.2">
      <c r="A2" t="s">
        <v>555</v>
      </c>
      <c r="B2" t="s">
        <v>118</v>
      </c>
    </row>
    <row r="3" spans="1:2" x14ac:dyDescent="0.2">
      <c r="A3" t="s">
        <v>698</v>
      </c>
      <c r="B3" t="s">
        <v>118</v>
      </c>
    </row>
    <row r="4" spans="1:2" x14ac:dyDescent="0.2">
      <c r="A4" t="s">
        <v>702</v>
      </c>
      <c r="B4" t="s">
        <v>118</v>
      </c>
    </row>
    <row r="5" spans="1:2" x14ac:dyDescent="0.2">
      <c r="A5" t="s">
        <v>704</v>
      </c>
      <c r="B5" t="s">
        <v>118</v>
      </c>
    </row>
    <row r="6" spans="1:2" x14ac:dyDescent="0.2">
      <c r="A6" t="s">
        <v>707</v>
      </c>
      <c r="B6" t="s">
        <v>118</v>
      </c>
    </row>
    <row r="7" spans="1:2" x14ac:dyDescent="0.2">
      <c r="A7" t="s">
        <v>710</v>
      </c>
      <c r="B7" t="s">
        <v>118</v>
      </c>
    </row>
    <row r="8" spans="1:2" x14ac:dyDescent="0.2">
      <c r="A8" t="s">
        <v>714</v>
      </c>
      <c r="B8" t="s">
        <v>118</v>
      </c>
    </row>
    <row r="9" spans="1:2" x14ac:dyDescent="0.2">
      <c r="A9" t="s">
        <v>717</v>
      </c>
      <c r="B9" t="s">
        <v>118</v>
      </c>
    </row>
    <row r="10" spans="1:2" x14ac:dyDescent="0.2">
      <c r="A10" t="s">
        <v>582</v>
      </c>
      <c r="B10" t="s">
        <v>118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2:B4"/>
  <sheetViews>
    <sheetView workbookViewId="0">
      <selection activeCell="A2" sqref="A2:B4"/>
    </sheetView>
  </sheetViews>
  <sheetFormatPr defaultRowHeight="12.75" x14ac:dyDescent="0.2"/>
  <sheetData>
    <row r="2" spans="1:2" x14ac:dyDescent="0.2">
      <c r="A2" t="s">
        <v>544</v>
      </c>
      <c r="B2" t="s">
        <v>115</v>
      </c>
    </row>
    <row r="3" spans="1:2" x14ac:dyDescent="0.2">
      <c r="A3" t="s">
        <v>809</v>
      </c>
      <c r="B3" t="s">
        <v>115</v>
      </c>
    </row>
    <row r="4" spans="1:2" x14ac:dyDescent="0.2">
      <c r="A4" t="s">
        <v>831</v>
      </c>
      <c r="B4" t="s">
        <v>115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2:B15"/>
  <sheetViews>
    <sheetView workbookViewId="0">
      <selection activeCell="A2" sqref="A2:B15"/>
    </sheetView>
  </sheetViews>
  <sheetFormatPr defaultRowHeight="12.75" x14ac:dyDescent="0.2"/>
  <sheetData>
    <row r="2" spans="1:2" x14ac:dyDescent="0.2">
      <c r="A2" t="s">
        <v>556</v>
      </c>
      <c r="B2" t="s">
        <v>118</v>
      </c>
    </row>
    <row r="3" spans="1:2" x14ac:dyDescent="0.2">
      <c r="A3" t="s">
        <v>559</v>
      </c>
      <c r="B3" t="s">
        <v>118</v>
      </c>
    </row>
    <row r="4" spans="1:2" x14ac:dyDescent="0.2">
      <c r="A4" t="s">
        <v>703</v>
      </c>
      <c r="B4" t="s">
        <v>118</v>
      </c>
    </row>
    <row r="5" spans="1:2" x14ac:dyDescent="0.2">
      <c r="A5" t="s">
        <v>705</v>
      </c>
      <c r="B5" t="s">
        <v>118</v>
      </c>
    </row>
    <row r="6" spans="1:2" x14ac:dyDescent="0.2">
      <c r="A6" t="s">
        <v>568</v>
      </c>
      <c r="B6" t="s">
        <v>118</v>
      </c>
    </row>
    <row r="7" spans="1:2" x14ac:dyDescent="0.2">
      <c r="A7" t="s">
        <v>817</v>
      </c>
      <c r="B7" t="s">
        <v>118</v>
      </c>
    </row>
    <row r="8" spans="1:2" x14ac:dyDescent="0.2">
      <c r="A8" t="s">
        <v>711</v>
      </c>
      <c r="B8" t="s">
        <v>118</v>
      </c>
    </row>
    <row r="9" spans="1:2" x14ac:dyDescent="0.2">
      <c r="A9" t="s">
        <v>575</v>
      </c>
      <c r="B9" t="s">
        <v>118</v>
      </c>
    </row>
    <row r="10" spans="1:2" x14ac:dyDescent="0.2">
      <c r="A10" t="s">
        <v>718</v>
      </c>
      <c r="B10" t="s">
        <v>118</v>
      </c>
    </row>
    <row r="11" spans="1:2" x14ac:dyDescent="0.2">
      <c r="A11" t="s">
        <v>821</v>
      </c>
      <c r="B11" t="s">
        <v>118</v>
      </c>
    </row>
    <row r="12" spans="1:2" x14ac:dyDescent="0.2">
      <c r="A12" t="s">
        <v>583</v>
      </c>
      <c r="B12" t="s">
        <v>118</v>
      </c>
    </row>
    <row r="13" spans="1:2" x14ac:dyDescent="0.2">
      <c r="A13" t="s">
        <v>833</v>
      </c>
      <c r="B13" t="s">
        <v>118</v>
      </c>
    </row>
    <row r="14" spans="1:2" x14ac:dyDescent="0.2">
      <c r="A14" t="s">
        <v>826</v>
      </c>
      <c r="B14" t="s">
        <v>118</v>
      </c>
    </row>
    <row r="15" spans="1:2" x14ac:dyDescent="0.2">
      <c r="A15" t="s">
        <v>828</v>
      </c>
      <c r="B15" t="s">
        <v>118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545</v>
      </c>
      <c r="B2" t="s">
        <v>115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2:B11"/>
  <sheetViews>
    <sheetView workbookViewId="0">
      <selection activeCell="A2" sqref="A2:B11"/>
    </sheetView>
  </sheetViews>
  <sheetFormatPr defaultRowHeight="12.75" x14ac:dyDescent="0.2"/>
  <sheetData>
    <row r="2" spans="1:2" x14ac:dyDescent="0.2">
      <c r="A2" t="s">
        <v>695</v>
      </c>
      <c r="B2" t="s">
        <v>118</v>
      </c>
    </row>
    <row r="3" spans="1:2" x14ac:dyDescent="0.2">
      <c r="A3" t="s">
        <v>699</v>
      </c>
      <c r="B3" t="s">
        <v>118</v>
      </c>
    </row>
    <row r="4" spans="1:2" x14ac:dyDescent="0.2">
      <c r="A4" t="s">
        <v>706</v>
      </c>
      <c r="B4" t="s">
        <v>118</v>
      </c>
    </row>
    <row r="5" spans="1:2" x14ac:dyDescent="0.2">
      <c r="A5" t="s">
        <v>569</v>
      </c>
      <c r="B5" t="s">
        <v>118</v>
      </c>
    </row>
    <row r="6" spans="1:2" x14ac:dyDescent="0.2">
      <c r="A6" t="s">
        <v>572</v>
      </c>
      <c r="B6" t="s">
        <v>118</v>
      </c>
    </row>
    <row r="7" spans="1:2" x14ac:dyDescent="0.2">
      <c r="A7" t="s">
        <v>576</v>
      </c>
      <c r="B7" t="s">
        <v>118</v>
      </c>
    </row>
    <row r="8" spans="1:2" x14ac:dyDescent="0.2">
      <c r="A8" t="s">
        <v>719</v>
      </c>
      <c r="B8" t="s">
        <v>118</v>
      </c>
    </row>
    <row r="9" spans="1:2" x14ac:dyDescent="0.2">
      <c r="A9" t="s">
        <v>584</v>
      </c>
      <c r="B9" t="s">
        <v>118</v>
      </c>
    </row>
    <row r="10" spans="1:2" x14ac:dyDescent="0.2">
      <c r="A10" t="s">
        <v>787</v>
      </c>
      <c r="B10" t="s">
        <v>118</v>
      </c>
    </row>
    <row r="11" spans="1:2" x14ac:dyDescent="0.2">
      <c r="A11" t="s">
        <v>789</v>
      </c>
      <c r="B11" t="s">
        <v>118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546</v>
      </c>
      <c r="B2" t="s">
        <v>115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2:B9"/>
  <sheetViews>
    <sheetView workbookViewId="0">
      <selection activeCell="A2" sqref="A2:B9"/>
    </sheetView>
  </sheetViews>
  <sheetFormatPr defaultRowHeight="12.75" x14ac:dyDescent="0.2"/>
  <sheetData>
    <row r="2" spans="1:2" x14ac:dyDescent="0.2">
      <c r="A2" t="s">
        <v>696</v>
      </c>
      <c r="B2" t="s">
        <v>118</v>
      </c>
    </row>
    <row r="3" spans="1:2" x14ac:dyDescent="0.2">
      <c r="A3" t="s">
        <v>560</v>
      </c>
      <c r="B3" t="s">
        <v>118</v>
      </c>
    </row>
    <row r="4" spans="1:2" x14ac:dyDescent="0.2">
      <c r="A4" t="s">
        <v>564</v>
      </c>
      <c r="B4" t="s">
        <v>118</v>
      </c>
    </row>
    <row r="5" spans="1:2" x14ac:dyDescent="0.2">
      <c r="A5" t="s">
        <v>708</v>
      </c>
      <c r="B5" t="s">
        <v>118</v>
      </c>
    </row>
    <row r="6" spans="1:2" x14ac:dyDescent="0.2">
      <c r="A6" t="s">
        <v>712</v>
      </c>
      <c r="B6" t="s">
        <v>118</v>
      </c>
    </row>
    <row r="7" spans="1:2" x14ac:dyDescent="0.2">
      <c r="A7" t="s">
        <v>715</v>
      </c>
      <c r="B7" t="s">
        <v>118</v>
      </c>
    </row>
    <row r="8" spans="1:2" x14ac:dyDescent="0.2">
      <c r="A8" t="s">
        <v>579</v>
      </c>
      <c r="B8" t="s">
        <v>118</v>
      </c>
    </row>
    <row r="9" spans="1:2" x14ac:dyDescent="0.2">
      <c r="A9" t="s">
        <v>585</v>
      </c>
      <c r="B9" t="s">
        <v>118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547</v>
      </c>
      <c r="B2" t="s">
        <v>115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2:B12"/>
  <sheetViews>
    <sheetView workbookViewId="0">
      <selection activeCell="A2" sqref="A2:B12"/>
    </sheetView>
  </sheetViews>
  <sheetFormatPr defaultRowHeight="12.75" x14ac:dyDescent="0.2"/>
  <sheetData>
    <row r="2" spans="1:2" x14ac:dyDescent="0.2">
      <c r="A2" t="s">
        <v>697</v>
      </c>
      <c r="B2" t="s">
        <v>118</v>
      </c>
    </row>
    <row r="3" spans="1:2" x14ac:dyDescent="0.2">
      <c r="A3" t="s">
        <v>700</v>
      </c>
      <c r="B3" t="s">
        <v>118</v>
      </c>
    </row>
    <row r="4" spans="1:2" x14ac:dyDescent="0.2">
      <c r="A4" t="s">
        <v>565</v>
      </c>
      <c r="B4" t="s">
        <v>118</v>
      </c>
    </row>
    <row r="5" spans="1:2" x14ac:dyDescent="0.2">
      <c r="A5" t="s">
        <v>709</v>
      </c>
      <c r="B5" t="s">
        <v>118</v>
      </c>
    </row>
    <row r="6" spans="1:2" x14ac:dyDescent="0.2">
      <c r="A6" t="s">
        <v>713</v>
      </c>
      <c r="B6" t="s">
        <v>118</v>
      </c>
    </row>
    <row r="7" spans="1:2" x14ac:dyDescent="0.2">
      <c r="A7" t="s">
        <v>716</v>
      </c>
      <c r="B7" t="s">
        <v>118</v>
      </c>
    </row>
    <row r="8" spans="1:2" x14ac:dyDescent="0.2">
      <c r="A8" t="s">
        <v>720</v>
      </c>
      <c r="B8" t="s">
        <v>118</v>
      </c>
    </row>
    <row r="9" spans="1:2" x14ac:dyDescent="0.2">
      <c r="A9" t="s">
        <v>721</v>
      </c>
      <c r="B9" t="s">
        <v>118</v>
      </c>
    </row>
    <row r="10" spans="1:2" x14ac:dyDescent="0.2">
      <c r="A10" t="s">
        <v>824</v>
      </c>
      <c r="B10" t="s">
        <v>118</v>
      </c>
    </row>
    <row r="11" spans="1:2" x14ac:dyDescent="0.2">
      <c r="A11" t="s">
        <v>825</v>
      </c>
      <c r="B11" t="s">
        <v>118</v>
      </c>
    </row>
    <row r="12" spans="1:2" x14ac:dyDescent="0.2">
      <c r="A12" t="s">
        <v>827</v>
      </c>
      <c r="B12" t="s">
        <v>118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s="174" t="s">
        <v>548</v>
      </c>
      <c r="B2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W36"/>
  <sheetViews>
    <sheetView zoomScale="90" zoomScaleNormal="80" workbookViewId="0">
      <pane ySplit="4" topLeftCell="A5" activePane="bottomLeft" state="frozen"/>
      <selection activeCell="B9" sqref="B9"/>
      <selection pane="bottomLeft" sqref="A1:C1"/>
    </sheetView>
  </sheetViews>
  <sheetFormatPr defaultRowHeight="12" x14ac:dyDescent="0.2"/>
  <cols>
    <col min="1" max="1" width="12" style="103" customWidth="1"/>
    <col min="2" max="2" width="6" style="59" hidden="1" customWidth="1"/>
    <col min="3" max="3" width="32.28515625" style="59" customWidth="1"/>
    <col min="4" max="4" width="4.85546875" style="59" hidden="1" customWidth="1"/>
    <col min="5" max="5" width="10.85546875" style="59" customWidth="1"/>
    <col min="6" max="6" width="20.7109375" style="59" customWidth="1"/>
    <col min="7" max="7" width="1.140625" style="59" customWidth="1"/>
    <col min="8" max="8" width="9.7109375" style="59" hidden="1" customWidth="1"/>
    <col min="9" max="9" width="29" style="59" bestFit="1" customWidth="1"/>
    <col min="10" max="10" width="8.42578125" style="59" customWidth="1"/>
    <col min="11" max="11" width="0.5703125" style="109" customWidth="1"/>
    <col min="12" max="14" width="12.42578125" style="59" customWidth="1"/>
    <col min="15" max="16" width="12.7109375" style="59" bestFit="1" customWidth="1"/>
    <col min="17" max="20" width="12.7109375" style="59" customWidth="1"/>
    <col min="21" max="21" width="12.7109375" style="59" bestFit="1" customWidth="1"/>
    <col min="22" max="22" width="9.140625" style="59"/>
    <col min="23" max="23" width="20.7109375" style="59" bestFit="1" customWidth="1"/>
    <col min="24" max="26" width="9.140625" style="59"/>
    <col min="27" max="27" width="13.7109375" style="59" bestFit="1" customWidth="1"/>
    <col min="28" max="28" width="13" style="59" bestFit="1" customWidth="1"/>
    <col min="29" max="29" width="25" style="59" bestFit="1" customWidth="1"/>
    <col min="30" max="30" width="8.85546875" style="59" customWidth="1"/>
    <col min="31" max="16384" width="9.140625" style="59"/>
  </cols>
  <sheetData>
    <row r="1" spans="1:23" ht="12.75" x14ac:dyDescent="0.2">
      <c r="A1" s="292" t="s">
        <v>234</v>
      </c>
      <c r="B1" s="292"/>
      <c r="C1" s="293"/>
      <c r="D1" s="143"/>
      <c r="E1" s="296" t="s">
        <v>270</v>
      </c>
      <c r="F1" s="297"/>
      <c r="I1" s="298" t="s">
        <v>269</v>
      </c>
      <c r="J1" s="299"/>
      <c r="K1" s="89"/>
      <c r="O1" s="90"/>
      <c r="P1" s="90"/>
    </row>
    <row r="2" spans="1:23" ht="0.95" customHeight="1" x14ac:dyDescent="0.2">
      <c r="A2" s="118"/>
      <c r="B2" s="91">
        <f>IF(ISNA(MATCH($A2,GLCatPivot!A:A,0)),65000,MATCH($A2,GLCatPivot!A:A,0))</f>
        <v>65000</v>
      </c>
      <c r="C2" s="119">
        <f>IF(A2="(blank)"," ",IF(ISERROR(INDEX(GLCatPivot!A:B,$B2,2)),"",INDEX(GLCatPivot!A:B,$B2,2)))</f>
        <v>0</v>
      </c>
      <c r="D2" s="91" t="e">
        <f>A2 &amp; " - " &amp;  VLOOKUP(E2,$U$3:$W$20,2,FALSE)</f>
        <v>#N/A</v>
      </c>
      <c r="E2" s="93"/>
      <c r="F2" s="94" t="str">
        <f>IF(ISERROR(VLOOKUP(E2,$U$3:$W$20,3,FALSE)),"",VLOOKUP(E2,$U$3:$W$20,3,FALSE))</f>
        <v/>
      </c>
      <c r="H2" s="59" t="str">
        <f>IF(COUNTA(C:C)-1&lt;COUNTA(E:E),"Generic","Categories")</f>
        <v>Generic</v>
      </c>
      <c r="I2" s="294"/>
      <c r="J2" s="295"/>
      <c r="K2" s="89"/>
      <c r="O2" s="90"/>
      <c r="P2" s="90"/>
      <c r="Q2" s="95"/>
      <c r="R2" s="95"/>
      <c r="S2" s="95"/>
      <c r="T2" s="95"/>
    </row>
    <row r="3" spans="1:23" x14ac:dyDescent="0.2">
      <c r="A3" s="144" t="s">
        <v>235</v>
      </c>
      <c r="B3" s="145" t="s">
        <v>244</v>
      </c>
      <c r="C3" s="145" t="s">
        <v>236</v>
      </c>
      <c r="D3" s="146"/>
      <c r="E3" s="147" t="s">
        <v>237</v>
      </c>
      <c r="F3" s="148" t="s">
        <v>245</v>
      </c>
      <c r="I3" s="141" t="s">
        <v>237</v>
      </c>
      <c r="J3" s="142" t="s">
        <v>246</v>
      </c>
      <c r="K3" s="89"/>
      <c r="O3" s="90"/>
      <c r="P3" s="90"/>
      <c r="Q3" s="95"/>
      <c r="R3" s="95"/>
      <c r="S3" s="95"/>
      <c r="T3" s="95"/>
      <c r="U3" s="59">
        <v>8</v>
      </c>
      <c r="V3" s="98" t="s">
        <v>238</v>
      </c>
      <c r="W3" s="59" t="s">
        <v>230</v>
      </c>
    </row>
    <row r="4" spans="1:23" ht="0.95" customHeight="1" x14ac:dyDescent="0.2">
      <c r="A4" s="99" t="s">
        <v>240</v>
      </c>
      <c r="B4" s="92"/>
      <c r="C4" s="92"/>
      <c r="D4" s="92"/>
      <c r="E4" s="100"/>
      <c r="F4" s="101"/>
      <c r="G4" s="92"/>
      <c r="H4" s="92"/>
      <c r="I4" s="96"/>
      <c r="J4" s="97"/>
      <c r="K4" s="102"/>
      <c r="O4" s="90"/>
      <c r="P4" s="90"/>
      <c r="Q4" s="95"/>
      <c r="R4" s="95"/>
      <c r="S4" s="95"/>
      <c r="T4" s="95"/>
      <c r="U4" s="59">
        <v>9</v>
      </c>
      <c r="V4" s="98" t="s">
        <v>238</v>
      </c>
      <c r="W4" s="59" t="s">
        <v>231</v>
      </c>
    </row>
    <row r="5" spans="1:23" s="90" customFormat="1" ht="11.25" customHeight="1" x14ac:dyDescent="0.2">
      <c r="A5" s="103" t="s">
        <v>115</v>
      </c>
      <c r="B5" s="91">
        <f>IF(ISNA(MATCH($A5,GLCatPivot!A:A,0)),65000,MATCH($A5,GLCatPivot!A:A,0))</f>
        <v>3</v>
      </c>
      <c r="C5" s="119" t="str">
        <f>IF(A5="(blank)"," ",IF(ISERROR(INDEX(GLCatPivot!A:B,$B5,2)),"",INDEX(GLCatPivot!A:B,$B5,2)))</f>
        <v>Revenue</v>
      </c>
      <c r="D5" s="91" t="str">
        <f t="shared" ref="D5:D36" si="0">A5 &amp; " - " &amp;  VLOOKUP(E5,$U$3:$W$20,2,FALSE)</f>
        <v>01 - I</v>
      </c>
      <c r="E5" s="93">
        <v>8</v>
      </c>
      <c r="F5" s="94" t="str">
        <f t="shared" ref="F5:F36" si="1">IF(ISERROR(VLOOKUP(E5,$U$3:$W$20,3,FALSE)),"",VLOOKUP(E5,$U$3:$W$20,3,FALSE))</f>
        <v>Revenue</v>
      </c>
      <c r="I5" s="104" t="s">
        <v>247</v>
      </c>
      <c r="J5" s="105" t="s">
        <v>238</v>
      </c>
      <c r="K5" s="106"/>
      <c r="L5" s="300" t="s">
        <v>222</v>
      </c>
      <c r="M5" s="301"/>
      <c r="N5" s="302"/>
      <c r="Q5" s="107"/>
      <c r="R5" s="107"/>
      <c r="S5" s="107"/>
      <c r="T5" s="107"/>
      <c r="U5" s="59">
        <v>10</v>
      </c>
      <c r="V5" s="98" t="s">
        <v>238</v>
      </c>
      <c r="W5" s="90" t="s">
        <v>248</v>
      </c>
    </row>
    <row r="6" spans="1:23" s="90" customFormat="1" x14ac:dyDescent="0.2">
      <c r="A6" s="103" t="s">
        <v>116</v>
      </c>
      <c r="B6" s="91">
        <f>IF(ISNA(MATCH($A6,GLCatPivot!A:A,0)),65000,MATCH($A6,GLCatPivot!A:A,0))</f>
        <v>4</v>
      </c>
      <c r="C6" s="119" t="str">
        <f>IF(A6="(blank)"," ",IF(ISERROR(INDEX(GLCatPivot!A:B,$B6,2)),"",INDEX(GLCatPivot!A:B,$B6,2)))</f>
        <v>Direct Costs-Property</v>
      </c>
      <c r="D6" s="91" t="str">
        <f t="shared" si="0"/>
        <v>02 - I</v>
      </c>
      <c r="E6" s="93">
        <v>9</v>
      </c>
      <c r="F6" s="94" t="str">
        <f t="shared" si="1"/>
        <v>Cost of Sales</v>
      </c>
      <c r="I6" s="104" t="s">
        <v>249</v>
      </c>
      <c r="J6" s="105" t="s">
        <v>238</v>
      </c>
      <c r="K6" s="106"/>
      <c r="L6" s="303"/>
      <c r="M6" s="304"/>
      <c r="N6" s="305"/>
      <c r="Q6" s="107"/>
      <c r="R6" s="107"/>
      <c r="S6" s="107"/>
      <c r="T6" s="107"/>
      <c r="U6" s="59">
        <v>12</v>
      </c>
      <c r="V6" s="98" t="s">
        <v>238</v>
      </c>
      <c r="W6" s="90" t="s">
        <v>268</v>
      </c>
    </row>
    <row r="7" spans="1:23" s="90" customFormat="1" ht="12.75" x14ac:dyDescent="0.2">
      <c r="A7" s="103" t="s">
        <v>117</v>
      </c>
      <c r="B7" s="91">
        <f>IF(ISNA(MATCH($A7,GLCatPivot!A:A,0)),65000,MATCH($A7,GLCatPivot!A:A,0))</f>
        <v>5</v>
      </c>
      <c r="C7" s="119" t="str">
        <f>IF(A7="(blank)"," ",IF(ISERROR(INDEX(GLCatPivot!A:B,$B7,2)),"",INDEX(GLCatPivot!A:B,$B7,2)))</f>
        <v>Direct Costs-Vineyards</v>
      </c>
      <c r="D7" s="91" t="str">
        <f t="shared" si="0"/>
        <v>03 - I</v>
      </c>
      <c r="E7" s="93">
        <v>9</v>
      </c>
      <c r="F7" s="94" t="str">
        <f t="shared" si="1"/>
        <v>Cost of Sales</v>
      </c>
      <c r="I7" s="104" t="s">
        <v>279</v>
      </c>
      <c r="J7" s="105" t="s">
        <v>238</v>
      </c>
      <c r="K7" s="106"/>
      <c r="L7" s="113" t="s">
        <v>242</v>
      </c>
      <c r="M7" s="111"/>
      <c r="N7" s="112"/>
      <c r="Q7" s="107"/>
      <c r="R7" s="107"/>
      <c r="S7" s="107"/>
      <c r="T7" s="107"/>
      <c r="U7" s="59">
        <v>13</v>
      </c>
      <c r="V7" s="98" t="s">
        <v>238</v>
      </c>
      <c r="W7" s="90" t="s">
        <v>232</v>
      </c>
    </row>
    <row r="8" spans="1:23" s="90" customFormat="1" x14ac:dyDescent="0.2">
      <c r="A8" s="103" t="s">
        <v>118</v>
      </c>
      <c r="B8" s="91">
        <f>IF(ISNA(MATCH($A8,GLCatPivot!A:A,0)),65000,MATCH($A8,GLCatPivot!A:A,0))</f>
        <v>6</v>
      </c>
      <c r="C8" s="119" t="str">
        <f>IF(A8="(blank)"," ",IF(ISERROR(INDEX(GLCatPivot!A:B,$B8,2)),"",INDEX(GLCatPivot!A:B,$B8,2)))</f>
        <v>Direct Costs-Media</v>
      </c>
      <c r="D8" s="91" t="str">
        <f t="shared" si="0"/>
        <v>04 - I</v>
      </c>
      <c r="E8" s="93">
        <v>9</v>
      </c>
      <c r="F8" s="94" t="str">
        <f t="shared" si="1"/>
        <v>Cost of Sales</v>
      </c>
      <c r="I8" s="104" t="s">
        <v>280</v>
      </c>
      <c r="J8" s="105" t="s">
        <v>238</v>
      </c>
      <c r="K8" s="106"/>
      <c r="L8" s="289" t="s">
        <v>271</v>
      </c>
      <c r="M8" s="290"/>
      <c r="N8" s="291"/>
      <c r="Q8" s="107"/>
      <c r="R8" s="107"/>
      <c r="S8" s="107"/>
      <c r="T8" s="107"/>
      <c r="U8" s="59">
        <v>14</v>
      </c>
      <c r="V8" s="98" t="s">
        <v>238</v>
      </c>
      <c r="W8" s="90" t="s">
        <v>289</v>
      </c>
    </row>
    <row r="9" spans="1:23" s="90" customFormat="1" ht="12" customHeight="1" x14ac:dyDescent="0.2">
      <c r="A9" s="103" t="s">
        <v>119</v>
      </c>
      <c r="B9" s="91">
        <f>IF(ISNA(MATCH($A9,GLCatPivot!A:A,0)),65000,MATCH($A9,GLCatPivot!A:A,0))</f>
        <v>7</v>
      </c>
      <c r="C9" s="119" t="str">
        <f>IF(A9="(blank)"," ",IF(ISERROR(INDEX(GLCatPivot!A:B,$B9,2)),"",INDEX(GLCatPivot!A:B,$B9,2)))</f>
        <v>Other Income</v>
      </c>
      <c r="D9" s="91" t="str">
        <f t="shared" si="0"/>
        <v>05 - I</v>
      </c>
      <c r="E9" s="93">
        <v>12</v>
      </c>
      <c r="F9" s="94" t="str">
        <f t="shared" si="1"/>
        <v>Other Income</v>
      </c>
      <c r="I9" s="104" t="s">
        <v>250</v>
      </c>
      <c r="J9" s="105" t="s">
        <v>238</v>
      </c>
      <c r="K9" s="106"/>
      <c r="L9" s="289"/>
      <c r="M9" s="290"/>
      <c r="N9" s="291"/>
      <c r="Q9" s="107"/>
      <c r="R9" s="107"/>
      <c r="S9" s="107"/>
      <c r="T9" s="107"/>
      <c r="U9" s="59">
        <v>15</v>
      </c>
      <c r="V9" s="98" t="s">
        <v>238</v>
      </c>
      <c r="W9" s="90" t="s">
        <v>251</v>
      </c>
    </row>
    <row r="10" spans="1:23" s="90" customFormat="1" ht="11.25" customHeight="1" x14ac:dyDescent="0.2">
      <c r="A10" s="103" t="s">
        <v>120</v>
      </c>
      <c r="B10" s="91">
        <f>IF(ISNA(MATCH($A10,GLCatPivot!A:A,0)),65000,MATCH($A10,GLCatPivot!A:A,0))</f>
        <v>8</v>
      </c>
      <c r="C10" s="119" t="str">
        <f>IF(A10="(blank)"," ",IF(ISERROR(INDEX(GLCatPivot!A:B,$B10,2)),"",INDEX(GLCatPivot!A:B,$B10,2)))</f>
        <v>Interest Income</v>
      </c>
      <c r="D10" s="91" t="str">
        <f t="shared" si="0"/>
        <v>06 - I</v>
      </c>
      <c r="E10" s="93">
        <v>12</v>
      </c>
      <c r="F10" s="94" t="str">
        <f t="shared" si="1"/>
        <v>Other Income</v>
      </c>
      <c r="I10" s="104" t="s">
        <v>281</v>
      </c>
      <c r="J10" s="105" t="s">
        <v>238</v>
      </c>
      <c r="K10" s="106"/>
      <c r="L10" s="289"/>
      <c r="M10" s="290"/>
      <c r="N10" s="291"/>
      <c r="Q10" s="107"/>
      <c r="R10" s="107"/>
      <c r="S10" s="107"/>
      <c r="T10" s="107"/>
      <c r="U10" s="59">
        <v>16</v>
      </c>
      <c r="V10" s="98" t="s">
        <v>238</v>
      </c>
      <c r="W10" s="90" t="s">
        <v>233</v>
      </c>
    </row>
    <row r="11" spans="1:23" s="90" customFormat="1" ht="11.25" customHeight="1" x14ac:dyDescent="0.2">
      <c r="A11" s="103" t="s">
        <v>121</v>
      </c>
      <c r="B11" s="91">
        <f>IF(ISNA(MATCH($A11,GLCatPivot!A:A,0)),65000,MATCH($A11,GLCatPivot!A:A,0))</f>
        <v>9</v>
      </c>
      <c r="C11" s="119" t="str">
        <f>IF(A11="(blank)"," ",IF(ISERROR(INDEX(GLCatPivot!A:B,$B11,2)),"",INDEX(GLCatPivot!A:B,$B11,2)))</f>
        <v>Wages &amp; Salaries</v>
      </c>
      <c r="D11" s="91" t="str">
        <f t="shared" si="0"/>
        <v>07 - I</v>
      </c>
      <c r="E11" s="93">
        <v>13</v>
      </c>
      <c r="F11" s="94" t="str">
        <f t="shared" si="1"/>
        <v>Cost and Expenses</v>
      </c>
      <c r="I11" s="104" t="s">
        <v>334</v>
      </c>
      <c r="J11" s="105" t="s">
        <v>238</v>
      </c>
      <c r="K11" s="106"/>
      <c r="L11" s="289"/>
      <c r="M11" s="290"/>
      <c r="N11" s="291"/>
      <c r="Q11" s="107"/>
      <c r="R11" s="107"/>
      <c r="S11" s="107"/>
      <c r="T11" s="107"/>
      <c r="U11" s="59">
        <v>20</v>
      </c>
      <c r="V11" s="98" t="s">
        <v>239</v>
      </c>
      <c r="W11" s="90" t="s">
        <v>223</v>
      </c>
    </row>
    <row r="12" spans="1:23" s="90" customFormat="1" ht="11.25" customHeight="1" x14ac:dyDescent="0.2">
      <c r="A12" s="103" t="s">
        <v>122</v>
      </c>
      <c r="B12" s="91">
        <f>IF(ISNA(MATCH($A12,GLCatPivot!A:A,0)),65000,MATCH($A12,GLCatPivot!A:A,0))</f>
        <v>10</v>
      </c>
      <c r="C12" s="119" t="str">
        <f>IF(A12="(blank)"," ",IF(ISERROR(INDEX(GLCatPivot!A:B,$B12,2)),"",INDEX(GLCatPivot!A:B,$B12,2)))</f>
        <v>Management Fees</v>
      </c>
      <c r="D12" s="91" t="str">
        <f t="shared" si="0"/>
        <v>08 - I</v>
      </c>
      <c r="E12" s="93">
        <v>13</v>
      </c>
      <c r="F12" s="94" t="str">
        <f t="shared" si="1"/>
        <v>Cost and Expenses</v>
      </c>
      <c r="I12" s="104" t="s">
        <v>335</v>
      </c>
      <c r="J12" s="105" t="s">
        <v>238</v>
      </c>
      <c r="K12" s="106"/>
      <c r="L12" s="289"/>
      <c r="M12" s="290"/>
      <c r="N12" s="291"/>
      <c r="Q12" s="107"/>
      <c r="R12" s="107"/>
      <c r="S12" s="107"/>
      <c r="T12" s="107"/>
      <c r="U12" s="59">
        <v>24</v>
      </c>
      <c r="V12" s="98" t="s">
        <v>239</v>
      </c>
      <c r="W12" s="90" t="s">
        <v>224</v>
      </c>
    </row>
    <row r="13" spans="1:23" s="90" customFormat="1" ht="11.25" customHeight="1" x14ac:dyDescent="0.2">
      <c r="A13" s="103" t="s">
        <v>123</v>
      </c>
      <c r="B13" s="91">
        <f>IF(ISNA(MATCH($A13,GLCatPivot!A:A,0)),65000,MATCH($A13,GLCatPivot!A:A,0))</f>
        <v>11</v>
      </c>
      <c r="C13" s="119" t="str">
        <f>IF(A13="(blank)"," ",IF(ISERROR(INDEX(GLCatPivot!A:B,$B13,2)),"",INDEX(GLCatPivot!A:B,$B13,2)))</f>
        <v>Administration &amp; General</v>
      </c>
      <c r="D13" s="91" t="str">
        <f t="shared" si="0"/>
        <v>09 - I</v>
      </c>
      <c r="E13" s="93">
        <v>13</v>
      </c>
      <c r="F13" s="94" t="str">
        <f t="shared" si="1"/>
        <v>Cost and Expenses</v>
      </c>
      <c r="I13" s="104"/>
      <c r="J13" s="105"/>
      <c r="K13" s="106"/>
      <c r="L13" s="289"/>
      <c r="M13" s="290"/>
      <c r="N13" s="291"/>
      <c r="Q13" s="107"/>
      <c r="R13" s="107"/>
      <c r="S13" s="107"/>
      <c r="T13" s="107"/>
      <c r="U13" s="59">
        <v>25</v>
      </c>
      <c r="V13" s="98" t="s">
        <v>239</v>
      </c>
      <c r="W13" s="90" t="s">
        <v>226</v>
      </c>
    </row>
    <row r="14" spans="1:23" s="90" customFormat="1" ht="11.25" customHeight="1" x14ac:dyDescent="0.2">
      <c r="A14" s="103" t="s">
        <v>124</v>
      </c>
      <c r="B14" s="91">
        <f>IF(ISNA(MATCH($A14,GLCatPivot!A:A,0)),65000,MATCH($A14,GLCatPivot!A:A,0))</f>
        <v>12</v>
      </c>
      <c r="C14" s="119" t="str">
        <f>IF(A14="(blank)"," ",IF(ISERROR(INDEX(GLCatPivot!A:B,$B14,2)),"",INDEX(GLCatPivot!A:B,$B14,2)))</f>
        <v>IT &amp; Communications</v>
      </c>
      <c r="D14" s="91" t="str">
        <f t="shared" si="0"/>
        <v>10 - I</v>
      </c>
      <c r="E14" s="93">
        <v>13</v>
      </c>
      <c r="F14" s="94" t="str">
        <f t="shared" si="1"/>
        <v>Cost and Expenses</v>
      </c>
      <c r="I14" s="104"/>
      <c r="J14" s="105"/>
      <c r="K14" s="106"/>
      <c r="L14" s="289"/>
      <c r="M14" s="290"/>
      <c r="N14" s="291"/>
      <c r="P14" s="90" t="s">
        <v>252</v>
      </c>
      <c r="Q14" s="107"/>
      <c r="R14" s="107"/>
      <c r="S14" s="107"/>
      <c r="T14" s="107"/>
      <c r="U14" s="59">
        <v>26</v>
      </c>
      <c r="V14" s="98" t="s">
        <v>239</v>
      </c>
      <c r="W14" s="90" t="s">
        <v>225</v>
      </c>
    </row>
    <row r="15" spans="1:23" s="90" customFormat="1" ht="11.25" customHeight="1" x14ac:dyDescent="0.2">
      <c r="A15" s="103" t="s">
        <v>125</v>
      </c>
      <c r="B15" s="91">
        <f>IF(ISNA(MATCH($A15,GLCatPivot!A:A,0)),65000,MATCH($A15,GLCatPivot!A:A,0))</f>
        <v>13</v>
      </c>
      <c r="C15" s="119" t="str">
        <f>IF(A15="(blank)"," ",IF(ISERROR(INDEX(GLCatPivot!A:B,$B15,2)),"",INDEX(GLCatPivot!A:B,$B15,2)))</f>
        <v>Human Resources</v>
      </c>
      <c r="D15" s="91" t="str">
        <f t="shared" si="0"/>
        <v>11 - I</v>
      </c>
      <c r="E15" s="93">
        <v>13</v>
      </c>
      <c r="F15" s="94" t="str">
        <f t="shared" si="1"/>
        <v>Cost and Expenses</v>
      </c>
      <c r="I15" s="104" t="s">
        <v>282</v>
      </c>
      <c r="J15" s="105" t="s">
        <v>239</v>
      </c>
      <c r="K15" s="106"/>
      <c r="L15" s="289"/>
      <c r="M15" s="290"/>
      <c r="N15" s="291"/>
      <c r="U15" s="59">
        <v>28</v>
      </c>
      <c r="V15" s="98" t="s">
        <v>239</v>
      </c>
      <c r="W15" s="90" t="s">
        <v>227</v>
      </c>
    </row>
    <row r="16" spans="1:23" s="90" customFormat="1" ht="11.25" customHeight="1" x14ac:dyDescent="0.2">
      <c r="A16" s="103" t="s">
        <v>126</v>
      </c>
      <c r="B16" s="91">
        <f>IF(ISNA(MATCH($A16,GLCatPivot!A:A,0)),65000,MATCH($A16,GLCatPivot!A:A,0))</f>
        <v>14</v>
      </c>
      <c r="C16" s="119" t="str">
        <f>IF(A16="(blank)"," ",IF(ISERROR(INDEX(GLCatPivot!A:B,$B16,2)),"",INDEX(GLCatPivot!A:B,$B16,2)))</f>
        <v>Sales &amp; Marketing</v>
      </c>
      <c r="D16" s="91" t="str">
        <f t="shared" si="0"/>
        <v>12 - I</v>
      </c>
      <c r="E16" s="93">
        <v>13</v>
      </c>
      <c r="F16" s="94" t="str">
        <f t="shared" si="1"/>
        <v>Cost and Expenses</v>
      </c>
      <c r="I16" s="104" t="s">
        <v>283</v>
      </c>
      <c r="J16" s="105" t="s">
        <v>239</v>
      </c>
      <c r="K16" s="106"/>
      <c r="L16" s="114"/>
      <c r="M16" s="111"/>
      <c r="N16" s="112"/>
      <c r="U16" s="59">
        <v>32</v>
      </c>
      <c r="V16" s="98" t="s">
        <v>239</v>
      </c>
      <c r="W16" s="90" t="s">
        <v>228</v>
      </c>
    </row>
    <row r="17" spans="1:23" s="90" customFormat="1" ht="11.25" customHeight="1" x14ac:dyDescent="0.2">
      <c r="A17" s="103" t="s">
        <v>14</v>
      </c>
      <c r="B17" s="91">
        <f>IF(ISNA(MATCH($A17,GLCatPivot!A:A,0)),65000,MATCH($A17,GLCatPivot!A:A,0))</f>
        <v>15</v>
      </c>
      <c r="C17" s="119" t="str">
        <f>IF(A17="(blank)"," ",IF(ISERROR(INDEX(GLCatPivot!A:B,$B17,2)),"",INDEX(GLCatPivot!A:B,$B17,2)))</f>
        <v>Repair &amp; Maintenance</v>
      </c>
      <c r="D17" s="91" t="str">
        <f t="shared" si="0"/>
        <v>13 - I</v>
      </c>
      <c r="E17" s="93">
        <v>13</v>
      </c>
      <c r="F17" s="94" t="str">
        <f t="shared" si="1"/>
        <v>Cost and Expenses</v>
      </c>
      <c r="I17" s="104" t="s">
        <v>284</v>
      </c>
      <c r="J17" s="105" t="s">
        <v>239</v>
      </c>
      <c r="K17" s="106"/>
      <c r="L17" s="115" t="s">
        <v>243</v>
      </c>
      <c r="M17" s="116"/>
      <c r="N17" s="117"/>
      <c r="U17" s="59">
        <v>36</v>
      </c>
      <c r="V17" s="98" t="s">
        <v>239</v>
      </c>
      <c r="W17" s="90" t="s">
        <v>229</v>
      </c>
    </row>
    <row r="18" spans="1:23" s="90" customFormat="1" ht="11.25" customHeight="1" x14ac:dyDescent="0.2">
      <c r="A18" s="103" t="s">
        <v>15</v>
      </c>
      <c r="B18" s="91">
        <f>IF(ISNA(MATCH($A18,GLCatPivot!A:A,0)),65000,MATCH($A18,GLCatPivot!A:A,0))</f>
        <v>16</v>
      </c>
      <c r="C18" s="119" t="str">
        <f>IF(A18="(blank)"," ",IF(ISERROR(INDEX(GLCatPivot!A:B,$B18,2)),"",INDEX(GLCatPivot!A:B,$B18,2)))</f>
        <v>Property Cost</v>
      </c>
      <c r="D18" s="91" t="str">
        <f t="shared" si="0"/>
        <v>14 - I</v>
      </c>
      <c r="E18" s="93">
        <v>13</v>
      </c>
      <c r="F18" s="94" t="str">
        <f t="shared" si="1"/>
        <v>Cost and Expenses</v>
      </c>
      <c r="I18" s="104" t="s">
        <v>285</v>
      </c>
      <c r="J18" s="105" t="s">
        <v>239</v>
      </c>
      <c r="K18" s="106"/>
      <c r="L18" s="283" t="s">
        <v>272</v>
      </c>
      <c r="M18" s="284"/>
      <c r="N18" s="285"/>
      <c r="U18" s="59"/>
      <c r="V18" s="98"/>
    </row>
    <row r="19" spans="1:23" s="90" customFormat="1" ht="11.25" customHeight="1" x14ac:dyDescent="0.2">
      <c r="A19" s="103" t="s">
        <v>16</v>
      </c>
      <c r="B19" s="91">
        <f>IF(ISNA(MATCH($A19,GLCatPivot!A:A,0)),65000,MATCH($A19,GLCatPivot!A:A,0))</f>
        <v>17</v>
      </c>
      <c r="C19" s="119" t="str">
        <f>IF(A19="(blank)"," ",IF(ISERROR(INDEX(GLCatPivot!A:B,$B19,2)),"",INDEX(GLCatPivot!A:B,$B19,2)))</f>
        <v>Depreciation &amp; Amortisation</v>
      </c>
      <c r="D19" s="91" t="str">
        <f t="shared" si="0"/>
        <v>15 - I</v>
      </c>
      <c r="E19" s="93">
        <v>13</v>
      </c>
      <c r="F19" s="94" t="str">
        <f t="shared" si="1"/>
        <v>Cost and Expenses</v>
      </c>
      <c r="I19" s="104" t="s">
        <v>286</v>
      </c>
      <c r="J19" s="105" t="s">
        <v>239</v>
      </c>
      <c r="K19" s="106"/>
      <c r="L19" s="283"/>
      <c r="M19" s="284"/>
      <c r="N19" s="285"/>
    </row>
    <row r="20" spans="1:23" s="90" customFormat="1" ht="11.25" customHeight="1" x14ac:dyDescent="0.2">
      <c r="A20" s="103" t="s">
        <v>354</v>
      </c>
      <c r="B20" s="91">
        <f>IF(ISNA(MATCH($A20,GLCatPivot!A:A,0)),65000,MATCH($A20,GLCatPivot!A:A,0))</f>
        <v>18</v>
      </c>
      <c r="C20" s="119" t="str">
        <f>IF(A20="(blank)"," ",IF(ISERROR(INDEX(GLCatPivot!A:B,$B20,2)),"",INDEX(GLCatPivot!A:B,$B20,2)))</f>
        <v>Financing Cost</v>
      </c>
      <c r="D20" s="91" t="str">
        <f t="shared" si="0"/>
        <v>16 - I</v>
      </c>
      <c r="E20" s="93">
        <v>13</v>
      </c>
      <c r="F20" s="94" t="str">
        <f t="shared" si="1"/>
        <v>Cost and Expenses</v>
      </c>
      <c r="I20" s="104" t="s">
        <v>287</v>
      </c>
      <c r="J20" s="105" t="s">
        <v>239</v>
      </c>
      <c r="K20" s="106"/>
      <c r="L20" s="283"/>
      <c r="M20" s="284"/>
      <c r="N20" s="285"/>
    </row>
    <row r="21" spans="1:23" s="90" customFormat="1" ht="11.25" customHeight="1" x14ac:dyDescent="0.2">
      <c r="A21" s="103" t="s">
        <v>278</v>
      </c>
      <c r="B21" s="91">
        <f>IF(ISNA(MATCH($A21,GLCatPivot!A:A,0)),65000,MATCH($A21,GLCatPivot!A:A,0))</f>
        <v>19</v>
      </c>
      <c r="C21" s="119" t="str">
        <f>IF(A21="(blank)"," ",IF(ISERROR(INDEX(GLCatPivot!A:B,$B21,2)),"",INDEX(GLCatPivot!A:B,$B21,2)))</f>
        <v>Extra Ordinary Expenses</v>
      </c>
      <c r="D21" s="91" t="str">
        <f t="shared" si="0"/>
        <v>17 - I</v>
      </c>
      <c r="E21" s="93">
        <v>13</v>
      </c>
      <c r="F21" s="94" t="str">
        <f t="shared" si="1"/>
        <v>Cost and Expenses</v>
      </c>
      <c r="I21" s="104" t="s">
        <v>288</v>
      </c>
      <c r="J21" s="105" t="s">
        <v>239</v>
      </c>
      <c r="K21" s="106"/>
      <c r="L21" s="283"/>
      <c r="M21" s="284"/>
      <c r="N21" s="285"/>
    </row>
    <row r="22" spans="1:23" s="90" customFormat="1" ht="11.25" customHeight="1" x14ac:dyDescent="0.2">
      <c r="A22" s="103" t="s">
        <v>355</v>
      </c>
      <c r="B22" s="91">
        <f>IF(ISNA(MATCH($A22,GLCatPivot!A:A,0)),65000,MATCH($A22,GLCatPivot!A:A,0))</f>
        <v>20</v>
      </c>
      <c r="C22" s="119" t="str">
        <f>IF(A22="(blank)"," ",IF(ISERROR(INDEX(GLCatPivot!A:B,$B22,2)),"",INDEX(GLCatPivot!A:B,$B22,2)))</f>
        <v>Capital loss</v>
      </c>
      <c r="D22" s="91" t="str">
        <f t="shared" si="0"/>
        <v>18 - I</v>
      </c>
      <c r="E22" s="93">
        <v>13</v>
      </c>
      <c r="F22" s="94" t="str">
        <f t="shared" si="1"/>
        <v>Cost and Expenses</v>
      </c>
      <c r="I22" s="104"/>
      <c r="J22" s="108"/>
      <c r="K22" s="106"/>
      <c r="L22" s="286"/>
      <c r="M22" s="287"/>
      <c r="N22" s="288"/>
    </row>
    <row r="23" spans="1:23" s="90" customFormat="1" ht="11.25" customHeight="1" x14ac:dyDescent="0.2">
      <c r="A23" s="103" t="s">
        <v>356</v>
      </c>
      <c r="B23" s="91">
        <f>IF(ISNA(MATCH($A23,GLCatPivot!A:A,0)),65000,MATCH($A23,GLCatPivot!A:A,0))</f>
        <v>21</v>
      </c>
      <c r="C23" s="119" t="str">
        <f>IF(A23="(blank)"," ",IF(ISERROR(INDEX(GLCatPivot!A:B,$B23,2)),"",INDEX(GLCatPivot!A:B,$B23,2)))</f>
        <v>Income Tax</v>
      </c>
      <c r="D23" s="91" t="str">
        <f t="shared" si="0"/>
        <v>19 - I</v>
      </c>
      <c r="E23" s="93">
        <v>13</v>
      </c>
      <c r="F23" s="94" t="str">
        <f t="shared" si="1"/>
        <v>Cost and Expenses</v>
      </c>
      <c r="K23" s="106"/>
      <c r="L23" s="59"/>
      <c r="M23" s="59"/>
      <c r="N23" s="59"/>
    </row>
    <row r="24" spans="1:23" x14ac:dyDescent="0.2">
      <c r="A24" s="103" t="s">
        <v>357</v>
      </c>
      <c r="B24" s="91">
        <f>IF(ISNA(MATCH($A24,GLCatPivot!A:A,0)),65000,MATCH($A24,GLCatPivot!A:A,0))</f>
        <v>22</v>
      </c>
      <c r="C24" s="119" t="str">
        <f>IF(A24="(blank)"," ",IF(ISERROR(INDEX(GLCatPivot!A:B,$B24,2)),"",INDEX(GLCatPivot!A:B,$B24,2)))</f>
        <v>Cash at bank</v>
      </c>
      <c r="D24" s="91" t="str">
        <f t="shared" si="0"/>
        <v>20 - B</v>
      </c>
      <c r="E24" s="93">
        <v>20</v>
      </c>
      <c r="F24" s="94" t="str">
        <f t="shared" si="1"/>
        <v>Current Assets</v>
      </c>
    </row>
    <row r="25" spans="1:23" x14ac:dyDescent="0.2">
      <c r="A25" s="103" t="s">
        <v>358</v>
      </c>
      <c r="B25" s="91">
        <f>IF(ISNA(MATCH($A25,GLCatPivot!A:A,0)),65000,MATCH($A25,GLCatPivot!A:A,0))</f>
        <v>23</v>
      </c>
      <c r="C25" s="119" t="str">
        <f>IF(A25="(blank)"," ",IF(ISERROR(INDEX(GLCatPivot!A:B,$B25,2)),"",INDEX(GLCatPivot!A:B,$B25,2)))</f>
        <v>Receivables</v>
      </c>
      <c r="D25" s="91" t="str">
        <f t="shared" si="0"/>
        <v>21 - B</v>
      </c>
      <c r="E25" s="93">
        <v>20</v>
      </c>
      <c r="F25" s="94" t="str">
        <f t="shared" si="1"/>
        <v>Current Assets</v>
      </c>
    </row>
    <row r="26" spans="1:23" x14ac:dyDescent="0.2">
      <c r="A26" s="103" t="s">
        <v>359</v>
      </c>
      <c r="B26" s="91">
        <f>IF(ISNA(MATCH($A26,GLCatPivot!A:A,0)),65000,MATCH($A26,GLCatPivot!A:A,0))</f>
        <v>24</v>
      </c>
      <c r="C26" s="119" t="str">
        <f>IF(A26="(blank)"," ",IF(ISERROR(INDEX(GLCatPivot!A:B,$B26,2)),"",INDEX(GLCatPivot!A:B,$B26,2)))</f>
        <v>Other</v>
      </c>
      <c r="D26" s="91" t="str">
        <f t="shared" si="0"/>
        <v>22 - B</v>
      </c>
      <c r="E26" s="93">
        <v>20</v>
      </c>
      <c r="F26" s="94" t="str">
        <f t="shared" si="1"/>
        <v>Current Assets</v>
      </c>
    </row>
    <row r="27" spans="1:23" x14ac:dyDescent="0.2">
      <c r="A27" s="103" t="s">
        <v>360</v>
      </c>
      <c r="B27" s="91">
        <f>IF(ISNA(MATCH($A27,GLCatPivot!A:A,0)),65000,MATCH($A27,GLCatPivot!A:A,0))</f>
        <v>25</v>
      </c>
      <c r="C27" s="119" t="str">
        <f>IF(A27="(blank)"," ",IF(ISERROR(INDEX(GLCatPivot!A:B,$B27,2)),"",INDEX(GLCatPivot!A:B,$B27,2)))</f>
        <v>Property Plant &amp; Equipment</v>
      </c>
      <c r="D27" s="91" t="str">
        <f t="shared" si="0"/>
        <v>23 - B</v>
      </c>
      <c r="E27" s="93">
        <v>24</v>
      </c>
      <c r="F27" s="94" t="str">
        <f t="shared" si="1"/>
        <v>Fixed Assets</v>
      </c>
    </row>
    <row r="28" spans="1:23" x14ac:dyDescent="0.2">
      <c r="A28" s="103" t="s">
        <v>361</v>
      </c>
      <c r="B28" s="91">
        <f>IF(ISNA(MATCH($A28,GLCatPivot!A:A,0)),65000,MATCH($A28,GLCatPivot!A:A,0))</f>
        <v>26</v>
      </c>
      <c r="C28" s="119" t="str">
        <f>IF(A28="(blank)"," ",IF(ISERROR(INDEX(GLCatPivot!A:B,$B28,2)),"",INDEX(GLCatPivot!A:B,$B28,2)))</f>
        <v>Intercompany</v>
      </c>
      <c r="D28" s="91" t="str">
        <f t="shared" si="0"/>
        <v>24 - B</v>
      </c>
      <c r="E28" s="93">
        <v>26</v>
      </c>
      <c r="F28" s="94" t="str">
        <f t="shared" si="1"/>
        <v>Other Assets</v>
      </c>
    </row>
    <row r="29" spans="1:23" x14ac:dyDescent="0.2">
      <c r="A29" s="103" t="s">
        <v>362</v>
      </c>
      <c r="B29" s="91">
        <f>IF(ISNA(MATCH($A29,GLCatPivot!A:A,0)),65000,MATCH($A29,GLCatPivot!A:A,0))</f>
        <v>27</v>
      </c>
      <c r="C29" s="119" t="str">
        <f>IF(A29="(blank)"," ",IF(ISERROR(INDEX(GLCatPivot!A:B,$B29,2)),"",INDEX(GLCatPivot!A:B,$B29,2)))</f>
        <v>Other</v>
      </c>
      <c r="D29" s="91" t="str">
        <f t="shared" si="0"/>
        <v>25 - B</v>
      </c>
      <c r="E29" s="93">
        <v>26</v>
      </c>
      <c r="F29" s="94" t="str">
        <f t="shared" si="1"/>
        <v>Other Assets</v>
      </c>
    </row>
    <row r="30" spans="1:23" x14ac:dyDescent="0.2">
      <c r="A30" s="103" t="s">
        <v>363</v>
      </c>
      <c r="B30" s="91">
        <f>IF(ISNA(MATCH($A30,GLCatPivot!A:A,0)),65000,MATCH($A30,GLCatPivot!A:A,0))</f>
        <v>28</v>
      </c>
      <c r="C30" s="119" t="str">
        <f>IF(A30="(blank)"," ",IF(ISERROR(INDEX(GLCatPivot!A:B,$B30,2)),"",INDEX(GLCatPivot!A:B,$B30,2)))</f>
        <v>Creditors &amp; Borrowings</v>
      </c>
      <c r="D30" s="91" t="str">
        <f t="shared" si="0"/>
        <v>26 - B</v>
      </c>
      <c r="E30" s="93">
        <v>28</v>
      </c>
      <c r="F30" s="94" t="str">
        <f t="shared" si="1"/>
        <v>Current Liabilities</v>
      </c>
    </row>
    <row r="31" spans="1:23" x14ac:dyDescent="0.2">
      <c r="A31" s="103" t="s">
        <v>364</v>
      </c>
      <c r="B31" s="91">
        <f>IF(ISNA(MATCH($A31,GLCatPivot!A:A,0)),65000,MATCH($A31,GLCatPivot!A:A,0))</f>
        <v>29</v>
      </c>
      <c r="C31" s="119" t="str">
        <f>IF(A31="(blank)"," ",IF(ISERROR(INDEX(GLCatPivot!A:B,$B31,2)),"",INDEX(GLCatPivot!A:B,$B31,2)))</f>
        <v>Provisions</v>
      </c>
      <c r="D31" s="91" t="str">
        <f t="shared" si="0"/>
        <v>27 - B</v>
      </c>
      <c r="E31" s="93">
        <v>28</v>
      </c>
      <c r="F31" s="94" t="str">
        <f t="shared" si="1"/>
        <v>Current Liabilities</v>
      </c>
    </row>
    <row r="32" spans="1:23" x14ac:dyDescent="0.2">
      <c r="A32" s="103" t="s">
        <v>365</v>
      </c>
      <c r="B32" s="91">
        <f>IF(ISNA(MATCH($A32,GLCatPivot!A:A,0)),65000,MATCH($A32,GLCatPivot!A:A,0))</f>
        <v>30</v>
      </c>
      <c r="C32" s="119" t="str">
        <f>IF(A32="(blank)"," ",IF(ISERROR(INDEX(GLCatPivot!A:B,$B32,2)),"",INDEX(GLCatPivot!A:B,$B32,2)))</f>
        <v>Other</v>
      </c>
      <c r="D32" s="91" t="str">
        <f t="shared" si="0"/>
        <v>28 - B</v>
      </c>
      <c r="E32" s="93">
        <v>28</v>
      </c>
      <c r="F32" s="94" t="str">
        <f t="shared" si="1"/>
        <v>Current Liabilities</v>
      </c>
    </row>
    <row r="33" spans="1:6" x14ac:dyDescent="0.2">
      <c r="A33" s="103" t="s">
        <v>366</v>
      </c>
      <c r="B33" s="91">
        <f>IF(ISNA(MATCH($A33,GLCatPivot!A:A,0)),65000,MATCH($A33,GLCatPivot!A:A,0))</f>
        <v>31</v>
      </c>
      <c r="C33" s="119" t="str">
        <f>IF(A33="(blank)"," ",IF(ISERROR(INDEX(GLCatPivot!A:B,$B33,2)),"",INDEX(GLCatPivot!A:B,$B33,2)))</f>
        <v>Creditors &amp; Borrowings</v>
      </c>
      <c r="D33" s="91" t="str">
        <f t="shared" si="0"/>
        <v>29 - B</v>
      </c>
      <c r="E33" s="93">
        <v>28</v>
      </c>
      <c r="F33" s="94" t="str">
        <f t="shared" si="1"/>
        <v>Current Liabilities</v>
      </c>
    </row>
    <row r="34" spans="1:6" x14ac:dyDescent="0.2">
      <c r="A34" s="103" t="s">
        <v>367</v>
      </c>
      <c r="B34" s="91">
        <f>IF(ISNA(MATCH($A34,GLCatPivot!A:A,0)),65000,MATCH($A34,GLCatPivot!A:A,0))</f>
        <v>32</v>
      </c>
      <c r="C34" s="119" t="str">
        <f>IF(A34="(blank)"," ",IF(ISERROR(INDEX(GLCatPivot!A:B,$B34,2)),"",INDEX(GLCatPivot!A:B,$B34,2)))</f>
        <v>Intercompany</v>
      </c>
      <c r="D34" s="91" t="str">
        <f t="shared" si="0"/>
        <v>30 - B</v>
      </c>
      <c r="E34" s="93">
        <v>28</v>
      </c>
      <c r="F34" s="94" t="str">
        <f t="shared" si="1"/>
        <v>Current Liabilities</v>
      </c>
    </row>
    <row r="35" spans="1:6" x14ac:dyDescent="0.2">
      <c r="A35" s="103" t="s">
        <v>368</v>
      </c>
      <c r="B35" s="91">
        <f>IF(ISNA(MATCH($A35,GLCatPivot!A:A,0)),65000,MATCH($A35,GLCatPivot!A:A,0))</f>
        <v>33</v>
      </c>
      <c r="C35" s="119" t="str">
        <f>IF(A35="(blank)"," ",IF(ISERROR(INDEX(GLCatPivot!A:B,$B35,2)),"",INDEX(GLCatPivot!A:B,$B35,2)))</f>
        <v>Other</v>
      </c>
      <c r="D35" s="91" t="str">
        <f t="shared" si="0"/>
        <v>31 - B</v>
      </c>
      <c r="E35" s="93">
        <v>28</v>
      </c>
      <c r="F35" s="94" t="str">
        <f t="shared" si="1"/>
        <v>Current Liabilities</v>
      </c>
    </row>
    <row r="36" spans="1:6" x14ac:dyDescent="0.2">
      <c r="A36" s="103" t="s">
        <v>369</v>
      </c>
      <c r="B36" s="91">
        <f>IF(ISNA(MATCH($A36,GLCatPivot!A:A,0)),65000,MATCH($A36,GLCatPivot!A:A,0))</f>
        <v>34</v>
      </c>
      <c r="C36" s="119" t="str">
        <f>IF(A36="(blank)"," ",IF(ISERROR(INDEX(GLCatPivot!A:B,$B36,2)),"",INDEX(GLCatPivot!A:B,$B36,2)))</f>
        <v>Equity</v>
      </c>
      <c r="D36" s="91" t="str">
        <f t="shared" si="0"/>
        <v>32 - B</v>
      </c>
      <c r="E36" s="93">
        <v>36</v>
      </c>
      <c r="F36" s="94" t="str">
        <f t="shared" si="1"/>
        <v>Shareholders Equity</v>
      </c>
    </row>
  </sheetData>
  <mergeCells count="7">
    <mergeCell ref="L18:N22"/>
    <mergeCell ref="L8:N15"/>
    <mergeCell ref="A1:C1"/>
    <mergeCell ref="I2:J2"/>
    <mergeCell ref="E1:F1"/>
    <mergeCell ref="I1:J1"/>
    <mergeCell ref="L5:N6"/>
  </mergeCells>
  <phoneticPr fontId="0" type="noConversion"/>
  <conditionalFormatting sqref="E2 E4">
    <cfRule type="expression" dxfId="1" priority="3" stopIfTrue="1">
      <formula>IF(AND(C2&lt;&gt;" ", E2=""),1,0)</formula>
    </cfRule>
  </conditionalFormatting>
  <conditionalFormatting sqref="E5:E36">
    <cfRule type="expression" dxfId="0" priority="2" stopIfTrue="1">
      <formula>IF(AND(C5&lt;&gt;" ", E5=""),1,0)</formula>
    </cfRule>
  </conditionalFormatting>
  <dataValidations count="2">
    <dataValidation type="list" allowBlank="1" showInputMessage="1" showErrorMessage="1" errorTitle="Incorrect Account Group Code" error="Please select an Account Group Code from the drop-down list" promptTitle="Unallocated" sqref="H4" xr:uid="{00000000-0002-0000-0600-000000000000}">
      <formula1>$I$14:$I$20</formula1>
    </dataValidation>
    <dataValidation type="list" allowBlank="1" showInputMessage="1" showErrorMessage="1" errorTitle="Incorrect Account Group Code" error="Please select an Sage Accpac Intelligence GL Cat Code from the drop-down list_x000a__x000a_Please press Cancel and try again" sqref="E2 E4:E36" xr:uid="{00000000-0002-0000-0600-000001000000}">
      <formula1>$U$3:$U$18</formula1>
    </dataValidation>
  </dataValidations>
  <pageMargins left="0.75" right="0.75" top="1" bottom="1" header="0.5" footer="0.5"/>
  <pageSetup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2:B3"/>
  <sheetViews>
    <sheetView workbookViewId="0">
      <selection activeCell="A2" sqref="A2:B3"/>
    </sheetView>
  </sheetViews>
  <sheetFormatPr defaultRowHeight="12.75" x14ac:dyDescent="0.2"/>
  <sheetData>
    <row r="2" spans="1:2" x14ac:dyDescent="0.2">
      <c r="A2" t="s">
        <v>586</v>
      </c>
      <c r="B2" t="s">
        <v>119</v>
      </c>
    </row>
    <row r="3" spans="1:2" x14ac:dyDescent="0.2">
      <c r="A3" t="s">
        <v>587</v>
      </c>
      <c r="B3" t="s">
        <v>120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2:B5"/>
  <sheetViews>
    <sheetView workbookViewId="0">
      <selection activeCell="A2" sqref="A2:B5"/>
    </sheetView>
  </sheetViews>
  <sheetFormatPr defaultRowHeight="12.75" x14ac:dyDescent="0.2"/>
  <sheetData>
    <row r="2" spans="1:2" x14ac:dyDescent="0.2">
      <c r="A2" t="s">
        <v>799</v>
      </c>
      <c r="B2" t="s">
        <v>118</v>
      </c>
    </row>
    <row r="3" spans="1:2" x14ac:dyDescent="0.2">
      <c r="A3" t="s">
        <v>812</v>
      </c>
      <c r="B3" t="s">
        <v>118</v>
      </c>
    </row>
    <row r="4" spans="1:2" x14ac:dyDescent="0.2">
      <c r="A4" t="s">
        <v>785</v>
      </c>
      <c r="B4" t="s">
        <v>118</v>
      </c>
    </row>
    <row r="5" spans="1:2" x14ac:dyDescent="0.2">
      <c r="A5" t="s">
        <v>806</v>
      </c>
      <c r="B5" t="s">
        <v>118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2"/>
  <dimension ref="A8:D41"/>
  <sheetViews>
    <sheetView topLeftCell="A13" workbookViewId="0">
      <selection activeCell="G5" sqref="G5"/>
    </sheetView>
  </sheetViews>
  <sheetFormatPr defaultRowHeight="12.75" x14ac:dyDescent="0.2"/>
  <cols>
    <col min="2" max="2" width="44.7109375" bestFit="1" customWidth="1"/>
  </cols>
  <sheetData>
    <row r="8" spans="1:4" x14ac:dyDescent="0.2">
      <c r="A8" s="259"/>
      <c r="B8" s="260"/>
      <c r="C8" s="261" t="s">
        <v>772</v>
      </c>
      <c r="D8" s="262" t="s">
        <v>441</v>
      </c>
    </row>
    <row r="9" spans="1:4" x14ac:dyDescent="0.2">
      <c r="A9" s="263" t="s">
        <v>499</v>
      </c>
      <c r="B9" s="264"/>
      <c r="C9" s="265"/>
      <c r="D9" s="265"/>
    </row>
    <row r="10" spans="1:4" x14ac:dyDescent="0.2">
      <c r="A10" s="264"/>
      <c r="B10" s="263" t="s">
        <v>498</v>
      </c>
      <c r="C10" s="255">
        <f>+'Accpac BS'!C25</f>
        <v>137002.87</v>
      </c>
      <c r="D10" s="255">
        <f>+'Accpac BS'!D25</f>
        <v>91448.139999999985</v>
      </c>
    </row>
    <row r="11" spans="1:4" x14ac:dyDescent="0.2">
      <c r="A11" s="264"/>
      <c r="B11" s="263" t="s">
        <v>486</v>
      </c>
      <c r="C11" s="255">
        <f>+'Accpac BS'!C31</f>
        <v>10653.999999999978</v>
      </c>
      <c r="D11" s="255">
        <f>+'Accpac BS'!D31</f>
        <v>199566.28</v>
      </c>
    </row>
    <row r="12" spans="1:4" x14ac:dyDescent="0.2">
      <c r="A12" s="264"/>
      <c r="B12" s="263" t="s">
        <v>776</v>
      </c>
      <c r="C12" s="255">
        <v>0</v>
      </c>
      <c r="D12" s="255">
        <v>0</v>
      </c>
    </row>
    <row r="13" spans="1:4" x14ac:dyDescent="0.2">
      <c r="A13" s="264"/>
      <c r="B13" s="263" t="s">
        <v>487</v>
      </c>
      <c r="C13" s="255">
        <f>+'Accpac BS'!C139</f>
        <v>-9.0949470177292824E-13</v>
      </c>
      <c r="D13" s="255">
        <f>+'Accpac BS'!D139</f>
        <v>13542.06</v>
      </c>
    </row>
    <row r="14" spans="1:4" x14ac:dyDescent="0.2">
      <c r="A14" s="263" t="s">
        <v>777</v>
      </c>
      <c r="B14" s="263"/>
      <c r="C14" s="255"/>
      <c r="D14" s="255"/>
    </row>
    <row r="15" spans="1:4" x14ac:dyDescent="0.2">
      <c r="A15" s="263"/>
      <c r="B15" s="263" t="s">
        <v>486</v>
      </c>
      <c r="C15" s="255">
        <v>0</v>
      </c>
      <c r="D15" s="255">
        <v>0</v>
      </c>
    </row>
    <row r="16" spans="1:4" x14ac:dyDescent="0.2">
      <c r="A16" s="264"/>
      <c r="B16" s="263" t="s">
        <v>488</v>
      </c>
      <c r="C16" s="255">
        <f>+'Accpac BS'!C159</f>
        <v>0</v>
      </c>
      <c r="D16" s="255">
        <f>+'Accpac BS'!D159</f>
        <v>48430.749999999956</v>
      </c>
    </row>
    <row r="17" spans="1:4" x14ac:dyDescent="0.2">
      <c r="A17" s="264"/>
      <c r="B17" s="263" t="s">
        <v>778</v>
      </c>
      <c r="C17" s="255">
        <v>0</v>
      </c>
      <c r="D17" s="255">
        <v>0</v>
      </c>
    </row>
    <row r="18" spans="1:4" x14ac:dyDescent="0.2">
      <c r="A18" s="264"/>
      <c r="B18" s="263" t="s">
        <v>489</v>
      </c>
      <c r="C18" s="255">
        <f>+'Accpac BS'!C182</f>
        <v>0</v>
      </c>
      <c r="D18" s="255">
        <f>+'Accpac BS'!D182</f>
        <v>143104.58000000002</v>
      </c>
    </row>
    <row r="19" spans="1:4" x14ac:dyDescent="0.2">
      <c r="A19" s="264"/>
      <c r="B19" s="263" t="s">
        <v>487</v>
      </c>
      <c r="C19" s="255">
        <f>+'Accpac BS'!C241</f>
        <v>0</v>
      </c>
      <c r="D19" s="255">
        <f>+'Accpac BS'!D241</f>
        <v>0</v>
      </c>
    </row>
    <row r="20" spans="1:4" x14ac:dyDescent="0.2">
      <c r="A20" s="263" t="s">
        <v>497</v>
      </c>
      <c r="B20" s="264"/>
      <c r="C20" s="256">
        <f>SUM(C10:C19)</f>
        <v>147656.86999999997</v>
      </c>
      <c r="D20" s="256">
        <f>SUM(D10:D19)</f>
        <v>496091.80999999994</v>
      </c>
    </row>
    <row r="21" spans="1:4" x14ac:dyDescent="0.2">
      <c r="A21" s="263" t="s">
        <v>227</v>
      </c>
      <c r="B21" s="264"/>
      <c r="C21" s="266"/>
      <c r="D21" s="266"/>
    </row>
    <row r="22" spans="1:4" x14ac:dyDescent="0.2">
      <c r="A22" s="264"/>
      <c r="B22" s="263" t="s">
        <v>490</v>
      </c>
      <c r="C22" s="255">
        <f>+'Accpac BS'!C249</f>
        <v>-85.550000000000011</v>
      </c>
      <c r="D22" s="255">
        <f>+'Accpac BS'!D249</f>
        <v>7456.4799999999959</v>
      </c>
    </row>
    <row r="23" spans="1:4" x14ac:dyDescent="0.2">
      <c r="A23" s="264"/>
      <c r="B23" s="263" t="s">
        <v>491</v>
      </c>
      <c r="C23" s="255">
        <f>+'Accpac BS'!C276</f>
        <v>-558.22000000007108</v>
      </c>
      <c r="D23" s="255">
        <f>+'Accpac BS'!D276</f>
        <v>-168743.83000000002</v>
      </c>
    </row>
    <row r="24" spans="1:4" x14ac:dyDescent="0.2">
      <c r="A24" s="264"/>
      <c r="B24" s="263" t="s">
        <v>487</v>
      </c>
      <c r="C24" s="255">
        <f>+'Accpac BS'!C287</f>
        <v>0</v>
      </c>
      <c r="D24" s="255">
        <f>+'Accpac BS'!D287</f>
        <v>0</v>
      </c>
    </row>
    <row r="25" spans="1:4" x14ac:dyDescent="0.2">
      <c r="A25" s="263" t="s">
        <v>496</v>
      </c>
      <c r="B25" s="263"/>
      <c r="C25" s="266"/>
      <c r="D25" s="266"/>
    </row>
    <row r="26" spans="1:4" x14ac:dyDescent="0.2">
      <c r="A26" s="264"/>
      <c r="B26" s="263" t="s">
        <v>490</v>
      </c>
      <c r="C26" s="255">
        <v>0</v>
      </c>
      <c r="D26" s="255">
        <v>0</v>
      </c>
    </row>
    <row r="27" spans="1:4" x14ac:dyDescent="0.2">
      <c r="A27" s="264"/>
      <c r="B27" s="263" t="s">
        <v>491</v>
      </c>
      <c r="C27" s="255">
        <v>0</v>
      </c>
      <c r="D27" s="255">
        <v>0</v>
      </c>
    </row>
    <row r="28" spans="1:4" x14ac:dyDescent="0.2">
      <c r="A28" s="264"/>
      <c r="B28" s="263" t="s">
        <v>489</v>
      </c>
      <c r="C28" s="255">
        <f>+'Accpac BS'!C309</f>
        <v>-6164693.6699999999</v>
      </c>
      <c r="D28" s="255">
        <f>+'Accpac BS'!D309</f>
        <v>-6057127.3799999999</v>
      </c>
    </row>
    <row r="29" spans="1:4" x14ac:dyDescent="0.2">
      <c r="A29" s="264"/>
      <c r="B29" s="263" t="s">
        <v>487</v>
      </c>
      <c r="C29" s="255">
        <f>+'Accpac BS'!C317</f>
        <v>0</v>
      </c>
      <c r="D29" s="255">
        <f>+'Accpac BS'!D317</f>
        <v>0</v>
      </c>
    </row>
    <row r="30" spans="1:4" x14ac:dyDescent="0.2">
      <c r="A30" s="263" t="s">
        <v>495</v>
      </c>
      <c r="B30" s="264"/>
      <c r="C30" s="256">
        <f>SUM(C22:C29)</f>
        <v>-6165337.4400000004</v>
      </c>
      <c r="D30" s="256">
        <f>SUM(D22:D29)</f>
        <v>-6218414.7299999995</v>
      </c>
    </row>
    <row r="31" spans="1:4" x14ac:dyDescent="0.2">
      <c r="A31" s="264"/>
      <c r="B31" s="264"/>
      <c r="C31" s="255"/>
      <c r="D31" s="255"/>
    </row>
    <row r="32" spans="1:4" ht="13.5" thickBot="1" x14ac:dyDescent="0.25">
      <c r="A32" s="263" t="s">
        <v>494</v>
      </c>
      <c r="B32" s="264"/>
      <c r="C32" s="258">
        <f>+C30+C20</f>
        <v>-6017680.5700000003</v>
      </c>
      <c r="D32" s="258">
        <f>+D30+D20</f>
        <v>-5722322.9199999999</v>
      </c>
    </row>
    <row r="33" spans="1:4" ht="13.5" thickTop="1" x14ac:dyDescent="0.2">
      <c r="A33" s="264"/>
      <c r="B33" s="264"/>
      <c r="C33" s="255"/>
      <c r="D33" s="255"/>
    </row>
    <row r="34" spans="1:4" x14ac:dyDescent="0.2">
      <c r="A34" s="263" t="s">
        <v>493</v>
      </c>
      <c r="B34" s="264"/>
      <c r="C34" s="255"/>
      <c r="D34" s="255"/>
    </row>
    <row r="35" spans="1:4" x14ac:dyDescent="0.2">
      <c r="A35" s="264"/>
      <c r="B35" s="263" t="s">
        <v>779</v>
      </c>
      <c r="C35" s="267">
        <f>+'Accpac BS'!C325</f>
        <v>-6722322.9199999999</v>
      </c>
      <c r="D35" s="267">
        <f>+'Accpac BS'!D325</f>
        <v>-6685670.9800000004</v>
      </c>
    </row>
    <row r="36" spans="1:4" x14ac:dyDescent="0.2">
      <c r="A36" s="264"/>
      <c r="B36" s="263" t="s">
        <v>780</v>
      </c>
      <c r="C36" s="267">
        <f>+'Accpac BS'!C326</f>
        <v>0</v>
      </c>
      <c r="D36" s="267">
        <f>+'Accpac BS'!D326</f>
        <v>0</v>
      </c>
    </row>
    <row r="37" spans="1:4" x14ac:dyDescent="0.2">
      <c r="B37" s="263" t="s">
        <v>781</v>
      </c>
      <c r="C37" s="267">
        <f>+'Accpac BS'!C328</f>
        <v>1000000</v>
      </c>
      <c r="D37" s="267">
        <f>+'Accpac BS'!D328</f>
        <v>1000000</v>
      </c>
    </row>
    <row r="38" spans="1:4" x14ac:dyDescent="0.2">
      <c r="B38" s="263" t="s">
        <v>492</v>
      </c>
      <c r="C38" s="267">
        <f>+'Accpac BS'!C354</f>
        <v>-295357.64999999991</v>
      </c>
      <c r="D38" s="267">
        <f>+'Accpac BS'!D354</f>
        <v>-36651.94000000041</v>
      </c>
    </row>
    <row r="39" spans="1:4" ht="13.5" thickBot="1" x14ac:dyDescent="0.25">
      <c r="B39" s="263" t="s">
        <v>453</v>
      </c>
      <c r="C39" s="258">
        <f>SUM(C35:C38)</f>
        <v>-6017680.5700000003</v>
      </c>
      <c r="D39" s="258">
        <f>SUM(D35:D38)</f>
        <v>-5722322.9200000009</v>
      </c>
    </row>
    <row r="40" spans="1:4" ht="13.5" thickTop="1" x14ac:dyDescent="0.2"/>
    <row r="41" spans="1:4" x14ac:dyDescent="0.2">
      <c r="B41" s="263" t="s">
        <v>443</v>
      </c>
      <c r="C41" s="268">
        <f>+C39-C32</f>
        <v>0</v>
      </c>
      <c r="D41" s="268">
        <f>+D39-D32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BV265"/>
  <sheetViews>
    <sheetView showZeros="0" zoomScale="75" workbookViewId="0">
      <pane xSplit="1" ySplit="8" topLeftCell="B234" activePane="bottomRight" state="frozen"/>
      <selection pane="topRight" activeCell="B1" sqref="B1"/>
      <selection pane="bottomLeft" activeCell="A9" sqref="A9"/>
      <selection pane="bottomRight"/>
    </sheetView>
  </sheetViews>
  <sheetFormatPr defaultRowHeight="12.75" x14ac:dyDescent="0.2"/>
  <cols>
    <col min="1" max="1" width="12.140625" style="11" customWidth="1"/>
    <col min="2" max="13" width="8.5703125" style="11" customWidth="1"/>
    <col min="14" max="14" width="36.85546875" bestFit="1" customWidth="1"/>
    <col min="15" max="15" width="4.5703125" customWidth="1"/>
    <col min="16" max="16" width="6" customWidth="1"/>
    <col min="17" max="19" width="5.42578125" customWidth="1"/>
    <col min="20" max="20" width="13.5703125" style="14" customWidth="1"/>
    <col min="21" max="21" width="11.140625" style="35" customWidth="1"/>
    <col min="22" max="22" width="9.140625" style="16" customWidth="1"/>
    <col min="23" max="23" width="11.140625" style="16" customWidth="1"/>
    <col min="24" max="24" width="10.5703125" style="35" customWidth="1"/>
    <col min="25" max="25" width="9.140625" style="16" customWidth="1"/>
    <col min="26" max="26" width="11.5703125" style="16" customWidth="1"/>
    <col min="27" max="27" width="11.5703125" style="35" customWidth="1"/>
    <col min="28" max="28" width="9.140625" style="16" customWidth="1"/>
    <col min="29" max="29" width="11.5703125" style="16" customWidth="1"/>
    <col min="30" max="30" width="9.140625" style="35" customWidth="1"/>
    <col min="31" max="32" width="9.140625" style="16" customWidth="1"/>
    <col min="33" max="33" width="9.140625" style="35" customWidth="1"/>
    <col min="34" max="35" width="9.140625" style="16" customWidth="1"/>
    <col min="36" max="36" width="9.140625" style="35" customWidth="1"/>
    <col min="37" max="38" width="9.140625" style="16" customWidth="1"/>
    <col min="39" max="39" width="9.140625" style="35" customWidth="1"/>
    <col min="40" max="41" width="9.140625" style="16" customWidth="1"/>
    <col min="42" max="42" width="9.140625" style="35" customWidth="1"/>
    <col min="43" max="44" width="9.140625" style="16" customWidth="1"/>
    <col min="45" max="45" width="9.140625" style="35" customWidth="1"/>
    <col min="46" max="47" width="9.140625" style="16" customWidth="1"/>
    <col min="48" max="48" width="9.140625" style="35" customWidth="1"/>
    <col min="49" max="50" width="9.140625" style="16" customWidth="1"/>
    <col min="51" max="51" width="9.140625" style="35" customWidth="1"/>
    <col min="52" max="53" width="9.140625" style="16" customWidth="1"/>
    <col min="54" max="54" width="9.140625" style="35" customWidth="1"/>
    <col min="55" max="56" width="9.140625" style="16" customWidth="1"/>
    <col min="57" max="57" width="10.85546875" style="35" bestFit="1" customWidth="1"/>
    <col min="58" max="58" width="10.85546875" style="16" bestFit="1" customWidth="1"/>
    <col min="59" max="59" width="10.85546875" style="179" bestFit="1" customWidth="1"/>
    <col min="60" max="60" width="13.140625" bestFit="1" customWidth="1"/>
    <col min="61" max="61" width="10.42578125" customWidth="1"/>
    <col min="62" max="62" width="11" customWidth="1"/>
    <col min="63" max="63" width="16.85546875" style="3" bestFit="1" customWidth="1"/>
    <col min="64" max="67" width="10.28515625" style="3" bestFit="1" customWidth="1"/>
    <col min="68" max="68" width="9.140625" style="3"/>
    <col min="69" max="70" width="10.28515625" style="3" bestFit="1" customWidth="1"/>
    <col min="71" max="71" width="10.28515625" style="21" bestFit="1" customWidth="1"/>
    <col min="72" max="72" width="10.28515625" style="3" bestFit="1" customWidth="1"/>
    <col min="73" max="16384" width="9.140625" style="3"/>
  </cols>
  <sheetData>
    <row r="1" spans="1:74" s="10" customFormat="1" x14ac:dyDescent="0.2">
      <c r="A1" s="2" t="s">
        <v>7723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149">
        <f>IF(LEN(N2)=1,"0"&amp;""&amp;N2,N2)</f>
        <v>12</v>
      </c>
      <c r="O1" s="54"/>
      <c r="P1" s="54"/>
      <c r="Q1" s="4"/>
      <c r="R1" s="4"/>
      <c r="S1" s="4"/>
      <c r="T1" s="5" t="str">
        <f>VLOOKUP(T$4,Date_Lup!$E:$F,2,0)</f>
        <v>Jan 20</v>
      </c>
      <c r="U1" s="5" t="str">
        <f>VLOOKUP(U$4,Date_Lup!$E:$F,2,0)</f>
        <v>Jan 20</v>
      </c>
      <c r="V1" s="5" t="str">
        <f>VLOOKUP(V$4,Date_Lup!$E:$F,2,0)</f>
        <v>Jan 20</v>
      </c>
      <c r="W1" s="5" t="str">
        <f>VLOOKUP(W$4,Date_Lup!$E:$F,2,0)</f>
        <v>Jan 20</v>
      </c>
      <c r="X1" s="5" t="str">
        <f>VLOOKUP(X$4,Date_Lup!$E:$F,2,0)</f>
        <v>Feb 20</v>
      </c>
      <c r="Y1" s="5" t="str">
        <f>VLOOKUP(Y$4,Date_Lup!$E:$F,2,0)</f>
        <v>Feb 20</v>
      </c>
      <c r="Z1" s="5" t="str">
        <f>VLOOKUP(Z$4,Date_Lup!$E:$F,2,0)</f>
        <v>Feb 20</v>
      </c>
      <c r="AA1" s="5" t="str">
        <f>VLOOKUP(AA$4,Date_Lup!$E:$F,2,0)</f>
        <v>Mar 20</v>
      </c>
      <c r="AB1" s="5" t="str">
        <f>VLOOKUP(AB$4,Date_Lup!$E:$F,2,0)</f>
        <v>Mar 20</v>
      </c>
      <c r="AC1" s="5" t="str">
        <f>VLOOKUP(AC$4,Date_Lup!$E:$F,2,0)</f>
        <v>Mar 20</v>
      </c>
      <c r="AD1" s="5" t="str">
        <f>VLOOKUP(AD$4,Date_Lup!$E:$F,2,0)</f>
        <v>Apr 20</v>
      </c>
      <c r="AE1" s="5" t="str">
        <f>VLOOKUP(AE$4,Date_Lup!$E:$F,2,0)</f>
        <v>Apr 20</v>
      </c>
      <c r="AF1" s="5" t="str">
        <f>VLOOKUP(AF$4,Date_Lup!$E:$F,2,0)</f>
        <v>Apr 20</v>
      </c>
      <c r="AG1" s="5" t="str">
        <f>VLOOKUP(AG$4,Date_Lup!$E:$F,2,0)</f>
        <v>May 20</v>
      </c>
      <c r="AH1" s="5" t="str">
        <f>VLOOKUP(AH$4,Date_Lup!$E:$F,2,0)</f>
        <v>May 20</v>
      </c>
      <c r="AI1" s="5" t="str">
        <f>VLOOKUP(AI$4,Date_Lup!$E:$F,2,0)</f>
        <v>May 20</v>
      </c>
      <c r="AJ1" s="5" t="str">
        <f>VLOOKUP(AJ$4,Date_Lup!$E:$F,2,0)</f>
        <v>Jun 20</v>
      </c>
      <c r="AK1" s="5" t="str">
        <f>VLOOKUP(AK$4,Date_Lup!$E:$F,2,0)</f>
        <v>Jun 20</v>
      </c>
      <c r="AL1" s="5" t="str">
        <f>VLOOKUP(AL$4,Date_Lup!$E:$F,2,0)</f>
        <v>Jun 20</v>
      </c>
      <c r="AM1" s="5" t="str">
        <f>VLOOKUP(AM$4,Date_Lup!$E:$F,2,0)</f>
        <v>Jul 20</v>
      </c>
      <c r="AN1" s="5" t="str">
        <f>VLOOKUP(AN$4,Date_Lup!$E:$F,2,0)</f>
        <v>Jul 20</v>
      </c>
      <c r="AO1" s="5" t="str">
        <f>VLOOKUP(AO$4,Date_Lup!$E:$F,2,0)</f>
        <v>Jul 20</v>
      </c>
      <c r="AP1" s="5" t="str">
        <f>VLOOKUP(AP$4,Date_Lup!$E:$F,2,0)</f>
        <v>Aug 20</v>
      </c>
      <c r="AQ1" s="5" t="str">
        <f>VLOOKUP(AQ$4,Date_Lup!$E:$F,2,0)</f>
        <v>Aug 20</v>
      </c>
      <c r="AR1" s="5" t="str">
        <f>VLOOKUP(AR$4,Date_Lup!$E:$F,2,0)</f>
        <v>Aug 20</v>
      </c>
      <c r="AS1" s="5" t="str">
        <f>VLOOKUP(AS$4,Date_Lup!$E:$F,2,0)</f>
        <v>Sep 20</v>
      </c>
      <c r="AT1" s="5" t="str">
        <f>VLOOKUP(AT$4,Date_Lup!$E:$F,2,0)</f>
        <v>Sep 20</v>
      </c>
      <c r="AU1" s="5" t="str">
        <f>VLOOKUP(AU$4,Date_Lup!$E:$F,2,0)</f>
        <v>Sep 20</v>
      </c>
      <c r="AV1" s="5" t="str">
        <f>VLOOKUP(AV$4,Date_Lup!$E:$F,2,0)</f>
        <v>Oct 20</v>
      </c>
      <c r="AW1" s="5" t="str">
        <f>VLOOKUP(AW$4,Date_Lup!$E:$F,2,0)</f>
        <v>Oct 20</v>
      </c>
      <c r="AX1" s="5" t="str">
        <f>VLOOKUP(AX$4,Date_Lup!$E:$F,2,0)</f>
        <v>Oct 20</v>
      </c>
      <c r="AY1" s="5" t="str">
        <f>VLOOKUP(AY$4,Date_Lup!$E:$F,2,0)</f>
        <v>Nov 20</v>
      </c>
      <c r="AZ1" s="5" t="str">
        <f>VLOOKUP(AZ$4,Date_Lup!$E:$F,2,0)</f>
        <v>Nov 20</v>
      </c>
      <c r="BA1" s="5" t="str">
        <f>VLOOKUP(BA$4,Date_Lup!$E:$F,2,0)</f>
        <v>Nov 20</v>
      </c>
      <c r="BB1" s="5" t="str">
        <f>VLOOKUP(BB$4,Date_Lup!$E:$F,2,0)</f>
        <v>Dec 20</v>
      </c>
      <c r="BC1" s="5" t="str">
        <f>VLOOKUP(BC$4,Date_Lup!$E:$F,2,0)</f>
        <v>Dec 20</v>
      </c>
      <c r="BD1" s="5" t="str">
        <f>VLOOKUP(BD$4,Date_Lup!$E:$F,2,0)</f>
        <v>Dec 20</v>
      </c>
      <c r="BE1" s="6" t="s">
        <v>111</v>
      </c>
      <c r="BF1" s="7" t="s">
        <v>111</v>
      </c>
      <c r="BG1" s="176" t="s">
        <v>111</v>
      </c>
      <c r="BH1" s="9" t="s">
        <v>112</v>
      </c>
      <c r="BI1" s="9" t="s">
        <v>112</v>
      </c>
      <c r="BJ1" s="9" t="s">
        <v>112</v>
      </c>
      <c r="BK1" s="50" t="s">
        <v>184</v>
      </c>
      <c r="BL1" s="50">
        <f>VLOOKUP(12,Date_Lup!$E:$G,3,0)</f>
        <v>2019</v>
      </c>
      <c r="BM1" s="10">
        <f>Date_Lup!I13</f>
        <v>2018</v>
      </c>
      <c r="BN1" s="10">
        <f>Date_Lup!J13</f>
        <v>2017</v>
      </c>
      <c r="BO1" s="52">
        <f>Date_Lup!K13</f>
        <v>2016</v>
      </c>
      <c r="BP1" s="81" t="s">
        <v>185</v>
      </c>
      <c r="BQ1" s="150" t="s">
        <v>327</v>
      </c>
      <c r="BR1" s="150" t="s">
        <v>328</v>
      </c>
      <c r="BS1" s="150" t="s">
        <v>329</v>
      </c>
      <c r="BT1" s="150" t="s">
        <v>330</v>
      </c>
      <c r="BU1" s="172" t="s">
        <v>378</v>
      </c>
      <c r="BV1" s="203" t="s">
        <v>507</v>
      </c>
    </row>
    <row r="2" spans="1:74" ht="14.25" x14ac:dyDescent="0.2">
      <c r="N2" s="82">
        <f>IF(ISNA(VLOOKUP(SelectedDate,Date_Lup!$D$2:$F$13,2,0)),12,VLOOKUP(SelectedDate,Date_Lup!$D$2:$F$13,2,0))</f>
        <v>12</v>
      </c>
      <c r="O2" s="82" t="s">
        <v>207</v>
      </c>
      <c r="P2" s="82" t="s">
        <v>208</v>
      </c>
      <c r="Q2" s="13" t="s">
        <v>113</v>
      </c>
      <c r="R2" s="13" t="s">
        <v>205</v>
      </c>
      <c r="S2" s="13" t="s">
        <v>206</v>
      </c>
      <c r="T2" s="14" t="s">
        <v>114</v>
      </c>
      <c r="U2" s="15" t="s">
        <v>25</v>
      </c>
      <c r="V2" s="16" t="s">
        <v>26</v>
      </c>
      <c r="W2" s="17" t="s">
        <v>27</v>
      </c>
      <c r="X2" s="15" t="s">
        <v>25</v>
      </c>
      <c r="Y2" s="16" t="s">
        <v>26</v>
      </c>
      <c r="Z2" s="17" t="s">
        <v>27</v>
      </c>
      <c r="AA2" s="15" t="s">
        <v>25</v>
      </c>
      <c r="AB2" s="16" t="s">
        <v>26</v>
      </c>
      <c r="AC2" s="17" t="s">
        <v>27</v>
      </c>
      <c r="AD2" s="15" t="s">
        <v>25</v>
      </c>
      <c r="AE2" s="16" t="s">
        <v>26</v>
      </c>
      <c r="AF2" s="17" t="s">
        <v>27</v>
      </c>
      <c r="AG2" s="15" t="s">
        <v>25</v>
      </c>
      <c r="AH2" s="16" t="s">
        <v>26</v>
      </c>
      <c r="AI2" s="17" t="s">
        <v>27</v>
      </c>
      <c r="AJ2" s="15" t="s">
        <v>25</v>
      </c>
      <c r="AK2" s="16" t="s">
        <v>26</v>
      </c>
      <c r="AL2" s="17" t="s">
        <v>27</v>
      </c>
      <c r="AM2" s="15" t="s">
        <v>25</v>
      </c>
      <c r="AN2" s="16" t="s">
        <v>26</v>
      </c>
      <c r="AO2" s="17" t="s">
        <v>27</v>
      </c>
      <c r="AP2" s="15" t="s">
        <v>25</v>
      </c>
      <c r="AQ2" s="16" t="s">
        <v>26</v>
      </c>
      <c r="AR2" s="17" t="s">
        <v>27</v>
      </c>
      <c r="AS2" s="15" t="s">
        <v>25</v>
      </c>
      <c r="AT2" s="16" t="s">
        <v>26</v>
      </c>
      <c r="AU2" s="17" t="s">
        <v>27</v>
      </c>
      <c r="AV2" s="15" t="s">
        <v>25</v>
      </c>
      <c r="AW2" s="16" t="s">
        <v>26</v>
      </c>
      <c r="AX2" s="17" t="s">
        <v>27</v>
      </c>
      <c r="AY2" s="15" t="s">
        <v>25</v>
      </c>
      <c r="AZ2" s="16" t="s">
        <v>26</v>
      </c>
      <c r="BA2" s="17" t="s">
        <v>27</v>
      </c>
      <c r="BB2" s="15" t="s">
        <v>25</v>
      </c>
      <c r="BC2" s="16" t="s">
        <v>26</v>
      </c>
      <c r="BD2" s="17" t="s">
        <v>27</v>
      </c>
      <c r="BE2" s="18" t="s">
        <v>25</v>
      </c>
      <c r="BF2" s="19" t="s">
        <v>26</v>
      </c>
      <c r="BG2" s="177" t="s">
        <v>27</v>
      </c>
      <c r="BH2" s="18" t="s">
        <v>25</v>
      </c>
      <c r="BI2" s="20" t="s">
        <v>26</v>
      </c>
      <c r="BJ2" s="8" t="s">
        <v>27</v>
      </c>
      <c r="BK2" s="51" t="s">
        <v>112</v>
      </c>
      <c r="BL2" s="51" t="s">
        <v>112</v>
      </c>
      <c r="BM2" s="51" t="s">
        <v>112</v>
      </c>
      <c r="BN2" s="3" t="s">
        <v>112</v>
      </c>
      <c r="BO2" s="53" t="s">
        <v>112</v>
      </c>
      <c r="BP2" s="81" t="s">
        <v>27</v>
      </c>
      <c r="BQ2" s="151" t="s">
        <v>25</v>
      </c>
      <c r="BR2" s="151" t="s">
        <v>25</v>
      </c>
      <c r="BS2" s="151" t="s">
        <v>25</v>
      </c>
      <c r="BT2" s="151" t="s">
        <v>25</v>
      </c>
      <c r="BU2" s="151"/>
    </row>
    <row r="3" spans="1:74" s="28" customFormat="1" x14ac:dyDescent="0.2">
      <c r="A3" s="12"/>
      <c r="B3" s="12"/>
      <c r="C3" s="12"/>
      <c r="D3" s="12" t="s">
        <v>131</v>
      </c>
      <c r="E3" s="12" t="s">
        <v>131</v>
      </c>
      <c r="F3" s="12" t="s">
        <v>131</v>
      </c>
      <c r="G3" s="12" t="s">
        <v>131</v>
      </c>
      <c r="H3" s="12" t="s">
        <v>131</v>
      </c>
      <c r="I3" s="12" t="s">
        <v>131</v>
      </c>
      <c r="J3" s="12" t="s">
        <v>131</v>
      </c>
      <c r="K3" s="12" t="s">
        <v>131</v>
      </c>
      <c r="L3" s="12" t="s">
        <v>131</v>
      </c>
      <c r="M3" s="12" t="s">
        <v>131</v>
      </c>
      <c r="N3" s="22">
        <v>1</v>
      </c>
      <c r="O3" s="22"/>
      <c r="P3" s="22"/>
      <c r="Q3" s="22">
        <v>1</v>
      </c>
      <c r="R3" s="22"/>
      <c r="S3" s="22"/>
      <c r="T3" s="23">
        <v>1</v>
      </c>
      <c r="U3" s="24">
        <f t="shared" ref="U3:BD3" si="0">IF(U$4&lt;=$N$2,1,0)</f>
        <v>1</v>
      </c>
      <c r="V3" s="24">
        <f t="shared" si="0"/>
        <v>1</v>
      </c>
      <c r="W3" s="24">
        <f t="shared" si="0"/>
        <v>1</v>
      </c>
      <c r="X3" s="24">
        <f t="shared" si="0"/>
        <v>1</v>
      </c>
      <c r="Y3" s="24">
        <f t="shared" si="0"/>
        <v>1</v>
      </c>
      <c r="Z3" s="24">
        <f t="shared" si="0"/>
        <v>1</v>
      </c>
      <c r="AA3" s="24">
        <f t="shared" si="0"/>
        <v>1</v>
      </c>
      <c r="AB3" s="24">
        <f t="shared" si="0"/>
        <v>1</v>
      </c>
      <c r="AC3" s="24">
        <f t="shared" si="0"/>
        <v>1</v>
      </c>
      <c r="AD3" s="24">
        <f t="shared" si="0"/>
        <v>1</v>
      </c>
      <c r="AE3" s="24">
        <f t="shared" si="0"/>
        <v>1</v>
      </c>
      <c r="AF3" s="24">
        <f t="shared" si="0"/>
        <v>1</v>
      </c>
      <c r="AG3" s="24">
        <f t="shared" si="0"/>
        <v>1</v>
      </c>
      <c r="AH3" s="24">
        <f t="shared" si="0"/>
        <v>1</v>
      </c>
      <c r="AI3" s="24">
        <f t="shared" si="0"/>
        <v>1</v>
      </c>
      <c r="AJ3" s="24">
        <f t="shared" si="0"/>
        <v>1</v>
      </c>
      <c r="AK3" s="24">
        <f t="shared" si="0"/>
        <v>1</v>
      </c>
      <c r="AL3" s="24">
        <f t="shared" si="0"/>
        <v>1</v>
      </c>
      <c r="AM3" s="24">
        <f t="shared" si="0"/>
        <v>1</v>
      </c>
      <c r="AN3" s="24">
        <f t="shared" si="0"/>
        <v>1</v>
      </c>
      <c r="AO3" s="24">
        <f t="shared" si="0"/>
        <v>1</v>
      </c>
      <c r="AP3" s="24">
        <f t="shared" si="0"/>
        <v>1</v>
      </c>
      <c r="AQ3" s="24">
        <f t="shared" si="0"/>
        <v>1</v>
      </c>
      <c r="AR3" s="24">
        <f t="shared" si="0"/>
        <v>1</v>
      </c>
      <c r="AS3" s="24">
        <f t="shared" si="0"/>
        <v>1</v>
      </c>
      <c r="AT3" s="24">
        <f t="shared" si="0"/>
        <v>1</v>
      </c>
      <c r="AU3" s="24">
        <f t="shared" si="0"/>
        <v>1</v>
      </c>
      <c r="AV3" s="24">
        <f t="shared" si="0"/>
        <v>1</v>
      </c>
      <c r="AW3" s="24">
        <f t="shared" si="0"/>
        <v>1</v>
      </c>
      <c r="AX3" s="24">
        <f t="shared" si="0"/>
        <v>1</v>
      </c>
      <c r="AY3" s="24">
        <f t="shared" si="0"/>
        <v>1</v>
      </c>
      <c r="AZ3" s="24">
        <f t="shared" si="0"/>
        <v>1</v>
      </c>
      <c r="BA3" s="24">
        <f t="shared" si="0"/>
        <v>1</v>
      </c>
      <c r="BB3" s="24">
        <f t="shared" si="0"/>
        <v>1</v>
      </c>
      <c r="BC3" s="24">
        <f t="shared" si="0"/>
        <v>1</v>
      </c>
      <c r="BD3" s="24">
        <f t="shared" si="0"/>
        <v>1</v>
      </c>
      <c r="BE3" s="25">
        <v>1</v>
      </c>
      <c r="BF3" s="24">
        <v>1</v>
      </c>
      <c r="BG3" s="178">
        <v>1</v>
      </c>
      <c r="BH3" s="25">
        <v>1</v>
      </c>
      <c r="BI3" s="27">
        <v>1</v>
      </c>
      <c r="BJ3" s="27">
        <v>1</v>
      </c>
      <c r="BK3" s="25">
        <v>1</v>
      </c>
      <c r="BL3" s="25">
        <v>1</v>
      </c>
      <c r="BM3" s="25">
        <v>1</v>
      </c>
      <c r="BN3" s="27">
        <v>1</v>
      </c>
      <c r="BO3" s="26">
        <v>1</v>
      </c>
      <c r="BP3" s="79">
        <v>1</v>
      </c>
      <c r="BQ3" s="79">
        <v>1</v>
      </c>
      <c r="BR3" s="79">
        <v>1</v>
      </c>
      <c r="BS3" s="79">
        <v>1</v>
      </c>
      <c r="BT3" s="79">
        <v>1</v>
      </c>
      <c r="BU3" s="79"/>
    </row>
    <row r="4" spans="1:74" x14ac:dyDescent="0.2">
      <c r="N4" s="29" t="s">
        <v>28</v>
      </c>
      <c r="O4" s="29"/>
      <c r="P4" s="29"/>
      <c r="Q4" s="29"/>
      <c r="R4" s="29"/>
      <c r="S4" s="29"/>
      <c r="T4" s="14">
        <v>1</v>
      </c>
      <c r="U4" s="15">
        <v>1</v>
      </c>
      <c r="V4" s="16">
        <v>1</v>
      </c>
      <c r="W4" s="17">
        <v>1</v>
      </c>
      <c r="X4" s="15">
        <v>2</v>
      </c>
      <c r="Y4" s="16">
        <v>2</v>
      </c>
      <c r="Z4" s="17">
        <v>2</v>
      </c>
      <c r="AA4" s="15">
        <v>3</v>
      </c>
      <c r="AB4" s="16">
        <v>3</v>
      </c>
      <c r="AC4" s="17">
        <v>3</v>
      </c>
      <c r="AD4" s="15">
        <v>4</v>
      </c>
      <c r="AE4" s="16">
        <v>4</v>
      </c>
      <c r="AF4" s="17">
        <v>4</v>
      </c>
      <c r="AG4" s="15">
        <v>5</v>
      </c>
      <c r="AH4" s="16">
        <v>5</v>
      </c>
      <c r="AI4" s="17">
        <v>5</v>
      </c>
      <c r="AJ4" s="15">
        <v>6</v>
      </c>
      <c r="AK4" s="16">
        <v>6</v>
      </c>
      <c r="AL4" s="17">
        <v>6</v>
      </c>
      <c r="AM4" s="15">
        <v>7</v>
      </c>
      <c r="AN4" s="16">
        <v>7</v>
      </c>
      <c r="AO4" s="17">
        <v>7</v>
      </c>
      <c r="AP4" s="15">
        <v>8</v>
      </c>
      <c r="AQ4" s="16">
        <v>8</v>
      </c>
      <c r="AR4" s="17">
        <v>8</v>
      </c>
      <c r="AS4" s="15">
        <v>9</v>
      </c>
      <c r="AT4" s="16">
        <v>9</v>
      </c>
      <c r="AU4" s="17">
        <v>9</v>
      </c>
      <c r="AV4" s="15">
        <v>10</v>
      </c>
      <c r="AW4" s="16">
        <v>10</v>
      </c>
      <c r="AX4" s="17">
        <v>10</v>
      </c>
      <c r="AY4" s="15">
        <v>11</v>
      </c>
      <c r="AZ4" s="16">
        <v>11</v>
      </c>
      <c r="BA4" s="17">
        <v>11</v>
      </c>
      <c r="BB4" s="15">
        <v>12</v>
      </c>
      <c r="BC4" s="16">
        <v>12</v>
      </c>
      <c r="BD4" s="17">
        <v>12</v>
      </c>
      <c r="BE4" s="18">
        <f>$N$2</f>
        <v>12</v>
      </c>
      <c r="BF4" s="15">
        <f>$N$2</f>
        <v>12</v>
      </c>
      <c r="BG4" s="177">
        <f>$N$2</f>
        <v>12</v>
      </c>
      <c r="BH4" s="18" t="s">
        <v>29</v>
      </c>
      <c r="BI4" s="20" t="s">
        <v>29</v>
      </c>
      <c r="BJ4" s="8" t="s">
        <v>29</v>
      </c>
      <c r="BK4" s="51">
        <v>12</v>
      </c>
      <c r="BL4" s="51">
        <v>12</v>
      </c>
      <c r="BM4" s="51">
        <v>12</v>
      </c>
      <c r="BN4" s="3">
        <v>12</v>
      </c>
      <c r="BO4" s="53">
        <v>12</v>
      </c>
      <c r="BP4" s="80">
        <v>12</v>
      </c>
    </row>
    <row r="5" spans="1:74" ht="12.75" customHeight="1" x14ac:dyDescent="0.2">
      <c r="D5" s="11" t="s">
        <v>10</v>
      </c>
      <c r="E5" s="11" t="s">
        <v>12</v>
      </c>
      <c r="F5" s="11" t="s">
        <v>13</v>
      </c>
      <c r="G5" s="11" t="s">
        <v>124</v>
      </c>
      <c r="H5" s="11" t="s">
        <v>125</v>
      </c>
      <c r="I5" s="11" t="s">
        <v>126</v>
      </c>
      <c r="J5" s="11" t="s">
        <v>14</v>
      </c>
      <c r="K5" s="11" t="s">
        <v>15</v>
      </c>
      <c r="L5" s="11" t="s">
        <v>16</v>
      </c>
      <c r="M5" s="11" t="s">
        <v>278</v>
      </c>
      <c r="N5" s="30">
        <v>2</v>
      </c>
      <c r="O5" s="30">
        <v>4</v>
      </c>
      <c r="P5" s="30">
        <v>5</v>
      </c>
      <c r="Q5" s="31">
        <v>6</v>
      </c>
      <c r="R5" s="31"/>
      <c r="S5" s="31"/>
      <c r="T5" s="15">
        <v>20</v>
      </c>
      <c r="U5" s="15">
        <v>21</v>
      </c>
      <c r="V5" s="16">
        <v>34</v>
      </c>
      <c r="W5" s="17">
        <v>47</v>
      </c>
      <c r="X5" s="15">
        <f t="shared" ref="X5:BD5" si="1">U5+1</f>
        <v>22</v>
      </c>
      <c r="Y5" s="19">
        <f t="shared" si="1"/>
        <v>35</v>
      </c>
      <c r="Z5" s="17">
        <f t="shared" si="1"/>
        <v>48</v>
      </c>
      <c r="AA5" s="15">
        <f t="shared" si="1"/>
        <v>23</v>
      </c>
      <c r="AB5" s="19">
        <f t="shared" si="1"/>
        <v>36</v>
      </c>
      <c r="AC5" s="17">
        <f t="shared" si="1"/>
        <v>49</v>
      </c>
      <c r="AD5" s="15">
        <f t="shared" si="1"/>
        <v>24</v>
      </c>
      <c r="AE5" s="19">
        <f t="shared" si="1"/>
        <v>37</v>
      </c>
      <c r="AF5" s="17">
        <f t="shared" si="1"/>
        <v>50</v>
      </c>
      <c r="AG5" s="15">
        <f t="shared" si="1"/>
        <v>25</v>
      </c>
      <c r="AH5" s="19">
        <f t="shared" si="1"/>
        <v>38</v>
      </c>
      <c r="AI5" s="17">
        <f t="shared" si="1"/>
        <v>51</v>
      </c>
      <c r="AJ5" s="15">
        <f t="shared" si="1"/>
        <v>26</v>
      </c>
      <c r="AK5" s="19">
        <f t="shared" si="1"/>
        <v>39</v>
      </c>
      <c r="AL5" s="17">
        <f t="shared" si="1"/>
        <v>52</v>
      </c>
      <c r="AM5" s="15">
        <f t="shared" si="1"/>
        <v>27</v>
      </c>
      <c r="AN5" s="19">
        <f t="shared" si="1"/>
        <v>40</v>
      </c>
      <c r="AO5" s="17">
        <f t="shared" si="1"/>
        <v>53</v>
      </c>
      <c r="AP5" s="15">
        <f t="shared" si="1"/>
        <v>28</v>
      </c>
      <c r="AQ5" s="19">
        <f t="shared" si="1"/>
        <v>41</v>
      </c>
      <c r="AR5" s="17">
        <f t="shared" si="1"/>
        <v>54</v>
      </c>
      <c r="AS5" s="15">
        <f t="shared" si="1"/>
        <v>29</v>
      </c>
      <c r="AT5" s="19">
        <f t="shared" si="1"/>
        <v>42</v>
      </c>
      <c r="AU5" s="17">
        <f t="shared" si="1"/>
        <v>55</v>
      </c>
      <c r="AV5" s="15">
        <f t="shared" si="1"/>
        <v>30</v>
      </c>
      <c r="AW5" s="19">
        <f t="shared" si="1"/>
        <v>43</v>
      </c>
      <c r="AX5" s="17">
        <f t="shared" si="1"/>
        <v>56</v>
      </c>
      <c r="AY5" s="15">
        <f t="shared" si="1"/>
        <v>31</v>
      </c>
      <c r="AZ5" s="19">
        <f t="shared" si="1"/>
        <v>44</v>
      </c>
      <c r="BA5" s="17">
        <f t="shared" si="1"/>
        <v>57</v>
      </c>
      <c r="BB5" s="15">
        <f t="shared" si="1"/>
        <v>32</v>
      </c>
      <c r="BC5" s="19">
        <f t="shared" si="1"/>
        <v>45</v>
      </c>
      <c r="BD5" s="17">
        <f t="shared" si="1"/>
        <v>58</v>
      </c>
      <c r="BE5" s="18">
        <f>HLOOKUP($BE$4,U$4:BD$5,2,0)</f>
        <v>32</v>
      </c>
      <c r="BF5" s="19">
        <f>BE5+13</f>
        <v>45</v>
      </c>
      <c r="BG5" s="177">
        <f>BE5+26</f>
        <v>58</v>
      </c>
      <c r="BH5" s="18"/>
      <c r="BI5" s="20"/>
      <c r="BJ5" s="8"/>
      <c r="BK5" s="51">
        <f>BD5+6</f>
        <v>64</v>
      </c>
      <c r="BL5" s="51">
        <f>BD5+2</f>
        <v>60</v>
      </c>
      <c r="BM5" s="51">
        <f>BL5+1</f>
        <v>61</v>
      </c>
      <c r="BN5" s="41">
        <f>BM5+1</f>
        <v>62</v>
      </c>
      <c r="BO5" s="53">
        <f>BN5+1</f>
        <v>63</v>
      </c>
      <c r="BP5" s="80">
        <f>T5-1</f>
        <v>19</v>
      </c>
    </row>
    <row r="6" spans="1:74" ht="12" customHeight="1" x14ac:dyDescent="0.2">
      <c r="A6" s="32"/>
      <c r="B6" s="3" t="e">
        <f>MATCH($A6,Sheet1!ACCOUNTNO,0)</f>
        <v>#N/A</v>
      </c>
      <c r="C6" s="3">
        <f>IF(ISNA($B6),65000,$B6)</f>
        <v>65000</v>
      </c>
      <c r="D6" s="3">
        <f>IF(D$3=0,0,INDEX(Sheet1!RawDataCols,$C6,D$5))</f>
        <v>0</v>
      </c>
      <c r="E6" s="3">
        <f>IF(E$3=0,0,INDEX(Sheet1!RawDataCols,$C6,E$5))</f>
        <v>0</v>
      </c>
      <c r="F6" s="3">
        <f>IF(F$3=0,0,INDEX(Sheet1!RawDataCols,$C6,F$5))</f>
        <v>0</v>
      </c>
      <c r="G6" s="3">
        <f>IF(G$3=0,0,INDEX(Sheet1!RawDataCols,$C6,G$5))</f>
        <v>0</v>
      </c>
      <c r="H6" s="3">
        <f>IF(H$3=0,0,INDEX(Sheet1!RawDataCols,$C6,H$5))</f>
        <v>0</v>
      </c>
      <c r="I6" s="3">
        <f>IF(I$3=0,0,INDEX(Sheet1!RawDataCols,$C6,I$5))</f>
        <v>0</v>
      </c>
      <c r="J6" s="3">
        <f>IF(J$3=0,0,INDEX(Sheet1!RawDataCols,$C6,J$5))</f>
        <v>0</v>
      </c>
      <c r="K6" s="3">
        <f>IF(K$3=0,0,INDEX(Sheet1!RawDataCols,$C6,K$5))</f>
        <v>0</v>
      </c>
      <c r="L6" s="3">
        <f>IF(L$3=0,0,INDEX(Sheet1!RawDataCols,$C6,L$5))</f>
        <v>0</v>
      </c>
      <c r="M6" s="3">
        <f>IF(M$3=0,0,INDEX(Sheet1!RawDataCols,$C6,M$5))</f>
        <v>0</v>
      </c>
      <c r="N6" s="3">
        <f>IF(N$3=0,0,INDEX(Sheet1!RawDataCols,$C6,N$5))</f>
        <v>0</v>
      </c>
      <c r="O6" s="3">
        <f>INDEX(Sheet1!RawDataCols,$C6,O$5)</f>
        <v>0</v>
      </c>
      <c r="P6" s="3">
        <f>INDEX(Sheet1!RawDataCols,$C6,P$5)</f>
        <v>0</v>
      </c>
      <c r="Q6" s="3">
        <f>IF(Q$3=0,0,INDEX(Sheet1!RawDataCols,$C6,Q$5))</f>
        <v>0</v>
      </c>
      <c r="R6" s="3">
        <f>IF(OR(GL_Cat_Code=8,GL_Cat_Code=12,GL_Cat_Code=28,GL_Cat_Code=32,GL_Cat_Code=36,GL_Cat_Code=40),-1,1)</f>
        <v>1</v>
      </c>
      <c r="S6" s="3">
        <f>IF(OR(GL_Cat_Code=8,GL_Cat_Code=12,GL_Cat_Code=28,GL_Cat_Code=32,GL_Cat_Code=36,GL_Cat_Code=40),1,-1)</f>
        <v>-1</v>
      </c>
      <c r="T6" s="3">
        <f>IF(T$3=0,0,INDEX(Sheet1!RawDataCols,$C6,T$5)*$R6)</f>
        <v>0</v>
      </c>
      <c r="U6" s="3">
        <f>IF(U$3=0,0,INDEX(Sheet1!RawDataCols,$C6,U$5)*$R6)</f>
        <v>0</v>
      </c>
      <c r="V6" s="3">
        <f>IF(V$3=0,0,INDEX(Sheet1!RawDataCols,$C6,V$5)*$R6)</f>
        <v>0</v>
      </c>
      <c r="W6" s="3">
        <f>IF(W$3=0,0,INDEX(Sheet1!RawDataCols,$C6,W$5)*$R6)</f>
        <v>0</v>
      </c>
      <c r="X6" s="3">
        <f>IF(X$3=0,0,INDEX(Sheet1!RawDataCols,$C6,X$5)*$R6)</f>
        <v>0</v>
      </c>
      <c r="Y6" s="3">
        <f>IF(Y$3=0,0,INDEX(Sheet1!RawDataCols,$C6,Y$5)*$R6)</f>
        <v>0</v>
      </c>
      <c r="Z6" s="3">
        <f>IF(Z$3=0,0,INDEX(Sheet1!RawDataCols,$C6,Z$5)*$R6)</f>
        <v>0</v>
      </c>
      <c r="AA6" s="3">
        <f>IF(AA$3=0,0,INDEX(Sheet1!RawDataCols,$C6,AA$5)*$R6)</f>
        <v>0</v>
      </c>
      <c r="AB6" s="3">
        <f>IF(AB$3=0,0,INDEX(Sheet1!RawDataCols,$C6,AB$5)*$R6)</f>
        <v>0</v>
      </c>
      <c r="AC6" s="3">
        <f>IF(AC$3=0,0,INDEX(Sheet1!RawDataCols,$C6,AC$5)*$R6)</f>
        <v>0</v>
      </c>
      <c r="AD6" s="3">
        <f>IF(AD$3=0,0,INDEX(Sheet1!RawDataCols,$C6,AD$5)*$R6)</f>
        <v>0</v>
      </c>
      <c r="AE6" s="3">
        <f>IF(AE$3=0,0,INDEX(Sheet1!RawDataCols,$C6,AE$5)*$R6)</f>
        <v>0</v>
      </c>
      <c r="AF6" s="3">
        <f>IF(AF$3=0,0,INDEX(Sheet1!RawDataCols,$C6,AF$5)*$R6)</f>
        <v>0</v>
      </c>
      <c r="AG6" s="3">
        <f>IF(AG$3=0,0,INDEX(Sheet1!RawDataCols,$C6,AG$5)*$R6)</f>
        <v>0</v>
      </c>
      <c r="AH6" s="3">
        <f>IF(AH$3=0,0,INDEX(Sheet1!RawDataCols,$C6,AH$5)*$R6)</f>
        <v>0</v>
      </c>
      <c r="AI6" s="3">
        <f>IF(AI$3=0,0,INDEX(Sheet1!RawDataCols,$C6,AI$5)*$R6)</f>
        <v>0</v>
      </c>
      <c r="AJ6" s="3">
        <f>IF(AJ$3=0,0,INDEX(Sheet1!RawDataCols,$C6,AJ$5)*$R6)</f>
        <v>0</v>
      </c>
      <c r="AK6" s="3">
        <f>IF(AK$3=0,0,INDEX(Sheet1!RawDataCols,$C6,AK$5)*$R6)</f>
        <v>0</v>
      </c>
      <c r="AL6" s="3">
        <f>IF(AL$3=0,0,INDEX(Sheet1!RawDataCols,$C6,AL$5)*$R6)</f>
        <v>0</v>
      </c>
      <c r="AM6" s="3">
        <f>IF(AM$3=0,0,INDEX(Sheet1!RawDataCols,$C6,AM$5)*$R6)</f>
        <v>0</v>
      </c>
      <c r="AN6" s="3">
        <f>IF(AN$3=0,0,INDEX(Sheet1!RawDataCols,$C6,AN$5)*$R6)</f>
        <v>0</v>
      </c>
      <c r="AO6" s="3">
        <f>IF(AO$3=0,0,INDEX(Sheet1!RawDataCols,$C6,AO$5)*$R6)</f>
        <v>0</v>
      </c>
      <c r="AP6" s="3">
        <f>IF(AP$3=0,0,INDEX(Sheet1!RawDataCols,$C6,AP$5)*$R6)</f>
        <v>0</v>
      </c>
      <c r="AQ6" s="3">
        <f>IF(AQ$3=0,0,INDEX(Sheet1!RawDataCols,$C6,AQ$5)*$R6)</f>
        <v>0</v>
      </c>
      <c r="AR6" s="3">
        <f>IF(AR$3=0,0,INDEX(Sheet1!RawDataCols,$C6,AR$5)*$R6)</f>
        <v>0</v>
      </c>
      <c r="AS6" s="3">
        <f>IF(AS$3=0,0,INDEX(Sheet1!RawDataCols,$C6,AS$5)*$R6)</f>
        <v>0</v>
      </c>
      <c r="AT6" s="3">
        <f>IF(AT$3=0,0,INDEX(Sheet1!RawDataCols,$C6,AT$5)*$R6)</f>
        <v>0</v>
      </c>
      <c r="AU6" s="3">
        <f>IF(AU$3=0,0,INDEX(Sheet1!RawDataCols,$C6,AU$5)*$R6)</f>
        <v>0</v>
      </c>
      <c r="AV6" s="3">
        <f>IF(AV$3=0,0,INDEX(Sheet1!RawDataCols,$C6,AV$5)*$R6)</f>
        <v>0</v>
      </c>
      <c r="AW6" s="3">
        <f>IF(AW$3=0,0,INDEX(Sheet1!RawDataCols,$C6,AW$5)*$R6)</f>
        <v>0</v>
      </c>
      <c r="AX6" s="3">
        <f>IF(AX$3=0,0,INDEX(Sheet1!RawDataCols,$C6,AX$5)*$R6)</f>
        <v>0</v>
      </c>
      <c r="AY6" s="3">
        <f>IF(AY$3=0,0,INDEX(Sheet1!RawDataCols,$C6,AY$5)*$R6)</f>
        <v>0</v>
      </c>
      <c r="AZ6" s="3">
        <f>IF(AZ$3=0,0,INDEX(Sheet1!RawDataCols,$C6,AZ$5)*$R6)</f>
        <v>0</v>
      </c>
      <c r="BA6" s="3">
        <f>IF(BA$3=0,0,INDEX(Sheet1!RawDataCols,$C6,BA$5)*$R6)</f>
        <v>0</v>
      </c>
      <c r="BB6" s="3">
        <f>IF(BB$3=0,0,INDEX(Sheet1!RawDataCols,$C6,BB$5)*$R6)</f>
        <v>0</v>
      </c>
      <c r="BC6" s="3">
        <f>IF(BC$3=0,0,INDEX(Sheet1!RawDataCols,$C6,BC$5)*$R6)</f>
        <v>0</v>
      </c>
      <c r="BD6" s="3">
        <f>IF(BD$3=0,0,INDEX(Sheet1!RawDataCols,$C6,BD$5)*$R6)</f>
        <v>0</v>
      </c>
      <c r="BE6" s="3">
        <f>IF(BE$3=0,0,INDEX(Sheet1!RawDataCols,$C6,BE$5)*$R6)</f>
        <v>0</v>
      </c>
      <c r="BF6" s="3">
        <f>IF(BF$3=0,0,INDEX(Sheet1!RawDataCols,$C6,BF$5)*$R6)</f>
        <v>0</v>
      </c>
      <c r="BG6" s="179">
        <f>IF(BG$3=0,0,INDEX(Sheet1!RawDataCols,$C6,BG$5)*$R6)</f>
        <v>0</v>
      </c>
      <c r="BH6" s="33">
        <f>SUM(T6,U6,X6,AA6,AD6,AG6,AJ6,AM6,AP6,AS6,AV6,AY6,BB6)</f>
        <v>0</v>
      </c>
      <c r="BI6" s="33">
        <f>SUM(V6,Y6,AB6,AE6,AH6,AK6,AN6,AQ6,AT6,AW6,AZ6,BC6)</f>
        <v>0</v>
      </c>
      <c r="BJ6" s="33">
        <f>SUM(W6,Z6,AC6,AF6,AI6,AL6,AO6,AR6,AU6,AX6,BA6,BD6)+IF(Q6&lt;&gt;"I",BP6,0)</f>
        <v>0</v>
      </c>
      <c r="BK6" s="3">
        <f>IF(BK$3=0,0,INDEX(Sheet1!RawDataCols,$C6,BK$5)*$R6)</f>
        <v>0</v>
      </c>
      <c r="BL6" s="3">
        <f>IF(BL$3=0,0,INDEX(Sheet1!RawDataCols,$C6,BL$5)*$R6)</f>
        <v>0</v>
      </c>
      <c r="BM6" s="3">
        <f>IF(BM$3=0,0,INDEX(Sheet1!RawDataCols,$C6,BM$5)*$R6)</f>
        <v>0</v>
      </c>
      <c r="BN6" s="3">
        <f>IF(BN$3=0,0,INDEX(Sheet1!RawDataCols,$C6,BN$5)*$R6)</f>
        <v>0</v>
      </c>
      <c r="BO6" s="3">
        <f>IF(BO$3=0,0,INDEX(Sheet1!RawDataCols,$C6,BO$5)*$R6)</f>
        <v>0</v>
      </c>
      <c r="BP6" s="3">
        <f>IF(BP$3=0,0,INDEX(Sheet1!RawDataCols,$C6,BP$5)*$R6)</f>
        <v>0</v>
      </c>
      <c r="BQ6" s="3">
        <f>IF($Q6="I",SUM(U6,X6,AA6),SUM(T6,U6,X6,AA6))</f>
        <v>0</v>
      </c>
      <c r="BR6" s="3">
        <f>IF($Q6="I",SUM(AD6,AG6,AJ6),SUM(AD6,AG6,AJ6,BQ6))</f>
        <v>0</v>
      </c>
      <c r="BS6" s="3">
        <f>IF($Q6="I",SUM(AM6,AP6,AS6),SUM(AM6,AP6,AS6,BR6))</f>
        <v>0</v>
      </c>
      <c r="BT6" s="3">
        <f>IF($I6="I",SUM(AV6,AY6,BB6),SUM(AV6,AY6,BB6,BS6))</f>
        <v>0</v>
      </c>
      <c r="BU6" s="3" t="e">
        <f>INDEX(Sheet1!$BS$2:$BS$1000,MATCH($A6,Sheet1!$A$2:$A$1000,0))</f>
        <v>#N/A</v>
      </c>
      <c r="BV6" s="3" t="e">
        <f>INDEX(Sheet1!$BT$2:$BT$1000,MATCH($A6,Sheet1!$A$2:$A$1000,0))</f>
        <v>#N/A</v>
      </c>
    </row>
    <row r="7" spans="1:74" ht="3" customHeight="1" thickBot="1" x14ac:dyDescent="0.25">
      <c r="A7" s="83" t="s">
        <v>203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 t="s">
        <v>204</v>
      </c>
      <c r="O7" s="3">
        <v>40</v>
      </c>
      <c r="P7" s="3" t="s">
        <v>209</v>
      </c>
      <c r="Q7" s="3" t="s">
        <v>202</v>
      </c>
      <c r="R7" s="3">
        <v>-1</v>
      </c>
      <c r="S7" s="3">
        <v>1</v>
      </c>
      <c r="T7" s="33">
        <f t="shared" ref="T7:AY7" si="2">SUMIF($O:$O,"=8",T:T)-SUMIF($O:$O,"=9",T:T)-SUMIF($O:$O,"=10",T:T)-SUMIF($O:$O,"=13",T:T)+SUMIF($O:$O,"=12",T:T)-SUMIF($O:$O,"=14",T:T)-SUMIF($O:$O,"=15",T:T)-SUMIF($O:$O,"=16",T:T)</f>
        <v>0</v>
      </c>
      <c r="U7" s="33">
        <f t="shared" si="2"/>
        <v>-29221.600000000006</v>
      </c>
      <c r="V7" s="33">
        <f t="shared" si="2"/>
        <v>-1225.8900000000001</v>
      </c>
      <c r="W7" s="33">
        <f t="shared" si="2"/>
        <v>-38943.509999999995</v>
      </c>
      <c r="X7" s="33">
        <f t="shared" si="2"/>
        <v>-34409.829999999987</v>
      </c>
      <c r="Y7" s="33">
        <f t="shared" si="2"/>
        <v>-1225.8900000000001</v>
      </c>
      <c r="Z7" s="33">
        <f t="shared" si="2"/>
        <v>-17040.270000000004</v>
      </c>
      <c r="AA7" s="33">
        <f t="shared" si="2"/>
        <v>-45829.489999999991</v>
      </c>
      <c r="AB7" s="33">
        <f t="shared" si="2"/>
        <v>-1225.8900000000001</v>
      </c>
      <c r="AC7" s="33">
        <f t="shared" si="2"/>
        <v>-7645.4299999999821</v>
      </c>
      <c r="AD7" s="33">
        <f t="shared" si="2"/>
        <v>-8154.0999999999913</v>
      </c>
      <c r="AE7" s="33">
        <f t="shared" si="2"/>
        <v>-20</v>
      </c>
      <c r="AF7" s="33">
        <f t="shared" si="2"/>
        <v>-5189.3099999999904</v>
      </c>
      <c r="AG7" s="33">
        <f t="shared" si="2"/>
        <v>-51546.51</v>
      </c>
      <c r="AH7" s="33">
        <f t="shared" si="2"/>
        <v>-20</v>
      </c>
      <c r="AI7" s="33">
        <f t="shared" si="2"/>
        <v>-5116.2699999999968</v>
      </c>
      <c r="AJ7" s="33">
        <f t="shared" si="2"/>
        <v>-19072.330000000002</v>
      </c>
      <c r="AK7" s="33">
        <f t="shared" si="2"/>
        <v>-20</v>
      </c>
      <c r="AL7" s="33">
        <f t="shared" si="2"/>
        <v>-11430.429999999995</v>
      </c>
      <c r="AM7" s="33">
        <f t="shared" si="2"/>
        <v>-16075</v>
      </c>
      <c r="AN7" s="33">
        <f t="shared" si="2"/>
        <v>-16075</v>
      </c>
      <c r="AO7" s="33">
        <f t="shared" si="2"/>
        <v>-41932.859999999986</v>
      </c>
      <c r="AP7" s="33">
        <f t="shared" si="2"/>
        <v>-14156.330000000002</v>
      </c>
      <c r="AQ7" s="33">
        <f t="shared" si="2"/>
        <v>-16179.170000000006</v>
      </c>
      <c r="AR7" s="33">
        <f t="shared" si="2"/>
        <v>28136.30000000001</v>
      </c>
      <c r="AS7" s="33">
        <f t="shared" si="2"/>
        <v>53254.839999999989</v>
      </c>
      <c r="AT7" s="33">
        <f t="shared" si="2"/>
        <v>19608.479999999996</v>
      </c>
      <c r="AU7" s="33">
        <f t="shared" si="2"/>
        <v>6075.6999999999971</v>
      </c>
      <c r="AV7" s="33">
        <f t="shared" si="2"/>
        <v>-146932.5</v>
      </c>
      <c r="AW7" s="33">
        <f t="shared" si="2"/>
        <v>-111714.28</v>
      </c>
      <c r="AX7" s="33">
        <f t="shared" si="2"/>
        <v>632.24000000001251</v>
      </c>
      <c r="AY7" s="33">
        <f t="shared" si="2"/>
        <v>-9219.9600000000009</v>
      </c>
      <c r="AZ7" s="33">
        <f t="shared" ref="AZ7:BQ7" si="3">SUMIF($O:$O,"=8",AZ:AZ)-SUMIF($O:$O,"=9",AZ:AZ)-SUMIF($O:$O,"=10",AZ:AZ)-SUMIF($O:$O,"=13",AZ:AZ)+SUMIF($O:$O,"=12",AZ:AZ)-SUMIF($O:$O,"=14",AZ:AZ)-SUMIF($O:$O,"=15",AZ:AZ)-SUMIF($O:$O,"=16",AZ:AZ)</f>
        <v>-1383.64</v>
      </c>
      <c r="BA7" s="33">
        <f t="shared" si="3"/>
        <v>1598.2200000000084</v>
      </c>
      <c r="BB7" s="33">
        <f t="shared" si="3"/>
        <v>26005.16</v>
      </c>
      <c r="BC7" s="33">
        <f t="shared" si="3"/>
        <v>-1225.8900000000001</v>
      </c>
      <c r="BD7" s="33">
        <f t="shared" si="3"/>
        <v>54203.679999999993</v>
      </c>
      <c r="BE7" s="33">
        <f t="shared" si="3"/>
        <v>26005.16</v>
      </c>
      <c r="BF7" s="33">
        <f t="shared" si="3"/>
        <v>-1225.8900000000001</v>
      </c>
      <c r="BG7" s="180">
        <f t="shared" si="3"/>
        <v>54203.679999999993</v>
      </c>
      <c r="BH7" s="33">
        <f t="shared" si="3"/>
        <v>-295357.65000000002</v>
      </c>
      <c r="BI7" s="33">
        <f t="shared" si="3"/>
        <v>-130707.16999999998</v>
      </c>
      <c r="BJ7" s="33">
        <f t="shared" si="3"/>
        <v>-36651.940000000061</v>
      </c>
      <c r="BK7" s="33">
        <f t="shared" si="3"/>
        <v>-9822.9807939999955</v>
      </c>
      <c r="BL7" s="33">
        <f t="shared" si="3"/>
        <v>-15282.882035000001</v>
      </c>
      <c r="BM7" s="33">
        <f t="shared" si="3"/>
        <v>-10703.918159999996</v>
      </c>
      <c r="BN7" s="33">
        <f t="shared" si="3"/>
        <v>-9380.9662110000099</v>
      </c>
      <c r="BO7" s="33">
        <f t="shared" si="3"/>
        <v>-119955.07701399999</v>
      </c>
      <c r="BP7" s="33">
        <f t="shared" si="3"/>
        <v>-79820.999999999913</v>
      </c>
      <c r="BQ7" s="33">
        <f t="shared" si="3"/>
        <v>-109460.9199999999</v>
      </c>
      <c r="BR7" s="33">
        <f>SUMIF($O:$O,"=8",BR:BR)-SUMIF($O:$O,"=9",BR:BR)-SUMIF($O:$O,"=10",BR:BR)-SUMIF($O:$O,"=13",BR:BR)+SUMIF($O:$O,"=12",BR:BR)-SUMIF($O:$O,"=14",BR:BR)-SUMIF($O:$O,"=15",BR:BR)-SUMIF($O:$O,"=16",BR:BR)+BQ7</f>
        <v>-188233.85999999987</v>
      </c>
      <c r="BS7" s="33">
        <f>SUMIF($O:$O,"=8",BS:BS)-SUMIF($O:$O,"=9",BS:BS)-SUMIF($O:$O,"=10",BS:BS)-SUMIF($O:$O,"=13",BS:BS)+SUMIF($O:$O,"=12",BS:BS)-SUMIF($O:$O,"=14",BS:BS)-SUMIF($O:$O,"=15",BS:BS)-SUMIF($O:$O,"=16",BS:BS)+BR7</f>
        <v>-165210.34999999986</v>
      </c>
      <c r="BT7" s="33">
        <f>SUMIF($O:$O,"=8",BT:BT)-SUMIF($O:$O,"=9",BT:BT)-SUMIF($O:$O,"=10",BT:BT)-SUMIF($O:$O,"=13",BT:BT)+SUMIF($O:$O,"=12",BT:BT)-SUMIF($O:$O,"=14",BT:BT)-SUMIF($O:$O,"=15",BT:BT)-SUMIF($O:$O,"=16",BT:BT)+BS7</f>
        <v>-272334.13999999984</v>
      </c>
    </row>
    <row r="8" spans="1:74" ht="3" customHeight="1" thickBot="1" x14ac:dyDescent="0.25">
      <c r="A8" s="86" t="s">
        <v>20</v>
      </c>
      <c r="B8" s="34" t="s">
        <v>30</v>
      </c>
      <c r="C8" s="34"/>
      <c r="D8" s="34"/>
      <c r="E8" s="34"/>
      <c r="F8" s="34"/>
      <c r="G8" s="34"/>
      <c r="H8" s="34"/>
      <c r="I8" s="84"/>
      <c r="J8" s="34"/>
      <c r="K8" s="34"/>
      <c r="L8" s="34"/>
      <c r="M8" s="34"/>
      <c r="N8" s="3"/>
      <c r="O8" s="3"/>
      <c r="P8" s="3"/>
      <c r="Q8" s="3"/>
      <c r="R8" s="3"/>
      <c r="S8" s="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180"/>
      <c r="BH8" s="33"/>
      <c r="BI8" s="33"/>
      <c r="BJ8" s="33"/>
    </row>
    <row r="9" spans="1:74" x14ac:dyDescent="0.2">
      <c r="A9" s="11" t="s">
        <v>541</v>
      </c>
      <c r="B9" s="3">
        <f>MATCH($A9,Sheet1!ACCOUNTNO,0)</f>
        <v>2</v>
      </c>
      <c r="C9" s="3">
        <f t="shared" ref="C9:C40" si="4">IF(ISNA($B9),65000,$B9)</f>
        <v>2</v>
      </c>
      <c r="D9" s="3" t="str">
        <f>IF(D$3=0,0,INDEX(Sheet1!RawDataCols,$C9,D$5))</f>
        <v>10300D01</v>
      </c>
      <c r="E9" s="3" t="str">
        <f>IF(E$3=0,0,INDEX(Sheet1!RawDataCols,$C9,E$5))</f>
        <v xml:space="preserve">10300          </v>
      </c>
      <c r="F9" s="3" t="str">
        <f>IF(F$3=0,0,INDEX(Sheet1!RawDataCols,$C9,F$5))</f>
        <v xml:space="preserve">D01            </v>
      </c>
      <c r="G9" s="3" t="str">
        <f>IF(G$3=0,0,INDEX(Sheet1!RawDataCols,$C9,G$5))</f>
        <v xml:space="preserve">               </v>
      </c>
      <c r="H9" s="3" t="str">
        <f>IF(H$3=0,0,INDEX(Sheet1!RawDataCols,$C9,H$5))</f>
        <v xml:space="preserve">               </v>
      </c>
      <c r="I9" s="3" t="str">
        <f>IF(I$3=0,0,INDEX(Sheet1!RawDataCols,$C9,I$5))</f>
        <v xml:space="preserve">               </v>
      </c>
      <c r="J9" s="3" t="str">
        <f>IF(J$3=0,0,INDEX(Sheet1!RawDataCols,$C9,J$5))</f>
        <v xml:space="preserve">               </v>
      </c>
      <c r="K9" s="3" t="str">
        <f>IF(K$3=0,0,INDEX(Sheet1!RawDataCols,$C9,K$5))</f>
        <v xml:space="preserve">               </v>
      </c>
      <c r="L9" s="3" t="str">
        <f>IF(L$3=0,0,INDEX(Sheet1!RawDataCols,$C9,L$5))</f>
        <v xml:space="preserve">               </v>
      </c>
      <c r="M9" s="3" t="str">
        <f>IF(M$3=0,0,INDEX(Sheet1!RawDataCols,$C9,M$5))</f>
        <v xml:space="preserve">F012  </v>
      </c>
      <c r="N9" s="3" t="str">
        <f>IF(N$3=0,0,INDEX(Sheet1!RawDataCols,$C9,N$5))</f>
        <v>Display Advertising-TAR</v>
      </c>
      <c r="O9" s="3">
        <f>INDEX(Sheet1!RawDataCols,$C9,O$5)</f>
        <v>8</v>
      </c>
      <c r="P9" s="3" t="str">
        <f>INDEX(Sheet1!RawDataCols,$C9,P$5)</f>
        <v>Revenue</v>
      </c>
      <c r="Q9" s="3" t="str">
        <f>IF(Q$3=0,0,INDEX(Sheet1!RawDataCols,$C9,Q$5))</f>
        <v>I</v>
      </c>
      <c r="R9" s="3">
        <f t="shared" ref="R9:R40" si="5">IF(OR(GL_Cat_Code=8,GL_Cat_Code=12,GL_Cat_Code=28,GL_Cat_Code=32,GL_Cat_Code=36,GL_Cat_Code=40),-1,1)</f>
        <v>-1</v>
      </c>
      <c r="S9" s="3">
        <f t="shared" ref="S9:S40" si="6">IF(OR(GL_Cat_Code=8,GL_Cat_Code=12,GL_Cat_Code=28,GL_Cat_Code=32,GL_Cat_Code=36,GL_Cat_Code=40),1,-1)</f>
        <v>1</v>
      </c>
      <c r="T9" s="3">
        <f>IF(T$3=0,0,INDEX(Sheet1!RawDataCols,$C9,T$5)*$R9)</f>
        <v>0</v>
      </c>
      <c r="U9" s="3">
        <f>IF(U$3=0,0,INDEX(Sheet1!RawDataCols,$C9,U$5)*$R9)</f>
        <v>40777.65</v>
      </c>
      <c r="V9" s="3">
        <f>IF(V$3=0,0,INDEX(Sheet1!RawDataCols,$C9,V$5)*$R9)</f>
        <v>0</v>
      </c>
      <c r="W9" s="3">
        <f>IF(W$3=0,0,INDEX(Sheet1!RawDataCols,$C9,W$5)*$R9)</f>
        <v>57616.43</v>
      </c>
      <c r="X9" s="3">
        <f>IF(X$3=0,0,INDEX(Sheet1!RawDataCols,$C9,X$5)*$R9)</f>
        <v>42318.65</v>
      </c>
      <c r="Y9" s="3">
        <f>IF(Y$3=0,0,INDEX(Sheet1!RawDataCols,$C9,Y$5)*$R9)</f>
        <v>0</v>
      </c>
      <c r="Z9" s="3">
        <f>IF(Z$3=0,0,INDEX(Sheet1!RawDataCols,$C9,Z$5)*$R9)</f>
        <v>109878.41</v>
      </c>
      <c r="AA9" s="3">
        <f>IF(AA$3=0,0,INDEX(Sheet1!RawDataCols,$C9,AA$5)*$R9)</f>
        <v>45031.65</v>
      </c>
      <c r="AB9" s="3">
        <f>IF(AB$3=0,0,INDEX(Sheet1!RawDataCols,$C9,AB$5)*$R9)</f>
        <v>0</v>
      </c>
      <c r="AC9" s="3">
        <f>IF(AC$3=0,0,INDEX(Sheet1!RawDataCols,$C9,AC$5)*$R9)</f>
        <v>61128.33</v>
      </c>
      <c r="AD9" s="3">
        <f>IF(AD$3=0,0,INDEX(Sheet1!RawDataCols,$C9,AD$5)*$R9)</f>
        <v>24152.65</v>
      </c>
      <c r="AE9" s="3">
        <f>IF(AE$3=0,0,INDEX(Sheet1!RawDataCols,$C9,AE$5)*$R9)</f>
        <v>0</v>
      </c>
      <c r="AF9" s="3">
        <f>IF(AF$3=0,0,INDEX(Sheet1!RawDataCols,$C9,AF$5)*$R9)</f>
        <v>69603.95</v>
      </c>
      <c r="AG9" s="3">
        <f>IF(AG$3=0,0,INDEX(Sheet1!RawDataCols,$C9,AG$5)*$R9)</f>
        <v>8388.65</v>
      </c>
      <c r="AH9" s="3">
        <f>IF(AH$3=0,0,INDEX(Sheet1!RawDataCols,$C9,AH$5)*$R9)</f>
        <v>0</v>
      </c>
      <c r="AI9" s="3">
        <f>IF(AI$3=0,0,INDEX(Sheet1!RawDataCols,$C9,AI$5)*$R9)</f>
        <v>68563.83</v>
      </c>
      <c r="AJ9" s="3">
        <f>IF(AJ$3=0,0,INDEX(Sheet1!RawDataCols,$C9,AJ$5)*$R9)</f>
        <v>17628.650000000001</v>
      </c>
      <c r="AK9" s="3">
        <f>IF(AK$3=0,0,INDEX(Sheet1!RawDataCols,$C9,AK$5)*$R9)</f>
        <v>0</v>
      </c>
      <c r="AL9" s="3">
        <f>IF(AL$3=0,0,INDEX(Sheet1!RawDataCols,$C9,AL$5)*$R9)</f>
        <v>66117.97</v>
      </c>
      <c r="AM9" s="3">
        <f>IF(AM$3=0,0,INDEX(Sheet1!RawDataCols,$C9,AM$5)*$R9)</f>
        <v>14559.65</v>
      </c>
      <c r="AN9" s="3">
        <f>IF(AN$3=0,0,INDEX(Sheet1!RawDataCols,$C9,AN$5)*$R9)</f>
        <v>14559.65</v>
      </c>
      <c r="AO9" s="3">
        <f>IF(AO$3=0,0,INDEX(Sheet1!RawDataCols,$C9,AO$5)*$R9)</f>
        <v>58891.99</v>
      </c>
      <c r="AP9" s="3">
        <f>IF(AP$3=0,0,INDEX(Sheet1!RawDataCols,$C9,AP$5)*$R9)</f>
        <v>28413.65</v>
      </c>
      <c r="AQ9" s="3">
        <f>IF(AQ$3=0,0,INDEX(Sheet1!RawDataCols,$C9,AQ$5)*$R9)</f>
        <v>28413.65</v>
      </c>
      <c r="AR9" s="3">
        <f>IF(AR$3=0,0,INDEX(Sheet1!RawDataCols,$C9,AR$5)*$R9)</f>
        <v>86497.98</v>
      </c>
      <c r="AS9" s="3">
        <f>IF(AS$3=0,0,INDEX(Sheet1!RawDataCols,$C9,AS$5)*$R9)</f>
        <v>52617.97</v>
      </c>
      <c r="AT9" s="3">
        <f>IF(AT$3=0,0,INDEX(Sheet1!RawDataCols,$C9,AT$5)*$R9)</f>
        <v>42677</v>
      </c>
      <c r="AU9" s="3">
        <f>IF(AU$3=0,0,INDEX(Sheet1!RawDataCols,$C9,AU$5)*$R9)</f>
        <v>67991.98</v>
      </c>
      <c r="AV9" s="3">
        <f>IF(AV$3=0,0,INDEX(Sheet1!RawDataCols,$C9,AV$5)*$R9)</f>
        <v>29628.65</v>
      </c>
      <c r="AW9" s="3">
        <f>IF(AW$3=0,0,INDEX(Sheet1!RawDataCols,$C9,AW$5)*$R9)</f>
        <v>25000</v>
      </c>
      <c r="AX9" s="3">
        <f>IF(AX$3=0,0,INDEX(Sheet1!RawDataCols,$C9,AX$5)*$R9)</f>
        <v>55517.98</v>
      </c>
      <c r="AY9" s="3">
        <f>IF(AY$3=0,0,INDEX(Sheet1!RawDataCols,$C9,AY$5)*$R9)</f>
        <v>0</v>
      </c>
      <c r="AZ9" s="3">
        <f>IF(AZ$3=0,0,INDEX(Sheet1!RawDataCols,$C9,AZ$5)*$R9)</f>
        <v>0</v>
      </c>
      <c r="BA9" s="3">
        <f>IF(BA$3=0,0,INDEX(Sheet1!RawDataCols,$C9,BA$5)*$R9)</f>
        <v>55322.98</v>
      </c>
      <c r="BB9" s="3">
        <f>IF(BB$3=0,0,INDEX(Sheet1!RawDataCols,$C9,BB$5)*$R9)</f>
        <v>1027.51</v>
      </c>
      <c r="BC9" s="3">
        <f>IF(BC$3=0,0,INDEX(Sheet1!RawDataCols,$C9,BC$5)*$R9)</f>
        <v>0</v>
      </c>
      <c r="BD9" s="3">
        <f>IF(BD$3=0,0,INDEX(Sheet1!RawDataCols,$C9,BD$5)*$R9)</f>
        <v>59179.65</v>
      </c>
      <c r="BE9" s="3">
        <f>IF(BE$3=0,0,INDEX(Sheet1!RawDataCols,$C9,BE$5)*$R9)</f>
        <v>1027.51</v>
      </c>
      <c r="BF9" s="3">
        <f>IF(BF$3=0,0,INDEX(Sheet1!RawDataCols,$C9,BF$5)*$R9)</f>
        <v>0</v>
      </c>
      <c r="BG9" s="179">
        <f>IF(BG$3=0,0,INDEX(Sheet1!RawDataCols,$C9,BG$5)*$R9)</f>
        <v>59179.65</v>
      </c>
      <c r="BH9" s="33">
        <f t="shared" ref="BH9:BH40" si="7">SUM(T9,U9,X9,AA9,AD9,AG9,AJ9,AM9,AP9,AS9,AV9,AY9,BB9)</f>
        <v>304545.33</v>
      </c>
      <c r="BI9" s="33">
        <f t="shared" ref="BI9:BI40" si="8">SUM(V9,Y9,AB9,AE9,AH9,AK9,AN9,AQ9,AT9,AW9,AZ9,BC9)</f>
        <v>110650.3</v>
      </c>
      <c r="BJ9" s="33">
        <f t="shared" ref="BJ9:BJ40" si="9">SUM(W9,Z9,AC9,AF9,AI9,AL9,AO9,AR9,AU9,AX9,BA9,BD9)+IF(Q9&lt;&gt;"I",BP9,0)</f>
        <v>816311.48</v>
      </c>
      <c r="BK9" s="3">
        <f>IF(BK$3=0,0,INDEX(Sheet1!RawDataCols,$C9,BK$5)*$R9)</f>
        <v>6915.6437500000002</v>
      </c>
      <c r="BL9" s="3">
        <f>IF(BL$3=0,0,INDEX(Sheet1!RawDataCols,$C9,BL$5)*$R9)</f>
        <v>49439.590624999997</v>
      </c>
      <c r="BM9" s="3">
        <f>IF(BM$3=0,0,INDEX(Sheet1!RawDataCols,$C9,BM$5)*$R9)</f>
        <v>45326.638749999998</v>
      </c>
      <c r="BN9" s="3">
        <f>IF(BN$3=0,0,INDEX(Sheet1!RawDataCols,$C9,BN$5)*$R9)</f>
        <v>42052.553749999999</v>
      </c>
      <c r="BO9" s="3">
        <f>IF(BO$3=0,0,INDEX(Sheet1!RawDataCols,$C9,BO$5)*$R9)</f>
        <v>44013.146249999998</v>
      </c>
      <c r="BP9" s="3">
        <f>IF(BP$3=0,0,INDEX(Sheet1!RawDataCols,$C9,BP$5)*$R9)</f>
        <v>358124.53</v>
      </c>
      <c r="BQ9" s="3">
        <f t="shared" ref="BQ9:BQ40" si="10">IF($Q9="I",SUM(U9,X9,AA9),SUM(T9,U9,X9,AA9))</f>
        <v>128127.95000000001</v>
      </c>
      <c r="BR9" s="3">
        <f t="shared" ref="BR9:BR40" si="11">IF($Q9="I",SUM(AD9,AG9,AJ9),SUM(AD9,AG9,AJ9,BQ9))</f>
        <v>50169.950000000004</v>
      </c>
      <c r="BS9" s="3">
        <f t="shared" ref="BS9:BS40" si="12">IF($Q9="I",SUM(AM9,AP9,AS9),SUM(AM9,AP9,AS9,BR9))</f>
        <v>95591.27</v>
      </c>
      <c r="BT9" s="3">
        <f t="shared" ref="BT9:BT40" si="13">IF($I9="I",SUM(AV9,AY9,BB9),SUM(AV9,AY9,BB9,BS9))</f>
        <v>126247.43000000001</v>
      </c>
      <c r="BU9" s="3" t="str">
        <f>INDEX(Sheet1!$BS$2:$BS$1000,MATCH($A9,Sheet1!$A$2:$A$1000,0))</f>
        <v>01</v>
      </c>
      <c r="BV9" s="3">
        <f>INDEX(Sheet1!$BT$2:$BT$1000,MATCH($A9,Sheet1!$A$2:$A$1000,0))</f>
        <v>-126247.43</v>
      </c>
    </row>
    <row r="10" spans="1:74" x14ac:dyDescent="0.2">
      <c r="A10" s="11" t="s">
        <v>542</v>
      </c>
      <c r="B10" s="3">
        <f>MATCH($A10,Sheet1!ACCOUNTNO,0)</f>
        <v>3</v>
      </c>
      <c r="C10" s="3">
        <f t="shared" si="4"/>
        <v>3</v>
      </c>
      <c r="D10" s="3" t="str">
        <f>IF(D$3=0,0,INDEX(Sheet1!RawDataCols,$C10,D$5))</f>
        <v>10300D02</v>
      </c>
      <c r="E10" s="3" t="str">
        <f>IF(E$3=0,0,INDEX(Sheet1!RawDataCols,$C10,E$5))</f>
        <v xml:space="preserve">10300          </v>
      </c>
      <c r="F10" s="3" t="str">
        <f>IF(F$3=0,0,INDEX(Sheet1!RawDataCols,$C10,F$5))</f>
        <v xml:space="preserve">D02            </v>
      </c>
      <c r="G10" s="3" t="str">
        <f>IF(G$3=0,0,INDEX(Sheet1!RawDataCols,$C10,G$5))</f>
        <v xml:space="preserve">               </v>
      </c>
      <c r="H10" s="3" t="str">
        <f>IF(H$3=0,0,INDEX(Sheet1!RawDataCols,$C10,H$5))</f>
        <v xml:space="preserve">               </v>
      </c>
      <c r="I10" s="3" t="str">
        <f>IF(I$3=0,0,INDEX(Sheet1!RawDataCols,$C10,I$5))</f>
        <v xml:space="preserve">               </v>
      </c>
      <c r="J10" s="3" t="str">
        <f>IF(J$3=0,0,INDEX(Sheet1!RawDataCols,$C10,J$5))</f>
        <v xml:space="preserve">               </v>
      </c>
      <c r="K10" s="3" t="str">
        <f>IF(K$3=0,0,INDEX(Sheet1!RawDataCols,$C10,K$5))</f>
        <v xml:space="preserve">               </v>
      </c>
      <c r="L10" s="3" t="str">
        <f>IF(L$3=0,0,INDEX(Sheet1!RawDataCols,$C10,L$5))</f>
        <v xml:space="preserve">               </v>
      </c>
      <c r="M10" s="3" t="str">
        <f>IF(M$3=0,0,INDEX(Sheet1!RawDataCols,$C10,M$5))</f>
        <v xml:space="preserve">F012  </v>
      </c>
      <c r="N10" s="3" t="str">
        <f>IF(N$3=0,0,INDEX(Sheet1!RawDataCols,$C10,N$5))</f>
        <v>Advertising - Hot 100 Wines</v>
      </c>
      <c r="O10" s="3">
        <f>INDEX(Sheet1!RawDataCols,$C10,O$5)</f>
        <v>8</v>
      </c>
      <c r="P10" s="3" t="str">
        <f>INDEX(Sheet1!RawDataCols,$C10,P$5)</f>
        <v>Revenue</v>
      </c>
      <c r="Q10" s="3" t="str">
        <f>IF(Q$3=0,0,INDEX(Sheet1!RawDataCols,$C10,Q$5))</f>
        <v>I</v>
      </c>
      <c r="R10" s="3">
        <f t="shared" si="5"/>
        <v>-1</v>
      </c>
      <c r="S10" s="3">
        <f t="shared" si="6"/>
        <v>1</v>
      </c>
      <c r="T10" s="3">
        <f>IF(T$3=0,0,INDEX(Sheet1!RawDataCols,$C10,T$5)*$R10)</f>
        <v>0</v>
      </c>
      <c r="U10" s="3">
        <f>IF(U$3=0,0,INDEX(Sheet1!RawDataCols,$C10,U$5)*$R10)</f>
        <v>0</v>
      </c>
      <c r="V10" s="3">
        <f>IF(V$3=0,0,INDEX(Sheet1!RawDataCols,$C10,V$5)*$R10)</f>
        <v>0</v>
      </c>
      <c r="W10" s="3">
        <f>IF(W$3=0,0,INDEX(Sheet1!RawDataCols,$C10,W$5)*$R10)</f>
        <v>0</v>
      </c>
      <c r="X10" s="3">
        <f>IF(X$3=0,0,INDEX(Sheet1!RawDataCols,$C10,X$5)*$R10)</f>
        <v>0</v>
      </c>
      <c r="Y10" s="3">
        <f>IF(Y$3=0,0,INDEX(Sheet1!RawDataCols,$C10,Y$5)*$R10)</f>
        <v>0</v>
      </c>
      <c r="Z10" s="3">
        <f>IF(Z$3=0,0,INDEX(Sheet1!RawDataCols,$C10,Z$5)*$R10)</f>
        <v>0</v>
      </c>
      <c r="AA10" s="3">
        <f>IF(AA$3=0,0,INDEX(Sheet1!RawDataCols,$C10,AA$5)*$R10)</f>
        <v>0</v>
      </c>
      <c r="AB10" s="3">
        <f>IF(AB$3=0,0,INDEX(Sheet1!RawDataCols,$C10,AB$5)*$R10)</f>
        <v>0</v>
      </c>
      <c r="AC10" s="3">
        <f>IF(AC$3=0,0,INDEX(Sheet1!RawDataCols,$C10,AC$5)*$R10)</f>
        <v>0</v>
      </c>
      <c r="AD10" s="3">
        <f>IF(AD$3=0,0,INDEX(Sheet1!RawDataCols,$C10,AD$5)*$R10)</f>
        <v>0</v>
      </c>
      <c r="AE10" s="3">
        <f>IF(AE$3=0,0,INDEX(Sheet1!RawDataCols,$C10,AE$5)*$R10)</f>
        <v>0</v>
      </c>
      <c r="AF10" s="3">
        <f>IF(AF$3=0,0,INDEX(Sheet1!RawDataCols,$C10,AF$5)*$R10)</f>
        <v>0</v>
      </c>
      <c r="AG10" s="3">
        <f>IF(AG$3=0,0,INDEX(Sheet1!RawDataCols,$C10,AG$5)*$R10)</f>
        <v>0</v>
      </c>
      <c r="AH10" s="3">
        <f>IF(AH$3=0,0,INDEX(Sheet1!RawDataCols,$C10,AH$5)*$R10)</f>
        <v>0</v>
      </c>
      <c r="AI10" s="3">
        <f>IF(AI$3=0,0,INDEX(Sheet1!RawDataCols,$C10,AI$5)*$R10)</f>
        <v>0</v>
      </c>
      <c r="AJ10" s="3">
        <f>IF(AJ$3=0,0,INDEX(Sheet1!RawDataCols,$C10,AJ$5)*$R10)</f>
        <v>0</v>
      </c>
      <c r="AK10" s="3">
        <f>IF(AK$3=0,0,INDEX(Sheet1!RawDataCols,$C10,AK$5)*$R10)</f>
        <v>0</v>
      </c>
      <c r="AL10" s="3">
        <f>IF(AL$3=0,0,INDEX(Sheet1!RawDataCols,$C10,AL$5)*$R10)</f>
        <v>0</v>
      </c>
      <c r="AM10" s="3">
        <f>IF(AM$3=0,0,INDEX(Sheet1!RawDataCols,$C10,AM$5)*$R10)</f>
        <v>0</v>
      </c>
      <c r="AN10" s="3">
        <f>IF(AN$3=0,0,INDEX(Sheet1!RawDataCols,$C10,AN$5)*$R10)</f>
        <v>0</v>
      </c>
      <c r="AO10" s="3">
        <f>IF(AO$3=0,0,INDEX(Sheet1!RawDataCols,$C10,AO$5)*$R10)</f>
        <v>0</v>
      </c>
      <c r="AP10" s="3">
        <f>IF(AP$3=0,0,INDEX(Sheet1!RawDataCols,$C10,AP$5)*$R10)</f>
        <v>0</v>
      </c>
      <c r="AQ10" s="3">
        <f>IF(AQ$3=0,0,INDEX(Sheet1!RawDataCols,$C10,AQ$5)*$R10)</f>
        <v>0</v>
      </c>
      <c r="AR10" s="3">
        <f>IF(AR$3=0,0,INDEX(Sheet1!RawDataCols,$C10,AR$5)*$R10)</f>
        <v>0</v>
      </c>
      <c r="AS10" s="3">
        <f>IF(AS$3=0,0,INDEX(Sheet1!RawDataCols,$C10,AS$5)*$R10)</f>
        <v>0</v>
      </c>
      <c r="AT10" s="3">
        <f>IF(AT$3=0,0,INDEX(Sheet1!RawDataCols,$C10,AT$5)*$R10)</f>
        <v>0</v>
      </c>
      <c r="AU10" s="3">
        <f>IF(AU$3=0,0,INDEX(Sheet1!RawDataCols,$C10,AU$5)*$R10)</f>
        <v>0</v>
      </c>
      <c r="AV10" s="3">
        <f>IF(AV$3=0,0,INDEX(Sheet1!RawDataCols,$C10,AV$5)*$R10)</f>
        <v>0</v>
      </c>
      <c r="AW10" s="3">
        <f>IF(AW$3=0,0,INDEX(Sheet1!RawDataCols,$C10,AW$5)*$R10)</f>
        <v>0</v>
      </c>
      <c r="AX10" s="3">
        <f>IF(AX$3=0,0,INDEX(Sheet1!RawDataCols,$C10,AX$5)*$R10)</f>
        <v>0</v>
      </c>
      <c r="AY10" s="3">
        <f>IF(AY$3=0,0,INDEX(Sheet1!RawDataCols,$C10,AY$5)*$R10)</f>
        <v>0</v>
      </c>
      <c r="AZ10" s="3">
        <f>IF(AZ$3=0,0,INDEX(Sheet1!RawDataCols,$C10,AZ$5)*$R10)</f>
        <v>0</v>
      </c>
      <c r="BA10" s="3">
        <f>IF(BA$3=0,0,INDEX(Sheet1!RawDataCols,$C10,BA$5)*$R10)</f>
        <v>0</v>
      </c>
      <c r="BB10" s="3">
        <f>IF(BB$3=0,0,INDEX(Sheet1!RawDataCols,$C10,BB$5)*$R10)</f>
        <v>0</v>
      </c>
      <c r="BC10" s="3">
        <f>IF(BC$3=0,0,INDEX(Sheet1!RawDataCols,$C10,BC$5)*$R10)</f>
        <v>0</v>
      </c>
      <c r="BD10" s="3">
        <f>IF(BD$3=0,0,INDEX(Sheet1!RawDataCols,$C10,BD$5)*$R10)</f>
        <v>115100</v>
      </c>
      <c r="BE10" s="3">
        <f>IF(BE$3=0,0,INDEX(Sheet1!RawDataCols,$C10,BE$5)*$R10)</f>
        <v>0</v>
      </c>
      <c r="BF10" s="3">
        <f>IF(BF$3=0,0,INDEX(Sheet1!RawDataCols,$C10,BF$5)*$R10)</f>
        <v>0</v>
      </c>
      <c r="BG10" s="179">
        <f>IF(BG$3=0,0,INDEX(Sheet1!RawDataCols,$C10,BG$5)*$R10)</f>
        <v>115100</v>
      </c>
      <c r="BH10" s="33">
        <f t="shared" si="7"/>
        <v>0</v>
      </c>
      <c r="BI10" s="33">
        <f t="shared" si="8"/>
        <v>0</v>
      </c>
      <c r="BJ10" s="33">
        <f t="shared" si="9"/>
        <v>115100</v>
      </c>
      <c r="BK10" s="3">
        <f>IF(BK$3=0,0,INDEX(Sheet1!RawDataCols,$C10,BK$5)*$R10)</f>
        <v>0</v>
      </c>
      <c r="BL10" s="3">
        <f>IF(BL$3=0,0,INDEX(Sheet1!RawDataCols,$C10,BL$5)*$R10)</f>
        <v>6823</v>
      </c>
      <c r="BM10" s="3">
        <f>IF(BM$3=0,0,INDEX(Sheet1!RawDataCols,$C10,BM$5)*$R10)</f>
        <v>8071.3068750000002</v>
      </c>
      <c r="BN10" s="3">
        <f>IF(BN$3=0,0,INDEX(Sheet1!RawDataCols,$C10,BN$5)*$R10)</f>
        <v>6265</v>
      </c>
      <c r="BO10" s="3">
        <f>IF(BO$3=0,0,INDEX(Sheet1!RawDataCols,$C10,BO$5)*$R10)</f>
        <v>8057.6706249999997</v>
      </c>
      <c r="BP10" s="3">
        <f>IF(BP$3=0,0,INDEX(Sheet1!RawDataCols,$C10,BP$5)*$R10)</f>
        <v>109168</v>
      </c>
      <c r="BQ10" s="3">
        <f t="shared" si="10"/>
        <v>0</v>
      </c>
      <c r="BR10" s="3">
        <f t="shared" si="11"/>
        <v>0</v>
      </c>
      <c r="BS10" s="3">
        <f t="shared" si="12"/>
        <v>0</v>
      </c>
      <c r="BT10" s="3">
        <f t="shared" si="13"/>
        <v>0</v>
      </c>
      <c r="BU10" s="3" t="str">
        <f>INDEX(Sheet1!$BS$2:$BS$1000,MATCH($A10,Sheet1!$A$2:$A$1000,0))</f>
        <v>01</v>
      </c>
      <c r="BV10" s="3">
        <f>INDEX(Sheet1!$BT$2:$BT$1000,MATCH($A10,Sheet1!$A$2:$A$1000,0))</f>
        <v>0</v>
      </c>
    </row>
    <row r="11" spans="1:74" x14ac:dyDescent="0.2">
      <c r="A11" s="11" t="s">
        <v>543</v>
      </c>
      <c r="B11" s="3">
        <f>MATCH($A11,Sheet1!ACCOUNTNO,0)</f>
        <v>4</v>
      </c>
      <c r="C11" s="3">
        <f t="shared" si="4"/>
        <v>4</v>
      </c>
      <c r="D11" s="3" t="str">
        <f>IF(D$3=0,0,INDEX(Sheet1!RawDataCols,$C11,D$5))</f>
        <v>10300D03</v>
      </c>
      <c r="E11" s="3" t="str">
        <f>IF(E$3=0,0,INDEX(Sheet1!RawDataCols,$C11,E$5))</f>
        <v xml:space="preserve">10300          </v>
      </c>
      <c r="F11" s="3" t="str">
        <f>IF(F$3=0,0,INDEX(Sheet1!RawDataCols,$C11,F$5))</f>
        <v xml:space="preserve">D03            </v>
      </c>
      <c r="G11" s="3" t="str">
        <f>IF(G$3=0,0,INDEX(Sheet1!RawDataCols,$C11,G$5))</f>
        <v xml:space="preserve">               </v>
      </c>
      <c r="H11" s="3" t="str">
        <f>IF(H$3=0,0,INDEX(Sheet1!RawDataCols,$C11,H$5))</f>
        <v xml:space="preserve">               </v>
      </c>
      <c r="I11" s="3" t="str">
        <f>IF(I$3=0,0,INDEX(Sheet1!RawDataCols,$C11,I$5))</f>
        <v xml:space="preserve">               </v>
      </c>
      <c r="J11" s="3" t="str">
        <f>IF(J$3=0,0,INDEX(Sheet1!RawDataCols,$C11,J$5))</f>
        <v xml:space="preserve">               </v>
      </c>
      <c r="K11" s="3" t="str">
        <f>IF(K$3=0,0,INDEX(Sheet1!RawDataCols,$C11,K$5))</f>
        <v xml:space="preserve">               </v>
      </c>
      <c r="L11" s="3" t="str">
        <f>IF(L$3=0,0,INDEX(Sheet1!RawDataCols,$C11,L$5))</f>
        <v xml:space="preserve">               </v>
      </c>
      <c r="M11" s="3" t="str">
        <f>IF(M$3=0,0,INDEX(Sheet1!RawDataCols,$C11,M$5))</f>
        <v xml:space="preserve">F012  </v>
      </c>
      <c r="N11" s="3" t="str">
        <f>IF(N$3=0,0,INDEX(Sheet1!RawDataCols,$C11,N$5))</f>
        <v>Sponsorship - Hot 100 Singapore</v>
      </c>
      <c r="O11" s="3">
        <f>INDEX(Sheet1!RawDataCols,$C11,O$5)</f>
        <v>8</v>
      </c>
      <c r="P11" s="3" t="str">
        <f>INDEX(Sheet1!RawDataCols,$C11,P$5)</f>
        <v>Revenue</v>
      </c>
      <c r="Q11" s="3" t="str">
        <f>IF(Q$3=0,0,INDEX(Sheet1!RawDataCols,$C11,Q$5))</f>
        <v>I</v>
      </c>
      <c r="R11" s="3">
        <f t="shared" si="5"/>
        <v>-1</v>
      </c>
      <c r="S11" s="3">
        <f t="shared" si="6"/>
        <v>1</v>
      </c>
      <c r="T11" s="3">
        <f>IF(T$3=0,0,INDEX(Sheet1!RawDataCols,$C11,T$5)*$R11)</f>
        <v>0</v>
      </c>
      <c r="U11" s="3">
        <f>IF(U$3=0,0,INDEX(Sheet1!RawDataCols,$C11,U$5)*$R11)</f>
        <v>0</v>
      </c>
      <c r="V11" s="3">
        <f>IF(V$3=0,0,INDEX(Sheet1!RawDataCols,$C11,V$5)*$R11)</f>
        <v>0</v>
      </c>
      <c r="W11" s="3">
        <f>IF(W$3=0,0,INDEX(Sheet1!RawDataCols,$C11,W$5)*$R11)</f>
        <v>0</v>
      </c>
      <c r="X11" s="3">
        <f>IF(X$3=0,0,INDEX(Sheet1!RawDataCols,$C11,X$5)*$R11)</f>
        <v>0</v>
      </c>
      <c r="Y11" s="3">
        <f>IF(Y$3=0,0,INDEX(Sheet1!RawDataCols,$C11,Y$5)*$R11)</f>
        <v>0</v>
      </c>
      <c r="Z11" s="3">
        <f>IF(Z$3=0,0,INDEX(Sheet1!RawDataCols,$C11,Z$5)*$R11)</f>
        <v>0</v>
      </c>
      <c r="AA11" s="3">
        <f>IF(AA$3=0,0,INDEX(Sheet1!RawDataCols,$C11,AA$5)*$R11)</f>
        <v>0</v>
      </c>
      <c r="AB11" s="3">
        <f>IF(AB$3=0,0,INDEX(Sheet1!RawDataCols,$C11,AB$5)*$R11)</f>
        <v>0</v>
      </c>
      <c r="AC11" s="3">
        <f>IF(AC$3=0,0,INDEX(Sheet1!RawDataCols,$C11,AC$5)*$R11)</f>
        <v>0</v>
      </c>
      <c r="AD11" s="3">
        <f>IF(AD$3=0,0,INDEX(Sheet1!RawDataCols,$C11,AD$5)*$R11)</f>
        <v>0</v>
      </c>
      <c r="AE11" s="3">
        <f>IF(AE$3=0,0,INDEX(Sheet1!RawDataCols,$C11,AE$5)*$R11)</f>
        <v>0</v>
      </c>
      <c r="AF11" s="3">
        <f>IF(AF$3=0,0,INDEX(Sheet1!RawDataCols,$C11,AF$5)*$R11)</f>
        <v>0</v>
      </c>
      <c r="AG11" s="3">
        <f>IF(AG$3=0,0,INDEX(Sheet1!RawDataCols,$C11,AG$5)*$R11)</f>
        <v>0</v>
      </c>
      <c r="AH11" s="3">
        <f>IF(AH$3=0,0,INDEX(Sheet1!RawDataCols,$C11,AH$5)*$R11)</f>
        <v>0</v>
      </c>
      <c r="AI11" s="3">
        <f>IF(AI$3=0,0,INDEX(Sheet1!RawDataCols,$C11,AI$5)*$R11)</f>
        <v>0</v>
      </c>
      <c r="AJ11" s="3">
        <f>IF(AJ$3=0,0,INDEX(Sheet1!RawDataCols,$C11,AJ$5)*$R11)</f>
        <v>0</v>
      </c>
      <c r="AK11" s="3">
        <f>IF(AK$3=0,0,INDEX(Sheet1!RawDataCols,$C11,AK$5)*$R11)</f>
        <v>0</v>
      </c>
      <c r="AL11" s="3">
        <f>IF(AL$3=0,0,INDEX(Sheet1!RawDataCols,$C11,AL$5)*$R11)</f>
        <v>0</v>
      </c>
      <c r="AM11" s="3">
        <f>IF(AM$3=0,0,INDEX(Sheet1!RawDataCols,$C11,AM$5)*$R11)</f>
        <v>0</v>
      </c>
      <c r="AN11" s="3">
        <f>IF(AN$3=0,0,INDEX(Sheet1!RawDataCols,$C11,AN$5)*$R11)</f>
        <v>0</v>
      </c>
      <c r="AO11" s="3">
        <f>IF(AO$3=0,0,INDEX(Sheet1!RawDataCols,$C11,AO$5)*$R11)</f>
        <v>0</v>
      </c>
      <c r="AP11" s="3">
        <f>IF(AP$3=0,0,INDEX(Sheet1!RawDataCols,$C11,AP$5)*$R11)</f>
        <v>0</v>
      </c>
      <c r="AQ11" s="3">
        <f>IF(AQ$3=0,0,INDEX(Sheet1!RawDataCols,$C11,AQ$5)*$R11)</f>
        <v>0</v>
      </c>
      <c r="AR11" s="3">
        <f>IF(AR$3=0,0,INDEX(Sheet1!RawDataCols,$C11,AR$5)*$R11)</f>
        <v>0</v>
      </c>
      <c r="AS11" s="3">
        <f>IF(AS$3=0,0,INDEX(Sheet1!RawDataCols,$C11,AS$5)*$R11)</f>
        <v>0</v>
      </c>
      <c r="AT11" s="3">
        <f>IF(AT$3=0,0,INDEX(Sheet1!RawDataCols,$C11,AT$5)*$R11)</f>
        <v>0</v>
      </c>
      <c r="AU11" s="3">
        <f>IF(AU$3=0,0,INDEX(Sheet1!RawDataCols,$C11,AU$5)*$R11)</f>
        <v>0</v>
      </c>
      <c r="AV11" s="3">
        <f>IF(AV$3=0,0,INDEX(Sheet1!RawDataCols,$C11,AV$5)*$R11)</f>
        <v>0</v>
      </c>
      <c r="AW11" s="3">
        <f>IF(AW$3=0,0,INDEX(Sheet1!RawDataCols,$C11,AW$5)*$R11)</f>
        <v>0</v>
      </c>
      <c r="AX11" s="3">
        <f>IF(AX$3=0,0,INDEX(Sheet1!RawDataCols,$C11,AX$5)*$R11)</f>
        <v>0</v>
      </c>
      <c r="AY11" s="3">
        <f>IF(AY$3=0,0,INDEX(Sheet1!RawDataCols,$C11,AY$5)*$R11)</f>
        <v>0</v>
      </c>
      <c r="AZ11" s="3">
        <f>IF(AZ$3=0,0,INDEX(Sheet1!RawDataCols,$C11,AZ$5)*$R11)</f>
        <v>0</v>
      </c>
      <c r="BA11" s="3">
        <f>IF(BA$3=0,0,INDEX(Sheet1!RawDataCols,$C11,BA$5)*$R11)</f>
        <v>0</v>
      </c>
      <c r="BB11" s="3">
        <f>IF(BB$3=0,0,INDEX(Sheet1!RawDataCols,$C11,BB$5)*$R11)</f>
        <v>0</v>
      </c>
      <c r="BC11" s="3">
        <f>IF(BC$3=0,0,INDEX(Sheet1!RawDataCols,$C11,BC$5)*$R11)</f>
        <v>0</v>
      </c>
      <c r="BD11" s="3">
        <f>IF(BD$3=0,0,INDEX(Sheet1!RawDataCols,$C11,BD$5)*$R11)</f>
        <v>0</v>
      </c>
      <c r="BE11" s="3">
        <f>IF(BE$3=0,0,INDEX(Sheet1!RawDataCols,$C11,BE$5)*$R11)</f>
        <v>0</v>
      </c>
      <c r="BF11" s="3">
        <f>IF(BF$3=0,0,INDEX(Sheet1!RawDataCols,$C11,BF$5)*$R11)</f>
        <v>0</v>
      </c>
      <c r="BG11" s="179">
        <f>IF(BG$3=0,0,INDEX(Sheet1!RawDataCols,$C11,BG$5)*$R11)</f>
        <v>0</v>
      </c>
      <c r="BH11" s="33">
        <f t="shared" si="7"/>
        <v>0</v>
      </c>
      <c r="BI11" s="33">
        <f t="shared" si="8"/>
        <v>0</v>
      </c>
      <c r="BJ11" s="33">
        <f t="shared" si="9"/>
        <v>0</v>
      </c>
      <c r="BK11" s="3">
        <f>IF(BK$3=0,0,INDEX(Sheet1!RawDataCols,$C11,BK$5)*$R11)</f>
        <v>0</v>
      </c>
      <c r="BL11" s="3">
        <f>IF(BL$3=0,0,INDEX(Sheet1!RawDataCols,$C11,BL$5)*$R11)</f>
        <v>-7.6891660000000002</v>
      </c>
      <c r="BM11" s="3">
        <f>IF(BM$3=0,0,INDEX(Sheet1!RawDataCols,$C11,BM$5)*$R11)</f>
        <v>588.81666600000005</v>
      </c>
      <c r="BN11" s="3">
        <f>IF(BN$3=0,0,INDEX(Sheet1!RawDataCols,$C11,BN$5)*$R11)</f>
        <v>2500</v>
      </c>
      <c r="BO11" s="3">
        <f>IF(BO$3=0,0,INDEX(Sheet1!RawDataCols,$C11,BO$5)*$R11)</f>
        <v>0</v>
      </c>
      <c r="BP11" s="3">
        <f>IF(BP$3=0,0,INDEX(Sheet1!RawDataCols,$C11,BP$5)*$R11)</f>
        <v>-92.27</v>
      </c>
      <c r="BQ11" s="3">
        <f t="shared" si="10"/>
        <v>0</v>
      </c>
      <c r="BR11" s="3">
        <f t="shared" si="11"/>
        <v>0</v>
      </c>
      <c r="BS11" s="3">
        <f t="shared" si="12"/>
        <v>0</v>
      </c>
      <c r="BT11" s="3">
        <f t="shared" si="13"/>
        <v>0</v>
      </c>
      <c r="BU11" s="3" t="str">
        <f>INDEX(Sheet1!$BS$2:$BS$1000,MATCH($A11,Sheet1!$A$2:$A$1000,0))</f>
        <v>01</v>
      </c>
      <c r="BV11" s="3">
        <f>INDEX(Sheet1!$BT$2:$BT$1000,MATCH($A11,Sheet1!$A$2:$A$1000,0))</f>
        <v>0</v>
      </c>
    </row>
    <row r="12" spans="1:74" x14ac:dyDescent="0.2">
      <c r="A12" s="11" t="s">
        <v>544</v>
      </c>
      <c r="B12" s="3">
        <f>MATCH($A12,Sheet1!ACCOUNTNO,0)</f>
        <v>5</v>
      </c>
      <c r="C12" s="3">
        <f t="shared" si="4"/>
        <v>5</v>
      </c>
      <c r="D12" s="3" t="str">
        <f>IF(D$3=0,0,INDEX(Sheet1!RawDataCols,$C12,D$5))</f>
        <v>10300D04</v>
      </c>
      <c r="E12" s="3" t="str">
        <f>IF(E$3=0,0,INDEX(Sheet1!RawDataCols,$C12,E$5))</f>
        <v xml:space="preserve">10300          </v>
      </c>
      <c r="F12" s="3" t="str">
        <f>IF(F$3=0,0,INDEX(Sheet1!RawDataCols,$C12,F$5))</f>
        <v xml:space="preserve">D04            </v>
      </c>
      <c r="G12" s="3" t="str">
        <f>IF(G$3=0,0,INDEX(Sheet1!RawDataCols,$C12,G$5))</f>
        <v xml:space="preserve">               </v>
      </c>
      <c r="H12" s="3" t="str">
        <f>IF(H$3=0,0,INDEX(Sheet1!RawDataCols,$C12,H$5))</f>
        <v xml:space="preserve">               </v>
      </c>
      <c r="I12" s="3" t="str">
        <f>IF(I$3=0,0,INDEX(Sheet1!RawDataCols,$C12,I$5))</f>
        <v xml:space="preserve">               </v>
      </c>
      <c r="J12" s="3" t="str">
        <f>IF(J$3=0,0,INDEX(Sheet1!RawDataCols,$C12,J$5))</f>
        <v xml:space="preserve">               </v>
      </c>
      <c r="K12" s="3" t="str">
        <f>IF(K$3=0,0,INDEX(Sheet1!RawDataCols,$C12,K$5))</f>
        <v xml:space="preserve">               </v>
      </c>
      <c r="L12" s="3" t="str">
        <f>IF(L$3=0,0,INDEX(Sheet1!RawDataCols,$C12,L$5))</f>
        <v xml:space="preserve">               </v>
      </c>
      <c r="M12" s="3" t="str">
        <f>IF(M$3=0,0,INDEX(Sheet1!RawDataCols,$C12,M$5))</f>
        <v xml:space="preserve">F012  </v>
      </c>
      <c r="N12" s="3" t="str">
        <f>IF(N$3=0,0,INDEX(Sheet1!RawDataCols,$C12,N$5))</f>
        <v>Display Advertising-Form Magazine</v>
      </c>
      <c r="O12" s="3">
        <f>INDEX(Sheet1!RawDataCols,$C12,O$5)</f>
        <v>8</v>
      </c>
      <c r="P12" s="3" t="str">
        <f>INDEX(Sheet1!RawDataCols,$C12,P$5)</f>
        <v>Revenue</v>
      </c>
      <c r="Q12" s="3" t="str">
        <f>IF(Q$3=0,0,INDEX(Sheet1!RawDataCols,$C12,Q$5))</f>
        <v>I</v>
      </c>
      <c r="R12" s="3">
        <f t="shared" si="5"/>
        <v>-1</v>
      </c>
      <c r="S12" s="3">
        <f t="shared" si="6"/>
        <v>1</v>
      </c>
      <c r="T12" s="3">
        <f>IF(T$3=0,0,INDEX(Sheet1!RawDataCols,$C12,T$5)*$R12)</f>
        <v>0</v>
      </c>
      <c r="U12" s="3">
        <f>IF(U$3=0,0,INDEX(Sheet1!RawDataCols,$C12,U$5)*$R12)</f>
        <v>0</v>
      </c>
      <c r="V12" s="3">
        <f>IF(V$3=0,0,INDEX(Sheet1!RawDataCols,$C12,V$5)*$R12)</f>
        <v>0</v>
      </c>
      <c r="W12" s="3">
        <f>IF(W$3=0,0,INDEX(Sheet1!RawDataCols,$C12,W$5)*$R12)</f>
        <v>0</v>
      </c>
      <c r="X12" s="3">
        <f>IF(X$3=0,0,INDEX(Sheet1!RawDataCols,$C12,X$5)*$R12)</f>
        <v>0</v>
      </c>
      <c r="Y12" s="3">
        <f>IF(Y$3=0,0,INDEX(Sheet1!RawDataCols,$C12,Y$5)*$R12)</f>
        <v>0</v>
      </c>
      <c r="Z12" s="3">
        <f>IF(Z$3=0,0,INDEX(Sheet1!RawDataCols,$C12,Z$5)*$R12)</f>
        <v>0</v>
      </c>
      <c r="AA12" s="3">
        <f>IF(AA$3=0,0,INDEX(Sheet1!RawDataCols,$C12,AA$5)*$R12)</f>
        <v>0</v>
      </c>
      <c r="AB12" s="3">
        <f>IF(AB$3=0,0,INDEX(Sheet1!RawDataCols,$C12,AB$5)*$R12)</f>
        <v>0</v>
      </c>
      <c r="AC12" s="3">
        <f>IF(AC$3=0,0,INDEX(Sheet1!RawDataCols,$C12,AC$5)*$R12)</f>
        <v>0</v>
      </c>
      <c r="AD12" s="3">
        <f>IF(AD$3=0,0,INDEX(Sheet1!RawDataCols,$C12,AD$5)*$R12)</f>
        <v>0</v>
      </c>
      <c r="AE12" s="3">
        <f>IF(AE$3=0,0,INDEX(Sheet1!RawDataCols,$C12,AE$5)*$R12)</f>
        <v>0</v>
      </c>
      <c r="AF12" s="3">
        <f>IF(AF$3=0,0,INDEX(Sheet1!RawDataCols,$C12,AF$5)*$R12)</f>
        <v>0</v>
      </c>
      <c r="AG12" s="3">
        <f>IF(AG$3=0,0,INDEX(Sheet1!RawDataCols,$C12,AG$5)*$R12)</f>
        <v>0</v>
      </c>
      <c r="AH12" s="3">
        <f>IF(AH$3=0,0,INDEX(Sheet1!RawDataCols,$C12,AH$5)*$R12)</f>
        <v>0</v>
      </c>
      <c r="AI12" s="3">
        <f>IF(AI$3=0,0,INDEX(Sheet1!RawDataCols,$C12,AI$5)*$R12)</f>
        <v>0</v>
      </c>
      <c r="AJ12" s="3">
        <f>IF(AJ$3=0,0,INDEX(Sheet1!RawDataCols,$C12,AJ$5)*$R12)</f>
        <v>0</v>
      </c>
      <c r="AK12" s="3">
        <f>IF(AK$3=0,0,INDEX(Sheet1!RawDataCols,$C12,AK$5)*$R12)</f>
        <v>0</v>
      </c>
      <c r="AL12" s="3">
        <f>IF(AL$3=0,0,INDEX(Sheet1!RawDataCols,$C12,AL$5)*$R12)</f>
        <v>0</v>
      </c>
      <c r="AM12" s="3">
        <f>IF(AM$3=0,0,INDEX(Sheet1!RawDataCols,$C12,AM$5)*$R12)</f>
        <v>0</v>
      </c>
      <c r="AN12" s="3">
        <f>IF(AN$3=0,0,INDEX(Sheet1!RawDataCols,$C12,AN$5)*$R12)</f>
        <v>0</v>
      </c>
      <c r="AO12" s="3">
        <f>IF(AO$3=0,0,INDEX(Sheet1!RawDataCols,$C12,AO$5)*$R12)</f>
        <v>0</v>
      </c>
      <c r="AP12" s="3">
        <f>IF(AP$3=0,0,INDEX(Sheet1!RawDataCols,$C12,AP$5)*$R12)</f>
        <v>0</v>
      </c>
      <c r="AQ12" s="3">
        <f>IF(AQ$3=0,0,INDEX(Sheet1!RawDataCols,$C12,AQ$5)*$R12)</f>
        <v>0</v>
      </c>
      <c r="AR12" s="3">
        <f>IF(AR$3=0,0,INDEX(Sheet1!RawDataCols,$C12,AR$5)*$R12)</f>
        <v>0</v>
      </c>
      <c r="AS12" s="3">
        <f>IF(AS$3=0,0,INDEX(Sheet1!RawDataCols,$C12,AS$5)*$R12)</f>
        <v>0</v>
      </c>
      <c r="AT12" s="3">
        <f>IF(AT$3=0,0,INDEX(Sheet1!RawDataCols,$C12,AT$5)*$R12)</f>
        <v>0</v>
      </c>
      <c r="AU12" s="3">
        <f>IF(AU$3=0,0,INDEX(Sheet1!RawDataCols,$C12,AU$5)*$R12)</f>
        <v>0</v>
      </c>
      <c r="AV12" s="3">
        <f>IF(AV$3=0,0,INDEX(Sheet1!RawDataCols,$C12,AV$5)*$R12)</f>
        <v>0</v>
      </c>
      <c r="AW12" s="3">
        <f>IF(AW$3=0,0,INDEX(Sheet1!RawDataCols,$C12,AW$5)*$R12)</f>
        <v>0</v>
      </c>
      <c r="AX12" s="3">
        <f>IF(AX$3=0,0,INDEX(Sheet1!RawDataCols,$C12,AX$5)*$R12)</f>
        <v>0</v>
      </c>
      <c r="AY12" s="3">
        <f>IF(AY$3=0,0,INDEX(Sheet1!RawDataCols,$C12,AY$5)*$R12)</f>
        <v>0</v>
      </c>
      <c r="AZ12" s="3">
        <f>IF(AZ$3=0,0,INDEX(Sheet1!RawDataCols,$C12,AZ$5)*$R12)</f>
        <v>0</v>
      </c>
      <c r="BA12" s="3">
        <f>IF(BA$3=0,0,INDEX(Sheet1!RawDataCols,$C12,BA$5)*$R12)</f>
        <v>0</v>
      </c>
      <c r="BB12" s="3">
        <f>IF(BB$3=0,0,INDEX(Sheet1!RawDataCols,$C12,BB$5)*$R12)</f>
        <v>0</v>
      </c>
      <c r="BC12" s="3">
        <f>IF(BC$3=0,0,INDEX(Sheet1!RawDataCols,$C12,BC$5)*$R12)</f>
        <v>0</v>
      </c>
      <c r="BD12" s="3">
        <f>IF(BD$3=0,0,INDEX(Sheet1!RawDataCols,$C12,BD$5)*$R12)</f>
        <v>0</v>
      </c>
      <c r="BE12" s="3">
        <f>IF(BE$3=0,0,INDEX(Sheet1!RawDataCols,$C12,BE$5)*$R12)</f>
        <v>0</v>
      </c>
      <c r="BF12" s="3">
        <f>IF(BF$3=0,0,INDEX(Sheet1!RawDataCols,$C12,BF$5)*$R12)</f>
        <v>0</v>
      </c>
      <c r="BG12" s="179">
        <f>IF(BG$3=0,0,INDEX(Sheet1!RawDataCols,$C12,BG$5)*$R12)</f>
        <v>0</v>
      </c>
      <c r="BH12" s="33">
        <f t="shared" si="7"/>
        <v>0</v>
      </c>
      <c r="BI12" s="33">
        <f t="shared" si="8"/>
        <v>0</v>
      </c>
      <c r="BJ12" s="33">
        <f t="shared" si="9"/>
        <v>0</v>
      </c>
      <c r="BK12" s="3">
        <f>IF(BK$3=0,0,INDEX(Sheet1!RawDataCols,$C12,BK$5)*$R12)</f>
        <v>0</v>
      </c>
      <c r="BL12" s="3">
        <f>IF(BL$3=0,0,INDEX(Sheet1!RawDataCols,$C12,BL$5)*$R12)</f>
        <v>1800</v>
      </c>
      <c r="BM12" s="3">
        <f>IF(BM$3=0,0,INDEX(Sheet1!RawDataCols,$C12,BM$5)*$R12)</f>
        <v>1967.6637499999999</v>
      </c>
      <c r="BN12" s="3">
        <f>IF(BN$3=0,0,INDEX(Sheet1!RawDataCols,$C12,BN$5)*$R12)</f>
        <v>2106.25</v>
      </c>
      <c r="BO12" s="3">
        <f>IF(BO$3=0,0,INDEX(Sheet1!RawDataCols,$C12,BO$5)*$R12)</f>
        <v>0</v>
      </c>
      <c r="BP12" s="3">
        <f>IF(BP$3=0,0,INDEX(Sheet1!RawDataCols,$C12,BP$5)*$R12)</f>
        <v>28800</v>
      </c>
      <c r="BQ12" s="3">
        <f t="shared" si="10"/>
        <v>0</v>
      </c>
      <c r="BR12" s="3">
        <f t="shared" si="11"/>
        <v>0</v>
      </c>
      <c r="BS12" s="3">
        <f t="shared" si="12"/>
        <v>0</v>
      </c>
      <c r="BT12" s="3">
        <f t="shared" si="13"/>
        <v>0</v>
      </c>
      <c r="BU12" s="3" t="str">
        <f>INDEX(Sheet1!$BS$2:$BS$1000,MATCH($A12,Sheet1!$A$2:$A$1000,0))</f>
        <v>01</v>
      </c>
      <c r="BV12" s="3">
        <f>INDEX(Sheet1!$BT$2:$BT$1000,MATCH($A12,Sheet1!$A$2:$A$1000,0))</f>
        <v>0</v>
      </c>
    </row>
    <row r="13" spans="1:74" x14ac:dyDescent="0.2">
      <c r="A13" s="11" t="s">
        <v>545</v>
      </c>
      <c r="B13" s="3">
        <f>MATCH($A13,Sheet1!ACCOUNTNO,0)</f>
        <v>6</v>
      </c>
      <c r="C13" s="3">
        <f t="shared" si="4"/>
        <v>6</v>
      </c>
      <c r="D13" s="3" t="str">
        <f>IF(D$3=0,0,INDEX(Sheet1!RawDataCols,$C13,D$5))</f>
        <v>10300D05</v>
      </c>
      <c r="E13" s="3" t="str">
        <f>IF(E$3=0,0,INDEX(Sheet1!RawDataCols,$C13,E$5))</f>
        <v xml:space="preserve">10300          </v>
      </c>
      <c r="F13" s="3" t="str">
        <f>IF(F$3=0,0,INDEX(Sheet1!RawDataCols,$C13,F$5))</f>
        <v xml:space="preserve">D05            </v>
      </c>
      <c r="G13" s="3" t="str">
        <f>IF(G$3=0,0,INDEX(Sheet1!RawDataCols,$C13,G$5))</f>
        <v xml:space="preserve">               </v>
      </c>
      <c r="H13" s="3" t="str">
        <f>IF(H$3=0,0,INDEX(Sheet1!RawDataCols,$C13,H$5))</f>
        <v xml:space="preserve">               </v>
      </c>
      <c r="I13" s="3" t="str">
        <f>IF(I$3=0,0,INDEX(Sheet1!RawDataCols,$C13,I$5))</f>
        <v xml:space="preserve">               </v>
      </c>
      <c r="J13" s="3" t="str">
        <f>IF(J$3=0,0,INDEX(Sheet1!RawDataCols,$C13,J$5))</f>
        <v xml:space="preserve">               </v>
      </c>
      <c r="K13" s="3" t="str">
        <f>IF(K$3=0,0,INDEX(Sheet1!RawDataCols,$C13,K$5))</f>
        <v xml:space="preserve">               </v>
      </c>
      <c r="L13" s="3" t="str">
        <f>IF(L$3=0,0,INDEX(Sheet1!RawDataCols,$C13,L$5))</f>
        <v xml:space="preserve">               </v>
      </c>
      <c r="M13" s="3" t="str">
        <f>IF(M$3=0,0,INDEX(Sheet1!RawDataCols,$C13,M$5))</f>
        <v xml:space="preserve">F012  </v>
      </c>
      <c r="N13" s="3" t="str">
        <f>IF(N$3=0,0,INDEX(Sheet1!RawDataCols,$C13,N$5))</f>
        <v>Display Advertising-Luxury</v>
      </c>
      <c r="O13" s="3">
        <f>INDEX(Sheet1!RawDataCols,$C13,O$5)</f>
        <v>8</v>
      </c>
      <c r="P13" s="3" t="str">
        <f>INDEX(Sheet1!RawDataCols,$C13,P$5)</f>
        <v>Revenue</v>
      </c>
      <c r="Q13" s="3" t="str">
        <f>IF(Q$3=0,0,INDEX(Sheet1!RawDataCols,$C13,Q$5))</f>
        <v>I</v>
      </c>
      <c r="R13" s="3">
        <f t="shared" si="5"/>
        <v>-1</v>
      </c>
      <c r="S13" s="3">
        <f t="shared" si="6"/>
        <v>1</v>
      </c>
      <c r="T13" s="3">
        <f>IF(T$3=0,0,INDEX(Sheet1!RawDataCols,$C13,T$5)*$R13)</f>
        <v>0</v>
      </c>
      <c r="U13" s="3">
        <f>IF(U$3=0,0,INDEX(Sheet1!RawDataCols,$C13,U$5)*$R13)</f>
        <v>0</v>
      </c>
      <c r="V13" s="3">
        <f>IF(V$3=0,0,INDEX(Sheet1!RawDataCols,$C13,V$5)*$R13)</f>
        <v>0</v>
      </c>
      <c r="W13" s="3">
        <f>IF(W$3=0,0,INDEX(Sheet1!RawDataCols,$C13,W$5)*$R13)</f>
        <v>0</v>
      </c>
      <c r="X13" s="3">
        <f>IF(X$3=0,0,INDEX(Sheet1!RawDataCols,$C13,X$5)*$R13)</f>
        <v>0</v>
      </c>
      <c r="Y13" s="3">
        <f>IF(Y$3=0,0,INDEX(Sheet1!RawDataCols,$C13,Y$5)*$R13)</f>
        <v>0</v>
      </c>
      <c r="Z13" s="3">
        <f>IF(Z$3=0,0,INDEX(Sheet1!RawDataCols,$C13,Z$5)*$R13)</f>
        <v>0</v>
      </c>
      <c r="AA13" s="3">
        <f>IF(AA$3=0,0,INDEX(Sheet1!RawDataCols,$C13,AA$5)*$R13)</f>
        <v>0</v>
      </c>
      <c r="AB13" s="3">
        <f>IF(AB$3=0,0,INDEX(Sheet1!RawDataCols,$C13,AB$5)*$R13)</f>
        <v>0</v>
      </c>
      <c r="AC13" s="3">
        <f>IF(AC$3=0,0,INDEX(Sheet1!RawDataCols,$C13,AC$5)*$R13)</f>
        <v>0</v>
      </c>
      <c r="AD13" s="3">
        <f>IF(AD$3=0,0,INDEX(Sheet1!RawDataCols,$C13,AD$5)*$R13)</f>
        <v>0</v>
      </c>
      <c r="AE13" s="3">
        <f>IF(AE$3=0,0,INDEX(Sheet1!RawDataCols,$C13,AE$5)*$R13)</f>
        <v>0</v>
      </c>
      <c r="AF13" s="3">
        <f>IF(AF$3=0,0,INDEX(Sheet1!RawDataCols,$C13,AF$5)*$R13)</f>
        <v>0</v>
      </c>
      <c r="AG13" s="3">
        <f>IF(AG$3=0,0,INDEX(Sheet1!RawDataCols,$C13,AG$5)*$R13)</f>
        <v>0</v>
      </c>
      <c r="AH13" s="3">
        <f>IF(AH$3=0,0,INDEX(Sheet1!RawDataCols,$C13,AH$5)*$R13)</f>
        <v>0</v>
      </c>
      <c r="AI13" s="3">
        <f>IF(AI$3=0,0,INDEX(Sheet1!RawDataCols,$C13,AI$5)*$R13)</f>
        <v>0</v>
      </c>
      <c r="AJ13" s="3">
        <f>IF(AJ$3=0,0,INDEX(Sheet1!RawDataCols,$C13,AJ$5)*$R13)</f>
        <v>0</v>
      </c>
      <c r="AK13" s="3">
        <f>IF(AK$3=0,0,INDEX(Sheet1!RawDataCols,$C13,AK$5)*$R13)</f>
        <v>0</v>
      </c>
      <c r="AL13" s="3">
        <f>IF(AL$3=0,0,INDEX(Sheet1!RawDataCols,$C13,AL$5)*$R13)</f>
        <v>0</v>
      </c>
      <c r="AM13" s="3">
        <f>IF(AM$3=0,0,INDEX(Sheet1!RawDataCols,$C13,AM$5)*$R13)</f>
        <v>0</v>
      </c>
      <c r="AN13" s="3">
        <f>IF(AN$3=0,0,INDEX(Sheet1!RawDataCols,$C13,AN$5)*$R13)</f>
        <v>0</v>
      </c>
      <c r="AO13" s="3">
        <f>IF(AO$3=0,0,INDEX(Sheet1!RawDataCols,$C13,AO$5)*$R13)</f>
        <v>0</v>
      </c>
      <c r="AP13" s="3">
        <f>IF(AP$3=0,0,INDEX(Sheet1!RawDataCols,$C13,AP$5)*$R13)</f>
        <v>0</v>
      </c>
      <c r="AQ13" s="3">
        <f>IF(AQ$3=0,0,INDEX(Sheet1!RawDataCols,$C13,AQ$5)*$R13)</f>
        <v>0</v>
      </c>
      <c r="AR13" s="3">
        <f>IF(AR$3=0,0,INDEX(Sheet1!RawDataCols,$C13,AR$5)*$R13)</f>
        <v>0</v>
      </c>
      <c r="AS13" s="3">
        <f>IF(AS$3=0,0,INDEX(Sheet1!RawDataCols,$C13,AS$5)*$R13)</f>
        <v>0</v>
      </c>
      <c r="AT13" s="3">
        <f>IF(AT$3=0,0,INDEX(Sheet1!RawDataCols,$C13,AT$5)*$R13)</f>
        <v>0</v>
      </c>
      <c r="AU13" s="3">
        <f>IF(AU$3=0,0,INDEX(Sheet1!RawDataCols,$C13,AU$5)*$R13)</f>
        <v>0</v>
      </c>
      <c r="AV13" s="3">
        <f>IF(AV$3=0,0,INDEX(Sheet1!RawDataCols,$C13,AV$5)*$R13)</f>
        <v>0</v>
      </c>
      <c r="AW13" s="3">
        <f>IF(AW$3=0,0,INDEX(Sheet1!RawDataCols,$C13,AW$5)*$R13)</f>
        <v>0</v>
      </c>
      <c r="AX13" s="3">
        <f>IF(AX$3=0,0,INDEX(Sheet1!RawDataCols,$C13,AX$5)*$R13)</f>
        <v>0</v>
      </c>
      <c r="AY13" s="3">
        <f>IF(AY$3=0,0,INDEX(Sheet1!RawDataCols,$C13,AY$5)*$R13)</f>
        <v>0</v>
      </c>
      <c r="AZ13" s="3">
        <f>IF(AZ$3=0,0,INDEX(Sheet1!RawDataCols,$C13,AZ$5)*$R13)</f>
        <v>0</v>
      </c>
      <c r="BA13" s="3">
        <f>IF(BA$3=0,0,INDEX(Sheet1!RawDataCols,$C13,BA$5)*$R13)</f>
        <v>0</v>
      </c>
      <c r="BB13" s="3">
        <f>IF(BB$3=0,0,INDEX(Sheet1!RawDataCols,$C13,BB$5)*$R13)</f>
        <v>0</v>
      </c>
      <c r="BC13" s="3">
        <f>IF(BC$3=0,0,INDEX(Sheet1!RawDataCols,$C13,BC$5)*$R13)</f>
        <v>0</v>
      </c>
      <c r="BD13" s="3">
        <f>IF(BD$3=0,0,INDEX(Sheet1!RawDataCols,$C13,BD$5)*$R13)</f>
        <v>0</v>
      </c>
      <c r="BE13" s="3">
        <f>IF(BE$3=0,0,INDEX(Sheet1!RawDataCols,$C13,BE$5)*$R13)</f>
        <v>0</v>
      </c>
      <c r="BF13" s="3">
        <f>IF(BF$3=0,0,INDEX(Sheet1!RawDataCols,$C13,BF$5)*$R13)</f>
        <v>0</v>
      </c>
      <c r="BG13" s="179">
        <f>IF(BG$3=0,0,INDEX(Sheet1!RawDataCols,$C13,BG$5)*$R13)</f>
        <v>0</v>
      </c>
      <c r="BH13" s="33">
        <f t="shared" si="7"/>
        <v>0</v>
      </c>
      <c r="BI13" s="33">
        <f t="shared" si="8"/>
        <v>0</v>
      </c>
      <c r="BJ13" s="33">
        <f t="shared" si="9"/>
        <v>0</v>
      </c>
      <c r="BK13" s="3">
        <f>IF(BK$3=0,0,INDEX(Sheet1!RawDataCols,$C13,BK$5)*$R13)</f>
        <v>0</v>
      </c>
      <c r="BL13" s="3">
        <f>IF(BL$3=0,0,INDEX(Sheet1!RawDataCols,$C13,BL$5)*$R13)</f>
        <v>0</v>
      </c>
      <c r="BM13" s="3">
        <f>IF(BM$3=0,0,INDEX(Sheet1!RawDataCols,$C13,BM$5)*$R13)</f>
        <v>1400</v>
      </c>
      <c r="BN13" s="3">
        <f>IF(BN$3=0,0,INDEX(Sheet1!RawDataCols,$C13,BN$5)*$R13)</f>
        <v>0</v>
      </c>
      <c r="BO13" s="3">
        <f>IF(BO$3=0,0,INDEX(Sheet1!RawDataCols,$C13,BO$5)*$R13)</f>
        <v>2555.625</v>
      </c>
      <c r="BP13" s="3">
        <f>IF(BP$3=0,0,INDEX(Sheet1!RawDataCols,$C13,BP$5)*$R13)</f>
        <v>0</v>
      </c>
      <c r="BQ13" s="3">
        <f t="shared" si="10"/>
        <v>0</v>
      </c>
      <c r="BR13" s="3">
        <f t="shared" si="11"/>
        <v>0</v>
      </c>
      <c r="BS13" s="3">
        <f t="shared" si="12"/>
        <v>0</v>
      </c>
      <c r="BT13" s="3">
        <f t="shared" si="13"/>
        <v>0</v>
      </c>
      <c r="BU13" s="3" t="str">
        <f>INDEX(Sheet1!$BS$2:$BS$1000,MATCH($A13,Sheet1!$A$2:$A$1000,0))</f>
        <v>01</v>
      </c>
      <c r="BV13" s="3">
        <f>INDEX(Sheet1!$BT$2:$BT$1000,MATCH($A13,Sheet1!$A$2:$A$1000,0))</f>
        <v>0</v>
      </c>
    </row>
    <row r="14" spans="1:74" x14ac:dyDescent="0.2">
      <c r="A14" s="269" t="s">
        <v>546</v>
      </c>
      <c r="B14" s="3">
        <f>MATCH($A14,Sheet1!ACCOUNTNO,0)</f>
        <v>7</v>
      </c>
      <c r="C14" s="3">
        <f t="shared" si="4"/>
        <v>7</v>
      </c>
      <c r="D14" s="3" t="str">
        <f>IF(D$3=0,0,INDEX(Sheet1!RawDataCols,$C14,D$5))</f>
        <v>10300D06</v>
      </c>
      <c r="E14" s="3" t="str">
        <f>IF(E$3=0,0,INDEX(Sheet1!RawDataCols,$C14,E$5))</f>
        <v xml:space="preserve">10300          </v>
      </c>
      <c r="F14" s="3" t="str">
        <f>IF(F$3=0,0,INDEX(Sheet1!RawDataCols,$C14,F$5))</f>
        <v xml:space="preserve">D06            </v>
      </c>
      <c r="G14" s="3" t="str">
        <f>IF(G$3=0,0,INDEX(Sheet1!RawDataCols,$C14,G$5))</f>
        <v xml:space="preserve">               </v>
      </c>
      <c r="H14" s="3" t="str">
        <f>IF(H$3=0,0,INDEX(Sheet1!RawDataCols,$C14,H$5))</f>
        <v xml:space="preserve">               </v>
      </c>
      <c r="I14" s="3" t="str">
        <f>IF(I$3=0,0,INDEX(Sheet1!RawDataCols,$C14,I$5))</f>
        <v xml:space="preserve">               </v>
      </c>
      <c r="J14" s="3" t="str">
        <f>IF(J$3=0,0,INDEX(Sheet1!RawDataCols,$C14,J$5))</f>
        <v xml:space="preserve">               </v>
      </c>
      <c r="K14" s="3" t="str">
        <f>IF(K$3=0,0,INDEX(Sheet1!RawDataCols,$C14,K$5))</f>
        <v xml:space="preserve">               </v>
      </c>
      <c r="L14" s="3" t="str">
        <f>IF(L$3=0,0,INDEX(Sheet1!RawDataCols,$C14,L$5))</f>
        <v xml:space="preserve">               </v>
      </c>
      <c r="M14" s="3" t="str">
        <f>IF(M$3=0,0,INDEX(Sheet1!RawDataCols,$C14,M$5))</f>
        <v xml:space="preserve">F012  </v>
      </c>
      <c r="N14" s="3" t="str">
        <f>IF(N$3=0,0,INDEX(Sheet1!RawDataCols,$C14,N$5))</f>
        <v>Foodland Revenue</v>
      </c>
      <c r="O14" s="3">
        <f>INDEX(Sheet1!RawDataCols,$C14,O$5)</f>
        <v>8</v>
      </c>
      <c r="P14" s="3" t="str">
        <f>INDEX(Sheet1!RawDataCols,$C14,P$5)</f>
        <v>Revenue</v>
      </c>
      <c r="Q14" s="3" t="str">
        <f>IF(Q$3=0,0,INDEX(Sheet1!RawDataCols,$C14,Q$5))</f>
        <v>I</v>
      </c>
      <c r="R14" s="3">
        <f t="shared" si="5"/>
        <v>-1</v>
      </c>
      <c r="S14" s="3">
        <f t="shared" si="6"/>
        <v>1</v>
      </c>
      <c r="T14" s="3">
        <f>IF(T$3=0,0,INDEX(Sheet1!RawDataCols,$C14,T$5)*$R14)</f>
        <v>0</v>
      </c>
      <c r="U14" s="3">
        <f>IF(U$3=0,0,INDEX(Sheet1!RawDataCols,$C14,U$5)*$R14)</f>
        <v>0</v>
      </c>
      <c r="V14" s="3">
        <f>IF(V$3=0,0,INDEX(Sheet1!RawDataCols,$C14,V$5)*$R14)</f>
        <v>0</v>
      </c>
      <c r="W14" s="3">
        <f>IF(W$3=0,0,INDEX(Sheet1!RawDataCols,$C14,W$5)*$R14)</f>
        <v>39000</v>
      </c>
      <c r="X14" s="3">
        <f>IF(X$3=0,0,INDEX(Sheet1!RawDataCols,$C14,X$5)*$R14)</f>
        <v>0</v>
      </c>
      <c r="Y14" s="3">
        <f>IF(Y$3=0,0,INDEX(Sheet1!RawDataCols,$C14,Y$5)*$R14)</f>
        <v>0</v>
      </c>
      <c r="Z14" s="3">
        <f>IF(Z$3=0,0,INDEX(Sheet1!RawDataCols,$C14,Z$5)*$R14)</f>
        <v>0</v>
      </c>
      <c r="AA14" s="3">
        <f>IF(AA$3=0,0,INDEX(Sheet1!RawDataCols,$C14,AA$5)*$R14)</f>
        <v>0</v>
      </c>
      <c r="AB14" s="3">
        <f>IF(AB$3=0,0,INDEX(Sheet1!RawDataCols,$C14,AB$5)*$R14)</f>
        <v>0</v>
      </c>
      <c r="AC14" s="3">
        <f>IF(AC$3=0,0,INDEX(Sheet1!RawDataCols,$C14,AC$5)*$R14)</f>
        <v>31100</v>
      </c>
      <c r="AD14" s="3">
        <f>IF(AD$3=0,0,INDEX(Sheet1!RawDataCols,$C14,AD$5)*$R14)</f>
        <v>0</v>
      </c>
      <c r="AE14" s="3">
        <f>IF(AE$3=0,0,INDEX(Sheet1!RawDataCols,$C14,AE$5)*$R14)</f>
        <v>0</v>
      </c>
      <c r="AF14" s="3">
        <f>IF(AF$3=0,0,INDEX(Sheet1!RawDataCols,$C14,AF$5)*$R14)</f>
        <v>0</v>
      </c>
      <c r="AG14" s="3">
        <f>IF(AG$3=0,0,INDEX(Sheet1!RawDataCols,$C14,AG$5)*$R14)</f>
        <v>0</v>
      </c>
      <c r="AH14" s="3">
        <f>IF(AH$3=0,0,INDEX(Sheet1!RawDataCols,$C14,AH$5)*$R14)</f>
        <v>0</v>
      </c>
      <c r="AI14" s="3">
        <f>IF(AI$3=0,0,INDEX(Sheet1!RawDataCols,$C14,AI$5)*$R14)</f>
        <v>31100</v>
      </c>
      <c r="AJ14" s="3">
        <f>IF(AJ$3=0,0,INDEX(Sheet1!RawDataCols,$C14,AJ$5)*$R14)</f>
        <v>0</v>
      </c>
      <c r="AK14" s="3">
        <f>IF(AK$3=0,0,INDEX(Sheet1!RawDataCols,$C14,AK$5)*$R14)</f>
        <v>0</v>
      </c>
      <c r="AL14" s="3">
        <f>IF(AL$3=0,0,INDEX(Sheet1!RawDataCols,$C14,AL$5)*$R14)</f>
        <v>0</v>
      </c>
      <c r="AM14" s="3">
        <f>IF(AM$3=0,0,INDEX(Sheet1!RawDataCols,$C14,AM$5)*$R14)</f>
        <v>0</v>
      </c>
      <c r="AN14" s="3">
        <f>IF(AN$3=0,0,INDEX(Sheet1!RawDataCols,$C14,AN$5)*$R14)</f>
        <v>0</v>
      </c>
      <c r="AO14" s="3">
        <f>IF(AO$3=0,0,INDEX(Sheet1!RawDataCols,$C14,AO$5)*$R14)</f>
        <v>0</v>
      </c>
      <c r="AP14" s="3">
        <f>IF(AP$3=0,0,INDEX(Sheet1!RawDataCols,$C14,AP$5)*$R14)</f>
        <v>0</v>
      </c>
      <c r="AQ14" s="3">
        <f>IF(AQ$3=0,0,INDEX(Sheet1!RawDataCols,$C14,AQ$5)*$R14)</f>
        <v>0</v>
      </c>
      <c r="AR14" s="3">
        <f>IF(AR$3=0,0,INDEX(Sheet1!RawDataCols,$C14,AR$5)*$R14)</f>
        <v>31100</v>
      </c>
      <c r="AS14" s="3">
        <f>IF(AS$3=0,0,INDEX(Sheet1!RawDataCols,$C14,AS$5)*$R14)</f>
        <v>15800</v>
      </c>
      <c r="AT14" s="3">
        <f>IF(AT$3=0,0,INDEX(Sheet1!RawDataCols,$C14,AT$5)*$R14)</f>
        <v>0</v>
      </c>
      <c r="AU14" s="3">
        <f>IF(AU$3=0,0,INDEX(Sheet1!RawDataCols,$C14,AU$5)*$R14)</f>
        <v>0</v>
      </c>
      <c r="AV14" s="3">
        <f>IF(AV$3=0,0,INDEX(Sheet1!RawDataCols,$C14,AV$5)*$R14)</f>
        <v>0</v>
      </c>
      <c r="AW14" s="3">
        <f>IF(AW$3=0,0,INDEX(Sheet1!RawDataCols,$C14,AW$5)*$R14)</f>
        <v>0</v>
      </c>
      <c r="AX14" s="3">
        <f>IF(AX$3=0,0,INDEX(Sheet1!RawDataCols,$C14,AX$5)*$R14)</f>
        <v>0</v>
      </c>
      <c r="AY14" s="3">
        <f>IF(AY$3=0,0,INDEX(Sheet1!RawDataCols,$C14,AY$5)*$R14)</f>
        <v>0</v>
      </c>
      <c r="AZ14" s="3">
        <f>IF(AZ$3=0,0,INDEX(Sheet1!RawDataCols,$C14,AZ$5)*$R14)</f>
        <v>0</v>
      </c>
      <c r="BA14" s="3">
        <f>IF(BA$3=0,0,INDEX(Sheet1!RawDataCols,$C14,BA$5)*$R14)</f>
        <v>31100</v>
      </c>
      <c r="BB14" s="3">
        <f>IF(BB$3=0,0,INDEX(Sheet1!RawDataCols,$C14,BB$5)*$R14)</f>
        <v>0</v>
      </c>
      <c r="BC14" s="3">
        <f>IF(BC$3=0,0,INDEX(Sheet1!RawDataCols,$C14,BC$5)*$R14)</f>
        <v>0</v>
      </c>
      <c r="BD14" s="3">
        <f>IF(BD$3=0,0,INDEX(Sheet1!RawDataCols,$C14,BD$5)*$R14)</f>
        <v>0</v>
      </c>
      <c r="BE14" s="3">
        <f>IF(BE$3=0,0,INDEX(Sheet1!RawDataCols,$C14,BE$5)*$R14)</f>
        <v>0</v>
      </c>
      <c r="BF14" s="3">
        <f>IF(BF$3=0,0,INDEX(Sheet1!RawDataCols,$C14,BF$5)*$R14)</f>
        <v>0</v>
      </c>
      <c r="BG14" s="179">
        <f>IF(BG$3=0,0,INDEX(Sheet1!RawDataCols,$C14,BG$5)*$R14)</f>
        <v>0</v>
      </c>
      <c r="BH14" s="33">
        <f t="shared" si="7"/>
        <v>15800</v>
      </c>
      <c r="BI14" s="33">
        <f t="shared" si="8"/>
        <v>0</v>
      </c>
      <c r="BJ14" s="33">
        <f t="shared" si="9"/>
        <v>163400</v>
      </c>
      <c r="BK14" s="3">
        <f>IF(BK$3=0,0,INDEX(Sheet1!RawDataCols,$C14,BK$5)*$R14)</f>
        <v>0</v>
      </c>
      <c r="BL14" s="3">
        <f>IF(BL$3=0,0,INDEX(Sheet1!RawDataCols,$C14,BL$5)*$R14)</f>
        <v>14671.333333</v>
      </c>
      <c r="BM14" s="3">
        <f>IF(BM$3=0,0,INDEX(Sheet1!RawDataCols,$C14,BM$5)*$R14)</f>
        <v>5311.6666660000001</v>
      </c>
      <c r="BN14" s="3">
        <f>IF(BN$3=0,0,INDEX(Sheet1!RawDataCols,$C14,BN$5)*$R14)</f>
        <v>0</v>
      </c>
      <c r="BO14" s="3">
        <f>IF(BO$3=0,0,INDEX(Sheet1!RawDataCols,$C14,BO$5)*$R14)</f>
        <v>0</v>
      </c>
      <c r="BP14" s="3">
        <f>IF(BP$3=0,0,INDEX(Sheet1!RawDataCols,$C14,BP$5)*$R14)</f>
        <v>118870</v>
      </c>
      <c r="BQ14" s="3">
        <f t="shared" si="10"/>
        <v>0</v>
      </c>
      <c r="BR14" s="3">
        <f t="shared" si="11"/>
        <v>0</v>
      </c>
      <c r="BS14" s="3">
        <f t="shared" si="12"/>
        <v>15800</v>
      </c>
      <c r="BT14" s="3">
        <f t="shared" si="13"/>
        <v>15800</v>
      </c>
      <c r="BU14" s="3" t="str">
        <f>INDEX(Sheet1!$BS$2:$BS$1000,MATCH($A14,Sheet1!$A$2:$A$1000,0))</f>
        <v>01</v>
      </c>
      <c r="BV14" s="3">
        <f>INDEX(Sheet1!$BT$2:$BT$1000,MATCH($A14,Sheet1!$A$2:$A$1000,0))</f>
        <v>-15800</v>
      </c>
    </row>
    <row r="15" spans="1:74" x14ac:dyDescent="0.2">
      <c r="A15" s="269" t="s">
        <v>547</v>
      </c>
      <c r="B15" s="3" t="e">
        <f>MATCH($A15,Sheet1!ACCOUNTNO,0)</f>
        <v>#N/A</v>
      </c>
      <c r="C15" s="3">
        <f t="shared" si="4"/>
        <v>65000</v>
      </c>
      <c r="D15" s="3">
        <f>IF(D$3=0,0,INDEX(Sheet1!RawDataCols,$C15,D$5))</f>
        <v>0</v>
      </c>
      <c r="E15" s="3">
        <f>IF(E$3=0,0,INDEX(Sheet1!RawDataCols,$C15,E$5))</f>
        <v>0</v>
      </c>
      <c r="F15" s="3">
        <f>IF(F$3=0,0,INDEX(Sheet1!RawDataCols,$C15,F$5))</f>
        <v>0</v>
      </c>
      <c r="G15" s="3">
        <f>IF(G$3=0,0,INDEX(Sheet1!RawDataCols,$C15,G$5))</f>
        <v>0</v>
      </c>
      <c r="H15" s="3">
        <f>IF(H$3=0,0,INDEX(Sheet1!RawDataCols,$C15,H$5))</f>
        <v>0</v>
      </c>
      <c r="I15" s="3">
        <f>IF(I$3=0,0,INDEX(Sheet1!RawDataCols,$C15,I$5))</f>
        <v>0</v>
      </c>
      <c r="J15" s="3">
        <f>IF(J$3=0,0,INDEX(Sheet1!RawDataCols,$C15,J$5))</f>
        <v>0</v>
      </c>
      <c r="K15" s="3">
        <f>IF(K$3=0,0,INDEX(Sheet1!RawDataCols,$C15,K$5))</f>
        <v>0</v>
      </c>
      <c r="L15" s="3">
        <f>IF(L$3=0,0,INDEX(Sheet1!RawDataCols,$C15,L$5))</f>
        <v>0</v>
      </c>
      <c r="M15" s="3">
        <f>IF(M$3=0,0,INDEX(Sheet1!RawDataCols,$C15,M$5))</f>
        <v>0</v>
      </c>
      <c r="N15" s="3">
        <f>IF(N$3=0,0,INDEX(Sheet1!RawDataCols,$C15,N$5))</f>
        <v>0</v>
      </c>
      <c r="O15" s="3">
        <f>INDEX(Sheet1!RawDataCols,$C15,O$5)</f>
        <v>0</v>
      </c>
      <c r="P15" s="3">
        <f>INDEX(Sheet1!RawDataCols,$C15,P$5)</f>
        <v>0</v>
      </c>
      <c r="Q15" s="3">
        <f>IF(Q$3=0,0,INDEX(Sheet1!RawDataCols,$C15,Q$5))</f>
        <v>0</v>
      </c>
      <c r="R15" s="3">
        <f t="shared" si="5"/>
        <v>1</v>
      </c>
      <c r="S15" s="3">
        <f t="shared" si="6"/>
        <v>-1</v>
      </c>
      <c r="T15" s="3">
        <f>IF(T$3=0,0,INDEX(Sheet1!RawDataCols,$C15,T$5)*$R15)</f>
        <v>0</v>
      </c>
      <c r="U15" s="3">
        <f>IF(U$3=0,0,INDEX(Sheet1!RawDataCols,$C15,U$5)*$R15)</f>
        <v>0</v>
      </c>
      <c r="V15" s="3">
        <f>IF(V$3=0,0,INDEX(Sheet1!RawDataCols,$C15,V$5)*$R15)</f>
        <v>0</v>
      </c>
      <c r="W15" s="3">
        <f>IF(W$3=0,0,INDEX(Sheet1!RawDataCols,$C15,W$5)*$R15)</f>
        <v>0</v>
      </c>
      <c r="X15" s="3">
        <f>IF(X$3=0,0,INDEX(Sheet1!RawDataCols,$C15,X$5)*$R15)</f>
        <v>0</v>
      </c>
      <c r="Y15" s="3">
        <f>IF(Y$3=0,0,INDEX(Sheet1!RawDataCols,$C15,Y$5)*$R15)</f>
        <v>0</v>
      </c>
      <c r="Z15" s="3">
        <f>IF(Z$3=0,0,INDEX(Sheet1!RawDataCols,$C15,Z$5)*$R15)</f>
        <v>0</v>
      </c>
      <c r="AA15" s="3">
        <f>IF(AA$3=0,0,INDEX(Sheet1!RawDataCols,$C15,AA$5)*$R15)</f>
        <v>0</v>
      </c>
      <c r="AB15" s="3">
        <f>IF(AB$3=0,0,INDEX(Sheet1!RawDataCols,$C15,AB$5)*$R15)</f>
        <v>0</v>
      </c>
      <c r="AC15" s="3">
        <f>IF(AC$3=0,0,INDEX(Sheet1!RawDataCols,$C15,AC$5)*$R15)</f>
        <v>0</v>
      </c>
      <c r="AD15" s="3">
        <f>IF(AD$3=0,0,INDEX(Sheet1!RawDataCols,$C15,AD$5)*$R15)</f>
        <v>0</v>
      </c>
      <c r="AE15" s="3">
        <f>IF(AE$3=0,0,INDEX(Sheet1!RawDataCols,$C15,AE$5)*$R15)</f>
        <v>0</v>
      </c>
      <c r="AF15" s="3">
        <f>IF(AF$3=0,0,INDEX(Sheet1!RawDataCols,$C15,AF$5)*$R15)</f>
        <v>0</v>
      </c>
      <c r="AG15" s="3">
        <f>IF(AG$3=0,0,INDEX(Sheet1!RawDataCols,$C15,AG$5)*$R15)</f>
        <v>0</v>
      </c>
      <c r="AH15" s="3">
        <f>IF(AH$3=0,0,INDEX(Sheet1!RawDataCols,$C15,AH$5)*$R15)</f>
        <v>0</v>
      </c>
      <c r="AI15" s="3">
        <f>IF(AI$3=0,0,INDEX(Sheet1!RawDataCols,$C15,AI$5)*$R15)</f>
        <v>0</v>
      </c>
      <c r="AJ15" s="3">
        <f>IF(AJ$3=0,0,INDEX(Sheet1!RawDataCols,$C15,AJ$5)*$R15)</f>
        <v>0</v>
      </c>
      <c r="AK15" s="3">
        <f>IF(AK$3=0,0,INDEX(Sheet1!RawDataCols,$C15,AK$5)*$R15)</f>
        <v>0</v>
      </c>
      <c r="AL15" s="3">
        <f>IF(AL$3=0,0,INDEX(Sheet1!RawDataCols,$C15,AL$5)*$R15)</f>
        <v>0</v>
      </c>
      <c r="AM15" s="3">
        <f>IF(AM$3=0,0,INDEX(Sheet1!RawDataCols,$C15,AM$5)*$R15)</f>
        <v>0</v>
      </c>
      <c r="AN15" s="3">
        <f>IF(AN$3=0,0,INDEX(Sheet1!RawDataCols,$C15,AN$5)*$R15)</f>
        <v>0</v>
      </c>
      <c r="AO15" s="3">
        <f>IF(AO$3=0,0,INDEX(Sheet1!RawDataCols,$C15,AO$5)*$R15)</f>
        <v>0</v>
      </c>
      <c r="AP15" s="3">
        <f>IF(AP$3=0,0,INDEX(Sheet1!RawDataCols,$C15,AP$5)*$R15)</f>
        <v>0</v>
      </c>
      <c r="AQ15" s="3">
        <f>IF(AQ$3=0,0,INDEX(Sheet1!RawDataCols,$C15,AQ$5)*$R15)</f>
        <v>0</v>
      </c>
      <c r="AR15" s="3">
        <f>IF(AR$3=0,0,INDEX(Sheet1!RawDataCols,$C15,AR$5)*$R15)</f>
        <v>0</v>
      </c>
      <c r="AS15" s="3">
        <f>IF(AS$3=0,0,INDEX(Sheet1!RawDataCols,$C15,AS$5)*$R15)</f>
        <v>0</v>
      </c>
      <c r="AT15" s="3">
        <f>IF(AT$3=0,0,INDEX(Sheet1!RawDataCols,$C15,AT$5)*$R15)</f>
        <v>0</v>
      </c>
      <c r="AU15" s="3">
        <f>IF(AU$3=0,0,INDEX(Sheet1!RawDataCols,$C15,AU$5)*$R15)</f>
        <v>0</v>
      </c>
      <c r="AV15" s="3">
        <f>IF(AV$3=0,0,INDEX(Sheet1!RawDataCols,$C15,AV$5)*$R15)</f>
        <v>0</v>
      </c>
      <c r="AW15" s="3">
        <f>IF(AW$3=0,0,INDEX(Sheet1!RawDataCols,$C15,AW$5)*$R15)</f>
        <v>0</v>
      </c>
      <c r="AX15" s="3">
        <f>IF(AX$3=0,0,INDEX(Sheet1!RawDataCols,$C15,AX$5)*$R15)</f>
        <v>0</v>
      </c>
      <c r="AY15" s="3">
        <f>IF(AY$3=0,0,INDEX(Sheet1!RawDataCols,$C15,AY$5)*$R15)</f>
        <v>0</v>
      </c>
      <c r="AZ15" s="3">
        <f>IF(AZ$3=0,0,INDEX(Sheet1!RawDataCols,$C15,AZ$5)*$R15)</f>
        <v>0</v>
      </c>
      <c r="BA15" s="3">
        <f>IF(BA$3=0,0,INDEX(Sheet1!RawDataCols,$C15,BA$5)*$R15)</f>
        <v>0</v>
      </c>
      <c r="BB15" s="3">
        <f>IF(BB$3=0,0,INDEX(Sheet1!RawDataCols,$C15,BB$5)*$R15)</f>
        <v>0</v>
      </c>
      <c r="BC15" s="3">
        <f>IF(BC$3=0,0,INDEX(Sheet1!RawDataCols,$C15,BC$5)*$R15)</f>
        <v>0</v>
      </c>
      <c r="BD15" s="3">
        <f>IF(BD$3=0,0,INDEX(Sheet1!RawDataCols,$C15,BD$5)*$R15)</f>
        <v>0</v>
      </c>
      <c r="BE15" s="3">
        <f>IF(BE$3=0,0,INDEX(Sheet1!RawDataCols,$C15,BE$5)*$R15)</f>
        <v>0</v>
      </c>
      <c r="BF15" s="3">
        <f>IF(BF$3=0,0,INDEX(Sheet1!RawDataCols,$C15,BF$5)*$R15)</f>
        <v>0</v>
      </c>
      <c r="BG15" s="179">
        <f>IF(BG$3=0,0,INDEX(Sheet1!RawDataCols,$C15,BG$5)*$R15)</f>
        <v>0</v>
      </c>
      <c r="BH15" s="33">
        <f t="shared" si="7"/>
        <v>0</v>
      </c>
      <c r="BI15" s="33">
        <f t="shared" si="8"/>
        <v>0</v>
      </c>
      <c r="BJ15" s="33">
        <f t="shared" si="9"/>
        <v>0</v>
      </c>
      <c r="BK15" s="3">
        <f>IF(BK$3=0,0,INDEX(Sheet1!RawDataCols,$C15,BK$5)*$R15)</f>
        <v>0</v>
      </c>
      <c r="BL15" s="3">
        <f>IF(BL$3=0,0,INDEX(Sheet1!RawDataCols,$C15,BL$5)*$R15)</f>
        <v>0</v>
      </c>
      <c r="BM15" s="3">
        <f>IF(BM$3=0,0,INDEX(Sheet1!RawDataCols,$C15,BM$5)*$R15)</f>
        <v>0</v>
      </c>
      <c r="BN15" s="3">
        <f>IF(BN$3=0,0,INDEX(Sheet1!RawDataCols,$C15,BN$5)*$R15)</f>
        <v>0</v>
      </c>
      <c r="BO15" s="3">
        <f>IF(BO$3=0,0,INDEX(Sheet1!RawDataCols,$C15,BO$5)*$R15)</f>
        <v>0</v>
      </c>
      <c r="BP15" s="3">
        <f>IF(BP$3=0,0,INDEX(Sheet1!RawDataCols,$C15,BP$5)*$R15)</f>
        <v>0</v>
      </c>
      <c r="BQ15" s="3">
        <f t="shared" si="10"/>
        <v>0</v>
      </c>
      <c r="BR15" s="3">
        <f t="shared" si="11"/>
        <v>0</v>
      </c>
      <c r="BS15" s="3">
        <f t="shared" si="12"/>
        <v>0</v>
      </c>
      <c r="BT15" s="3">
        <f t="shared" si="13"/>
        <v>0</v>
      </c>
      <c r="BU15" s="3" t="e">
        <f>INDEX(Sheet1!$BS$2:$BS$1000,MATCH($A15,Sheet1!$A$2:$A$1000,0))</f>
        <v>#N/A</v>
      </c>
      <c r="BV15" s="3" t="e">
        <f>INDEX(Sheet1!$BT$2:$BT$1000,MATCH($A15,Sheet1!$A$2:$A$1000,0))</f>
        <v>#N/A</v>
      </c>
    </row>
    <row r="16" spans="1:74" x14ac:dyDescent="0.2">
      <c r="A16" s="11" t="s">
        <v>548</v>
      </c>
      <c r="B16" s="3">
        <f>MATCH($A16,Sheet1!ACCOUNTNO,0)</f>
        <v>8</v>
      </c>
      <c r="C16" s="3">
        <f t="shared" si="4"/>
        <v>8</v>
      </c>
      <c r="D16" s="3" t="str">
        <f>IF(D$3=0,0,INDEX(Sheet1!RawDataCols,$C16,D$5))</f>
        <v>10300D08</v>
      </c>
      <c r="E16" s="3" t="str">
        <f>IF(E$3=0,0,INDEX(Sheet1!RawDataCols,$C16,E$5))</f>
        <v xml:space="preserve">10300          </v>
      </c>
      <c r="F16" s="3" t="str">
        <f>IF(F$3=0,0,INDEX(Sheet1!RawDataCols,$C16,F$5))</f>
        <v xml:space="preserve">D08            </v>
      </c>
      <c r="G16" s="3" t="str">
        <f>IF(G$3=0,0,INDEX(Sheet1!RawDataCols,$C16,G$5))</f>
        <v xml:space="preserve">               </v>
      </c>
      <c r="H16" s="3" t="str">
        <f>IF(H$3=0,0,INDEX(Sheet1!RawDataCols,$C16,H$5))</f>
        <v xml:space="preserve">               </v>
      </c>
      <c r="I16" s="3" t="str">
        <f>IF(I$3=0,0,INDEX(Sheet1!RawDataCols,$C16,I$5))</f>
        <v xml:space="preserve">               </v>
      </c>
      <c r="J16" s="3" t="str">
        <f>IF(J$3=0,0,INDEX(Sheet1!RawDataCols,$C16,J$5))</f>
        <v xml:space="preserve">               </v>
      </c>
      <c r="K16" s="3" t="str">
        <f>IF(K$3=0,0,INDEX(Sheet1!RawDataCols,$C16,K$5))</f>
        <v xml:space="preserve">               </v>
      </c>
      <c r="L16" s="3" t="str">
        <f>IF(L$3=0,0,INDEX(Sheet1!RawDataCols,$C16,L$5))</f>
        <v xml:space="preserve">               </v>
      </c>
      <c r="M16" s="3" t="str">
        <f>IF(M$3=0,0,INDEX(Sheet1!RawDataCols,$C16,M$5))</f>
        <v xml:space="preserve">F012  </v>
      </c>
      <c r="N16" s="3" t="str">
        <f>IF(N$3=0,0,INDEX(Sheet1!RawDataCols,$C16,N$5))</f>
        <v>Online Income</v>
      </c>
      <c r="O16" s="3">
        <f>INDEX(Sheet1!RawDataCols,$C16,O$5)</f>
        <v>12</v>
      </c>
      <c r="P16" s="3" t="str">
        <f>INDEX(Sheet1!RawDataCols,$C16,P$5)</f>
        <v>Other Income</v>
      </c>
      <c r="Q16" s="3" t="str">
        <f>IF(Q$3=0,0,INDEX(Sheet1!RawDataCols,$C16,Q$5))</f>
        <v>I</v>
      </c>
      <c r="R16" s="3">
        <f t="shared" si="5"/>
        <v>-1</v>
      </c>
      <c r="S16" s="3">
        <f t="shared" si="6"/>
        <v>1</v>
      </c>
      <c r="T16" s="3">
        <f>IF(T$3=0,0,INDEX(Sheet1!RawDataCols,$C16,T$5)*$R16)</f>
        <v>0</v>
      </c>
      <c r="U16" s="3">
        <f>IF(U$3=0,0,INDEX(Sheet1!RawDataCols,$C16,U$5)*$R16)</f>
        <v>6622</v>
      </c>
      <c r="V16" s="3">
        <f>IF(V$3=0,0,INDEX(Sheet1!RawDataCols,$C16,V$5)*$R16)</f>
        <v>0</v>
      </c>
      <c r="W16" s="3">
        <f>IF(W$3=0,0,INDEX(Sheet1!RawDataCols,$C16,W$5)*$R16)</f>
        <v>4611.5</v>
      </c>
      <c r="X16" s="3">
        <f>IF(X$3=0,0,INDEX(Sheet1!RawDataCols,$C16,X$5)*$R16)</f>
        <v>14875</v>
      </c>
      <c r="Y16" s="3">
        <f>IF(Y$3=0,0,INDEX(Sheet1!RawDataCols,$C16,Y$5)*$R16)</f>
        <v>0</v>
      </c>
      <c r="Z16" s="3">
        <f>IF(Z$3=0,0,INDEX(Sheet1!RawDataCols,$C16,Z$5)*$R16)</f>
        <v>16525</v>
      </c>
      <c r="AA16" s="3">
        <f>IF(AA$3=0,0,INDEX(Sheet1!RawDataCols,$C16,AA$5)*$R16)</f>
        <v>7000</v>
      </c>
      <c r="AB16" s="3">
        <f>IF(AB$3=0,0,INDEX(Sheet1!RawDataCols,$C16,AB$5)*$R16)</f>
        <v>0</v>
      </c>
      <c r="AC16" s="3">
        <f>IF(AC$3=0,0,INDEX(Sheet1!RawDataCols,$C16,AC$5)*$R16)</f>
        <v>15240</v>
      </c>
      <c r="AD16" s="3">
        <f>IF(AD$3=0,0,INDEX(Sheet1!RawDataCols,$C16,AD$5)*$R16)</f>
        <v>6300</v>
      </c>
      <c r="AE16" s="3">
        <f>IF(AE$3=0,0,INDEX(Sheet1!RawDataCols,$C16,AE$5)*$R16)</f>
        <v>0</v>
      </c>
      <c r="AF16" s="3">
        <f>IF(AF$3=0,0,INDEX(Sheet1!RawDataCols,$C16,AF$5)*$R16)</f>
        <v>19620</v>
      </c>
      <c r="AG16" s="3">
        <f>IF(AG$3=0,0,INDEX(Sheet1!RawDataCols,$C16,AG$5)*$R16)</f>
        <v>5425</v>
      </c>
      <c r="AH16" s="3">
        <f>IF(AH$3=0,0,INDEX(Sheet1!RawDataCols,$C16,AH$5)*$R16)</f>
        <v>0</v>
      </c>
      <c r="AI16" s="3">
        <f>IF(AI$3=0,0,INDEX(Sheet1!RawDataCols,$C16,AI$5)*$R16)</f>
        <v>16831.25</v>
      </c>
      <c r="AJ16" s="3">
        <f>IF(AJ$3=0,0,INDEX(Sheet1!RawDataCols,$C16,AJ$5)*$R16)</f>
        <v>12250</v>
      </c>
      <c r="AK16" s="3">
        <f>IF(AK$3=0,0,INDEX(Sheet1!RawDataCols,$C16,AK$5)*$R16)</f>
        <v>0</v>
      </c>
      <c r="AL16" s="3">
        <f>IF(AL$3=0,0,INDEX(Sheet1!RawDataCols,$C16,AL$5)*$R16)</f>
        <v>12801.25</v>
      </c>
      <c r="AM16" s="3">
        <f>IF(AM$3=0,0,INDEX(Sheet1!RawDataCols,$C16,AM$5)*$R16)</f>
        <v>8175</v>
      </c>
      <c r="AN16" s="3">
        <f>IF(AN$3=0,0,INDEX(Sheet1!RawDataCols,$C16,AN$5)*$R16)</f>
        <v>8175</v>
      </c>
      <c r="AO16" s="3">
        <f>IF(AO$3=0,0,INDEX(Sheet1!RawDataCols,$C16,AO$5)*$R16)</f>
        <v>15020</v>
      </c>
      <c r="AP16" s="3">
        <f>IF(AP$3=0,0,INDEX(Sheet1!RawDataCols,$C16,AP$5)*$R16)</f>
        <v>7825</v>
      </c>
      <c r="AQ16" s="3">
        <f>IF(AQ$3=0,0,INDEX(Sheet1!RawDataCols,$C16,AQ$5)*$R16)</f>
        <v>7825</v>
      </c>
      <c r="AR16" s="3">
        <f>IF(AR$3=0,0,INDEX(Sheet1!RawDataCols,$C16,AR$5)*$R16)</f>
        <v>9370</v>
      </c>
      <c r="AS16" s="3">
        <f>IF(AS$3=0,0,INDEX(Sheet1!RawDataCols,$C16,AS$5)*$R16)</f>
        <v>20890</v>
      </c>
      <c r="AT16" s="3">
        <f>IF(AT$3=0,0,INDEX(Sheet1!RawDataCols,$C16,AT$5)*$R16)</f>
        <v>14260</v>
      </c>
      <c r="AU16" s="3">
        <f>IF(AU$3=0,0,INDEX(Sheet1!RawDataCols,$C16,AU$5)*$R16)</f>
        <v>20750</v>
      </c>
      <c r="AV16" s="3">
        <f>IF(AV$3=0,0,INDEX(Sheet1!RawDataCols,$C16,AV$5)*$R16)</f>
        <v>0</v>
      </c>
      <c r="AW16" s="3">
        <f>IF(AW$3=0,0,INDEX(Sheet1!RawDataCols,$C16,AW$5)*$R16)</f>
        <v>0</v>
      </c>
      <c r="AX16" s="3">
        <f>IF(AX$3=0,0,INDEX(Sheet1!RawDataCols,$C16,AX$5)*$R16)</f>
        <v>17200</v>
      </c>
      <c r="AY16" s="3">
        <f>IF(AY$3=0,0,INDEX(Sheet1!RawDataCols,$C16,AY$5)*$R16)</f>
        <v>0</v>
      </c>
      <c r="AZ16" s="3">
        <f>IF(AZ$3=0,0,INDEX(Sheet1!RawDataCols,$C16,AZ$5)*$R16)</f>
        <v>0</v>
      </c>
      <c r="BA16" s="3">
        <f>IF(BA$3=0,0,INDEX(Sheet1!RawDataCols,$C16,BA$5)*$R16)</f>
        <v>14765.9</v>
      </c>
      <c r="BB16" s="3">
        <f>IF(BB$3=0,0,INDEX(Sheet1!RawDataCols,$C16,BB$5)*$R16)</f>
        <v>149.38</v>
      </c>
      <c r="BC16" s="3">
        <f>IF(BC$3=0,0,INDEX(Sheet1!RawDataCols,$C16,BC$5)*$R16)</f>
        <v>0</v>
      </c>
      <c r="BD16" s="3">
        <f>IF(BD$3=0,0,INDEX(Sheet1!RawDataCols,$C16,BD$5)*$R16)</f>
        <v>6776.3</v>
      </c>
      <c r="BE16" s="3">
        <f>IF(BE$3=0,0,INDEX(Sheet1!RawDataCols,$C16,BE$5)*$R16)</f>
        <v>149.38</v>
      </c>
      <c r="BF16" s="3">
        <f>IF(BF$3=0,0,INDEX(Sheet1!RawDataCols,$C16,BF$5)*$R16)</f>
        <v>0</v>
      </c>
      <c r="BG16" s="179">
        <f>IF(BG$3=0,0,INDEX(Sheet1!RawDataCols,$C16,BG$5)*$R16)</f>
        <v>6776.3</v>
      </c>
      <c r="BH16" s="33">
        <f t="shared" si="7"/>
        <v>89511.38</v>
      </c>
      <c r="BI16" s="33">
        <f t="shared" si="8"/>
        <v>30260</v>
      </c>
      <c r="BJ16" s="33">
        <f t="shared" si="9"/>
        <v>169511.19999999998</v>
      </c>
      <c r="BK16" s="3">
        <f>IF(BK$3=0,0,INDEX(Sheet1!RawDataCols,$C16,BK$5)*$R16)</f>
        <v>1891.25</v>
      </c>
      <c r="BL16" s="3">
        <f>IF(BL$3=0,0,INDEX(Sheet1!RawDataCols,$C16,BL$5)*$R16)</f>
        <v>10021.43125</v>
      </c>
      <c r="BM16" s="3">
        <f>IF(BM$3=0,0,INDEX(Sheet1!RawDataCols,$C16,BM$5)*$R16)</f>
        <v>5946.2468749999998</v>
      </c>
      <c r="BN16" s="3">
        <f>IF(BN$3=0,0,INDEX(Sheet1!RawDataCols,$C16,BN$5)*$R16)</f>
        <v>3337.6068749999999</v>
      </c>
      <c r="BO16" s="3">
        <f>IF(BO$3=0,0,INDEX(Sheet1!RawDataCols,$C16,BO$5)*$R16)</f>
        <v>2039.375</v>
      </c>
      <c r="BP16" s="3">
        <f>IF(BP$3=0,0,INDEX(Sheet1!RawDataCols,$C16,BP$5)*$R16)</f>
        <v>74713.899999999994</v>
      </c>
      <c r="BQ16" s="3">
        <f t="shared" si="10"/>
        <v>28497</v>
      </c>
      <c r="BR16" s="3">
        <f t="shared" si="11"/>
        <v>23975</v>
      </c>
      <c r="BS16" s="3">
        <f t="shared" si="12"/>
        <v>36890</v>
      </c>
      <c r="BT16" s="3">
        <f t="shared" si="13"/>
        <v>37039.379999999997</v>
      </c>
      <c r="BU16" s="3" t="str">
        <f>INDEX(Sheet1!$BS$2:$BS$1000,MATCH($A16,Sheet1!$A$2:$A$1000,0))</f>
        <v>05</v>
      </c>
      <c r="BV16" s="3">
        <f>INDEX(Sheet1!$BT$2:$BT$1000,MATCH($A16,Sheet1!$A$2:$A$1000,0))</f>
        <v>-37039.379999999997</v>
      </c>
    </row>
    <row r="17" spans="1:74" x14ac:dyDescent="0.2">
      <c r="A17" s="269" t="s">
        <v>549</v>
      </c>
      <c r="B17" s="3" t="e">
        <f>MATCH($A17,Sheet1!ACCOUNTNO,0)</f>
        <v>#N/A</v>
      </c>
      <c r="C17" s="3">
        <f t="shared" si="4"/>
        <v>65000</v>
      </c>
      <c r="D17" s="3">
        <f>IF(D$3=0,0,INDEX(Sheet1!RawDataCols,$C17,D$5))</f>
        <v>0</v>
      </c>
      <c r="E17" s="3">
        <f>IF(E$3=0,0,INDEX(Sheet1!RawDataCols,$C17,E$5))</f>
        <v>0</v>
      </c>
      <c r="F17" s="3">
        <f>IF(F$3=0,0,INDEX(Sheet1!RawDataCols,$C17,F$5))</f>
        <v>0</v>
      </c>
      <c r="G17" s="3">
        <f>IF(G$3=0,0,INDEX(Sheet1!RawDataCols,$C17,G$5))</f>
        <v>0</v>
      </c>
      <c r="H17" s="3">
        <f>IF(H$3=0,0,INDEX(Sheet1!RawDataCols,$C17,H$5))</f>
        <v>0</v>
      </c>
      <c r="I17" s="3">
        <f>IF(I$3=0,0,INDEX(Sheet1!RawDataCols,$C17,I$5))</f>
        <v>0</v>
      </c>
      <c r="J17" s="3">
        <f>IF(J$3=0,0,INDEX(Sheet1!RawDataCols,$C17,J$5))</f>
        <v>0</v>
      </c>
      <c r="K17" s="3">
        <f>IF(K$3=0,0,INDEX(Sheet1!RawDataCols,$C17,K$5))</f>
        <v>0</v>
      </c>
      <c r="L17" s="3">
        <f>IF(L$3=0,0,INDEX(Sheet1!RawDataCols,$C17,L$5))</f>
        <v>0</v>
      </c>
      <c r="M17" s="3">
        <f>IF(M$3=0,0,INDEX(Sheet1!RawDataCols,$C17,M$5))</f>
        <v>0</v>
      </c>
      <c r="N17" s="3">
        <f>IF(N$3=0,0,INDEX(Sheet1!RawDataCols,$C17,N$5))</f>
        <v>0</v>
      </c>
      <c r="O17" s="3">
        <f>INDEX(Sheet1!RawDataCols,$C17,O$5)</f>
        <v>0</v>
      </c>
      <c r="P17" s="3">
        <f>INDEX(Sheet1!RawDataCols,$C17,P$5)</f>
        <v>0</v>
      </c>
      <c r="Q17" s="3">
        <f>IF(Q$3=0,0,INDEX(Sheet1!RawDataCols,$C17,Q$5))</f>
        <v>0</v>
      </c>
      <c r="R17" s="3">
        <f t="shared" si="5"/>
        <v>1</v>
      </c>
      <c r="S17" s="3">
        <f t="shared" si="6"/>
        <v>-1</v>
      </c>
      <c r="T17" s="3">
        <f>IF(T$3=0,0,INDEX(Sheet1!RawDataCols,$C17,T$5)*$R17)</f>
        <v>0</v>
      </c>
      <c r="U17" s="3">
        <f>IF(U$3=0,0,INDEX(Sheet1!RawDataCols,$C17,U$5)*$R17)</f>
        <v>0</v>
      </c>
      <c r="V17" s="3">
        <f>IF(V$3=0,0,INDEX(Sheet1!RawDataCols,$C17,V$5)*$R17)</f>
        <v>0</v>
      </c>
      <c r="W17" s="3">
        <f>IF(W$3=0,0,INDEX(Sheet1!RawDataCols,$C17,W$5)*$R17)</f>
        <v>0</v>
      </c>
      <c r="X17" s="3">
        <f>IF(X$3=0,0,INDEX(Sheet1!RawDataCols,$C17,X$5)*$R17)</f>
        <v>0</v>
      </c>
      <c r="Y17" s="3">
        <f>IF(Y$3=0,0,INDEX(Sheet1!RawDataCols,$C17,Y$5)*$R17)</f>
        <v>0</v>
      </c>
      <c r="Z17" s="3">
        <f>IF(Z$3=0,0,INDEX(Sheet1!RawDataCols,$C17,Z$5)*$R17)</f>
        <v>0</v>
      </c>
      <c r="AA17" s="3">
        <f>IF(AA$3=0,0,INDEX(Sheet1!RawDataCols,$C17,AA$5)*$R17)</f>
        <v>0</v>
      </c>
      <c r="AB17" s="3">
        <f>IF(AB$3=0,0,INDEX(Sheet1!RawDataCols,$C17,AB$5)*$R17)</f>
        <v>0</v>
      </c>
      <c r="AC17" s="3">
        <f>IF(AC$3=0,0,INDEX(Sheet1!RawDataCols,$C17,AC$5)*$R17)</f>
        <v>0</v>
      </c>
      <c r="AD17" s="3">
        <f>IF(AD$3=0,0,INDEX(Sheet1!RawDataCols,$C17,AD$5)*$R17)</f>
        <v>0</v>
      </c>
      <c r="AE17" s="3">
        <f>IF(AE$3=0,0,INDEX(Sheet1!RawDataCols,$C17,AE$5)*$R17)</f>
        <v>0</v>
      </c>
      <c r="AF17" s="3">
        <f>IF(AF$3=0,0,INDEX(Sheet1!RawDataCols,$C17,AF$5)*$R17)</f>
        <v>0</v>
      </c>
      <c r="AG17" s="3">
        <f>IF(AG$3=0,0,INDEX(Sheet1!RawDataCols,$C17,AG$5)*$R17)</f>
        <v>0</v>
      </c>
      <c r="AH17" s="3">
        <f>IF(AH$3=0,0,INDEX(Sheet1!RawDataCols,$C17,AH$5)*$R17)</f>
        <v>0</v>
      </c>
      <c r="AI17" s="3">
        <f>IF(AI$3=0,0,INDEX(Sheet1!RawDataCols,$C17,AI$5)*$R17)</f>
        <v>0</v>
      </c>
      <c r="AJ17" s="3">
        <f>IF(AJ$3=0,0,INDEX(Sheet1!RawDataCols,$C17,AJ$5)*$R17)</f>
        <v>0</v>
      </c>
      <c r="AK17" s="3">
        <f>IF(AK$3=0,0,INDEX(Sheet1!RawDataCols,$C17,AK$5)*$R17)</f>
        <v>0</v>
      </c>
      <c r="AL17" s="3">
        <f>IF(AL$3=0,0,INDEX(Sheet1!RawDataCols,$C17,AL$5)*$R17)</f>
        <v>0</v>
      </c>
      <c r="AM17" s="3">
        <f>IF(AM$3=0,0,INDEX(Sheet1!RawDataCols,$C17,AM$5)*$R17)</f>
        <v>0</v>
      </c>
      <c r="AN17" s="3">
        <f>IF(AN$3=0,0,INDEX(Sheet1!RawDataCols,$C17,AN$5)*$R17)</f>
        <v>0</v>
      </c>
      <c r="AO17" s="3">
        <f>IF(AO$3=0,0,INDEX(Sheet1!RawDataCols,$C17,AO$5)*$R17)</f>
        <v>0</v>
      </c>
      <c r="AP17" s="3">
        <f>IF(AP$3=0,0,INDEX(Sheet1!RawDataCols,$C17,AP$5)*$R17)</f>
        <v>0</v>
      </c>
      <c r="AQ17" s="3">
        <f>IF(AQ$3=0,0,INDEX(Sheet1!RawDataCols,$C17,AQ$5)*$R17)</f>
        <v>0</v>
      </c>
      <c r="AR17" s="3">
        <f>IF(AR$3=0,0,INDEX(Sheet1!RawDataCols,$C17,AR$5)*$R17)</f>
        <v>0</v>
      </c>
      <c r="AS17" s="3">
        <f>IF(AS$3=0,0,INDEX(Sheet1!RawDataCols,$C17,AS$5)*$R17)</f>
        <v>0</v>
      </c>
      <c r="AT17" s="3">
        <f>IF(AT$3=0,0,INDEX(Sheet1!RawDataCols,$C17,AT$5)*$R17)</f>
        <v>0</v>
      </c>
      <c r="AU17" s="3">
        <f>IF(AU$3=0,0,INDEX(Sheet1!RawDataCols,$C17,AU$5)*$R17)</f>
        <v>0</v>
      </c>
      <c r="AV17" s="3">
        <f>IF(AV$3=0,0,INDEX(Sheet1!RawDataCols,$C17,AV$5)*$R17)</f>
        <v>0</v>
      </c>
      <c r="AW17" s="3">
        <f>IF(AW$3=0,0,INDEX(Sheet1!RawDataCols,$C17,AW$5)*$R17)</f>
        <v>0</v>
      </c>
      <c r="AX17" s="3">
        <f>IF(AX$3=0,0,INDEX(Sheet1!RawDataCols,$C17,AX$5)*$R17)</f>
        <v>0</v>
      </c>
      <c r="AY17" s="3">
        <f>IF(AY$3=0,0,INDEX(Sheet1!RawDataCols,$C17,AY$5)*$R17)</f>
        <v>0</v>
      </c>
      <c r="AZ17" s="3">
        <f>IF(AZ$3=0,0,INDEX(Sheet1!RawDataCols,$C17,AZ$5)*$R17)</f>
        <v>0</v>
      </c>
      <c r="BA17" s="3">
        <f>IF(BA$3=0,0,INDEX(Sheet1!RawDataCols,$C17,BA$5)*$R17)</f>
        <v>0</v>
      </c>
      <c r="BB17" s="3">
        <f>IF(BB$3=0,0,INDEX(Sheet1!RawDataCols,$C17,BB$5)*$R17)</f>
        <v>0</v>
      </c>
      <c r="BC17" s="3">
        <f>IF(BC$3=0,0,INDEX(Sheet1!RawDataCols,$C17,BC$5)*$R17)</f>
        <v>0</v>
      </c>
      <c r="BD17" s="3">
        <f>IF(BD$3=0,0,INDEX(Sheet1!RawDataCols,$C17,BD$5)*$R17)</f>
        <v>0</v>
      </c>
      <c r="BE17" s="3">
        <f>IF(BE$3=0,0,INDEX(Sheet1!RawDataCols,$C17,BE$5)*$R17)</f>
        <v>0</v>
      </c>
      <c r="BF17" s="3">
        <f>IF(BF$3=0,0,INDEX(Sheet1!RawDataCols,$C17,BF$5)*$R17)</f>
        <v>0</v>
      </c>
      <c r="BG17" s="179">
        <f>IF(BG$3=0,0,INDEX(Sheet1!RawDataCols,$C17,BG$5)*$R17)</f>
        <v>0</v>
      </c>
      <c r="BH17" s="33">
        <f t="shared" si="7"/>
        <v>0</v>
      </c>
      <c r="BI17" s="33">
        <f t="shared" si="8"/>
        <v>0</v>
      </c>
      <c r="BJ17" s="33">
        <f t="shared" si="9"/>
        <v>0</v>
      </c>
      <c r="BK17" s="3">
        <f>IF(BK$3=0,0,INDEX(Sheet1!RawDataCols,$C17,BK$5)*$R17)</f>
        <v>0</v>
      </c>
      <c r="BL17" s="3">
        <f>IF(BL$3=0,0,INDEX(Sheet1!RawDataCols,$C17,BL$5)*$R17)</f>
        <v>0</v>
      </c>
      <c r="BM17" s="3">
        <f>IF(BM$3=0,0,INDEX(Sheet1!RawDataCols,$C17,BM$5)*$R17)</f>
        <v>0</v>
      </c>
      <c r="BN17" s="3">
        <f>IF(BN$3=0,0,INDEX(Sheet1!RawDataCols,$C17,BN$5)*$R17)</f>
        <v>0</v>
      </c>
      <c r="BO17" s="3">
        <f>IF(BO$3=0,0,INDEX(Sheet1!RawDataCols,$C17,BO$5)*$R17)</f>
        <v>0</v>
      </c>
      <c r="BP17" s="3">
        <f>IF(BP$3=0,0,INDEX(Sheet1!RawDataCols,$C17,BP$5)*$R17)</f>
        <v>0</v>
      </c>
      <c r="BQ17" s="3">
        <f t="shared" si="10"/>
        <v>0</v>
      </c>
      <c r="BR17" s="3">
        <f t="shared" si="11"/>
        <v>0</v>
      </c>
      <c r="BS17" s="3">
        <f t="shared" si="12"/>
        <v>0</v>
      </c>
      <c r="BT17" s="3">
        <f t="shared" si="13"/>
        <v>0</v>
      </c>
      <c r="BU17" s="3" t="e">
        <f>INDEX(Sheet1!$BS$2:$BS$1000,MATCH($A17,Sheet1!$A$2:$A$1000,0))</f>
        <v>#N/A</v>
      </c>
      <c r="BV17" s="3" t="e">
        <f>INDEX(Sheet1!$BT$2:$BT$1000,MATCH($A17,Sheet1!$A$2:$A$1000,0))</f>
        <v>#N/A</v>
      </c>
    </row>
    <row r="18" spans="1:74" x14ac:dyDescent="0.2">
      <c r="A18" s="269" t="s">
        <v>550</v>
      </c>
      <c r="B18" s="3" t="e">
        <f>MATCH($A18,Sheet1!ACCOUNTNO,0)</f>
        <v>#N/A</v>
      </c>
      <c r="C18" s="3">
        <f t="shared" si="4"/>
        <v>65000</v>
      </c>
      <c r="D18" s="3">
        <f>IF(D$3=0,0,INDEX(Sheet1!RawDataCols,$C18,D$5))</f>
        <v>0</v>
      </c>
      <c r="E18" s="3">
        <f>IF(E$3=0,0,INDEX(Sheet1!RawDataCols,$C18,E$5))</f>
        <v>0</v>
      </c>
      <c r="F18" s="3">
        <f>IF(F$3=0,0,INDEX(Sheet1!RawDataCols,$C18,F$5))</f>
        <v>0</v>
      </c>
      <c r="G18" s="3">
        <f>IF(G$3=0,0,INDEX(Sheet1!RawDataCols,$C18,G$5))</f>
        <v>0</v>
      </c>
      <c r="H18" s="3">
        <f>IF(H$3=0,0,INDEX(Sheet1!RawDataCols,$C18,H$5))</f>
        <v>0</v>
      </c>
      <c r="I18" s="3">
        <f>IF(I$3=0,0,INDEX(Sheet1!RawDataCols,$C18,I$5))</f>
        <v>0</v>
      </c>
      <c r="J18" s="3">
        <f>IF(J$3=0,0,INDEX(Sheet1!RawDataCols,$C18,J$5))</f>
        <v>0</v>
      </c>
      <c r="K18" s="3">
        <f>IF(K$3=0,0,INDEX(Sheet1!RawDataCols,$C18,K$5))</f>
        <v>0</v>
      </c>
      <c r="L18" s="3">
        <f>IF(L$3=0,0,INDEX(Sheet1!RawDataCols,$C18,L$5))</f>
        <v>0</v>
      </c>
      <c r="M18" s="3">
        <f>IF(M$3=0,0,INDEX(Sheet1!RawDataCols,$C18,M$5))</f>
        <v>0</v>
      </c>
      <c r="N18" s="3">
        <f>IF(N$3=0,0,INDEX(Sheet1!RawDataCols,$C18,N$5))</f>
        <v>0</v>
      </c>
      <c r="O18" s="3">
        <f>INDEX(Sheet1!RawDataCols,$C18,O$5)</f>
        <v>0</v>
      </c>
      <c r="P18" s="3">
        <f>INDEX(Sheet1!RawDataCols,$C18,P$5)</f>
        <v>0</v>
      </c>
      <c r="Q18" s="3">
        <f>IF(Q$3=0,0,INDEX(Sheet1!RawDataCols,$C18,Q$5))</f>
        <v>0</v>
      </c>
      <c r="R18" s="3">
        <f t="shared" si="5"/>
        <v>1</v>
      </c>
      <c r="S18" s="3">
        <f t="shared" si="6"/>
        <v>-1</v>
      </c>
      <c r="T18" s="3">
        <f>IF(T$3=0,0,INDEX(Sheet1!RawDataCols,$C18,T$5)*$R18)</f>
        <v>0</v>
      </c>
      <c r="U18" s="3">
        <f>IF(U$3=0,0,INDEX(Sheet1!RawDataCols,$C18,U$5)*$R18)</f>
        <v>0</v>
      </c>
      <c r="V18" s="3">
        <f>IF(V$3=0,0,INDEX(Sheet1!RawDataCols,$C18,V$5)*$R18)</f>
        <v>0</v>
      </c>
      <c r="W18" s="3">
        <f>IF(W$3=0,0,INDEX(Sheet1!RawDataCols,$C18,W$5)*$R18)</f>
        <v>0</v>
      </c>
      <c r="X18" s="3">
        <f>IF(X$3=0,0,INDEX(Sheet1!RawDataCols,$C18,X$5)*$R18)</f>
        <v>0</v>
      </c>
      <c r="Y18" s="3">
        <f>IF(Y$3=0,0,INDEX(Sheet1!RawDataCols,$C18,Y$5)*$R18)</f>
        <v>0</v>
      </c>
      <c r="Z18" s="3">
        <f>IF(Z$3=0,0,INDEX(Sheet1!RawDataCols,$C18,Z$5)*$R18)</f>
        <v>0</v>
      </c>
      <c r="AA18" s="3">
        <f>IF(AA$3=0,0,INDEX(Sheet1!RawDataCols,$C18,AA$5)*$R18)</f>
        <v>0</v>
      </c>
      <c r="AB18" s="3">
        <f>IF(AB$3=0,0,INDEX(Sheet1!RawDataCols,$C18,AB$5)*$R18)</f>
        <v>0</v>
      </c>
      <c r="AC18" s="3">
        <f>IF(AC$3=0,0,INDEX(Sheet1!RawDataCols,$C18,AC$5)*$R18)</f>
        <v>0</v>
      </c>
      <c r="AD18" s="3">
        <f>IF(AD$3=0,0,INDEX(Sheet1!RawDataCols,$C18,AD$5)*$R18)</f>
        <v>0</v>
      </c>
      <c r="AE18" s="3">
        <f>IF(AE$3=0,0,INDEX(Sheet1!RawDataCols,$C18,AE$5)*$R18)</f>
        <v>0</v>
      </c>
      <c r="AF18" s="3">
        <f>IF(AF$3=0,0,INDEX(Sheet1!RawDataCols,$C18,AF$5)*$R18)</f>
        <v>0</v>
      </c>
      <c r="AG18" s="3">
        <f>IF(AG$3=0,0,INDEX(Sheet1!RawDataCols,$C18,AG$5)*$R18)</f>
        <v>0</v>
      </c>
      <c r="AH18" s="3">
        <f>IF(AH$3=0,0,INDEX(Sheet1!RawDataCols,$C18,AH$5)*$R18)</f>
        <v>0</v>
      </c>
      <c r="AI18" s="3">
        <f>IF(AI$3=0,0,INDEX(Sheet1!RawDataCols,$C18,AI$5)*$R18)</f>
        <v>0</v>
      </c>
      <c r="AJ18" s="3">
        <f>IF(AJ$3=0,0,INDEX(Sheet1!RawDataCols,$C18,AJ$5)*$R18)</f>
        <v>0</v>
      </c>
      <c r="AK18" s="3">
        <f>IF(AK$3=0,0,INDEX(Sheet1!RawDataCols,$C18,AK$5)*$R18)</f>
        <v>0</v>
      </c>
      <c r="AL18" s="3">
        <f>IF(AL$3=0,0,INDEX(Sheet1!RawDataCols,$C18,AL$5)*$R18)</f>
        <v>0</v>
      </c>
      <c r="AM18" s="3">
        <f>IF(AM$3=0,0,INDEX(Sheet1!RawDataCols,$C18,AM$5)*$R18)</f>
        <v>0</v>
      </c>
      <c r="AN18" s="3">
        <f>IF(AN$3=0,0,INDEX(Sheet1!RawDataCols,$C18,AN$5)*$R18)</f>
        <v>0</v>
      </c>
      <c r="AO18" s="3">
        <f>IF(AO$3=0,0,INDEX(Sheet1!RawDataCols,$C18,AO$5)*$R18)</f>
        <v>0</v>
      </c>
      <c r="AP18" s="3">
        <f>IF(AP$3=0,0,INDEX(Sheet1!RawDataCols,$C18,AP$5)*$R18)</f>
        <v>0</v>
      </c>
      <c r="AQ18" s="3">
        <f>IF(AQ$3=0,0,INDEX(Sheet1!RawDataCols,$C18,AQ$5)*$R18)</f>
        <v>0</v>
      </c>
      <c r="AR18" s="3">
        <f>IF(AR$3=0,0,INDEX(Sheet1!RawDataCols,$C18,AR$5)*$R18)</f>
        <v>0</v>
      </c>
      <c r="AS18" s="3">
        <f>IF(AS$3=0,0,INDEX(Sheet1!RawDataCols,$C18,AS$5)*$R18)</f>
        <v>0</v>
      </c>
      <c r="AT18" s="3">
        <f>IF(AT$3=0,0,INDEX(Sheet1!RawDataCols,$C18,AT$5)*$R18)</f>
        <v>0</v>
      </c>
      <c r="AU18" s="3">
        <f>IF(AU$3=0,0,INDEX(Sheet1!RawDataCols,$C18,AU$5)*$R18)</f>
        <v>0</v>
      </c>
      <c r="AV18" s="3">
        <f>IF(AV$3=0,0,INDEX(Sheet1!RawDataCols,$C18,AV$5)*$R18)</f>
        <v>0</v>
      </c>
      <c r="AW18" s="3">
        <f>IF(AW$3=0,0,INDEX(Sheet1!RawDataCols,$C18,AW$5)*$R18)</f>
        <v>0</v>
      </c>
      <c r="AX18" s="3">
        <f>IF(AX$3=0,0,INDEX(Sheet1!RawDataCols,$C18,AX$5)*$R18)</f>
        <v>0</v>
      </c>
      <c r="AY18" s="3">
        <f>IF(AY$3=0,0,INDEX(Sheet1!RawDataCols,$C18,AY$5)*$R18)</f>
        <v>0</v>
      </c>
      <c r="AZ18" s="3">
        <f>IF(AZ$3=0,0,INDEX(Sheet1!RawDataCols,$C18,AZ$5)*$R18)</f>
        <v>0</v>
      </c>
      <c r="BA18" s="3">
        <f>IF(BA$3=0,0,INDEX(Sheet1!RawDataCols,$C18,BA$5)*$R18)</f>
        <v>0</v>
      </c>
      <c r="BB18" s="3">
        <f>IF(BB$3=0,0,INDEX(Sheet1!RawDataCols,$C18,BB$5)*$R18)</f>
        <v>0</v>
      </c>
      <c r="BC18" s="3">
        <f>IF(BC$3=0,0,INDEX(Sheet1!RawDataCols,$C18,BC$5)*$R18)</f>
        <v>0</v>
      </c>
      <c r="BD18" s="3">
        <f>IF(BD$3=0,0,INDEX(Sheet1!RawDataCols,$C18,BD$5)*$R18)</f>
        <v>0</v>
      </c>
      <c r="BE18" s="3">
        <f>IF(BE$3=0,0,INDEX(Sheet1!RawDataCols,$C18,BE$5)*$R18)</f>
        <v>0</v>
      </c>
      <c r="BF18" s="3">
        <f>IF(BF$3=0,0,INDEX(Sheet1!RawDataCols,$C18,BF$5)*$R18)</f>
        <v>0</v>
      </c>
      <c r="BG18" s="179">
        <f>IF(BG$3=0,0,INDEX(Sheet1!RawDataCols,$C18,BG$5)*$R18)</f>
        <v>0</v>
      </c>
      <c r="BH18" s="33">
        <f t="shared" si="7"/>
        <v>0</v>
      </c>
      <c r="BI18" s="33">
        <f t="shared" si="8"/>
        <v>0</v>
      </c>
      <c r="BJ18" s="33">
        <f t="shared" si="9"/>
        <v>0</v>
      </c>
      <c r="BK18" s="3">
        <f>IF(BK$3=0,0,INDEX(Sheet1!RawDataCols,$C18,BK$5)*$R18)</f>
        <v>0</v>
      </c>
      <c r="BL18" s="3">
        <f>IF(BL$3=0,0,INDEX(Sheet1!RawDataCols,$C18,BL$5)*$R18)</f>
        <v>0</v>
      </c>
      <c r="BM18" s="3">
        <f>IF(BM$3=0,0,INDEX(Sheet1!RawDataCols,$C18,BM$5)*$R18)</f>
        <v>0</v>
      </c>
      <c r="BN18" s="3">
        <f>IF(BN$3=0,0,INDEX(Sheet1!RawDataCols,$C18,BN$5)*$R18)</f>
        <v>0</v>
      </c>
      <c r="BO18" s="3">
        <f>IF(BO$3=0,0,INDEX(Sheet1!RawDataCols,$C18,BO$5)*$R18)</f>
        <v>0</v>
      </c>
      <c r="BP18" s="3">
        <f>IF(BP$3=0,0,INDEX(Sheet1!RawDataCols,$C18,BP$5)*$R18)</f>
        <v>0</v>
      </c>
      <c r="BQ18" s="3">
        <f t="shared" si="10"/>
        <v>0</v>
      </c>
      <c r="BR18" s="3">
        <f t="shared" si="11"/>
        <v>0</v>
      </c>
      <c r="BS18" s="3">
        <f t="shared" si="12"/>
        <v>0</v>
      </c>
      <c r="BT18" s="3">
        <f t="shared" si="13"/>
        <v>0</v>
      </c>
      <c r="BU18" s="3" t="e">
        <f>INDEX(Sheet1!$BS$2:$BS$1000,MATCH($A18,Sheet1!$A$2:$A$1000,0))</f>
        <v>#N/A</v>
      </c>
      <c r="BV18" s="3" t="e">
        <f>INDEX(Sheet1!$BT$2:$BT$1000,MATCH($A18,Sheet1!$A$2:$A$1000,0))</f>
        <v>#N/A</v>
      </c>
    </row>
    <row r="19" spans="1:74" x14ac:dyDescent="0.2">
      <c r="A19" s="11" t="s">
        <v>551</v>
      </c>
      <c r="B19" s="3">
        <f>MATCH($A19,Sheet1!ACCOUNTNO,0)</f>
        <v>13</v>
      </c>
      <c r="C19" s="3">
        <f t="shared" si="4"/>
        <v>13</v>
      </c>
      <c r="D19" s="3" t="str">
        <f>IF(D$3=0,0,INDEX(Sheet1!RawDataCols,$C19,D$5))</f>
        <v>10360D01</v>
      </c>
      <c r="E19" s="3" t="str">
        <f>IF(E$3=0,0,INDEX(Sheet1!RawDataCols,$C19,E$5))</f>
        <v xml:space="preserve">10360          </v>
      </c>
      <c r="F19" s="3" t="str">
        <f>IF(F$3=0,0,INDEX(Sheet1!RawDataCols,$C19,F$5))</f>
        <v xml:space="preserve">D01            </v>
      </c>
      <c r="G19" s="3" t="str">
        <f>IF(G$3=0,0,INDEX(Sheet1!RawDataCols,$C19,G$5))</f>
        <v xml:space="preserve">               </v>
      </c>
      <c r="H19" s="3" t="str">
        <f>IF(H$3=0,0,INDEX(Sheet1!RawDataCols,$C19,H$5))</f>
        <v xml:space="preserve">               </v>
      </c>
      <c r="I19" s="3" t="str">
        <f>IF(I$3=0,0,INDEX(Sheet1!RawDataCols,$C19,I$5))</f>
        <v xml:space="preserve">               </v>
      </c>
      <c r="J19" s="3" t="str">
        <f>IF(J$3=0,0,INDEX(Sheet1!RawDataCols,$C19,J$5))</f>
        <v xml:space="preserve">               </v>
      </c>
      <c r="K19" s="3" t="str">
        <f>IF(K$3=0,0,INDEX(Sheet1!RawDataCols,$C19,K$5))</f>
        <v xml:space="preserve">               </v>
      </c>
      <c r="L19" s="3" t="str">
        <f>IF(L$3=0,0,INDEX(Sheet1!RawDataCols,$C19,L$5))</f>
        <v xml:space="preserve">               </v>
      </c>
      <c r="M19" s="3" t="str">
        <f>IF(M$3=0,0,INDEX(Sheet1!RawDataCols,$C19,M$5))</f>
        <v xml:space="preserve">F012  </v>
      </c>
      <c r="N19" s="3" t="str">
        <f>IF(N$3=0,0,INDEX(Sheet1!RawDataCols,$C19,N$5))</f>
        <v>Subscriptions-TAR</v>
      </c>
      <c r="O19" s="3">
        <f>INDEX(Sheet1!RawDataCols,$C19,O$5)</f>
        <v>8</v>
      </c>
      <c r="P19" s="3" t="str">
        <f>INDEX(Sheet1!RawDataCols,$C19,P$5)</f>
        <v>Revenue</v>
      </c>
      <c r="Q19" s="3" t="str">
        <f>IF(Q$3=0,0,INDEX(Sheet1!RawDataCols,$C19,Q$5))</f>
        <v>I</v>
      </c>
      <c r="R19" s="3">
        <f t="shared" si="5"/>
        <v>-1</v>
      </c>
      <c r="S19" s="3">
        <f t="shared" si="6"/>
        <v>1</v>
      </c>
      <c r="T19" s="3">
        <f>IF(T$3=0,0,INDEX(Sheet1!RawDataCols,$C19,T$5)*$R19)</f>
        <v>0</v>
      </c>
      <c r="U19" s="3">
        <f>IF(U$3=0,0,INDEX(Sheet1!RawDataCols,$C19,U$5)*$R19)</f>
        <v>0</v>
      </c>
      <c r="V19" s="3">
        <f>IF(V$3=0,0,INDEX(Sheet1!RawDataCols,$C19,V$5)*$R19)</f>
        <v>0</v>
      </c>
      <c r="W19" s="3">
        <f>IF(W$3=0,0,INDEX(Sheet1!RawDataCols,$C19,W$5)*$R19)</f>
        <v>0</v>
      </c>
      <c r="X19" s="3">
        <f>IF(X$3=0,0,INDEX(Sheet1!RawDataCols,$C19,X$5)*$R19)</f>
        <v>45</v>
      </c>
      <c r="Y19" s="3">
        <f>IF(Y$3=0,0,INDEX(Sheet1!RawDataCols,$C19,Y$5)*$R19)</f>
        <v>0</v>
      </c>
      <c r="Z19" s="3">
        <f>IF(Z$3=0,0,INDEX(Sheet1!RawDataCols,$C19,Z$5)*$R19)</f>
        <v>0</v>
      </c>
      <c r="AA19" s="3">
        <f>IF(AA$3=0,0,INDEX(Sheet1!RawDataCols,$C19,AA$5)*$R19)</f>
        <v>45</v>
      </c>
      <c r="AB19" s="3">
        <f>IF(AB$3=0,0,INDEX(Sheet1!RawDataCols,$C19,AB$5)*$R19)</f>
        <v>0</v>
      </c>
      <c r="AC19" s="3">
        <f>IF(AC$3=0,0,INDEX(Sheet1!RawDataCols,$C19,AC$5)*$R19)</f>
        <v>0</v>
      </c>
      <c r="AD19" s="3">
        <f>IF(AD$3=0,0,INDEX(Sheet1!RawDataCols,$C19,AD$5)*$R19)</f>
        <v>90</v>
      </c>
      <c r="AE19" s="3">
        <f>IF(AE$3=0,0,INDEX(Sheet1!RawDataCols,$C19,AE$5)*$R19)</f>
        <v>0</v>
      </c>
      <c r="AF19" s="3">
        <f>IF(AF$3=0,0,INDEX(Sheet1!RawDataCols,$C19,AF$5)*$R19)</f>
        <v>0</v>
      </c>
      <c r="AG19" s="3">
        <f>IF(AG$3=0,0,INDEX(Sheet1!RawDataCols,$C19,AG$5)*$R19)</f>
        <v>315</v>
      </c>
      <c r="AH19" s="3">
        <f>IF(AH$3=0,0,INDEX(Sheet1!RawDataCols,$C19,AH$5)*$R19)</f>
        <v>0</v>
      </c>
      <c r="AI19" s="3">
        <f>IF(AI$3=0,0,INDEX(Sheet1!RawDataCols,$C19,AI$5)*$R19)</f>
        <v>45</v>
      </c>
      <c r="AJ19" s="3">
        <f>IF(AJ$3=0,0,INDEX(Sheet1!RawDataCols,$C19,AJ$5)*$R19)</f>
        <v>135</v>
      </c>
      <c r="AK19" s="3">
        <f>IF(AK$3=0,0,INDEX(Sheet1!RawDataCols,$C19,AK$5)*$R19)</f>
        <v>0</v>
      </c>
      <c r="AL19" s="3">
        <f>IF(AL$3=0,0,INDEX(Sheet1!RawDataCols,$C19,AL$5)*$R19)</f>
        <v>135</v>
      </c>
      <c r="AM19" s="3">
        <f>IF(AM$3=0,0,INDEX(Sheet1!RawDataCols,$C19,AM$5)*$R19)</f>
        <v>225</v>
      </c>
      <c r="AN19" s="3">
        <f>IF(AN$3=0,0,INDEX(Sheet1!RawDataCols,$C19,AN$5)*$R19)</f>
        <v>225</v>
      </c>
      <c r="AO19" s="3">
        <f>IF(AO$3=0,0,INDEX(Sheet1!RawDataCols,$C19,AO$5)*$R19)</f>
        <v>45</v>
      </c>
      <c r="AP19" s="3">
        <f>IF(AP$3=0,0,INDEX(Sheet1!RawDataCols,$C19,AP$5)*$R19)</f>
        <v>90</v>
      </c>
      <c r="AQ19" s="3">
        <f>IF(AQ$3=0,0,INDEX(Sheet1!RawDataCols,$C19,AQ$5)*$R19)</f>
        <v>90</v>
      </c>
      <c r="AR19" s="3">
        <f>IF(AR$3=0,0,INDEX(Sheet1!RawDataCols,$C19,AR$5)*$R19)</f>
        <v>0</v>
      </c>
      <c r="AS19" s="3">
        <f>IF(AS$3=0,0,INDEX(Sheet1!RawDataCols,$C19,AS$5)*$R19)</f>
        <v>0</v>
      </c>
      <c r="AT19" s="3">
        <f>IF(AT$3=0,0,INDEX(Sheet1!RawDataCols,$C19,AT$5)*$R19)</f>
        <v>35</v>
      </c>
      <c r="AU19" s="3">
        <f>IF(AU$3=0,0,INDEX(Sheet1!RawDataCols,$C19,AU$5)*$R19)</f>
        <v>0</v>
      </c>
      <c r="AV19" s="3">
        <f>IF(AV$3=0,0,INDEX(Sheet1!RawDataCols,$C19,AV$5)*$R19)</f>
        <v>-596.25</v>
      </c>
      <c r="AW19" s="3">
        <f>IF(AW$3=0,0,INDEX(Sheet1!RawDataCols,$C19,AW$5)*$R19)</f>
        <v>0</v>
      </c>
      <c r="AX19" s="3">
        <f>IF(AX$3=0,0,INDEX(Sheet1!RawDataCols,$C19,AX$5)*$R19)</f>
        <v>0</v>
      </c>
      <c r="AY19" s="3">
        <f>IF(AY$3=0,0,INDEX(Sheet1!RawDataCols,$C19,AY$5)*$R19)</f>
        <v>0</v>
      </c>
      <c r="AZ19" s="3">
        <f>IF(AZ$3=0,0,INDEX(Sheet1!RawDataCols,$C19,AZ$5)*$R19)</f>
        <v>0</v>
      </c>
      <c r="BA19" s="3">
        <f>IF(BA$3=0,0,INDEX(Sheet1!RawDataCols,$C19,BA$5)*$R19)</f>
        <v>0</v>
      </c>
      <c r="BB19" s="3">
        <f>IF(BB$3=0,0,INDEX(Sheet1!RawDataCols,$C19,BB$5)*$R19)</f>
        <v>0</v>
      </c>
      <c r="BC19" s="3">
        <f>IF(BC$3=0,0,INDEX(Sheet1!RawDataCols,$C19,BC$5)*$R19)</f>
        <v>0</v>
      </c>
      <c r="BD19" s="3">
        <f>IF(BD$3=0,0,INDEX(Sheet1!RawDataCols,$C19,BD$5)*$R19)</f>
        <v>0</v>
      </c>
      <c r="BE19" s="3">
        <f>IF(BE$3=0,0,INDEX(Sheet1!RawDataCols,$C19,BE$5)*$R19)</f>
        <v>0</v>
      </c>
      <c r="BF19" s="3">
        <f>IF(BF$3=0,0,INDEX(Sheet1!RawDataCols,$C19,BF$5)*$R19)</f>
        <v>0</v>
      </c>
      <c r="BG19" s="179">
        <f>IF(BG$3=0,0,INDEX(Sheet1!RawDataCols,$C19,BG$5)*$R19)</f>
        <v>0</v>
      </c>
      <c r="BH19" s="33">
        <f t="shared" si="7"/>
        <v>348.75</v>
      </c>
      <c r="BI19" s="33">
        <f t="shared" si="8"/>
        <v>350</v>
      </c>
      <c r="BJ19" s="33">
        <f t="shared" si="9"/>
        <v>225</v>
      </c>
      <c r="BK19" s="3">
        <f>IF(BK$3=0,0,INDEX(Sheet1!RawDataCols,$C19,BK$5)*$R19)</f>
        <v>21.875</v>
      </c>
      <c r="BL19" s="3">
        <f>IF(BL$3=0,0,INDEX(Sheet1!RawDataCols,$C19,BL$5)*$R19)</f>
        <v>25.3125</v>
      </c>
      <c r="BM19" s="3">
        <f>IF(BM$3=0,0,INDEX(Sheet1!RawDataCols,$C19,BM$5)*$R19)</f>
        <v>47.1875</v>
      </c>
      <c r="BN19" s="3">
        <f>IF(BN$3=0,0,INDEX(Sheet1!RawDataCols,$C19,BN$5)*$R19)</f>
        <v>46.5625</v>
      </c>
      <c r="BO19" s="3">
        <f>IF(BO$3=0,0,INDEX(Sheet1!RawDataCols,$C19,BO$5)*$R19)</f>
        <v>67.1875</v>
      </c>
      <c r="BP19" s="3">
        <f>IF(BP$3=0,0,INDEX(Sheet1!RawDataCols,$C19,BP$5)*$R19)</f>
        <v>225</v>
      </c>
      <c r="BQ19" s="3">
        <f t="shared" si="10"/>
        <v>90</v>
      </c>
      <c r="BR19" s="3">
        <f t="shared" si="11"/>
        <v>540</v>
      </c>
      <c r="BS19" s="3">
        <f t="shared" si="12"/>
        <v>315</v>
      </c>
      <c r="BT19" s="3">
        <f t="shared" si="13"/>
        <v>-281.25</v>
      </c>
      <c r="BU19" s="3" t="str">
        <f>INDEX(Sheet1!$BS$2:$BS$1000,MATCH($A19,Sheet1!$A$2:$A$1000,0))</f>
        <v>01</v>
      </c>
      <c r="BV19" s="3">
        <f>INDEX(Sheet1!$BT$2:$BT$1000,MATCH($A19,Sheet1!$A$2:$A$1000,0))</f>
        <v>281.25</v>
      </c>
    </row>
    <row r="20" spans="1:74" x14ac:dyDescent="0.2">
      <c r="A20" s="11" t="s">
        <v>552</v>
      </c>
      <c r="B20" s="3">
        <f>MATCH($A20,Sheet1!ACCOUNTNO,0)</f>
        <v>14</v>
      </c>
      <c r="C20" s="3">
        <f t="shared" si="4"/>
        <v>14</v>
      </c>
      <c r="D20" s="3" t="str">
        <f>IF(D$3=0,0,INDEX(Sheet1!RawDataCols,$C20,D$5))</f>
        <v>10380D02</v>
      </c>
      <c r="E20" s="3" t="str">
        <f>IF(E$3=0,0,INDEX(Sheet1!RawDataCols,$C20,E$5))</f>
        <v xml:space="preserve">10380          </v>
      </c>
      <c r="F20" s="3" t="str">
        <f>IF(F$3=0,0,INDEX(Sheet1!RawDataCols,$C20,F$5))</f>
        <v xml:space="preserve">D02            </v>
      </c>
      <c r="G20" s="3" t="str">
        <f>IF(G$3=0,0,INDEX(Sheet1!RawDataCols,$C20,G$5))</f>
        <v xml:space="preserve">               </v>
      </c>
      <c r="H20" s="3" t="str">
        <f>IF(H$3=0,0,INDEX(Sheet1!RawDataCols,$C20,H$5))</f>
        <v xml:space="preserve">               </v>
      </c>
      <c r="I20" s="3" t="str">
        <f>IF(I$3=0,0,INDEX(Sheet1!RawDataCols,$C20,I$5))</f>
        <v xml:space="preserve">               </v>
      </c>
      <c r="J20" s="3" t="str">
        <f>IF(J$3=0,0,INDEX(Sheet1!RawDataCols,$C20,J$5))</f>
        <v xml:space="preserve">               </v>
      </c>
      <c r="K20" s="3" t="str">
        <f>IF(K$3=0,0,INDEX(Sheet1!RawDataCols,$C20,K$5))</f>
        <v xml:space="preserve">               </v>
      </c>
      <c r="L20" s="3" t="str">
        <f>IF(L$3=0,0,INDEX(Sheet1!RawDataCols,$C20,L$5))</f>
        <v xml:space="preserve">               </v>
      </c>
      <c r="M20" s="3" t="str">
        <f>IF(M$3=0,0,INDEX(Sheet1!RawDataCols,$C20,M$5))</f>
        <v xml:space="preserve">F012  </v>
      </c>
      <c r="N20" s="3" t="str">
        <f>IF(N$3=0,0,INDEX(Sheet1!RawDataCols,$C20,N$5))</f>
        <v>Submission - Hot 100 Wines</v>
      </c>
      <c r="O20" s="3">
        <f>INDEX(Sheet1!RawDataCols,$C20,O$5)</f>
        <v>8</v>
      </c>
      <c r="P20" s="3" t="str">
        <f>INDEX(Sheet1!RawDataCols,$C20,P$5)</f>
        <v>Revenue</v>
      </c>
      <c r="Q20" s="3" t="str">
        <f>IF(Q$3=0,0,INDEX(Sheet1!RawDataCols,$C20,Q$5))</f>
        <v>I</v>
      </c>
      <c r="R20" s="3">
        <f t="shared" si="5"/>
        <v>-1</v>
      </c>
      <c r="S20" s="3">
        <f t="shared" si="6"/>
        <v>1</v>
      </c>
      <c r="T20" s="3">
        <f>IF(T$3=0,0,INDEX(Sheet1!RawDataCols,$C20,T$5)*$R20)</f>
        <v>0</v>
      </c>
      <c r="U20" s="3">
        <f>IF(U$3=0,0,INDEX(Sheet1!RawDataCols,$C20,U$5)*$R20)</f>
        <v>0</v>
      </c>
      <c r="V20" s="3">
        <f>IF(V$3=0,0,INDEX(Sheet1!RawDataCols,$C20,V$5)*$R20)</f>
        <v>0</v>
      </c>
      <c r="W20" s="3">
        <f>IF(W$3=0,0,INDEX(Sheet1!RawDataCols,$C20,W$5)*$R20)</f>
        <v>0</v>
      </c>
      <c r="X20" s="3">
        <f>IF(X$3=0,0,INDEX(Sheet1!RawDataCols,$C20,X$5)*$R20)</f>
        <v>0</v>
      </c>
      <c r="Y20" s="3">
        <f>IF(Y$3=0,0,INDEX(Sheet1!RawDataCols,$C20,Y$5)*$R20)</f>
        <v>0</v>
      </c>
      <c r="Z20" s="3">
        <f>IF(Z$3=0,0,INDEX(Sheet1!RawDataCols,$C20,Z$5)*$R20)</f>
        <v>0</v>
      </c>
      <c r="AA20" s="3">
        <f>IF(AA$3=0,0,INDEX(Sheet1!RawDataCols,$C20,AA$5)*$R20)</f>
        <v>0</v>
      </c>
      <c r="AB20" s="3">
        <f>IF(AB$3=0,0,INDEX(Sheet1!RawDataCols,$C20,AB$5)*$R20)</f>
        <v>0</v>
      </c>
      <c r="AC20" s="3">
        <f>IF(AC$3=0,0,INDEX(Sheet1!RawDataCols,$C20,AC$5)*$R20)</f>
        <v>0</v>
      </c>
      <c r="AD20" s="3">
        <f>IF(AD$3=0,0,INDEX(Sheet1!RawDataCols,$C20,AD$5)*$R20)</f>
        <v>0</v>
      </c>
      <c r="AE20" s="3">
        <f>IF(AE$3=0,0,INDEX(Sheet1!RawDataCols,$C20,AE$5)*$R20)</f>
        <v>0</v>
      </c>
      <c r="AF20" s="3">
        <f>IF(AF$3=0,0,INDEX(Sheet1!RawDataCols,$C20,AF$5)*$R20)</f>
        <v>0</v>
      </c>
      <c r="AG20" s="3">
        <f>IF(AG$3=0,0,INDEX(Sheet1!RawDataCols,$C20,AG$5)*$R20)</f>
        <v>0</v>
      </c>
      <c r="AH20" s="3">
        <f>IF(AH$3=0,0,INDEX(Sheet1!RawDataCols,$C20,AH$5)*$R20)</f>
        <v>0</v>
      </c>
      <c r="AI20" s="3">
        <f>IF(AI$3=0,0,INDEX(Sheet1!RawDataCols,$C20,AI$5)*$R20)</f>
        <v>0</v>
      </c>
      <c r="AJ20" s="3">
        <f>IF(AJ$3=0,0,INDEX(Sheet1!RawDataCols,$C20,AJ$5)*$R20)</f>
        <v>0</v>
      </c>
      <c r="AK20" s="3">
        <f>IF(AK$3=0,0,INDEX(Sheet1!RawDataCols,$C20,AK$5)*$R20)</f>
        <v>0</v>
      </c>
      <c r="AL20" s="3">
        <f>IF(AL$3=0,0,INDEX(Sheet1!RawDataCols,$C20,AL$5)*$R20)</f>
        <v>0</v>
      </c>
      <c r="AM20" s="3">
        <f>IF(AM$3=0,0,INDEX(Sheet1!RawDataCols,$C20,AM$5)*$R20)</f>
        <v>0</v>
      </c>
      <c r="AN20" s="3">
        <f>IF(AN$3=0,0,INDEX(Sheet1!RawDataCols,$C20,AN$5)*$R20)</f>
        <v>0</v>
      </c>
      <c r="AO20" s="3">
        <f>IF(AO$3=0,0,INDEX(Sheet1!RawDataCols,$C20,AO$5)*$R20)</f>
        <v>0</v>
      </c>
      <c r="AP20" s="3">
        <f>IF(AP$3=0,0,INDEX(Sheet1!RawDataCols,$C20,AP$5)*$R20)</f>
        <v>0</v>
      </c>
      <c r="AQ20" s="3">
        <f>IF(AQ$3=0,0,INDEX(Sheet1!RawDataCols,$C20,AQ$5)*$R20)</f>
        <v>0</v>
      </c>
      <c r="AR20" s="3">
        <f>IF(AR$3=0,0,INDEX(Sheet1!RawDataCols,$C20,AR$5)*$R20)</f>
        <v>0</v>
      </c>
      <c r="AS20" s="3">
        <f>IF(AS$3=0,0,INDEX(Sheet1!RawDataCols,$C20,AS$5)*$R20)</f>
        <v>0</v>
      </c>
      <c r="AT20" s="3">
        <f>IF(AT$3=0,0,INDEX(Sheet1!RawDataCols,$C20,AT$5)*$R20)</f>
        <v>0</v>
      </c>
      <c r="AU20" s="3">
        <f>IF(AU$3=0,0,INDEX(Sheet1!RawDataCols,$C20,AU$5)*$R20)</f>
        <v>0</v>
      </c>
      <c r="AV20" s="3">
        <f>IF(AV$3=0,0,INDEX(Sheet1!RawDataCols,$C20,AV$5)*$R20)</f>
        <v>0</v>
      </c>
      <c r="AW20" s="3">
        <f>IF(AW$3=0,0,INDEX(Sheet1!RawDataCols,$C20,AW$5)*$R20)</f>
        <v>0</v>
      </c>
      <c r="AX20" s="3">
        <f>IF(AX$3=0,0,INDEX(Sheet1!RawDataCols,$C20,AX$5)*$R20)</f>
        <v>0</v>
      </c>
      <c r="AY20" s="3">
        <f>IF(AY$3=0,0,INDEX(Sheet1!RawDataCols,$C20,AY$5)*$R20)</f>
        <v>0</v>
      </c>
      <c r="AZ20" s="3">
        <f>IF(AZ$3=0,0,INDEX(Sheet1!RawDataCols,$C20,AZ$5)*$R20)</f>
        <v>0</v>
      </c>
      <c r="BA20" s="3">
        <f>IF(BA$3=0,0,INDEX(Sheet1!RawDataCols,$C20,BA$5)*$R20)</f>
        <v>0</v>
      </c>
      <c r="BB20" s="3">
        <f>IF(BB$3=0,0,INDEX(Sheet1!RawDataCols,$C20,BB$5)*$R20)</f>
        <v>0</v>
      </c>
      <c r="BC20" s="3">
        <f>IF(BC$3=0,0,INDEX(Sheet1!RawDataCols,$C20,BC$5)*$R20)</f>
        <v>0</v>
      </c>
      <c r="BD20" s="3">
        <f>IF(BD$3=0,0,INDEX(Sheet1!RawDataCols,$C20,BD$5)*$R20)</f>
        <v>63655.45</v>
      </c>
      <c r="BE20" s="3">
        <f>IF(BE$3=0,0,INDEX(Sheet1!RawDataCols,$C20,BE$5)*$R20)</f>
        <v>0</v>
      </c>
      <c r="BF20" s="3">
        <f>IF(BF$3=0,0,INDEX(Sheet1!RawDataCols,$C20,BF$5)*$R20)</f>
        <v>0</v>
      </c>
      <c r="BG20" s="179">
        <f>IF(BG$3=0,0,INDEX(Sheet1!RawDataCols,$C20,BG$5)*$R20)</f>
        <v>63655.45</v>
      </c>
      <c r="BH20" s="33">
        <f t="shared" si="7"/>
        <v>0</v>
      </c>
      <c r="BI20" s="33">
        <f t="shared" si="8"/>
        <v>0</v>
      </c>
      <c r="BJ20" s="33">
        <f t="shared" si="9"/>
        <v>63655.45</v>
      </c>
      <c r="BK20" s="3">
        <f>IF(BK$3=0,0,INDEX(Sheet1!RawDataCols,$C20,BK$5)*$R20)</f>
        <v>0</v>
      </c>
      <c r="BL20" s="3">
        <f>IF(BL$3=0,0,INDEX(Sheet1!RawDataCols,$C20,BL$5)*$R20)</f>
        <v>4238.0681249999998</v>
      </c>
      <c r="BM20" s="3">
        <f>IF(BM$3=0,0,INDEX(Sheet1!RawDataCols,$C20,BM$5)*$R20)</f>
        <v>4556.5343750000002</v>
      </c>
      <c r="BN20" s="3">
        <f>IF(BN$3=0,0,INDEX(Sheet1!RawDataCols,$C20,BN$5)*$R20)</f>
        <v>4377.3862499999996</v>
      </c>
      <c r="BO20" s="3">
        <f>IF(BO$3=0,0,INDEX(Sheet1!RawDataCols,$C20,BO$5)*$R20)</f>
        <v>4123.75</v>
      </c>
      <c r="BP20" s="3">
        <f>IF(BP$3=0,0,INDEX(Sheet1!RawDataCols,$C20,BP$5)*$R20)</f>
        <v>67809.09</v>
      </c>
      <c r="BQ20" s="3">
        <f t="shared" si="10"/>
        <v>0</v>
      </c>
      <c r="BR20" s="3">
        <f t="shared" si="11"/>
        <v>0</v>
      </c>
      <c r="BS20" s="3">
        <f t="shared" si="12"/>
        <v>0</v>
      </c>
      <c r="BT20" s="3">
        <f t="shared" si="13"/>
        <v>0</v>
      </c>
      <c r="BU20" s="3" t="str">
        <f>INDEX(Sheet1!$BS$2:$BS$1000,MATCH($A20,Sheet1!$A$2:$A$1000,0))</f>
        <v>01</v>
      </c>
      <c r="BV20" s="3">
        <f>INDEX(Sheet1!$BT$2:$BT$1000,MATCH($A20,Sheet1!$A$2:$A$1000,0))</f>
        <v>0</v>
      </c>
    </row>
    <row r="21" spans="1:74" x14ac:dyDescent="0.2">
      <c r="A21" s="269" t="s">
        <v>553</v>
      </c>
      <c r="B21" s="3" t="e">
        <f>MATCH($A21,Sheet1!ACCOUNTNO,0)</f>
        <v>#N/A</v>
      </c>
      <c r="C21" s="3">
        <f t="shared" si="4"/>
        <v>65000</v>
      </c>
      <c r="D21" s="3">
        <f>IF(D$3=0,0,INDEX(Sheet1!RawDataCols,$C21,D$5))</f>
        <v>0</v>
      </c>
      <c r="E21" s="3">
        <f>IF(E$3=0,0,INDEX(Sheet1!RawDataCols,$C21,E$5))</f>
        <v>0</v>
      </c>
      <c r="F21" s="3">
        <f>IF(F$3=0,0,INDEX(Sheet1!RawDataCols,$C21,F$5))</f>
        <v>0</v>
      </c>
      <c r="G21" s="3">
        <f>IF(G$3=0,0,INDEX(Sheet1!RawDataCols,$C21,G$5))</f>
        <v>0</v>
      </c>
      <c r="H21" s="3">
        <f>IF(H$3=0,0,INDEX(Sheet1!RawDataCols,$C21,H$5))</f>
        <v>0</v>
      </c>
      <c r="I21" s="3">
        <f>IF(I$3=0,0,INDEX(Sheet1!RawDataCols,$C21,I$5))</f>
        <v>0</v>
      </c>
      <c r="J21" s="3">
        <f>IF(J$3=0,0,INDEX(Sheet1!RawDataCols,$C21,J$5))</f>
        <v>0</v>
      </c>
      <c r="K21" s="3">
        <f>IF(K$3=0,0,INDEX(Sheet1!RawDataCols,$C21,K$5))</f>
        <v>0</v>
      </c>
      <c r="L21" s="3">
        <f>IF(L$3=0,0,INDEX(Sheet1!RawDataCols,$C21,L$5))</f>
        <v>0</v>
      </c>
      <c r="M21" s="3">
        <f>IF(M$3=0,0,INDEX(Sheet1!RawDataCols,$C21,M$5))</f>
        <v>0</v>
      </c>
      <c r="N21" s="3">
        <f>IF(N$3=0,0,INDEX(Sheet1!RawDataCols,$C21,N$5))</f>
        <v>0</v>
      </c>
      <c r="O21" s="3">
        <f>INDEX(Sheet1!RawDataCols,$C21,O$5)</f>
        <v>0</v>
      </c>
      <c r="P21" s="3">
        <f>INDEX(Sheet1!RawDataCols,$C21,P$5)</f>
        <v>0</v>
      </c>
      <c r="Q21" s="3">
        <f>IF(Q$3=0,0,INDEX(Sheet1!RawDataCols,$C21,Q$5))</f>
        <v>0</v>
      </c>
      <c r="R21" s="3">
        <f t="shared" si="5"/>
        <v>1</v>
      </c>
      <c r="S21" s="3">
        <f t="shared" si="6"/>
        <v>-1</v>
      </c>
      <c r="T21" s="3">
        <f>IF(T$3=0,0,INDEX(Sheet1!RawDataCols,$C21,T$5)*$R21)</f>
        <v>0</v>
      </c>
      <c r="U21" s="3">
        <f>IF(U$3=0,0,INDEX(Sheet1!RawDataCols,$C21,U$5)*$R21)</f>
        <v>0</v>
      </c>
      <c r="V21" s="3">
        <f>IF(V$3=0,0,INDEX(Sheet1!RawDataCols,$C21,V$5)*$R21)</f>
        <v>0</v>
      </c>
      <c r="W21" s="3">
        <f>IF(W$3=0,0,INDEX(Sheet1!RawDataCols,$C21,W$5)*$R21)</f>
        <v>0</v>
      </c>
      <c r="X21" s="3">
        <f>IF(X$3=0,0,INDEX(Sheet1!RawDataCols,$C21,X$5)*$R21)</f>
        <v>0</v>
      </c>
      <c r="Y21" s="3">
        <f>IF(Y$3=0,0,INDEX(Sheet1!RawDataCols,$C21,Y$5)*$R21)</f>
        <v>0</v>
      </c>
      <c r="Z21" s="3">
        <f>IF(Z$3=0,0,INDEX(Sheet1!RawDataCols,$C21,Z$5)*$R21)</f>
        <v>0</v>
      </c>
      <c r="AA21" s="3">
        <f>IF(AA$3=0,0,INDEX(Sheet1!RawDataCols,$C21,AA$5)*$R21)</f>
        <v>0</v>
      </c>
      <c r="AB21" s="3">
        <f>IF(AB$3=0,0,INDEX(Sheet1!RawDataCols,$C21,AB$5)*$R21)</f>
        <v>0</v>
      </c>
      <c r="AC21" s="3">
        <f>IF(AC$3=0,0,INDEX(Sheet1!RawDataCols,$C21,AC$5)*$R21)</f>
        <v>0</v>
      </c>
      <c r="AD21" s="3">
        <f>IF(AD$3=0,0,INDEX(Sheet1!RawDataCols,$C21,AD$5)*$R21)</f>
        <v>0</v>
      </c>
      <c r="AE21" s="3">
        <f>IF(AE$3=0,0,INDEX(Sheet1!RawDataCols,$C21,AE$5)*$R21)</f>
        <v>0</v>
      </c>
      <c r="AF21" s="3">
        <f>IF(AF$3=0,0,INDEX(Sheet1!RawDataCols,$C21,AF$5)*$R21)</f>
        <v>0</v>
      </c>
      <c r="AG21" s="3">
        <f>IF(AG$3=0,0,INDEX(Sheet1!RawDataCols,$C21,AG$5)*$R21)</f>
        <v>0</v>
      </c>
      <c r="AH21" s="3">
        <f>IF(AH$3=0,0,INDEX(Sheet1!RawDataCols,$C21,AH$5)*$R21)</f>
        <v>0</v>
      </c>
      <c r="AI21" s="3">
        <f>IF(AI$3=0,0,INDEX(Sheet1!RawDataCols,$C21,AI$5)*$R21)</f>
        <v>0</v>
      </c>
      <c r="AJ21" s="3">
        <f>IF(AJ$3=0,0,INDEX(Sheet1!RawDataCols,$C21,AJ$5)*$R21)</f>
        <v>0</v>
      </c>
      <c r="AK21" s="3">
        <f>IF(AK$3=0,0,INDEX(Sheet1!RawDataCols,$C21,AK$5)*$R21)</f>
        <v>0</v>
      </c>
      <c r="AL21" s="3">
        <f>IF(AL$3=0,0,INDEX(Sheet1!RawDataCols,$C21,AL$5)*$R21)</f>
        <v>0</v>
      </c>
      <c r="AM21" s="3">
        <f>IF(AM$3=0,0,INDEX(Sheet1!RawDataCols,$C21,AM$5)*$R21)</f>
        <v>0</v>
      </c>
      <c r="AN21" s="3">
        <f>IF(AN$3=0,0,INDEX(Sheet1!RawDataCols,$C21,AN$5)*$R21)</f>
        <v>0</v>
      </c>
      <c r="AO21" s="3">
        <f>IF(AO$3=0,0,INDEX(Sheet1!RawDataCols,$C21,AO$5)*$R21)</f>
        <v>0</v>
      </c>
      <c r="AP21" s="3">
        <f>IF(AP$3=0,0,INDEX(Sheet1!RawDataCols,$C21,AP$5)*$R21)</f>
        <v>0</v>
      </c>
      <c r="AQ21" s="3">
        <f>IF(AQ$3=0,0,INDEX(Sheet1!RawDataCols,$C21,AQ$5)*$R21)</f>
        <v>0</v>
      </c>
      <c r="AR21" s="3">
        <f>IF(AR$3=0,0,INDEX(Sheet1!RawDataCols,$C21,AR$5)*$R21)</f>
        <v>0</v>
      </c>
      <c r="AS21" s="3">
        <f>IF(AS$3=0,0,INDEX(Sheet1!RawDataCols,$C21,AS$5)*$R21)</f>
        <v>0</v>
      </c>
      <c r="AT21" s="3">
        <f>IF(AT$3=0,0,INDEX(Sheet1!RawDataCols,$C21,AT$5)*$R21)</f>
        <v>0</v>
      </c>
      <c r="AU21" s="3">
        <f>IF(AU$3=0,0,INDEX(Sheet1!RawDataCols,$C21,AU$5)*$R21)</f>
        <v>0</v>
      </c>
      <c r="AV21" s="3">
        <f>IF(AV$3=0,0,INDEX(Sheet1!RawDataCols,$C21,AV$5)*$R21)</f>
        <v>0</v>
      </c>
      <c r="AW21" s="3">
        <f>IF(AW$3=0,0,INDEX(Sheet1!RawDataCols,$C21,AW$5)*$R21)</f>
        <v>0</v>
      </c>
      <c r="AX21" s="3">
        <f>IF(AX$3=0,0,INDEX(Sheet1!RawDataCols,$C21,AX$5)*$R21)</f>
        <v>0</v>
      </c>
      <c r="AY21" s="3">
        <f>IF(AY$3=0,0,INDEX(Sheet1!RawDataCols,$C21,AY$5)*$R21)</f>
        <v>0</v>
      </c>
      <c r="AZ21" s="3">
        <f>IF(AZ$3=0,0,INDEX(Sheet1!RawDataCols,$C21,AZ$5)*$R21)</f>
        <v>0</v>
      </c>
      <c r="BA21" s="3">
        <f>IF(BA$3=0,0,INDEX(Sheet1!RawDataCols,$C21,BA$5)*$R21)</f>
        <v>0</v>
      </c>
      <c r="BB21" s="3">
        <f>IF(BB$3=0,0,INDEX(Sheet1!RawDataCols,$C21,BB$5)*$R21)</f>
        <v>0</v>
      </c>
      <c r="BC21" s="3">
        <f>IF(BC$3=0,0,INDEX(Sheet1!RawDataCols,$C21,BC$5)*$R21)</f>
        <v>0</v>
      </c>
      <c r="BD21" s="3">
        <f>IF(BD$3=0,0,INDEX(Sheet1!RawDataCols,$C21,BD$5)*$R21)</f>
        <v>0</v>
      </c>
      <c r="BE21" s="3">
        <f>IF(BE$3=0,0,INDEX(Sheet1!RawDataCols,$C21,BE$5)*$R21)</f>
        <v>0</v>
      </c>
      <c r="BF21" s="3">
        <f>IF(BF$3=0,0,INDEX(Sheet1!RawDataCols,$C21,BF$5)*$R21)</f>
        <v>0</v>
      </c>
      <c r="BG21" s="179">
        <f>IF(BG$3=0,0,INDEX(Sheet1!RawDataCols,$C21,BG$5)*$R21)</f>
        <v>0</v>
      </c>
      <c r="BH21" s="33">
        <f t="shared" si="7"/>
        <v>0</v>
      </c>
      <c r="BI21" s="33">
        <f t="shared" si="8"/>
        <v>0</v>
      </c>
      <c r="BJ21" s="33">
        <f t="shared" si="9"/>
        <v>0</v>
      </c>
      <c r="BK21" s="3">
        <f>IF(BK$3=0,0,INDEX(Sheet1!RawDataCols,$C21,BK$5)*$R21)</f>
        <v>0</v>
      </c>
      <c r="BL21" s="3">
        <f>IF(BL$3=0,0,INDEX(Sheet1!RawDataCols,$C21,BL$5)*$R21)</f>
        <v>0</v>
      </c>
      <c r="BM21" s="3">
        <f>IF(BM$3=0,0,INDEX(Sheet1!RawDataCols,$C21,BM$5)*$R21)</f>
        <v>0</v>
      </c>
      <c r="BN21" s="3">
        <f>IF(BN$3=0,0,INDEX(Sheet1!RawDataCols,$C21,BN$5)*$R21)</f>
        <v>0</v>
      </c>
      <c r="BO21" s="3">
        <f>IF(BO$3=0,0,INDEX(Sheet1!RawDataCols,$C21,BO$5)*$R21)</f>
        <v>0</v>
      </c>
      <c r="BP21" s="3">
        <f>IF(BP$3=0,0,INDEX(Sheet1!RawDataCols,$C21,BP$5)*$R21)</f>
        <v>0</v>
      </c>
      <c r="BQ21" s="3">
        <f t="shared" si="10"/>
        <v>0</v>
      </c>
      <c r="BR21" s="3">
        <f t="shared" si="11"/>
        <v>0</v>
      </c>
      <c r="BS21" s="3">
        <f t="shared" si="12"/>
        <v>0</v>
      </c>
      <c r="BT21" s="3">
        <f t="shared" si="13"/>
        <v>0</v>
      </c>
      <c r="BU21" s="3" t="e">
        <f>INDEX(Sheet1!$BS$2:$BS$1000,MATCH($A21,Sheet1!$A$2:$A$1000,0))</f>
        <v>#N/A</v>
      </c>
      <c r="BV21" s="3" t="e">
        <f>INDEX(Sheet1!$BT$2:$BT$1000,MATCH($A21,Sheet1!$A$2:$A$1000,0))</f>
        <v>#N/A</v>
      </c>
    </row>
    <row r="22" spans="1:74" x14ac:dyDescent="0.2">
      <c r="A22" s="11" t="s">
        <v>554</v>
      </c>
      <c r="B22" s="3">
        <f>MATCH($A22,Sheet1!ACCOUNTNO,0)</f>
        <v>17</v>
      </c>
      <c r="C22" s="3">
        <f t="shared" si="4"/>
        <v>17</v>
      </c>
      <c r="D22" s="3" t="str">
        <f>IF(D$3=0,0,INDEX(Sheet1!RawDataCols,$C22,D$5))</f>
        <v>14100D02</v>
      </c>
      <c r="E22" s="3" t="str">
        <f>IF(E$3=0,0,INDEX(Sheet1!RawDataCols,$C22,E$5))</f>
        <v xml:space="preserve">14100          </v>
      </c>
      <c r="F22" s="3" t="str">
        <f>IF(F$3=0,0,INDEX(Sheet1!RawDataCols,$C22,F$5))</f>
        <v xml:space="preserve">D02            </v>
      </c>
      <c r="G22" s="3" t="str">
        <f>IF(G$3=0,0,INDEX(Sheet1!RawDataCols,$C22,G$5))</f>
        <v xml:space="preserve">               </v>
      </c>
      <c r="H22" s="3" t="str">
        <f>IF(H$3=0,0,INDEX(Sheet1!RawDataCols,$C22,H$5))</f>
        <v xml:space="preserve">               </v>
      </c>
      <c r="I22" s="3" t="str">
        <f>IF(I$3=0,0,INDEX(Sheet1!RawDataCols,$C22,I$5))</f>
        <v xml:space="preserve">               </v>
      </c>
      <c r="J22" s="3" t="str">
        <f>IF(J$3=0,0,INDEX(Sheet1!RawDataCols,$C22,J$5))</f>
        <v xml:space="preserve">               </v>
      </c>
      <c r="K22" s="3" t="str">
        <f>IF(K$3=0,0,INDEX(Sheet1!RawDataCols,$C22,K$5))</f>
        <v xml:space="preserve">               </v>
      </c>
      <c r="L22" s="3" t="str">
        <f>IF(L$3=0,0,INDEX(Sheet1!RawDataCols,$C22,L$5))</f>
        <v xml:space="preserve">               </v>
      </c>
      <c r="M22" s="3" t="str">
        <f>IF(M$3=0,0,INDEX(Sheet1!RawDataCols,$C22,M$5))</f>
        <v xml:space="preserve">F012  </v>
      </c>
      <c r="N22" s="3" t="str">
        <f>IF(N$3=0,0,INDEX(Sheet1!RawDataCols,$C22,N$5))</f>
        <v>Administration Support - Hot 100 Wines</v>
      </c>
      <c r="O22" s="3">
        <f>INDEX(Sheet1!RawDataCols,$C22,O$5)</f>
        <v>9</v>
      </c>
      <c r="P22" s="3" t="str">
        <f>INDEX(Sheet1!RawDataCols,$C22,P$5)</f>
        <v>Cost of Sales</v>
      </c>
      <c r="Q22" s="3" t="str">
        <f>IF(Q$3=0,0,INDEX(Sheet1!RawDataCols,$C22,Q$5))</f>
        <v>I</v>
      </c>
      <c r="R22" s="3">
        <f t="shared" si="5"/>
        <v>1</v>
      </c>
      <c r="S22" s="3">
        <f t="shared" si="6"/>
        <v>-1</v>
      </c>
      <c r="T22" s="3">
        <f>IF(T$3=0,0,INDEX(Sheet1!RawDataCols,$C22,T$5)*$R22)</f>
        <v>0</v>
      </c>
      <c r="U22" s="3">
        <f>IF(U$3=0,0,INDEX(Sheet1!RawDataCols,$C22,U$5)*$R22)</f>
        <v>0</v>
      </c>
      <c r="V22" s="3">
        <f>IF(V$3=0,0,INDEX(Sheet1!RawDataCols,$C22,V$5)*$R22)</f>
        <v>0</v>
      </c>
      <c r="W22" s="3">
        <f>IF(W$3=0,0,INDEX(Sheet1!RawDataCols,$C22,W$5)*$R22)</f>
        <v>0</v>
      </c>
      <c r="X22" s="3">
        <f>IF(X$3=0,0,INDEX(Sheet1!RawDataCols,$C22,X$5)*$R22)</f>
        <v>0</v>
      </c>
      <c r="Y22" s="3">
        <f>IF(Y$3=0,0,INDEX(Sheet1!RawDataCols,$C22,Y$5)*$R22)</f>
        <v>0</v>
      </c>
      <c r="Z22" s="3">
        <f>IF(Z$3=0,0,INDEX(Sheet1!RawDataCols,$C22,Z$5)*$R22)</f>
        <v>0</v>
      </c>
      <c r="AA22" s="3">
        <f>IF(AA$3=0,0,INDEX(Sheet1!RawDataCols,$C22,AA$5)*$R22)</f>
        <v>0</v>
      </c>
      <c r="AB22" s="3">
        <f>IF(AB$3=0,0,INDEX(Sheet1!RawDataCols,$C22,AB$5)*$R22)</f>
        <v>0</v>
      </c>
      <c r="AC22" s="3">
        <f>IF(AC$3=0,0,INDEX(Sheet1!RawDataCols,$C22,AC$5)*$R22)</f>
        <v>0</v>
      </c>
      <c r="AD22" s="3">
        <f>IF(AD$3=0,0,INDEX(Sheet1!RawDataCols,$C22,AD$5)*$R22)</f>
        <v>0</v>
      </c>
      <c r="AE22" s="3">
        <f>IF(AE$3=0,0,INDEX(Sheet1!RawDataCols,$C22,AE$5)*$R22)</f>
        <v>0</v>
      </c>
      <c r="AF22" s="3">
        <f>IF(AF$3=0,0,INDEX(Sheet1!RawDataCols,$C22,AF$5)*$R22)</f>
        <v>0</v>
      </c>
      <c r="AG22" s="3">
        <f>IF(AG$3=0,0,INDEX(Sheet1!RawDataCols,$C22,AG$5)*$R22)</f>
        <v>0</v>
      </c>
      <c r="AH22" s="3">
        <f>IF(AH$3=0,0,INDEX(Sheet1!RawDataCols,$C22,AH$5)*$R22)</f>
        <v>0</v>
      </c>
      <c r="AI22" s="3">
        <f>IF(AI$3=0,0,INDEX(Sheet1!RawDataCols,$C22,AI$5)*$R22)</f>
        <v>0</v>
      </c>
      <c r="AJ22" s="3">
        <f>IF(AJ$3=0,0,INDEX(Sheet1!RawDataCols,$C22,AJ$5)*$R22)</f>
        <v>0</v>
      </c>
      <c r="AK22" s="3">
        <f>IF(AK$3=0,0,INDEX(Sheet1!RawDataCols,$C22,AK$5)*$R22)</f>
        <v>0</v>
      </c>
      <c r="AL22" s="3">
        <f>IF(AL$3=0,0,INDEX(Sheet1!RawDataCols,$C22,AL$5)*$R22)</f>
        <v>0</v>
      </c>
      <c r="AM22" s="3">
        <f>IF(AM$3=0,0,INDEX(Sheet1!RawDataCols,$C22,AM$5)*$R22)</f>
        <v>0</v>
      </c>
      <c r="AN22" s="3">
        <f>IF(AN$3=0,0,INDEX(Sheet1!RawDataCols,$C22,AN$5)*$R22)</f>
        <v>0</v>
      </c>
      <c r="AO22" s="3">
        <f>IF(AO$3=0,0,INDEX(Sheet1!RawDataCols,$C22,AO$5)*$R22)</f>
        <v>0</v>
      </c>
      <c r="AP22" s="3">
        <f>IF(AP$3=0,0,INDEX(Sheet1!RawDataCols,$C22,AP$5)*$R22)</f>
        <v>0</v>
      </c>
      <c r="AQ22" s="3">
        <f>IF(AQ$3=0,0,INDEX(Sheet1!RawDataCols,$C22,AQ$5)*$R22)</f>
        <v>0</v>
      </c>
      <c r="AR22" s="3">
        <f>IF(AR$3=0,0,INDEX(Sheet1!RawDataCols,$C22,AR$5)*$R22)</f>
        <v>0</v>
      </c>
      <c r="AS22" s="3">
        <f>IF(AS$3=0,0,INDEX(Sheet1!RawDataCols,$C22,AS$5)*$R22)</f>
        <v>0</v>
      </c>
      <c r="AT22" s="3">
        <f>IF(AT$3=0,0,INDEX(Sheet1!RawDataCols,$C22,AT$5)*$R22)</f>
        <v>0</v>
      </c>
      <c r="AU22" s="3">
        <f>IF(AU$3=0,0,INDEX(Sheet1!RawDataCols,$C22,AU$5)*$R22)</f>
        <v>0</v>
      </c>
      <c r="AV22" s="3">
        <f>IF(AV$3=0,0,INDEX(Sheet1!RawDataCols,$C22,AV$5)*$R22)</f>
        <v>0</v>
      </c>
      <c r="AW22" s="3">
        <f>IF(AW$3=0,0,INDEX(Sheet1!RawDataCols,$C22,AW$5)*$R22)</f>
        <v>0</v>
      </c>
      <c r="AX22" s="3">
        <f>IF(AX$3=0,0,INDEX(Sheet1!RawDataCols,$C22,AX$5)*$R22)</f>
        <v>0</v>
      </c>
      <c r="AY22" s="3">
        <f>IF(AY$3=0,0,INDEX(Sheet1!RawDataCols,$C22,AY$5)*$R22)</f>
        <v>0</v>
      </c>
      <c r="AZ22" s="3">
        <f>IF(AZ$3=0,0,INDEX(Sheet1!RawDataCols,$C22,AZ$5)*$R22)</f>
        <v>0</v>
      </c>
      <c r="BA22" s="3">
        <f>IF(BA$3=0,0,INDEX(Sheet1!RawDataCols,$C22,BA$5)*$R22)</f>
        <v>0</v>
      </c>
      <c r="BB22" s="3">
        <f>IF(BB$3=0,0,INDEX(Sheet1!RawDataCols,$C22,BB$5)*$R22)</f>
        <v>0</v>
      </c>
      <c r="BC22" s="3">
        <f>IF(BC$3=0,0,INDEX(Sheet1!RawDataCols,$C22,BC$5)*$R22)</f>
        <v>0</v>
      </c>
      <c r="BD22" s="3">
        <f>IF(BD$3=0,0,INDEX(Sheet1!RawDataCols,$C22,BD$5)*$R22)</f>
        <v>12715.44</v>
      </c>
      <c r="BE22" s="3">
        <f>IF(BE$3=0,0,INDEX(Sheet1!RawDataCols,$C22,BE$5)*$R22)</f>
        <v>0</v>
      </c>
      <c r="BF22" s="3">
        <f>IF(BF$3=0,0,INDEX(Sheet1!RawDataCols,$C22,BF$5)*$R22)</f>
        <v>0</v>
      </c>
      <c r="BG22" s="179">
        <f>IF(BG$3=0,0,INDEX(Sheet1!RawDataCols,$C22,BG$5)*$R22)</f>
        <v>12715.44</v>
      </c>
      <c r="BH22" s="33">
        <f t="shared" si="7"/>
        <v>0</v>
      </c>
      <c r="BI22" s="33">
        <f t="shared" si="8"/>
        <v>0</v>
      </c>
      <c r="BJ22" s="33">
        <f t="shared" si="9"/>
        <v>12715.44</v>
      </c>
      <c r="BK22" s="3">
        <f>IF(BK$3=0,0,INDEX(Sheet1!RawDataCols,$C22,BK$5)*$R22)</f>
        <v>0</v>
      </c>
      <c r="BL22" s="3">
        <f>IF(BL$3=0,0,INDEX(Sheet1!RawDataCols,$C22,BL$5)*$R22)</f>
        <v>0</v>
      </c>
      <c r="BM22" s="3">
        <f>IF(BM$3=0,0,INDEX(Sheet1!RawDataCols,$C22,BM$5)*$R22)</f>
        <v>144.85624999999999</v>
      </c>
      <c r="BN22" s="3">
        <f>IF(BN$3=0,0,INDEX(Sheet1!RawDataCols,$C22,BN$5)*$R22)</f>
        <v>690.82624999999996</v>
      </c>
      <c r="BO22" s="3">
        <f>IF(BO$3=0,0,INDEX(Sheet1!RawDataCols,$C22,BO$5)*$R22)</f>
        <v>165.3125</v>
      </c>
      <c r="BP22" s="3">
        <f>IF(BP$3=0,0,INDEX(Sheet1!RawDataCols,$C22,BP$5)*$R22)</f>
        <v>0</v>
      </c>
      <c r="BQ22" s="3">
        <f t="shared" si="10"/>
        <v>0</v>
      </c>
      <c r="BR22" s="3">
        <f t="shared" si="11"/>
        <v>0</v>
      </c>
      <c r="BS22" s="3">
        <f t="shared" si="12"/>
        <v>0</v>
      </c>
      <c r="BT22" s="3">
        <f t="shared" si="13"/>
        <v>0</v>
      </c>
      <c r="BU22" s="3" t="str">
        <f>INDEX(Sheet1!$BS$2:$BS$1000,MATCH($A22,Sheet1!$A$2:$A$1000,0))</f>
        <v>04</v>
      </c>
      <c r="BV22" s="3">
        <f>INDEX(Sheet1!$BT$2:$BT$1000,MATCH($A22,Sheet1!$A$2:$A$1000,0))</f>
        <v>0</v>
      </c>
    </row>
    <row r="23" spans="1:74" x14ac:dyDescent="0.2">
      <c r="A23" s="11" t="s">
        <v>555</v>
      </c>
      <c r="B23" s="3">
        <f>MATCH($A23,Sheet1!ACCOUNTNO,0)</f>
        <v>18</v>
      </c>
      <c r="C23" s="3">
        <f t="shared" si="4"/>
        <v>18</v>
      </c>
      <c r="D23" s="3" t="str">
        <f>IF(D$3=0,0,INDEX(Sheet1!RawDataCols,$C23,D$5))</f>
        <v>14100D03</v>
      </c>
      <c r="E23" s="3" t="str">
        <f>IF(E$3=0,0,INDEX(Sheet1!RawDataCols,$C23,E$5))</f>
        <v xml:space="preserve">14100          </v>
      </c>
      <c r="F23" s="3" t="str">
        <f>IF(F$3=0,0,INDEX(Sheet1!RawDataCols,$C23,F$5))</f>
        <v xml:space="preserve">D03            </v>
      </c>
      <c r="G23" s="3" t="str">
        <f>IF(G$3=0,0,INDEX(Sheet1!RawDataCols,$C23,G$5))</f>
        <v xml:space="preserve">               </v>
      </c>
      <c r="H23" s="3" t="str">
        <f>IF(H$3=0,0,INDEX(Sheet1!RawDataCols,$C23,H$5))</f>
        <v xml:space="preserve">               </v>
      </c>
      <c r="I23" s="3" t="str">
        <f>IF(I$3=0,0,INDEX(Sheet1!RawDataCols,$C23,I$5))</f>
        <v xml:space="preserve">               </v>
      </c>
      <c r="J23" s="3" t="str">
        <f>IF(J$3=0,0,INDEX(Sheet1!RawDataCols,$C23,J$5))</f>
        <v xml:space="preserve">               </v>
      </c>
      <c r="K23" s="3" t="str">
        <f>IF(K$3=0,0,INDEX(Sheet1!RawDataCols,$C23,K$5))</f>
        <v xml:space="preserve">               </v>
      </c>
      <c r="L23" s="3" t="str">
        <f>IF(L$3=0,0,INDEX(Sheet1!RawDataCols,$C23,L$5))</f>
        <v xml:space="preserve">               </v>
      </c>
      <c r="M23" s="3" t="str">
        <f>IF(M$3=0,0,INDEX(Sheet1!RawDataCols,$C23,M$5))</f>
        <v xml:space="preserve">F012  </v>
      </c>
      <c r="N23" s="3" t="str">
        <f>IF(N$3=0,0,INDEX(Sheet1!RawDataCols,$C23,N$5))</f>
        <v>Accomodation -  Hot 100 Singapore</v>
      </c>
      <c r="O23" s="3">
        <f>INDEX(Sheet1!RawDataCols,$C23,O$5)</f>
        <v>9</v>
      </c>
      <c r="P23" s="3" t="str">
        <f>INDEX(Sheet1!RawDataCols,$C23,P$5)</f>
        <v>Cost of Sales</v>
      </c>
      <c r="Q23" s="3" t="str">
        <f>IF(Q$3=0,0,INDEX(Sheet1!RawDataCols,$C23,Q$5))</f>
        <v>I</v>
      </c>
      <c r="R23" s="3">
        <f t="shared" si="5"/>
        <v>1</v>
      </c>
      <c r="S23" s="3">
        <f t="shared" si="6"/>
        <v>-1</v>
      </c>
      <c r="T23" s="3">
        <f>IF(T$3=0,0,INDEX(Sheet1!RawDataCols,$C23,T$5)*$R23)</f>
        <v>0</v>
      </c>
      <c r="U23" s="3">
        <f>IF(U$3=0,0,INDEX(Sheet1!RawDataCols,$C23,U$5)*$R23)</f>
        <v>0</v>
      </c>
      <c r="V23" s="3">
        <f>IF(V$3=0,0,INDEX(Sheet1!RawDataCols,$C23,V$5)*$R23)</f>
        <v>0</v>
      </c>
      <c r="W23" s="3">
        <f>IF(W$3=0,0,INDEX(Sheet1!RawDataCols,$C23,W$5)*$R23)</f>
        <v>0</v>
      </c>
      <c r="X23" s="3">
        <f>IF(X$3=0,0,INDEX(Sheet1!RawDataCols,$C23,X$5)*$R23)</f>
        <v>0</v>
      </c>
      <c r="Y23" s="3">
        <f>IF(Y$3=0,0,INDEX(Sheet1!RawDataCols,$C23,Y$5)*$R23)</f>
        <v>0</v>
      </c>
      <c r="Z23" s="3">
        <f>IF(Z$3=0,0,INDEX(Sheet1!RawDataCols,$C23,Z$5)*$R23)</f>
        <v>0</v>
      </c>
      <c r="AA23" s="3">
        <f>IF(AA$3=0,0,INDEX(Sheet1!RawDataCols,$C23,AA$5)*$R23)</f>
        <v>0</v>
      </c>
      <c r="AB23" s="3">
        <f>IF(AB$3=0,0,INDEX(Sheet1!RawDataCols,$C23,AB$5)*$R23)</f>
        <v>0</v>
      </c>
      <c r="AC23" s="3">
        <f>IF(AC$3=0,0,INDEX(Sheet1!RawDataCols,$C23,AC$5)*$R23)</f>
        <v>0</v>
      </c>
      <c r="AD23" s="3">
        <f>IF(AD$3=0,0,INDEX(Sheet1!RawDataCols,$C23,AD$5)*$R23)</f>
        <v>0</v>
      </c>
      <c r="AE23" s="3">
        <f>IF(AE$3=0,0,INDEX(Sheet1!RawDataCols,$C23,AE$5)*$R23)</f>
        <v>0</v>
      </c>
      <c r="AF23" s="3">
        <f>IF(AF$3=0,0,INDEX(Sheet1!RawDataCols,$C23,AF$5)*$R23)</f>
        <v>0</v>
      </c>
      <c r="AG23" s="3">
        <f>IF(AG$3=0,0,INDEX(Sheet1!RawDataCols,$C23,AG$5)*$R23)</f>
        <v>0</v>
      </c>
      <c r="AH23" s="3">
        <f>IF(AH$3=0,0,INDEX(Sheet1!RawDataCols,$C23,AH$5)*$R23)</f>
        <v>0</v>
      </c>
      <c r="AI23" s="3">
        <f>IF(AI$3=0,0,INDEX(Sheet1!RawDataCols,$C23,AI$5)*$R23)</f>
        <v>0</v>
      </c>
      <c r="AJ23" s="3">
        <f>IF(AJ$3=0,0,INDEX(Sheet1!RawDataCols,$C23,AJ$5)*$R23)</f>
        <v>0</v>
      </c>
      <c r="AK23" s="3">
        <f>IF(AK$3=0,0,INDEX(Sheet1!RawDataCols,$C23,AK$5)*$R23)</f>
        <v>0</v>
      </c>
      <c r="AL23" s="3">
        <f>IF(AL$3=0,0,INDEX(Sheet1!RawDataCols,$C23,AL$5)*$R23)</f>
        <v>0</v>
      </c>
      <c r="AM23" s="3">
        <f>IF(AM$3=0,0,INDEX(Sheet1!RawDataCols,$C23,AM$5)*$R23)</f>
        <v>0</v>
      </c>
      <c r="AN23" s="3">
        <f>IF(AN$3=0,0,INDEX(Sheet1!RawDataCols,$C23,AN$5)*$R23)</f>
        <v>0</v>
      </c>
      <c r="AO23" s="3">
        <f>IF(AO$3=0,0,INDEX(Sheet1!RawDataCols,$C23,AO$5)*$R23)</f>
        <v>0</v>
      </c>
      <c r="AP23" s="3">
        <f>IF(AP$3=0,0,INDEX(Sheet1!RawDataCols,$C23,AP$5)*$R23)</f>
        <v>0</v>
      </c>
      <c r="AQ23" s="3">
        <f>IF(AQ$3=0,0,INDEX(Sheet1!RawDataCols,$C23,AQ$5)*$R23)</f>
        <v>0</v>
      </c>
      <c r="AR23" s="3">
        <f>IF(AR$3=0,0,INDEX(Sheet1!RawDataCols,$C23,AR$5)*$R23)</f>
        <v>0</v>
      </c>
      <c r="AS23" s="3">
        <f>IF(AS$3=0,0,INDEX(Sheet1!RawDataCols,$C23,AS$5)*$R23)</f>
        <v>0</v>
      </c>
      <c r="AT23" s="3">
        <f>IF(AT$3=0,0,INDEX(Sheet1!RawDataCols,$C23,AT$5)*$R23)</f>
        <v>0</v>
      </c>
      <c r="AU23" s="3">
        <f>IF(AU$3=0,0,INDEX(Sheet1!RawDataCols,$C23,AU$5)*$R23)</f>
        <v>0</v>
      </c>
      <c r="AV23" s="3">
        <f>IF(AV$3=0,0,INDEX(Sheet1!RawDataCols,$C23,AV$5)*$R23)</f>
        <v>0</v>
      </c>
      <c r="AW23" s="3">
        <f>IF(AW$3=0,0,INDEX(Sheet1!RawDataCols,$C23,AW$5)*$R23)</f>
        <v>0</v>
      </c>
      <c r="AX23" s="3">
        <f>IF(AX$3=0,0,INDEX(Sheet1!RawDataCols,$C23,AX$5)*$R23)</f>
        <v>0</v>
      </c>
      <c r="AY23" s="3">
        <f>IF(AY$3=0,0,INDEX(Sheet1!RawDataCols,$C23,AY$5)*$R23)</f>
        <v>0</v>
      </c>
      <c r="AZ23" s="3">
        <f>IF(AZ$3=0,0,INDEX(Sheet1!RawDataCols,$C23,AZ$5)*$R23)</f>
        <v>0</v>
      </c>
      <c r="BA23" s="3">
        <f>IF(BA$3=0,0,INDEX(Sheet1!RawDataCols,$C23,BA$5)*$R23)</f>
        <v>0</v>
      </c>
      <c r="BB23" s="3">
        <f>IF(BB$3=0,0,INDEX(Sheet1!RawDataCols,$C23,BB$5)*$R23)</f>
        <v>0</v>
      </c>
      <c r="BC23" s="3">
        <f>IF(BC$3=0,0,INDEX(Sheet1!RawDataCols,$C23,BC$5)*$R23)</f>
        <v>0</v>
      </c>
      <c r="BD23" s="3">
        <f>IF(BD$3=0,0,INDEX(Sheet1!RawDataCols,$C23,BD$5)*$R23)</f>
        <v>0</v>
      </c>
      <c r="BE23" s="3">
        <f>IF(BE$3=0,0,INDEX(Sheet1!RawDataCols,$C23,BE$5)*$R23)</f>
        <v>0</v>
      </c>
      <c r="BF23" s="3">
        <f>IF(BF$3=0,0,INDEX(Sheet1!RawDataCols,$C23,BF$5)*$R23)</f>
        <v>0</v>
      </c>
      <c r="BG23" s="179">
        <f>IF(BG$3=0,0,INDEX(Sheet1!RawDataCols,$C23,BG$5)*$R23)</f>
        <v>0</v>
      </c>
      <c r="BH23" s="33">
        <f t="shared" si="7"/>
        <v>0</v>
      </c>
      <c r="BI23" s="33">
        <f t="shared" si="8"/>
        <v>0</v>
      </c>
      <c r="BJ23" s="33">
        <f t="shared" si="9"/>
        <v>0</v>
      </c>
      <c r="BK23" s="3">
        <f>IF(BK$3=0,0,INDEX(Sheet1!RawDataCols,$C23,BK$5)*$R23)</f>
        <v>0</v>
      </c>
      <c r="BL23" s="3">
        <f>IF(BL$3=0,0,INDEX(Sheet1!RawDataCols,$C23,BL$5)*$R23)</f>
        <v>0</v>
      </c>
      <c r="BM23" s="3">
        <f>IF(BM$3=0,0,INDEX(Sheet1!RawDataCols,$C23,BM$5)*$R23)</f>
        <v>0</v>
      </c>
      <c r="BN23" s="3">
        <f>IF(BN$3=0,0,INDEX(Sheet1!RawDataCols,$C23,BN$5)*$R23)</f>
        <v>92.307692000000003</v>
      </c>
      <c r="BO23" s="3">
        <f>IF(BO$3=0,0,INDEX(Sheet1!RawDataCols,$C23,BO$5)*$R23)</f>
        <v>0</v>
      </c>
      <c r="BP23" s="3">
        <f>IF(BP$3=0,0,INDEX(Sheet1!RawDataCols,$C23,BP$5)*$R23)</f>
        <v>0</v>
      </c>
      <c r="BQ23" s="3">
        <f t="shared" si="10"/>
        <v>0</v>
      </c>
      <c r="BR23" s="3">
        <f t="shared" si="11"/>
        <v>0</v>
      </c>
      <c r="BS23" s="3">
        <f t="shared" si="12"/>
        <v>0</v>
      </c>
      <c r="BT23" s="3">
        <f t="shared" si="13"/>
        <v>0</v>
      </c>
      <c r="BU23" s="3" t="str">
        <f>INDEX(Sheet1!$BS$2:$BS$1000,MATCH($A23,Sheet1!$A$2:$A$1000,0))</f>
        <v>04</v>
      </c>
      <c r="BV23" s="3">
        <f>INDEX(Sheet1!$BT$2:$BT$1000,MATCH($A23,Sheet1!$A$2:$A$1000,0))</f>
        <v>0</v>
      </c>
    </row>
    <row r="24" spans="1:74" x14ac:dyDescent="0.2">
      <c r="A24" s="11" t="s">
        <v>556</v>
      </c>
      <c r="B24" s="3">
        <f>MATCH($A24,Sheet1!ACCOUNTNO,0)</f>
        <v>19</v>
      </c>
      <c r="C24" s="3">
        <f t="shared" si="4"/>
        <v>19</v>
      </c>
      <c r="D24" s="3" t="str">
        <f>IF(D$3=0,0,INDEX(Sheet1!RawDataCols,$C24,D$5))</f>
        <v>14100D04</v>
      </c>
      <c r="E24" s="3" t="str">
        <f>IF(E$3=0,0,INDEX(Sheet1!RawDataCols,$C24,E$5))</f>
        <v xml:space="preserve">14100          </v>
      </c>
      <c r="F24" s="3" t="str">
        <f>IF(F$3=0,0,INDEX(Sheet1!RawDataCols,$C24,F$5))</f>
        <v xml:space="preserve">D04            </v>
      </c>
      <c r="G24" s="3" t="str">
        <f>IF(G$3=0,0,INDEX(Sheet1!RawDataCols,$C24,G$5))</f>
        <v xml:space="preserve">               </v>
      </c>
      <c r="H24" s="3" t="str">
        <f>IF(H$3=0,0,INDEX(Sheet1!RawDataCols,$C24,H$5))</f>
        <v xml:space="preserve">               </v>
      </c>
      <c r="I24" s="3" t="str">
        <f>IF(I$3=0,0,INDEX(Sheet1!RawDataCols,$C24,I$5))</f>
        <v xml:space="preserve">               </v>
      </c>
      <c r="J24" s="3" t="str">
        <f>IF(J$3=0,0,INDEX(Sheet1!RawDataCols,$C24,J$5))</f>
        <v xml:space="preserve">               </v>
      </c>
      <c r="K24" s="3" t="str">
        <f>IF(K$3=0,0,INDEX(Sheet1!RawDataCols,$C24,K$5))</f>
        <v xml:space="preserve">               </v>
      </c>
      <c r="L24" s="3" t="str">
        <f>IF(L$3=0,0,INDEX(Sheet1!RawDataCols,$C24,L$5))</f>
        <v xml:space="preserve">               </v>
      </c>
      <c r="M24" s="3" t="str">
        <f>IF(M$3=0,0,INDEX(Sheet1!RawDataCols,$C24,M$5))</f>
        <v xml:space="preserve">F012  </v>
      </c>
      <c r="N24" s="3" t="str">
        <f>IF(N$3=0,0,INDEX(Sheet1!RawDataCols,$C24,N$5))</f>
        <v>Administration Support - Form Magazine</v>
      </c>
      <c r="O24" s="3">
        <f>INDEX(Sheet1!RawDataCols,$C24,O$5)</f>
        <v>9</v>
      </c>
      <c r="P24" s="3" t="str">
        <f>INDEX(Sheet1!RawDataCols,$C24,P$5)</f>
        <v>Cost of Sales</v>
      </c>
      <c r="Q24" s="3" t="str">
        <f>IF(Q$3=0,0,INDEX(Sheet1!RawDataCols,$C24,Q$5))</f>
        <v>I</v>
      </c>
      <c r="R24" s="3">
        <f t="shared" si="5"/>
        <v>1</v>
      </c>
      <c r="S24" s="3">
        <f t="shared" si="6"/>
        <v>-1</v>
      </c>
      <c r="T24" s="3">
        <f>IF(T$3=0,0,INDEX(Sheet1!RawDataCols,$C24,T$5)*$R24)</f>
        <v>0</v>
      </c>
      <c r="U24" s="3">
        <f>IF(U$3=0,0,INDEX(Sheet1!RawDataCols,$C24,U$5)*$R24)</f>
        <v>0</v>
      </c>
      <c r="V24" s="3">
        <f>IF(V$3=0,0,INDEX(Sheet1!RawDataCols,$C24,V$5)*$R24)</f>
        <v>0</v>
      </c>
      <c r="W24" s="3">
        <f>IF(W$3=0,0,INDEX(Sheet1!RawDataCols,$C24,W$5)*$R24)</f>
        <v>0</v>
      </c>
      <c r="X24" s="3">
        <f>IF(X$3=0,0,INDEX(Sheet1!RawDataCols,$C24,X$5)*$R24)</f>
        <v>0</v>
      </c>
      <c r="Y24" s="3">
        <f>IF(Y$3=0,0,INDEX(Sheet1!RawDataCols,$C24,Y$5)*$R24)</f>
        <v>0</v>
      </c>
      <c r="Z24" s="3">
        <f>IF(Z$3=0,0,INDEX(Sheet1!RawDataCols,$C24,Z$5)*$R24)</f>
        <v>0</v>
      </c>
      <c r="AA24" s="3">
        <f>IF(AA$3=0,0,INDEX(Sheet1!RawDataCols,$C24,AA$5)*$R24)</f>
        <v>0</v>
      </c>
      <c r="AB24" s="3">
        <f>IF(AB$3=0,0,INDEX(Sheet1!RawDataCols,$C24,AB$5)*$R24)</f>
        <v>0</v>
      </c>
      <c r="AC24" s="3">
        <f>IF(AC$3=0,0,INDEX(Sheet1!RawDataCols,$C24,AC$5)*$R24)</f>
        <v>0</v>
      </c>
      <c r="AD24" s="3">
        <f>IF(AD$3=0,0,INDEX(Sheet1!RawDataCols,$C24,AD$5)*$R24)</f>
        <v>0</v>
      </c>
      <c r="AE24" s="3">
        <f>IF(AE$3=0,0,INDEX(Sheet1!RawDataCols,$C24,AE$5)*$R24)</f>
        <v>0</v>
      </c>
      <c r="AF24" s="3">
        <f>IF(AF$3=0,0,INDEX(Sheet1!RawDataCols,$C24,AF$5)*$R24)</f>
        <v>0</v>
      </c>
      <c r="AG24" s="3">
        <f>IF(AG$3=0,0,INDEX(Sheet1!RawDataCols,$C24,AG$5)*$R24)</f>
        <v>0</v>
      </c>
      <c r="AH24" s="3">
        <f>IF(AH$3=0,0,INDEX(Sheet1!RawDataCols,$C24,AH$5)*$R24)</f>
        <v>0</v>
      </c>
      <c r="AI24" s="3">
        <f>IF(AI$3=0,0,INDEX(Sheet1!RawDataCols,$C24,AI$5)*$R24)</f>
        <v>0</v>
      </c>
      <c r="AJ24" s="3">
        <f>IF(AJ$3=0,0,INDEX(Sheet1!RawDataCols,$C24,AJ$5)*$R24)</f>
        <v>0</v>
      </c>
      <c r="AK24" s="3">
        <f>IF(AK$3=0,0,INDEX(Sheet1!RawDataCols,$C24,AK$5)*$R24)</f>
        <v>0</v>
      </c>
      <c r="AL24" s="3">
        <f>IF(AL$3=0,0,INDEX(Sheet1!RawDataCols,$C24,AL$5)*$R24)</f>
        <v>0</v>
      </c>
      <c r="AM24" s="3">
        <f>IF(AM$3=0,0,INDEX(Sheet1!RawDataCols,$C24,AM$5)*$R24)</f>
        <v>0</v>
      </c>
      <c r="AN24" s="3">
        <f>IF(AN$3=0,0,INDEX(Sheet1!RawDataCols,$C24,AN$5)*$R24)</f>
        <v>0</v>
      </c>
      <c r="AO24" s="3">
        <f>IF(AO$3=0,0,INDEX(Sheet1!RawDataCols,$C24,AO$5)*$R24)</f>
        <v>0</v>
      </c>
      <c r="AP24" s="3">
        <f>IF(AP$3=0,0,INDEX(Sheet1!RawDataCols,$C24,AP$5)*$R24)</f>
        <v>0</v>
      </c>
      <c r="AQ24" s="3">
        <f>IF(AQ$3=0,0,INDEX(Sheet1!RawDataCols,$C24,AQ$5)*$R24)</f>
        <v>0</v>
      </c>
      <c r="AR24" s="3">
        <f>IF(AR$3=0,0,INDEX(Sheet1!RawDataCols,$C24,AR$5)*$R24)</f>
        <v>0</v>
      </c>
      <c r="AS24" s="3">
        <f>IF(AS$3=0,0,INDEX(Sheet1!RawDataCols,$C24,AS$5)*$R24)</f>
        <v>0</v>
      </c>
      <c r="AT24" s="3">
        <f>IF(AT$3=0,0,INDEX(Sheet1!RawDataCols,$C24,AT$5)*$R24)</f>
        <v>0</v>
      </c>
      <c r="AU24" s="3">
        <f>IF(AU$3=0,0,INDEX(Sheet1!RawDataCols,$C24,AU$5)*$R24)</f>
        <v>0</v>
      </c>
      <c r="AV24" s="3">
        <f>IF(AV$3=0,0,INDEX(Sheet1!RawDataCols,$C24,AV$5)*$R24)</f>
        <v>0</v>
      </c>
      <c r="AW24" s="3">
        <f>IF(AW$3=0,0,INDEX(Sheet1!RawDataCols,$C24,AW$5)*$R24)</f>
        <v>0</v>
      </c>
      <c r="AX24" s="3">
        <f>IF(AX$3=0,0,INDEX(Sheet1!RawDataCols,$C24,AX$5)*$R24)</f>
        <v>0</v>
      </c>
      <c r="AY24" s="3">
        <f>IF(AY$3=0,0,INDEX(Sheet1!RawDataCols,$C24,AY$5)*$R24)</f>
        <v>0</v>
      </c>
      <c r="AZ24" s="3">
        <f>IF(AZ$3=0,0,INDEX(Sheet1!RawDataCols,$C24,AZ$5)*$R24)</f>
        <v>0</v>
      </c>
      <c r="BA24" s="3">
        <f>IF(BA$3=0,0,INDEX(Sheet1!RawDataCols,$C24,BA$5)*$R24)</f>
        <v>0</v>
      </c>
      <c r="BB24" s="3">
        <f>IF(BB$3=0,0,INDEX(Sheet1!RawDataCols,$C24,BB$5)*$R24)</f>
        <v>0</v>
      </c>
      <c r="BC24" s="3">
        <f>IF(BC$3=0,0,INDEX(Sheet1!RawDataCols,$C24,BC$5)*$R24)</f>
        <v>0</v>
      </c>
      <c r="BD24" s="3">
        <f>IF(BD$3=0,0,INDEX(Sheet1!RawDataCols,$C24,BD$5)*$R24)</f>
        <v>0</v>
      </c>
      <c r="BE24" s="3">
        <f>IF(BE$3=0,0,INDEX(Sheet1!RawDataCols,$C24,BE$5)*$R24)</f>
        <v>0</v>
      </c>
      <c r="BF24" s="3">
        <f>IF(BF$3=0,0,INDEX(Sheet1!RawDataCols,$C24,BF$5)*$R24)</f>
        <v>0</v>
      </c>
      <c r="BG24" s="179">
        <f>IF(BG$3=0,0,INDEX(Sheet1!RawDataCols,$C24,BG$5)*$R24)</f>
        <v>0</v>
      </c>
      <c r="BH24" s="33">
        <f t="shared" si="7"/>
        <v>0</v>
      </c>
      <c r="BI24" s="33">
        <f t="shared" si="8"/>
        <v>0</v>
      </c>
      <c r="BJ24" s="33">
        <f t="shared" si="9"/>
        <v>0</v>
      </c>
      <c r="BK24" s="3">
        <f>IF(BK$3=0,0,INDEX(Sheet1!RawDataCols,$C24,BK$5)*$R24)</f>
        <v>0</v>
      </c>
      <c r="BL24" s="3">
        <f>IF(BL$3=0,0,INDEX(Sheet1!RawDataCols,$C24,BL$5)*$R24)</f>
        <v>-3.9712499999999999</v>
      </c>
      <c r="BM24" s="3">
        <f>IF(BM$3=0,0,INDEX(Sheet1!RawDataCols,$C24,BM$5)*$R24)</f>
        <v>0</v>
      </c>
      <c r="BN24" s="3">
        <f>IF(BN$3=0,0,INDEX(Sheet1!RawDataCols,$C24,BN$5)*$R24)</f>
        <v>250</v>
      </c>
      <c r="BO24" s="3">
        <f>IF(BO$3=0,0,INDEX(Sheet1!RawDataCols,$C24,BO$5)*$R24)</f>
        <v>0</v>
      </c>
      <c r="BP24" s="3">
        <f>IF(BP$3=0,0,INDEX(Sheet1!RawDataCols,$C24,BP$5)*$R24)</f>
        <v>-63.54</v>
      </c>
      <c r="BQ24" s="3">
        <f t="shared" si="10"/>
        <v>0</v>
      </c>
      <c r="BR24" s="3">
        <f t="shared" si="11"/>
        <v>0</v>
      </c>
      <c r="BS24" s="3">
        <f t="shared" si="12"/>
        <v>0</v>
      </c>
      <c r="BT24" s="3">
        <f t="shared" si="13"/>
        <v>0</v>
      </c>
      <c r="BU24" s="3" t="str">
        <f>INDEX(Sheet1!$BS$2:$BS$1000,MATCH($A24,Sheet1!$A$2:$A$1000,0))</f>
        <v>04</v>
      </c>
      <c r="BV24" s="3">
        <f>INDEX(Sheet1!$BT$2:$BT$1000,MATCH($A24,Sheet1!$A$2:$A$1000,0))</f>
        <v>0</v>
      </c>
    </row>
    <row r="25" spans="1:74" x14ac:dyDescent="0.2">
      <c r="A25" s="11" t="s">
        <v>557</v>
      </c>
      <c r="B25" s="3">
        <f>MATCH($A25,Sheet1!ACCOUNTNO,0)</f>
        <v>22</v>
      </c>
      <c r="C25" s="3">
        <f t="shared" si="4"/>
        <v>22</v>
      </c>
      <c r="D25" s="3" t="str">
        <f>IF(D$3=0,0,INDEX(Sheet1!RawDataCols,$C25,D$5))</f>
        <v>14120D01</v>
      </c>
      <c r="E25" s="3" t="str">
        <f>IF(E$3=0,0,INDEX(Sheet1!RawDataCols,$C25,E$5))</f>
        <v xml:space="preserve">14120          </v>
      </c>
      <c r="F25" s="3" t="str">
        <f>IF(F$3=0,0,INDEX(Sheet1!RawDataCols,$C25,F$5))</f>
        <v xml:space="preserve">D01            </v>
      </c>
      <c r="G25" s="3" t="str">
        <f>IF(G$3=0,0,INDEX(Sheet1!RawDataCols,$C25,G$5))</f>
        <v xml:space="preserve">               </v>
      </c>
      <c r="H25" s="3" t="str">
        <f>IF(H$3=0,0,INDEX(Sheet1!RawDataCols,$C25,H$5))</f>
        <v xml:space="preserve">               </v>
      </c>
      <c r="I25" s="3" t="str">
        <f>IF(I$3=0,0,INDEX(Sheet1!RawDataCols,$C25,I$5))</f>
        <v xml:space="preserve">               </v>
      </c>
      <c r="J25" s="3" t="str">
        <f>IF(J$3=0,0,INDEX(Sheet1!RawDataCols,$C25,J$5))</f>
        <v xml:space="preserve">               </v>
      </c>
      <c r="K25" s="3" t="str">
        <f>IF(K$3=0,0,INDEX(Sheet1!RawDataCols,$C25,K$5))</f>
        <v xml:space="preserve">               </v>
      </c>
      <c r="L25" s="3" t="str">
        <f>IF(L$3=0,0,INDEX(Sheet1!RawDataCols,$C25,L$5))</f>
        <v xml:space="preserve">               </v>
      </c>
      <c r="M25" s="3" t="str">
        <f>IF(M$3=0,0,INDEX(Sheet1!RawDataCols,$C25,M$5))</f>
        <v xml:space="preserve">F012  </v>
      </c>
      <c r="N25" s="3" t="str">
        <f>IF(N$3=0,0,INDEX(Sheet1!RawDataCols,$C25,N$5))</f>
        <v>Agency Commissions-TAR</v>
      </c>
      <c r="O25" s="3">
        <f>INDEX(Sheet1!RawDataCols,$C25,O$5)</f>
        <v>9</v>
      </c>
      <c r="P25" s="3" t="str">
        <f>INDEX(Sheet1!RawDataCols,$C25,P$5)</f>
        <v>Cost of Sales</v>
      </c>
      <c r="Q25" s="3" t="str">
        <f>IF(Q$3=0,0,INDEX(Sheet1!RawDataCols,$C25,Q$5))</f>
        <v>I</v>
      </c>
      <c r="R25" s="3">
        <f t="shared" si="5"/>
        <v>1</v>
      </c>
      <c r="S25" s="3">
        <f t="shared" si="6"/>
        <v>-1</v>
      </c>
      <c r="T25" s="3">
        <f>IF(T$3=0,0,INDEX(Sheet1!RawDataCols,$C25,T$5)*$R25)</f>
        <v>0</v>
      </c>
      <c r="U25" s="3">
        <f>IF(U$3=0,0,INDEX(Sheet1!RawDataCols,$C25,U$5)*$R25)</f>
        <v>706.5</v>
      </c>
      <c r="V25" s="3">
        <f>IF(V$3=0,0,INDEX(Sheet1!RawDataCols,$C25,V$5)*$R25)</f>
        <v>0</v>
      </c>
      <c r="W25" s="3">
        <f>IF(W$3=0,0,INDEX(Sheet1!RawDataCols,$C25,W$5)*$R25)</f>
        <v>571.5</v>
      </c>
      <c r="X25" s="3">
        <f>IF(X$3=0,0,INDEX(Sheet1!RawDataCols,$C25,X$5)*$R25)</f>
        <v>699.5</v>
      </c>
      <c r="Y25" s="3">
        <f>IF(Y$3=0,0,INDEX(Sheet1!RawDataCols,$C25,Y$5)*$R25)</f>
        <v>0</v>
      </c>
      <c r="Z25" s="3">
        <f>IF(Z$3=0,0,INDEX(Sheet1!RawDataCols,$C25,Z$5)*$R25)</f>
        <v>1054.4100000000001</v>
      </c>
      <c r="AA25" s="3">
        <f>IF(AA$3=0,0,INDEX(Sheet1!RawDataCols,$C25,AA$5)*$R25)</f>
        <v>587.20000000000005</v>
      </c>
      <c r="AB25" s="3">
        <f>IF(AB$3=0,0,INDEX(Sheet1!RawDataCols,$C25,AB$5)*$R25)</f>
        <v>0</v>
      </c>
      <c r="AC25" s="3">
        <f>IF(AC$3=0,0,INDEX(Sheet1!RawDataCols,$C25,AC$5)*$R25)</f>
        <v>703.5</v>
      </c>
      <c r="AD25" s="3">
        <f>IF(AD$3=0,0,INDEX(Sheet1!RawDataCols,$C25,AD$5)*$R25)</f>
        <v>182</v>
      </c>
      <c r="AE25" s="3">
        <f>IF(AE$3=0,0,INDEX(Sheet1!RawDataCols,$C25,AE$5)*$R25)</f>
        <v>0</v>
      </c>
      <c r="AF25" s="3">
        <f>IF(AF$3=0,0,INDEX(Sheet1!RawDataCols,$C25,AF$5)*$R25)</f>
        <v>963</v>
      </c>
      <c r="AG25" s="3">
        <f>IF(AG$3=0,0,INDEX(Sheet1!RawDataCols,$C25,AG$5)*$R25)</f>
        <v>100</v>
      </c>
      <c r="AH25" s="3">
        <f>IF(AH$3=0,0,INDEX(Sheet1!RawDataCols,$C25,AH$5)*$R25)</f>
        <v>0</v>
      </c>
      <c r="AI25" s="3">
        <f>IF(AI$3=0,0,INDEX(Sheet1!RawDataCols,$C25,AI$5)*$R25)</f>
        <v>813.45</v>
      </c>
      <c r="AJ25" s="3">
        <f>IF(AJ$3=0,0,INDEX(Sheet1!RawDataCols,$C25,AJ$5)*$R25)</f>
        <v>30</v>
      </c>
      <c r="AK25" s="3">
        <f>IF(AK$3=0,0,INDEX(Sheet1!RawDataCols,$C25,AK$5)*$R25)</f>
        <v>0</v>
      </c>
      <c r="AL25" s="3">
        <f>IF(AL$3=0,0,INDEX(Sheet1!RawDataCols,$C25,AL$5)*$R25)</f>
        <v>732.5</v>
      </c>
      <c r="AM25" s="3">
        <f>IF(AM$3=0,0,INDEX(Sheet1!RawDataCols,$C25,AM$5)*$R25)</f>
        <v>214</v>
      </c>
      <c r="AN25" s="3">
        <f>IF(AN$3=0,0,INDEX(Sheet1!RawDataCols,$C25,AN$5)*$R25)</f>
        <v>214</v>
      </c>
      <c r="AO25" s="3">
        <f>IF(AO$3=0,0,INDEX(Sheet1!RawDataCols,$C25,AO$5)*$R25)</f>
        <v>661.5</v>
      </c>
      <c r="AP25" s="3">
        <f>IF(AP$3=0,0,INDEX(Sheet1!RawDataCols,$C25,AP$5)*$R25)</f>
        <v>190</v>
      </c>
      <c r="AQ25" s="3">
        <f>IF(AQ$3=0,0,INDEX(Sheet1!RawDataCols,$C25,AQ$5)*$R25)</f>
        <v>190</v>
      </c>
      <c r="AR25" s="3">
        <f>IF(AR$3=0,0,INDEX(Sheet1!RawDataCols,$C25,AR$5)*$R25)</f>
        <v>1339</v>
      </c>
      <c r="AS25" s="3">
        <f>IF(AS$3=0,0,INDEX(Sheet1!RawDataCols,$C25,AS$5)*$R25)</f>
        <v>167.75</v>
      </c>
      <c r="AT25" s="3">
        <f>IF(AT$3=0,0,INDEX(Sheet1!RawDataCols,$C25,AT$5)*$R25)</f>
        <v>315.93</v>
      </c>
      <c r="AU25" s="3">
        <f>IF(AU$3=0,0,INDEX(Sheet1!RawDataCols,$C25,AU$5)*$R25)</f>
        <v>1386.5</v>
      </c>
      <c r="AV25" s="3">
        <f>IF(AV$3=0,0,INDEX(Sheet1!RawDataCols,$C25,AV$5)*$R25)</f>
        <v>601.5</v>
      </c>
      <c r="AW25" s="3">
        <f>IF(AW$3=0,0,INDEX(Sheet1!RawDataCols,$C25,AW$5)*$R25)</f>
        <v>315.93</v>
      </c>
      <c r="AX25" s="3">
        <f>IF(AX$3=0,0,INDEX(Sheet1!RawDataCols,$C25,AX$5)*$R25)</f>
        <v>1030.5</v>
      </c>
      <c r="AY25" s="3">
        <f>IF(AY$3=0,0,INDEX(Sheet1!RawDataCols,$C25,AY$5)*$R25)</f>
        <v>0</v>
      </c>
      <c r="AZ25" s="3">
        <f>IF(AZ$3=0,0,INDEX(Sheet1!RawDataCols,$C25,AZ$5)*$R25)</f>
        <v>0</v>
      </c>
      <c r="BA25" s="3">
        <f>IF(BA$3=0,0,INDEX(Sheet1!RawDataCols,$C25,BA$5)*$R25)</f>
        <v>533.5</v>
      </c>
      <c r="BB25" s="3">
        <f>IF(BB$3=0,0,INDEX(Sheet1!RawDataCols,$C25,BB$5)*$R25)</f>
        <v>0</v>
      </c>
      <c r="BC25" s="3">
        <f>IF(BC$3=0,0,INDEX(Sheet1!RawDataCols,$C25,BC$5)*$R25)</f>
        <v>0</v>
      </c>
      <c r="BD25" s="3">
        <f>IF(BD$3=0,0,INDEX(Sheet1!RawDataCols,$C25,BD$5)*$R25)</f>
        <v>876</v>
      </c>
      <c r="BE25" s="3">
        <f>IF(BE$3=0,0,INDEX(Sheet1!RawDataCols,$C25,BE$5)*$R25)</f>
        <v>0</v>
      </c>
      <c r="BF25" s="3">
        <f>IF(BF$3=0,0,INDEX(Sheet1!RawDataCols,$C25,BF$5)*$R25)</f>
        <v>0</v>
      </c>
      <c r="BG25" s="179">
        <f>IF(BG$3=0,0,INDEX(Sheet1!RawDataCols,$C25,BG$5)*$R25)</f>
        <v>876</v>
      </c>
      <c r="BH25" s="33">
        <f t="shared" si="7"/>
        <v>3478.45</v>
      </c>
      <c r="BI25" s="33">
        <f t="shared" si="8"/>
        <v>1035.8600000000001</v>
      </c>
      <c r="BJ25" s="33">
        <f t="shared" si="9"/>
        <v>10665.36</v>
      </c>
      <c r="BK25" s="3">
        <f>IF(BK$3=0,0,INDEX(Sheet1!RawDataCols,$C25,BK$5)*$R25)</f>
        <v>64.741249999999994</v>
      </c>
      <c r="BL25" s="3">
        <f>IF(BL$3=0,0,INDEX(Sheet1!RawDataCols,$C25,BL$5)*$R25)</f>
        <v>779.71624999999995</v>
      </c>
      <c r="BM25" s="3">
        <f>IF(BM$3=0,0,INDEX(Sheet1!RawDataCols,$C25,BM$5)*$R25)</f>
        <v>1336.6568749999999</v>
      </c>
      <c r="BN25" s="3">
        <f>IF(BN$3=0,0,INDEX(Sheet1!RawDataCols,$C25,BN$5)*$R25)</f>
        <v>904.79375000000005</v>
      </c>
      <c r="BO25" s="3">
        <f>IF(BO$3=0,0,INDEX(Sheet1!RawDataCols,$C25,BO$5)*$R25)</f>
        <v>865.8125</v>
      </c>
      <c r="BP25" s="3">
        <f>IF(BP$3=0,0,INDEX(Sheet1!RawDataCols,$C25,BP$5)*$R25)</f>
        <v>7637.1</v>
      </c>
      <c r="BQ25" s="3">
        <f t="shared" si="10"/>
        <v>1993.2</v>
      </c>
      <c r="BR25" s="3">
        <f t="shared" si="11"/>
        <v>312</v>
      </c>
      <c r="BS25" s="3">
        <f t="shared" si="12"/>
        <v>571.75</v>
      </c>
      <c r="BT25" s="3">
        <f t="shared" si="13"/>
        <v>1173.25</v>
      </c>
      <c r="BU25" s="3" t="str">
        <f>INDEX(Sheet1!$BS$2:$BS$1000,MATCH($A25,Sheet1!$A$2:$A$1000,0))</f>
        <v>04</v>
      </c>
      <c r="BV25" s="3">
        <f>INDEX(Sheet1!$BT$2:$BT$1000,MATCH($A25,Sheet1!$A$2:$A$1000,0))</f>
        <v>1173.25</v>
      </c>
    </row>
    <row r="26" spans="1:74" x14ac:dyDescent="0.2">
      <c r="A26" s="11" t="s">
        <v>558</v>
      </c>
      <c r="B26" s="3">
        <f>MATCH($A26,Sheet1!ACCOUNTNO,0)</f>
        <v>23</v>
      </c>
      <c r="C26" s="3">
        <f t="shared" si="4"/>
        <v>23</v>
      </c>
      <c r="D26" s="3" t="str">
        <f>IF(D$3=0,0,INDEX(Sheet1!RawDataCols,$C26,D$5))</f>
        <v>14120D02</v>
      </c>
      <c r="E26" s="3" t="str">
        <f>IF(E$3=0,0,INDEX(Sheet1!RawDataCols,$C26,E$5))</f>
        <v xml:space="preserve">14120          </v>
      </c>
      <c r="F26" s="3" t="str">
        <f>IF(F$3=0,0,INDEX(Sheet1!RawDataCols,$C26,F$5))</f>
        <v xml:space="preserve">D02            </v>
      </c>
      <c r="G26" s="3" t="str">
        <f>IF(G$3=0,0,INDEX(Sheet1!RawDataCols,$C26,G$5))</f>
        <v xml:space="preserve">               </v>
      </c>
      <c r="H26" s="3" t="str">
        <f>IF(H$3=0,0,INDEX(Sheet1!RawDataCols,$C26,H$5))</f>
        <v xml:space="preserve">               </v>
      </c>
      <c r="I26" s="3" t="str">
        <f>IF(I$3=0,0,INDEX(Sheet1!RawDataCols,$C26,I$5))</f>
        <v xml:space="preserve">               </v>
      </c>
      <c r="J26" s="3" t="str">
        <f>IF(J$3=0,0,INDEX(Sheet1!RawDataCols,$C26,J$5))</f>
        <v xml:space="preserve">               </v>
      </c>
      <c r="K26" s="3" t="str">
        <f>IF(K$3=0,0,INDEX(Sheet1!RawDataCols,$C26,K$5))</f>
        <v xml:space="preserve">               </v>
      </c>
      <c r="L26" s="3" t="str">
        <f>IF(L$3=0,0,INDEX(Sheet1!RawDataCols,$C26,L$5))</f>
        <v xml:space="preserve">               </v>
      </c>
      <c r="M26" s="3" t="str">
        <f>IF(M$3=0,0,INDEX(Sheet1!RawDataCols,$C26,M$5))</f>
        <v xml:space="preserve">F012  </v>
      </c>
      <c r="N26" s="3" t="str">
        <f>IF(N$3=0,0,INDEX(Sheet1!RawDataCols,$C26,N$5))</f>
        <v>Advertising/Promo-Hot 100 Wines</v>
      </c>
      <c r="O26" s="3">
        <f>INDEX(Sheet1!RawDataCols,$C26,O$5)</f>
        <v>9</v>
      </c>
      <c r="P26" s="3" t="str">
        <f>INDEX(Sheet1!RawDataCols,$C26,P$5)</f>
        <v>Cost of Sales</v>
      </c>
      <c r="Q26" s="3" t="str">
        <f>IF(Q$3=0,0,INDEX(Sheet1!RawDataCols,$C26,Q$5))</f>
        <v>I</v>
      </c>
      <c r="R26" s="3">
        <f t="shared" si="5"/>
        <v>1</v>
      </c>
      <c r="S26" s="3">
        <f t="shared" si="6"/>
        <v>-1</v>
      </c>
      <c r="T26" s="3">
        <f>IF(T$3=0,0,INDEX(Sheet1!RawDataCols,$C26,T$5)*$R26)</f>
        <v>0</v>
      </c>
      <c r="U26" s="3">
        <f>IF(U$3=0,0,INDEX(Sheet1!RawDataCols,$C26,U$5)*$R26)</f>
        <v>0</v>
      </c>
      <c r="V26" s="3">
        <f>IF(V$3=0,0,INDEX(Sheet1!RawDataCols,$C26,V$5)*$R26)</f>
        <v>0</v>
      </c>
      <c r="W26" s="3">
        <f>IF(W$3=0,0,INDEX(Sheet1!RawDataCols,$C26,W$5)*$R26)</f>
        <v>0</v>
      </c>
      <c r="X26" s="3">
        <f>IF(X$3=0,0,INDEX(Sheet1!RawDataCols,$C26,X$5)*$R26)</f>
        <v>0</v>
      </c>
      <c r="Y26" s="3">
        <f>IF(Y$3=0,0,INDEX(Sheet1!RawDataCols,$C26,Y$5)*$R26)</f>
        <v>0</v>
      </c>
      <c r="Z26" s="3">
        <f>IF(Z$3=0,0,INDEX(Sheet1!RawDataCols,$C26,Z$5)*$R26)</f>
        <v>0</v>
      </c>
      <c r="AA26" s="3">
        <f>IF(AA$3=0,0,INDEX(Sheet1!RawDataCols,$C26,AA$5)*$R26)</f>
        <v>0</v>
      </c>
      <c r="AB26" s="3">
        <f>IF(AB$3=0,0,INDEX(Sheet1!RawDataCols,$C26,AB$5)*$R26)</f>
        <v>0</v>
      </c>
      <c r="AC26" s="3">
        <f>IF(AC$3=0,0,INDEX(Sheet1!RawDataCols,$C26,AC$5)*$R26)</f>
        <v>0</v>
      </c>
      <c r="AD26" s="3">
        <f>IF(AD$3=0,0,INDEX(Sheet1!RawDataCols,$C26,AD$5)*$R26)</f>
        <v>0</v>
      </c>
      <c r="AE26" s="3">
        <f>IF(AE$3=0,0,INDEX(Sheet1!RawDataCols,$C26,AE$5)*$R26)</f>
        <v>0</v>
      </c>
      <c r="AF26" s="3">
        <f>IF(AF$3=0,0,INDEX(Sheet1!RawDataCols,$C26,AF$5)*$R26)</f>
        <v>0</v>
      </c>
      <c r="AG26" s="3">
        <f>IF(AG$3=0,0,INDEX(Sheet1!RawDataCols,$C26,AG$5)*$R26)</f>
        <v>0</v>
      </c>
      <c r="AH26" s="3">
        <f>IF(AH$3=0,0,INDEX(Sheet1!RawDataCols,$C26,AH$5)*$R26)</f>
        <v>0</v>
      </c>
      <c r="AI26" s="3">
        <f>IF(AI$3=0,0,INDEX(Sheet1!RawDataCols,$C26,AI$5)*$R26)</f>
        <v>0</v>
      </c>
      <c r="AJ26" s="3">
        <f>IF(AJ$3=0,0,INDEX(Sheet1!RawDataCols,$C26,AJ$5)*$R26)</f>
        <v>0</v>
      </c>
      <c r="AK26" s="3">
        <f>IF(AK$3=0,0,INDEX(Sheet1!RawDataCols,$C26,AK$5)*$R26)</f>
        <v>0</v>
      </c>
      <c r="AL26" s="3">
        <f>IF(AL$3=0,0,INDEX(Sheet1!RawDataCols,$C26,AL$5)*$R26)</f>
        <v>0</v>
      </c>
      <c r="AM26" s="3">
        <f>IF(AM$3=0,0,INDEX(Sheet1!RawDataCols,$C26,AM$5)*$R26)</f>
        <v>0</v>
      </c>
      <c r="AN26" s="3">
        <f>IF(AN$3=0,0,INDEX(Sheet1!RawDataCols,$C26,AN$5)*$R26)</f>
        <v>0</v>
      </c>
      <c r="AO26" s="3">
        <f>IF(AO$3=0,0,INDEX(Sheet1!RawDataCols,$C26,AO$5)*$R26)</f>
        <v>0</v>
      </c>
      <c r="AP26" s="3">
        <f>IF(AP$3=0,0,INDEX(Sheet1!RawDataCols,$C26,AP$5)*$R26)</f>
        <v>0</v>
      </c>
      <c r="AQ26" s="3">
        <f>IF(AQ$3=0,0,INDEX(Sheet1!RawDataCols,$C26,AQ$5)*$R26)</f>
        <v>0</v>
      </c>
      <c r="AR26" s="3">
        <f>IF(AR$3=0,0,INDEX(Sheet1!RawDataCols,$C26,AR$5)*$R26)</f>
        <v>0</v>
      </c>
      <c r="AS26" s="3">
        <f>IF(AS$3=0,0,INDEX(Sheet1!RawDataCols,$C26,AS$5)*$R26)</f>
        <v>0</v>
      </c>
      <c r="AT26" s="3">
        <f>IF(AT$3=0,0,INDEX(Sheet1!RawDataCols,$C26,AT$5)*$R26)</f>
        <v>0</v>
      </c>
      <c r="AU26" s="3">
        <f>IF(AU$3=0,0,INDEX(Sheet1!RawDataCols,$C26,AU$5)*$R26)</f>
        <v>0</v>
      </c>
      <c r="AV26" s="3">
        <f>IF(AV$3=0,0,INDEX(Sheet1!RawDataCols,$C26,AV$5)*$R26)</f>
        <v>0</v>
      </c>
      <c r="AW26" s="3">
        <f>IF(AW$3=0,0,INDEX(Sheet1!RawDataCols,$C26,AW$5)*$R26)</f>
        <v>0</v>
      </c>
      <c r="AX26" s="3">
        <f>IF(AX$3=0,0,INDEX(Sheet1!RawDataCols,$C26,AX$5)*$R26)</f>
        <v>0</v>
      </c>
      <c r="AY26" s="3">
        <f>IF(AY$3=0,0,INDEX(Sheet1!RawDataCols,$C26,AY$5)*$R26)</f>
        <v>0</v>
      </c>
      <c r="AZ26" s="3">
        <f>IF(AZ$3=0,0,INDEX(Sheet1!RawDataCols,$C26,AZ$5)*$R26)</f>
        <v>0</v>
      </c>
      <c r="BA26" s="3">
        <f>IF(BA$3=0,0,INDEX(Sheet1!RawDataCols,$C26,BA$5)*$R26)</f>
        <v>0</v>
      </c>
      <c r="BB26" s="3">
        <f>IF(BB$3=0,0,INDEX(Sheet1!RawDataCols,$C26,BB$5)*$R26)</f>
        <v>0</v>
      </c>
      <c r="BC26" s="3">
        <f>IF(BC$3=0,0,INDEX(Sheet1!RawDataCols,$C26,BC$5)*$R26)</f>
        <v>0</v>
      </c>
      <c r="BD26" s="3">
        <f>IF(BD$3=0,0,INDEX(Sheet1!RawDataCols,$C26,BD$5)*$R26)</f>
        <v>3.08</v>
      </c>
      <c r="BE26" s="3">
        <f>IF(BE$3=0,0,INDEX(Sheet1!RawDataCols,$C26,BE$5)*$R26)</f>
        <v>0</v>
      </c>
      <c r="BF26" s="3">
        <f>IF(BF$3=0,0,INDEX(Sheet1!RawDataCols,$C26,BF$5)*$R26)</f>
        <v>0</v>
      </c>
      <c r="BG26" s="179">
        <f>IF(BG$3=0,0,INDEX(Sheet1!RawDataCols,$C26,BG$5)*$R26)</f>
        <v>3.08</v>
      </c>
      <c r="BH26" s="33">
        <f t="shared" si="7"/>
        <v>0</v>
      </c>
      <c r="BI26" s="33">
        <f t="shared" si="8"/>
        <v>0</v>
      </c>
      <c r="BJ26" s="33">
        <f t="shared" si="9"/>
        <v>3.08</v>
      </c>
      <c r="BK26" s="3">
        <f>IF(BK$3=0,0,INDEX(Sheet1!RawDataCols,$C26,BK$5)*$R26)</f>
        <v>0</v>
      </c>
      <c r="BL26" s="3">
        <f>IF(BL$3=0,0,INDEX(Sheet1!RawDataCols,$C26,BL$5)*$R26)</f>
        <v>0</v>
      </c>
      <c r="BM26" s="3">
        <f>IF(BM$3=0,0,INDEX(Sheet1!RawDataCols,$C26,BM$5)*$R26)</f>
        <v>53.125</v>
      </c>
      <c r="BN26" s="3">
        <f>IF(BN$3=0,0,INDEX(Sheet1!RawDataCols,$C26,BN$5)*$R26)</f>
        <v>113.6925</v>
      </c>
      <c r="BO26" s="3">
        <f>IF(BO$3=0,0,INDEX(Sheet1!RawDataCols,$C26,BO$5)*$R26)</f>
        <v>101.35875</v>
      </c>
      <c r="BP26" s="3">
        <f>IF(BP$3=0,0,INDEX(Sheet1!RawDataCols,$C26,BP$5)*$R26)</f>
        <v>0</v>
      </c>
      <c r="BQ26" s="3">
        <f t="shared" si="10"/>
        <v>0</v>
      </c>
      <c r="BR26" s="3">
        <f t="shared" si="11"/>
        <v>0</v>
      </c>
      <c r="BS26" s="3">
        <f t="shared" si="12"/>
        <v>0</v>
      </c>
      <c r="BT26" s="3">
        <f t="shared" si="13"/>
        <v>0</v>
      </c>
      <c r="BU26" s="3" t="str">
        <f>INDEX(Sheet1!$BS$2:$BS$1000,MATCH($A26,Sheet1!$A$2:$A$1000,0))</f>
        <v>04</v>
      </c>
      <c r="BV26" s="3">
        <f>INDEX(Sheet1!$BT$2:$BT$1000,MATCH($A26,Sheet1!$A$2:$A$1000,0))</f>
        <v>0</v>
      </c>
    </row>
    <row r="27" spans="1:74" x14ac:dyDescent="0.2">
      <c r="A27" s="269" t="s">
        <v>559</v>
      </c>
      <c r="B27" s="3" t="e">
        <f>MATCH($A27,Sheet1!ACCOUNTNO,0)</f>
        <v>#N/A</v>
      </c>
      <c r="C27" s="3">
        <f t="shared" si="4"/>
        <v>65000</v>
      </c>
      <c r="D27" s="3">
        <f>IF(D$3=0,0,INDEX(Sheet1!RawDataCols,$C27,D$5))</f>
        <v>0</v>
      </c>
      <c r="E27" s="3">
        <f>IF(E$3=0,0,INDEX(Sheet1!RawDataCols,$C27,E$5))</f>
        <v>0</v>
      </c>
      <c r="F27" s="3">
        <f>IF(F$3=0,0,INDEX(Sheet1!RawDataCols,$C27,F$5))</f>
        <v>0</v>
      </c>
      <c r="G27" s="3">
        <f>IF(G$3=0,0,INDEX(Sheet1!RawDataCols,$C27,G$5))</f>
        <v>0</v>
      </c>
      <c r="H27" s="3">
        <f>IF(H$3=0,0,INDEX(Sheet1!RawDataCols,$C27,H$5))</f>
        <v>0</v>
      </c>
      <c r="I27" s="3">
        <f>IF(I$3=0,0,INDEX(Sheet1!RawDataCols,$C27,I$5))</f>
        <v>0</v>
      </c>
      <c r="J27" s="3">
        <f>IF(J$3=0,0,INDEX(Sheet1!RawDataCols,$C27,J$5))</f>
        <v>0</v>
      </c>
      <c r="K27" s="3">
        <f>IF(K$3=0,0,INDEX(Sheet1!RawDataCols,$C27,K$5))</f>
        <v>0</v>
      </c>
      <c r="L27" s="3">
        <f>IF(L$3=0,0,INDEX(Sheet1!RawDataCols,$C27,L$5))</f>
        <v>0</v>
      </c>
      <c r="M27" s="3">
        <f>IF(M$3=0,0,INDEX(Sheet1!RawDataCols,$C27,M$5))</f>
        <v>0</v>
      </c>
      <c r="N27" s="3">
        <f>IF(N$3=0,0,INDEX(Sheet1!RawDataCols,$C27,N$5))</f>
        <v>0</v>
      </c>
      <c r="O27" s="3">
        <f>INDEX(Sheet1!RawDataCols,$C27,O$5)</f>
        <v>0</v>
      </c>
      <c r="P27" s="3">
        <f>INDEX(Sheet1!RawDataCols,$C27,P$5)</f>
        <v>0</v>
      </c>
      <c r="Q27" s="3">
        <f>IF(Q$3=0,0,INDEX(Sheet1!RawDataCols,$C27,Q$5))</f>
        <v>0</v>
      </c>
      <c r="R27" s="3">
        <f t="shared" si="5"/>
        <v>1</v>
      </c>
      <c r="S27" s="3">
        <f t="shared" si="6"/>
        <v>-1</v>
      </c>
      <c r="T27" s="3">
        <f>IF(T$3=0,0,INDEX(Sheet1!RawDataCols,$C27,T$5)*$R27)</f>
        <v>0</v>
      </c>
      <c r="U27" s="3">
        <f>IF(U$3=0,0,INDEX(Sheet1!RawDataCols,$C27,U$5)*$R27)</f>
        <v>0</v>
      </c>
      <c r="V27" s="3">
        <f>IF(V$3=0,0,INDEX(Sheet1!RawDataCols,$C27,V$5)*$R27)</f>
        <v>0</v>
      </c>
      <c r="W27" s="3">
        <f>IF(W$3=0,0,INDEX(Sheet1!RawDataCols,$C27,W$5)*$R27)</f>
        <v>0</v>
      </c>
      <c r="X27" s="3">
        <f>IF(X$3=0,0,INDEX(Sheet1!RawDataCols,$C27,X$5)*$R27)</f>
        <v>0</v>
      </c>
      <c r="Y27" s="3">
        <f>IF(Y$3=0,0,INDEX(Sheet1!RawDataCols,$C27,Y$5)*$R27)</f>
        <v>0</v>
      </c>
      <c r="Z27" s="3">
        <f>IF(Z$3=0,0,INDEX(Sheet1!RawDataCols,$C27,Z$5)*$R27)</f>
        <v>0</v>
      </c>
      <c r="AA27" s="3">
        <f>IF(AA$3=0,0,INDEX(Sheet1!RawDataCols,$C27,AA$5)*$R27)</f>
        <v>0</v>
      </c>
      <c r="AB27" s="3">
        <f>IF(AB$3=0,0,INDEX(Sheet1!RawDataCols,$C27,AB$5)*$R27)</f>
        <v>0</v>
      </c>
      <c r="AC27" s="3">
        <f>IF(AC$3=0,0,INDEX(Sheet1!RawDataCols,$C27,AC$5)*$R27)</f>
        <v>0</v>
      </c>
      <c r="AD27" s="3">
        <f>IF(AD$3=0,0,INDEX(Sheet1!RawDataCols,$C27,AD$5)*$R27)</f>
        <v>0</v>
      </c>
      <c r="AE27" s="3">
        <f>IF(AE$3=0,0,INDEX(Sheet1!RawDataCols,$C27,AE$5)*$R27)</f>
        <v>0</v>
      </c>
      <c r="AF27" s="3">
        <f>IF(AF$3=0,0,INDEX(Sheet1!RawDataCols,$C27,AF$5)*$R27)</f>
        <v>0</v>
      </c>
      <c r="AG27" s="3">
        <f>IF(AG$3=0,0,INDEX(Sheet1!RawDataCols,$C27,AG$5)*$R27)</f>
        <v>0</v>
      </c>
      <c r="AH27" s="3">
        <f>IF(AH$3=0,0,INDEX(Sheet1!RawDataCols,$C27,AH$5)*$R27)</f>
        <v>0</v>
      </c>
      <c r="AI27" s="3">
        <f>IF(AI$3=0,0,INDEX(Sheet1!RawDataCols,$C27,AI$5)*$R27)</f>
        <v>0</v>
      </c>
      <c r="AJ27" s="3">
        <f>IF(AJ$3=0,0,INDEX(Sheet1!RawDataCols,$C27,AJ$5)*$R27)</f>
        <v>0</v>
      </c>
      <c r="AK27" s="3">
        <f>IF(AK$3=0,0,INDEX(Sheet1!RawDataCols,$C27,AK$5)*$R27)</f>
        <v>0</v>
      </c>
      <c r="AL27" s="3">
        <f>IF(AL$3=0,0,INDEX(Sheet1!RawDataCols,$C27,AL$5)*$R27)</f>
        <v>0</v>
      </c>
      <c r="AM27" s="3">
        <f>IF(AM$3=0,0,INDEX(Sheet1!RawDataCols,$C27,AM$5)*$R27)</f>
        <v>0</v>
      </c>
      <c r="AN27" s="3">
        <f>IF(AN$3=0,0,INDEX(Sheet1!RawDataCols,$C27,AN$5)*$R27)</f>
        <v>0</v>
      </c>
      <c r="AO27" s="3">
        <f>IF(AO$3=0,0,INDEX(Sheet1!RawDataCols,$C27,AO$5)*$R27)</f>
        <v>0</v>
      </c>
      <c r="AP27" s="3">
        <f>IF(AP$3=0,0,INDEX(Sheet1!RawDataCols,$C27,AP$5)*$R27)</f>
        <v>0</v>
      </c>
      <c r="AQ27" s="3">
        <f>IF(AQ$3=0,0,INDEX(Sheet1!RawDataCols,$C27,AQ$5)*$R27)</f>
        <v>0</v>
      </c>
      <c r="AR27" s="3">
        <f>IF(AR$3=0,0,INDEX(Sheet1!RawDataCols,$C27,AR$5)*$R27)</f>
        <v>0</v>
      </c>
      <c r="AS27" s="3">
        <f>IF(AS$3=0,0,INDEX(Sheet1!RawDataCols,$C27,AS$5)*$R27)</f>
        <v>0</v>
      </c>
      <c r="AT27" s="3">
        <f>IF(AT$3=0,0,INDEX(Sheet1!RawDataCols,$C27,AT$5)*$R27)</f>
        <v>0</v>
      </c>
      <c r="AU27" s="3">
        <f>IF(AU$3=0,0,INDEX(Sheet1!RawDataCols,$C27,AU$5)*$R27)</f>
        <v>0</v>
      </c>
      <c r="AV27" s="3">
        <f>IF(AV$3=0,0,INDEX(Sheet1!RawDataCols,$C27,AV$5)*$R27)</f>
        <v>0</v>
      </c>
      <c r="AW27" s="3">
        <f>IF(AW$3=0,0,INDEX(Sheet1!RawDataCols,$C27,AW$5)*$R27)</f>
        <v>0</v>
      </c>
      <c r="AX27" s="3">
        <f>IF(AX$3=0,0,INDEX(Sheet1!RawDataCols,$C27,AX$5)*$R27)</f>
        <v>0</v>
      </c>
      <c r="AY27" s="3">
        <f>IF(AY$3=0,0,INDEX(Sheet1!RawDataCols,$C27,AY$5)*$R27)</f>
        <v>0</v>
      </c>
      <c r="AZ27" s="3">
        <f>IF(AZ$3=0,0,INDEX(Sheet1!RawDataCols,$C27,AZ$5)*$R27)</f>
        <v>0</v>
      </c>
      <c r="BA27" s="3">
        <f>IF(BA$3=0,0,INDEX(Sheet1!RawDataCols,$C27,BA$5)*$R27)</f>
        <v>0</v>
      </c>
      <c r="BB27" s="3">
        <f>IF(BB$3=0,0,INDEX(Sheet1!RawDataCols,$C27,BB$5)*$R27)</f>
        <v>0</v>
      </c>
      <c r="BC27" s="3">
        <f>IF(BC$3=0,0,INDEX(Sheet1!RawDataCols,$C27,BC$5)*$R27)</f>
        <v>0</v>
      </c>
      <c r="BD27" s="3">
        <f>IF(BD$3=0,0,INDEX(Sheet1!RawDataCols,$C27,BD$5)*$R27)</f>
        <v>0</v>
      </c>
      <c r="BE27" s="3">
        <f>IF(BE$3=0,0,INDEX(Sheet1!RawDataCols,$C27,BE$5)*$R27)</f>
        <v>0</v>
      </c>
      <c r="BF27" s="3">
        <f>IF(BF$3=0,0,INDEX(Sheet1!RawDataCols,$C27,BF$5)*$R27)</f>
        <v>0</v>
      </c>
      <c r="BG27" s="179">
        <f>IF(BG$3=0,0,INDEX(Sheet1!RawDataCols,$C27,BG$5)*$R27)</f>
        <v>0</v>
      </c>
      <c r="BH27" s="33">
        <f t="shared" si="7"/>
        <v>0</v>
      </c>
      <c r="BI27" s="33">
        <f t="shared" si="8"/>
        <v>0</v>
      </c>
      <c r="BJ27" s="33">
        <f t="shared" si="9"/>
        <v>0</v>
      </c>
      <c r="BK27" s="3">
        <f>IF(BK$3=0,0,INDEX(Sheet1!RawDataCols,$C27,BK$5)*$R27)</f>
        <v>0</v>
      </c>
      <c r="BL27" s="3">
        <f>IF(BL$3=0,0,INDEX(Sheet1!RawDataCols,$C27,BL$5)*$R27)</f>
        <v>0</v>
      </c>
      <c r="BM27" s="3">
        <f>IF(BM$3=0,0,INDEX(Sheet1!RawDataCols,$C27,BM$5)*$R27)</f>
        <v>0</v>
      </c>
      <c r="BN27" s="3">
        <f>IF(BN$3=0,0,INDEX(Sheet1!RawDataCols,$C27,BN$5)*$R27)</f>
        <v>0</v>
      </c>
      <c r="BO27" s="3">
        <f>IF(BO$3=0,0,INDEX(Sheet1!RawDataCols,$C27,BO$5)*$R27)</f>
        <v>0</v>
      </c>
      <c r="BP27" s="3">
        <f>IF(BP$3=0,0,INDEX(Sheet1!RawDataCols,$C27,BP$5)*$R27)</f>
        <v>0</v>
      </c>
      <c r="BQ27" s="3">
        <f t="shared" si="10"/>
        <v>0</v>
      </c>
      <c r="BR27" s="3">
        <f t="shared" si="11"/>
        <v>0</v>
      </c>
      <c r="BS27" s="3">
        <f t="shared" si="12"/>
        <v>0</v>
      </c>
      <c r="BT27" s="3">
        <f t="shared" si="13"/>
        <v>0</v>
      </c>
      <c r="BU27" s="3" t="e">
        <f>INDEX(Sheet1!$BS$2:$BS$1000,MATCH($A27,Sheet1!$A$2:$A$1000,0))</f>
        <v>#N/A</v>
      </c>
      <c r="BV27" s="3" t="e">
        <f>INDEX(Sheet1!$BT$2:$BT$1000,MATCH($A27,Sheet1!$A$2:$A$1000,0))</f>
        <v>#N/A</v>
      </c>
    </row>
    <row r="28" spans="1:74" x14ac:dyDescent="0.2">
      <c r="A28" s="269" t="s">
        <v>560</v>
      </c>
      <c r="B28" s="3" t="e">
        <f>MATCH($A28,Sheet1!ACCOUNTNO,0)</f>
        <v>#N/A</v>
      </c>
      <c r="C28" s="3">
        <f t="shared" si="4"/>
        <v>65000</v>
      </c>
      <c r="D28" s="3">
        <f>IF(D$3=0,0,INDEX(Sheet1!RawDataCols,$C28,D$5))</f>
        <v>0</v>
      </c>
      <c r="E28" s="3">
        <f>IF(E$3=0,0,INDEX(Sheet1!RawDataCols,$C28,E$5))</f>
        <v>0</v>
      </c>
      <c r="F28" s="3">
        <f>IF(F$3=0,0,INDEX(Sheet1!RawDataCols,$C28,F$5))</f>
        <v>0</v>
      </c>
      <c r="G28" s="3">
        <f>IF(G$3=0,0,INDEX(Sheet1!RawDataCols,$C28,G$5))</f>
        <v>0</v>
      </c>
      <c r="H28" s="3">
        <f>IF(H$3=0,0,INDEX(Sheet1!RawDataCols,$C28,H$5))</f>
        <v>0</v>
      </c>
      <c r="I28" s="3">
        <f>IF(I$3=0,0,INDEX(Sheet1!RawDataCols,$C28,I$5))</f>
        <v>0</v>
      </c>
      <c r="J28" s="3">
        <f>IF(J$3=0,0,INDEX(Sheet1!RawDataCols,$C28,J$5))</f>
        <v>0</v>
      </c>
      <c r="K28" s="3">
        <f>IF(K$3=0,0,INDEX(Sheet1!RawDataCols,$C28,K$5))</f>
        <v>0</v>
      </c>
      <c r="L28" s="3">
        <f>IF(L$3=0,0,INDEX(Sheet1!RawDataCols,$C28,L$5))</f>
        <v>0</v>
      </c>
      <c r="M28" s="3">
        <f>IF(M$3=0,0,INDEX(Sheet1!RawDataCols,$C28,M$5))</f>
        <v>0</v>
      </c>
      <c r="N28" s="3">
        <f>IF(N$3=0,0,INDEX(Sheet1!RawDataCols,$C28,N$5))</f>
        <v>0</v>
      </c>
      <c r="O28" s="3">
        <f>INDEX(Sheet1!RawDataCols,$C28,O$5)</f>
        <v>0</v>
      </c>
      <c r="P28" s="3">
        <f>INDEX(Sheet1!RawDataCols,$C28,P$5)</f>
        <v>0</v>
      </c>
      <c r="Q28" s="3">
        <f>IF(Q$3=0,0,INDEX(Sheet1!RawDataCols,$C28,Q$5))</f>
        <v>0</v>
      </c>
      <c r="R28" s="3">
        <f t="shared" si="5"/>
        <v>1</v>
      </c>
      <c r="S28" s="3">
        <f t="shared" si="6"/>
        <v>-1</v>
      </c>
      <c r="T28" s="3">
        <f>IF(T$3=0,0,INDEX(Sheet1!RawDataCols,$C28,T$5)*$R28)</f>
        <v>0</v>
      </c>
      <c r="U28" s="3">
        <f>IF(U$3=0,0,INDEX(Sheet1!RawDataCols,$C28,U$5)*$R28)</f>
        <v>0</v>
      </c>
      <c r="V28" s="3">
        <f>IF(V$3=0,0,INDEX(Sheet1!RawDataCols,$C28,V$5)*$R28)</f>
        <v>0</v>
      </c>
      <c r="W28" s="3">
        <f>IF(W$3=0,0,INDEX(Sheet1!RawDataCols,$C28,W$5)*$R28)</f>
        <v>0</v>
      </c>
      <c r="X28" s="3">
        <f>IF(X$3=0,0,INDEX(Sheet1!RawDataCols,$C28,X$5)*$R28)</f>
        <v>0</v>
      </c>
      <c r="Y28" s="3">
        <f>IF(Y$3=0,0,INDEX(Sheet1!RawDataCols,$C28,Y$5)*$R28)</f>
        <v>0</v>
      </c>
      <c r="Z28" s="3">
        <f>IF(Z$3=0,0,INDEX(Sheet1!RawDataCols,$C28,Z$5)*$R28)</f>
        <v>0</v>
      </c>
      <c r="AA28" s="3">
        <f>IF(AA$3=0,0,INDEX(Sheet1!RawDataCols,$C28,AA$5)*$R28)</f>
        <v>0</v>
      </c>
      <c r="AB28" s="3">
        <f>IF(AB$3=0,0,INDEX(Sheet1!RawDataCols,$C28,AB$5)*$R28)</f>
        <v>0</v>
      </c>
      <c r="AC28" s="3">
        <f>IF(AC$3=0,0,INDEX(Sheet1!RawDataCols,$C28,AC$5)*$R28)</f>
        <v>0</v>
      </c>
      <c r="AD28" s="3">
        <f>IF(AD$3=0,0,INDEX(Sheet1!RawDataCols,$C28,AD$5)*$R28)</f>
        <v>0</v>
      </c>
      <c r="AE28" s="3">
        <f>IF(AE$3=0,0,INDEX(Sheet1!RawDataCols,$C28,AE$5)*$R28)</f>
        <v>0</v>
      </c>
      <c r="AF28" s="3">
        <f>IF(AF$3=0,0,INDEX(Sheet1!RawDataCols,$C28,AF$5)*$R28)</f>
        <v>0</v>
      </c>
      <c r="AG28" s="3">
        <f>IF(AG$3=0,0,INDEX(Sheet1!RawDataCols,$C28,AG$5)*$R28)</f>
        <v>0</v>
      </c>
      <c r="AH28" s="3">
        <f>IF(AH$3=0,0,INDEX(Sheet1!RawDataCols,$C28,AH$5)*$R28)</f>
        <v>0</v>
      </c>
      <c r="AI28" s="3">
        <f>IF(AI$3=0,0,INDEX(Sheet1!RawDataCols,$C28,AI$5)*$R28)</f>
        <v>0</v>
      </c>
      <c r="AJ28" s="3">
        <f>IF(AJ$3=0,0,INDEX(Sheet1!RawDataCols,$C28,AJ$5)*$R28)</f>
        <v>0</v>
      </c>
      <c r="AK28" s="3">
        <f>IF(AK$3=0,0,INDEX(Sheet1!RawDataCols,$C28,AK$5)*$R28)</f>
        <v>0</v>
      </c>
      <c r="AL28" s="3">
        <f>IF(AL$3=0,0,INDEX(Sheet1!RawDataCols,$C28,AL$5)*$R28)</f>
        <v>0</v>
      </c>
      <c r="AM28" s="3">
        <f>IF(AM$3=0,0,INDEX(Sheet1!RawDataCols,$C28,AM$5)*$R28)</f>
        <v>0</v>
      </c>
      <c r="AN28" s="3">
        <f>IF(AN$3=0,0,INDEX(Sheet1!RawDataCols,$C28,AN$5)*$R28)</f>
        <v>0</v>
      </c>
      <c r="AO28" s="3">
        <f>IF(AO$3=0,0,INDEX(Sheet1!RawDataCols,$C28,AO$5)*$R28)</f>
        <v>0</v>
      </c>
      <c r="AP28" s="3">
        <f>IF(AP$3=0,0,INDEX(Sheet1!RawDataCols,$C28,AP$5)*$R28)</f>
        <v>0</v>
      </c>
      <c r="AQ28" s="3">
        <f>IF(AQ$3=0,0,INDEX(Sheet1!RawDataCols,$C28,AQ$5)*$R28)</f>
        <v>0</v>
      </c>
      <c r="AR28" s="3">
        <f>IF(AR$3=0,0,INDEX(Sheet1!RawDataCols,$C28,AR$5)*$R28)</f>
        <v>0</v>
      </c>
      <c r="AS28" s="3">
        <f>IF(AS$3=0,0,INDEX(Sheet1!RawDataCols,$C28,AS$5)*$R28)</f>
        <v>0</v>
      </c>
      <c r="AT28" s="3">
        <f>IF(AT$3=0,0,INDEX(Sheet1!RawDataCols,$C28,AT$5)*$R28)</f>
        <v>0</v>
      </c>
      <c r="AU28" s="3">
        <f>IF(AU$3=0,0,INDEX(Sheet1!RawDataCols,$C28,AU$5)*$R28)</f>
        <v>0</v>
      </c>
      <c r="AV28" s="3">
        <f>IF(AV$3=0,0,INDEX(Sheet1!RawDataCols,$C28,AV$5)*$R28)</f>
        <v>0</v>
      </c>
      <c r="AW28" s="3">
        <f>IF(AW$3=0,0,INDEX(Sheet1!RawDataCols,$C28,AW$5)*$R28)</f>
        <v>0</v>
      </c>
      <c r="AX28" s="3">
        <f>IF(AX$3=0,0,INDEX(Sheet1!RawDataCols,$C28,AX$5)*$R28)</f>
        <v>0</v>
      </c>
      <c r="AY28" s="3">
        <f>IF(AY$3=0,0,INDEX(Sheet1!RawDataCols,$C28,AY$5)*$R28)</f>
        <v>0</v>
      </c>
      <c r="AZ28" s="3">
        <f>IF(AZ$3=0,0,INDEX(Sheet1!RawDataCols,$C28,AZ$5)*$R28)</f>
        <v>0</v>
      </c>
      <c r="BA28" s="3">
        <f>IF(BA$3=0,0,INDEX(Sheet1!RawDataCols,$C28,BA$5)*$R28)</f>
        <v>0</v>
      </c>
      <c r="BB28" s="3">
        <f>IF(BB$3=0,0,INDEX(Sheet1!RawDataCols,$C28,BB$5)*$R28)</f>
        <v>0</v>
      </c>
      <c r="BC28" s="3">
        <f>IF(BC$3=0,0,INDEX(Sheet1!RawDataCols,$C28,BC$5)*$R28)</f>
        <v>0</v>
      </c>
      <c r="BD28" s="3">
        <f>IF(BD$3=0,0,INDEX(Sheet1!RawDataCols,$C28,BD$5)*$R28)</f>
        <v>0</v>
      </c>
      <c r="BE28" s="3">
        <f>IF(BE$3=0,0,INDEX(Sheet1!RawDataCols,$C28,BE$5)*$R28)</f>
        <v>0</v>
      </c>
      <c r="BF28" s="3">
        <f>IF(BF$3=0,0,INDEX(Sheet1!RawDataCols,$C28,BF$5)*$R28)</f>
        <v>0</v>
      </c>
      <c r="BG28" s="179">
        <f>IF(BG$3=0,0,INDEX(Sheet1!RawDataCols,$C28,BG$5)*$R28)</f>
        <v>0</v>
      </c>
      <c r="BH28" s="33">
        <f t="shared" si="7"/>
        <v>0</v>
      </c>
      <c r="BI28" s="33">
        <f t="shared" si="8"/>
        <v>0</v>
      </c>
      <c r="BJ28" s="33">
        <f t="shared" si="9"/>
        <v>0</v>
      </c>
      <c r="BK28" s="3">
        <f>IF(BK$3=0,0,INDEX(Sheet1!RawDataCols,$C28,BK$5)*$R28)</f>
        <v>0</v>
      </c>
      <c r="BL28" s="3">
        <f>IF(BL$3=0,0,INDEX(Sheet1!RawDataCols,$C28,BL$5)*$R28)</f>
        <v>0</v>
      </c>
      <c r="BM28" s="3">
        <f>IF(BM$3=0,0,INDEX(Sheet1!RawDataCols,$C28,BM$5)*$R28)</f>
        <v>0</v>
      </c>
      <c r="BN28" s="3">
        <f>IF(BN$3=0,0,INDEX(Sheet1!RawDataCols,$C28,BN$5)*$R28)</f>
        <v>0</v>
      </c>
      <c r="BO28" s="3">
        <f>IF(BO$3=0,0,INDEX(Sheet1!RawDataCols,$C28,BO$5)*$R28)</f>
        <v>0</v>
      </c>
      <c r="BP28" s="3">
        <f>IF(BP$3=0,0,INDEX(Sheet1!RawDataCols,$C28,BP$5)*$R28)</f>
        <v>0</v>
      </c>
      <c r="BQ28" s="3">
        <f t="shared" si="10"/>
        <v>0</v>
      </c>
      <c r="BR28" s="3">
        <f t="shared" si="11"/>
        <v>0</v>
      </c>
      <c r="BS28" s="3">
        <f t="shared" si="12"/>
        <v>0</v>
      </c>
      <c r="BT28" s="3">
        <f t="shared" si="13"/>
        <v>0</v>
      </c>
      <c r="BU28" s="3" t="e">
        <f>INDEX(Sheet1!$BS$2:$BS$1000,MATCH($A28,Sheet1!$A$2:$A$1000,0))</f>
        <v>#N/A</v>
      </c>
      <c r="BV28" s="3" t="e">
        <f>INDEX(Sheet1!$BT$2:$BT$1000,MATCH($A28,Sheet1!$A$2:$A$1000,0))</f>
        <v>#N/A</v>
      </c>
    </row>
    <row r="29" spans="1:74" x14ac:dyDescent="0.2">
      <c r="A29" s="269" t="s">
        <v>561</v>
      </c>
      <c r="B29" s="3">
        <f>MATCH($A29,Sheet1!ACCOUNTNO,0)</f>
        <v>27</v>
      </c>
      <c r="C29" s="3">
        <f t="shared" si="4"/>
        <v>27</v>
      </c>
      <c r="D29" s="3" t="str">
        <f>IF(D$3=0,0,INDEX(Sheet1!RawDataCols,$C29,D$5))</f>
        <v>14140D01</v>
      </c>
      <c r="E29" s="3" t="str">
        <f>IF(E$3=0,0,INDEX(Sheet1!RawDataCols,$C29,E$5))</f>
        <v xml:space="preserve">14140          </v>
      </c>
      <c r="F29" s="3" t="str">
        <f>IF(F$3=0,0,INDEX(Sheet1!RawDataCols,$C29,F$5))</f>
        <v xml:space="preserve">D01            </v>
      </c>
      <c r="G29" s="3" t="str">
        <f>IF(G$3=0,0,INDEX(Sheet1!RawDataCols,$C29,G$5))</f>
        <v xml:space="preserve">               </v>
      </c>
      <c r="H29" s="3" t="str">
        <f>IF(H$3=0,0,INDEX(Sheet1!RawDataCols,$C29,H$5))</f>
        <v xml:space="preserve">               </v>
      </c>
      <c r="I29" s="3" t="str">
        <f>IF(I$3=0,0,INDEX(Sheet1!RawDataCols,$C29,I$5))</f>
        <v xml:space="preserve">               </v>
      </c>
      <c r="J29" s="3" t="str">
        <f>IF(J$3=0,0,INDEX(Sheet1!RawDataCols,$C29,J$5))</f>
        <v xml:space="preserve">               </v>
      </c>
      <c r="K29" s="3" t="str">
        <f>IF(K$3=0,0,INDEX(Sheet1!RawDataCols,$C29,K$5))</f>
        <v xml:space="preserve">               </v>
      </c>
      <c r="L29" s="3" t="str">
        <f>IF(L$3=0,0,INDEX(Sheet1!RawDataCols,$C29,L$5))</f>
        <v xml:space="preserve">               </v>
      </c>
      <c r="M29" s="3" t="str">
        <f>IF(M$3=0,0,INDEX(Sheet1!RawDataCols,$C29,M$5))</f>
        <v xml:space="preserve">F012  </v>
      </c>
      <c r="N29" s="3" t="str">
        <f>IF(N$3=0,0,INDEX(Sheet1!RawDataCols,$C29,N$5))</f>
        <v>Agency Comm - SPA-TAR</v>
      </c>
      <c r="O29" s="3">
        <f>INDEX(Sheet1!RawDataCols,$C29,O$5)</f>
        <v>9</v>
      </c>
      <c r="P29" s="3" t="str">
        <f>INDEX(Sheet1!RawDataCols,$C29,P$5)</f>
        <v>Cost of Sales</v>
      </c>
      <c r="Q29" s="3" t="str">
        <f>IF(Q$3=0,0,INDEX(Sheet1!RawDataCols,$C29,Q$5))</f>
        <v>I</v>
      </c>
      <c r="R29" s="3">
        <f t="shared" si="5"/>
        <v>1</v>
      </c>
      <c r="S29" s="3">
        <f t="shared" si="6"/>
        <v>-1</v>
      </c>
      <c r="T29" s="3">
        <f>IF(T$3=0,0,INDEX(Sheet1!RawDataCols,$C29,T$5)*$R29)</f>
        <v>0</v>
      </c>
      <c r="U29" s="3">
        <f>IF(U$3=0,0,INDEX(Sheet1!RawDataCols,$C29,U$5)*$R29)</f>
        <v>0</v>
      </c>
      <c r="V29" s="3">
        <f>IF(V$3=0,0,INDEX(Sheet1!RawDataCols,$C29,V$5)*$R29)</f>
        <v>0</v>
      </c>
      <c r="W29" s="3">
        <f>IF(W$3=0,0,INDEX(Sheet1!RawDataCols,$C29,W$5)*$R29)</f>
        <v>0</v>
      </c>
      <c r="X29" s="3">
        <f>IF(X$3=0,0,INDEX(Sheet1!RawDataCols,$C29,X$5)*$R29)</f>
        <v>0</v>
      </c>
      <c r="Y29" s="3">
        <f>IF(Y$3=0,0,INDEX(Sheet1!RawDataCols,$C29,Y$5)*$R29)</f>
        <v>0</v>
      </c>
      <c r="Z29" s="3">
        <f>IF(Z$3=0,0,INDEX(Sheet1!RawDataCols,$C29,Z$5)*$R29)</f>
        <v>0</v>
      </c>
      <c r="AA29" s="3">
        <f>IF(AA$3=0,0,INDEX(Sheet1!RawDataCols,$C29,AA$5)*$R29)</f>
        <v>0</v>
      </c>
      <c r="AB29" s="3">
        <f>IF(AB$3=0,0,INDEX(Sheet1!RawDataCols,$C29,AB$5)*$R29)</f>
        <v>0</v>
      </c>
      <c r="AC29" s="3">
        <f>IF(AC$3=0,0,INDEX(Sheet1!RawDataCols,$C29,AC$5)*$R29)</f>
        <v>0</v>
      </c>
      <c r="AD29" s="3">
        <f>IF(AD$3=0,0,INDEX(Sheet1!RawDataCols,$C29,AD$5)*$R29)</f>
        <v>0</v>
      </c>
      <c r="AE29" s="3">
        <f>IF(AE$3=0,0,INDEX(Sheet1!RawDataCols,$C29,AE$5)*$R29)</f>
        <v>0</v>
      </c>
      <c r="AF29" s="3">
        <f>IF(AF$3=0,0,INDEX(Sheet1!RawDataCols,$C29,AF$5)*$R29)</f>
        <v>0</v>
      </c>
      <c r="AG29" s="3">
        <f>IF(AG$3=0,0,INDEX(Sheet1!RawDataCols,$C29,AG$5)*$R29)</f>
        <v>0</v>
      </c>
      <c r="AH29" s="3">
        <f>IF(AH$3=0,0,INDEX(Sheet1!RawDataCols,$C29,AH$5)*$R29)</f>
        <v>0</v>
      </c>
      <c r="AI29" s="3">
        <f>IF(AI$3=0,0,INDEX(Sheet1!RawDataCols,$C29,AI$5)*$R29)</f>
        <v>0</v>
      </c>
      <c r="AJ29" s="3">
        <f>IF(AJ$3=0,0,INDEX(Sheet1!RawDataCols,$C29,AJ$5)*$R29)</f>
        <v>0</v>
      </c>
      <c r="AK29" s="3">
        <f>IF(AK$3=0,0,INDEX(Sheet1!RawDataCols,$C29,AK$5)*$R29)</f>
        <v>0</v>
      </c>
      <c r="AL29" s="3">
        <f>IF(AL$3=0,0,INDEX(Sheet1!RawDataCols,$C29,AL$5)*$R29)</f>
        <v>0</v>
      </c>
      <c r="AM29" s="3">
        <f>IF(AM$3=0,0,INDEX(Sheet1!RawDataCols,$C29,AM$5)*$R29)</f>
        <v>0</v>
      </c>
      <c r="AN29" s="3">
        <f>IF(AN$3=0,0,INDEX(Sheet1!RawDataCols,$C29,AN$5)*$R29)</f>
        <v>0</v>
      </c>
      <c r="AO29" s="3">
        <f>IF(AO$3=0,0,INDEX(Sheet1!RawDataCols,$C29,AO$5)*$R29)</f>
        <v>0</v>
      </c>
      <c r="AP29" s="3">
        <f>IF(AP$3=0,0,INDEX(Sheet1!RawDataCols,$C29,AP$5)*$R29)</f>
        <v>0</v>
      </c>
      <c r="AQ29" s="3">
        <f>IF(AQ$3=0,0,INDEX(Sheet1!RawDataCols,$C29,AQ$5)*$R29)</f>
        <v>0</v>
      </c>
      <c r="AR29" s="3">
        <f>IF(AR$3=0,0,INDEX(Sheet1!RawDataCols,$C29,AR$5)*$R29)</f>
        <v>0</v>
      </c>
      <c r="AS29" s="3">
        <f>IF(AS$3=0,0,INDEX(Sheet1!RawDataCols,$C29,AS$5)*$R29)</f>
        <v>0</v>
      </c>
      <c r="AT29" s="3">
        <f>IF(AT$3=0,0,INDEX(Sheet1!RawDataCols,$C29,AT$5)*$R29)</f>
        <v>0</v>
      </c>
      <c r="AU29" s="3">
        <f>IF(AU$3=0,0,INDEX(Sheet1!RawDataCols,$C29,AU$5)*$R29)</f>
        <v>0</v>
      </c>
      <c r="AV29" s="3">
        <f>IF(AV$3=0,0,INDEX(Sheet1!RawDataCols,$C29,AV$5)*$R29)</f>
        <v>0</v>
      </c>
      <c r="AW29" s="3">
        <f>IF(AW$3=0,0,INDEX(Sheet1!RawDataCols,$C29,AW$5)*$R29)</f>
        <v>0</v>
      </c>
      <c r="AX29" s="3">
        <f>IF(AX$3=0,0,INDEX(Sheet1!RawDataCols,$C29,AX$5)*$R29)</f>
        <v>0</v>
      </c>
      <c r="AY29" s="3">
        <f>IF(AY$3=0,0,INDEX(Sheet1!RawDataCols,$C29,AY$5)*$R29)</f>
        <v>0</v>
      </c>
      <c r="AZ29" s="3">
        <f>IF(AZ$3=0,0,INDEX(Sheet1!RawDataCols,$C29,AZ$5)*$R29)</f>
        <v>0</v>
      </c>
      <c r="BA29" s="3">
        <f>IF(BA$3=0,0,INDEX(Sheet1!RawDataCols,$C29,BA$5)*$R29)</f>
        <v>0</v>
      </c>
      <c r="BB29" s="3">
        <f>IF(BB$3=0,0,INDEX(Sheet1!RawDataCols,$C29,BB$5)*$R29)</f>
        <v>0</v>
      </c>
      <c r="BC29" s="3">
        <f>IF(BC$3=0,0,INDEX(Sheet1!RawDataCols,$C29,BC$5)*$R29)</f>
        <v>0</v>
      </c>
      <c r="BD29" s="3">
        <f>IF(BD$3=0,0,INDEX(Sheet1!RawDataCols,$C29,BD$5)*$R29)</f>
        <v>0</v>
      </c>
      <c r="BE29" s="3">
        <f>IF(BE$3=0,0,INDEX(Sheet1!RawDataCols,$C29,BE$5)*$R29)</f>
        <v>0</v>
      </c>
      <c r="BF29" s="3">
        <f>IF(BF$3=0,0,INDEX(Sheet1!RawDataCols,$C29,BF$5)*$R29)</f>
        <v>0</v>
      </c>
      <c r="BG29" s="179">
        <f>IF(BG$3=0,0,INDEX(Sheet1!RawDataCols,$C29,BG$5)*$R29)</f>
        <v>0</v>
      </c>
      <c r="BH29" s="33">
        <f t="shared" si="7"/>
        <v>0</v>
      </c>
      <c r="BI29" s="33">
        <f t="shared" si="8"/>
        <v>0</v>
      </c>
      <c r="BJ29" s="33">
        <f t="shared" si="9"/>
        <v>0</v>
      </c>
      <c r="BK29" s="3">
        <f>IF(BK$3=0,0,INDEX(Sheet1!RawDataCols,$C29,BK$5)*$R29)</f>
        <v>0</v>
      </c>
      <c r="BL29" s="3">
        <f>IF(BL$3=0,0,INDEX(Sheet1!RawDataCols,$C29,BL$5)*$R29)</f>
        <v>0</v>
      </c>
      <c r="BM29" s="3">
        <f>IF(BM$3=0,0,INDEX(Sheet1!RawDataCols,$C29,BM$5)*$R29)</f>
        <v>-11.5625</v>
      </c>
      <c r="BN29" s="3">
        <f>IF(BN$3=0,0,INDEX(Sheet1!RawDataCols,$C29,BN$5)*$R29)</f>
        <v>0</v>
      </c>
      <c r="BO29" s="3">
        <f>IF(BO$3=0,0,INDEX(Sheet1!RawDataCols,$C29,BO$5)*$R29)</f>
        <v>0</v>
      </c>
      <c r="BP29" s="3">
        <f>IF(BP$3=0,0,INDEX(Sheet1!RawDataCols,$C29,BP$5)*$R29)</f>
        <v>0</v>
      </c>
      <c r="BQ29" s="3">
        <f t="shared" si="10"/>
        <v>0</v>
      </c>
      <c r="BR29" s="3">
        <f t="shared" si="11"/>
        <v>0</v>
      </c>
      <c r="BS29" s="3">
        <f t="shared" si="12"/>
        <v>0</v>
      </c>
      <c r="BT29" s="3">
        <f t="shared" si="13"/>
        <v>0</v>
      </c>
      <c r="BU29" s="3" t="str">
        <f>INDEX(Sheet1!$BS$2:$BS$1000,MATCH($A29,Sheet1!$A$2:$A$1000,0))</f>
        <v>04</v>
      </c>
      <c r="BV29" s="3">
        <f>INDEX(Sheet1!$BT$2:$BT$1000,MATCH($A29,Sheet1!$A$2:$A$1000,0))</f>
        <v>0</v>
      </c>
    </row>
    <row r="30" spans="1:74" x14ac:dyDescent="0.2">
      <c r="A30" s="11" t="s">
        <v>562</v>
      </c>
      <c r="B30" s="3">
        <f>MATCH($A30,Sheet1!ACCOUNTNO,0)</f>
        <v>33</v>
      </c>
      <c r="C30" s="3">
        <f t="shared" si="4"/>
        <v>33</v>
      </c>
      <c r="D30" s="3" t="str">
        <f>IF(D$3=0,0,INDEX(Sheet1!RawDataCols,$C30,D$5))</f>
        <v>14160D01</v>
      </c>
      <c r="E30" s="3" t="str">
        <f>IF(E$3=0,0,INDEX(Sheet1!RawDataCols,$C30,E$5))</f>
        <v xml:space="preserve">14160          </v>
      </c>
      <c r="F30" s="3" t="str">
        <f>IF(F$3=0,0,INDEX(Sheet1!RawDataCols,$C30,F$5))</f>
        <v xml:space="preserve">D01            </v>
      </c>
      <c r="G30" s="3" t="str">
        <f>IF(G$3=0,0,INDEX(Sheet1!RawDataCols,$C30,G$5))</f>
        <v xml:space="preserve">               </v>
      </c>
      <c r="H30" s="3" t="str">
        <f>IF(H$3=0,0,INDEX(Sheet1!RawDataCols,$C30,H$5))</f>
        <v xml:space="preserve">               </v>
      </c>
      <c r="I30" s="3" t="str">
        <f>IF(I$3=0,0,INDEX(Sheet1!RawDataCols,$C30,I$5))</f>
        <v xml:space="preserve">               </v>
      </c>
      <c r="J30" s="3" t="str">
        <f>IF(J$3=0,0,INDEX(Sheet1!RawDataCols,$C30,J$5))</f>
        <v xml:space="preserve">               </v>
      </c>
      <c r="K30" s="3" t="str">
        <f>IF(K$3=0,0,INDEX(Sheet1!RawDataCols,$C30,K$5))</f>
        <v xml:space="preserve">               </v>
      </c>
      <c r="L30" s="3" t="str">
        <f>IF(L$3=0,0,INDEX(Sheet1!RawDataCols,$C30,L$5))</f>
        <v xml:space="preserve">               </v>
      </c>
      <c r="M30" s="3" t="str">
        <f>IF(M$3=0,0,INDEX(Sheet1!RawDataCols,$C30,M$5))</f>
        <v xml:space="preserve">F012  </v>
      </c>
      <c r="N30" s="3" t="str">
        <f>IF(N$3=0,0,INDEX(Sheet1!RawDataCols,$C30,N$5))</f>
        <v>Contributors - Journalist-TAR</v>
      </c>
      <c r="O30" s="3">
        <f>INDEX(Sheet1!RawDataCols,$C30,O$5)</f>
        <v>9</v>
      </c>
      <c r="P30" s="3" t="str">
        <f>INDEX(Sheet1!RawDataCols,$C30,P$5)</f>
        <v>Cost of Sales</v>
      </c>
      <c r="Q30" s="3" t="str">
        <f>IF(Q$3=0,0,INDEX(Sheet1!RawDataCols,$C30,Q$5))</f>
        <v>I</v>
      </c>
      <c r="R30" s="3">
        <f t="shared" si="5"/>
        <v>1</v>
      </c>
      <c r="S30" s="3">
        <f t="shared" si="6"/>
        <v>-1</v>
      </c>
      <c r="T30" s="3">
        <f>IF(T$3=0,0,INDEX(Sheet1!RawDataCols,$C30,T$5)*$R30)</f>
        <v>0</v>
      </c>
      <c r="U30" s="3">
        <f>IF(U$3=0,0,INDEX(Sheet1!RawDataCols,$C30,U$5)*$R30)</f>
        <v>5629.23</v>
      </c>
      <c r="V30" s="3">
        <f>IF(V$3=0,0,INDEX(Sheet1!RawDataCols,$C30,V$5)*$R30)</f>
        <v>0</v>
      </c>
      <c r="W30" s="3">
        <f>IF(W$3=0,0,INDEX(Sheet1!RawDataCols,$C30,W$5)*$R30)</f>
        <v>5027.28</v>
      </c>
      <c r="X30" s="3">
        <f>IF(X$3=0,0,INDEX(Sheet1!RawDataCols,$C30,X$5)*$R30)</f>
        <v>5883</v>
      </c>
      <c r="Y30" s="3">
        <f>IF(Y$3=0,0,INDEX(Sheet1!RawDataCols,$C30,Y$5)*$R30)</f>
        <v>0</v>
      </c>
      <c r="Z30" s="3">
        <f>IF(Z$3=0,0,INDEX(Sheet1!RawDataCols,$C30,Z$5)*$R30)</f>
        <v>6456.82</v>
      </c>
      <c r="AA30" s="3">
        <f>IF(AA$3=0,0,INDEX(Sheet1!RawDataCols,$C30,AA$5)*$R30)</f>
        <v>7713.64</v>
      </c>
      <c r="AB30" s="3">
        <f>IF(AB$3=0,0,INDEX(Sheet1!RawDataCols,$C30,AB$5)*$R30)</f>
        <v>0</v>
      </c>
      <c r="AC30" s="3">
        <f>IF(AC$3=0,0,INDEX(Sheet1!RawDataCols,$C30,AC$5)*$R30)</f>
        <v>5327.73</v>
      </c>
      <c r="AD30" s="3">
        <f>IF(AD$3=0,0,INDEX(Sheet1!RawDataCols,$C30,AD$5)*$R30)</f>
        <v>5776.73</v>
      </c>
      <c r="AE30" s="3">
        <f>IF(AE$3=0,0,INDEX(Sheet1!RawDataCols,$C30,AE$5)*$R30)</f>
        <v>0</v>
      </c>
      <c r="AF30" s="3">
        <f>IF(AF$3=0,0,INDEX(Sheet1!RawDataCols,$C30,AF$5)*$R30)</f>
        <v>6257.73</v>
      </c>
      <c r="AG30" s="3">
        <f>IF(AG$3=0,0,INDEX(Sheet1!RawDataCols,$C30,AG$5)*$R30)</f>
        <v>5372.73</v>
      </c>
      <c r="AH30" s="3">
        <f>IF(AH$3=0,0,INDEX(Sheet1!RawDataCols,$C30,AH$5)*$R30)</f>
        <v>0</v>
      </c>
      <c r="AI30" s="3">
        <f>IF(AI$3=0,0,INDEX(Sheet1!RawDataCols,$C30,AI$5)*$R30)</f>
        <v>7077.73</v>
      </c>
      <c r="AJ30" s="3">
        <f>IF(AJ$3=0,0,INDEX(Sheet1!RawDataCols,$C30,AJ$5)*$R30)</f>
        <v>4745.46</v>
      </c>
      <c r="AK30" s="3">
        <f>IF(AK$3=0,0,INDEX(Sheet1!RawDataCols,$C30,AK$5)*$R30)</f>
        <v>0</v>
      </c>
      <c r="AL30" s="3">
        <f>IF(AL$3=0,0,INDEX(Sheet1!RawDataCols,$C30,AL$5)*$R30)</f>
        <v>6997.27</v>
      </c>
      <c r="AM30" s="3">
        <f>IF(AM$3=0,0,INDEX(Sheet1!RawDataCols,$C30,AM$5)*$R30)</f>
        <v>6372.73</v>
      </c>
      <c r="AN30" s="3">
        <f>IF(AN$3=0,0,INDEX(Sheet1!RawDataCols,$C30,AN$5)*$R30)</f>
        <v>6372.73</v>
      </c>
      <c r="AO30" s="3">
        <f>IF(AO$3=0,0,INDEX(Sheet1!RawDataCols,$C30,AO$5)*$R30)</f>
        <v>4050</v>
      </c>
      <c r="AP30" s="3">
        <f>IF(AP$3=0,0,INDEX(Sheet1!RawDataCols,$C30,AP$5)*$R30)</f>
        <v>4442.7299999999996</v>
      </c>
      <c r="AQ30" s="3">
        <f>IF(AQ$3=0,0,INDEX(Sheet1!RawDataCols,$C30,AQ$5)*$R30)</f>
        <v>5372</v>
      </c>
      <c r="AR30" s="3">
        <f>IF(AR$3=0,0,INDEX(Sheet1!RawDataCols,$C30,AR$5)*$R30)</f>
        <v>6109</v>
      </c>
      <c r="AS30" s="3">
        <f>IF(AS$3=0,0,INDEX(Sheet1!RawDataCols,$C30,AS$5)*$R30)</f>
        <v>7228.5</v>
      </c>
      <c r="AT30" s="3">
        <f>IF(AT$3=0,0,INDEX(Sheet1!RawDataCols,$C30,AT$5)*$R30)</f>
        <v>5372</v>
      </c>
      <c r="AU30" s="3">
        <f>IF(AU$3=0,0,INDEX(Sheet1!RawDataCols,$C30,AU$5)*$R30)</f>
        <v>6670.91</v>
      </c>
      <c r="AV30" s="3">
        <f>IF(AV$3=0,0,INDEX(Sheet1!RawDataCols,$C30,AV$5)*$R30)</f>
        <v>6236.37</v>
      </c>
      <c r="AW30" s="3">
        <f>IF(AW$3=0,0,INDEX(Sheet1!RawDataCols,$C30,AW$5)*$R30)</f>
        <v>5372</v>
      </c>
      <c r="AX30" s="3">
        <f>IF(AX$3=0,0,INDEX(Sheet1!RawDataCols,$C30,AX$5)*$R30)</f>
        <v>6720</v>
      </c>
      <c r="AY30" s="3">
        <f>IF(AY$3=0,0,INDEX(Sheet1!RawDataCols,$C30,AY$5)*$R30)</f>
        <v>0</v>
      </c>
      <c r="AZ30" s="3">
        <f>IF(AZ$3=0,0,INDEX(Sheet1!RawDataCols,$C30,AZ$5)*$R30)</f>
        <v>0</v>
      </c>
      <c r="BA30" s="3">
        <f>IF(BA$3=0,0,INDEX(Sheet1!RawDataCols,$C30,BA$5)*$R30)</f>
        <v>7036</v>
      </c>
      <c r="BB30" s="3">
        <f>IF(BB$3=0,0,INDEX(Sheet1!RawDataCols,$C30,BB$5)*$R30)</f>
        <v>0</v>
      </c>
      <c r="BC30" s="3">
        <f>IF(BC$3=0,0,INDEX(Sheet1!RawDataCols,$C30,BC$5)*$R30)</f>
        <v>0</v>
      </c>
      <c r="BD30" s="3">
        <f>IF(BD$3=0,0,INDEX(Sheet1!RawDataCols,$C30,BD$5)*$R30)</f>
        <v>5700</v>
      </c>
      <c r="BE30" s="3">
        <f>IF(BE$3=0,0,INDEX(Sheet1!RawDataCols,$C30,BE$5)*$R30)</f>
        <v>0</v>
      </c>
      <c r="BF30" s="3">
        <f>IF(BF$3=0,0,INDEX(Sheet1!RawDataCols,$C30,BF$5)*$R30)</f>
        <v>0</v>
      </c>
      <c r="BG30" s="179">
        <f>IF(BG$3=0,0,INDEX(Sheet1!RawDataCols,$C30,BG$5)*$R30)</f>
        <v>5700</v>
      </c>
      <c r="BH30" s="33">
        <f t="shared" si="7"/>
        <v>59401.120000000003</v>
      </c>
      <c r="BI30" s="33">
        <f t="shared" si="8"/>
        <v>22488.73</v>
      </c>
      <c r="BJ30" s="33">
        <f t="shared" si="9"/>
        <v>73430.47</v>
      </c>
      <c r="BK30" s="3">
        <f>IF(BK$3=0,0,INDEX(Sheet1!RawDataCols,$C30,BK$5)*$R30)</f>
        <v>1405.545625</v>
      </c>
      <c r="BL30" s="3">
        <f>IF(BL$3=0,0,INDEX(Sheet1!RawDataCols,$C30,BL$5)*$R30)</f>
        <v>4796.2806250000003</v>
      </c>
      <c r="BM30" s="3">
        <f>IF(BM$3=0,0,INDEX(Sheet1!RawDataCols,$C30,BM$5)*$R30)</f>
        <v>4318.2974999999997</v>
      </c>
      <c r="BN30" s="3">
        <f>IF(BN$3=0,0,INDEX(Sheet1!RawDataCols,$C30,BN$5)*$R30)</f>
        <v>4738.7849999999999</v>
      </c>
      <c r="BO30" s="3">
        <f>IF(BO$3=0,0,INDEX(Sheet1!RawDataCols,$C30,BO$5)*$R30)</f>
        <v>5110.024375</v>
      </c>
      <c r="BP30" s="3">
        <f>IF(BP$3=0,0,INDEX(Sheet1!RawDataCols,$C30,BP$5)*$R30)</f>
        <v>39595.93</v>
      </c>
      <c r="BQ30" s="3">
        <f t="shared" si="10"/>
        <v>19225.87</v>
      </c>
      <c r="BR30" s="3">
        <f t="shared" si="11"/>
        <v>15894.919999999998</v>
      </c>
      <c r="BS30" s="3">
        <f t="shared" si="12"/>
        <v>18043.96</v>
      </c>
      <c r="BT30" s="3">
        <f t="shared" si="13"/>
        <v>24280.329999999998</v>
      </c>
      <c r="BU30" s="3" t="str">
        <f>INDEX(Sheet1!$BS$2:$BS$1000,MATCH($A30,Sheet1!$A$2:$A$1000,0))</f>
        <v>04</v>
      </c>
      <c r="BV30" s="3">
        <f>INDEX(Sheet1!$BT$2:$BT$1000,MATCH($A30,Sheet1!$A$2:$A$1000,0))</f>
        <v>24280.33</v>
      </c>
    </row>
    <row r="31" spans="1:74" x14ac:dyDescent="0.2">
      <c r="A31" s="11" t="s">
        <v>563</v>
      </c>
      <c r="B31" s="3">
        <f>MATCH($A31,Sheet1!ACCOUNTNO,0)</f>
        <v>34</v>
      </c>
      <c r="C31" s="3">
        <f t="shared" si="4"/>
        <v>34</v>
      </c>
      <c r="D31" s="3" t="str">
        <f>IF(D$3=0,0,INDEX(Sheet1!RawDataCols,$C31,D$5))</f>
        <v>14160D02</v>
      </c>
      <c r="E31" s="3" t="str">
        <f>IF(E$3=0,0,INDEX(Sheet1!RawDataCols,$C31,E$5))</f>
        <v xml:space="preserve">14160          </v>
      </c>
      <c r="F31" s="3" t="str">
        <f>IF(F$3=0,0,INDEX(Sheet1!RawDataCols,$C31,F$5))</f>
        <v xml:space="preserve">D02            </v>
      </c>
      <c r="G31" s="3" t="str">
        <f>IF(G$3=0,0,INDEX(Sheet1!RawDataCols,$C31,G$5))</f>
        <v xml:space="preserve">               </v>
      </c>
      <c r="H31" s="3" t="str">
        <f>IF(H$3=0,0,INDEX(Sheet1!RawDataCols,$C31,H$5))</f>
        <v xml:space="preserve">               </v>
      </c>
      <c r="I31" s="3" t="str">
        <f>IF(I$3=0,0,INDEX(Sheet1!RawDataCols,$C31,I$5))</f>
        <v xml:space="preserve">               </v>
      </c>
      <c r="J31" s="3" t="str">
        <f>IF(J$3=0,0,INDEX(Sheet1!RawDataCols,$C31,J$5))</f>
        <v xml:space="preserve">               </v>
      </c>
      <c r="K31" s="3" t="str">
        <f>IF(K$3=0,0,INDEX(Sheet1!RawDataCols,$C31,K$5))</f>
        <v xml:space="preserve">               </v>
      </c>
      <c r="L31" s="3" t="str">
        <f>IF(L$3=0,0,INDEX(Sheet1!RawDataCols,$C31,L$5))</f>
        <v xml:space="preserve">               </v>
      </c>
      <c r="M31" s="3" t="str">
        <f>IF(M$3=0,0,INDEX(Sheet1!RawDataCols,$C31,M$5))</f>
        <v xml:space="preserve">F012  </v>
      </c>
      <c r="N31" s="3" t="str">
        <f>IF(N$3=0,0,INDEX(Sheet1!RawDataCols,$C31,N$5))</f>
        <v>Audio Visual - Hot 100 Wines</v>
      </c>
      <c r="O31" s="3">
        <f>INDEX(Sheet1!RawDataCols,$C31,O$5)</f>
        <v>9</v>
      </c>
      <c r="P31" s="3" t="str">
        <f>INDEX(Sheet1!RawDataCols,$C31,P$5)</f>
        <v>Cost of Sales</v>
      </c>
      <c r="Q31" s="3" t="str">
        <f>IF(Q$3=0,0,INDEX(Sheet1!RawDataCols,$C31,Q$5))</f>
        <v>I</v>
      </c>
      <c r="R31" s="3">
        <f t="shared" si="5"/>
        <v>1</v>
      </c>
      <c r="S31" s="3">
        <f t="shared" si="6"/>
        <v>-1</v>
      </c>
      <c r="T31" s="3">
        <f>IF(T$3=0,0,INDEX(Sheet1!RawDataCols,$C31,T$5)*$R31)</f>
        <v>0</v>
      </c>
      <c r="U31" s="3">
        <f>IF(U$3=0,0,INDEX(Sheet1!RawDataCols,$C31,U$5)*$R31)</f>
        <v>0</v>
      </c>
      <c r="V31" s="3">
        <f>IF(V$3=0,0,INDEX(Sheet1!RawDataCols,$C31,V$5)*$R31)</f>
        <v>0</v>
      </c>
      <c r="W31" s="3">
        <f>IF(W$3=0,0,INDEX(Sheet1!RawDataCols,$C31,W$5)*$R31)</f>
        <v>0</v>
      </c>
      <c r="X31" s="3">
        <f>IF(X$3=0,0,INDEX(Sheet1!RawDataCols,$C31,X$5)*$R31)</f>
        <v>0</v>
      </c>
      <c r="Y31" s="3">
        <f>IF(Y$3=0,0,INDEX(Sheet1!RawDataCols,$C31,Y$5)*$R31)</f>
        <v>0</v>
      </c>
      <c r="Z31" s="3">
        <f>IF(Z$3=0,0,INDEX(Sheet1!RawDataCols,$C31,Z$5)*$R31)</f>
        <v>0</v>
      </c>
      <c r="AA31" s="3">
        <f>IF(AA$3=0,0,INDEX(Sheet1!RawDataCols,$C31,AA$5)*$R31)</f>
        <v>0</v>
      </c>
      <c r="AB31" s="3">
        <f>IF(AB$3=0,0,INDEX(Sheet1!RawDataCols,$C31,AB$5)*$R31)</f>
        <v>0</v>
      </c>
      <c r="AC31" s="3">
        <f>IF(AC$3=0,0,INDEX(Sheet1!RawDataCols,$C31,AC$5)*$R31)</f>
        <v>0</v>
      </c>
      <c r="AD31" s="3">
        <f>IF(AD$3=0,0,INDEX(Sheet1!RawDataCols,$C31,AD$5)*$R31)</f>
        <v>0</v>
      </c>
      <c r="AE31" s="3">
        <f>IF(AE$3=0,0,INDEX(Sheet1!RawDataCols,$C31,AE$5)*$R31)</f>
        <v>0</v>
      </c>
      <c r="AF31" s="3">
        <f>IF(AF$3=0,0,INDEX(Sheet1!RawDataCols,$C31,AF$5)*$R31)</f>
        <v>0</v>
      </c>
      <c r="AG31" s="3">
        <f>IF(AG$3=0,0,INDEX(Sheet1!RawDataCols,$C31,AG$5)*$R31)</f>
        <v>0</v>
      </c>
      <c r="AH31" s="3">
        <f>IF(AH$3=0,0,INDEX(Sheet1!RawDataCols,$C31,AH$5)*$R31)</f>
        <v>0</v>
      </c>
      <c r="AI31" s="3">
        <f>IF(AI$3=0,0,INDEX(Sheet1!RawDataCols,$C31,AI$5)*$R31)</f>
        <v>0</v>
      </c>
      <c r="AJ31" s="3">
        <f>IF(AJ$3=0,0,INDEX(Sheet1!RawDataCols,$C31,AJ$5)*$R31)</f>
        <v>0</v>
      </c>
      <c r="AK31" s="3">
        <f>IF(AK$3=0,0,INDEX(Sheet1!RawDataCols,$C31,AK$5)*$R31)</f>
        <v>0</v>
      </c>
      <c r="AL31" s="3">
        <f>IF(AL$3=0,0,INDEX(Sheet1!RawDataCols,$C31,AL$5)*$R31)</f>
        <v>0</v>
      </c>
      <c r="AM31" s="3">
        <f>IF(AM$3=0,0,INDEX(Sheet1!RawDataCols,$C31,AM$5)*$R31)</f>
        <v>0</v>
      </c>
      <c r="AN31" s="3">
        <f>IF(AN$3=0,0,INDEX(Sheet1!RawDataCols,$C31,AN$5)*$R31)</f>
        <v>0</v>
      </c>
      <c r="AO31" s="3">
        <f>IF(AO$3=0,0,INDEX(Sheet1!RawDataCols,$C31,AO$5)*$R31)</f>
        <v>0</v>
      </c>
      <c r="AP31" s="3">
        <f>IF(AP$3=0,0,INDEX(Sheet1!RawDataCols,$C31,AP$5)*$R31)</f>
        <v>0</v>
      </c>
      <c r="AQ31" s="3">
        <f>IF(AQ$3=0,0,INDEX(Sheet1!RawDataCols,$C31,AQ$5)*$R31)</f>
        <v>0</v>
      </c>
      <c r="AR31" s="3">
        <f>IF(AR$3=0,0,INDEX(Sheet1!RawDataCols,$C31,AR$5)*$R31)</f>
        <v>0</v>
      </c>
      <c r="AS31" s="3">
        <f>IF(AS$3=0,0,INDEX(Sheet1!RawDataCols,$C31,AS$5)*$R31)</f>
        <v>0</v>
      </c>
      <c r="AT31" s="3">
        <f>IF(AT$3=0,0,INDEX(Sheet1!RawDataCols,$C31,AT$5)*$R31)</f>
        <v>0</v>
      </c>
      <c r="AU31" s="3">
        <f>IF(AU$3=0,0,INDEX(Sheet1!RawDataCols,$C31,AU$5)*$R31)</f>
        <v>0</v>
      </c>
      <c r="AV31" s="3">
        <f>IF(AV$3=0,0,INDEX(Sheet1!RawDataCols,$C31,AV$5)*$R31)</f>
        <v>0</v>
      </c>
      <c r="AW31" s="3">
        <f>IF(AW$3=0,0,INDEX(Sheet1!RawDataCols,$C31,AW$5)*$R31)</f>
        <v>0</v>
      </c>
      <c r="AX31" s="3">
        <f>IF(AX$3=0,0,INDEX(Sheet1!RawDataCols,$C31,AX$5)*$R31)</f>
        <v>0</v>
      </c>
      <c r="AY31" s="3">
        <f>IF(AY$3=0,0,INDEX(Sheet1!RawDataCols,$C31,AY$5)*$R31)</f>
        <v>0</v>
      </c>
      <c r="AZ31" s="3">
        <f>IF(AZ$3=0,0,INDEX(Sheet1!RawDataCols,$C31,AZ$5)*$R31)</f>
        <v>0</v>
      </c>
      <c r="BA31" s="3">
        <f>IF(BA$3=0,0,INDEX(Sheet1!RawDataCols,$C31,BA$5)*$R31)</f>
        <v>0</v>
      </c>
      <c r="BB31" s="3">
        <f>IF(BB$3=0,0,INDEX(Sheet1!RawDataCols,$C31,BB$5)*$R31)</f>
        <v>0</v>
      </c>
      <c r="BC31" s="3">
        <f>IF(BC$3=0,0,INDEX(Sheet1!RawDataCols,$C31,BC$5)*$R31)</f>
        <v>0</v>
      </c>
      <c r="BD31" s="3">
        <f>IF(BD$3=0,0,INDEX(Sheet1!RawDataCols,$C31,BD$5)*$R31)</f>
        <v>7000</v>
      </c>
      <c r="BE31" s="3">
        <f>IF(BE$3=0,0,INDEX(Sheet1!RawDataCols,$C31,BE$5)*$R31)</f>
        <v>0</v>
      </c>
      <c r="BF31" s="3">
        <f>IF(BF$3=0,0,INDEX(Sheet1!RawDataCols,$C31,BF$5)*$R31)</f>
        <v>0</v>
      </c>
      <c r="BG31" s="179">
        <f>IF(BG$3=0,0,INDEX(Sheet1!RawDataCols,$C31,BG$5)*$R31)</f>
        <v>7000</v>
      </c>
      <c r="BH31" s="33">
        <f t="shared" si="7"/>
        <v>0</v>
      </c>
      <c r="BI31" s="33">
        <f t="shared" si="8"/>
        <v>0</v>
      </c>
      <c r="BJ31" s="33">
        <f t="shared" si="9"/>
        <v>7000</v>
      </c>
      <c r="BK31" s="3">
        <f>IF(BK$3=0,0,INDEX(Sheet1!RawDataCols,$C31,BK$5)*$R31)</f>
        <v>0</v>
      </c>
      <c r="BL31" s="3">
        <f>IF(BL$3=0,0,INDEX(Sheet1!RawDataCols,$C31,BL$5)*$R31)</f>
        <v>458.43624999999997</v>
      </c>
      <c r="BM31" s="3">
        <f>IF(BM$3=0,0,INDEX(Sheet1!RawDataCols,$C31,BM$5)*$R31)</f>
        <v>431.21375</v>
      </c>
      <c r="BN31" s="3">
        <f>IF(BN$3=0,0,INDEX(Sheet1!RawDataCols,$C31,BN$5)*$R31)</f>
        <v>636.40625</v>
      </c>
      <c r="BO31" s="3">
        <f>IF(BO$3=0,0,INDEX(Sheet1!RawDataCols,$C31,BO$5)*$R31)</f>
        <v>562.5</v>
      </c>
      <c r="BP31" s="3">
        <f>IF(BP$3=0,0,INDEX(Sheet1!RawDataCols,$C31,BP$5)*$R31)</f>
        <v>7334.98</v>
      </c>
      <c r="BQ31" s="3">
        <f t="shared" si="10"/>
        <v>0</v>
      </c>
      <c r="BR31" s="3">
        <f t="shared" si="11"/>
        <v>0</v>
      </c>
      <c r="BS31" s="3">
        <f t="shared" si="12"/>
        <v>0</v>
      </c>
      <c r="BT31" s="3">
        <f t="shared" si="13"/>
        <v>0</v>
      </c>
      <c r="BU31" s="3" t="str">
        <f>INDEX(Sheet1!$BS$2:$BS$1000,MATCH($A31,Sheet1!$A$2:$A$1000,0))</f>
        <v>04</v>
      </c>
      <c r="BV31" s="3">
        <f>INDEX(Sheet1!$BT$2:$BT$1000,MATCH($A31,Sheet1!$A$2:$A$1000,0))</f>
        <v>0</v>
      </c>
    </row>
    <row r="32" spans="1:74" x14ac:dyDescent="0.2">
      <c r="A32" s="269" t="s">
        <v>564</v>
      </c>
      <c r="B32" s="3">
        <f>MATCH($A32,Sheet1!ACCOUNTNO,0)</f>
        <v>37</v>
      </c>
      <c r="C32" s="3">
        <f t="shared" si="4"/>
        <v>37</v>
      </c>
      <c r="D32" s="3" t="str">
        <f>IF(D$3=0,0,INDEX(Sheet1!RawDataCols,$C32,D$5))</f>
        <v>14160D06</v>
      </c>
      <c r="E32" s="3" t="str">
        <f>IF(E$3=0,0,INDEX(Sheet1!RawDataCols,$C32,E$5))</f>
        <v xml:space="preserve">14160          </v>
      </c>
      <c r="F32" s="3" t="str">
        <f>IF(F$3=0,0,INDEX(Sheet1!RawDataCols,$C32,F$5))</f>
        <v xml:space="preserve">D06            </v>
      </c>
      <c r="G32" s="3" t="str">
        <f>IF(G$3=0,0,INDEX(Sheet1!RawDataCols,$C32,G$5))</f>
        <v xml:space="preserve">               </v>
      </c>
      <c r="H32" s="3" t="str">
        <f>IF(H$3=0,0,INDEX(Sheet1!RawDataCols,$C32,H$5))</f>
        <v xml:space="preserve">               </v>
      </c>
      <c r="I32" s="3" t="str">
        <f>IF(I$3=0,0,INDEX(Sheet1!RawDataCols,$C32,I$5))</f>
        <v xml:space="preserve">               </v>
      </c>
      <c r="J32" s="3" t="str">
        <f>IF(J$3=0,0,INDEX(Sheet1!RawDataCols,$C32,J$5))</f>
        <v xml:space="preserve">               </v>
      </c>
      <c r="K32" s="3" t="str">
        <f>IF(K$3=0,0,INDEX(Sheet1!RawDataCols,$C32,K$5))</f>
        <v xml:space="preserve">               </v>
      </c>
      <c r="L32" s="3" t="str">
        <f>IF(L$3=0,0,INDEX(Sheet1!RawDataCols,$C32,L$5))</f>
        <v xml:space="preserve">               </v>
      </c>
      <c r="M32" s="3" t="str">
        <f>IF(M$3=0,0,INDEX(Sheet1!RawDataCols,$C32,M$5))</f>
        <v xml:space="preserve">F012  </v>
      </c>
      <c r="N32" s="3" t="str">
        <f>IF(N$3=0,0,INDEX(Sheet1!RawDataCols,$C32,N$5))</f>
        <v>Contributors - Journalist-Foodland</v>
      </c>
      <c r="O32" s="3">
        <f>INDEX(Sheet1!RawDataCols,$C32,O$5)</f>
        <v>9</v>
      </c>
      <c r="P32" s="3" t="str">
        <f>INDEX(Sheet1!RawDataCols,$C32,P$5)</f>
        <v>Cost of Sales</v>
      </c>
      <c r="Q32" s="3" t="str">
        <f>IF(Q$3=0,0,INDEX(Sheet1!RawDataCols,$C32,Q$5))</f>
        <v>I</v>
      </c>
      <c r="R32" s="3">
        <f t="shared" si="5"/>
        <v>1</v>
      </c>
      <c r="S32" s="3">
        <f t="shared" si="6"/>
        <v>-1</v>
      </c>
      <c r="T32" s="3">
        <f>IF(T$3=0,0,INDEX(Sheet1!RawDataCols,$C32,T$5)*$R32)</f>
        <v>0</v>
      </c>
      <c r="U32" s="3">
        <f>IF(U$3=0,0,INDEX(Sheet1!RawDataCols,$C32,U$5)*$R32)</f>
        <v>0</v>
      </c>
      <c r="V32" s="3">
        <f>IF(V$3=0,0,INDEX(Sheet1!RawDataCols,$C32,V$5)*$R32)</f>
        <v>0</v>
      </c>
      <c r="W32" s="3">
        <f>IF(W$3=0,0,INDEX(Sheet1!RawDataCols,$C32,W$5)*$R32)</f>
        <v>5000</v>
      </c>
      <c r="X32" s="3">
        <f>IF(X$3=0,0,INDEX(Sheet1!RawDataCols,$C32,X$5)*$R32)</f>
        <v>0</v>
      </c>
      <c r="Y32" s="3">
        <f>IF(Y$3=0,0,INDEX(Sheet1!RawDataCols,$C32,Y$5)*$R32)</f>
        <v>0</v>
      </c>
      <c r="Z32" s="3">
        <f>IF(Z$3=0,0,INDEX(Sheet1!RawDataCols,$C32,Z$5)*$R32)</f>
        <v>0</v>
      </c>
      <c r="AA32" s="3">
        <f>IF(AA$3=0,0,INDEX(Sheet1!RawDataCols,$C32,AA$5)*$R32)</f>
        <v>0</v>
      </c>
      <c r="AB32" s="3">
        <f>IF(AB$3=0,0,INDEX(Sheet1!RawDataCols,$C32,AB$5)*$R32)</f>
        <v>0</v>
      </c>
      <c r="AC32" s="3">
        <f>IF(AC$3=0,0,INDEX(Sheet1!RawDataCols,$C32,AC$5)*$R32)</f>
        <v>5000</v>
      </c>
      <c r="AD32" s="3">
        <f>IF(AD$3=0,0,INDEX(Sheet1!RawDataCols,$C32,AD$5)*$R32)</f>
        <v>0</v>
      </c>
      <c r="AE32" s="3">
        <f>IF(AE$3=0,0,INDEX(Sheet1!RawDataCols,$C32,AE$5)*$R32)</f>
        <v>0</v>
      </c>
      <c r="AF32" s="3">
        <f>IF(AF$3=0,0,INDEX(Sheet1!RawDataCols,$C32,AF$5)*$R32)</f>
        <v>-1250</v>
      </c>
      <c r="AG32" s="3">
        <f>IF(AG$3=0,0,INDEX(Sheet1!RawDataCols,$C32,AG$5)*$R32)</f>
        <v>0</v>
      </c>
      <c r="AH32" s="3">
        <f>IF(AH$3=0,0,INDEX(Sheet1!RawDataCols,$C32,AH$5)*$R32)</f>
        <v>0</v>
      </c>
      <c r="AI32" s="3">
        <f>IF(AI$3=0,0,INDEX(Sheet1!RawDataCols,$C32,AI$5)*$R32)</f>
        <v>5000</v>
      </c>
      <c r="AJ32" s="3">
        <f>IF(AJ$3=0,0,INDEX(Sheet1!RawDataCols,$C32,AJ$5)*$R32)</f>
        <v>0</v>
      </c>
      <c r="AK32" s="3">
        <f>IF(AK$3=0,0,INDEX(Sheet1!RawDataCols,$C32,AK$5)*$R32)</f>
        <v>0</v>
      </c>
      <c r="AL32" s="3">
        <f>IF(AL$3=0,0,INDEX(Sheet1!RawDataCols,$C32,AL$5)*$R32)</f>
        <v>0</v>
      </c>
      <c r="AM32" s="3">
        <f>IF(AM$3=0,0,INDEX(Sheet1!RawDataCols,$C32,AM$5)*$R32)</f>
        <v>0</v>
      </c>
      <c r="AN32" s="3">
        <f>IF(AN$3=0,0,INDEX(Sheet1!RawDataCols,$C32,AN$5)*$R32)</f>
        <v>0</v>
      </c>
      <c r="AO32" s="3">
        <f>IF(AO$3=0,0,INDEX(Sheet1!RawDataCols,$C32,AO$5)*$R32)</f>
        <v>0</v>
      </c>
      <c r="AP32" s="3">
        <f>IF(AP$3=0,0,INDEX(Sheet1!RawDataCols,$C32,AP$5)*$R32)</f>
        <v>0</v>
      </c>
      <c r="AQ32" s="3">
        <f>IF(AQ$3=0,0,INDEX(Sheet1!RawDataCols,$C32,AQ$5)*$R32)</f>
        <v>0</v>
      </c>
      <c r="AR32" s="3">
        <f>IF(AR$3=0,0,INDEX(Sheet1!RawDataCols,$C32,AR$5)*$R32)</f>
        <v>3750</v>
      </c>
      <c r="AS32" s="3">
        <f>IF(AS$3=0,0,INDEX(Sheet1!RawDataCols,$C32,AS$5)*$R32)</f>
        <v>4545.45</v>
      </c>
      <c r="AT32" s="3">
        <f>IF(AT$3=0,0,INDEX(Sheet1!RawDataCols,$C32,AT$5)*$R32)</f>
        <v>0</v>
      </c>
      <c r="AU32" s="3">
        <f>IF(AU$3=0,0,INDEX(Sheet1!RawDataCols,$C32,AU$5)*$R32)</f>
        <v>0</v>
      </c>
      <c r="AV32" s="3">
        <f>IF(AV$3=0,0,INDEX(Sheet1!RawDataCols,$C32,AV$5)*$R32)</f>
        <v>0</v>
      </c>
      <c r="AW32" s="3">
        <f>IF(AW$3=0,0,INDEX(Sheet1!RawDataCols,$C32,AW$5)*$R32)</f>
        <v>0</v>
      </c>
      <c r="AX32" s="3">
        <f>IF(AX$3=0,0,INDEX(Sheet1!RawDataCols,$C32,AX$5)*$R32)</f>
        <v>0</v>
      </c>
      <c r="AY32" s="3">
        <f>IF(AY$3=0,0,INDEX(Sheet1!RawDataCols,$C32,AY$5)*$R32)</f>
        <v>0</v>
      </c>
      <c r="AZ32" s="3">
        <f>IF(AZ$3=0,0,INDEX(Sheet1!RawDataCols,$C32,AZ$5)*$R32)</f>
        <v>0</v>
      </c>
      <c r="BA32" s="3">
        <f>IF(BA$3=0,0,INDEX(Sheet1!RawDataCols,$C32,BA$5)*$R32)</f>
        <v>5000</v>
      </c>
      <c r="BB32" s="3">
        <f>IF(BB$3=0,0,INDEX(Sheet1!RawDataCols,$C32,BB$5)*$R32)</f>
        <v>0</v>
      </c>
      <c r="BC32" s="3">
        <f>IF(BC$3=0,0,INDEX(Sheet1!RawDataCols,$C32,BC$5)*$R32)</f>
        <v>0</v>
      </c>
      <c r="BD32" s="3">
        <f>IF(BD$3=0,0,INDEX(Sheet1!RawDataCols,$C32,BD$5)*$R32)</f>
        <v>0</v>
      </c>
      <c r="BE32" s="3">
        <f>IF(BE$3=0,0,INDEX(Sheet1!RawDataCols,$C32,BE$5)*$R32)</f>
        <v>0</v>
      </c>
      <c r="BF32" s="3">
        <f>IF(BF$3=0,0,INDEX(Sheet1!RawDataCols,$C32,BF$5)*$R32)</f>
        <v>0</v>
      </c>
      <c r="BG32" s="179">
        <f>IF(BG$3=0,0,INDEX(Sheet1!RawDataCols,$C32,BG$5)*$R32)</f>
        <v>0</v>
      </c>
      <c r="BH32" s="33">
        <f t="shared" si="7"/>
        <v>4545.45</v>
      </c>
      <c r="BI32" s="33">
        <f t="shared" si="8"/>
        <v>0</v>
      </c>
      <c r="BJ32" s="33">
        <f t="shared" si="9"/>
        <v>22500</v>
      </c>
      <c r="BK32" s="3">
        <f>IF(BK$3=0,0,INDEX(Sheet1!RawDataCols,$C32,BK$5)*$R32)</f>
        <v>0</v>
      </c>
      <c r="BL32" s="3">
        <f>IF(BL$3=0,0,INDEX(Sheet1!RawDataCols,$C32,BL$5)*$R32)</f>
        <v>2000</v>
      </c>
      <c r="BM32" s="3">
        <f>IF(BM$3=0,0,INDEX(Sheet1!RawDataCols,$C32,BM$5)*$R32)</f>
        <v>666.66666599999996</v>
      </c>
      <c r="BN32" s="3">
        <f>IF(BN$3=0,0,INDEX(Sheet1!RawDataCols,$C32,BN$5)*$R32)</f>
        <v>0</v>
      </c>
      <c r="BO32" s="3">
        <f>IF(BO$3=0,0,INDEX(Sheet1!RawDataCols,$C32,BO$5)*$R32)</f>
        <v>0</v>
      </c>
      <c r="BP32" s="3">
        <f>IF(BP$3=0,0,INDEX(Sheet1!RawDataCols,$C32,BP$5)*$R32)</f>
        <v>16250</v>
      </c>
      <c r="BQ32" s="3">
        <f t="shared" si="10"/>
        <v>0</v>
      </c>
      <c r="BR32" s="3">
        <f t="shared" si="11"/>
        <v>0</v>
      </c>
      <c r="BS32" s="3">
        <f t="shared" si="12"/>
        <v>4545.45</v>
      </c>
      <c r="BT32" s="3">
        <f t="shared" si="13"/>
        <v>4545.45</v>
      </c>
      <c r="BU32" s="3" t="str">
        <f>INDEX(Sheet1!$BS$2:$BS$1000,MATCH($A32,Sheet1!$A$2:$A$1000,0))</f>
        <v>04</v>
      </c>
      <c r="BV32" s="3">
        <f>INDEX(Sheet1!$BT$2:$BT$1000,MATCH($A32,Sheet1!$A$2:$A$1000,0))</f>
        <v>4545.45</v>
      </c>
    </row>
    <row r="33" spans="1:74" x14ac:dyDescent="0.2">
      <c r="A33" s="269" t="s">
        <v>565</v>
      </c>
      <c r="B33" s="3" t="e">
        <f>MATCH($A33,Sheet1!ACCOUNTNO,0)</f>
        <v>#N/A</v>
      </c>
      <c r="C33" s="3">
        <f t="shared" si="4"/>
        <v>65000</v>
      </c>
      <c r="D33" s="3">
        <f>IF(D$3=0,0,INDEX(Sheet1!RawDataCols,$C33,D$5))</f>
        <v>0</v>
      </c>
      <c r="E33" s="3">
        <f>IF(E$3=0,0,INDEX(Sheet1!RawDataCols,$C33,E$5))</f>
        <v>0</v>
      </c>
      <c r="F33" s="3">
        <f>IF(F$3=0,0,INDEX(Sheet1!RawDataCols,$C33,F$5))</f>
        <v>0</v>
      </c>
      <c r="G33" s="3">
        <f>IF(G$3=0,0,INDEX(Sheet1!RawDataCols,$C33,G$5))</f>
        <v>0</v>
      </c>
      <c r="H33" s="3">
        <f>IF(H$3=0,0,INDEX(Sheet1!RawDataCols,$C33,H$5))</f>
        <v>0</v>
      </c>
      <c r="I33" s="3">
        <f>IF(I$3=0,0,INDEX(Sheet1!RawDataCols,$C33,I$5))</f>
        <v>0</v>
      </c>
      <c r="J33" s="3">
        <f>IF(J$3=0,0,INDEX(Sheet1!RawDataCols,$C33,J$5))</f>
        <v>0</v>
      </c>
      <c r="K33" s="3">
        <f>IF(K$3=0,0,INDEX(Sheet1!RawDataCols,$C33,K$5))</f>
        <v>0</v>
      </c>
      <c r="L33" s="3">
        <f>IF(L$3=0,0,INDEX(Sheet1!RawDataCols,$C33,L$5))</f>
        <v>0</v>
      </c>
      <c r="M33" s="3">
        <f>IF(M$3=0,0,INDEX(Sheet1!RawDataCols,$C33,M$5))</f>
        <v>0</v>
      </c>
      <c r="N33" s="3">
        <f>IF(N$3=0,0,INDEX(Sheet1!RawDataCols,$C33,N$5))</f>
        <v>0</v>
      </c>
      <c r="O33" s="3">
        <f>INDEX(Sheet1!RawDataCols,$C33,O$5)</f>
        <v>0</v>
      </c>
      <c r="P33" s="3">
        <f>INDEX(Sheet1!RawDataCols,$C33,P$5)</f>
        <v>0</v>
      </c>
      <c r="Q33" s="3">
        <f>IF(Q$3=0,0,INDEX(Sheet1!RawDataCols,$C33,Q$5))</f>
        <v>0</v>
      </c>
      <c r="R33" s="3">
        <f t="shared" si="5"/>
        <v>1</v>
      </c>
      <c r="S33" s="3">
        <f t="shared" si="6"/>
        <v>-1</v>
      </c>
      <c r="T33" s="3">
        <f>IF(T$3=0,0,INDEX(Sheet1!RawDataCols,$C33,T$5)*$R33)</f>
        <v>0</v>
      </c>
      <c r="U33" s="3">
        <f>IF(U$3=0,0,INDEX(Sheet1!RawDataCols,$C33,U$5)*$R33)</f>
        <v>0</v>
      </c>
      <c r="V33" s="3">
        <f>IF(V$3=0,0,INDEX(Sheet1!RawDataCols,$C33,V$5)*$R33)</f>
        <v>0</v>
      </c>
      <c r="W33" s="3">
        <f>IF(W$3=0,0,INDEX(Sheet1!RawDataCols,$C33,W$5)*$R33)</f>
        <v>0</v>
      </c>
      <c r="X33" s="3">
        <f>IF(X$3=0,0,INDEX(Sheet1!RawDataCols,$C33,X$5)*$R33)</f>
        <v>0</v>
      </c>
      <c r="Y33" s="3">
        <f>IF(Y$3=0,0,INDEX(Sheet1!RawDataCols,$C33,Y$5)*$R33)</f>
        <v>0</v>
      </c>
      <c r="Z33" s="3">
        <f>IF(Z$3=0,0,INDEX(Sheet1!RawDataCols,$C33,Z$5)*$R33)</f>
        <v>0</v>
      </c>
      <c r="AA33" s="3">
        <f>IF(AA$3=0,0,INDEX(Sheet1!RawDataCols,$C33,AA$5)*$R33)</f>
        <v>0</v>
      </c>
      <c r="AB33" s="3">
        <f>IF(AB$3=0,0,INDEX(Sheet1!RawDataCols,$C33,AB$5)*$R33)</f>
        <v>0</v>
      </c>
      <c r="AC33" s="3">
        <f>IF(AC$3=0,0,INDEX(Sheet1!RawDataCols,$C33,AC$5)*$R33)</f>
        <v>0</v>
      </c>
      <c r="AD33" s="3">
        <f>IF(AD$3=0,0,INDEX(Sheet1!RawDataCols,$C33,AD$5)*$R33)</f>
        <v>0</v>
      </c>
      <c r="AE33" s="3">
        <f>IF(AE$3=0,0,INDEX(Sheet1!RawDataCols,$C33,AE$5)*$R33)</f>
        <v>0</v>
      </c>
      <c r="AF33" s="3">
        <f>IF(AF$3=0,0,INDEX(Sheet1!RawDataCols,$C33,AF$5)*$R33)</f>
        <v>0</v>
      </c>
      <c r="AG33" s="3">
        <f>IF(AG$3=0,0,INDEX(Sheet1!RawDataCols,$C33,AG$5)*$R33)</f>
        <v>0</v>
      </c>
      <c r="AH33" s="3">
        <f>IF(AH$3=0,0,INDEX(Sheet1!RawDataCols,$C33,AH$5)*$R33)</f>
        <v>0</v>
      </c>
      <c r="AI33" s="3">
        <f>IF(AI$3=0,0,INDEX(Sheet1!RawDataCols,$C33,AI$5)*$R33)</f>
        <v>0</v>
      </c>
      <c r="AJ33" s="3">
        <f>IF(AJ$3=0,0,INDEX(Sheet1!RawDataCols,$C33,AJ$5)*$R33)</f>
        <v>0</v>
      </c>
      <c r="AK33" s="3">
        <f>IF(AK$3=0,0,INDEX(Sheet1!RawDataCols,$C33,AK$5)*$R33)</f>
        <v>0</v>
      </c>
      <c r="AL33" s="3">
        <f>IF(AL$3=0,0,INDEX(Sheet1!RawDataCols,$C33,AL$5)*$R33)</f>
        <v>0</v>
      </c>
      <c r="AM33" s="3">
        <f>IF(AM$3=0,0,INDEX(Sheet1!RawDataCols,$C33,AM$5)*$R33)</f>
        <v>0</v>
      </c>
      <c r="AN33" s="3">
        <f>IF(AN$3=0,0,INDEX(Sheet1!RawDataCols,$C33,AN$5)*$R33)</f>
        <v>0</v>
      </c>
      <c r="AO33" s="3">
        <f>IF(AO$3=0,0,INDEX(Sheet1!RawDataCols,$C33,AO$5)*$R33)</f>
        <v>0</v>
      </c>
      <c r="AP33" s="3">
        <f>IF(AP$3=0,0,INDEX(Sheet1!RawDataCols,$C33,AP$5)*$R33)</f>
        <v>0</v>
      </c>
      <c r="AQ33" s="3">
        <f>IF(AQ$3=0,0,INDEX(Sheet1!RawDataCols,$C33,AQ$5)*$R33)</f>
        <v>0</v>
      </c>
      <c r="AR33" s="3">
        <f>IF(AR$3=0,0,INDEX(Sheet1!RawDataCols,$C33,AR$5)*$R33)</f>
        <v>0</v>
      </c>
      <c r="AS33" s="3">
        <f>IF(AS$3=0,0,INDEX(Sheet1!RawDataCols,$C33,AS$5)*$R33)</f>
        <v>0</v>
      </c>
      <c r="AT33" s="3">
        <f>IF(AT$3=0,0,INDEX(Sheet1!RawDataCols,$C33,AT$5)*$R33)</f>
        <v>0</v>
      </c>
      <c r="AU33" s="3">
        <f>IF(AU$3=0,0,INDEX(Sheet1!RawDataCols,$C33,AU$5)*$R33)</f>
        <v>0</v>
      </c>
      <c r="AV33" s="3">
        <f>IF(AV$3=0,0,INDEX(Sheet1!RawDataCols,$C33,AV$5)*$R33)</f>
        <v>0</v>
      </c>
      <c r="AW33" s="3">
        <f>IF(AW$3=0,0,INDEX(Sheet1!RawDataCols,$C33,AW$5)*$R33)</f>
        <v>0</v>
      </c>
      <c r="AX33" s="3">
        <f>IF(AX$3=0,0,INDEX(Sheet1!RawDataCols,$C33,AX$5)*$R33)</f>
        <v>0</v>
      </c>
      <c r="AY33" s="3">
        <f>IF(AY$3=0,0,INDEX(Sheet1!RawDataCols,$C33,AY$5)*$R33)</f>
        <v>0</v>
      </c>
      <c r="AZ33" s="3">
        <f>IF(AZ$3=0,0,INDEX(Sheet1!RawDataCols,$C33,AZ$5)*$R33)</f>
        <v>0</v>
      </c>
      <c r="BA33" s="3">
        <f>IF(BA$3=0,0,INDEX(Sheet1!RawDataCols,$C33,BA$5)*$R33)</f>
        <v>0</v>
      </c>
      <c r="BB33" s="3">
        <f>IF(BB$3=0,0,INDEX(Sheet1!RawDataCols,$C33,BB$5)*$R33)</f>
        <v>0</v>
      </c>
      <c r="BC33" s="3">
        <f>IF(BC$3=0,0,INDEX(Sheet1!RawDataCols,$C33,BC$5)*$R33)</f>
        <v>0</v>
      </c>
      <c r="BD33" s="3">
        <f>IF(BD$3=0,0,INDEX(Sheet1!RawDataCols,$C33,BD$5)*$R33)</f>
        <v>0</v>
      </c>
      <c r="BE33" s="3">
        <f>IF(BE$3=0,0,INDEX(Sheet1!RawDataCols,$C33,BE$5)*$R33)</f>
        <v>0</v>
      </c>
      <c r="BF33" s="3">
        <f>IF(BF$3=0,0,INDEX(Sheet1!RawDataCols,$C33,BF$5)*$R33)</f>
        <v>0</v>
      </c>
      <c r="BG33" s="179">
        <f>IF(BG$3=0,0,INDEX(Sheet1!RawDataCols,$C33,BG$5)*$R33)</f>
        <v>0</v>
      </c>
      <c r="BH33" s="33">
        <f t="shared" si="7"/>
        <v>0</v>
      </c>
      <c r="BI33" s="33">
        <f t="shared" si="8"/>
        <v>0</v>
      </c>
      <c r="BJ33" s="33">
        <f t="shared" si="9"/>
        <v>0</v>
      </c>
      <c r="BK33" s="3">
        <f>IF(BK$3=0,0,INDEX(Sheet1!RawDataCols,$C33,BK$5)*$R33)</f>
        <v>0</v>
      </c>
      <c r="BL33" s="3">
        <f>IF(BL$3=0,0,INDEX(Sheet1!RawDataCols,$C33,BL$5)*$R33)</f>
        <v>0</v>
      </c>
      <c r="BM33" s="3">
        <f>IF(BM$3=0,0,INDEX(Sheet1!RawDataCols,$C33,BM$5)*$R33)</f>
        <v>0</v>
      </c>
      <c r="BN33" s="3">
        <f>IF(BN$3=0,0,INDEX(Sheet1!RawDataCols,$C33,BN$5)*$R33)</f>
        <v>0</v>
      </c>
      <c r="BO33" s="3">
        <f>IF(BO$3=0,0,INDEX(Sheet1!RawDataCols,$C33,BO$5)*$R33)</f>
        <v>0</v>
      </c>
      <c r="BP33" s="3">
        <f>IF(BP$3=0,0,INDEX(Sheet1!RawDataCols,$C33,BP$5)*$R33)</f>
        <v>0</v>
      </c>
      <c r="BQ33" s="3">
        <f t="shared" si="10"/>
        <v>0</v>
      </c>
      <c r="BR33" s="3">
        <f t="shared" si="11"/>
        <v>0</v>
      </c>
      <c r="BS33" s="3">
        <f t="shared" si="12"/>
        <v>0</v>
      </c>
      <c r="BT33" s="3">
        <f t="shared" si="13"/>
        <v>0</v>
      </c>
      <c r="BU33" s="3" t="e">
        <f>INDEX(Sheet1!$BS$2:$BS$1000,MATCH($A33,Sheet1!$A$2:$A$1000,0))</f>
        <v>#N/A</v>
      </c>
      <c r="BV33" s="3" t="e">
        <f>INDEX(Sheet1!$BT$2:$BT$1000,MATCH($A33,Sheet1!$A$2:$A$1000,0))</f>
        <v>#N/A</v>
      </c>
    </row>
    <row r="34" spans="1:74" x14ac:dyDescent="0.2">
      <c r="A34" s="11" t="s">
        <v>566</v>
      </c>
      <c r="B34" s="3">
        <f>MATCH($A34,Sheet1!ACCOUNTNO,0)</f>
        <v>40</v>
      </c>
      <c r="C34" s="3">
        <f t="shared" si="4"/>
        <v>40</v>
      </c>
      <c r="D34" s="3" t="str">
        <f>IF(D$3=0,0,INDEX(Sheet1!RawDataCols,$C34,D$5))</f>
        <v>14180D01</v>
      </c>
      <c r="E34" s="3" t="str">
        <f>IF(E$3=0,0,INDEX(Sheet1!RawDataCols,$C34,E$5))</f>
        <v xml:space="preserve">14180          </v>
      </c>
      <c r="F34" s="3" t="str">
        <f>IF(F$3=0,0,INDEX(Sheet1!RawDataCols,$C34,F$5))</f>
        <v xml:space="preserve">D01            </v>
      </c>
      <c r="G34" s="3" t="str">
        <f>IF(G$3=0,0,INDEX(Sheet1!RawDataCols,$C34,G$5))</f>
        <v xml:space="preserve">               </v>
      </c>
      <c r="H34" s="3" t="str">
        <f>IF(H$3=0,0,INDEX(Sheet1!RawDataCols,$C34,H$5))</f>
        <v xml:space="preserve">               </v>
      </c>
      <c r="I34" s="3" t="str">
        <f>IF(I$3=0,0,INDEX(Sheet1!RawDataCols,$C34,I$5))</f>
        <v xml:space="preserve">               </v>
      </c>
      <c r="J34" s="3" t="str">
        <f>IF(J$3=0,0,INDEX(Sheet1!RawDataCols,$C34,J$5))</f>
        <v xml:space="preserve">               </v>
      </c>
      <c r="K34" s="3" t="str">
        <f>IF(K$3=0,0,INDEX(Sheet1!RawDataCols,$C34,K$5))</f>
        <v xml:space="preserve">               </v>
      </c>
      <c r="L34" s="3" t="str">
        <f>IF(L$3=0,0,INDEX(Sheet1!RawDataCols,$C34,L$5))</f>
        <v xml:space="preserve">               </v>
      </c>
      <c r="M34" s="3" t="str">
        <f>IF(M$3=0,0,INDEX(Sheet1!RawDataCols,$C34,M$5))</f>
        <v xml:space="preserve">F012  </v>
      </c>
      <c r="N34" s="3" t="str">
        <f>IF(N$3=0,0,INDEX(Sheet1!RawDataCols,$C34,N$5))</f>
        <v>Distribution - Courier-TAR</v>
      </c>
      <c r="O34" s="3">
        <f>INDEX(Sheet1!RawDataCols,$C34,O$5)</f>
        <v>9</v>
      </c>
      <c r="P34" s="3" t="str">
        <f>INDEX(Sheet1!RawDataCols,$C34,P$5)</f>
        <v>Cost of Sales</v>
      </c>
      <c r="Q34" s="3" t="str">
        <f>IF(Q$3=0,0,INDEX(Sheet1!RawDataCols,$C34,Q$5))</f>
        <v>I</v>
      </c>
      <c r="R34" s="3">
        <f t="shared" si="5"/>
        <v>1</v>
      </c>
      <c r="S34" s="3">
        <f t="shared" si="6"/>
        <v>-1</v>
      </c>
      <c r="T34" s="3">
        <f>IF(T$3=0,0,INDEX(Sheet1!RawDataCols,$C34,T$5)*$R34)</f>
        <v>0</v>
      </c>
      <c r="U34" s="3">
        <f>IF(U$3=0,0,INDEX(Sheet1!RawDataCols,$C34,U$5)*$R34)</f>
        <v>3268.3</v>
      </c>
      <c r="V34" s="3">
        <f>IF(V$3=0,0,INDEX(Sheet1!RawDataCols,$C34,V$5)*$R34)</f>
        <v>0</v>
      </c>
      <c r="W34" s="3">
        <f>IF(W$3=0,0,INDEX(Sheet1!RawDataCols,$C34,W$5)*$R34)</f>
        <v>5183.92</v>
      </c>
      <c r="X34" s="3">
        <f>IF(X$3=0,0,INDEX(Sheet1!RawDataCols,$C34,X$5)*$R34)</f>
        <v>3555.05</v>
      </c>
      <c r="Y34" s="3">
        <f>IF(Y$3=0,0,INDEX(Sheet1!RawDataCols,$C34,Y$5)*$R34)</f>
        <v>0</v>
      </c>
      <c r="Z34" s="3">
        <f>IF(Z$3=0,0,INDEX(Sheet1!RawDataCols,$C34,Z$5)*$R34)</f>
        <v>5662.84</v>
      </c>
      <c r="AA34" s="3">
        <f>IF(AA$3=0,0,INDEX(Sheet1!RawDataCols,$C34,AA$5)*$R34)</f>
        <v>3506.1</v>
      </c>
      <c r="AB34" s="3">
        <f>IF(AB$3=0,0,INDEX(Sheet1!RawDataCols,$C34,AB$5)*$R34)</f>
        <v>0</v>
      </c>
      <c r="AC34" s="3">
        <f>IF(AC$3=0,0,INDEX(Sheet1!RawDataCols,$C34,AC$5)*$R34)</f>
        <v>3773.07</v>
      </c>
      <c r="AD34" s="3">
        <f>IF(AD$3=0,0,INDEX(Sheet1!RawDataCols,$C34,AD$5)*$R34)</f>
        <v>772.5</v>
      </c>
      <c r="AE34" s="3">
        <f>IF(AE$3=0,0,INDEX(Sheet1!RawDataCols,$C34,AE$5)*$R34)</f>
        <v>0</v>
      </c>
      <c r="AF34" s="3">
        <f>IF(AF$3=0,0,INDEX(Sheet1!RawDataCols,$C34,AF$5)*$R34)</f>
        <v>3574.25</v>
      </c>
      <c r="AG34" s="3">
        <f>IF(AG$3=0,0,INDEX(Sheet1!RawDataCols,$C34,AG$5)*$R34)</f>
        <v>1696.5</v>
      </c>
      <c r="AH34" s="3">
        <f>IF(AH$3=0,0,INDEX(Sheet1!RawDataCols,$C34,AH$5)*$R34)</f>
        <v>0</v>
      </c>
      <c r="AI34" s="3">
        <f>IF(AI$3=0,0,INDEX(Sheet1!RawDataCols,$C34,AI$5)*$R34)</f>
        <v>3586.6</v>
      </c>
      <c r="AJ34" s="3">
        <f>IF(AJ$3=0,0,INDEX(Sheet1!RawDataCols,$C34,AJ$5)*$R34)</f>
        <v>1965</v>
      </c>
      <c r="AK34" s="3">
        <f>IF(AK$3=0,0,INDEX(Sheet1!RawDataCols,$C34,AK$5)*$R34)</f>
        <v>0</v>
      </c>
      <c r="AL34" s="3">
        <f>IF(AL$3=0,0,INDEX(Sheet1!RawDataCols,$C34,AL$5)*$R34)</f>
        <v>3577.7</v>
      </c>
      <c r="AM34" s="3">
        <f>IF(AM$3=0,0,INDEX(Sheet1!RawDataCols,$C34,AM$5)*$R34)</f>
        <v>3356.71</v>
      </c>
      <c r="AN34" s="3">
        <f>IF(AN$3=0,0,INDEX(Sheet1!RawDataCols,$C34,AN$5)*$R34)</f>
        <v>3356.71</v>
      </c>
      <c r="AO34" s="3">
        <f>IF(AO$3=0,0,INDEX(Sheet1!RawDataCols,$C34,AO$5)*$R34)</f>
        <v>5145.25</v>
      </c>
      <c r="AP34" s="3">
        <f>IF(AP$3=0,0,INDEX(Sheet1!RawDataCols,$C34,AP$5)*$R34)</f>
        <v>4151.2</v>
      </c>
      <c r="AQ34" s="3">
        <f>IF(AQ$3=0,0,INDEX(Sheet1!RawDataCols,$C34,AQ$5)*$R34)</f>
        <v>4151.2</v>
      </c>
      <c r="AR34" s="3">
        <f>IF(AR$3=0,0,INDEX(Sheet1!RawDataCols,$C34,AR$5)*$R34)</f>
        <v>3595.05</v>
      </c>
      <c r="AS34" s="3">
        <f>IF(AS$3=0,0,INDEX(Sheet1!RawDataCols,$C34,AS$5)*$R34)</f>
        <v>3405.1</v>
      </c>
      <c r="AT34" s="3">
        <f>IF(AT$3=0,0,INDEX(Sheet1!RawDataCols,$C34,AT$5)*$R34)</f>
        <v>2200</v>
      </c>
      <c r="AU34" s="3">
        <f>IF(AU$3=0,0,INDEX(Sheet1!RawDataCols,$C34,AU$5)*$R34)</f>
        <v>5251.22</v>
      </c>
      <c r="AV34" s="3">
        <f>IF(AV$3=0,0,INDEX(Sheet1!RawDataCols,$C34,AV$5)*$R34)</f>
        <v>3405.1</v>
      </c>
      <c r="AW34" s="3">
        <f>IF(AW$3=0,0,INDEX(Sheet1!RawDataCols,$C34,AW$5)*$R34)</f>
        <v>2200</v>
      </c>
      <c r="AX34" s="3">
        <f>IF(AX$3=0,0,INDEX(Sheet1!RawDataCols,$C34,AX$5)*$R34)</f>
        <v>3652.9</v>
      </c>
      <c r="AY34" s="3">
        <f>IF(AY$3=0,0,INDEX(Sheet1!RawDataCols,$C34,AY$5)*$R34)</f>
        <v>0</v>
      </c>
      <c r="AZ34" s="3">
        <f>IF(AZ$3=0,0,INDEX(Sheet1!RawDataCols,$C34,AZ$5)*$R34)</f>
        <v>0</v>
      </c>
      <c r="BA34" s="3">
        <f>IF(BA$3=0,0,INDEX(Sheet1!RawDataCols,$C34,BA$5)*$R34)</f>
        <v>3332.7</v>
      </c>
      <c r="BB34" s="3">
        <f>IF(BB$3=0,0,INDEX(Sheet1!RawDataCols,$C34,BB$5)*$R34)</f>
        <v>0</v>
      </c>
      <c r="BC34" s="3">
        <f>IF(BC$3=0,0,INDEX(Sheet1!RawDataCols,$C34,BC$5)*$R34)</f>
        <v>0</v>
      </c>
      <c r="BD34" s="3">
        <f>IF(BD$3=0,0,INDEX(Sheet1!RawDataCols,$C34,BD$5)*$R34)</f>
        <v>3493.2</v>
      </c>
      <c r="BE34" s="3">
        <f>IF(BE$3=0,0,INDEX(Sheet1!RawDataCols,$C34,BE$5)*$R34)</f>
        <v>0</v>
      </c>
      <c r="BF34" s="3">
        <f>IF(BF$3=0,0,INDEX(Sheet1!RawDataCols,$C34,BF$5)*$R34)</f>
        <v>0</v>
      </c>
      <c r="BG34" s="179">
        <f>IF(BG$3=0,0,INDEX(Sheet1!RawDataCols,$C34,BG$5)*$R34)</f>
        <v>3493.2</v>
      </c>
      <c r="BH34" s="33">
        <f t="shared" si="7"/>
        <v>29081.559999999998</v>
      </c>
      <c r="BI34" s="33">
        <f t="shared" si="8"/>
        <v>11907.91</v>
      </c>
      <c r="BJ34" s="33">
        <f t="shared" si="9"/>
        <v>49828.7</v>
      </c>
      <c r="BK34" s="3">
        <f>IF(BK$3=0,0,INDEX(Sheet1!RawDataCols,$C34,BK$5)*$R34)</f>
        <v>744.24437499999999</v>
      </c>
      <c r="BL34" s="3">
        <f>IF(BL$3=0,0,INDEX(Sheet1!RawDataCols,$C34,BL$5)*$R34)</f>
        <v>3277.25</v>
      </c>
      <c r="BM34" s="3">
        <f>IF(BM$3=0,0,INDEX(Sheet1!RawDataCols,$C34,BM$5)*$R34)</f>
        <v>2859.2356249999998</v>
      </c>
      <c r="BN34" s="3">
        <f>IF(BN$3=0,0,INDEX(Sheet1!RawDataCols,$C34,BN$5)*$R34)</f>
        <v>3107.9668750000001</v>
      </c>
      <c r="BO34" s="3">
        <f>IF(BO$3=0,0,INDEX(Sheet1!RawDataCols,$C34,BO$5)*$R34)</f>
        <v>2801.6624999999999</v>
      </c>
      <c r="BP34" s="3">
        <f>IF(BP$3=0,0,INDEX(Sheet1!RawDataCols,$C34,BP$5)*$R34)</f>
        <v>27077.62</v>
      </c>
      <c r="BQ34" s="3">
        <f t="shared" si="10"/>
        <v>10329.450000000001</v>
      </c>
      <c r="BR34" s="3">
        <f t="shared" si="11"/>
        <v>4434</v>
      </c>
      <c r="BS34" s="3">
        <f t="shared" si="12"/>
        <v>10913.01</v>
      </c>
      <c r="BT34" s="3">
        <f t="shared" si="13"/>
        <v>14318.11</v>
      </c>
      <c r="BU34" s="3" t="str">
        <f>INDEX(Sheet1!$BS$2:$BS$1000,MATCH($A34,Sheet1!$A$2:$A$1000,0))</f>
        <v>04</v>
      </c>
      <c r="BV34" s="3">
        <f>INDEX(Sheet1!$BT$2:$BT$1000,MATCH($A34,Sheet1!$A$2:$A$1000,0))</f>
        <v>14318.11</v>
      </c>
    </row>
    <row r="35" spans="1:74" x14ac:dyDescent="0.2">
      <c r="A35" s="11" t="s">
        <v>567</v>
      </c>
      <c r="B35" s="3">
        <f>MATCH($A35,Sheet1!ACCOUNTNO,0)</f>
        <v>41</v>
      </c>
      <c r="C35" s="3">
        <f t="shared" si="4"/>
        <v>41</v>
      </c>
      <c r="D35" s="3" t="str">
        <f>IF(D$3=0,0,INDEX(Sheet1!RawDataCols,$C35,D$5))</f>
        <v>14180D02</v>
      </c>
      <c r="E35" s="3" t="str">
        <f>IF(E$3=0,0,INDEX(Sheet1!RawDataCols,$C35,E$5))</f>
        <v xml:space="preserve">14180          </v>
      </c>
      <c r="F35" s="3" t="str">
        <f>IF(F$3=0,0,INDEX(Sheet1!RawDataCols,$C35,F$5))</f>
        <v xml:space="preserve">D02            </v>
      </c>
      <c r="G35" s="3" t="str">
        <f>IF(G$3=0,0,INDEX(Sheet1!RawDataCols,$C35,G$5))</f>
        <v xml:space="preserve">               </v>
      </c>
      <c r="H35" s="3" t="str">
        <f>IF(H$3=0,0,INDEX(Sheet1!RawDataCols,$C35,H$5))</f>
        <v xml:space="preserve">               </v>
      </c>
      <c r="I35" s="3" t="str">
        <f>IF(I$3=0,0,INDEX(Sheet1!RawDataCols,$C35,I$5))</f>
        <v xml:space="preserve">               </v>
      </c>
      <c r="J35" s="3" t="str">
        <f>IF(J$3=0,0,INDEX(Sheet1!RawDataCols,$C35,J$5))</f>
        <v xml:space="preserve">               </v>
      </c>
      <c r="K35" s="3" t="str">
        <f>IF(K$3=0,0,INDEX(Sheet1!RawDataCols,$C35,K$5))</f>
        <v xml:space="preserve">               </v>
      </c>
      <c r="L35" s="3" t="str">
        <f>IF(L$3=0,0,INDEX(Sheet1!RawDataCols,$C35,L$5))</f>
        <v xml:space="preserve">               </v>
      </c>
      <c r="M35" s="3" t="str">
        <f>IF(M$3=0,0,INDEX(Sheet1!RawDataCols,$C35,M$5))</f>
        <v xml:space="preserve">F012  </v>
      </c>
      <c r="N35" s="3" t="str">
        <f>IF(N$3=0,0,INDEX(Sheet1!RawDataCols,$C35,N$5))</f>
        <v>Catering - Hot 100 Wines</v>
      </c>
      <c r="O35" s="3">
        <f>INDEX(Sheet1!RawDataCols,$C35,O$5)</f>
        <v>9</v>
      </c>
      <c r="P35" s="3" t="str">
        <f>INDEX(Sheet1!RawDataCols,$C35,P$5)</f>
        <v>Cost of Sales</v>
      </c>
      <c r="Q35" s="3" t="str">
        <f>IF(Q$3=0,0,INDEX(Sheet1!RawDataCols,$C35,Q$5))</f>
        <v>I</v>
      </c>
      <c r="R35" s="3">
        <f t="shared" si="5"/>
        <v>1</v>
      </c>
      <c r="S35" s="3">
        <f t="shared" si="6"/>
        <v>-1</v>
      </c>
      <c r="T35" s="3">
        <f>IF(T$3=0,0,INDEX(Sheet1!RawDataCols,$C35,T$5)*$R35)</f>
        <v>0</v>
      </c>
      <c r="U35" s="3">
        <f>IF(U$3=0,0,INDEX(Sheet1!RawDataCols,$C35,U$5)*$R35)</f>
        <v>0</v>
      </c>
      <c r="V35" s="3">
        <f>IF(V$3=0,0,INDEX(Sheet1!RawDataCols,$C35,V$5)*$R35)</f>
        <v>0</v>
      </c>
      <c r="W35" s="3">
        <f>IF(W$3=0,0,INDEX(Sheet1!RawDataCols,$C35,W$5)*$R35)</f>
        <v>0</v>
      </c>
      <c r="X35" s="3">
        <f>IF(X$3=0,0,INDEX(Sheet1!RawDataCols,$C35,X$5)*$R35)</f>
        <v>0</v>
      </c>
      <c r="Y35" s="3">
        <f>IF(Y$3=0,0,INDEX(Sheet1!RawDataCols,$C35,Y$5)*$R35)</f>
        <v>0</v>
      </c>
      <c r="Z35" s="3">
        <f>IF(Z$3=0,0,INDEX(Sheet1!RawDataCols,$C35,Z$5)*$R35)</f>
        <v>1818.18</v>
      </c>
      <c r="AA35" s="3">
        <f>IF(AA$3=0,0,INDEX(Sheet1!RawDataCols,$C35,AA$5)*$R35)</f>
        <v>0</v>
      </c>
      <c r="AB35" s="3">
        <f>IF(AB$3=0,0,INDEX(Sheet1!RawDataCols,$C35,AB$5)*$R35)</f>
        <v>0</v>
      </c>
      <c r="AC35" s="3">
        <f>IF(AC$3=0,0,INDEX(Sheet1!RawDataCols,$C35,AC$5)*$R35)</f>
        <v>0</v>
      </c>
      <c r="AD35" s="3">
        <f>IF(AD$3=0,0,INDEX(Sheet1!RawDataCols,$C35,AD$5)*$R35)</f>
        <v>0</v>
      </c>
      <c r="AE35" s="3">
        <f>IF(AE$3=0,0,INDEX(Sheet1!RawDataCols,$C35,AE$5)*$R35)</f>
        <v>0</v>
      </c>
      <c r="AF35" s="3">
        <f>IF(AF$3=0,0,INDEX(Sheet1!RawDataCols,$C35,AF$5)*$R35)</f>
        <v>0</v>
      </c>
      <c r="AG35" s="3">
        <f>IF(AG$3=0,0,INDEX(Sheet1!RawDataCols,$C35,AG$5)*$R35)</f>
        <v>0</v>
      </c>
      <c r="AH35" s="3">
        <f>IF(AH$3=0,0,INDEX(Sheet1!RawDataCols,$C35,AH$5)*$R35)</f>
        <v>0</v>
      </c>
      <c r="AI35" s="3">
        <f>IF(AI$3=0,0,INDEX(Sheet1!RawDataCols,$C35,AI$5)*$R35)</f>
        <v>0</v>
      </c>
      <c r="AJ35" s="3">
        <f>IF(AJ$3=0,0,INDEX(Sheet1!RawDataCols,$C35,AJ$5)*$R35)</f>
        <v>0</v>
      </c>
      <c r="AK35" s="3">
        <f>IF(AK$3=0,0,INDEX(Sheet1!RawDataCols,$C35,AK$5)*$R35)</f>
        <v>0</v>
      </c>
      <c r="AL35" s="3">
        <f>IF(AL$3=0,0,INDEX(Sheet1!RawDataCols,$C35,AL$5)*$R35)</f>
        <v>0</v>
      </c>
      <c r="AM35" s="3">
        <f>IF(AM$3=0,0,INDEX(Sheet1!RawDataCols,$C35,AM$5)*$R35)</f>
        <v>0</v>
      </c>
      <c r="AN35" s="3">
        <f>IF(AN$3=0,0,INDEX(Sheet1!RawDataCols,$C35,AN$5)*$R35)</f>
        <v>0</v>
      </c>
      <c r="AO35" s="3">
        <f>IF(AO$3=0,0,INDEX(Sheet1!RawDataCols,$C35,AO$5)*$R35)</f>
        <v>0</v>
      </c>
      <c r="AP35" s="3">
        <f>IF(AP$3=0,0,INDEX(Sheet1!RawDataCols,$C35,AP$5)*$R35)</f>
        <v>0</v>
      </c>
      <c r="AQ35" s="3">
        <f>IF(AQ$3=0,0,INDEX(Sheet1!RawDataCols,$C35,AQ$5)*$R35)</f>
        <v>0</v>
      </c>
      <c r="AR35" s="3">
        <f>IF(AR$3=0,0,INDEX(Sheet1!RawDataCols,$C35,AR$5)*$R35)</f>
        <v>0</v>
      </c>
      <c r="AS35" s="3">
        <f>IF(AS$3=0,0,INDEX(Sheet1!RawDataCols,$C35,AS$5)*$R35)</f>
        <v>0</v>
      </c>
      <c r="AT35" s="3">
        <f>IF(AT$3=0,0,INDEX(Sheet1!RawDataCols,$C35,AT$5)*$R35)</f>
        <v>0</v>
      </c>
      <c r="AU35" s="3">
        <f>IF(AU$3=0,0,INDEX(Sheet1!RawDataCols,$C35,AU$5)*$R35)</f>
        <v>0</v>
      </c>
      <c r="AV35" s="3">
        <f>IF(AV$3=0,0,INDEX(Sheet1!RawDataCols,$C35,AV$5)*$R35)</f>
        <v>0</v>
      </c>
      <c r="AW35" s="3">
        <f>IF(AW$3=0,0,INDEX(Sheet1!RawDataCols,$C35,AW$5)*$R35)</f>
        <v>0</v>
      </c>
      <c r="AX35" s="3">
        <f>IF(AX$3=0,0,INDEX(Sheet1!RawDataCols,$C35,AX$5)*$R35)</f>
        <v>0</v>
      </c>
      <c r="AY35" s="3">
        <f>IF(AY$3=0,0,INDEX(Sheet1!RawDataCols,$C35,AY$5)*$R35)</f>
        <v>0</v>
      </c>
      <c r="AZ35" s="3">
        <f>IF(AZ$3=0,0,INDEX(Sheet1!RawDataCols,$C35,AZ$5)*$R35)</f>
        <v>0</v>
      </c>
      <c r="BA35" s="3">
        <f>IF(BA$3=0,0,INDEX(Sheet1!RawDataCols,$C35,BA$5)*$R35)</f>
        <v>0</v>
      </c>
      <c r="BB35" s="3">
        <f>IF(BB$3=0,0,INDEX(Sheet1!RawDataCols,$C35,BB$5)*$R35)</f>
        <v>0</v>
      </c>
      <c r="BC35" s="3">
        <f>IF(BC$3=0,0,INDEX(Sheet1!RawDataCols,$C35,BC$5)*$R35)</f>
        <v>0</v>
      </c>
      <c r="BD35" s="3">
        <f>IF(BD$3=0,0,INDEX(Sheet1!RawDataCols,$C35,BD$5)*$R35)</f>
        <v>10137.299999999999</v>
      </c>
      <c r="BE35" s="3">
        <f>IF(BE$3=0,0,INDEX(Sheet1!RawDataCols,$C35,BE$5)*$R35)</f>
        <v>0</v>
      </c>
      <c r="BF35" s="3">
        <f>IF(BF$3=0,0,INDEX(Sheet1!RawDataCols,$C35,BF$5)*$R35)</f>
        <v>0</v>
      </c>
      <c r="BG35" s="179">
        <f>IF(BG$3=0,0,INDEX(Sheet1!RawDataCols,$C35,BG$5)*$R35)</f>
        <v>10137.299999999999</v>
      </c>
      <c r="BH35" s="33">
        <f t="shared" si="7"/>
        <v>0</v>
      </c>
      <c r="BI35" s="33">
        <f t="shared" si="8"/>
        <v>0</v>
      </c>
      <c r="BJ35" s="33">
        <f t="shared" si="9"/>
        <v>11955.48</v>
      </c>
      <c r="BK35" s="3">
        <f>IF(BK$3=0,0,INDEX(Sheet1!RawDataCols,$C35,BK$5)*$R35)</f>
        <v>0</v>
      </c>
      <c r="BL35" s="3">
        <f>IF(BL$3=0,0,INDEX(Sheet1!RawDataCols,$C35,BL$5)*$R35)</f>
        <v>1079.600625</v>
      </c>
      <c r="BM35" s="3">
        <f>IF(BM$3=0,0,INDEX(Sheet1!RawDataCols,$C35,BM$5)*$R35)</f>
        <v>541.72687499999995</v>
      </c>
      <c r="BN35" s="3">
        <f>IF(BN$3=0,0,INDEX(Sheet1!RawDataCols,$C35,BN$5)*$R35)</f>
        <v>1738.3375000000001</v>
      </c>
      <c r="BO35" s="3">
        <f>IF(BO$3=0,0,INDEX(Sheet1!RawDataCols,$C35,BO$5)*$R35)</f>
        <v>472.40812499999998</v>
      </c>
      <c r="BP35" s="3">
        <f>IF(BP$3=0,0,INDEX(Sheet1!RawDataCols,$C35,BP$5)*$R35)</f>
        <v>15455.43</v>
      </c>
      <c r="BQ35" s="3">
        <f t="shared" si="10"/>
        <v>0</v>
      </c>
      <c r="BR35" s="3">
        <f t="shared" si="11"/>
        <v>0</v>
      </c>
      <c r="BS35" s="3">
        <f t="shared" si="12"/>
        <v>0</v>
      </c>
      <c r="BT35" s="3">
        <f t="shared" si="13"/>
        <v>0</v>
      </c>
      <c r="BU35" s="3" t="str">
        <f>INDEX(Sheet1!$BS$2:$BS$1000,MATCH($A35,Sheet1!$A$2:$A$1000,0))</f>
        <v>04</v>
      </c>
      <c r="BV35" s="3">
        <f>INDEX(Sheet1!$BT$2:$BT$1000,MATCH($A35,Sheet1!$A$2:$A$1000,0))</f>
        <v>0</v>
      </c>
    </row>
    <row r="36" spans="1:74" x14ac:dyDescent="0.2">
      <c r="A36" s="11" t="s">
        <v>568</v>
      </c>
      <c r="B36" s="3">
        <f>MATCH($A36,Sheet1!ACCOUNTNO,0)</f>
        <v>43</v>
      </c>
      <c r="C36" s="3">
        <f t="shared" si="4"/>
        <v>43</v>
      </c>
      <c r="D36" s="3" t="str">
        <f>IF(D$3=0,0,INDEX(Sheet1!RawDataCols,$C36,D$5))</f>
        <v>14180D04</v>
      </c>
      <c r="E36" s="3" t="str">
        <f>IF(E$3=0,0,INDEX(Sheet1!RawDataCols,$C36,E$5))</f>
        <v xml:space="preserve">14180          </v>
      </c>
      <c r="F36" s="3" t="str">
        <f>IF(F$3=0,0,INDEX(Sheet1!RawDataCols,$C36,F$5))</f>
        <v xml:space="preserve">D04            </v>
      </c>
      <c r="G36" s="3" t="str">
        <f>IF(G$3=0,0,INDEX(Sheet1!RawDataCols,$C36,G$5))</f>
        <v xml:space="preserve">               </v>
      </c>
      <c r="H36" s="3" t="str">
        <f>IF(H$3=0,0,INDEX(Sheet1!RawDataCols,$C36,H$5))</f>
        <v xml:space="preserve">               </v>
      </c>
      <c r="I36" s="3" t="str">
        <f>IF(I$3=0,0,INDEX(Sheet1!RawDataCols,$C36,I$5))</f>
        <v xml:space="preserve">               </v>
      </c>
      <c r="J36" s="3" t="str">
        <f>IF(J$3=0,0,INDEX(Sheet1!RawDataCols,$C36,J$5))</f>
        <v xml:space="preserve">               </v>
      </c>
      <c r="K36" s="3" t="str">
        <f>IF(K$3=0,0,INDEX(Sheet1!RawDataCols,$C36,K$5))</f>
        <v xml:space="preserve">               </v>
      </c>
      <c r="L36" s="3" t="str">
        <f>IF(L$3=0,0,INDEX(Sheet1!RawDataCols,$C36,L$5))</f>
        <v xml:space="preserve">               </v>
      </c>
      <c r="M36" s="3" t="str">
        <f>IF(M$3=0,0,INDEX(Sheet1!RawDataCols,$C36,M$5))</f>
        <v xml:space="preserve">F012  </v>
      </c>
      <c r="N36" s="3" t="str">
        <f>IF(N$3=0,0,INDEX(Sheet1!RawDataCols,$C36,N$5))</f>
        <v>Distribution - Courier-Form Magazine</v>
      </c>
      <c r="O36" s="3">
        <f>INDEX(Sheet1!RawDataCols,$C36,O$5)</f>
        <v>9</v>
      </c>
      <c r="P36" s="3" t="str">
        <f>INDEX(Sheet1!RawDataCols,$C36,P$5)</f>
        <v>Cost of Sales</v>
      </c>
      <c r="Q36" s="3" t="str">
        <f>IF(Q$3=0,0,INDEX(Sheet1!RawDataCols,$C36,Q$5))</f>
        <v>I</v>
      </c>
      <c r="R36" s="3">
        <f t="shared" si="5"/>
        <v>1</v>
      </c>
      <c r="S36" s="3">
        <f t="shared" si="6"/>
        <v>-1</v>
      </c>
      <c r="T36" s="3">
        <f>IF(T$3=0,0,INDEX(Sheet1!RawDataCols,$C36,T$5)*$R36)</f>
        <v>0</v>
      </c>
      <c r="U36" s="3">
        <f>IF(U$3=0,0,INDEX(Sheet1!RawDataCols,$C36,U$5)*$R36)</f>
        <v>0</v>
      </c>
      <c r="V36" s="3">
        <f>IF(V$3=0,0,INDEX(Sheet1!RawDataCols,$C36,V$5)*$R36)</f>
        <v>0</v>
      </c>
      <c r="W36" s="3">
        <f>IF(W$3=0,0,INDEX(Sheet1!RawDataCols,$C36,W$5)*$R36)</f>
        <v>0</v>
      </c>
      <c r="X36" s="3">
        <f>IF(X$3=0,0,INDEX(Sheet1!RawDataCols,$C36,X$5)*$R36)</f>
        <v>0</v>
      </c>
      <c r="Y36" s="3">
        <f>IF(Y$3=0,0,INDEX(Sheet1!RawDataCols,$C36,Y$5)*$R36)</f>
        <v>0</v>
      </c>
      <c r="Z36" s="3">
        <f>IF(Z$3=0,0,INDEX(Sheet1!RawDataCols,$C36,Z$5)*$R36)</f>
        <v>0</v>
      </c>
      <c r="AA36" s="3">
        <f>IF(AA$3=0,0,INDEX(Sheet1!RawDataCols,$C36,AA$5)*$R36)</f>
        <v>0</v>
      </c>
      <c r="AB36" s="3">
        <f>IF(AB$3=0,0,INDEX(Sheet1!RawDataCols,$C36,AB$5)*$R36)</f>
        <v>0</v>
      </c>
      <c r="AC36" s="3">
        <f>IF(AC$3=0,0,INDEX(Sheet1!RawDataCols,$C36,AC$5)*$R36)</f>
        <v>0</v>
      </c>
      <c r="AD36" s="3">
        <f>IF(AD$3=0,0,INDEX(Sheet1!RawDataCols,$C36,AD$5)*$R36)</f>
        <v>0</v>
      </c>
      <c r="AE36" s="3">
        <f>IF(AE$3=0,0,INDEX(Sheet1!RawDataCols,$C36,AE$5)*$R36)</f>
        <v>0</v>
      </c>
      <c r="AF36" s="3">
        <f>IF(AF$3=0,0,INDEX(Sheet1!RawDataCols,$C36,AF$5)*$R36)</f>
        <v>0</v>
      </c>
      <c r="AG36" s="3">
        <f>IF(AG$3=0,0,INDEX(Sheet1!RawDataCols,$C36,AG$5)*$R36)</f>
        <v>0</v>
      </c>
      <c r="AH36" s="3">
        <f>IF(AH$3=0,0,INDEX(Sheet1!RawDataCols,$C36,AH$5)*$R36)</f>
        <v>0</v>
      </c>
      <c r="AI36" s="3">
        <f>IF(AI$3=0,0,INDEX(Sheet1!RawDataCols,$C36,AI$5)*$R36)</f>
        <v>0</v>
      </c>
      <c r="AJ36" s="3">
        <f>IF(AJ$3=0,0,INDEX(Sheet1!RawDataCols,$C36,AJ$5)*$R36)</f>
        <v>0</v>
      </c>
      <c r="AK36" s="3">
        <f>IF(AK$3=0,0,INDEX(Sheet1!RawDataCols,$C36,AK$5)*$R36)</f>
        <v>0</v>
      </c>
      <c r="AL36" s="3">
        <f>IF(AL$3=0,0,INDEX(Sheet1!RawDataCols,$C36,AL$5)*$R36)</f>
        <v>0</v>
      </c>
      <c r="AM36" s="3">
        <f>IF(AM$3=0,0,INDEX(Sheet1!RawDataCols,$C36,AM$5)*$R36)</f>
        <v>0</v>
      </c>
      <c r="AN36" s="3">
        <f>IF(AN$3=0,0,INDEX(Sheet1!RawDataCols,$C36,AN$5)*$R36)</f>
        <v>0</v>
      </c>
      <c r="AO36" s="3">
        <f>IF(AO$3=0,0,INDEX(Sheet1!RawDataCols,$C36,AO$5)*$R36)</f>
        <v>0</v>
      </c>
      <c r="AP36" s="3">
        <f>IF(AP$3=0,0,INDEX(Sheet1!RawDataCols,$C36,AP$5)*$R36)</f>
        <v>0</v>
      </c>
      <c r="AQ36" s="3">
        <f>IF(AQ$3=0,0,INDEX(Sheet1!RawDataCols,$C36,AQ$5)*$R36)</f>
        <v>0</v>
      </c>
      <c r="AR36" s="3">
        <f>IF(AR$3=0,0,INDEX(Sheet1!RawDataCols,$C36,AR$5)*$R36)</f>
        <v>0</v>
      </c>
      <c r="AS36" s="3">
        <f>IF(AS$3=0,0,INDEX(Sheet1!RawDataCols,$C36,AS$5)*$R36)</f>
        <v>0</v>
      </c>
      <c r="AT36" s="3">
        <f>IF(AT$3=0,0,INDEX(Sheet1!RawDataCols,$C36,AT$5)*$R36)</f>
        <v>0</v>
      </c>
      <c r="AU36" s="3">
        <f>IF(AU$3=0,0,INDEX(Sheet1!RawDataCols,$C36,AU$5)*$R36)</f>
        <v>0</v>
      </c>
      <c r="AV36" s="3">
        <f>IF(AV$3=0,0,INDEX(Sheet1!RawDataCols,$C36,AV$5)*$R36)</f>
        <v>0</v>
      </c>
      <c r="AW36" s="3">
        <f>IF(AW$3=0,0,INDEX(Sheet1!RawDataCols,$C36,AW$5)*$R36)</f>
        <v>0</v>
      </c>
      <c r="AX36" s="3">
        <f>IF(AX$3=0,0,INDEX(Sheet1!RawDataCols,$C36,AX$5)*$R36)</f>
        <v>0</v>
      </c>
      <c r="AY36" s="3">
        <f>IF(AY$3=0,0,INDEX(Sheet1!RawDataCols,$C36,AY$5)*$R36)</f>
        <v>0</v>
      </c>
      <c r="AZ36" s="3">
        <f>IF(AZ$3=0,0,INDEX(Sheet1!RawDataCols,$C36,AZ$5)*$R36)</f>
        <v>0</v>
      </c>
      <c r="BA36" s="3">
        <f>IF(BA$3=0,0,INDEX(Sheet1!RawDataCols,$C36,BA$5)*$R36)</f>
        <v>0</v>
      </c>
      <c r="BB36" s="3">
        <f>IF(BB$3=0,0,INDEX(Sheet1!RawDataCols,$C36,BB$5)*$R36)</f>
        <v>0</v>
      </c>
      <c r="BC36" s="3">
        <f>IF(BC$3=0,0,INDEX(Sheet1!RawDataCols,$C36,BC$5)*$R36)</f>
        <v>0</v>
      </c>
      <c r="BD36" s="3">
        <f>IF(BD$3=0,0,INDEX(Sheet1!RawDataCols,$C36,BD$5)*$R36)</f>
        <v>0</v>
      </c>
      <c r="BE36" s="3">
        <f>IF(BE$3=0,0,INDEX(Sheet1!RawDataCols,$C36,BE$5)*$R36)</f>
        <v>0</v>
      </c>
      <c r="BF36" s="3">
        <f>IF(BF$3=0,0,INDEX(Sheet1!RawDataCols,$C36,BF$5)*$R36)</f>
        <v>0</v>
      </c>
      <c r="BG36" s="179">
        <f>IF(BG$3=0,0,INDEX(Sheet1!RawDataCols,$C36,BG$5)*$R36)</f>
        <v>0</v>
      </c>
      <c r="BH36" s="33">
        <f t="shared" si="7"/>
        <v>0</v>
      </c>
      <c r="BI36" s="33">
        <f t="shared" si="8"/>
        <v>0</v>
      </c>
      <c r="BJ36" s="33">
        <f t="shared" si="9"/>
        <v>0</v>
      </c>
      <c r="BK36" s="3">
        <f>IF(BK$3=0,0,INDEX(Sheet1!RawDataCols,$C36,BK$5)*$R36)</f>
        <v>0</v>
      </c>
      <c r="BL36" s="3">
        <f>IF(BL$3=0,0,INDEX(Sheet1!RawDataCols,$C36,BL$5)*$R36)</f>
        <v>48.540624999999999</v>
      </c>
      <c r="BM36" s="3">
        <f>IF(BM$3=0,0,INDEX(Sheet1!RawDataCols,$C36,BM$5)*$R36)</f>
        <v>61.25</v>
      </c>
      <c r="BN36" s="3">
        <f>IF(BN$3=0,0,INDEX(Sheet1!RawDataCols,$C36,BN$5)*$R36)</f>
        <v>0.62812500000000004</v>
      </c>
      <c r="BO36" s="3">
        <f>IF(BO$3=0,0,INDEX(Sheet1!RawDataCols,$C36,BO$5)*$R36)</f>
        <v>0</v>
      </c>
      <c r="BP36" s="3">
        <f>IF(BP$3=0,0,INDEX(Sheet1!RawDataCols,$C36,BP$5)*$R36)</f>
        <v>776.65</v>
      </c>
      <c r="BQ36" s="3">
        <f t="shared" si="10"/>
        <v>0</v>
      </c>
      <c r="BR36" s="3">
        <f t="shared" si="11"/>
        <v>0</v>
      </c>
      <c r="BS36" s="3">
        <f t="shared" si="12"/>
        <v>0</v>
      </c>
      <c r="BT36" s="3">
        <f t="shared" si="13"/>
        <v>0</v>
      </c>
      <c r="BU36" s="3" t="str">
        <f>INDEX(Sheet1!$BS$2:$BS$1000,MATCH($A36,Sheet1!$A$2:$A$1000,0))</f>
        <v>04</v>
      </c>
      <c r="BV36" s="3">
        <f>INDEX(Sheet1!$BT$2:$BT$1000,MATCH($A36,Sheet1!$A$2:$A$1000,0))</f>
        <v>0</v>
      </c>
    </row>
    <row r="37" spans="1:74" x14ac:dyDescent="0.2">
      <c r="A37" s="11" t="s">
        <v>569</v>
      </c>
      <c r="B37" s="3">
        <f>MATCH($A37,Sheet1!ACCOUNTNO,0)</f>
        <v>44</v>
      </c>
      <c r="C37" s="3">
        <f t="shared" si="4"/>
        <v>44</v>
      </c>
      <c r="D37" s="3" t="str">
        <f>IF(D$3=0,0,INDEX(Sheet1!RawDataCols,$C37,D$5))</f>
        <v>14180D05</v>
      </c>
      <c r="E37" s="3" t="str">
        <f>IF(E$3=0,0,INDEX(Sheet1!RawDataCols,$C37,E$5))</f>
        <v xml:space="preserve">14180          </v>
      </c>
      <c r="F37" s="3" t="str">
        <f>IF(F$3=0,0,INDEX(Sheet1!RawDataCols,$C37,F$5))</f>
        <v xml:space="preserve">D05            </v>
      </c>
      <c r="G37" s="3" t="str">
        <f>IF(G$3=0,0,INDEX(Sheet1!RawDataCols,$C37,G$5))</f>
        <v xml:space="preserve">               </v>
      </c>
      <c r="H37" s="3" t="str">
        <f>IF(H$3=0,0,INDEX(Sheet1!RawDataCols,$C37,H$5))</f>
        <v xml:space="preserve">               </v>
      </c>
      <c r="I37" s="3" t="str">
        <f>IF(I$3=0,0,INDEX(Sheet1!RawDataCols,$C37,I$5))</f>
        <v xml:space="preserve">               </v>
      </c>
      <c r="J37" s="3" t="str">
        <f>IF(J$3=0,0,INDEX(Sheet1!RawDataCols,$C37,J$5))</f>
        <v xml:space="preserve">               </v>
      </c>
      <c r="K37" s="3" t="str">
        <f>IF(K$3=0,0,INDEX(Sheet1!RawDataCols,$C37,K$5))</f>
        <v xml:space="preserve">               </v>
      </c>
      <c r="L37" s="3" t="str">
        <f>IF(L$3=0,0,INDEX(Sheet1!RawDataCols,$C37,L$5))</f>
        <v xml:space="preserve">               </v>
      </c>
      <c r="M37" s="3" t="str">
        <f>IF(M$3=0,0,INDEX(Sheet1!RawDataCols,$C37,M$5))</f>
        <v xml:space="preserve">F012  </v>
      </c>
      <c r="N37" s="3" t="str">
        <f>IF(N$3=0,0,INDEX(Sheet1!RawDataCols,$C37,N$5))</f>
        <v>Contributors - Journalist-Luxury Magazine</v>
      </c>
      <c r="O37" s="3">
        <f>INDEX(Sheet1!RawDataCols,$C37,O$5)</f>
        <v>9</v>
      </c>
      <c r="P37" s="3" t="str">
        <f>INDEX(Sheet1!RawDataCols,$C37,P$5)</f>
        <v>Cost of Sales</v>
      </c>
      <c r="Q37" s="3" t="str">
        <f>IF(Q$3=0,0,INDEX(Sheet1!RawDataCols,$C37,Q$5))</f>
        <v>I</v>
      </c>
      <c r="R37" s="3">
        <f t="shared" si="5"/>
        <v>1</v>
      </c>
      <c r="S37" s="3">
        <f t="shared" si="6"/>
        <v>-1</v>
      </c>
      <c r="T37" s="3">
        <f>IF(T$3=0,0,INDEX(Sheet1!RawDataCols,$C37,T$5)*$R37)</f>
        <v>0</v>
      </c>
      <c r="U37" s="3">
        <f>IF(U$3=0,0,INDEX(Sheet1!RawDataCols,$C37,U$5)*$R37)</f>
        <v>0</v>
      </c>
      <c r="V37" s="3">
        <f>IF(V$3=0,0,INDEX(Sheet1!RawDataCols,$C37,V$5)*$R37)</f>
        <v>0</v>
      </c>
      <c r="W37" s="3">
        <f>IF(W$3=0,0,INDEX(Sheet1!RawDataCols,$C37,W$5)*$R37)</f>
        <v>0</v>
      </c>
      <c r="X37" s="3">
        <f>IF(X$3=0,0,INDEX(Sheet1!RawDataCols,$C37,X$5)*$R37)</f>
        <v>0</v>
      </c>
      <c r="Y37" s="3">
        <f>IF(Y$3=0,0,INDEX(Sheet1!RawDataCols,$C37,Y$5)*$R37)</f>
        <v>0</v>
      </c>
      <c r="Z37" s="3">
        <f>IF(Z$3=0,0,INDEX(Sheet1!RawDataCols,$C37,Z$5)*$R37)</f>
        <v>0</v>
      </c>
      <c r="AA37" s="3">
        <f>IF(AA$3=0,0,INDEX(Sheet1!RawDataCols,$C37,AA$5)*$R37)</f>
        <v>0</v>
      </c>
      <c r="AB37" s="3">
        <f>IF(AB$3=0,0,INDEX(Sheet1!RawDataCols,$C37,AB$5)*$R37)</f>
        <v>0</v>
      </c>
      <c r="AC37" s="3">
        <f>IF(AC$3=0,0,INDEX(Sheet1!RawDataCols,$C37,AC$5)*$R37)</f>
        <v>0</v>
      </c>
      <c r="AD37" s="3">
        <f>IF(AD$3=0,0,INDEX(Sheet1!RawDataCols,$C37,AD$5)*$R37)</f>
        <v>0</v>
      </c>
      <c r="AE37" s="3">
        <f>IF(AE$3=0,0,INDEX(Sheet1!RawDataCols,$C37,AE$5)*$R37)</f>
        <v>0</v>
      </c>
      <c r="AF37" s="3">
        <f>IF(AF$3=0,0,INDEX(Sheet1!RawDataCols,$C37,AF$5)*$R37)</f>
        <v>0</v>
      </c>
      <c r="AG37" s="3">
        <f>IF(AG$3=0,0,INDEX(Sheet1!RawDataCols,$C37,AG$5)*$R37)</f>
        <v>0</v>
      </c>
      <c r="AH37" s="3">
        <f>IF(AH$3=0,0,INDEX(Sheet1!RawDataCols,$C37,AH$5)*$R37)</f>
        <v>0</v>
      </c>
      <c r="AI37" s="3">
        <f>IF(AI$3=0,0,INDEX(Sheet1!RawDataCols,$C37,AI$5)*$R37)</f>
        <v>0</v>
      </c>
      <c r="AJ37" s="3">
        <f>IF(AJ$3=0,0,INDEX(Sheet1!RawDataCols,$C37,AJ$5)*$R37)</f>
        <v>0</v>
      </c>
      <c r="AK37" s="3">
        <f>IF(AK$3=0,0,INDEX(Sheet1!RawDataCols,$C37,AK$5)*$R37)</f>
        <v>0</v>
      </c>
      <c r="AL37" s="3">
        <f>IF(AL$3=0,0,INDEX(Sheet1!RawDataCols,$C37,AL$5)*$R37)</f>
        <v>0</v>
      </c>
      <c r="AM37" s="3">
        <f>IF(AM$3=0,0,INDEX(Sheet1!RawDataCols,$C37,AM$5)*$R37)</f>
        <v>0</v>
      </c>
      <c r="AN37" s="3">
        <f>IF(AN$3=0,0,INDEX(Sheet1!RawDataCols,$C37,AN$5)*$R37)</f>
        <v>0</v>
      </c>
      <c r="AO37" s="3">
        <f>IF(AO$3=0,0,INDEX(Sheet1!RawDataCols,$C37,AO$5)*$R37)</f>
        <v>0</v>
      </c>
      <c r="AP37" s="3">
        <f>IF(AP$3=0,0,INDEX(Sheet1!RawDataCols,$C37,AP$5)*$R37)</f>
        <v>0</v>
      </c>
      <c r="AQ37" s="3">
        <f>IF(AQ$3=0,0,INDEX(Sheet1!RawDataCols,$C37,AQ$5)*$R37)</f>
        <v>0</v>
      </c>
      <c r="AR37" s="3">
        <f>IF(AR$3=0,0,INDEX(Sheet1!RawDataCols,$C37,AR$5)*$R37)</f>
        <v>0</v>
      </c>
      <c r="AS37" s="3">
        <f>IF(AS$3=0,0,INDEX(Sheet1!RawDataCols,$C37,AS$5)*$R37)</f>
        <v>0</v>
      </c>
      <c r="AT37" s="3">
        <f>IF(AT$3=0,0,INDEX(Sheet1!RawDataCols,$C37,AT$5)*$R37)</f>
        <v>0</v>
      </c>
      <c r="AU37" s="3">
        <f>IF(AU$3=0,0,INDEX(Sheet1!RawDataCols,$C37,AU$5)*$R37)</f>
        <v>0</v>
      </c>
      <c r="AV37" s="3">
        <f>IF(AV$3=0,0,INDEX(Sheet1!RawDataCols,$C37,AV$5)*$R37)</f>
        <v>0</v>
      </c>
      <c r="AW37" s="3">
        <f>IF(AW$3=0,0,INDEX(Sheet1!RawDataCols,$C37,AW$5)*$R37)</f>
        <v>0</v>
      </c>
      <c r="AX37" s="3">
        <f>IF(AX$3=0,0,INDEX(Sheet1!RawDataCols,$C37,AX$5)*$R37)</f>
        <v>0</v>
      </c>
      <c r="AY37" s="3">
        <f>IF(AY$3=0,0,INDEX(Sheet1!RawDataCols,$C37,AY$5)*$R37)</f>
        <v>0</v>
      </c>
      <c r="AZ37" s="3">
        <f>IF(AZ$3=0,0,INDEX(Sheet1!RawDataCols,$C37,AZ$5)*$R37)</f>
        <v>0</v>
      </c>
      <c r="BA37" s="3">
        <f>IF(BA$3=0,0,INDEX(Sheet1!RawDataCols,$C37,BA$5)*$R37)</f>
        <v>0</v>
      </c>
      <c r="BB37" s="3">
        <f>IF(BB$3=0,0,INDEX(Sheet1!RawDataCols,$C37,BB$5)*$R37)</f>
        <v>0</v>
      </c>
      <c r="BC37" s="3">
        <f>IF(BC$3=0,0,INDEX(Sheet1!RawDataCols,$C37,BC$5)*$R37)</f>
        <v>0</v>
      </c>
      <c r="BD37" s="3">
        <f>IF(BD$3=0,0,INDEX(Sheet1!RawDataCols,$C37,BD$5)*$R37)</f>
        <v>0</v>
      </c>
      <c r="BE37" s="3">
        <f>IF(BE$3=0,0,INDEX(Sheet1!RawDataCols,$C37,BE$5)*$R37)</f>
        <v>0</v>
      </c>
      <c r="BF37" s="3">
        <f>IF(BF$3=0,0,INDEX(Sheet1!RawDataCols,$C37,BF$5)*$R37)</f>
        <v>0</v>
      </c>
      <c r="BG37" s="179">
        <f>IF(BG$3=0,0,INDEX(Sheet1!RawDataCols,$C37,BG$5)*$R37)</f>
        <v>0</v>
      </c>
      <c r="BH37" s="33">
        <f t="shared" si="7"/>
        <v>0</v>
      </c>
      <c r="BI37" s="33">
        <f t="shared" si="8"/>
        <v>0</v>
      </c>
      <c r="BJ37" s="33">
        <f t="shared" si="9"/>
        <v>0</v>
      </c>
      <c r="BK37" s="3">
        <f>IF(BK$3=0,0,INDEX(Sheet1!RawDataCols,$C37,BK$5)*$R37)</f>
        <v>0</v>
      </c>
      <c r="BL37" s="3">
        <f>IF(BL$3=0,0,INDEX(Sheet1!RawDataCols,$C37,BL$5)*$R37)</f>
        <v>0</v>
      </c>
      <c r="BM37" s="3">
        <f>IF(BM$3=0,0,INDEX(Sheet1!RawDataCols,$C37,BM$5)*$R37)</f>
        <v>17.045625000000001</v>
      </c>
      <c r="BN37" s="3">
        <f>IF(BN$3=0,0,INDEX(Sheet1!RawDataCols,$C37,BN$5)*$R37)</f>
        <v>0</v>
      </c>
      <c r="BO37" s="3">
        <f>IF(BO$3=0,0,INDEX(Sheet1!RawDataCols,$C37,BO$5)*$R37)</f>
        <v>0</v>
      </c>
      <c r="BP37" s="3">
        <f>IF(BP$3=0,0,INDEX(Sheet1!RawDataCols,$C37,BP$5)*$R37)</f>
        <v>0</v>
      </c>
      <c r="BQ37" s="3">
        <f t="shared" si="10"/>
        <v>0</v>
      </c>
      <c r="BR37" s="3">
        <f t="shared" si="11"/>
        <v>0</v>
      </c>
      <c r="BS37" s="3">
        <f t="shared" si="12"/>
        <v>0</v>
      </c>
      <c r="BT37" s="3">
        <f t="shared" si="13"/>
        <v>0</v>
      </c>
      <c r="BU37" s="3" t="str">
        <f>INDEX(Sheet1!$BS$2:$BS$1000,MATCH($A37,Sheet1!$A$2:$A$1000,0))</f>
        <v>04</v>
      </c>
      <c r="BV37" s="3">
        <f>INDEX(Sheet1!$BT$2:$BT$1000,MATCH($A37,Sheet1!$A$2:$A$1000,0))</f>
        <v>0</v>
      </c>
    </row>
    <row r="38" spans="1:74" x14ac:dyDescent="0.2">
      <c r="A38" s="11" t="s">
        <v>570</v>
      </c>
      <c r="B38" s="3">
        <f>MATCH($A38,Sheet1!ACCOUNTNO,0)</f>
        <v>50</v>
      </c>
      <c r="C38" s="3">
        <f t="shared" si="4"/>
        <v>50</v>
      </c>
      <c r="D38" s="3" t="str">
        <f>IF(D$3=0,0,INDEX(Sheet1!RawDataCols,$C38,D$5))</f>
        <v>14200D01</v>
      </c>
      <c r="E38" s="3" t="str">
        <f>IF(E$3=0,0,INDEX(Sheet1!RawDataCols,$C38,E$5))</f>
        <v xml:space="preserve">14200          </v>
      </c>
      <c r="F38" s="3" t="str">
        <f>IF(F$3=0,0,INDEX(Sheet1!RawDataCols,$C38,F$5))</f>
        <v xml:space="preserve">D01            </v>
      </c>
      <c r="G38" s="3" t="str">
        <f>IF(G$3=0,0,INDEX(Sheet1!RawDataCols,$C38,G$5))</f>
        <v xml:space="preserve">               </v>
      </c>
      <c r="H38" s="3" t="str">
        <f>IF(H$3=0,0,INDEX(Sheet1!RawDataCols,$C38,H$5))</f>
        <v xml:space="preserve">               </v>
      </c>
      <c r="I38" s="3" t="str">
        <f>IF(I$3=0,0,INDEX(Sheet1!RawDataCols,$C38,I$5))</f>
        <v xml:space="preserve">               </v>
      </c>
      <c r="J38" s="3" t="str">
        <f>IF(J$3=0,0,INDEX(Sheet1!RawDataCols,$C38,J$5))</f>
        <v xml:space="preserve">               </v>
      </c>
      <c r="K38" s="3" t="str">
        <f>IF(K$3=0,0,INDEX(Sheet1!RawDataCols,$C38,K$5))</f>
        <v xml:space="preserve">               </v>
      </c>
      <c r="L38" s="3" t="str">
        <f>IF(L$3=0,0,INDEX(Sheet1!RawDataCols,$C38,L$5))</f>
        <v xml:space="preserve">               </v>
      </c>
      <c r="M38" s="3" t="str">
        <f>IF(M$3=0,0,INDEX(Sheet1!RawDataCols,$C38,M$5))</f>
        <v xml:space="preserve">F012  </v>
      </c>
      <c r="N38" s="3" t="str">
        <f>IF(N$3=0,0,INDEX(Sheet1!RawDataCols,$C38,N$5))</f>
        <v>Distribution - Postage-TAR</v>
      </c>
      <c r="O38" s="3">
        <f>INDEX(Sheet1!RawDataCols,$C38,O$5)</f>
        <v>9</v>
      </c>
      <c r="P38" s="3" t="str">
        <f>INDEX(Sheet1!RawDataCols,$C38,P$5)</f>
        <v>Cost of Sales</v>
      </c>
      <c r="Q38" s="3" t="str">
        <f>IF(Q$3=0,0,INDEX(Sheet1!RawDataCols,$C38,Q$5))</f>
        <v>I</v>
      </c>
      <c r="R38" s="3">
        <f t="shared" si="5"/>
        <v>1</v>
      </c>
      <c r="S38" s="3">
        <f t="shared" si="6"/>
        <v>-1</v>
      </c>
      <c r="T38" s="3">
        <f>IF(T$3=0,0,INDEX(Sheet1!RawDataCols,$C38,T$5)*$R38)</f>
        <v>0</v>
      </c>
      <c r="U38" s="3">
        <f>IF(U$3=0,0,INDEX(Sheet1!RawDataCols,$C38,U$5)*$R38)</f>
        <v>453.1</v>
      </c>
      <c r="V38" s="3">
        <f>IF(V$3=0,0,INDEX(Sheet1!RawDataCols,$C38,V$5)*$R38)</f>
        <v>0</v>
      </c>
      <c r="W38" s="3">
        <f>IF(W$3=0,0,INDEX(Sheet1!RawDataCols,$C38,W$5)*$R38)</f>
        <v>0</v>
      </c>
      <c r="X38" s="3">
        <f>IF(X$3=0,0,INDEX(Sheet1!RawDataCols,$C38,X$5)*$R38)</f>
        <v>396.04</v>
      </c>
      <c r="Y38" s="3">
        <f>IF(Y$3=0,0,INDEX(Sheet1!RawDataCols,$C38,Y$5)*$R38)</f>
        <v>0</v>
      </c>
      <c r="Z38" s="3">
        <f>IF(Z$3=0,0,INDEX(Sheet1!RawDataCols,$C38,Z$5)*$R38)</f>
        <v>674.77</v>
      </c>
      <c r="AA38" s="3">
        <f>IF(AA$3=0,0,INDEX(Sheet1!RawDataCols,$C38,AA$5)*$R38)</f>
        <v>409.57</v>
      </c>
      <c r="AB38" s="3">
        <f>IF(AB$3=0,0,INDEX(Sheet1!RawDataCols,$C38,AB$5)*$R38)</f>
        <v>0</v>
      </c>
      <c r="AC38" s="3">
        <f>IF(AC$3=0,0,INDEX(Sheet1!RawDataCols,$C38,AC$5)*$R38)</f>
        <v>681.11</v>
      </c>
      <c r="AD38" s="3">
        <f>IF(AD$3=0,0,INDEX(Sheet1!RawDataCols,$C38,AD$5)*$R38)</f>
        <v>272.88</v>
      </c>
      <c r="AE38" s="3">
        <f>IF(AE$3=0,0,INDEX(Sheet1!RawDataCols,$C38,AE$5)*$R38)</f>
        <v>0</v>
      </c>
      <c r="AF38" s="3">
        <f>IF(AF$3=0,0,INDEX(Sheet1!RawDataCols,$C38,AF$5)*$R38)</f>
        <v>656.31</v>
      </c>
      <c r="AG38" s="3">
        <f>IF(AG$3=0,0,INDEX(Sheet1!RawDataCols,$C38,AG$5)*$R38)</f>
        <v>438.84</v>
      </c>
      <c r="AH38" s="3">
        <f>IF(AH$3=0,0,INDEX(Sheet1!RawDataCols,$C38,AH$5)*$R38)</f>
        <v>0</v>
      </c>
      <c r="AI38" s="3">
        <f>IF(AI$3=0,0,INDEX(Sheet1!RawDataCols,$C38,AI$5)*$R38)</f>
        <v>670.84</v>
      </c>
      <c r="AJ38" s="3">
        <f>IF(AJ$3=0,0,INDEX(Sheet1!RawDataCols,$C38,AJ$5)*$R38)</f>
        <v>0</v>
      </c>
      <c r="AK38" s="3">
        <f>IF(AK$3=0,0,INDEX(Sheet1!RawDataCols,$C38,AK$5)*$R38)</f>
        <v>0</v>
      </c>
      <c r="AL38" s="3">
        <f>IF(AL$3=0,0,INDEX(Sheet1!RawDataCols,$C38,AL$5)*$R38)</f>
        <v>441.61</v>
      </c>
      <c r="AM38" s="3">
        <f>IF(AM$3=0,0,INDEX(Sheet1!RawDataCols,$C38,AM$5)*$R38)</f>
        <v>173.19</v>
      </c>
      <c r="AN38" s="3">
        <f>IF(AN$3=0,0,INDEX(Sheet1!RawDataCols,$C38,AN$5)*$R38)</f>
        <v>173.19</v>
      </c>
      <c r="AO38" s="3">
        <f>IF(AO$3=0,0,INDEX(Sheet1!RawDataCols,$C38,AO$5)*$R38)</f>
        <v>707.05</v>
      </c>
      <c r="AP38" s="3">
        <f>IF(AP$3=0,0,INDEX(Sheet1!RawDataCols,$C38,AP$5)*$R38)</f>
        <v>317.39</v>
      </c>
      <c r="AQ38" s="3">
        <f>IF(AQ$3=0,0,INDEX(Sheet1!RawDataCols,$C38,AQ$5)*$R38)</f>
        <v>317.39</v>
      </c>
      <c r="AR38" s="3">
        <f>IF(AR$3=0,0,INDEX(Sheet1!RawDataCols,$C38,AR$5)*$R38)</f>
        <v>702.03</v>
      </c>
      <c r="AS38" s="3">
        <f>IF(AS$3=0,0,INDEX(Sheet1!RawDataCols,$C38,AS$5)*$R38)</f>
        <v>253.03</v>
      </c>
      <c r="AT38" s="3">
        <f>IF(AT$3=0,0,INDEX(Sheet1!RawDataCols,$C38,AT$5)*$R38)</f>
        <v>350</v>
      </c>
      <c r="AU38" s="3">
        <f>IF(AU$3=0,0,INDEX(Sheet1!RawDataCols,$C38,AU$5)*$R38)</f>
        <v>709.24</v>
      </c>
      <c r="AV38" s="3">
        <f>IF(AV$3=0,0,INDEX(Sheet1!RawDataCols,$C38,AV$5)*$R38)</f>
        <v>231.92</v>
      </c>
      <c r="AW38" s="3">
        <f>IF(AW$3=0,0,INDEX(Sheet1!RawDataCols,$C38,AW$5)*$R38)</f>
        <v>350</v>
      </c>
      <c r="AX38" s="3">
        <f>IF(AX$3=0,0,INDEX(Sheet1!RawDataCols,$C38,AX$5)*$R38)</f>
        <v>482.22</v>
      </c>
      <c r="AY38" s="3">
        <f>IF(AY$3=0,0,INDEX(Sheet1!RawDataCols,$C38,AY$5)*$R38)</f>
        <v>0</v>
      </c>
      <c r="AZ38" s="3">
        <f>IF(AZ$3=0,0,INDEX(Sheet1!RawDataCols,$C38,AZ$5)*$R38)</f>
        <v>0</v>
      </c>
      <c r="BA38" s="3">
        <f>IF(BA$3=0,0,INDEX(Sheet1!RawDataCols,$C38,BA$5)*$R38)</f>
        <v>53.87</v>
      </c>
      <c r="BB38" s="3">
        <f>IF(BB$3=0,0,INDEX(Sheet1!RawDataCols,$C38,BB$5)*$R38)</f>
        <v>0</v>
      </c>
      <c r="BC38" s="3">
        <f>IF(BC$3=0,0,INDEX(Sheet1!RawDataCols,$C38,BC$5)*$R38)</f>
        <v>0</v>
      </c>
      <c r="BD38" s="3">
        <f>IF(BD$3=0,0,INDEX(Sheet1!RawDataCols,$C38,BD$5)*$R38)</f>
        <v>507.3</v>
      </c>
      <c r="BE38" s="3">
        <f>IF(BE$3=0,0,INDEX(Sheet1!RawDataCols,$C38,BE$5)*$R38)</f>
        <v>0</v>
      </c>
      <c r="BF38" s="3">
        <f>IF(BF$3=0,0,INDEX(Sheet1!RawDataCols,$C38,BF$5)*$R38)</f>
        <v>0</v>
      </c>
      <c r="BG38" s="179">
        <f>IF(BG$3=0,0,INDEX(Sheet1!RawDataCols,$C38,BG$5)*$R38)</f>
        <v>507.3</v>
      </c>
      <c r="BH38" s="33">
        <f t="shared" si="7"/>
        <v>2945.96</v>
      </c>
      <c r="BI38" s="33">
        <f t="shared" si="8"/>
        <v>1190.58</v>
      </c>
      <c r="BJ38" s="33">
        <f t="shared" si="9"/>
        <v>6286.35</v>
      </c>
      <c r="BK38" s="3">
        <f>IF(BK$3=0,0,INDEX(Sheet1!RawDataCols,$C38,BK$5)*$R38)</f>
        <v>74.411249999999995</v>
      </c>
      <c r="BL38" s="3">
        <f>IF(BL$3=0,0,INDEX(Sheet1!RawDataCols,$C38,BL$5)*$R38)</f>
        <v>392.97812499999998</v>
      </c>
      <c r="BM38" s="3">
        <f>IF(BM$3=0,0,INDEX(Sheet1!RawDataCols,$C38,BM$5)*$R38)</f>
        <v>279.86250000000001</v>
      </c>
      <c r="BN38" s="3">
        <f>IF(BN$3=0,0,INDEX(Sheet1!RawDataCols,$C38,BN$5)*$R38)</f>
        <v>247.513125</v>
      </c>
      <c r="BO38" s="3">
        <f>IF(BO$3=0,0,INDEX(Sheet1!RawDataCols,$C38,BO$5)*$R38)</f>
        <v>306.64125000000001</v>
      </c>
      <c r="BP38" s="3">
        <f>IF(BP$3=0,0,INDEX(Sheet1!RawDataCols,$C38,BP$5)*$R38)</f>
        <v>3163.01</v>
      </c>
      <c r="BQ38" s="3">
        <f t="shared" si="10"/>
        <v>1258.71</v>
      </c>
      <c r="BR38" s="3">
        <f t="shared" si="11"/>
        <v>711.72</v>
      </c>
      <c r="BS38" s="3">
        <f t="shared" si="12"/>
        <v>743.61</v>
      </c>
      <c r="BT38" s="3">
        <f t="shared" si="13"/>
        <v>975.53</v>
      </c>
      <c r="BU38" s="3" t="str">
        <f>INDEX(Sheet1!$BS$2:$BS$1000,MATCH($A38,Sheet1!$A$2:$A$1000,0))</f>
        <v>04</v>
      </c>
      <c r="BV38" s="3">
        <f>INDEX(Sheet1!$BT$2:$BT$1000,MATCH($A38,Sheet1!$A$2:$A$1000,0))</f>
        <v>975.53</v>
      </c>
    </row>
    <row r="39" spans="1:74" x14ac:dyDescent="0.2">
      <c r="A39" s="11" t="s">
        <v>571</v>
      </c>
      <c r="B39" s="3">
        <f>MATCH($A39,Sheet1!ACCOUNTNO,0)</f>
        <v>51</v>
      </c>
      <c r="C39" s="3">
        <f t="shared" si="4"/>
        <v>51</v>
      </c>
      <c r="D39" s="3" t="str">
        <f>IF(D$3=0,0,INDEX(Sheet1!RawDataCols,$C39,D$5))</f>
        <v>14200D02</v>
      </c>
      <c r="E39" s="3" t="str">
        <f>IF(E$3=0,0,INDEX(Sheet1!RawDataCols,$C39,E$5))</f>
        <v xml:space="preserve">14200          </v>
      </c>
      <c r="F39" s="3" t="str">
        <f>IF(F$3=0,0,INDEX(Sheet1!RawDataCols,$C39,F$5))</f>
        <v xml:space="preserve">D02            </v>
      </c>
      <c r="G39" s="3" t="str">
        <f>IF(G$3=0,0,INDEX(Sheet1!RawDataCols,$C39,G$5))</f>
        <v xml:space="preserve">               </v>
      </c>
      <c r="H39" s="3" t="str">
        <f>IF(H$3=0,0,INDEX(Sheet1!RawDataCols,$C39,H$5))</f>
        <v xml:space="preserve">               </v>
      </c>
      <c r="I39" s="3" t="str">
        <f>IF(I$3=0,0,INDEX(Sheet1!RawDataCols,$C39,I$5))</f>
        <v xml:space="preserve">               </v>
      </c>
      <c r="J39" s="3" t="str">
        <f>IF(J$3=0,0,INDEX(Sheet1!RawDataCols,$C39,J$5))</f>
        <v xml:space="preserve">               </v>
      </c>
      <c r="K39" s="3" t="str">
        <f>IF(K$3=0,0,INDEX(Sheet1!RawDataCols,$C39,K$5))</f>
        <v xml:space="preserve">               </v>
      </c>
      <c r="L39" s="3" t="str">
        <f>IF(L$3=0,0,INDEX(Sheet1!RawDataCols,$C39,L$5))</f>
        <v xml:space="preserve">               </v>
      </c>
      <c r="M39" s="3" t="str">
        <f>IF(M$3=0,0,INDEX(Sheet1!RawDataCols,$C39,M$5))</f>
        <v xml:space="preserve">F012  </v>
      </c>
      <c r="N39" s="3" t="str">
        <f>IF(N$3=0,0,INDEX(Sheet1!RawDataCols,$C39,N$5))</f>
        <v>Contributors - Journalist-Hot 100 Wines</v>
      </c>
      <c r="O39" s="3">
        <f>INDEX(Sheet1!RawDataCols,$C39,O$5)</f>
        <v>9</v>
      </c>
      <c r="P39" s="3" t="str">
        <f>INDEX(Sheet1!RawDataCols,$C39,P$5)</f>
        <v>Cost of Sales</v>
      </c>
      <c r="Q39" s="3" t="str">
        <f>IF(Q$3=0,0,INDEX(Sheet1!RawDataCols,$C39,Q$5))</f>
        <v>I</v>
      </c>
      <c r="R39" s="3">
        <f t="shared" si="5"/>
        <v>1</v>
      </c>
      <c r="S39" s="3">
        <f t="shared" si="6"/>
        <v>-1</v>
      </c>
      <c r="T39" s="3">
        <f>IF(T$3=0,0,INDEX(Sheet1!RawDataCols,$C39,T$5)*$R39)</f>
        <v>0</v>
      </c>
      <c r="U39" s="3">
        <f>IF(U$3=0,0,INDEX(Sheet1!RawDataCols,$C39,U$5)*$R39)</f>
        <v>0</v>
      </c>
      <c r="V39" s="3">
        <f>IF(V$3=0,0,INDEX(Sheet1!RawDataCols,$C39,V$5)*$R39)</f>
        <v>0</v>
      </c>
      <c r="W39" s="3">
        <f>IF(W$3=0,0,INDEX(Sheet1!RawDataCols,$C39,W$5)*$R39)</f>
        <v>0</v>
      </c>
      <c r="X39" s="3">
        <f>IF(X$3=0,0,INDEX(Sheet1!RawDataCols,$C39,X$5)*$R39)</f>
        <v>0</v>
      </c>
      <c r="Y39" s="3">
        <f>IF(Y$3=0,0,INDEX(Sheet1!RawDataCols,$C39,Y$5)*$R39)</f>
        <v>0</v>
      </c>
      <c r="Z39" s="3">
        <f>IF(Z$3=0,0,INDEX(Sheet1!RawDataCols,$C39,Z$5)*$R39)</f>
        <v>0</v>
      </c>
      <c r="AA39" s="3">
        <f>IF(AA$3=0,0,INDEX(Sheet1!RawDataCols,$C39,AA$5)*$R39)</f>
        <v>0</v>
      </c>
      <c r="AB39" s="3">
        <f>IF(AB$3=0,0,INDEX(Sheet1!RawDataCols,$C39,AB$5)*$R39)</f>
        <v>0</v>
      </c>
      <c r="AC39" s="3">
        <f>IF(AC$3=0,0,INDEX(Sheet1!RawDataCols,$C39,AC$5)*$R39)</f>
        <v>0</v>
      </c>
      <c r="AD39" s="3">
        <f>IF(AD$3=0,0,INDEX(Sheet1!RawDataCols,$C39,AD$5)*$R39)</f>
        <v>0</v>
      </c>
      <c r="AE39" s="3">
        <f>IF(AE$3=0,0,INDEX(Sheet1!RawDataCols,$C39,AE$5)*$R39)</f>
        <v>0</v>
      </c>
      <c r="AF39" s="3">
        <f>IF(AF$3=0,0,INDEX(Sheet1!RawDataCols,$C39,AF$5)*$R39)</f>
        <v>0</v>
      </c>
      <c r="AG39" s="3">
        <f>IF(AG$3=0,0,INDEX(Sheet1!RawDataCols,$C39,AG$5)*$R39)</f>
        <v>0</v>
      </c>
      <c r="AH39" s="3">
        <f>IF(AH$3=0,0,INDEX(Sheet1!RawDataCols,$C39,AH$5)*$R39)</f>
        <v>0</v>
      </c>
      <c r="AI39" s="3">
        <f>IF(AI$3=0,0,INDEX(Sheet1!RawDataCols,$C39,AI$5)*$R39)</f>
        <v>0</v>
      </c>
      <c r="AJ39" s="3">
        <f>IF(AJ$3=0,0,INDEX(Sheet1!RawDataCols,$C39,AJ$5)*$R39)</f>
        <v>0</v>
      </c>
      <c r="AK39" s="3">
        <f>IF(AK$3=0,0,INDEX(Sheet1!RawDataCols,$C39,AK$5)*$R39)</f>
        <v>0</v>
      </c>
      <c r="AL39" s="3">
        <f>IF(AL$3=0,0,INDEX(Sheet1!RawDataCols,$C39,AL$5)*$R39)</f>
        <v>0</v>
      </c>
      <c r="AM39" s="3">
        <f>IF(AM$3=0,0,INDEX(Sheet1!RawDataCols,$C39,AM$5)*$R39)</f>
        <v>0</v>
      </c>
      <c r="AN39" s="3">
        <f>IF(AN$3=0,0,INDEX(Sheet1!RawDataCols,$C39,AN$5)*$R39)</f>
        <v>0</v>
      </c>
      <c r="AO39" s="3">
        <f>IF(AO$3=0,0,INDEX(Sheet1!RawDataCols,$C39,AO$5)*$R39)</f>
        <v>0</v>
      </c>
      <c r="AP39" s="3">
        <f>IF(AP$3=0,0,INDEX(Sheet1!RawDataCols,$C39,AP$5)*$R39)</f>
        <v>0</v>
      </c>
      <c r="AQ39" s="3">
        <f>IF(AQ$3=0,0,INDEX(Sheet1!RawDataCols,$C39,AQ$5)*$R39)</f>
        <v>0</v>
      </c>
      <c r="AR39" s="3">
        <f>IF(AR$3=0,0,INDEX(Sheet1!RawDataCols,$C39,AR$5)*$R39)</f>
        <v>0</v>
      </c>
      <c r="AS39" s="3">
        <f>IF(AS$3=0,0,INDEX(Sheet1!RawDataCols,$C39,AS$5)*$R39)</f>
        <v>0</v>
      </c>
      <c r="AT39" s="3">
        <f>IF(AT$3=0,0,INDEX(Sheet1!RawDataCols,$C39,AT$5)*$R39)</f>
        <v>0</v>
      </c>
      <c r="AU39" s="3">
        <f>IF(AU$3=0,0,INDEX(Sheet1!RawDataCols,$C39,AU$5)*$R39)</f>
        <v>0</v>
      </c>
      <c r="AV39" s="3">
        <f>IF(AV$3=0,0,INDEX(Sheet1!RawDataCols,$C39,AV$5)*$R39)</f>
        <v>0</v>
      </c>
      <c r="AW39" s="3">
        <f>IF(AW$3=0,0,INDEX(Sheet1!RawDataCols,$C39,AW$5)*$R39)</f>
        <v>0</v>
      </c>
      <c r="AX39" s="3">
        <f>IF(AX$3=0,0,INDEX(Sheet1!RawDataCols,$C39,AX$5)*$R39)</f>
        <v>0</v>
      </c>
      <c r="AY39" s="3">
        <f>IF(AY$3=0,0,INDEX(Sheet1!RawDataCols,$C39,AY$5)*$R39)</f>
        <v>0</v>
      </c>
      <c r="AZ39" s="3">
        <f>IF(AZ$3=0,0,INDEX(Sheet1!RawDataCols,$C39,AZ$5)*$R39)</f>
        <v>0</v>
      </c>
      <c r="BA39" s="3">
        <f>IF(BA$3=0,0,INDEX(Sheet1!RawDataCols,$C39,BA$5)*$R39)</f>
        <v>0</v>
      </c>
      <c r="BB39" s="3">
        <f>IF(BB$3=0,0,INDEX(Sheet1!RawDataCols,$C39,BB$5)*$R39)</f>
        <v>0</v>
      </c>
      <c r="BC39" s="3">
        <f>IF(BC$3=0,0,INDEX(Sheet1!RawDataCols,$C39,BC$5)*$R39)</f>
        <v>0</v>
      </c>
      <c r="BD39" s="3">
        <f>IF(BD$3=0,0,INDEX(Sheet1!RawDataCols,$C39,BD$5)*$R39)</f>
        <v>250</v>
      </c>
      <c r="BE39" s="3">
        <f>IF(BE$3=0,0,INDEX(Sheet1!RawDataCols,$C39,BE$5)*$R39)</f>
        <v>0</v>
      </c>
      <c r="BF39" s="3">
        <f>IF(BF$3=0,0,INDEX(Sheet1!RawDataCols,$C39,BF$5)*$R39)</f>
        <v>0</v>
      </c>
      <c r="BG39" s="179">
        <f>IF(BG$3=0,0,INDEX(Sheet1!RawDataCols,$C39,BG$5)*$R39)</f>
        <v>250</v>
      </c>
      <c r="BH39" s="33">
        <f t="shared" si="7"/>
        <v>0</v>
      </c>
      <c r="BI39" s="33">
        <f t="shared" si="8"/>
        <v>0</v>
      </c>
      <c r="BJ39" s="33">
        <f t="shared" si="9"/>
        <v>250</v>
      </c>
      <c r="BK39" s="3">
        <f>IF(BK$3=0,0,INDEX(Sheet1!RawDataCols,$C39,BK$5)*$R39)</f>
        <v>0</v>
      </c>
      <c r="BL39" s="3">
        <f>IF(BL$3=0,0,INDEX(Sheet1!RawDataCols,$C39,BL$5)*$R39)</f>
        <v>55.113750000000003</v>
      </c>
      <c r="BM39" s="3">
        <f>IF(BM$3=0,0,INDEX(Sheet1!RawDataCols,$C39,BM$5)*$R39)</f>
        <v>46.875</v>
      </c>
      <c r="BN39" s="3">
        <f>IF(BN$3=0,0,INDEX(Sheet1!RawDataCols,$C39,BN$5)*$R39)</f>
        <v>46.875</v>
      </c>
      <c r="BO39" s="3">
        <f>IF(BO$3=0,0,INDEX(Sheet1!RawDataCols,$C39,BO$5)*$R39)</f>
        <v>155.6875</v>
      </c>
      <c r="BP39" s="3">
        <f>IF(BP$3=0,0,INDEX(Sheet1!RawDataCols,$C39,BP$5)*$R39)</f>
        <v>881.82</v>
      </c>
      <c r="BQ39" s="3">
        <f t="shared" si="10"/>
        <v>0</v>
      </c>
      <c r="BR39" s="3">
        <f t="shared" si="11"/>
        <v>0</v>
      </c>
      <c r="BS39" s="3">
        <f t="shared" si="12"/>
        <v>0</v>
      </c>
      <c r="BT39" s="3">
        <f t="shared" si="13"/>
        <v>0</v>
      </c>
      <c r="BU39" s="3" t="str">
        <f>INDEX(Sheet1!$BS$2:$BS$1000,MATCH($A39,Sheet1!$A$2:$A$1000,0))</f>
        <v>04</v>
      </c>
      <c r="BV39" s="3">
        <f>INDEX(Sheet1!$BT$2:$BT$1000,MATCH($A39,Sheet1!$A$2:$A$1000,0))</f>
        <v>0</v>
      </c>
    </row>
    <row r="40" spans="1:74" x14ac:dyDescent="0.2">
      <c r="A40" s="11" t="s">
        <v>572</v>
      </c>
      <c r="B40" s="3">
        <f>MATCH($A40,Sheet1!ACCOUNTNO,0)</f>
        <v>54</v>
      </c>
      <c r="C40" s="3">
        <f t="shared" si="4"/>
        <v>54</v>
      </c>
      <c r="D40" s="3" t="str">
        <f>IF(D$3=0,0,INDEX(Sheet1!RawDataCols,$C40,D$5))</f>
        <v>14200D05</v>
      </c>
      <c r="E40" s="3" t="str">
        <f>IF(E$3=0,0,INDEX(Sheet1!RawDataCols,$C40,E$5))</f>
        <v xml:space="preserve">14200          </v>
      </c>
      <c r="F40" s="3" t="str">
        <f>IF(F$3=0,0,INDEX(Sheet1!RawDataCols,$C40,F$5))</f>
        <v xml:space="preserve">D05            </v>
      </c>
      <c r="G40" s="3" t="str">
        <f>IF(G$3=0,0,INDEX(Sheet1!RawDataCols,$C40,G$5))</f>
        <v xml:space="preserve">               </v>
      </c>
      <c r="H40" s="3" t="str">
        <f>IF(H$3=0,0,INDEX(Sheet1!RawDataCols,$C40,H$5))</f>
        <v xml:space="preserve">               </v>
      </c>
      <c r="I40" s="3" t="str">
        <f>IF(I$3=0,0,INDEX(Sheet1!RawDataCols,$C40,I$5))</f>
        <v xml:space="preserve">               </v>
      </c>
      <c r="J40" s="3" t="str">
        <f>IF(J$3=0,0,INDEX(Sheet1!RawDataCols,$C40,J$5))</f>
        <v xml:space="preserve">               </v>
      </c>
      <c r="K40" s="3" t="str">
        <f>IF(K$3=0,0,INDEX(Sheet1!RawDataCols,$C40,K$5))</f>
        <v xml:space="preserve">               </v>
      </c>
      <c r="L40" s="3" t="str">
        <f>IF(L$3=0,0,INDEX(Sheet1!RawDataCols,$C40,L$5))</f>
        <v xml:space="preserve">               </v>
      </c>
      <c r="M40" s="3" t="str">
        <f>IF(M$3=0,0,INDEX(Sheet1!RawDataCols,$C40,M$5))</f>
        <v xml:space="preserve">F012  </v>
      </c>
      <c r="N40" s="3" t="str">
        <f>IF(N$3=0,0,INDEX(Sheet1!RawDataCols,$C40,N$5))</f>
        <v>Distribution - Courier-Luxury Magazine</v>
      </c>
      <c r="O40" s="3">
        <f>INDEX(Sheet1!RawDataCols,$C40,O$5)</f>
        <v>9</v>
      </c>
      <c r="P40" s="3" t="str">
        <f>INDEX(Sheet1!RawDataCols,$C40,P$5)</f>
        <v>Cost of Sales</v>
      </c>
      <c r="Q40" s="3" t="str">
        <f>IF(Q$3=0,0,INDEX(Sheet1!RawDataCols,$C40,Q$5))</f>
        <v>I</v>
      </c>
      <c r="R40" s="3">
        <f t="shared" si="5"/>
        <v>1</v>
      </c>
      <c r="S40" s="3">
        <f t="shared" si="6"/>
        <v>-1</v>
      </c>
      <c r="T40" s="3">
        <f>IF(T$3=0,0,INDEX(Sheet1!RawDataCols,$C40,T$5)*$R40)</f>
        <v>0</v>
      </c>
      <c r="U40" s="3">
        <f>IF(U$3=0,0,INDEX(Sheet1!RawDataCols,$C40,U$5)*$R40)</f>
        <v>0</v>
      </c>
      <c r="V40" s="3">
        <f>IF(V$3=0,0,INDEX(Sheet1!RawDataCols,$C40,V$5)*$R40)</f>
        <v>0</v>
      </c>
      <c r="W40" s="3">
        <f>IF(W$3=0,0,INDEX(Sheet1!RawDataCols,$C40,W$5)*$R40)</f>
        <v>0</v>
      </c>
      <c r="X40" s="3">
        <f>IF(X$3=0,0,INDEX(Sheet1!RawDataCols,$C40,X$5)*$R40)</f>
        <v>0</v>
      </c>
      <c r="Y40" s="3">
        <f>IF(Y$3=0,0,INDEX(Sheet1!RawDataCols,$C40,Y$5)*$R40)</f>
        <v>0</v>
      </c>
      <c r="Z40" s="3">
        <f>IF(Z$3=0,0,INDEX(Sheet1!RawDataCols,$C40,Z$5)*$R40)</f>
        <v>0</v>
      </c>
      <c r="AA40" s="3">
        <f>IF(AA$3=0,0,INDEX(Sheet1!RawDataCols,$C40,AA$5)*$R40)</f>
        <v>0</v>
      </c>
      <c r="AB40" s="3">
        <f>IF(AB$3=0,0,INDEX(Sheet1!RawDataCols,$C40,AB$5)*$R40)</f>
        <v>0</v>
      </c>
      <c r="AC40" s="3">
        <f>IF(AC$3=0,0,INDEX(Sheet1!RawDataCols,$C40,AC$5)*$R40)</f>
        <v>0</v>
      </c>
      <c r="AD40" s="3">
        <f>IF(AD$3=0,0,INDEX(Sheet1!RawDataCols,$C40,AD$5)*$R40)</f>
        <v>0</v>
      </c>
      <c r="AE40" s="3">
        <f>IF(AE$3=0,0,INDEX(Sheet1!RawDataCols,$C40,AE$5)*$R40)</f>
        <v>0</v>
      </c>
      <c r="AF40" s="3">
        <f>IF(AF$3=0,0,INDEX(Sheet1!RawDataCols,$C40,AF$5)*$R40)</f>
        <v>0</v>
      </c>
      <c r="AG40" s="3">
        <f>IF(AG$3=0,0,INDEX(Sheet1!RawDataCols,$C40,AG$5)*$R40)</f>
        <v>0</v>
      </c>
      <c r="AH40" s="3">
        <f>IF(AH$3=0,0,INDEX(Sheet1!RawDataCols,$C40,AH$5)*$R40)</f>
        <v>0</v>
      </c>
      <c r="AI40" s="3">
        <f>IF(AI$3=0,0,INDEX(Sheet1!RawDataCols,$C40,AI$5)*$R40)</f>
        <v>0</v>
      </c>
      <c r="AJ40" s="3">
        <f>IF(AJ$3=0,0,INDEX(Sheet1!RawDataCols,$C40,AJ$5)*$R40)</f>
        <v>0</v>
      </c>
      <c r="AK40" s="3">
        <f>IF(AK$3=0,0,INDEX(Sheet1!RawDataCols,$C40,AK$5)*$R40)</f>
        <v>0</v>
      </c>
      <c r="AL40" s="3">
        <f>IF(AL$3=0,0,INDEX(Sheet1!RawDataCols,$C40,AL$5)*$R40)</f>
        <v>0</v>
      </c>
      <c r="AM40" s="3">
        <f>IF(AM$3=0,0,INDEX(Sheet1!RawDataCols,$C40,AM$5)*$R40)</f>
        <v>0</v>
      </c>
      <c r="AN40" s="3">
        <f>IF(AN$3=0,0,INDEX(Sheet1!RawDataCols,$C40,AN$5)*$R40)</f>
        <v>0</v>
      </c>
      <c r="AO40" s="3">
        <f>IF(AO$3=0,0,INDEX(Sheet1!RawDataCols,$C40,AO$5)*$R40)</f>
        <v>0</v>
      </c>
      <c r="AP40" s="3">
        <f>IF(AP$3=0,0,INDEX(Sheet1!RawDataCols,$C40,AP$5)*$R40)</f>
        <v>0</v>
      </c>
      <c r="AQ40" s="3">
        <f>IF(AQ$3=0,0,INDEX(Sheet1!RawDataCols,$C40,AQ$5)*$R40)</f>
        <v>0</v>
      </c>
      <c r="AR40" s="3">
        <f>IF(AR$3=0,0,INDEX(Sheet1!RawDataCols,$C40,AR$5)*$R40)</f>
        <v>0</v>
      </c>
      <c r="AS40" s="3">
        <f>IF(AS$3=0,0,INDEX(Sheet1!RawDataCols,$C40,AS$5)*$R40)</f>
        <v>0</v>
      </c>
      <c r="AT40" s="3">
        <f>IF(AT$3=0,0,INDEX(Sheet1!RawDataCols,$C40,AT$5)*$R40)</f>
        <v>0</v>
      </c>
      <c r="AU40" s="3">
        <f>IF(AU$3=0,0,INDEX(Sheet1!RawDataCols,$C40,AU$5)*$R40)</f>
        <v>0</v>
      </c>
      <c r="AV40" s="3">
        <f>IF(AV$3=0,0,INDEX(Sheet1!RawDataCols,$C40,AV$5)*$R40)</f>
        <v>0</v>
      </c>
      <c r="AW40" s="3">
        <f>IF(AW$3=0,0,INDEX(Sheet1!RawDataCols,$C40,AW$5)*$R40)</f>
        <v>0</v>
      </c>
      <c r="AX40" s="3">
        <f>IF(AX$3=0,0,INDEX(Sheet1!RawDataCols,$C40,AX$5)*$R40)</f>
        <v>0</v>
      </c>
      <c r="AY40" s="3">
        <f>IF(AY$3=0,0,INDEX(Sheet1!RawDataCols,$C40,AY$5)*$R40)</f>
        <v>0</v>
      </c>
      <c r="AZ40" s="3">
        <f>IF(AZ$3=0,0,INDEX(Sheet1!RawDataCols,$C40,AZ$5)*$R40)</f>
        <v>0</v>
      </c>
      <c r="BA40" s="3">
        <f>IF(BA$3=0,0,INDEX(Sheet1!RawDataCols,$C40,BA$5)*$R40)</f>
        <v>0</v>
      </c>
      <c r="BB40" s="3">
        <f>IF(BB$3=0,0,INDEX(Sheet1!RawDataCols,$C40,BB$5)*$R40)</f>
        <v>0</v>
      </c>
      <c r="BC40" s="3">
        <f>IF(BC$3=0,0,INDEX(Sheet1!RawDataCols,$C40,BC$5)*$R40)</f>
        <v>0</v>
      </c>
      <c r="BD40" s="3">
        <f>IF(BD$3=0,0,INDEX(Sheet1!RawDataCols,$C40,BD$5)*$R40)</f>
        <v>0</v>
      </c>
      <c r="BE40" s="3">
        <f>IF(BE$3=0,0,INDEX(Sheet1!RawDataCols,$C40,BE$5)*$R40)</f>
        <v>0</v>
      </c>
      <c r="BF40" s="3">
        <f>IF(BF$3=0,0,INDEX(Sheet1!RawDataCols,$C40,BF$5)*$R40)</f>
        <v>0</v>
      </c>
      <c r="BG40" s="179">
        <f>IF(BG$3=0,0,INDEX(Sheet1!RawDataCols,$C40,BG$5)*$R40)</f>
        <v>0</v>
      </c>
      <c r="BH40" s="33">
        <f t="shared" si="7"/>
        <v>0</v>
      </c>
      <c r="BI40" s="33">
        <f t="shared" si="8"/>
        <v>0</v>
      </c>
      <c r="BJ40" s="33">
        <f t="shared" si="9"/>
        <v>0</v>
      </c>
      <c r="BK40" s="3">
        <f>IF(BK$3=0,0,INDEX(Sheet1!RawDataCols,$C40,BK$5)*$R40)</f>
        <v>0</v>
      </c>
      <c r="BL40" s="3">
        <f>IF(BL$3=0,0,INDEX(Sheet1!RawDataCols,$C40,BL$5)*$R40)</f>
        <v>0</v>
      </c>
      <c r="BM40" s="3">
        <f>IF(BM$3=0,0,INDEX(Sheet1!RawDataCols,$C40,BM$5)*$R40)</f>
        <v>0</v>
      </c>
      <c r="BN40" s="3">
        <f>IF(BN$3=0,0,INDEX(Sheet1!RawDataCols,$C40,BN$5)*$R40)</f>
        <v>61.25</v>
      </c>
      <c r="BO40" s="3">
        <f>IF(BO$3=0,0,INDEX(Sheet1!RawDataCols,$C40,BO$5)*$R40)</f>
        <v>0</v>
      </c>
      <c r="BP40" s="3">
        <f>IF(BP$3=0,0,INDEX(Sheet1!RawDataCols,$C40,BP$5)*$R40)</f>
        <v>0</v>
      </c>
      <c r="BQ40" s="3">
        <f t="shared" si="10"/>
        <v>0</v>
      </c>
      <c r="BR40" s="3">
        <f t="shared" si="11"/>
        <v>0</v>
      </c>
      <c r="BS40" s="3">
        <f t="shared" si="12"/>
        <v>0</v>
      </c>
      <c r="BT40" s="3">
        <f t="shared" si="13"/>
        <v>0</v>
      </c>
      <c r="BU40" s="3" t="str">
        <f>INDEX(Sheet1!$BS$2:$BS$1000,MATCH($A40,Sheet1!$A$2:$A$1000,0))</f>
        <v>04</v>
      </c>
      <c r="BV40" s="3">
        <f>INDEX(Sheet1!$BT$2:$BT$1000,MATCH($A40,Sheet1!$A$2:$A$1000,0))</f>
        <v>0</v>
      </c>
    </row>
    <row r="41" spans="1:74" x14ac:dyDescent="0.2">
      <c r="A41" s="11" t="s">
        <v>573</v>
      </c>
      <c r="B41" s="3">
        <f>MATCH($A41,Sheet1!ACCOUNTNO,0)</f>
        <v>56</v>
      </c>
      <c r="C41" s="3">
        <f t="shared" ref="C41:C72" si="14">IF(ISNA($B41),65000,$B41)</f>
        <v>56</v>
      </c>
      <c r="D41" s="3" t="str">
        <f>IF(D$3=0,0,INDEX(Sheet1!RawDataCols,$C41,D$5))</f>
        <v>14220D01</v>
      </c>
      <c r="E41" s="3" t="str">
        <f>IF(E$3=0,0,INDEX(Sheet1!RawDataCols,$C41,E$5))</f>
        <v xml:space="preserve">14220          </v>
      </c>
      <c r="F41" s="3" t="str">
        <f>IF(F$3=0,0,INDEX(Sheet1!RawDataCols,$C41,F$5))</f>
        <v xml:space="preserve">D01            </v>
      </c>
      <c r="G41" s="3" t="str">
        <f>IF(G$3=0,0,INDEX(Sheet1!RawDataCols,$C41,G$5))</f>
        <v xml:space="preserve">               </v>
      </c>
      <c r="H41" s="3" t="str">
        <f>IF(H$3=0,0,INDEX(Sheet1!RawDataCols,$C41,H$5))</f>
        <v xml:space="preserve">               </v>
      </c>
      <c r="I41" s="3" t="str">
        <f>IF(I$3=0,0,INDEX(Sheet1!RawDataCols,$C41,I$5))</f>
        <v xml:space="preserve">               </v>
      </c>
      <c r="J41" s="3" t="str">
        <f>IF(J$3=0,0,INDEX(Sheet1!RawDataCols,$C41,J$5))</f>
        <v xml:space="preserve">               </v>
      </c>
      <c r="K41" s="3" t="str">
        <f>IF(K$3=0,0,INDEX(Sheet1!RawDataCols,$C41,K$5))</f>
        <v xml:space="preserve">               </v>
      </c>
      <c r="L41" s="3" t="str">
        <f>IF(L$3=0,0,INDEX(Sheet1!RawDataCols,$C41,L$5))</f>
        <v xml:space="preserve">               </v>
      </c>
      <c r="M41" s="3" t="str">
        <f>IF(M$3=0,0,INDEX(Sheet1!RawDataCols,$C41,M$5))</f>
        <v xml:space="preserve">F012  </v>
      </c>
      <c r="N41" s="3" t="str">
        <f>IF(N$3=0,0,INDEX(Sheet1!RawDataCols,$C41,N$5))</f>
        <v>Layout/Proof/Production-TAR</v>
      </c>
      <c r="O41" s="3">
        <f>INDEX(Sheet1!RawDataCols,$C41,O$5)</f>
        <v>9</v>
      </c>
      <c r="P41" s="3" t="str">
        <f>INDEX(Sheet1!RawDataCols,$C41,P$5)</f>
        <v>Cost of Sales</v>
      </c>
      <c r="Q41" s="3" t="str">
        <f>IF(Q$3=0,0,INDEX(Sheet1!RawDataCols,$C41,Q$5))</f>
        <v>I</v>
      </c>
      <c r="R41" s="3">
        <f t="shared" ref="R41:R72" si="15">IF(OR(GL_Cat_Code=8,GL_Cat_Code=12,GL_Cat_Code=28,GL_Cat_Code=32,GL_Cat_Code=36,GL_Cat_Code=40),-1,1)</f>
        <v>1</v>
      </c>
      <c r="S41" s="3">
        <f t="shared" ref="S41:S72" si="16">IF(OR(GL_Cat_Code=8,GL_Cat_Code=12,GL_Cat_Code=28,GL_Cat_Code=32,GL_Cat_Code=36,GL_Cat_Code=40),1,-1)</f>
        <v>-1</v>
      </c>
      <c r="T41" s="3">
        <f>IF(T$3=0,0,INDEX(Sheet1!RawDataCols,$C41,T$5)*$R41)</f>
        <v>0</v>
      </c>
      <c r="U41" s="3">
        <f>IF(U$3=0,0,INDEX(Sheet1!RawDataCols,$C41,U$5)*$R41)</f>
        <v>0</v>
      </c>
      <c r="V41" s="3">
        <f>IF(V$3=0,0,INDEX(Sheet1!RawDataCols,$C41,V$5)*$R41)</f>
        <v>0</v>
      </c>
      <c r="W41" s="3">
        <f>IF(W$3=0,0,INDEX(Sheet1!RawDataCols,$C41,W$5)*$R41)</f>
        <v>0</v>
      </c>
      <c r="X41" s="3">
        <f>IF(X$3=0,0,INDEX(Sheet1!RawDataCols,$C41,X$5)*$R41)</f>
        <v>1625</v>
      </c>
      <c r="Y41" s="3">
        <f>IF(Y$3=0,0,INDEX(Sheet1!RawDataCols,$C41,Y$5)*$R41)</f>
        <v>0</v>
      </c>
      <c r="Z41" s="3">
        <f>IF(Z$3=0,0,INDEX(Sheet1!RawDataCols,$C41,Z$5)*$R41)</f>
        <v>700</v>
      </c>
      <c r="AA41" s="3">
        <f>IF(AA$3=0,0,INDEX(Sheet1!RawDataCols,$C41,AA$5)*$R41)</f>
        <v>1175</v>
      </c>
      <c r="AB41" s="3">
        <f>IF(AB$3=0,0,INDEX(Sheet1!RawDataCols,$C41,AB$5)*$R41)</f>
        <v>0</v>
      </c>
      <c r="AC41" s="3">
        <f>IF(AC$3=0,0,INDEX(Sheet1!RawDataCols,$C41,AC$5)*$R41)</f>
        <v>0</v>
      </c>
      <c r="AD41" s="3">
        <f>IF(AD$3=0,0,INDEX(Sheet1!RawDataCols,$C41,AD$5)*$R41)</f>
        <v>550</v>
      </c>
      <c r="AE41" s="3">
        <f>IF(AE$3=0,0,INDEX(Sheet1!RawDataCols,$C41,AE$5)*$R41)</f>
        <v>0</v>
      </c>
      <c r="AF41" s="3">
        <f>IF(AF$3=0,0,INDEX(Sheet1!RawDataCols,$C41,AF$5)*$R41)</f>
        <v>350</v>
      </c>
      <c r="AG41" s="3">
        <f>IF(AG$3=0,0,INDEX(Sheet1!RawDataCols,$C41,AG$5)*$R41)</f>
        <v>550</v>
      </c>
      <c r="AH41" s="3">
        <f>IF(AH$3=0,0,INDEX(Sheet1!RawDataCols,$C41,AH$5)*$R41)</f>
        <v>0</v>
      </c>
      <c r="AI41" s="3">
        <f>IF(AI$3=0,0,INDEX(Sheet1!RawDataCols,$C41,AI$5)*$R41)</f>
        <v>350</v>
      </c>
      <c r="AJ41" s="3">
        <f>IF(AJ$3=0,0,INDEX(Sheet1!RawDataCols,$C41,AJ$5)*$R41)</f>
        <v>550</v>
      </c>
      <c r="AK41" s="3">
        <f>IF(AK$3=0,0,INDEX(Sheet1!RawDataCols,$C41,AK$5)*$R41)</f>
        <v>0</v>
      </c>
      <c r="AL41" s="3">
        <f>IF(AL$3=0,0,INDEX(Sheet1!RawDataCols,$C41,AL$5)*$R41)</f>
        <v>350</v>
      </c>
      <c r="AM41" s="3">
        <f>IF(AM$3=0,0,INDEX(Sheet1!RawDataCols,$C41,AM$5)*$R41)</f>
        <v>550</v>
      </c>
      <c r="AN41" s="3">
        <f>IF(AN$3=0,0,INDEX(Sheet1!RawDataCols,$C41,AN$5)*$R41)</f>
        <v>550</v>
      </c>
      <c r="AO41" s="3">
        <f>IF(AO$3=0,0,INDEX(Sheet1!RawDataCols,$C41,AO$5)*$R41)</f>
        <v>3237</v>
      </c>
      <c r="AP41" s="3">
        <f>IF(AP$3=0,0,INDEX(Sheet1!RawDataCols,$C41,AP$5)*$R41)</f>
        <v>550</v>
      </c>
      <c r="AQ41" s="3">
        <f>IF(AQ$3=0,0,INDEX(Sheet1!RawDataCols,$C41,AQ$5)*$R41)</f>
        <v>550</v>
      </c>
      <c r="AR41" s="3">
        <f>IF(AR$3=0,0,INDEX(Sheet1!RawDataCols,$C41,AR$5)*$R41)</f>
        <v>550</v>
      </c>
      <c r="AS41" s="3">
        <f>IF(AS$3=0,0,INDEX(Sheet1!RawDataCols,$C41,AS$5)*$R41)</f>
        <v>550</v>
      </c>
      <c r="AT41" s="3">
        <f>IF(AT$3=0,0,INDEX(Sheet1!RawDataCols,$C41,AT$5)*$R41)</f>
        <v>550</v>
      </c>
      <c r="AU41" s="3">
        <f>IF(AU$3=0,0,INDEX(Sheet1!RawDataCols,$C41,AU$5)*$R41)</f>
        <v>550</v>
      </c>
      <c r="AV41" s="3">
        <f>IF(AV$3=0,0,INDEX(Sheet1!RawDataCols,$C41,AV$5)*$R41)</f>
        <v>550</v>
      </c>
      <c r="AW41" s="3">
        <f>IF(AW$3=0,0,INDEX(Sheet1!RawDataCols,$C41,AW$5)*$R41)</f>
        <v>550</v>
      </c>
      <c r="AX41" s="3">
        <f>IF(AX$3=0,0,INDEX(Sheet1!RawDataCols,$C41,AX$5)*$R41)</f>
        <v>550</v>
      </c>
      <c r="AY41" s="3">
        <f>IF(AY$3=0,0,INDEX(Sheet1!RawDataCols,$C41,AY$5)*$R41)</f>
        <v>0</v>
      </c>
      <c r="AZ41" s="3">
        <f>IF(AZ$3=0,0,INDEX(Sheet1!RawDataCols,$C41,AZ$5)*$R41)</f>
        <v>0</v>
      </c>
      <c r="BA41" s="3">
        <f>IF(BA$3=0,0,INDEX(Sheet1!RawDataCols,$C41,BA$5)*$R41)</f>
        <v>825</v>
      </c>
      <c r="BB41" s="3">
        <f>IF(BB$3=0,0,INDEX(Sheet1!RawDataCols,$C41,BB$5)*$R41)</f>
        <v>0</v>
      </c>
      <c r="BC41" s="3">
        <f>IF(BC$3=0,0,INDEX(Sheet1!RawDataCols,$C41,BC$5)*$R41)</f>
        <v>0</v>
      </c>
      <c r="BD41" s="3">
        <f>IF(BD$3=0,0,INDEX(Sheet1!RawDataCols,$C41,BD$5)*$R41)</f>
        <v>550</v>
      </c>
      <c r="BE41" s="3">
        <f>IF(BE$3=0,0,INDEX(Sheet1!RawDataCols,$C41,BE$5)*$R41)</f>
        <v>0</v>
      </c>
      <c r="BF41" s="3">
        <f>IF(BF$3=0,0,INDEX(Sheet1!RawDataCols,$C41,BF$5)*$R41)</f>
        <v>0</v>
      </c>
      <c r="BG41" s="179">
        <f>IF(BG$3=0,0,INDEX(Sheet1!RawDataCols,$C41,BG$5)*$R41)</f>
        <v>550</v>
      </c>
      <c r="BH41" s="33">
        <f t="shared" ref="BH41:BH72" si="17">SUM(T41,U41,X41,AA41,AD41,AG41,AJ41,AM41,AP41,AS41,AV41,AY41,BB41)</f>
        <v>6650</v>
      </c>
      <c r="BI41" s="33">
        <f t="shared" ref="BI41:BI72" si="18">SUM(V41,Y41,AB41,AE41,AH41,AK41,AN41,AQ41,AT41,AW41,AZ41,BC41)</f>
        <v>2200</v>
      </c>
      <c r="BJ41" s="33">
        <f t="shared" ref="BJ41:BJ72" si="19">SUM(W41,Z41,AC41,AF41,AI41,AL41,AO41,AR41,AU41,AX41,BA41,BD41)+IF(Q41&lt;&gt;"I",BP41,0)</f>
        <v>8012</v>
      </c>
      <c r="BK41" s="3">
        <f>IF(BK$3=0,0,INDEX(Sheet1!RawDataCols,$C41,BK$5)*$R41)</f>
        <v>137.5</v>
      </c>
      <c r="BL41" s="3">
        <f>IF(BL$3=0,0,INDEX(Sheet1!RawDataCols,$C41,BL$5)*$R41)</f>
        <v>400</v>
      </c>
      <c r="BM41" s="3">
        <f>IF(BM$3=0,0,INDEX(Sheet1!RawDataCols,$C41,BM$5)*$R41)</f>
        <v>228.75</v>
      </c>
      <c r="BN41" s="3">
        <f>IF(BN$3=0,0,INDEX(Sheet1!RawDataCols,$C41,BN$5)*$R41)</f>
        <v>381.25</v>
      </c>
      <c r="BO41" s="3">
        <f>IF(BO$3=0,0,INDEX(Sheet1!RawDataCols,$C41,BO$5)*$R41)</f>
        <v>100</v>
      </c>
      <c r="BP41" s="3">
        <f>IF(BP$3=0,0,INDEX(Sheet1!RawDataCols,$C41,BP$5)*$R41)</f>
        <v>4650</v>
      </c>
      <c r="BQ41" s="3">
        <f t="shared" ref="BQ41:BQ72" si="20">IF($Q41="I",SUM(U41,X41,AA41),SUM(T41,U41,X41,AA41))</f>
        <v>2800</v>
      </c>
      <c r="BR41" s="3">
        <f t="shared" ref="BR41:BR72" si="21">IF($Q41="I",SUM(AD41,AG41,AJ41),SUM(AD41,AG41,AJ41,BQ41))</f>
        <v>1650</v>
      </c>
      <c r="BS41" s="3">
        <f t="shared" ref="BS41:BS72" si="22">IF($Q41="I",SUM(AM41,AP41,AS41),SUM(AM41,AP41,AS41,BR41))</f>
        <v>1650</v>
      </c>
      <c r="BT41" s="3">
        <f t="shared" ref="BT41:BT72" si="23">IF($I41="I",SUM(AV41,AY41,BB41),SUM(AV41,AY41,BB41,BS41))</f>
        <v>2200</v>
      </c>
      <c r="BU41" s="3" t="str">
        <f>INDEX(Sheet1!$BS$2:$BS$1000,MATCH($A41,Sheet1!$A$2:$A$1000,0))</f>
        <v>04</v>
      </c>
      <c r="BV41" s="3">
        <f>INDEX(Sheet1!$BT$2:$BT$1000,MATCH($A41,Sheet1!$A$2:$A$1000,0))</f>
        <v>2200</v>
      </c>
    </row>
    <row r="42" spans="1:74" x14ac:dyDescent="0.2">
      <c r="A42" s="11" t="s">
        <v>574</v>
      </c>
      <c r="B42" s="3">
        <f>MATCH($A42,Sheet1!ACCOUNTNO,0)</f>
        <v>57</v>
      </c>
      <c r="C42" s="3">
        <f t="shared" si="14"/>
        <v>57</v>
      </c>
      <c r="D42" s="3" t="str">
        <f>IF(D$3=0,0,INDEX(Sheet1!RawDataCols,$C42,D$5))</f>
        <v>14220D02</v>
      </c>
      <c r="E42" s="3" t="str">
        <f>IF(E$3=0,0,INDEX(Sheet1!RawDataCols,$C42,E$5))</f>
        <v xml:space="preserve">14220          </v>
      </c>
      <c r="F42" s="3" t="str">
        <f>IF(F$3=0,0,INDEX(Sheet1!RawDataCols,$C42,F$5))</f>
        <v xml:space="preserve">D02            </v>
      </c>
      <c r="G42" s="3" t="str">
        <f>IF(G$3=0,0,INDEX(Sheet1!RawDataCols,$C42,G$5))</f>
        <v xml:space="preserve">               </v>
      </c>
      <c r="H42" s="3" t="str">
        <f>IF(H$3=0,0,INDEX(Sheet1!RawDataCols,$C42,H$5))</f>
        <v xml:space="preserve">               </v>
      </c>
      <c r="I42" s="3" t="str">
        <f>IF(I$3=0,0,INDEX(Sheet1!RawDataCols,$C42,I$5))</f>
        <v xml:space="preserve">               </v>
      </c>
      <c r="J42" s="3" t="str">
        <f>IF(J$3=0,0,INDEX(Sheet1!RawDataCols,$C42,J$5))</f>
        <v xml:space="preserve">               </v>
      </c>
      <c r="K42" s="3" t="str">
        <f>IF(K$3=0,0,INDEX(Sheet1!RawDataCols,$C42,K$5))</f>
        <v xml:space="preserve">               </v>
      </c>
      <c r="L42" s="3" t="str">
        <f>IF(L$3=0,0,INDEX(Sheet1!RawDataCols,$C42,L$5))</f>
        <v xml:space="preserve">               </v>
      </c>
      <c r="M42" s="3" t="str">
        <f>IF(M$3=0,0,INDEX(Sheet1!RawDataCols,$C42,M$5))</f>
        <v xml:space="preserve">F012  </v>
      </c>
      <c r="N42" s="3" t="str">
        <f>IF(N$3=0,0,INDEX(Sheet1!RawDataCols,$C42,N$5))</f>
        <v>Distribution - Courier-Hot 100 Wines</v>
      </c>
      <c r="O42" s="3">
        <f>INDEX(Sheet1!RawDataCols,$C42,O$5)</f>
        <v>9</v>
      </c>
      <c r="P42" s="3" t="str">
        <f>INDEX(Sheet1!RawDataCols,$C42,P$5)</f>
        <v>Cost of Sales</v>
      </c>
      <c r="Q42" s="3" t="str">
        <f>IF(Q$3=0,0,INDEX(Sheet1!RawDataCols,$C42,Q$5))</f>
        <v>I</v>
      </c>
      <c r="R42" s="3">
        <f t="shared" si="15"/>
        <v>1</v>
      </c>
      <c r="S42" s="3">
        <f t="shared" si="16"/>
        <v>-1</v>
      </c>
      <c r="T42" s="3">
        <f>IF(T$3=0,0,INDEX(Sheet1!RawDataCols,$C42,T$5)*$R42)</f>
        <v>0</v>
      </c>
      <c r="U42" s="3">
        <f>IF(U$3=0,0,INDEX(Sheet1!RawDataCols,$C42,U$5)*$R42)</f>
        <v>0</v>
      </c>
      <c r="V42" s="3">
        <f>IF(V$3=0,0,INDEX(Sheet1!RawDataCols,$C42,V$5)*$R42)</f>
        <v>0</v>
      </c>
      <c r="W42" s="3">
        <f>IF(W$3=0,0,INDEX(Sheet1!RawDataCols,$C42,W$5)*$R42)</f>
        <v>0</v>
      </c>
      <c r="X42" s="3">
        <f>IF(X$3=0,0,INDEX(Sheet1!RawDataCols,$C42,X$5)*$R42)</f>
        <v>0</v>
      </c>
      <c r="Y42" s="3">
        <f>IF(Y$3=0,0,INDEX(Sheet1!RawDataCols,$C42,Y$5)*$R42)</f>
        <v>0</v>
      </c>
      <c r="Z42" s="3">
        <f>IF(Z$3=0,0,INDEX(Sheet1!RawDataCols,$C42,Z$5)*$R42)</f>
        <v>0</v>
      </c>
      <c r="AA42" s="3">
        <f>IF(AA$3=0,0,INDEX(Sheet1!RawDataCols,$C42,AA$5)*$R42)</f>
        <v>0</v>
      </c>
      <c r="AB42" s="3">
        <f>IF(AB$3=0,0,INDEX(Sheet1!RawDataCols,$C42,AB$5)*$R42)</f>
        <v>0</v>
      </c>
      <c r="AC42" s="3">
        <f>IF(AC$3=0,0,INDEX(Sheet1!RawDataCols,$C42,AC$5)*$R42)</f>
        <v>0</v>
      </c>
      <c r="AD42" s="3">
        <f>IF(AD$3=0,0,INDEX(Sheet1!RawDataCols,$C42,AD$5)*$R42)</f>
        <v>0</v>
      </c>
      <c r="AE42" s="3">
        <f>IF(AE$3=0,0,INDEX(Sheet1!RawDataCols,$C42,AE$5)*$R42)</f>
        <v>0</v>
      </c>
      <c r="AF42" s="3">
        <f>IF(AF$3=0,0,INDEX(Sheet1!RawDataCols,$C42,AF$5)*$R42)</f>
        <v>0</v>
      </c>
      <c r="AG42" s="3">
        <f>IF(AG$3=0,0,INDEX(Sheet1!RawDataCols,$C42,AG$5)*$R42)</f>
        <v>0</v>
      </c>
      <c r="AH42" s="3">
        <f>IF(AH$3=0,0,INDEX(Sheet1!RawDataCols,$C42,AH$5)*$R42)</f>
        <v>0</v>
      </c>
      <c r="AI42" s="3">
        <f>IF(AI$3=0,0,INDEX(Sheet1!RawDataCols,$C42,AI$5)*$R42)</f>
        <v>0</v>
      </c>
      <c r="AJ42" s="3">
        <f>IF(AJ$3=0,0,INDEX(Sheet1!RawDataCols,$C42,AJ$5)*$R42)</f>
        <v>0</v>
      </c>
      <c r="AK42" s="3">
        <f>IF(AK$3=0,0,INDEX(Sheet1!RawDataCols,$C42,AK$5)*$R42)</f>
        <v>0</v>
      </c>
      <c r="AL42" s="3">
        <f>IF(AL$3=0,0,INDEX(Sheet1!RawDataCols,$C42,AL$5)*$R42)</f>
        <v>0</v>
      </c>
      <c r="AM42" s="3">
        <f>IF(AM$3=0,0,INDEX(Sheet1!RawDataCols,$C42,AM$5)*$R42)</f>
        <v>0</v>
      </c>
      <c r="AN42" s="3">
        <f>IF(AN$3=0,0,INDEX(Sheet1!RawDataCols,$C42,AN$5)*$R42)</f>
        <v>0</v>
      </c>
      <c r="AO42" s="3">
        <f>IF(AO$3=0,0,INDEX(Sheet1!RawDataCols,$C42,AO$5)*$R42)</f>
        <v>0</v>
      </c>
      <c r="AP42" s="3">
        <f>IF(AP$3=0,0,INDEX(Sheet1!RawDataCols,$C42,AP$5)*$R42)</f>
        <v>0</v>
      </c>
      <c r="AQ42" s="3">
        <f>IF(AQ$3=0,0,INDEX(Sheet1!RawDataCols,$C42,AQ$5)*$R42)</f>
        <v>0</v>
      </c>
      <c r="AR42" s="3">
        <f>IF(AR$3=0,0,INDEX(Sheet1!RawDataCols,$C42,AR$5)*$R42)</f>
        <v>0</v>
      </c>
      <c r="AS42" s="3">
        <f>IF(AS$3=0,0,INDEX(Sheet1!RawDataCols,$C42,AS$5)*$R42)</f>
        <v>0</v>
      </c>
      <c r="AT42" s="3">
        <f>IF(AT$3=0,0,INDEX(Sheet1!RawDataCols,$C42,AT$5)*$R42)</f>
        <v>0</v>
      </c>
      <c r="AU42" s="3">
        <f>IF(AU$3=0,0,INDEX(Sheet1!RawDataCols,$C42,AU$5)*$R42)</f>
        <v>0</v>
      </c>
      <c r="AV42" s="3">
        <f>IF(AV$3=0,0,INDEX(Sheet1!RawDataCols,$C42,AV$5)*$R42)</f>
        <v>0</v>
      </c>
      <c r="AW42" s="3">
        <f>IF(AW$3=0,0,INDEX(Sheet1!RawDataCols,$C42,AW$5)*$R42)</f>
        <v>0</v>
      </c>
      <c r="AX42" s="3">
        <f>IF(AX$3=0,0,INDEX(Sheet1!RawDataCols,$C42,AX$5)*$R42)</f>
        <v>0</v>
      </c>
      <c r="AY42" s="3">
        <f>IF(AY$3=0,0,INDEX(Sheet1!RawDataCols,$C42,AY$5)*$R42)</f>
        <v>0</v>
      </c>
      <c r="AZ42" s="3">
        <f>IF(AZ$3=0,0,INDEX(Sheet1!RawDataCols,$C42,AZ$5)*$R42)</f>
        <v>0</v>
      </c>
      <c r="BA42" s="3">
        <f>IF(BA$3=0,0,INDEX(Sheet1!RawDataCols,$C42,BA$5)*$R42)</f>
        <v>0</v>
      </c>
      <c r="BB42" s="3">
        <f>IF(BB$3=0,0,INDEX(Sheet1!RawDataCols,$C42,BB$5)*$R42)</f>
        <v>0</v>
      </c>
      <c r="BC42" s="3">
        <f>IF(BC$3=0,0,INDEX(Sheet1!RawDataCols,$C42,BC$5)*$R42)</f>
        <v>0</v>
      </c>
      <c r="BD42" s="3">
        <f>IF(BD$3=0,0,INDEX(Sheet1!RawDataCols,$C42,BD$5)*$R42)</f>
        <v>1277.0999999999999</v>
      </c>
      <c r="BE42" s="3">
        <f>IF(BE$3=0,0,INDEX(Sheet1!RawDataCols,$C42,BE$5)*$R42)</f>
        <v>0</v>
      </c>
      <c r="BF42" s="3">
        <f>IF(BF$3=0,0,INDEX(Sheet1!RawDataCols,$C42,BF$5)*$R42)</f>
        <v>0</v>
      </c>
      <c r="BG42" s="179">
        <f>IF(BG$3=0,0,INDEX(Sheet1!RawDataCols,$C42,BG$5)*$R42)</f>
        <v>1277.0999999999999</v>
      </c>
      <c r="BH42" s="33">
        <f t="shared" si="17"/>
        <v>0</v>
      </c>
      <c r="BI42" s="33">
        <f t="shared" si="18"/>
        <v>0</v>
      </c>
      <c r="BJ42" s="33">
        <f t="shared" si="19"/>
        <v>1277.0999999999999</v>
      </c>
      <c r="BK42" s="3">
        <f>IF(BK$3=0,0,INDEX(Sheet1!RawDataCols,$C42,BK$5)*$R42)</f>
        <v>0</v>
      </c>
      <c r="BL42" s="3">
        <f>IF(BL$3=0,0,INDEX(Sheet1!RawDataCols,$C42,BL$5)*$R42)</f>
        <v>125.74312500000001</v>
      </c>
      <c r="BM42" s="3">
        <f>IF(BM$3=0,0,INDEX(Sheet1!RawDataCols,$C42,BM$5)*$R42)</f>
        <v>138.94749999999999</v>
      </c>
      <c r="BN42" s="3">
        <f>IF(BN$3=0,0,INDEX(Sheet1!RawDataCols,$C42,BN$5)*$R42)</f>
        <v>140.38124999999999</v>
      </c>
      <c r="BO42" s="3">
        <f>IF(BO$3=0,0,INDEX(Sheet1!RawDataCols,$C42,BO$5)*$R42)</f>
        <v>58.36</v>
      </c>
      <c r="BP42" s="3">
        <f>IF(BP$3=0,0,INDEX(Sheet1!RawDataCols,$C42,BP$5)*$R42)</f>
        <v>2011.89</v>
      </c>
      <c r="BQ42" s="3">
        <f t="shared" si="20"/>
        <v>0</v>
      </c>
      <c r="BR42" s="3">
        <f t="shared" si="21"/>
        <v>0</v>
      </c>
      <c r="BS42" s="3">
        <f t="shared" si="22"/>
        <v>0</v>
      </c>
      <c r="BT42" s="3">
        <f t="shared" si="23"/>
        <v>0</v>
      </c>
      <c r="BU42" s="3" t="str">
        <f>INDEX(Sheet1!$BS$2:$BS$1000,MATCH($A42,Sheet1!$A$2:$A$1000,0))</f>
        <v>04</v>
      </c>
      <c r="BV42" s="3">
        <f>INDEX(Sheet1!$BT$2:$BT$1000,MATCH($A42,Sheet1!$A$2:$A$1000,0))</f>
        <v>0</v>
      </c>
    </row>
    <row r="43" spans="1:74" x14ac:dyDescent="0.2">
      <c r="A43" s="11" t="s">
        <v>575</v>
      </c>
      <c r="B43" s="3">
        <f>MATCH($A43,Sheet1!ACCOUNTNO,0)</f>
        <v>59</v>
      </c>
      <c r="C43" s="3">
        <f t="shared" si="14"/>
        <v>59</v>
      </c>
      <c r="D43" s="3" t="str">
        <f>IF(D$3=0,0,INDEX(Sheet1!RawDataCols,$C43,D$5))</f>
        <v>14220D04</v>
      </c>
      <c r="E43" s="3" t="str">
        <f>IF(E$3=0,0,INDEX(Sheet1!RawDataCols,$C43,E$5))</f>
        <v xml:space="preserve">14220          </v>
      </c>
      <c r="F43" s="3" t="str">
        <f>IF(F$3=0,0,INDEX(Sheet1!RawDataCols,$C43,F$5))</f>
        <v xml:space="preserve">D04            </v>
      </c>
      <c r="G43" s="3" t="str">
        <f>IF(G$3=0,0,INDEX(Sheet1!RawDataCols,$C43,G$5))</f>
        <v xml:space="preserve">               </v>
      </c>
      <c r="H43" s="3" t="str">
        <f>IF(H$3=0,0,INDEX(Sheet1!RawDataCols,$C43,H$5))</f>
        <v xml:space="preserve">               </v>
      </c>
      <c r="I43" s="3" t="str">
        <f>IF(I$3=0,0,INDEX(Sheet1!RawDataCols,$C43,I$5))</f>
        <v xml:space="preserve">               </v>
      </c>
      <c r="J43" s="3" t="str">
        <f>IF(J$3=0,0,INDEX(Sheet1!RawDataCols,$C43,J$5))</f>
        <v xml:space="preserve">               </v>
      </c>
      <c r="K43" s="3" t="str">
        <f>IF(K$3=0,0,INDEX(Sheet1!RawDataCols,$C43,K$5))</f>
        <v xml:space="preserve">               </v>
      </c>
      <c r="L43" s="3" t="str">
        <f>IF(L$3=0,0,INDEX(Sheet1!RawDataCols,$C43,L$5))</f>
        <v xml:space="preserve">               </v>
      </c>
      <c r="M43" s="3" t="str">
        <f>IF(M$3=0,0,INDEX(Sheet1!RawDataCols,$C43,M$5))</f>
        <v xml:space="preserve">F012  </v>
      </c>
      <c r="N43" s="3" t="str">
        <f>IF(N$3=0,0,INDEX(Sheet1!RawDataCols,$C43,N$5))</f>
        <v>Layout/Proof/Production-Form Magazine</v>
      </c>
      <c r="O43" s="3">
        <f>INDEX(Sheet1!RawDataCols,$C43,O$5)</f>
        <v>9</v>
      </c>
      <c r="P43" s="3" t="str">
        <f>INDEX(Sheet1!RawDataCols,$C43,P$5)</f>
        <v>Cost of Sales</v>
      </c>
      <c r="Q43" s="3" t="str">
        <f>IF(Q$3=0,0,INDEX(Sheet1!RawDataCols,$C43,Q$5))</f>
        <v>I</v>
      </c>
      <c r="R43" s="3">
        <f t="shared" si="15"/>
        <v>1</v>
      </c>
      <c r="S43" s="3">
        <f t="shared" si="16"/>
        <v>-1</v>
      </c>
      <c r="T43" s="3">
        <f>IF(T$3=0,0,INDEX(Sheet1!RawDataCols,$C43,T$5)*$R43)</f>
        <v>0</v>
      </c>
      <c r="U43" s="3">
        <f>IF(U$3=0,0,INDEX(Sheet1!RawDataCols,$C43,U$5)*$R43)</f>
        <v>0</v>
      </c>
      <c r="V43" s="3">
        <f>IF(V$3=0,0,INDEX(Sheet1!RawDataCols,$C43,V$5)*$R43)</f>
        <v>0</v>
      </c>
      <c r="W43" s="3">
        <f>IF(W$3=0,0,INDEX(Sheet1!RawDataCols,$C43,W$5)*$R43)</f>
        <v>0</v>
      </c>
      <c r="X43" s="3">
        <f>IF(X$3=0,0,INDEX(Sheet1!RawDataCols,$C43,X$5)*$R43)</f>
        <v>0</v>
      </c>
      <c r="Y43" s="3">
        <f>IF(Y$3=0,0,INDEX(Sheet1!RawDataCols,$C43,Y$5)*$R43)</f>
        <v>0</v>
      </c>
      <c r="Z43" s="3">
        <f>IF(Z$3=0,0,INDEX(Sheet1!RawDataCols,$C43,Z$5)*$R43)</f>
        <v>0</v>
      </c>
      <c r="AA43" s="3">
        <f>IF(AA$3=0,0,INDEX(Sheet1!RawDataCols,$C43,AA$5)*$R43)</f>
        <v>0</v>
      </c>
      <c r="AB43" s="3">
        <f>IF(AB$3=0,0,INDEX(Sheet1!RawDataCols,$C43,AB$5)*$R43)</f>
        <v>0</v>
      </c>
      <c r="AC43" s="3">
        <f>IF(AC$3=0,0,INDEX(Sheet1!RawDataCols,$C43,AC$5)*$R43)</f>
        <v>0</v>
      </c>
      <c r="AD43" s="3">
        <f>IF(AD$3=0,0,INDEX(Sheet1!RawDataCols,$C43,AD$5)*$R43)</f>
        <v>0</v>
      </c>
      <c r="AE43" s="3">
        <f>IF(AE$3=0,0,INDEX(Sheet1!RawDataCols,$C43,AE$5)*$R43)</f>
        <v>0</v>
      </c>
      <c r="AF43" s="3">
        <f>IF(AF$3=0,0,INDEX(Sheet1!RawDataCols,$C43,AF$5)*$R43)</f>
        <v>0</v>
      </c>
      <c r="AG43" s="3">
        <f>IF(AG$3=0,0,INDEX(Sheet1!RawDataCols,$C43,AG$5)*$R43)</f>
        <v>0</v>
      </c>
      <c r="AH43" s="3">
        <f>IF(AH$3=0,0,INDEX(Sheet1!RawDataCols,$C43,AH$5)*$R43)</f>
        <v>0</v>
      </c>
      <c r="AI43" s="3">
        <f>IF(AI$3=0,0,INDEX(Sheet1!RawDataCols,$C43,AI$5)*$R43)</f>
        <v>0</v>
      </c>
      <c r="AJ43" s="3">
        <f>IF(AJ$3=0,0,INDEX(Sheet1!RawDataCols,$C43,AJ$5)*$R43)</f>
        <v>0</v>
      </c>
      <c r="AK43" s="3">
        <f>IF(AK$3=0,0,INDEX(Sheet1!RawDataCols,$C43,AK$5)*$R43)</f>
        <v>0</v>
      </c>
      <c r="AL43" s="3">
        <f>IF(AL$3=0,0,INDEX(Sheet1!RawDataCols,$C43,AL$5)*$R43)</f>
        <v>0</v>
      </c>
      <c r="AM43" s="3">
        <f>IF(AM$3=0,0,INDEX(Sheet1!RawDataCols,$C43,AM$5)*$R43)</f>
        <v>0</v>
      </c>
      <c r="AN43" s="3">
        <f>IF(AN$3=0,0,INDEX(Sheet1!RawDataCols,$C43,AN$5)*$R43)</f>
        <v>0</v>
      </c>
      <c r="AO43" s="3">
        <f>IF(AO$3=0,0,INDEX(Sheet1!RawDataCols,$C43,AO$5)*$R43)</f>
        <v>0</v>
      </c>
      <c r="AP43" s="3">
        <f>IF(AP$3=0,0,INDEX(Sheet1!RawDataCols,$C43,AP$5)*$R43)</f>
        <v>0</v>
      </c>
      <c r="AQ43" s="3">
        <f>IF(AQ$3=0,0,INDEX(Sheet1!RawDataCols,$C43,AQ$5)*$R43)</f>
        <v>0</v>
      </c>
      <c r="AR43" s="3">
        <f>IF(AR$3=0,0,INDEX(Sheet1!RawDataCols,$C43,AR$5)*$R43)</f>
        <v>0</v>
      </c>
      <c r="AS43" s="3">
        <f>IF(AS$3=0,0,INDEX(Sheet1!RawDataCols,$C43,AS$5)*$R43)</f>
        <v>0</v>
      </c>
      <c r="AT43" s="3">
        <f>IF(AT$3=0,0,INDEX(Sheet1!RawDataCols,$C43,AT$5)*$R43)</f>
        <v>0</v>
      </c>
      <c r="AU43" s="3">
        <f>IF(AU$3=0,0,INDEX(Sheet1!RawDataCols,$C43,AU$5)*$R43)</f>
        <v>0</v>
      </c>
      <c r="AV43" s="3">
        <f>IF(AV$3=0,0,INDEX(Sheet1!RawDataCols,$C43,AV$5)*$R43)</f>
        <v>0</v>
      </c>
      <c r="AW43" s="3">
        <f>IF(AW$3=0,0,INDEX(Sheet1!RawDataCols,$C43,AW$5)*$R43)</f>
        <v>0</v>
      </c>
      <c r="AX43" s="3">
        <f>IF(AX$3=0,0,INDEX(Sheet1!RawDataCols,$C43,AX$5)*$R43)</f>
        <v>0</v>
      </c>
      <c r="AY43" s="3">
        <f>IF(AY$3=0,0,INDEX(Sheet1!RawDataCols,$C43,AY$5)*$R43)</f>
        <v>0</v>
      </c>
      <c r="AZ43" s="3">
        <f>IF(AZ$3=0,0,INDEX(Sheet1!RawDataCols,$C43,AZ$5)*$R43)</f>
        <v>0</v>
      </c>
      <c r="BA43" s="3">
        <f>IF(BA$3=0,0,INDEX(Sheet1!RawDataCols,$C43,BA$5)*$R43)</f>
        <v>0</v>
      </c>
      <c r="BB43" s="3">
        <f>IF(BB$3=0,0,INDEX(Sheet1!RawDataCols,$C43,BB$5)*$R43)</f>
        <v>0</v>
      </c>
      <c r="BC43" s="3">
        <f>IF(BC$3=0,0,INDEX(Sheet1!RawDataCols,$C43,BC$5)*$R43)</f>
        <v>0</v>
      </c>
      <c r="BD43" s="3">
        <f>IF(BD$3=0,0,INDEX(Sheet1!RawDataCols,$C43,BD$5)*$R43)</f>
        <v>0</v>
      </c>
      <c r="BE43" s="3">
        <f>IF(BE$3=0,0,INDEX(Sheet1!RawDataCols,$C43,BE$5)*$R43)</f>
        <v>0</v>
      </c>
      <c r="BF43" s="3">
        <f>IF(BF$3=0,0,INDEX(Sheet1!RawDataCols,$C43,BF$5)*$R43)</f>
        <v>0</v>
      </c>
      <c r="BG43" s="179">
        <f>IF(BG$3=0,0,INDEX(Sheet1!RawDataCols,$C43,BG$5)*$R43)</f>
        <v>0</v>
      </c>
      <c r="BH43" s="33">
        <f t="shared" si="17"/>
        <v>0</v>
      </c>
      <c r="BI43" s="33">
        <f t="shared" si="18"/>
        <v>0</v>
      </c>
      <c r="BJ43" s="33">
        <f t="shared" si="19"/>
        <v>0</v>
      </c>
      <c r="BK43" s="3">
        <f>IF(BK$3=0,0,INDEX(Sheet1!RawDataCols,$C43,BK$5)*$R43)</f>
        <v>0</v>
      </c>
      <c r="BL43" s="3">
        <f>IF(BL$3=0,0,INDEX(Sheet1!RawDataCols,$C43,BL$5)*$R43)</f>
        <v>195.99687499999999</v>
      </c>
      <c r="BM43" s="3">
        <f>IF(BM$3=0,0,INDEX(Sheet1!RawDataCols,$C43,BM$5)*$R43)</f>
        <v>266.06937499999998</v>
      </c>
      <c r="BN43" s="3">
        <f>IF(BN$3=0,0,INDEX(Sheet1!RawDataCols,$C43,BN$5)*$R43)</f>
        <v>232.54875000000001</v>
      </c>
      <c r="BO43" s="3">
        <f>IF(BO$3=0,0,INDEX(Sheet1!RawDataCols,$C43,BO$5)*$R43)</f>
        <v>0</v>
      </c>
      <c r="BP43" s="3">
        <f>IF(BP$3=0,0,INDEX(Sheet1!RawDataCols,$C43,BP$5)*$R43)</f>
        <v>3135.95</v>
      </c>
      <c r="BQ43" s="3">
        <f t="shared" si="20"/>
        <v>0</v>
      </c>
      <c r="BR43" s="3">
        <f t="shared" si="21"/>
        <v>0</v>
      </c>
      <c r="BS43" s="3">
        <f t="shared" si="22"/>
        <v>0</v>
      </c>
      <c r="BT43" s="3">
        <f t="shared" si="23"/>
        <v>0</v>
      </c>
      <c r="BU43" s="3" t="str">
        <f>INDEX(Sheet1!$BS$2:$BS$1000,MATCH($A43,Sheet1!$A$2:$A$1000,0))</f>
        <v>04</v>
      </c>
      <c r="BV43" s="3">
        <f>INDEX(Sheet1!$BT$2:$BT$1000,MATCH($A43,Sheet1!$A$2:$A$1000,0))</f>
        <v>0</v>
      </c>
    </row>
    <row r="44" spans="1:74" x14ac:dyDescent="0.2">
      <c r="A44" s="269" t="s">
        <v>576</v>
      </c>
      <c r="B44" s="3" t="e">
        <f>MATCH($A44,Sheet1!ACCOUNTNO,0)</f>
        <v>#N/A</v>
      </c>
      <c r="C44" s="3">
        <f t="shared" si="14"/>
        <v>65000</v>
      </c>
      <c r="D44" s="3">
        <f>IF(D$3=0,0,INDEX(Sheet1!RawDataCols,$C44,D$5))</f>
        <v>0</v>
      </c>
      <c r="E44" s="3">
        <f>IF(E$3=0,0,INDEX(Sheet1!RawDataCols,$C44,E$5))</f>
        <v>0</v>
      </c>
      <c r="F44" s="3">
        <f>IF(F$3=0,0,INDEX(Sheet1!RawDataCols,$C44,F$5))</f>
        <v>0</v>
      </c>
      <c r="G44" s="3">
        <f>IF(G$3=0,0,INDEX(Sheet1!RawDataCols,$C44,G$5))</f>
        <v>0</v>
      </c>
      <c r="H44" s="3">
        <f>IF(H$3=0,0,INDEX(Sheet1!RawDataCols,$C44,H$5))</f>
        <v>0</v>
      </c>
      <c r="I44" s="3">
        <f>IF(I$3=0,0,INDEX(Sheet1!RawDataCols,$C44,I$5))</f>
        <v>0</v>
      </c>
      <c r="J44" s="3">
        <f>IF(J$3=0,0,INDEX(Sheet1!RawDataCols,$C44,J$5))</f>
        <v>0</v>
      </c>
      <c r="K44" s="3">
        <f>IF(K$3=0,0,INDEX(Sheet1!RawDataCols,$C44,K$5))</f>
        <v>0</v>
      </c>
      <c r="L44" s="3">
        <f>IF(L$3=0,0,INDEX(Sheet1!RawDataCols,$C44,L$5))</f>
        <v>0</v>
      </c>
      <c r="M44" s="3">
        <f>IF(M$3=0,0,INDEX(Sheet1!RawDataCols,$C44,M$5))</f>
        <v>0</v>
      </c>
      <c r="N44" s="3">
        <f>IF(N$3=0,0,INDEX(Sheet1!RawDataCols,$C44,N$5))</f>
        <v>0</v>
      </c>
      <c r="O44" s="3">
        <f>INDEX(Sheet1!RawDataCols,$C44,O$5)</f>
        <v>0</v>
      </c>
      <c r="P44" s="3">
        <f>INDEX(Sheet1!RawDataCols,$C44,P$5)</f>
        <v>0</v>
      </c>
      <c r="Q44" s="3">
        <f>IF(Q$3=0,0,INDEX(Sheet1!RawDataCols,$C44,Q$5))</f>
        <v>0</v>
      </c>
      <c r="R44" s="3">
        <f t="shared" si="15"/>
        <v>1</v>
      </c>
      <c r="S44" s="3">
        <f t="shared" si="16"/>
        <v>-1</v>
      </c>
      <c r="T44" s="3">
        <f>IF(T$3=0,0,INDEX(Sheet1!RawDataCols,$C44,T$5)*$R44)</f>
        <v>0</v>
      </c>
      <c r="U44" s="3">
        <f>IF(U$3=0,0,INDEX(Sheet1!RawDataCols,$C44,U$5)*$R44)</f>
        <v>0</v>
      </c>
      <c r="V44" s="3">
        <f>IF(V$3=0,0,INDEX(Sheet1!RawDataCols,$C44,V$5)*$R44)</f>
        <v>0</v>
      </c>
      <c r="W44" s="3">
        <f>IF(W$3=0,0,INDEX(Sheet1!RawDataCols,$C44,W$5)*$R44)</f>
        <v>0</v>
      </c>
      <c r="X44" s="3">
        <f>IF(X$3=0,0,INDEX(Sheet1!RawDataCols,$C44,X$5)*$R44)</f>
        <v>0</v>
      </c>
      <c r="Y44" s="3">
        <f>IF(Y$3=0,0,INDEX(Sheet1!RawDataCols,$C44,Y$5)*$R44)</f>
        <v>0</v>
      </c>
      <c r="Z44" s="3">
        <f>IF(Z$3=0,0,INDEX(Sheet1!RawDataCols,$C44,Z$5)*$R44)</f>
        <v>0</v>
      </c>
      <c r="AA44" s="3">
        <f>IF(AA$3=0,0,INDEX(Sheet1!RawDataCols,$C44,AA$5)*$R44)</f>
        <v>0</v>
      </c>
      <c r="AB44" s="3">
        <f>IF(AB$3=0,0,INDEX(Sheet1!RawDataCols,$C44,AB$5)*$R44)</f>
        <v>0</v>
      </c>
      <c r="AC44" s="3">
        <f>IF(AC$3=0,0,INDEX(Sheet1!RawDataCols,$C44,AC$5)*$R44)</f>
        <v>0</v>
      </c>
      <c r="AD44" s="3">
        <f>IF(AD$3=0,0,INDEX(Sheet1!RawDataCols,$C44,AD$5)*$R44)</f>
        <v>0</v>
      </c>
      <c r="AE44" s="3">
        <f>IF(AE$3=0,0,INDEX(Sheet1!RawDataCols,$C44,AE$5)*$R44)</f>
        <v>0</v>
      </c>
      <c r="AF44" s="3">
        <f>IF(AF$3=0,0,INDEX(Sheet1!RawDataCols,$C44,AF$5)*$R44)</f>
        <v>0</v>
      </c>
      <c r="AG44" s="3">
        <f>IF(AG$3=0,0,INDEX(Sheet1!RawDataCols,$C44,AG$5)*$R44)</f>
        <v>0</v>
      </c>
      <c r="AH44" s="3">
        <f>IF(AH$3=0,0,INDEX(Sheet1!RawDataCols,$C44,AH$5)*$R44)</f>
        <v>0</v>
      </c>
      <c r="AI44" s="3">
        <f>IF(AI$3=0,0,INDEX(Sheet1!RawDataCols,$C44,AI$5)*$R44)</f>
        <v>0</v>
      </c>
      <c r="AJ44" s="3">
        <f>IF(AJ$3=0,0,INDEX(Sheet1!RawDataCols,$C44,AJ$5)*$R44)</f>
        <v>0</v>
      </c>
      <c r="AK44" s="3">
        <f>IF(AK$3=0,0,INDEX(Sheet1!RawDataCols,$C44,AK$5)*$R44)</f>
        <v>0</v>
      </c>
      <c r="AL44" s="3">
        <f>IF(AL$3=0,0,INDEX(Sheet1!RawDataCols,$C44,AL$5)*$R44)</f>
        <v>0</v>
      </c>
      <c r="AM44" s="3">
        <f>IF(AM$3=0,0,INDEX(Sheet1!RawDataCols,$C44,AM$5)*$R44)</f>
        <v>0</v>
      </c>
      <c r="AN44" s="3">
        <f>IF(AN$3=0,0,INDEX(Sheet1!RawDataCols,$C44,AN$5)*$R44)</f>
        <v>0</v>
      </c>
      <c r="AO44" s="3">
        <f>IF(AO$3=0,0,INDEX(Sheet1!RawDataCols,$C44,AO$5)*$R44)</f>
        <v>0</v>
      </c>
      <c r="AP44" s="3">
        <f>IF(AP$3=0,0,INDEX(Sheet1!RawDataCols,$C44,AP$5)*$R44)</f>
        <v>0</v>
      </c>
      <c r="AQ44" s="3">
        <f>IF(AQ$3=0,0,INDEX(Sheet1!RawDataCols,$C44,AQ$5)*$R44)</f>
        <v>0</v>
      </c>
      <c r="AR44" s="3">
        <f>IF(AR$3=0,0,INDEX(Sheet1!RawDataCols,$C44,AR$5)*$R44)</f>
        <v>0</v>
      </c>
      <c r="AS44" s="3">
        <f>IF(AS$3=0,0,INDEX(Sheet1!RawDataCols,$C44,AS$5)*$R44)</f>
        <v>0</v>
      </c>
      <c r="AT44" s="3">
        <f>IF(AT$3=0,0,INDEX(Sheet1!RawDataCols,$C44,AT$5)*$R44)</f>
        <v>0</v>
      </c>
      <c r="AU44" s="3">
        <f>IF(AU$3=0,0,INDEX(Sheet1!RawDataCols,$C44,AU$5)*$R44)</f>
        <v>0</v>
      </c>
      <c r="AV44" s="3">
        <f>IF(AV$3=0,0,INDEX(Sheet1!RawDataCols,$C44,AV$5)*$R44)</f>
        <v>0</v>
      </c>
      <c r="AW44" s="3">
        <f>IF(AW$3=0,0,INDEX(Sheet1!RawDataCols,$C44,AW$5)*$R44)</f>
        <v>0</v>
      </c>
      <c r="AX44" s="3">
        <f>IF(AX$3=0,0,INDEX(Sheet1!RawDataCols,$C44,AX$5)*$R44)</f>
        <v>0</v>
      </c>
      <c r="AY44" s="3">
        <f>IF(AY$3=0,0,INDEX(Sheet1!RawDataCols,$C44,AY$5)*$R44)</f>
        <v>0</v>
      </c>
      <c r="AZ44" s="3">
        <f>IF(AZ$3=0,0,INDEX(Sheet1!RawDataCols,$C44,AZ$5)*$R44)</f>
        <v>0</v>
      </c>
      <c r="BA44" s="3">
        <f>IF(BA$3=0,0,INDEX(Sheet1!RawDataCols,$C44,BA$5)*$R44)</f>
        <v>0</v>
      </c>
      <c r="BB44" s="3">
        <f>IF(BB$3=0,0,INDEX(Sheet1!RawDataCols,$C44,BB$5)*$R44)</f>
        <v>0</v>
      </c>
      <c r="BC44" s="3">
        <f>IF(BC$3=0,0,INDEX(Sheet1!RawDataCols,$C44,BC$5)*$R44)</f>
        <v>0</v>
      </c>
      <c r="BD44" s="3">
        <f>IF(BD$3=0,0,INDEX(Sheet1!RawDataCols,$C44,BD$5)*$R44)</f>
        <v>0</v>
      </c>
      <c r="BE44" s="3">
        <f>IF(BE$3=0,0,INDEX(Sheet1!RawDataCols,$C44,BE$5)*$R44)</f>
        <v>0</v>
      </c>
      <c r="BF44" s="3">
        <f>IF(BF$3=0,0,INDEX(Sheet1!RawDataCols,$C44,BF$5)*$R44)</f>
        <v>0</v>
      </c>
      <c r="BG44" s="179">
        <f>IF(BG$3=0,0,INDEX(Sheet1!RawDataCols,$C44,BG$5)*$R44)</f>
        <v>0</v>
      </c>
      <c r="BH44" s="33">
        <f t="shared" si="17"/>
        <v>0</v>
      </c>
      <c r="BI44" s="33">
        <f t="shared" si="18"/>
        <v>0</v>
      </c>
      <c r="BJ44" s="33">
        <f t="shared" si="19"/>
        <v>0</v>
      </c>
      <c r="BK44" s="3">
        <f>IF(BK$3=0,0,INDEX(Sheet1!RawDataCols,$C44,BK$5)*$R44)</f>
        <v>0</v>
      </c>
      <c r="BL44" s="3">
        <f>IF(BL$3=0,0,INDEX(Sheet1!RawDataCols,$C44,BL$5)*$R44)</f>
        <v>0</v>
      </c>
      <c r="BM44" s="3">
        <f>IF(BM$3=0,0,INDEX(Sheet1!RawDataCols,$C44,BM$5)*$R44)</f>
        <v>0</v>
      </c>
      <c r="BN44" s="3">
        <f>IF(BN$3=0,0,INDEX(Sheet1!RawDataCols,$C44,BN$5)*$R44)</f>
        <v>0</v>
      </c>
      <c r="BO44" s="3">
        <f>IF(BO$3=0,0,INDEX(Sheet1!RawDataCols,$C44,BO$5)*$R44)</f>
        <v>0</v>
      </c>
      <c r="BP44" s="3">
        <f>IF(BP$3=0,0,INDEX(Sheet1!RawDataCols,$C44,BP$5)*$R44)</f>
        <v>0</v>
      </c>
      <c r="BQ44" s="3">
        <f t="shared" si="20"/>
        <v>0</v>
      </c>
      <c r="BR44" s="3">
        <f t="shared" si="21"/>
        <v>0</v>
      </c>
      <c r="BS44" s="3">
        <f t="shared" si="22"/>
        <v>0</v>
      </c>
      <c r="BT44" s="3">
        <f t="shared" si="23"/>
        <v>0</v>
      </c>
      <c r="BU44" s="3" t="e">
        <f>INDEX(Sheet1!$BS$2:$BS$1000,MATCH($A44,Sheet1!$A$2:$A$1000,0))</f>
        <v>#N/A</v>
      </c>
      <c r="BV44" s="3" t="e">
        <f>INDEX(Sheet1!$BT$2:$BT$1000,MATCH($A44,Sheet1!$A$2:$A$1000,0))</f>
        <v>#N/A</v>
      </c>
    </row>
    <row r="45" spans="1:74" x14ac:dyDescent="0.2">
      <c r="A45" s="11" t="s">
        <v>577</v>
      </c>
      <c r="B45" s="3">
        <f>MATCH($A45,Sheet1!ACCOUNTNO,0)</f>
        <v>63</v>
      </c>
      <c r="C45" s="3">
        <f t="shared" si="14"/>
        <v>63</v>
      </c>
      <c r="D45" s="3" t="str">
        <f>IF(D$3=0,0,INDEX(Sheet1!RawDataCols,$C45,D$5))</f>
        <v>14240D01</v>
      </c>
      <c r="E45" s="3" t="str">
        <f>IF(E$3=0,0,INDEX(Sheet1!RawDataCols,$C45,E$5))</f>
        <v xml:space="preserve">14240          </v>
      </c>
      <c r="F45" s="3" t="str">
        <f>IF(F$3=0,0,INDEX(Sheet1!RawDataCols,$C45,F$5))</f>
        <v xml:space="preserve">D01            </v>
      </c>
      <c r="G45" s="3" t="str">
        <f>IF(G$3=0,0,INDEX(Sheet1!RawDataCols,$C45,G$5))</f>
        <v xml:space="preserve">               </v>
      </c>
      <c r="H45" s="3" t="str">
        <f>IF(H$3=0,0,INDEX(Sheet1!RawDataCols,$C45,H$5))</f>
        <v xml:space="preserve">               </v>
      </c>
      <c r="I45" s="3" t="str">
        <f>IF(I$3=0,0,INDEX(Sheet1!RawDataCols,$C45,I$5))</f>
        <v xml:space="preserve">               </v>
      </c>
      <c r="J45" s="3" t="str">
        <f>IF(J$3=0,0,INDEX(Sheet1!RawDataCols,$C45,J$5))</f>
        <v xml:space="preserve">               </v>
      </c>
      <c r="K45" s="3" t="str">
        <f>IF(K$3=0,0,INDEX(Sheet1!RawDataCols,$C45,K$5))</f>
        <v xml:space="preserve">               </v>
      </c>
      <c r="L45" s="3" t="str">
        <f>IF(L$3=0,0,INDEX(Sheet1!RawDataCols,$C45,L$5))</f>
        <v xml:space="preserve">               </v>
      </c>
      <c r="M45" s="3" t="str">
        <f>IF(M$3=0,0,INDEX(Sheet1!RawDataCols,$C45,M$5))</f>
        <v xml:space="preserve">F012  </v>
      </c>
      <c r="N45" s="3" t="str">
        <f>IF(N$3=0,0,INDEX(Sheet1!RawDataCols,$C45,N$5))</f>
        <v>Photography-TAR</v>
      </c>
      <c r="O45" s="3">
        <f>INDEX(Sheet1!RawDataCols,$C45,O$5)</f>
        <v>9</v>
      </c>
      <c r="P45" s="3" t="str">
        <f>INDEX(Sheet1!RawDataCols,$C45,P$5)</f>
        <v>Cost of Sales</v>
      </c>
      <c r="Q45" s="3" t="str">
        <f>IF(Q$3=0,0,INDEX(Sheet1!RawDataCols,$C45,Q$5))</f>
        <v>I</v>
      </c>
      <c r="R45" s="3">
        <f t="shared" si="15"/>
        <v>1</v>
      </c>
      <c r="S45" s="3">
        <f t="shared" si="16"/>
        <v>-1</v>
      </c>
      <c r="T45" s="3">
        <f>IF(T$3=0,0,INDEX(Sheet1!RawDataCols,$C45,T$5)*$R45)</f>
        <v>0</v>
      </c>
      <c r="U45" s="3">
        <f>IF(U$3=0,0,INDEX(Sheet1!RawDataCols,$C45,U$5)*$R45)</f>
        <v>1161.3699999999999</v>
      </c>
      <c r="V45" s="3">
        <f>IF(V$3=0,0,INDEX(Sheet1!RawDataCols,$C45,V$5)*$R45)</f>
        <v>0</v>
      </c>
      <c r="W45" s="3">
        <f>IF(W$3=0,0,INDEX(Sheet1!RawDataCols,$C45,W$5)*$R45)</f>
        <v>953.37</v>
      </c>
      <c r="X45" s="3">
        <f>IF(X$3=0,0,INDEX(Sheet1!RawDataCols,$C45,X$5)*$R45)</f>
        <v>1150.96</v>
      </c>
      <c r="Y45" s="3">
        <f>IF(Y$3=0,0,INDEX(Sheet1!RawDataCols,$C45,Y$5)*$R45)</f>
        <v>0</v>
      </c>
      <c r="Z45" s="3">
        <f>IF(Z$3=0,0,INDEX(Sheet1!RawDataCols,$C45,Z$5)*$R45)</f>
        <v>1008.69</v>
      </c>
      <c r="AA45" s="3">
        <f>IF(AA$3=0,0,INDEX(Sheet1!RawDataCols,$C45,AA$5)*$R45)</f>
        <v>1161.3699999999999</v>
      </c>
      <c r="AB45" s="3">
        <f>IF(AB$3=0,0,INDEX(Sheet1!RawDataCols,$C45,AB$5)*$R45)</f>
        <v>0</v>
      </c>
      <c r="AC45" s="3">
        <f>IF(AC$3=0,0,INDEX(Sheet1!RawDataCols,$C45,AC$5)*$R45)</f>
        <v>1303.3699999999999</v>
      </c>
      <c r="AD45" s="3">
        <f>IF(AD$3=0,0,INDEX(Sheet1!RawDataCols,$C45,AD$5)*$R45)</f>
        <v>1156.1600000000001</v>
      </c>
      <c r="AE45" s="3">
        <f>IF(AE$3=0,0,INDEX(Sheet1!RawDataCols,$C45,AE$5)*$R45)</f>
        <v>0</v>
      </c>
      <c r="AF45" s="3">
        <f>IF(AF$3=0,0,INDEX(Sheet1!RawDataCols,$C45,AF$5)*$R45)</f>
        <v>1196.81</v>
      </c>
      <c r="AG45" s="3">
        <f>IF(AG$3=0,0,INDEX(Sheet1!RawDataCols,$C45,AG$5)*$R45)</f>
        <v>1161.3699999999999</v>
      </c>
      <c r="AH45" s="3">
        <f>IF(AH$3=0,0,INDEX(Sheet1!RawDataCols,$C45,AH$5)*$R45)</f>
        <v>0</v>
      </c>
      <c r="AI45" s="3">
        <f>IF(AI$3=0,0,INDEX(Sheet1!RawDataCols,$C45,AI$5)*$R45)</f>
        <v>1253.3699999999999</v>
      </c>
      <c r="AJ45" s="3">
        <f>IF(AJ$3=0,0,INDEX(Sheet1!RawDataCols,$C45,AJ$5)*$R45)</f>
        <v>1262.3699999999999</v>
      </c>
      <c r="AK45" s="3">
        <f>IF(AK$3=0,0,INDEX(Sheet1!RawDataCols,$C45,AK$5)*$R45)</f>
        <v>0</v>
      </c>
      <c r="AL45" s="3">
        <f>IF(AL$3=0,0,INDEX(Sheet1!RawDataCols,$C45,AL$5)*$R45)</f>
        <v>1246.81</v>
      </c>
      <c r="AM45" s="3">
        <f>IF(AM$3=0,0,INDEX(Sheet1!RawDataCols,$C45,AM$5)*$R45)</f>
        <v>1125</v>
      </c>
      <c r="AN45" s="3">
        <f>IF(AN$3=0,0,INDEX(Sheet1!RawDataCols,$C45,AN$5)*$R45)</f>
        <v>1125</v>
      </c>
      <c r="AO45" s="3">
        <f>IF(AO$3=0,0,INDEX(Sheet1!RawDataCols,$C45,AO$5)*$R45)</f>
        <v>1156.1600000000001</v>
      </c>
      <c r="AP45" s="3">
        <f>IF(AP$3=0,0,INDEX(Sheet1!RawDataCols,$C45,AP$5)*$R45)</f>
        <v>1113.6400000000001</v>
      </c>
      <c r="AQ45" s="3">
        <f>IF(AQ$3=0,0,INDEX(Sheet1!RawDataCols,$C45,AQ$5)*$R45)</f>
        <v>1125</v>
      </c>
      <c r="AR45" s="3">
        <f>IF(AR$3=0,0,INDEX(Sheet1!RawDataCols,$C45,AR$5)*$R45)</f>
        <v>1161.3699999999999</v>
      </c>
      <c r="AS45" s="3">
        <f>IF(AS$3=0,0,INDEX(Sheet1!RawDataCols,$C45,AS$5)*$R45)</f>
        <v>1125</v>
      </c>
      <c r="AT45" s="3">
        <f>IF(AT$3=0,0,INDEX(Sheet1!RawDataCols,$C45,AT$5)*$R45)</f>
        <v>1125</v>
      </c>
      <c r="AU45" s="3">
        <f>IF(AU$3=0,0,INDEX(Sheet1!RawDataCols,$C45,AU$5)*$R45)</f>
        <v>1156.1600000000001</v>
      </c>
      <c r="AV45" s="3">
        <f>IF(AV$3=0,0,INDEX(Sheet1!RawDataCols,$C45,AV$5)*$R45)</f>
        <v>1300</v>
      </c>
      <c r="AW45" s="3">
        <f>IF(AW$3=0,0,INDEX(Sheet1!RawDataCols,$C45,AW$5)*$R45)</f>
        <v>1125</v>
      </c>
      <c r="AX45" s="3">
        <f>IF(AX$3=0,0,INDEX(Sheet1!RawDataCols,$C45,AX$5)*$R45)</f>
        <v>1161.3699999999999</v>
      </c>
      <c r="AY45" s="3">
        <f>IF(AY$3=0,0,INDEX(Sheet1!RawDataCols,$C45,AY$5)*$R45)</f>
        <v>0</v>
      </c>
      <c r="AZ45" s="3">
        <f>IF(AZ$3=0,0,INDEX(Sheet1!RawDataCols,$C45,AZ$5)*$R45)</f>
        <v>0</v>
      </c>
      <c r="BA45" s="3">
        <f>IF(BA$3=0,0,INDEX(Sheet1!RawDataCols,$C45,BA$5)*$R45)</f>
        <v>1156.1600000000001</v>
      </c>
      <c r="BB45" s="3">
        <f>IF(BB$3=0,0,INDEX(Sheet1!RawDataCols,$C45,BB$5)*$R45)</f>
        <v>0</v>
      </c>
      <c r="BC45" s="3">
        <f>IF(BC$3=0,0,INDEX(Sheet1!RawDataCols,$C45,BC$5)*$R45)</f>
        <v>0</v>
      </c>
      <c r="BD45" s="3">
        <f>IF(BD$3=0,0,INDEX(Sheet1!RawDataCols,$C45,BD$5)*$R45)</f>
        <v>1261.3699999999999</v>
      </c>
      <c r="BE45" s="3">
        <f>IF(BE$3=0,0,INDEX(Sheet1!RawDataCols,$C45,BE$5)*$R45)</f>
        <v>0</v>
      </c>
      <c r="BF45" s="3">
        <f>IF(BF$3=0,0,INDEX(Sheet1!RawDataCols,$C45,BF$5)*$R45)</f>
        <v>0</v>
      </c>
      <c r="BG45" s="179">
        <f>IF(BG$3=0,0,INDEX(Sheet1!RawDataCols,$C45,BG$5)*$R45)</f>
        <v>1261.3699999999999</v>
      </c>
      <c r="BH45" s="33">
        <f t="shared" si="17"/>
        <v>11717.24</v>
      </c>
      <c r="BI45" s="33">
        <f t="shared" si="18"/>
        <v>4500</v>
      </c>
      <c r="BJ45" s="33">
        <f t="shared" si="19"/>
        <v>14015.009999999998</v>
      </c>
      <c r="BK45" s="3">
        <f>IF(BK$3=0,0,INDEX(Sheet1!RawDataCols,$C45,BK$5)*$R45)</f>
        <v>281.25</v>
      </c>
      <c r="BL45" s="3">
        <f>IF(BL$3=0,0,INDEX(Sheet1!RawDataCols,$C45,BL$5)*$R45)</f>
        <v>732.25937499999998</v>
      </c>
      <c r="BM45" s="3">
        <f>IF(BM$3=0,0,INDEX(Sheet1!RawDataCols,$C45,BM$5)*$R45)</f>
        <v>722.44</v>
      </c>
      <c r="BN45" s="3">
        <f>IF(BN$3=0,0,INDEX(Sheet1!RawDataCols,$C45,BN$5)*$R45)</f>
        <v>736.28625</v>
      </c>
      <c r="BO45" s="3">
        <f>IF(BO$3=0,0,INDEX(Sheet1!RawDataCols,$C45,BO$5)*$R45)</f>
        <v>446.61937499999999</v>
      </c>
      <c r="BP45" s="3">
        <f>IF(BP$3=0,0,INDEX(Sheet1!RawDataCols,$C45,BP$5)*$R45)</f>
        <v>4753.7299999999996</v>
      </c>
      <c r="BQ45" s="3">
        <f t="shared" si="20"/>
        <v>3473.7</v>
      </c>
      <c r="BR45" s="3">
        <f t="shared" si="21"/>
        <v>3579.8999999999996</v>
      </c>
      <c r="BS45" s="3">
        <f t="shared" si="22"/>
        <v>3363.6400000000003</v>
      </c>
      <c r="BT45" s="3">
        <f t="shared" si="23"/>
        <v>4663.6400000000003</v>
      </c>
      <c r="BU45" s="3" t="str">
        <f>INDEX(Sheet1!$BS$2:$BS$1000,MATCH($A45,Sheet1!$A$2:$A$1000,0))</f>
        <v>04</v>
      </c>
      <c r="BV45" s="3">
        <f>INDEX(Sheet1!$BT$2:$BT$1000,MATCH($A45,Sheet1!$A$2:$A$1000,0))</f>
        <v>4663.6400000000003</v>
      </c>
    </row>
    <row r="46" spans="1:74" x14ac:dyDescent="0.2">
      <c r="A46" s="11" t="s">
        <v>578</v>
      </c>
      <c r="B46" s="3">
        <f>MATCH($A46,Sheet1!ACCOUNTNO,0)</f>
        <v>64</v>
      </c>
      <c r="C46" s="3">
        <f t="shared" si="14"/>
        <v>64</v>
      </c>
      <c r="D46" s="3" t="str">
        <f>IF(D$3=0,0,INDEX(Sheet1!RawDataCols,$C46,D$5))</f>
        <v>14240D02</v>
      </c>
      <c r="E46" s="3" t="str">
        <f>IF(E$3=0,0,INDEX(Sheet1!RawDataCols,$C46,E$5))</f>
        <v xml:space="preserve">14240          </v>
      </c>
      <c r="F46" s="3" t="str">
        <f>IF(F$3=0,0,INDEX(Sheet1!RawDataCols,$C46,F$5))</f>
        <v xml:space="preserve">D02            </v>
      </c>
      <c r="G46" s="3" t="str">
        <f>IF(G$3=0,0,INDEX(Sheet1!RawDataCols,$C46,G$5))</f>
        <v xml:space="preserve">               </v>
      </c>
      <c r="H46" s="3" t="str">
        <f>IF(H$3=0,0,INDEX(Sheet1!RawDataCols,$C46,H$5))</f>
        <v xml:space="preserve">               </v>
      </c>
      <c r="I46" s="3" t="str">
        <f>IF(I$3=0,0,INDEX(Sheet1!RawDataCols,$C46,I$5))</f>
        <v xml:space="preserve">               </v>
      </c>
      <c r="J46" s="3" t="str">
        <f>IF(J$3=0,0,INDEX(Sheet1!RawDataCols,$C46,J$5))</f>
        <v xml:space="preserve">               </v>
      </c>
      <c r="K46" s="3" t="str">
        <f>IF(K$3=0,0,INDEX(Sheet1!RawDataCols,$C46,K$5))</f>
        <v xml:space="preserve">               </v>
      </c>
      <c r="L46" s="3" t="str">
        <f>IF(L$3=0,0,INDEX(Sheet1!RawDataCols,$C46,L$5))</f>
        <v xml:space="preserve">               </v>
      </c>
      <c r="M46" s="3" t="str">
        <f>IF(M$3=0,0,INDEX(Sheet1!RawDataCols,$C46,M$5))</f>
        <v xml:space="preserve">F012  </v>
      </c>
      <c r="N46" s="3" t="str">
        <f>IF(N$3=0,0,INDEX(Sheet1!RawDataCols,$C46,N$5))</f>
        <v>Distribution - Postage-Hot 100 Wines</v>
      </c>
      <c r="O46" s="3">
        <f>INDEX(Sheet1!RawDataCols,$C46,O$5)</f>
        <v>9</v>
      </c>
      <c r="P46" s="3" t="str">
        <f>INDEX(Sheet1!RawDataCols,$C46,P$5)</f>
        <v>Cost of Sales</v>
      </c>
      <c r="Q46" s="3" t="str">
        <f>IF(Q$3=0,0,INDEX(Sheet1!RawDataCols,$C46,Q$5))</f>
        <v>I</v>
      </c>
      <c r="R46" s="3">
        <f t="shared" si="15"/>
        <v>1</v>
      </c>
      <c r="S46" s="3">
        <f t="shared" si="16"/>
        <v>-1</v>
      </c>
      <c r="T46" s="3">
        <f>IF(T$3=0,0,INDEX(Sheet1!RawDataCols,$C46,T$5)*$R46)</f>
        <v>0</v>
      </c>
      <c r="U46" s="3">
        <f>IF(U$3=0,0,INDEX(Sheet1!RawDataCols,$C46,U$5)*$R46)</f>
        <v>188.56</v>
      </c>
      <c r="V46" s="3">
        <f>IF(V$3=0,0,INDEX(Sheet1!RawDataCols,$C46,V$5)*$R46)</f>
        <v>0</v>
      </c>
      <c r="W46" s="3">
        <f>IF(W$3=0,0,INDEX(Sheet1!RawDataCols,$C46,W$5)*$R46)</f>
        <v>0</v>
      </c>
      <c r="X46" s="3">
        <f>IF(X$3=0,0,INDEX(Sheet1!RawDataCols,$C46,X$5)*$R46)</f>
        <v>0</v>
      </c>
      <c r="Y46" s="3">
        <f>IF(Y$3=0,0,INDEX(Sheet1!RawDataCols,$C46,Y$5)*$R46)</f>
        <v>0</v>
      </c>
      <c r="Z46" s="3">
        <f>IF(Z$3=0,0,INDEX(Sheet1!RawDataCols,$C46,Z$5)*$R46)</f>
        <v>167.95</v>
      </c>
      <c r="AA46" s="3">
        <f>IF(AA$3=0,0,INDEX(Sheet1!RawDataCols,$C46,AA$5)*$R46)</f>
        <v>0</v>
      </c>
      <c r="AB46" s="3">
        <f>IF(AB$3=0,0,INDEX(Sheet1!RawDataCols,$C46,AB$5)*$R46)</f>
        <v>0</v>
      </c>
      <c r="AC46" s="3">
        <f>IF(AC$3=0,0,INDEX(Sheet1!RawDataCols,$C46,AC$5)*$R46)</f>
        <v>0</v>
      </c>
      <c r="AD46" s="3">
        <f>IF(AD$3=0,0,INDEX(Sheet1!RawDataCols,$C46,AD$5)*$R46)</f>
        <v>0</v>
      </c>
      <c r="AE46" s="3">
        <f>IF(AE$3=0,0,INDEX(Sheet1!RawDataCols,$C46,AE$5)*$R46)</f>
        <v>0</v>
      </c>
      <c r="AF46" s="3">
        <f>IF(AF$3=0,0,INDEX(Sheet1!RawDataCols,$C46,AF$5)*$R46)</f>
        <v>0</v>
      </c>
      <c r="AG46" s="3">
        <f>IF(AG$3=0,0,INDEX(Sheet1!RawDataCols,$C46,AG$5)*$R46)</f>
        <v>0</v>
      </c>
      <c r="AH46" s="3">
        <f>IF(AH$3=0,0,INDEX(Sheet1!RawDataCols,$C46,AH$5)*$R46)</f>
        <v>0</v>
      </c>
      <c r="AI46" s="3">
        <f>IF(AI$3=0,0,INDEX(Sheet1!RawDataCols,$C46,AI$5)*$R46)</f>
        <v>0</v>
      </c>
      <c r="AJ46" s="3">
        <f>IF(AJ$3=0,0,INDEX(Sheet1!RawDataCols,$C46,AJ$5)*$R46)</f>
        <v>0</v>
      </c>
      <c r="AK46" s="3">
        <f>IF(AK$3=0,0,INDEX(Sheet1!RawDataCols,$C46,AK$5)*$R46)</f>
        <v>0</v>
      </c>
      <c r="AL46" s="3">
        <f>IF(AL$3=0,0,INDEX(Sheet1!RawDataCols,$C46,AL$5)*$R46)</f>
        <v>0</v>
      </c>
      <c r="AM46" s="3">
        <f>IF(AM$3=0,0,INDEX(Sheet1!RawDataCols,$C46,AM$5)*$R46)</f>
        <v>0</v>
      </c>
      <c r="AN46" s="3">
        <f>IF(AN$3=0,0,INDEX(Sheet1!RawDataCols,$C46,AN$5)*$R46)</f>
        <v>0</v>
      </c>
      <c r="AO46" s="3">
        <f>IF(AO$3=0,0,INDEX(Sheet1!RawDataCols,$C46,AO$5)*$R46)</f>
        <v>0</v>
      </c>
      <c r="AP46" s="3">
        <f>IF(AP$3=0,0,INDEX(Sheet1!RawDataCols,$C46,AP$5)*$R46)</f>
        <v>0</v>
      </c>
      <c r="AQ46" s="3">
        <f>IF(AQ$3=0,0,INDEX(Sheet1!RawDataCols,$C46,AQ$5)*$R46)</f>
        <v>0</v>
      </c>
      <c r="AR46" s="3">
        <f>IF(AR$3=0,0,INDEX(Sheet1!RawDataCols,$C46,AR$5)*$R46)</f>
        <v>0</v>
      </c>
      <c r="AS46" s="3">
        <f>IF(AS$3=0,0,INDEX(Sheet1!RawDataCols,$C46,AS$5)*$R46)</f>
        <v>0</v>
      </c>
      <c r="AT46" s="3">
        <f>IF(AT$3=0,0,INDEX(Sheet1!RawDataCols,$C46,AT$5)*$R46)</f>
        <v>0</v>
      </c>
      <c r="AU46" s="3">
        <f>IF(AU$3=0,0,INDEX(Sheet1!RawDataCols,$C46,AU$5)*$R46)</f>
        <v>0</v>
      </c>
      <c r="AV46" s="3">
        <f>IF(AV$3=0,0,INDEX(Sheet1!RawDataCols,$C46,AV$5)*$R46)</f>
        <v>0</v>
      </c>
      <c r="AW46" s="3">
        <f>IF(AW$3=0,0,INDEX(Sheet1!RawDataCols,$C46,AW$5)*$R46)</f>
        <v>0</v>
      </c>
      <c r="AX46" s="3">
        <f>IF(AX$3=0,0,INDEX(Sheet1!RawDataCols,$C46,AX$5)*$R46)</f>
        <v>0</v>
      </c>
      <c r="AY46" s="3">
        <f>IF(AY$3=0,0,INDEX(Sheet1!RawDataCols,$C46,AY$5)*$R46)</f>
        <v>0</v>
      </c>
      <c r="AZ46" s="3">
        <f>IF(AZ$3=0,0,INDEX(Sheet1!RawDataCols,$C46,AZ$5)*$R46)</f>
        <v>0</v>
      </c>
      <c r="BA46" s="3">
        <f>IF(BA$3=0,0,INDEX(Sheet1!RawDataCols,$C46,BA$5)*$R46)</f>
        <v>0</v>
      </c>
      <c r="BB46" s="3">
        <f>IF(BB$3=0,0,INDEX(Sheet1!RawDataCols,$C46,BB$5)*$R46)</f>
        <v>0</v>
      </c>
      <c r="BC46" s="3">
        <f>IF(BC$3=0,0,INDEX(Sheet1!RawDataCols,$C46,BC$5)*$R46)</f>
        <v>0</v>
      </c>
      <c r="BD46" s="3">
        <f>IF(BD$3=0,0,INDEX(Sheet1!RawDataCols,$C46,BD$5)*$R46)</f>
        <v>0</v>
      </c>
      <c r="BE46" s="3">
        <f>IF(BE$3=0,0,INDEX(Sheet1!RawDataCols,$C46,BE$5)*$R46)</f>
        <v>0</v>
      </c>
      <c r="BF46" s="3">
        <f>IF(BF$3=0,0,INDEX(Sheet1!RawDataCols,$C46,BF$5)*$R46)</f>
        <v>0</v>
      </c>
      <c r="BG46" s="179">
        <f>IF(BG$3=0,0,INDEX(Sheet1!RawDataCols,$C46,BG$5)*$R46)</f>
        <v>0</v>
      </c>
      <c r="BH46" s="33">
        <f t="shared" si="17"/>
        <v>188.56</v>
      </c>
      <c r="BI46" s="33">
        <f t="shared" si="18"/>
        <v>0</v>
      </c>
      <c r="BJ46" s="33">
        <f t="shared" si="19"/>
        <v>167.95</v>
      </c>
      <c r="BK46" s="3">
        <f>IF(BK$3=0,0,INDEX(Sheet1!RawDataCols,$C46,BK$5)*$R46)</f>
        <v>0</v>
      </c>
      <c r="BL46" s="3">
        <f>IF(BL$3=0,0,INDEX(Sheet1!RawDataCols,$C46,BL$5)*$R46)</f>
        <v>57.811875000000001</v>
      </c>
      <c r="BM46" s="3">
        <f>IF(BM$3=0,0,INDEX(Sheet1!RawDataCols,$C46,BM$5)*$R46)</f>
        <v>91.475624999999994</v>
      </c>
      <c r="BN46" s="3">
        <f>IF(BN$3=0,0,INDEX(Sheet1!RawDataCols,$C46,BN$5)*$R46)</f>
        <v>72.220624999999998</v>
      </c>
      <c r="BO46" s="3">
        <f>IF(BO$3=0,0,INDEX(Sheet1!RawDataCols,$C46,BO$5)*$R46)</f>
        <v>84.248125000000002</v>
      </c>
      <c r="BP46" s="3">
        <f>IF(BP$3=0,0,INDEX(Sheet1!RawDataCols,$C46,BP$5)*$R46)</f>
        <v>757.04</v>
      </c>
      <c r="BQ46" s="3">
        <f t="shared" si="20"/>
        <v>188.56</v>
      </c>
      <c r="BR46" s="3">
        <f t="shared" si="21"/>
        <v>0</v>
      </c>
      <c r="BS46" s="3">
        <f t="shared" si="22"/>
        <v>0</v>
      </c>
      <c r="BT46" s="3">
        <f t="shared" si="23"/>
        <v>0</v>
      </c>
      <c r="BU46" s="3" t="str">
        <f>INDEX(Sheet1!$BS$2:$BS$1000,MATCH($A46,Sheet1!$A$2:$A$1000,0))</f>
        <v>04</v>
      </c>
      <c r="BV46" s="3">
        <f>INDEX(Sheet1!$BT$2:$BT$1000,MATCH($A46,Sheet1!$A$2:$A$1000,0))</f>
        <v>0</v>
      </c>
    </row>
    <row r="47" spans="1:74" x14ac:dyDescent="0.2">
      <c r="A47" s="269" t="s">
        <v>579</v>
      </c>
      <c r="B47" s="3" t="e">
        <f>MATCH($A47,Sheet1!ACCOUNTNO,0)</f>
        <v>#N/A</v>
      </c>
      <c r="C47" s="3">
        <f t="shared" si="14"/>
        <v>65000</v>
      </c>
      <c r="D47" s="3">
        <f>IF(D$3=0,0,INDEX(Sheet1!RawDataCols,$C47,D$5))</f>
        <v>0</v>
      </c>
      <c r="E47" s="3">
        <f>IF(E$3=0,0,INDEX(Sheet1!RawDataCols,$C47,E$5))</f>
        <v>0</v>
      </c>
      <c r="F47" s="3">
        <f>IF(F$3=0,0,INDEX(Sheet1!RawDataCols,$C47,F$5))</f>
        <v>0</v>
      </c>
      <c r="G47" s="3">
        <f>IF(G$3=0,0,INDEX(Sheet1!RawDataCols,$C47,G$5))</f>
        <v>0</v>
      </c>
      <c r="H47" s="3">
        <f>IF(H$3=0,0,INDEX(Sheet1!RawDataCols,$C47,H$5))</f>
        <v>0</v>
      </c>
      <c r="I47" s="3">
        <f>IF(I$3=0,0,INDEX(Sheet1!RawDataCols,$C47,I$5))</f>
        <v>0</v>
      </c>
      <c r="J47" s="3">
        <f>IF(J$3=0,0,INDEX(Sheet1!RawDataCols,$C47,J$5))</f>
        <v>0</v>
      </c>
      <c r="K47" s="3">
        <f>IF(K$3=0,0,INDEX(Sheet1!RawDataCols,$C47,K$5))</f>
        <v>0</v>
      </c>
      <c r="L47" s="3">
        <f>IF(L$3=0,0,INDEX(Sheet1!RawDataCols,$C47,L$5))</f>
        <v>0</v>
      </c>
      <c r="M47" s="3">
        <f>IF(M$3=0,0,INDEX(Sheet1!RawDataCols,$C47,M$5))</f>
        <v>0</v>
      </c>
      <c r="N47" s="3">
        <f>IF(N$3=0,0,INDEX(Sheet1!RawDataCols,$C47,N$5))</f>
        <v>0</v>
      </c>
      <c r="O47" s="3">
        <f>INDEX(Sheet1!RawDataCols,$C47,O$5)</f>
        <v>0</v>
      </c>
      <c r="P47" s="3">
        <f>INDEX(Sheet1!RawDataCols,$C47,P$5)</f>
        <v>0</v>
      </c>
      <c r="Q47" s="3">
        <f>IF(Q$3=0,0,INDEX(Sheet1!RawDataCols,$C47,Q$5))</f>
        <v>0</v>
      </c>
      <c r="R47" s="3">
        <f t="shared" si="15"/>
        <v>1</v>
      </c>
      <c r="S47" s="3">
        <f t="shared" si="16"/>
        <v>-1</v>
      </c>
      <c r="T47" s="3">
        <f>IF(T$3=0,0,INDEX(Sheet1!RawDataCols,$C47,T$5)*$R47)</f>
        <v>0</v>
      </c>
      <c r="U47" s="3">
        <f>IF(U$3=0,0,INDEX(Sheet1!RawDataCols,$C47,U$5)*$R47)</f>
        <v>0</v>
      </c>
      <c r="V47" s="3">
        <f>IF(V$3=0,0,INDEX(Sheet1!RawDataCols,$C47,V$5)*$R47)</f>
        <v>0</v>
      </c>
      <c r="W47" s="3">
        <f>IF(W$3=0,0,INDEX(Sheet1!RawDataCols,$C47,W$5)*$R47)</f>
        <v>0</v>
      </c>
      <c r="X47" s="3">
        <f>IF(X$3=0,0,INDEX(Sheet1!RawDataCols,$C47,X$5)*$R47)</f>
        <v>0</v>
      </c>
      <c r="Y47" s="3">
        <f>IF(Y$3=0,0,INDEX(Sheet1!RawDataCols,$C47,Y$5)*$R47)</f>
        <v>0</v>
      </c>
      <c r="Z47" s="3">
        <f>IF(Z$3=0,0,INDEX(Sheet1!RawDataCols,$C47,Z$5)*$R47)</f>
        <v>0</v>
      </c>
      <c r="AA47" s="3">
        <f>IF(AA$3=0,0,INDEX(Sheet1!RawDataCols,$C47,AA$5)*$R47)</f>
        <v>0</v>
      </c>
      <c r="AB47" s="3">
        <f>IF(AB$3=0,0,INDEX(Sheet1!RawDataCols,$C47,AB$5)*$R47)</f>
        <v>0</v>
      </c>
      <c r="AC47" s="3">
        <f>IF(AC$3=0,0,INDEX(Sheet1!RawDataCols,$C47,AC$5)*$R47)</f>
        <v>0</v>
      </c>
      <c r="AD47" s="3">
        <f>IF(AD$3=0,0,INDEX(Sheet1!RawDataCols,$C47,AD$5)*$R47)</f>
        <v>0</v>
      </c>
      <c r="AE47" s="3">
        <f>IF(AE$3=0,0,INDEX(Sheet1!RawDataCols,$C47,AE$5)*$R47)</f>
        <v>0</v>
      </c>
      <c r="AF47" s="3">
        <f>IF(AF$3=0,0,INDEX(Sheet1!RawDataCols,$C47,AF$5)*$R47)</f>
        <v>0</v>
      </c>
      <c r="AG47" s="3">
        <f>IF(AG$3=0,0,INDEX(Sheet1!RawDataCols,$C47,AG$5)*$R47)</f>
        <v>0</v>
      </c>
      <c r="AH47" s="3">
        <f>IF(AH$3=0,0,INDEX(Sheet1!RawDataCols,$C47,AH$5)*$R47)</f>
        <v>0</v>
      </c>
      <c r="AI47" s="3">
        <f>IF(AI$3=0,0,INDEX(Sheet1!RawDataCols,$C47,AI$5)*$R47)</f>
        <v>0</v>
      </c>
      <c r="AJ47" s="3">
        <f>IF(AJ$3=0,0,INDEX(Sheet1!RawDataCols,$C47,AJ$5)*$R47)</f>
        <v>0</v>
      </c>
      <c r="AK47" s="3">
        <f>IF(AK$3=0,0,INDEX(Sheet1!RawDataCols,$C47,AK$5)*$R47)</f>
        <v>0</v>
      </c>
      <c r="AL47" s="3">
        <f>IF(AL$3=0,0,INDEX(Sheet1!RawDataCols,$C47,AL$5)*$R47)</f>
        <v>0</v>
      </c>
      <c r="AM47" s="3">
        <f>IF(AM$3=0,0,INDEX(Sheet1!RawDataCols,$C47,AM$5)*$R47)</f>
        <v>0</v>
      </c>
      <c r="AN47" s="3">
        <f>IF(AN$3=0,0,INDEX(Sheet1!RawDataCols,$C47,AN$5)*$R47)</f>
        <v>0</v>
      </c>
      <c r="AO47" s="3">
        <f>IF(AO$3=0,0,INDEX(Sheet1!RawDataCols,$C47,AO$5)*$R47)</f>
        <v>0</v>
      </c>
      <c r="AP47" s="3">
        <f>IF(AP$3=0,0,INDEX(Sheet1!RawDataCols,$C47,AP$5)*$R47)</f>
        <v>0</v>
      </c>
      <c r="AQ47" s="3">
        <f>IF(AQ$3=0,0,INDEX(Sheet1!RawDataCols,$C47,AQ$5)*$R47)</f>
        <v>0</v>
      </c>
      <c r="AR47" s="3">
        <f>IF(AR$3=0,0,INDEX(Sheet1!RawDataCols,$C47,AR$5)*$R47)</f>
        <v>0</v>
      </c>
      <c r="AS47" s="3">
        <f>IF(AS$3=0,0,INDEX(Sheet1!RawDataCols,$C47,AS$5)*$R47)</f>
        <v>0</v>
      </c>
      <c r="AT47" s="3">
        <f>IF(AT$3=0,0,INDEX(Sheet1!RawDataCols,$C47,AT$5)*$R47)</f>
        <v>0</v>
      </c>
      <c r="AU47" s="3">
        <f>IF(AU$3=0,0,INDEX(Sheet1!RawDataCols,$C47,AU$5)*$R47)</f>
        <v>0</v>
      </c>
      <c r="AV47" s="3">
        <f>IF(AV$3=0,0,INDEX(Sheet1!RawDataCols,$C47,AV$5)*$R47)</f>
        <v>0</v>
      </c>
      <c r="AW47" s="3">
        <f>IF(AW$3=0,0,INDEX(Sheet1!RawDataCols,$C47,AW$5)*$R47)</f>
        <v>0</v>
      </c>
      <c r="AX47" s="3">
        <f>IF(AX$3=0,0,INDEX(Sheet1!RawDataCols,$C47,AX$5)*$R47)</f>
        <v>0</v>
      </c>
      <c r="AY47" s="3">
        <f>IF(AY$3=0,0,INDEX(Sheet1!RawDataCols,$C47,AY$5)*$R47)</f>
        <v>0</v>
      </c>
      <c r="AZ47" s="3">
        <f>IF(AZ$3=0,0,INDEX(Sheet1!RawDataCols,$C47,AZ$5)*$R47)</f>
        <v>0</v>
      </c>
      <c r="BA47" s="3">
        <f>IF(BA$3=0,0,INDEX(Sheet1!RawDataCols,$C47,BA$5)*$R47)</f>
        <v>0</v>
      </c>
      <c r="BB47" s="3">
        <f>IF(BB$3=0,0,INDEX(Sheet1!RawDataCols,$C47,BB$5)*$R47)</f>
        <v>0</v>
      </c>
      <c r="BC47" s="3">
        <f>IF(BC$3=0,0,INDEX(Sheet1!RawDataCols,$C47,BC$5)*$R47)</f>
        <v>0</v>
      </c>
      <c r="BD47" s="3">
        <f>IF(BD$3=0,0,INDEX(Sheet1!RawDataCols,$C47,BD$5)*$R47)</f>
        <v>0</v>
      </c>
      <c r="BE47" s="3">
        <f>IF(BE$3=0,0,INDEX(Sheet1!RawDataCols,$C47,BE$5)*$R47)</f>
        <v>0</v>
      </c>
      <c r="BF47" s="3">
        <f>IF(BF$3=0,0,INDEX(Sheet1!RawDataCols,$C47,BF$5)*$R47)</f>
        <v>0</v>
      </c>
      <c r="BG47" s="179">
        <f>IF(BG$3=0,0,INDEX(Sheet1!RawDataCols,$C47,BG$5)*$R47)</f>
        <v>0</v>
      </c>
      <c r="BH47" s="33">
        <f t="shared" si="17"/>
        <v>0</v>
      </c>
      <c r="BI47" s="33">
        <f t="shared" si="18"/>
        <v>0</v>
      </c>
      <c r="BJ47" s="33">
        <f t="shared" si="19"/>
        <v>0</v>
      </c>
      <c r="BK47" s="3">
        <f>IF(BK$3=0,0,INDEX(Sheet1!RawDataCols,$C47,BK$5)*$R47)</f>
        <v>0</v>
      </c>
      <c r="BL47" s="3">
        <f>IF(BL$3=0,0,INDEX(Sheet1!RawDataCols,$C47,BL$5)*$R47)</f>
        <v>0</v>
      </c>
      <c r="BM47" s="3">
        <f>IF(BM$3=0,0,INDEX(Sheet1!RawDataCols,$C47,BM$5)*$R47)</f>
        <v>0</v>
      </c>
      <c r="BN47" s="3">
        <f>IF(BN$3=0,0,INDEX(Sheet1!RawDataCols,$C47,BN$5)*$R47)</f>
        <v>0</v>
      </c>
      <c r="BO47" s="3">
        <f>IF(BO$3=0,0,INDEX(Sheet1!RawDataCols,$C47,BO$5)*$R47)</f>
        <v>0</v>
      </c>
      <c r="BP47" s="3">
        <f>IF(BP$3=0,0,INDEX(Sheet1!RawDataCols,$C47,BP$5)*$R47)</f>
        <v>0</v>
      </c>
      <c r="BQ47" s="3">
        <f t="shared" si="20"/>
        <v>0</v>
      </c>
      <c r="BR47" s="3">
        <f t="shared" si="21"/>
        <v>0</v>
      </c>
      <c r="BS47" s="3">
        <f t="shared" si="22"/>
        <v>0</v>
      </c>
      <c r="BT47" s="3">
        <f t="shared" si="23"/>
        <v>0</v>
      </c>
      <c r="BU47" s="3" t="e">
        <f>INDEX(Sheet1!$BS$2:$BS$1000,MATCH($A47,Sheet1!$A$2:$A$1000,0))</f>
        <v>#N/A</v>
      </c>
      <c r="BV47" s="3" t="e">
        <f>INDEX(Sheet1!$BT$2:$BT$1000,MATCH($A47,Sheet1!$A$2:$A$1000,0))</f>
        <v>#N/A</v>
      </c>
    </row>
    <row r="48" spans="1:74" x14ac:dyDescent="0.2">
      <c r="A48" s="11" t="s">
        <v>580</v>
      </c>
      <c r="B48" s="3">
        <f>MATCH($A48,Sheet1!ACCOUNTNO,0)</f>
        <v>71</v>
      </c>
      <c r="C48" s="3">
        <f t="shared" si="14"/>
        <v>71</v>
      </c>
      <c r="D48" s="3" t="str">
        <f>IF(D$3=0,0,INDEX(Sheet1!RawDataCols,$C48,D$5))</f>
        <v>14260D01</v>
      </c>
      <c r="E48" s="3" t="str">
        <f>IF(E$3=0,0,INDEX(Sheet1!RawDataCols,$C48,E$5))</f>
        <v xml:space="preserve">14260          </v>
      </c>
      <c r="F48" s="3" t="str">
        <f>IF(F$3=0,0,INDEX(Sheet1!RawDataCols,$C48,F$5))</f>
        <v xml:space="preserve">D01            </v>
      </c>
      <c r="G48" s="3" t="str">
        <f>IF(G$3=0,0,INDEX(Sheet1!RawDataCols,$C48,G$5))</f>
        <v xml:space="preserve">               </v>
      </c>
      <c r="H48" s="3" t="str">
        <f>IF(H$3=0,0,INDEX(Sheet1!RawDataCols,$C48,H$5))</f>
        <v xml:space="preserve">               </v>
      </c>
      <c r="I48" s="3" t="str">
        <f>IF(I$3=0,0,INDEX(Sheet1!RawDataCols,$C48,I$5))</f>
        <v xml:space="preserve">               </v>
      </c>
      <c r="J48" s="3" t="str">
        <f>IF(J$3=0,0,INDEX(Sheet1!RawDataCols,$C48,J$5))</f>
        <v xml:space="preserve">               </v>
      </c>
      <c r="K48" s="3" t="str">
        <f>IF(K$3=0,0,INDEX(Sheet1!RawDataCols,$C48,K$5))</f>
        <v xml:space="preserve">               </v>
      </c>
      <c r="L48" s="3" t="str">
        <f>IF(L$3=0,0,INDEX(Sheet1!RawDataCols,$C48,L$5))</f>
        <v xml:space="preserve">               </v>
      </c>
      <c r="M48" s="3" t="str">
        <f>IF(M$3=0,0,INDEX(Sheet1!RawDataCols,$C48,M$5))</f>
        <v xml:space="preserve">F012  </v>
      </c>
      <c r="N48" s="3" t="str">
        <f>IF(N$3=0,0,INDEX(Sheet1!RawDataCols,$C48,N$5))</f>
        <v>Printing-TAR</v>
      </c>
      <c r="O48" s="3">
        <f>INDEX(Sheet1!RawDataCols,$C48,O$5)</f>
        <v>9</v>
      </c>
      <c r="P48" s="3" t="str">
        <f>INDEX(Sheet1!RawDataCols,$C48,P$5)</f>
        <v>Cost of Sales</v>
      </c>
      <c r="Q48" s="3" t="str">
        <f>IF(Q$3=0,0,INDEX(Sheet1!RawDataCols,$C48,Q$5))</f>
        <v>I</v>
      </c>
      <c r="R48" s="3">
        <f t="shared" si="15"/>
        <v>1</v>
      </c>
      <c r="S48" s="3">
        <f t="shared" si="16"/>
        <v>-1</v>
      </c>
      <c r="T48" s="3">
        <f>IF(T$3=0,0,INDEX(Sheet1!RawDataCols,$C48,T$5)*$R48)</f>
        <v>0</v>
      </c>
      <c r="U48" s="3">
        <f>IF(U$3=0,0,INDEX(Sheet1!RawDataCols,$C48,U$5)*$R48)</f>
        <v>11188</v>
      </c>
      <c r="V48" s="3">
        <f>IF(V$3=0,0,INDEX(Sheet1!RawDataCols,$C48,V$5)*$R48)</f>
        <v>0</v>
      </c>
      <c r="W48" s="3">
        <f>IF(W$3=0,0,INDEX(Sheet1!RawDataCols,$C48,W$5)*$R48)</f>
        <v>20358</v>
      </c>
      <c r="X48" s="3">
        <f>IF(X$3=0,0,INDEX(Sheet1!RawDataCols,$C48,X$5)*$R48)</f>
        <v>12085</v>
      </c>
      <c r="Y48" s="3">
        <f>IF(Y$3=0,0,INDEX(Sheet1!RawDataCols,$C48,Y$5)*$R48)</f>
        <v>0</v>
      </c>
      <c r="Z48" s="3">
        <f>IF(Z$3=0,0,INDEX(Sheet1!RawDataCols,$C48,Z$5)*$R48)</f>
        <v>47092</v>
      </c>
      <c r="AA48" s="3">
        <f>IF(AA$3=0,0,INDEX(Sheet1!RawDataCols,$C48,AA$5)*$R48)</f>
        <v>12085</v>
      </c>
      <c r="AB48" s="3">
        <f>IF(AB$3=0,0,INDEX(Sheet1!RawDataCols,$C48,AB$5)*$R48)</f>
        <v>0</v>
      </c>
      <c r="AC48" s="3">
        <f>IF(AC$3=0,0,INDEX(Sheet1!RawDataCols,$C48,AC$5)*$R48)</f>
        <v>12085</v>
      </c>
      <c r="AD48" s="3">
        <f>IF(AD$3=0,0,INDEX(Sheet1!RawDataCols,$C48,AD$5)*$R48)</f>
        <v>4952</v>
      </c>
      <c r="AE48" s="3">
        <f>IF(AE$3=0,0,INDEX(Sheet1!RawDataCols,$C48,AE$5)*$R48)</f>
        <v>0</v>
      </c>
      <c r="AF48" s="3">
        <f>IF(AF$3=0,0,INDEX(Sheet1!RawDataCols,$C48,AF$5)*$R48)</f>
        <v>13992</v>
      </c>
      <c r="AG48" s="3">
        <f>IF(AG$3=0,0,INDEX(Sheet1!RawDataCols,$C48,AG$5)*$R48)</f>
        <v>6844</v>
      </c>
      <c r="AH48" s="3">
        <f>IF(AH$3=0,0,INDEX(Sheet1!RawDataCols,$C48,AH$5)*$R48)</f>
        <v>0</v>
      </c>
      <c r="AI48" s="3">
        <f>IF(AI$3=0,0,INDEX(Sheet1!RawDataCols,$C48,AI$5)*$R48)</f>
        <v>12085</v>
      </c>
      <c r="AJ48" s="3">
        <f>IF(AJ$3=0,0,INDEX(Sheet1!RawDataCols,$C48,AJ$5)*$R48)</f>
        <v>6844</v>
      </c>
      <c r="AK48" s="3">
        <f>IF(AK$3=0,0,INDEX(Sheet1!RawDataCols,$C48,AK$5)*$R48)</f>
        <v>0</v>
      </c>
      <c r="AL48" s="3">
        <f>IF(AL$3=0,0,INDEX(Sheet1!RawDataCols,$C48,AL$5)*$R48)</f>
        <v>13992</v>
      </c>
      <c r="AM48" s="3">
        <f>IF(AM$3=0,0,INDEX(Sheet1!RawDataCols,$C48,AM$5)*$R48)</f>
        <v>9360</v>
      </c>
      <c r="AN48" s="3">
        <f>IF(AN$3=0,0,INDEX(Sheet1!RawDataCols,$C48,AN$5)*$R48)</f>
        <v>9360</v>
      </c>
      <c r="AO48" s="3">
        <f>IF(AO$3=0,0,INDEX(Sheet1!RawDataCols,$C48,AO$5)*$R48)</f>
        <v>12085</v>
      </c>
      <c r="AP48" s="3">
        <f>IF(AP$3=0,0,INDEX(Sheet1!RawDataCols,$C48,AP$5)*$R48)</f>
        <v>10093</v>
      </c>
      <c r="AQ48" s="3">
        <f>IF(AQ$3=0,0,INDEX(Sheet1!RawDataCols,$C48,AQ$5)*$R48)</f>
        <v>10093</v>
      </c>
      <c r="AR48" s="3">
        <f>IF(AR$3=0,0,INDEX(Sheet1!RawDataCols,$C48,AR$5)*$R48)</f>
        <v>15380</v>
      </c>
      <c r="AS48" s="3">
        <f>IF(AS$3=0,0,INDEX(Sheet1!RawDataCols,$C48,AS$5)*$R48)</f>
        <v>10093</v>
      </c>
      <c r="AT48" s="3">
        <f>IF(AT$3=0,0,INDEX(Sheet1!RawDataCols,$C48,AT$5)*$R48)</f>
        <v>10093</v>
      </c>
      <c r="AU48" s="3">
        <f>IF(AU$3=0,0,INDEX(Sheet1!RawDataCols,$C48,AU$5)*$R48)</f>
        <v>12085</v>
      </c>
      <c r="AV48" s="3">
        <f>IF(AV$3=0,0,INDEX(Sheet1!RawDataCols,$C48,AV$5)*$R48)</f>
        <v>10093</v>
      </c>
      <c r="AW48" s="3">
        <f>IF(AW$3=0,0,INDEX(Sheet1!RawDataCols,$C48,AW$5)*$R48)</f>
        <v>10093</v>
      </c>
      <c r="AX48" s="3">
        <f>IF(AX$3=0,0,INDEX(Sheet1!RawDataCols,$C48,AX$5)*$R48)</f>
        <v>12085</v>
      </c>
      <c r="AY48" s="3">
        <f>IF(AY$3=0,0,INDEX(Sheet1!RawDataCols,$C48,AY$5)*$R48)</f>
        <v>0</v>
      </c>
      <c r="AZ48" s="3">
        <f>IF(AZ$3=0,0,INDEX(Sheet1!RawDataCols,$C48,AZ$5)*$R48)</f>
        <v>0</v>
      </c>
      <c r="BA48" s="3">
        <f>IF(BA$3=0,0,INDEX(Sheet1!RawDataCols,$C48,BA$5)*$R48)</f>
        <v>11188</v>
      </c>
      <c r="BB48" s="3">
        <f>IF(BB$3=0,0,INDEX(Sheet1!RawDataCols,$C48,BB$5)*$R48)</f>
        <v>0</v>
      </c>
      <c r="BC48" s="3">
        <f>IF(BC$3=0,0,INDEX(Sheet1!RawDataCols,$C48,BC$5)*$R48)</f>
        <v>0</v>
      </c>
      <c r="BD48" s="3">
        <f>IF(BD$3=0,0,INDEX(Sheet1!RawDataCols,$C48,BD$5)*$R48)</f>
        <v>12085</v>
      </c>
      <c r="BE48" s="3">
        <f>IF(BE$3=0,0,INDEX(Sheet1!RawDataCols,$C48,BE$5)*$R48)</f>
        <v>0</v>
      </c>
      <c r="BF48" s="3">
        <f>IF(BF$3=0,0,INDEX(Sheet1!RawDataCols,$C48,BF$5)*$R48)</f>
        <v>0</v>
      </c>
      <c r="BG48" s="179">
        <f>IF(BG$3=0,0,INDEX(Sheet1!RawDataCols,$C48,BG$5)*$R48)</f>
        <v>12085</v>
      </c>
      <c r="BH48" s="33">
        <f t="shared" si="17"/>
        <v>93637</v>
      </c>
      <c r="BI48" s="33">
        <f t="shared" si="18"/>
        <v>39639</v>
      </c>
      <c r="BJ48" s="33">
        <f t="shared" si="19"/>
        <v>194512</v>
      </c>
      <c r="BK48" s="3">
        <f>IF(BK$3=0,0,INDEX(Sheet1!RawDataCols,$C48,BK$5)*$R48)</f>
        <v>2477.4375</v>
      </c>
      <c r="BL48" s="3">
        <f>IF(BL$3=0,0,INDEX(Sheet1!RawDataCols,$C48,BL$5)*$R48)</f>
        <v>13179.1875</v>
      </c>
      <c r="BM48" s="3">
        <f>IF(BM$3=0,0,INDEX(Sheet1!RawDataCols,$C48,BM$5)*$R48)</f>
        <v>9346.375</v>
      </c>
      <c r="BN48" s="3">
        <f>IF(BN$3=0,0,INDEX(Sheet1!RawDataCols,$C48,BN$5)*$R48)</f>
        <v>8900.03125</v>
      </c>
      <c r="BO48" s="3">
        <f>IF(BO$3=0,0,INDEX(Sheet1!RawDataCols,$C48,BO$5)*$R48)</f>
        <v>8815.2468750000007</v>
      </c>
      <c r="BP48" s="3">
        <f>IF(BP$3=0,0,INDEX(Sheet1!RawDataCols,$C48,BP$5)*$R48)</f>
        <v>91263</v>
      </c>
      <c r="BQ48" s="3">
        <f t="shared" si="20"/>
        <v>35358</v>
      </c>
      <c r="BR48" s="3">
        <f t="shared" si="21"/>
        <v>18640</v>
      </c>
      <c r="BS48" s="3">
        <f t="shared" si="22"/>
        <v>29546</v>
      </c>
      <c r="BT48" s="3">
        <f t="shared" si="23"/>
        <v>39639</v>
      </c>
      <c r="BU48" s="3" t="str">
        <f>INDEX(Sheet1!$BS$2:$BS$1000,MATCH($A48,Sheet1!$A$2:$A$1000,0))</f>
        <v>04</v>
      </c>
      <c r="BV48" s="3">
        <f>INDEX(Sheet1!$BT$2:$BT$1000,MATCH($A48,Sheet1!$A$2:$A$1000,0))</f>
        <v>39639</v>
      </c>
    </row>
    <row r="49" spans="1:74" x14ac:dyDescent="0.2">
      <c r="A49" s="11" t="s">
        <v>581</v>
      </c>
      <c r="B49" s="3">
        <f>MATCH($A49,Sheet1!ACCOUNTNO,0)</f>
        <v>72</v>
      </c>
      <c r="C49" s="3">
        <f t="shared" si="14"/>
        <v>72</v>
      </c>
      <c r="D49" s="3" t="str">
        <f>IF(D$3=0,0,INDEX(Sheet1!RawDataCols,$C49,D$5))</f>
        <v>14260D02</v>
      </c>
      <c r="E49" s="3" t="str">
        <f>IF(E$3=0,0,INDEX(Sheet1!RawDataCols,$C49,E$5))</f>
        <v xml:space="preserve">14260          </v>
      </c>
      <c r="F49" s="3" t="str">
        <f>IF(F$3=0,0,INDEX(Sheet1!RawDataCols,$C49,F$5))</f>
        <v xml:space="preserve">D02            </v>
      </c>
      <c r="G49" s="3" t="str">
        <f>IF(G$3=0,0,INDEX(Sheet1!RawDataCols,$C49,G$5))</f>
        <v xml:space="preserve">               </v>
      </c>
      <c r="H49" s="3" t="str">
        <f>IF(H$3=0,0,INDEX(Sheet1!RawDataCols,$C49,H$5))</f>
        <v xml:space="preserve">               </v>
      </c>
      <c r="I49" s="3" t="str">
        <f>IF(I$3=0,0,INDEX(Sheet1!RawDataCols,$C49,I$5))</f>
        <v xml:space="preserve">               </v>
      </c>
      <c r="J49" s="3" t="str">
        <f>IF(J$3=0,0,INDEX(Sheet1!RawDataCols,$C49,J$5))</f>
        <v xml:space="preserve">               </v>
      </c>
      <c r="K49" s="3" t="str">
        <f>IF(K$3=0,0,INDEX(Sheet1!RawDataCols,$C49,K$5))</f>
        <v xml:space="preserve">               </v>
      </c>
      <c r="L49" s="3" t="str">
        <f>IF(L$3=0,0,INDEX(Sheet1!RawDataCols,$C49,L$5))</f>
        <v xml:space="preserve">               </v>
      </c>
      <c r="M49" s="3" t="str">
        <f>IF(M$3=0,0,INDEX(Sheet1!RawDataCols,$C49,M$5))</f>
        <v xml:space="preserve">F012  </v>
      </c>
      <c r="N49" s="3" t="str">
        <f>IF(N$3=0,0,INDEX(Sheet1!RawDataCols,$C49,N$5))</f>
        <v>Equipment Hire - Hot 100 Wines</v>
      </c>
      <c r="O49" s="3">
        <f>INDEX(Sheet1!RawDataCols,$C49,O$5)</f>
        <v>9</v>
      </c>
      <c r="P49" s="3" t="str">
        <f>INDEX(Sheet1!RawDataCols,$C49,P$5)</f>
        <v>Cost of Sales</v>
      </c>
      <c r="Q49" s="3" t="str">
        <f>IF(Q$3=0,0,INDEX(Sheet1!RawDataCols,$C49,Q$5))</f>
        <v>I</v>
      </c>
      <c r="R49" s="3">
        <f t="shared" si="15"/>
        <v>1</v>
      </c>
      <c r="S49" s="3">
        <f t="shared" si="16"/>
        <v>-1</v>
      </c>
      <c r="T49" s="3">
        <f>IF(T$3=0,0,INDEX(Sheet1!RawDataCols,$C49,T$5)*$R49)</f>
        <v>0</v>
      </c>
      <c r="U49" s="3">
        <f>IF(U$3=0,0,INDEX(Sheet1!RawDataCols,$C49,U$5)*$R49)</f>
        <v>0</v>
      </c>
      <c r="V49" s="3">
        <f>IF(V$3=0,0,INDEX(Sheet1!RawDataCols,$C49,V$5)*$R49)</f>
        <v>0</v>
      </c>
      <c r="W49" s="3">
        <f>IF(W$3=0,0,INDEX(Sheet1!RawDataCols,$C49,W$5)*$R49)</f>
        <v>0</v>
      </c>
      <c r="X49" s="3">
        <f>IF(X$3=0,0,INDEX(Sheet1!RawDataCols,$C49,X$5)*$R49)</f>
        <v>0</v>
      </c>
      <c r="Y49" s="3">
        <f>IF(Y$3=0,0,INDEX(Sheet1!RawDataCols,$C49,Y$5)*$R49)</f>
        <v>0</v>
      </c>
      <c r="Z49" s="3">
        <f>IF(Z$3=0,0,INDEX(Sheet1!RawDataCols,$C49,Z$5)*$R49)</f>
        <v>0</v>
      </c>
      <c r="AA49" s="3">
        <f>IF(AA$3=0,0,INDEX(Sheet1!RawDataCols,$C49,AA$5)*$R49)</f>
        <v>0</v>
      </c>
      <c r="AB49" s="3">
        <f>IF(AB$3=0,0,INDEX(Sheet1!RawDataCols,$C49,AB$5)*$R49)</f>
        <v>0</v>
      </c>
      <c r="AC49" s="3">
        <f>IF(AC$3=0,0,INDEX(Sheet1!RawDataCols,$C49,AC$5)*$R49)</f>
        <v>0</v>
      </c>
      <c r="AD49" s="3">
        <f>IF(AD$3=0,0,INDEX(Sheet1!RawDataCols,$C49,AD$5)*$R49)</f>
        <v>0</v>
      </c>
      <c r="AE49" s="3">
        <f>IF(AE$3=0,0,INDEX(Sheet1!RawDataCols,$C49,AE$5)*$R49)</f>
        <v>0</v>
      </c>
      <c r="AF49" s="3">
        <f>IF(AF$3=0,0,INDEX(Sheet1!RawDataCols,$C49,AF$5)*$R49)</f>
        <v>0</v>
      </c>
      <c r="AG49" s="3">
        <f>IF(AG$3=0,0,INDEX(Sheet1!RawDataCols,$C49,AG$5)*$R49)</f>
        <v>0</v>
      </c>
      <c r="AH49" s="3">
        <f>IF(AH$3=0,0,INDEX(Sheet1!RawDataCols,$C49,AH$5)*$R49)</f>
        <v>0</v>
      </c>
      <c r="AI49" s="3">
        <f>IF(AI$3=0,0,INDEX(Sheet1!RawDataCols,$C49,AI$5)*$R49)</f>
        <v>0</v>
      </c>
      <c r="AJ49" s="3">
        <f>IF(AJ$3=0,0,INDEX(Sheet1!RawDataCols,$C49,AJ$5)*$R49)</f>
        <v>0</v>
      </c>
      <c r="AK49" s="3">
        <f>IF(AK$3=0,0,INDEX(Sheet1!RawDataCols,$C49,AK$5)*$R49)</f>
        <v>0</v>
      </c>
      <c r="AL49" s="3">
        <f>IF(AL$3=0,0,INDEX(Sheet1!RawDataCols,$C49,AL$5)*$R49)</f>
        <v>0</v>
      </c>
      <c r="AM49" s="3">
        <f>IF(AM$3=0,0,INDEX(Sheet1!RawDataCols,$C49,AM$5)*$R49)</f>
        <v>0</v>
      </c>
      <c r="AN49" s="3">
        <f>IF(AN$3=0,0,INDEX(Sheet1!RawDataCols,$C49,AN$5)*$R49)</f>
        <v>0</v>
      </c>
      <c r="AO49" s="3">
        <f>IF(AO$3=0,0,INDEX(Sheet1!RawDataCols,$C49,AO$5)*$R49)</f>
        <v>0</v>
      </c>
      <c r="AP49" s="3">
        <f>IF(AP$3=0,0,INDEX(Sheet1!RawDataCols,$C49,AP$5)*$R49)</f>
        <v>0</v>
      </c>
      <c r="AQ49" s="3">
        <f>IF(AQ$3=0,0,INDEX(Sheet1!RawDataCols,$C49,AQ$5)*$R49)</f>
        <v>0</v>
      </c>
      <c r="AR49" s="3">
        <f>IF(AR$3=0,0,INDEX(Sheet1!RawDataCols,$C49,AR$5)*$R49)</f>
        <v>0</v>
      </c>
      <c r="AS49" s="3">
        <f>IF(AS$3=0,0,INDEX(Sheet1!RawDataCols,$C49,AS$5)*$R49)</f>
        <v>0</v>
      </c>
      <c r="AT49" s="3">
        <f>IF(AT$3=0,0,INDEX(Sheet1!RawDataCols,$C49,AT$5)*$R49)</f>
        <v>0</v>
      </c>
      <c r="AU49" s="3">
        <f>IF(AU$3=0,0,INDEX(Sheet1!RawDataCols,$C49,AU$5)*$R49)</f>
        <v>0</v>
      </c>
      <c r="AV49" s="3">
        <f>IF(AV$3=0,0,INDEX(Sheet1!RawDataCols,$C49,AV$5)*$R49)</f>
        <v>0</v>
      </c>
      <c r="AW49" s="3">
        <f>IF(AW$3=0,0,INDEX(Sheet1!RawDataCols,$C49,AW$5)*$R49)</f>
        <v>0</v>
      </c>
      <c r="AX49" s="3">
        <f>IF(AX$3=0,0,INDEX(Sheet1!RawDataCols,$C49,AX$5)*$R49)</f>
        <v>0</v>
      </c>
      <c r="AY49" s="3">
        <f>IF(AY$3=0,0,INDEX(Sheet1!RawDataCols,$C49,AY$5)*$R49)</f>
        <v>0</v>
      </c>
      <c r="AZ49" s="3">
        <f>IF(AZ$3=0,0,INDEX(Sheet1!RawDataCols,$C49,AZ$5)*$R49)</f>
        <v>0</v>
      </c>
      <c r="BA49" s="3">
        <f>IF(BA$3=0,0,INDEX(Sheet1!RawDataCols,$C49,BA$5)*$R49)</f>
        <v>0</v>
      </c>
      <c r="BB49" s="3">
        <f>IF(BB$3=0,0,INDEX(Sheet1!RawDataCols,$C49,BB$5)*$R49)</f>
        <v>0</v>
      </c>
      <c r="BC49" s="3">
        <f>IF(BC$3=0,0,INDEX(Sheet1!RawDataCols,$C49,BC$5)*$R49)</f>
        <v>0</v>
      </c>
      <c r="BD49" s="3">
        <f>IF(BD$3=0,0,INDEX(Sheet1!RawDataCols,$C49,BD$5)*$R49)</f>
        <v>1669.09</v>
      </c>
      <c r="BE49" s="3">
        <f>IF(BE$3=0,0,INDEX(Sheet1!RawDataCols,$C49,BE$5)*$R49)</f>
        <v>0</v>
      </c>
      <c r="BF49" s="3">
        <f>IF(BF$3=0,0,INDEX(Sheet1!RawDataCols,$C49,BF$5)*$R49)</f>
        <v>0</v>
      </c>
      <c r="BG49" s="179">
        <f>IF(BG$3=0,0,INDEX(Sheet1!RawDataCols,$C49,BG$5)*$R49)</f>
        <v>1669.09</v>
      </c>
      <c r="BH49" s="33">
        <f t="shared" si="17"/>
        <v>0</v>
      </c>
      <c r="BI49" s="33">
        <f t="shared" si="18"/>
        <v>0</v>
      </c>
      <c r="BJ49" s="33">
        <f t="shared" si="19"/>
        <v>1669.09</v>
      </c>
      <c r="BK49" s="3">
        <f>IF(BK$3=0,0,INDEX(Sheet1!RawDataCols,$C49,BK$5)*$R49)</f>
        <v>0</v>
      </c>
      <c r="BL49" s="3">
        <f>IF(BL$3=0,0,INDEX(Sheet1!RawDataCols,$C49,BL$5)*$R49)</f>
        <v>0</v>
      </c>
      <c r="BM49" s="3">
        <f>IF(BM$3=0,0,INDEX(Sheet1!RawDataCols,$C49,BM$5)*$R49)</f>
        <v>0</v>
      </c>
      <c r="BN49" s="3">
        <f>IF(BN$3=0,0,INDEX(Sheet1!RawDataCols,$C49,BN$5)*$R49)</f>
        <v>6.8181250000000002</v>
      </c>
      <c r="BO49" s="3">
        <f>IF(BO$3=0,0,INDEX(Sheet1!RawDataCols,$C49,BO$5)*$R49)</f>
        <v>175.96250000000001</v>
      </c>
      <c r="BP49" s="3">
        <f>IF(BP$3=0,0,INDEX(Sheet1!RawDataCols,$C49,BP$5)*$R49)</f>
        <v>0</v>
      </c>
      <c r="BQ49" s="3">
        <f t="shared" si="20"/>
        <v>0</v>
      </c>
      <c r="BR49" s="3">
        <f t="shared" si="21"/>
        <v>0</v>
      </c>
      <c r="BS49" s="3">
        <f t="shared" si="22"/>
        <v>0</v>
      </c>
      <c r="BT49" s="3">
        <f t="shared" si="23"/>
        <v>0</v>
      </c>
      <c r="BU49" s="3" t="str">
        <f>INDEX(Sheet1!$BS$2:$BS$1000,MATCH($A49,Sheet1!$A$2:$A$1000,0))</f>
        <v>04</v>
      </c>
      <c r="BV49" s="3">
        <f>INDEX(Sheet1!$BT$2:$BT$1000,MATCH($A49,Sheet1!$A$2:$A$1000,0))</f>
        <v>0</v>
      </c>
    </row>
    <row r="50" spans="1:74" x14ac:dyDescent="0.2">
      <c r="A50" s="269" t="s">
        <v>582</v>
      </c>
      <c r="B50" s="3" t="e">
        <f>MATCH($A50,Sheet1!ACCOUNTNO,0)</f>
        <v>#N/A</v>
      </c>
      <c r="C50" s="3">
        <f t="shared" si="14"/>
        <v>65000</v>
      </c>
      <c r="D50" s="3">
        <f>IF(D$3=0,0,INDEX(Sheet1!RawDataCols,$C50,D$5))</f>
        <v>0</v>
      </c>
      <c r="E50" s="3">
        <f>IF(E$3=0,0,INDEX(Sheet1!RawDataCols,$C50,E$5))</f>
        <v>0</v>
      </c>
      <c r="F50" s="3">
        <f>IF(F$3=0,0,INDEX(Sheet1!RawDataCols,$C50,F$5))</f>
        <v>0</v>
      </c>
      <c r="G50" s="3">
        <f>IF(G$3=0,0,INDEX(Sheet1!RawDataCols,$C50,G$5))</f>
        <v>0</v>
      </c>
      <c r="H50" s="3">
        <f>IF(H$3=0,0,INDEX(Sheet1!RawDataCols,$C50,H$5))</f>
        <v>0</v>
      </c>
      <c r="I50" s="3">
        <f>IF(I$3=0,0,INDEX(Sheet1!RawDataCols,$C50,I$5))</f>
        <v>0</v>
      </c>
      <c r="J50" s="3">
        <f>IF(J$3=0,0,INDEX(Sheet1!RawDataCols,$C50,J$5))</f>
        <v>0</v>
      </c>
      <c r="K50" s="3">
        <f>IF(K$3=0,0,INDEX(Sheet1!RawDataCols,$C50,K$5))</f>
        <v>0</v>
      </c>
      <c r="L50" s="3">
        <f>IF(L$3=0,0,INDEX(Sheet1!RawDataCols,$C50,L$5))</f>
        <v>0</v>
      </c>
      <c r="M50" s="3">
        <f>IF(M$3=0,0,INDEX(Sheet1!RawDataCols,$C50,M$5))</f>
        <v>0</v>
      </c>
      <c r="N50" s="3">
        <f>IF(N$3=0,0,INDEX(Sheet1!RawDataCols,$C50,N$5))</f>
        <v>0</v>
      </c>
      <c r="O50" s="3">
        <f>INDEX(Sheet1!RawDataCols,$C50,O$5)</f>
        <v>0</v>
      </c>
      <c r="P50" s="3">
        <f>INDEX(Sheet1!RawDataCols,$C50,P$5)</f>
        <v>0</v>
      </c>
      <c r="Q50" s="3">
        <f>IF(Q$3=0,0,INDEX(Sheet1!RawDataCols,$C50,Q$5))</f>
        <v>0</v>
      </c>
      <c r="R50" s="3">
        <f t="shared" si="15"/>
        <v>1</v>
      </c>
      <c r="S50" s="3">
        <f t="shared" si="16"/>
        <v>-1</v>
      </c>
      <c r="T50" s="3">
        <f>IF(T$3=0,0,INDEX(Sheet1!RawDataCols,$C50,T$5)*$R50)</f>
        <v>0</v>
      </c>
      <c r="U50" s="3">
        <f>IF(U$3=0,0,INDEX(Sheet1!RawDataCols,$C50,U$5)*$R50)</f>
        <v>0</v>
      </c>
      <c r="V50" s="3">
        <f>IF(V$3=0,0,INDEX(Sheet1!RawDataCols,$C50,V$5)*$R50)</f>
        <v>0</v>
      </c>
      <c r="W50" s="3">
        <f>IF(W$3=0,0,INDEX(Sheet1!RawDataCols,$C50,W$5)*$R50)</f>
        <v>0</v>
      </c>
      <c r="X50" s="3">
        <f>IF(X$3=0,0,INDEX(Sheet1!RawDataCols,$C50,X$5)*$R50)</f>
        <v>0</v>
      </c>
      <c r="Y50" s="3">
        <f>IF(Y$3=0,0,INDEX(Sheet1!RawDataCols,$C50,Y$5)*$R50)</f>
        <v>0</v>
      </c>
      <c r="Z50" s="3">
        <f>IF(Z$3=0,0,INDEX(Sheet1!RawDataCols,$C50,Z$5)*$R50)</f>
        <v>0</v>
      </c>
      <c r="AA50" s="3">
        <f>IF(AA$3=0,0,INDEX(Sheet1!RawDataCols,$C50,AA$5)*$R50)</f>
        <v>0</v>
      </c>
      <c r="AB50" s="3">
        <f>IF(AB$3=0,0,INDEX(Sheet1!RawDataCols,$C50,AB$5)*$R50)</f>
        <v>0</v>
      </c>
      <c r="AC50" s="3">
        <f>IF(AC$3=0,0,INDEX(Sheet1!RawDataCols,$C50,AC$5)*$R50)</f>
        <v>0</v>
      </c>
      <c r="AD50" s="3">
        <f>IF(AD$3=0,0,INDEX(Sheet1!RawDataCols,$C50,AD$5)*$R50)</f>
        <v>0</v>
      </c>
      <c r="AE50" s="3">
        <f>IF(AE$3=0,0,INDEX(Sheet1!RawDataCols,$C50,AE$5)*$R50)</f>
        <v>0</v>
      </c>
      <c r="AF50" s="3">
        <f>IF(AF$3=0,0,INDEX(Sheet1!RawDataCols,$C50,AF$5)*$R50)</f>
        <v>0</v>
      </c>
      <c r="AG50" s="3">
        <f>IF(AG$3=0,0,INDEX(Sheet1!RawDataCols,$C50,AG$5)*$R50)</f>
        <v>0</v>
      </c>
      <c r="AH50" s="3">
        <f>IF(AH$3=0,0,INDEX(Sheet1!RawDataCols,$C50,AH$5)*$R50)</f>
        <v>0</v>
      </c>
      <c r="AI50" s="3">
        <f>IF(AI$3=0,0,INDEX(Sheet1!RawDataCols,$C50,AI$5)*$R50)</f>
        <v>0</v>
      </c>
      <c r="AJ50" s="3">
        <f>IF(AJ$3=0,0,INDEX(Sheet1!RawDataCols,$C50,AJ$5)*$R50)</f>
        <v>0</v>
      </c>
      <c r="AK50" s="3">
        <f>IF(AK$3=0,0,INDEX(Sheet1!RawDataCols,$C50,AK$5)*$R50)</f>
        <v>0</v>
      </c>
      <c r="AL50" s="3">
        <f>IF(AL$3=0,0,INDEX(Sheet1!RawDataCols,$C50,AL$5)*$R50)</f>
        <v>0</v>
      </c>
      <c r="AM50" s="3">
        <f>IF(AM$3=0,0,INDEX(Sheet1!RawDataCols,$C50,AM$5)*$R50)</f>
        <v>0</v>
      </c>
      <c r="AN50" s="3">
        <f>IF(AN$3=0,0,INDEX(Sheet1!RawDataCols,$C50,AN$5)*$R50)</f>
        <v>0</v>
      </c>
      <c r="AO50" s="3">
        <f>IF(AO$3=0,0,INDEX(Sheet1!RawDataCols,$C50,AO$5)*$R50)</f>
        <v>0</v>
      </c>
      <c r="AP50" s="3">
        <f>IF(AP$3=0,0,INDEX(Sheet1!RawDataCols,$C50,AP$5)*$R50)</f>
        <v>0</v>
      </c>
      <c r="AQ50" s="3">
        <f>IF(AQ$3=0,0,INDEX(Sheet1!RawDataCols,$C50,AQ$5)*$R50)</f>
        <v>0</v>
      </c>
      <c r="AR50" s="3">
        <f>IF(AR$3=0,0,INDEX(Sheet1!RawDataCols,$C50,AR$5)*$R50)</f>
        <v>0</v>
      </c>
      <c r="AS50" s="3">
        <f>IF(AS$3=0,0,INDEX(Sheet1!RawDataCols,$C50,AS$5)*$R50)</f>
        <v>0</v>
      </c>
      <c r="AT50" s="3">
        <f>IF(AT$3=0,0,INDEX(Sheet1!RawDataCols,$C50,AT$5)*$R50)</f>
        <v>0</v>
      </c>
      <c r="AU50" s="3">
        <f>IF(AU$3=0,0,INDEX(Sheet1!RawDataCols,$C50,AU$5)*$R50)</f>
        <v>0</v>
      </c>
      <c r="AV50" s="3">
        <f>IF(AV$3=0,0,INDEX(Sheet1!RawDataCols,$C50,AV$5)*$R50)</f>
        <v>0</v>
      </c>
      <c r="AW50" s="3">
        <f>IF(AW$3=0,0,INDEX(Sheet1!RawDataCols,$C50,AW$5)*$R50)</f>
        <v>0</v>
      </c>
      <c r="AX50" s="3">
        <f>IF(AX$3=0,0,INDEX(Sheet1!RawDataCols,$C50,AX$5)*$R50)</f>
        <v>0</v>
      </c>
      <c r="AY50" s="3">
        <f>IF(AY$3=0,0,INDEX(Sheet1!RawDataCols,$C50,AY$5)*$R50)</f>
        <v>0</v>
      </c>
      <c r="AZ50" s="3">
        <f>IF(AZ$3=0,0,INDEX(Sheet1!RawDataCols,$C50,AZ$5)*$R50)</f>
        <v>0</v>
      </c>
      <c r="BA50" s="3">
        <f>IF(BA$3=0,0,INDEX(Sheet1!RawDataCols,$C50,BA$5)*$R50)</f>
        <v>0</v>
      </c>
      <c r="BB50" s="3">
        <f>IF(BB$3=0,0,INDEX(Sheet1!RawDataCols,$C50,BB$5)*$R50)</f>
        <v>0</v>
      </c>
      <c r="BC50" s="3">
        <f>IF(BC$3=0,0,INDEX(Sheet1!RawDataCols,$C50,BC$5)*$R50)</f>
        <v>0</v>
      </c>
      <c r="BD50" s="3">
        <f>IF(BD$3=0,0,INDEX(Sheet1!RawDataCols,$C50,BD$5)*$R50)</f>
        <v>0</v>
      </c>
      <c r="BE50" s="3">
        <f>IF(BE$3=0,0,INDEX(Sheet1!RawDataCols,$C50,BE$5)*$R50)</f>
        <v>0</v>
      </c>
      <c r="BF50" s="3">
        <f>IF(BF$3=0,0,INDEX(Sheet1!RawDataCols,$C50,BF$5)*$R50)</f>
        <v>0</v>
      </c>
      <c r="BG50" s="179">
        <f>IF(BG$3=0,0,INDEX(Sheet1!RawDataCols,$C50,BG$5)*$R50)</f>
        <v>0</v>
      </c>
      <c r="BH50" s="33">
        <f t="shared" si="17"/>
        <v>0</v>
      </c>
      <c r="BI50" s="33">
        <f t="shared" si="18"/>
        <v>0</v>
      </c>
      <c r="BJ50" s="33">
        <f t="shared" si="19"/>
        <v>0</v>
      </c>
      <c r="BK50" s="3">
        <f>IF(BK$3=0,0,INDEX(Sheet1!RawDataCols,$C50,BK$5)*$R50)</f>
        <v>0</v>
      </c>
      <c r="BL50" s="3">
        <f>IF(BL$3=0,0,INDEX(Sheet1!RawDataCols,$C50,BL$5)*$R50)</f>
        <v>0</v>
      </c>
      <c r="BM50" s="3">
        <f>IF(BM$3=0,0,INDEX(Sheet1!RawDataCols,$C50,BM$5)*$R50)</f>
        <v>0</v>
      </c>
      <c r="BN50" s="3">
        <f>IF(BN$3=0,0,INDEX(Sheet1!RawDataCols,$C50,BN$5)*$R50)</f>
        <v>0</v>
      </c>
      <c r="BO50" s="3">
        <f>IF(BO$3=0,0,INDEX(Sheet1!RawDataCols,$C50,BO$5)*$R50)</f>
        <v>0</v>
      </c>
      <c r="BP50" s="3">
        <f>IF(BP$3=0,0,INDEX(Sheet1!RawDataCols,$C50,BP$5)*$R50)</f>
        <v>0</v>
      </c>
      <c r="BQ50" s="3">
        <f t="shared" si="20"/>
        <v>0</v>
      </c>
      <c r="BR50" s="3">
        <f t="shared" si="21"/>
        <v>0</v>
      </c>
      <c r="BS50" s="3">
        <f t="shared" si="22"/>
        <v>0</v>
      </c>
      <c r="BT50" s="3">
        <f t="shared" si="23"/>
        <v>0</v>
      </c>
      <c r="BU50" s="3" t="e">
        <f>INDEX(Sheet1!$BS$2:$BS$1000,MATCH($A50,Sheet1!$A$2:$A$1000,0))</f>
        <v>#N/A</v>
      </c>
      <c r="BV50" s="3" t="e">
        <f>INDEX(Sheet1!$BT$2:$BT$1000,MATCH($A50,Sheet1!$A$2:$A$1000,0))</f>
        <v>#N/A</v>
      </c>
    </row>
    <row r="51" spans="1:74" x14ac:dyDescent="0.2">
      <c r="A51" s="11" t="s">
        <v>583</v>
      </c>
      <c r="B51" s="3">
        <f>MATCH($A51,Sheet1!ACCOUNTNO,0)</f>
        <v>73</v>
      </c>
      <c r="C51" s="3">
        <f t="shared" si="14"/>
        <v>73</v>
      </c>
      <c r="D51" s="3" t="str">
        <f>IF(D$3=0,0,INDEX(Sheet1!RawDataCols,$C51,D$5))</f>
        <v>14260D04</v>
      </c>
      <c r="E51" s="3" t="str">
        <f>IF(E$3=0,0,INDEX(Sheet1!RawDataCols,$C51,E$5))</f>
        <v xml:space="preserve">14260          </v>
      </c>
      <c r="F51" s="3" t="str">
        <f>IF(F$3=0,0,INDEX(Sheet1!RawDataCols,$C51,F$5))</f>
        <v xml:space="preserve">D04            </v>
      </c>
      <c r="G51" s="3" t="str">
        <f>IF(G$3=0,0,INDEX(Sheet1!RawDataCols,$C51,G$5))</f>
        <v xml:space="preserve">               </v>
      </c>
      <c r="H51" s="3" t="str">
        <f>IF(H$3=0,0,INDEX(Sheet1!RawDataCols,$C51,H$5))</f>
        <v xml:space="preserve">               </v>
      </c>
      <c r="I51" s="3" t="str">
        <f>IF(I$3=0,0,INDEX(Sheet1!RawDataCols,$C51,I$5))</f>
        <v xml:space="preserve">               </v>
      </c>
      <c r="J51" s="3" t="str">
        <f>IF(J$3=0,0,INDEX(Sheet1!RawDataCols,$C51,J$5))</f>
        <v xml:space="preserve">               </v>
      </c>
      <c r="K51" s="3" t="str">
        <f>IF(K$3=0,0,INDEX(Sheet1!RawDataCols,$C51,K$5))</f>
        <v xml:space="preserve">               </v>
      </c>
      <c r="L51" s="3" t="str">
        <f>IF(L$3=0,0,INDEX(Sheet1!RawDataCols,$C51,L$5))</f>
        <v xml:space="preserve">               </v>
      </c>
      <c r="M51" s="3" t="str">
        <f>IF(M$3=0,0,INDEX(Sheet1!RawDataCols,$C51,M$5))</f>
        <v xml:space="preserve">F012  </v>
      </c>
      <c r="N51" s="3" t="str">
        <f>IF(N$3=0,0,INDEX(Sheet1!RawDataCols,$C51,N$5))</f>
        <v>Printing-Form Magazine</v>
      </c>
      <c r="O51" s="3">
        <f>INDEX(Sheet1!RawDataCols,$C51,O$5)</f>
        <v>9</v>
      </c>
      <c r="P51" s="3" t="str">
        <f>INDEX(Sheet1!RawDataCols,$C51,P$5)</f>
        <v>Cost of Sales</v>
      </c>
      <c r="Q51" s="3" t="str">
        <f>IF(Q$3=0,0,INDEX(Sheet1!RawDataCols,$C51,Q$5))</f>
        <v>I</v>
      </c>
      <c r="R51" s="3">
        <f t="shared" si="15"/>
        <v>1</v>
      </c>
      <c r="S51" s="3">
        <f t="shared" si="16"/>
        <v>-1</v>
      </c>
      <c r="T51" s="3">
        <f>IF(T$3=0,0,INDEX(Sheet1!RawDataCols,$C51,T$5)*$R51)</f>
        <v>0</v>
      </c>
      <c r="U51" s="3">
        <f>IF(U$3=0,0,INDEX(Sheet1!RawDataCols,$C51,U$5)*$R51)</f>
        <v>0</v>
      </c>
      <c r="V51" s="3">
        <f>IF(V$3=0,0,INDEX(Sheet1!RawDataCols,$C51,V$5)*$R51)</f>
        <v>0</v>
      </c>
      <c r="W51" s="3">
        <f>IF(W$3=0,0,INDEX(Sheet1!RawDataCols,$C51,W$5)*$R51)</f>
        <v>0</v>
      </c>
      <c r="X51" s="3">
        <f>IF(X$3=0,0,INDEX(Sheet1!RawDataCols,$C51,X$5)*$R51)</f>
        <v>0</v>
      </c>
      <c r="Y51" s="3">
        <f>IF(Y$3=0,0,INDEX(Sheet1!RawDataCols,$C51,Y$5)*$R51)</f>
        <v>0</v>
      </c>
      <c r="Z51" s="3">
        <f>IF(Z$3=0,0,INDEX(Sheet1!RawDataCols,$C51,Z$5)*$R51)</f>
        <v>0</v>
      </c>
      <c r="AA51" s="3">
        <f>IF(AA$3=0,0,INDEX(Sheet1!RawDataCols,$C51,AA$5)*$R51)</f>
        <v>0</v>
      </c>
      <c r="AB51" s="3">
        <f>IF(AB$3=0,0,INDEX(Sheet1!RawDataCols,$C51,AB$5)*$R51)</f>
        <v>0</v>
      </c>
      <c r="AC51" s="3">
        <f>IF(AC$3=0,0,INDEX(Sheet1!RawDataCols,$C51,AC$5)*$R51)</f>
        <v>0</v>
      </c>
      <c r="AD51" s="3">
        <f>IF(AD$3=0,0,INDEX(Sheet1!RawDataCols,$C51,AD$5)*$R51)</f>
        <v>0</v>
      </c>
      <c r="AE51" s="3">
        <f>IF(AE$3=0,0,INDEX(Sheet1!RawDataCols,$C51,AE$5)*$R51)</f>
        <v>0</v>
      </c>
      <c r="AF51" s="3">
        <f>IF(AF$3=0,0,INDEX(Sheet1!RawDataCols,$C51,AF$5)*$R51)</f>
        <v>0</v>
      </c>
      <c r="AG51" s="3">
        <f>IF(AG$3=0,0,INDEX(Sheet1!RawDataCols,$C51,AG$5)*$R51)</f>
        <v>0</v>
      </c>
      <c r="AH51" s="3">
        <f>IF(AH$3=0,0,INDEX(Sheet1!RawDataCols,$C51,AH$5)*$R51)</f>
        <v>0</v>
      </c>
      <c r="AI51" s="3">
        <f>IF(AI$3=0,0,INDEX(Sheet1!RawDataCols,$C51,AI$5)*$R51)</f>
        <v>0</v>
      </c>
      <c r="AJ51" s="3">
        <f>IF(AJ$3=0,0,INDEX(Sheet1!RawDataCols,$C51,AJ$5)*$R51)</f>
        <v>0</v>
      </c>
      <c r="AK51" s="3">
        <f>IF(AK$3=0,0,INDEX(Sheet1!RawDataCols,$C51,AK$5)*$R51)</f>
        <v>0</v>
      </c>
      <c r="AL51" s="3">
        <f>IF(AL$3=0,0,INDEX(Sheet1!RawDataCols,$C51,AL$5)*$R51)</f>
        <v>0</v>
      </c>
      <c r="AM51" s="3">
        <f>IF(AM$3=0,0,INDEX(Sheet1!RawDataCols,$C51,AM$5)*$R51)</f>
        <v>0</v>
      </c>
      <c r="AN51" s="3">
        <f>IF(AN$3=0,0,INDEX(Sheet1!RawDataCols,$C51,AN$5)*$R51)</f>
        <v>0</v>
      </c>
      <c r="AO51" s="3">
        <f>IF(AO$3=0,0,INDEX(Sheet1!RawDataCols,$C51,AO$5)*$R51)</f>
        <v>0</v>
      </c>
      <c r="AP51" s="3">
        <f>IF(AP$3=0,0,INDEX(Sheet1!RawDataCols,$C51,AP$5)*$R51)</f>
        <v>0</v>
      </c>
      <c r="AQ51" s="3">
        <f>IF(AQ$3=0,0,INDEX(Sheet1!RawDataCols,$C51,AQ$5)*$R51)</f>
        <v>0</v>
      </c>
      <c r="AR51" s="3">
        <f>IF(AR$3=0,0,INDEX(Sheet1!RawDataCols,$C51,AR$5)*$R51)</f>
        <v>0</v>
      </c>
      <c r="AS51" s="3">
        <f>IF(AS$3=0,0,INDEX(Sheet1!RawDataCols,$C51,AS$5)*$R51)</f>
        <v>0</v>
      </c>
      <c r="AT51" s="3">
        <f>IF(AT$3=0,0,INDEX(Sheet1!RawDataCols,$C51,AT$5)*$R51)</f>
        <v>0</v>
      </c>
      <c r="AU51" s="3">
        <f>IF(AU$3=0,0,INDEX(Sheet1!RawDataCols,$C51,AU$5)*$R51)</f>
        <v>0</v>
      </c>
      <c r="AV51" s="3">
        <f>IF(AV$3=0,0,INDEX(Sheet1!RawDataCols,$C51,AV$5)*$R51)</f>
        <v>0</v>
      </c>
      <c r="AW51" s="3">
        <f>IF(AW$3=0,0,INDEX(Sheet1!RawDataCols,$C51,AW$5)*$R51)</f>
        <v>0</v>
      </c>
      <c r="AX51" s="3">
        <f>IF(AX$3=0,0,INDEX(Sheet1!RawDataCols,$C51,AX$5)*$R51)</f>
        <v>0</v>
      </c>
      <c r="AY51" s="3">
        <f>IF(AY$3=0,0,INDEX(Sheet1!RawDataCols,$C51,AY$5)*$R51)</f>
        <v>0</v>
      </c>
      <c r="AZ51" s="3">
        <f>IF(AZ$3=0,0,INDEX(Sheet1!RawDataCols,$C51,AZ$5)*$R51)</f>
        <v>0</v>
      </c>
      <c r="BA51" s="3">
        <f>IF(BA$3=0,0,INDEX(Sheet1!RawDataCols,$C51,BA$5)*$R51)</f>
        <v>0</v>
      </c>
      <c r="BB51" s="3">
        <f>IF(BB$3=0,0,INDEX(Sheet1!RawDataCols,$C51,BB$5)*$R51)</f>
        <v>0</v>
      </c>
      <c r="BC51" s="3">
        <f>IF(BC$3=0,0,INDEX(Sheet1!RawDataCols,$C51,BC$5)*$R51)</f>
        <v>0</v>
      </c>
      <c r="BD51" s="3">
        <f>IF(BD$3=0,0,INDEX(Sheet1!RawDataCols,$C51,BD$5)*$R51)</f>
        <v>0</v>
      </c>
      <c r="BE51" s="3">
        <f>IF(BE$3=0,0,INDEX(Sheet1!RawDataCols,$C51,BE$5)*$R51)</f>
        <v>0</v>
      </c>
      <c r="BF51" s="3">
        <f>IF(BF$3=0,0,INDEX(Sheet1!RawDataCols,$C51,BF$5)*$R51)</f>
        <v>0</v>
      </c>
      <c r="BG51" s="179">
        <f>IF(BG$3=0,0,INDEX(Sheet1!RawDataCols,$C51,BG$5)*$R51)</f>
        <v>0</v>
      </c>
      <c r="BH51" s="33">
        <f t="shared" si="17"/>
        <v>0</v>
      </c>
      <c r="BI51" s="33">
        <f t="shared" si="18"/>
        <v>0</v>
      </c>
      <c r="BJ51" s="33">
        <f t="shared" si="19"/>
        <v>0</v>
      </c>
      <c r="BK51" s="3">
        <f>IF(BK$3=0,0,INDEX(Sheet1!RawDataCols,$C51,BK$5)*$R51)</f>
        <v>0</v>
      </c>
      <c r="BL51" s="3">
        <f>IF(BL$3=0,0,INDEX(Sheet1!RawDataCols,$C51,BL$5)*$R51)</f>
        <v>710.625</v>
      </c>
      <c r="BM51" s="3">
        <f>IF(BM$3=0,0,INDEX(Sheet1!RawDataCols,$C51,BM$5)*$R51)</f>
        <v>678.125</v>
      </c>
      <c r="BN51" s="3">
        <f>IF(BN$3=0,0,INDEX(Sheet1!RawDataCols,$C51,BN$5)*$R51)</f>
        <v>631.25</v>
      </c>
      <c r="BO51" s="3">
        <f>IF(BO$3=0,0,INDEX(Sheet1!RawDataCols,$C51,BO$5)*$R51)</f>
        <v>0</v>
      </c>
      <c r="BP51" s="3">
        <f>IF(BP$3=0,0,INDEX(Sheet1!RawDataCols,$C51,BP$5)*$R51)</f>
        <v>11370</v>
      </c>
      <c r="BQ51" s="3">
        <f t="shared" si="20"/>
        <v>0</v>
      </c>
      <c r="BR51" s="3">
        <f t="shared" si="21"/>
        <v>0</v>
      </c>
      <c r="BS51" s="3">
        <f t="shared" si="22"/>
        <v>0</v>
      </c>
      <c r="BT51" s="3">
        <f t="shared" si="23"/>
        <v>0</v>
      </c>
      <c r="BU51" s="3" t="str">
        <f>INDEX(Sheet1!$BS$2:$BS$1000,MATCH($A51,Sheet1!$A$2:$A$1000,0))</f>
        <v>04</v>
      </c>
      <c r="BV51" s="3">
        <f>INDEX(Sheet1!$BT$2:$BT$1000,MATCH($A51,Sheet1!$A$2:$A$1000,0))</f>
        <v>0</v>
      </c>
    </row>
    <row r="52" spans="1:74" x14ac:dyDescent="0.2">
      <c r="A52" s="11" t="s">
        <v>584</v>
      </c>
      <c r="B52" s="3">
        <f>MATCH($A52,Sheet1!ACCOUNTNO,0)</f>
        <v>74</v>
      </c>
      <c r="C52" s="3">
        <f t="shared" si="14"/>
        <v>74</v>
      </c>
      <c r="D52" s="3" t="str">
        <f>IF(D$3=0,0,INDEX(Sheet1!RawDataCols,$C52,D$5))</f>
        <v>14260D05</v>
      </c>
      <c r="E52" s="3" t="str">
        <f>IF(E$3=0,0,INDEX(Sheet1!RawDataCols,$C52,E$5))</f>
        <v xml:space="preserve">14260          </v>
      </c>
      <c r="F52" s="3" t="str">
        <f>IF(F$3=0,0,INDEX(Sheet1!RawDataCols,$C52,F$5))</f>
        <v xml:space="preserve">D05            </v>
      </c>
      <c r="G52" s="3" t="str">
        <f>IF(G$3=0,0,INDEX(Sheet1!RawDataCols,$C52,G$5))</f>
        <v xml:space="preserve">               </v>
      </c>
      <c r="H52" s="3" t="str">
        <f>IF(H$3=0,0,INDEX(Sheet1!RawDataCols,$C52,H$5))</f>
        <v xml:space="preserve">               </v>
      </c>
      <c r="I52" s="3" t="str">
        <f>IF(I$3=0,0,INDEX(Sheet1!RawDataCols,$C52,I$5))</f>
        <v xml:space="preserve">               </v>
      </c>
      <c r="J52" s="3" t="str">
        <f>IF(J$3=0,0,INDEX(Sheet1!RawDataCols,$C52,J$5))</f>
        <v xml:space="preserve">               </v>
      </c>
      <c r="K52" s="3" t="str">
        <f>IF(K$3=0,0,INDEX(Sheet1!RawDataCols,$C52,K$5))</f>
        <v xml:space="preserve">               </v>
      </c>
      <c r="L52" s="3" t="str">
        <f>IF(L$3=0,0,INDEX(Sheet1!RawDataCols,$C52,L$5))</f>
        <v xml:space="preserve">               </v>
      </c>
      <c r="M52" s="3" t="str">
        <f>IF(M$3=0,0,INDEX(Sheet1!RawDataCols,$C52,M$5))</f>
        <v xml:space="preserve">F012  </v>
      </c>
      <c r="N52" s="3" t="str">
        <f>IF(N$3=0,0,INDEX(Sheet1!RawDataCols,$C52,N$5))</f>
        <v>Membership Fee - Luxury Magazine</v>
      </c>
      <c r="O52" s="3">
        <f>INDEX(Sheet1!RawDataCols,$C52,O$5)</f>
        <v>9</v>
      </c>
      <c r="P52" s="3" t="str">
        <f>INDEX(Sheet1!RawDataCols,$C52,P$5)</f>
        <v>Cost of Sales</v>
      </c>
      <c r="Q52" s="3" t="str">
        <f>IF(Q$3=0,0,INDEX(Sheet1!RawDataCols,$C52,Q$5))</f>
        <v>I</v>
      </c>
      <c r="R52" s="3">
        <f t="shared" si="15"/>
        <v>1</v>
      </c>
      <c r="S52" s="3">
        <f t="shared" si="16"/>
        <v>-1</v>
      </c>
      <c r="T52" s="3">
        <f>IF(T$3=0,0,INDEX(Sheet1!RawDataCols,$C52,T$5)*$R52)</f>
        <v>0</v>
      </c>
      <c r="U52" s="3">
        <f>IF(U$3=0,0,INDEX(Sheet1!RawDataCols,$C52,U$5)*$R52)</f>
        <v>0</v>
      </c>
      <c r="V52" s="3">
        <f>IF(V$3=0,0,INDEX(Sheet1!RawDataCols,$C52,V$5)*$R52)</f>
        <v>0</v>
      </c>
      <c r="W52" s="3">
        <f>IF(W$3=0,0,INDEX(Sheet1!RawDataCols,$C52,W$5)*$R52)</f>
        <v>0</v>
      </c>
      <c r="X52" s="3">
        <f>IF(X$3=0,0,INDEX(Sheet1!RawDataCols,$C52,X$5)*$R52)</f>
        <v>0</v>
      </c>
      <c r="Y52" s="3">
        <f>IF(Y$3=0,0,INDEX(Sheet1!RawDataCols,$C52,Y$5)*$R52)</f>
        <v>0</v>
      </c>
      <c r="Z52" s="3">
        <f>IF(Z$3=0,0,INDEX(Sheet1!RawDataCols,$C52,Z$5)*$R52)</f>
        <v>0</v>
      </c>
      <c r="AA52" s="3">
        <f>IF(AA$3=0,0,INDEX(Sheet1!RawDataCols,$C52,AA$5)*$R52)</f>
        <v>0</v>
      </c>
      <c r="AB52" s="3">
        <f>IF(AB$3=0,0,INDEX(Sheet1!RawDataCols,$C52,AB$5)*$R52)</f>
        <v>0</v>
      </c>
      <c r="AC52" s="3">
        <f>IF(AC$3=0,0,INDEX(Sheet1!RawDataCols,$C52,AC$5)*$R52)</f>
        <v>0</v>
      </c>
      <c r="AD52" s="3">
        <f>IF(AD$3=0,0,INDEX(Sheet1!RawDataCols,$C52,AD$5)*$R52)</f>
        <v>0</v>
      </c>
      <c r="AE52" s="3">
        <f>IF(AE$3=0,0,INDEX(Sheet1!RawDataCols,$C52,AE$5)*$R52)</f>
        <v>0</v>
      </c>
      <c r="AF52" s="3">
        <f>IF(AF$3=0,0,INDEX(Sheet1!RawDataCols,$C52,AF$5)*$R52)</f>
        <v>0</v>
      </c>
      <c r="AG52" s="3">
        <f>IF(AG$3=0,0,INDEX(Sheet1!RawDataCols,$C52,AG$5)*$R52)</f>
        <v>0</v>
      </c>
      <c r="AH52" s="3">
        <f>IF(AH$3=0,0,INDEX(Sheet1!RawDataCols,$C52,AH$5)*$R52)</f>
        <v>0</v>
      </c>
      <c r="AI52" s="3">
        <f>IF(AI$3=0,0,INDEX(Sheet1!RawDataCols,$C52,AI$5)*$R52)</f>
        <v>0</v>
      </c>
      <c r="AJ52" s="3">
        <f>IF(AJ$3=0,0,INDEX(Sheet1!RawDataCols,$C52,AJ$5)*$R52)</f>
        <v>0</v>
      </c>
      <c r="AK52" s="3">
        <f>IF(AK$3=0,0,INDEX(Sheet1!RawDataCols,$C52,AK$5)*$R52)</f>
        <v>0</v>
      </c>
      <c r="AL52" s="3">
        <f>IF(AL$3=0,0,INDEX(Sheet1!RawDataCols,$C52,AL$5)*$R52)</f>
        <v>0</v>
      </c>
      <c r="AM52" s="3">
        <f>IF(AM$3=0,0,INDEX(Sheet1!RawDataCols,$C52,AM$5)*$R52)</f>
        <v>0</v>
      </c>
      <c r="AN52" s="3">
        <f>IF(AN$3=0,0,INDEX(Sheet1!RawDataCols,$C52,AN$5)*$R52)</f>
        <v>0</v>
      </c>
      <c r="AO52" s="3">
        <f>IF(AO$3=0,0,INDEX(Sheet1!RawDataCols,$C52,AO$5)*$R52)</f>
        <v>0</v>
      </c>
      <c r="AP52" s="3">
        <f>IF(AP$3=0,0,INDEX(Sheet1!RawDataCols,$C52,AP$5)*$R52)</f>
        <v>0</v>
      </c>
      <c r="AQ52" s="3">
        <f>IF(AQ$3=0,0,INDEX(Sheet1!RawDataCols,$C52,AQ$5)*$R52)</f>
        <v>0</v>
      </c>
      <c r="AR52" s="3">
        <f>IF(AR$3=0,0,INDEX(Sheet1!RawDataCols,$C52,AR$5)*$R52)</f>
        <v>0</v>
      </c>
      <c r="AS52" s="3">
        <f>IF(AS$3=0,0,INDEX(Sheet1!RawDataCols,$C52,AS$5)*$R52)</f>
        <v>0</v>
      </c>
      <c r="AT52" s="3">
        <f>IF(AT$3=0,0,INDEX(Sheet1!RawDataCols,$C52,AT$5)*$R52)</f>
        <v>0</v>
      </c>
      <c r="AU52" s="3">
        <f>IF(AU$3=0,0,INDEX(Sheet1!RawDataCols,$C52,AU$5)*$R52)</f>
        <v>0</v>
      </c>
      <c r="AV52" s="3">
        <f>IF(AV$3=0,0,INDEX(Sheet1!RawDataCols,$C52,AV$5)*$R52)</f>
        <v>0</v>
      </c>
      <c r="AW52" s="3">
        <f>IF(AW$3=0,0,INDEX(Sheet1!RawDataCols,$C52,AW$5)*$R52)</f>
        <v>0</v>
      </c>
      <c r="AX52" s="3">
        <f>IF(AX$3=0,0,INDEX(Sheet1!RawDataCols,$C52,AX$5)*$R52)</f>
        <v>0</v>
      </c>
      <c r="AY52" s="3">
        <f>IF(AY$3=0,0,INDEX(Sheet1!RawDataCols,$C52,AY$5)*$R52)</f>
        <v>0</v>
      </c>
      <c r="AZ52" s="3">
        <f>IF(AZ$3=0,0,INDEX(Sheet1!RawDataCols,$C52,AZ$5)*$R52)</f>
        <v>0</v>
      </c>
      <c r="BA52" s="3">
        <f>IF(BA$3=0,0,INDEX(Sheet1!RawDataCols,$C52,BA$5)*$R52)</f>
        <v>0</v>
      </c>
      <c r="BB52" s="3">
        <f>IF(BB$3=0,0,INDEX(Sheet1!RawDataCols,$C52,BB$5)*$R52)</f>
        <v>0</v>
      </c>
      <c r="BC52" s="3">
        <f>IF(BC$3=0,0,INDEX(Sheet1!RawDataCols,$C52,BC$5)*$R52)</f>
        <v>0</v>
      </c>
      <c r="BD52" s="3">
        <f>IF(BD$3=0,0,INDEX(Sheet1!RawDataCols,$C52,BD$5)*$R52)</f>
        <v>0</v>
      </c>
      <c r="BE52" s="3">
        <f>IF(BE$3=0,0,INDEX(Sheet1!RawDataCols,$C52,BE$5)*$R52)</f>
        <v>0</v>
      </c>
      <c r="BF52" s="3">
        <f>IF(BF$3=0,0,INDEX(Sheet1!RawDataCols,$C52,BF$5)*$R52)</f>
        <v>0</v>
      </c>
      <c r="BG52" s="179">
        <f>IF(BG$3=0,0,INDEX(Sheet1!RawDataCols,$C52,BG$5)*$R52)</f>
        <v>0</v>
      </c>
      <c r="BH52" s="33">
        <f t="shared" si="17"/>
        <v>0</v>
      </c>
      <c r="BI52" s="33">
        <f t="shared" si="18"/>
        <v>0</v>
      </c>
      <c r="BJ52" s="33">
        <f t="shared" si="19"/>
        <v>0</v>
      </c>
      <c r="BK52" s="3">
        <f>IF(BK$3=0,0,INDEX(Sheet1!RawDataCols,$C52,BK$5)*$R52)</f>
        <v>0</v>
      </c>
      <c r="BL52" s="3">
        <f>IF(BL$3=0,0,INDEX(Sheet1!RawDataCols,$C52,BL$5)*$R52)</f>
        <v>0</v>
      </c>
      <c r="BM52" s="3">
        <f>IF(BM$3=0,0,INDEX(Sheet1!RawDataCols,$C52,BM$5)*$R52)</f>
        <v>0</v>
      </c>
      <c r="BN52" s="3">
        <f>IF(BN$3=0,0,INDEX(Sheet1!RawDataCols,$C52,BN$5)*$R52)</f>
        <v>0</v>
      </c>
      <c r="BO52" s="3">
        <f>IF(BO$3=0,0,INDEX(Sheet1!RawDataCols,$C52,BO$5)*$R52)</f>
        <v>312.5</v>
      </c>
      <c r="BP52" s="3">
        <f>IF(BP$3=0,0,INDEX(Sheet1!RawDataCols,$C52,BP$5)*$R52)</f>
        <v>0</v>
      </c>
      <c r="BQ52" s="3">
        <f t="shared" si="20"/>
        <v>0</v>
      </c>
      <c r="BR52" s="3">
        <f t="shared" si="21"/>
        <v>0</v>
      </c>
      <c r="BS52" s="3">
        <f t="shared" si="22"/>
        <v>0</v>
      </c>
      <c r="BT52" s="3">
        <f t="shared" si="23"/>
        <v>0</v>
      </c>
      <c r="BU52" s="3" t="str">
        <f>INDEX(Sheet1!$BS$2:$BS$1000,MATCH($A52,Sheet1!$A$2:$A$1000,0))</f>
        <v>04</v>
      </c>
      <c r="BV52" s="3">
        <f>INDEX(Sheet1!$BT$2:$BT$1000,MATCH($A52,Sheet1!$A$2:$A$1000,0))</f>
        <v>0</v>
      </c>
    </row>
    <row r="53" spans="1:74" x14ac:dyDescent="0.2">
      <c r="A53" s="269" t="s">
        <v>585</v>
      </c>
      <c r="B53" s="3">
        <f>MATCH($A53,Sheet1!ACCOUNTNO,0)</f>
        <v>75</v>
      </c>
      <c r="C53" s="3">
        <f t="shared" si="14"/>
        <v>75</v>
      </c>
      <c r="D53" s="3" t="str">
        <f>IF(D$3=0,0,INDEX(Sheet1!RawDataCols,$C53,D$5))</f>
        <v>14260D06</v>
      </c>
      <c r="E53" s="3" t="str">
        <f>IF(E$3=0,0,INDEX(Sheet1!RawDataCols,$C53,E$5))</f>
        <v xml:space="preserve">14260          </v>
      </c>
      <c r="F53" s="3" t="str">
        <f>IF(F$3=0,0,INDEX(Sheet1!RawDataCols,$C53,F$5))</f>
        <v xml:space="preserve">D06            </v>
      </c>
      <c r="G53" s="3" t="str">
        <f>IF(G$3=0,0,INDEX(Sheet1!RawDataCols,$C53,G$5))</f>
        <v xml:space="preserve">               </v>
      </c>
      <c r="H53" s="3" t="str">
        <f>IF(H$3=0,0,INDEX(Sheet1!RawDataCols,$C53,H$5))</f>
        <v xml:space="preserve">               </v>
      </c>
      <c r="I53" s="3" t="str">
        <f>IF(I$3=0,0,INDEX(Sheet1!RawDataCols,$C53,I$5))</f>
        <v xml:space="preserve">               </v>
      </c>
      <c r="J53" s="3" t="str">
        <f>IF(J$3=0,0,INDEX(Sheet1!RawDataCols,$C53,J$5))</f>
        <v xml:space="preserve">               </v>
      </c>
      <c r="K53" s="3" t="str">
        <f>IF(K$3=0,0,INDEX(Sheet1!RawDataCols,$C53,K$5))</f>
        <v xml:space="preserve">               </v>
      </c>
      <c r="L53" s="3" t="str">
        <f>IF(L$3=0,0,INDEX(Sheet1!RawDataCols,$C53,L$5))</f>
        <v xml:space="preserve">               </v>
      </c>
      <c r="M53" s="3" t="str">
        <f>IF(M$3=0,0,INDEX(Sheet1!RawDataCols,$C53,M$5))</f>
        <v xml:space="preserve">F012  </v>
      </c>
      <c r="N53" s="3" t="str">
        <f>IF(N$3=0,0,INDEX(Sheet1!RawDataCols,$C53,N$5))</f>
        <v>Printing-Foodland</v>
      </c>
      <c r="O53" s="3">
        <f>INDEX(Sheet1!RawDataCols,$C53,O$5)</f>
        <v>9</v>
      </c>
      <c r="P53" s="3" t="str">
        <f>INDEX(Sheet1!RawDataCols,$C53,P$5)</f>
        <v>Cost of Sales</v>
      </c>
      <c r="Q53" s="3" t="str">
        <f>IF(Q$3=0,0,INDEX(Sheet1!RawDataCols,$C53,Q$5))</f>
        <v>I</v>
      </c>
      <c r="R53" s="3">
        <f t="shared" si="15"/>
        <v>1</v>
      </c>
      <c r="S53" s="3">
        <f t="shared" si="16"/>
        <v>-1</v>
      </c>
      <c r="T53" s="3">
        <f>IF(T$3=0,0,INDEX(Sheet1!RawDataCols,$C53,T$5)*$R53)</f>
        <v>0</v>
      </c>
      <c r="U53" s="3">
        <f>IF(U$3=0,0,INDEX(Sheet1!RawDataCols,$C53,U$5)*$R53)</f>
        <v>0</v>
      </c>
      <c r="V53" s="3">
        <f>IF(V$3=0,0,INDEX(Sheet1!RawDataCols,$C53,V$5)*$R53)</f>
        <v>0</v>
      </c>
      <c r="W53" s="3">
        <f>IF(W$3=0,0,INDEX(Sheet1!RawDataCols,$C53,W$5)*$R53)</f>
        <v>6230</v>
      </c>
      <c r="X53" s="3">
        <f>IF(X$3=0,0,INDEX(Sheet1!RawDataCols,$C53,X$5)*$R53)</f>
        <v>0</v>
      </c>
      <c r="Y53" s="3">
        <f>IF(Y$3=0,0,INDEX(Sheet1!RawDataCols,$C53,Y$5)*$R53)</f>
        <v>0</v>
      </c>
      <c r="Z53" s="3">
        <f>IF(Z$3=0,0,INDEX(Sheet1!RawDataCols,$C53,Z$5)*$R53)</f>
        <v>0</v>
      </c>
      <c r="AA53" s="3">
        <f>IF(AA$3=0,0,INDEX(Sheet1!RawDataCols,$C53,AA$5)*$R53)</f>
        <v>0</v>
      </c>
      <c r="AB53" s="3">
        <f>IF(AB$3=0,0,INDEX(Sheet1!RawDataCols,$C53,AB$5)*$R53)</f>
        <v>0</v>
      </c>
      <c r="AC53" s="3">
        <f>IF(AC$3=0,0,INDEX(Sheet1!RawDataCols,$C53,AC$5)*$R53)</f>
        <v>4670</v>
      </c>
      <c r="AD53" s="3">
        <f>IF(AD$3=0,0,INDEX(Sheet1!RawDataCols,$C53,AD$5)*$R53)</f>
        <v>0</v>
      </c>
      <c r="AE53" s="3">
        <f>IF(AE$3=0,0,INDEX(Sheet1!RawDataCols,$C53,AE$5)*$R53)</f>
        <v>0</v>
      </c>
      <c r="AF53" s="3">
        <f>IF(AF$3=0,0,INDEX(Sheet1!RawDataCols,$C53,AF$5)*$R53)</f>
        <v>0</v>
      </c>
      <c r="AG53" s="3">
        <f>IF(AG$3=0,0,INDEX(Sheet1!RawDataCols,$C53,AG$5)*$R53)</f>
        <v>0</v>
      </c>
      <c r="AH53" s="3">
        <f>IF(AH$3=0,0,INDEX(Sheet1!RawDataCols,$C53,AH$5)*$R53)</f>
        <v>0</v>
      </c>
      <c r="AI53" s="3">
        <f>IF(AI$3=0,0,INDEX(Sheet1!RawDataCols,$C53,AI$5)*$R53)</f>
        <v>4670</v>
      </c>
      <c r="AJ53" s="3">
        <f>IF(AJ$3=0,0,INDEX(Sheet1!RawDataCols,$C53,AJ$5)*$R53)</f>
        <v>0</v>
      </c>
      <c r="AK53" s="3">
        <f>IF(AK$3=0,0,INDEX(Sheet1!RawDataCols,$C53,AK$5)*$R53)</f>
        <v>0</v>
      </c>
      <c r="AL53" s="3">
        <f>IF(AL$3=0,0,INDEX(Sheet1!RawDataCols,$C53,AL$5)*$R53)</f>
        <v>0</v>
      </c>
      <c r="AM53" s="3">
        <f>IF(AM$3=0,0,INDEX(Sheet1!RawDataCols,$C53,AM$5)*$R53)</f>
        <v>0</v>
      </c>
      <c r="AN53" s="3">
        <f>IF(AN$3=0,0,INDEX(Sheet1!RawDataCols,$C53,AN$5)*$R53)</f>
        <v>0</v>
      </c>
      <c r="AO53" s="3">
        <f>IF(AO$3=0,0,INDEX(Sheet1!RawDataCols,$C53,AO$5)*$R53)</f>
        <v>0</v>
      </c>
      <c r="AP53" s="3">
        <f>IF(AP$3=0,0,INDEX(Sheet1!RawDataCols,$C53,AP$5)*$R53)</f>
        <v>0</v>
      </c>
      <c r="AQ53" s="3">
        <f>IF(AQ$3=0,0,INDEX(Sheet1!RawDataCols,$C53,AQ$5)*$R53)</f>
        <v>0</v>
      </c>
      <c r="AR53" s="3">
        <f>IF(AR$3=0,0,INDEX(Sheet1!RawDataCols,$C53,AR$5)*$R53)</f>
        <v>4670</v>
      </c>
      <c r="AS53" s="3">
        <f>IF(AS$3=0,0,INDEX(Sheet1!RawDataCols,$C53,AS$5)*$R53)</f>
        <v>0</v>
      </c>
      <c r="AT53" s="3">
        <f>IF(AT$3=0,0,INDEX(Sheet1!RawDataCols,$C53,AT$5)*$R53)</f>
        <v>0</v>
      </c>
      <c r="AU53" s="3">
        <f>IF(AU$3=0,0,INDEX(Sheet1!RawDataCols,$C53,AU$5)*$R53)</f>
        <v>0</v>
      </c>
      <c r="AV53" s="3">
        <f>IF(AV$3=0,0,INDEX(Sheet1!RawDataCols,$C53,AV$5)*$R53)</f>
        <v>2575</v>
      </c>
      <c r="AW53" s="3">
        <f>IF(AW$3=0,0,INDEX(Sheet1!RawDataCols,$C53,AW$5)*$R53)</f>
        <v>0</v>
      </c>
      <c r="AX53" s="3">
        <f>IF(AX$3=0,0,INDEX(Sheet1!RawDataCols,$C53,AX$5)*$R53)</f>
        <v>0</v>
      </c>
      <c r="AY53" s="3">
        <f>IF(AY$3=0,0,INDEX(Sheet1!RawDataCols,$C53,AY$5)*$R53)</f>
        <v>0</v>
      </c>
      <c r="AZ53" s="3">
        <f>IF(AZ$3=0,0,INDEX(Sheet1!RawDataCols,$C53,AZ$5)*$R53)</f>
        <v>0</v>
      </c>
      <c r="BA53" s="3">
        <f>IF(BA$3=0,0,INDEX(Sheet1!RawDataCols,$C53,BA$5)*$R53)</f>
        <v>4200</v>
      </c>
      <c r="BB53" s="3">
        <f>IF(BB$3=0,0,INDEX(Sheet1!RawDataCols,$C53,BB$5)*$R53)</f>
        <v>0</v>
      </c>
      <c r="BC53" s="3">
        <f>IF(BC$3=0,0,INDEX(Sheet1!RawDataCols,$C53,BC$5)*$R53)</f>
        <v>0</v>
      </c>
      <c r="BD53" s="3">
        <f>IF(BD$3=0,0,INDEX(Sheet1!RawDataCols,$C53,BD$5)*$R53)</f>
        <v>0</v>
      </c>
      <c r="BE53" s="3">
        <f>IF(BE$3=0,0,INDEX(Sheet1!RawDataCols,$C53,BE$5)*$R53)</f>
        <v>0</v>
      </c>
      <c r="BF53" s="3">
        <f>IF(BF$3=0,0,INDEX(Sheet1!RawDataCols,$C53,BF$5)*$R53)</f>
        <v>0</v>
      </c>
      <c r="BG53" s="179">
        <f>IF(BG$3=0,0,INDEX(Sheet1!RawDataCols,$C53,BG$5)*$R53)</f>
        <v>0</v>
      </c>
      <c r="BH53" s="33">
        <f t="shared" si="17"/>
        <v>2575</v>
      </c>
      <c r="BI53" s="33">
        <f t="shared" si="18"/>
        <v>0</v>
      </c>
      <c r="BJ53" s="33">
        <f t="shared" si="19"/>
        <v>24440</v>
      </c>
      <c r="BK53" s="3">
        <f>IF(BK$3=0,0,INDEX(Sheet1!RawDataCols,$C53,BK$5)*$R53)</f>
        <v>0</v>
      </c>
      <c r="BL53" s="3">
        <f>IF(BL$3=0,0,INDEX(Sheet1!RawDataCols,$C53,BL$5)*$R53)</f>
        <v>2408.6673329999999</v>
      </c>
      <c r="BM53" s="3">
        <f>IF(BM$3=0,0,INDEX(Sheet1!RawDataCols,$C53,BM$5)*$R53)</f>
        <v>882.66666599999996</v>
      </c>
      <c r="BN53" s="3">
        <f>IF(BN$3=0,0,INDEX(Sheet1!RawDataCols,$C53,BN$5)*$R53)</f>
        <v>0</v>
      </c>
      <c r="BO53" s="3">
        <f>IF(BO$3=0,0,INDEX(Sheet1!RawDataCols,$C53,BO$5)*$R53)</f>
        <v>0</v>
      </c>
      <c r="BP53" s="3">
        <f>IF(BP$3=0,0,INDEX(Sheet1!RawDataCols,$C53,BP$5)*$R53)</f>
        <v>20560.009999999998</v>
      </c>
      <c r="BQ53" s="3">
        <f t="shared" si="20"/>
        <v>0</v>
      </c>
      <c r="BR53" s="3">
        <f t="shared" si="21"/>
        <v>0</v>
      </c>
      <c r="BS53" s="3">
        <f t="shared" si="22"/>
        <v>0</v>
      </c>
      <c r="BT53" s="3">
        <f t="shared" si="23"/>
        <v>2575</v>
      </c>
      <c r="BU53" s="3" t="str">
        <f>INDEX(Sheet1!$BS$2:$BS$1000,MATCH($A53,Sheet1!$A$2:$A$1000,0))</f>
        <v>04</v>
      </c>
      <c r="BV53" s="3">
        <f>INDEX(Sheet1!$BT$2:$BT$1000,MATCH($A53,Sheet1!$A$2:$A$1000,0))</f>
        <v>2575</v>
      </c>
    </row>
    <row r="54" spans="1:74" x14ac:dyDescent="0.2">
      <c r="A54" s="11" t="s">
        <v>586</v>
      </c>
      <c r="B54" s="3">
        <f>MATCH($A54,Sheet1!ACCOUNTNO,0)</f>
        <v>95</v>
      </c>
      <c r="C54" s="3">
        <f t="shared" si="14"/>
        <v>95</v>
      </c>
      <c r="D54" s="3" t="str">
        <f>IF(D$3=0,0,INDEX(Sheet1!RawDataCols,$C54,D$5))</f>
        <v>15200G12</v>
      </c>
      <c r="E54" s="3" t="str">
        <f>IF(E$3=0,0,INDEX(Sheet1!RawDataCols,$C54,E$5))</f>
        <v xml:space="preserve">15200          </v>
      </c>
      <c r="F54" s="3" t="str">
        <f>IF(F$3=0,0,INDEX(Sheet1!RawDataCols,$C54,F$5))</f>
        <v xml:space="preserve">G12            </v>
      </c>
      <c r="G54" s="3" t="str">
        <f>IF(G$3=0,0,INDEX(Sheet1!RawDataCols,$C54,G$5))</f>
        <v xml:space="preserve">               </v>
      </c>
      <c r="H54" s="3" t="str">
        <f>IF(H$3=0,0,INDEX(Sheet1!RawDataCols,$C54,H$5))</f>
        <v xml:space="preserve">               </v>
      </c>
      <c r="I54" s="3" t="str">
        <f>IF(I$3=0,0,INDEX(Sheet1!RawDataCols,$C54,I$5))</f>
        <v xml:space="preserve">               </v>
      </c>
      <c r="J54" s="3" t="str">
        <f>IF(J$3=0,0,INDEX(Sheet1!RawDataCols,$C54,J$5))</f>
        <v xml:space="preserve">               </v>
      </c>
      <c r="K54" s="3" t="str">
        <f>IF(K$3=0,0,INDEX(Sheet1!RawDataCols,$C54,K$5))</f>
        <v xml:space="preserve">               </v>
      </c>
      <c r="L54" s="3" t="str">
        <f>IF(L$3=0,0,INDEX(Sheet1!RawDataCols,$C54,L$5))</f>
        <v xml:space="preserve">               </v>
      </c>
      <c r="M54" s="3" t="str">
        <f>IF(M$3=0,0,INDEX(Sheet1!RawDataCols,$C54,M$5))</f>
        <v xml:space="preserve">F012  </v>
      </c>
      <c r="N54" s="3" t="str">
        <f>IF(N$3=0,0,INDEX(Sheet1!RawDataCols,$C54,N$5))</f>
        <v>Other Income-TAR</v>
      </c>
      <c r="O54" s="3">
        <f>INDEX(Sheet1!RawDataCols,$C54,O$5)</f>
        <v>12</v>
      </c>
      <c r="P54" s="3" t="str">
        <f>INDEX(Sheet1!RawDataCols,$C54,P$5)</f>
        <v>Other Income</v>
      </c>
      <c r="Q54" s="3" t="str">
        <f>IF(Q$3=0,0,INDEX(Sheet1!RawDataCols,$C54,Q$5))</f>
        <v>I</v>
      </c>
      <c r="R54" s="3">
        <f t="shared" si="15"/>
        <v>-1</v>
      </c>
      <c r="S54" s="3">
        <f t="shared" si="16"/>
        <v>1</v>
      </c>
      <c r="T54" s="3">
        <f>IF(T$3=0,0,INDEX(Sheet1!RawDataCols,$C54,T$5)*$R54)</f>
        <v>0</v>
      </c>
      <c r="U54" s="3">
        <f>IF(U$3=0,0,INDEX(Sheet1!RawDataCols,$C54,U$5)*$R54)</f>
        <v>0</v>
      </c>
      <c r="V54" s="3">
        <f>IF(V$3=0,0,INDEX(Sheet1!RawDataCols,$C54,V$5)*$R54)</f>
        <v>0</v>
      </c>
      <c r="W54" s="3">
        <f>IF(W$3=0,0,INDEX(Sheet1!RawDataCols,$C54,W$5)*$R54)</f>
        <v>654.01</v>
      </c>
      <c r="X54" s="3">
        <f>IF(X$3=0,0,INDEX(Sheet1!RawDataCols,$C54,X$5)*$R54)</f>
        <v>0</v>
      </c>
      <c r="Y54" s="3">
        <f>IF(Y$3=0,0,INDEX(Sheet1!RawDataCols,$C54,Y$5)*$R54)</f>
        <v>0</v>
      </c>
      <c r="Z54" s="3">
        <f>IF(Z$3=0,0,INDEX(Sheet1!RawDataCols,$C54,Z$5)*$R54)</f>
        <v>143.36000000000001</v>
      </c>
      <c r="AA54" s="3">
        <f>IF(AA$3=0,0,INDEX(Sheet1!RawDataCols,$C54,AA$5)*$R54)</f>
        <v>0</v>
      </c>
      <c r="AB54" s="3">
        <f>IF(AB$3=0,0,INDEX(Sheet1!RawDataCols,$C54,AB$5)*$R54)</f>
        <v>0</v>
      </c>
      <c r="AC54" s="3">
        <f>IF(AC$3=0,0,INDEX(Sheet1!RawDataCols,$C54,AC$5)*$R54)</f>
        <v>612.84</v>
      </c>
      <c r="AD54" s="3">
        <f>IF(AD$3=0,0,INDEX(Sheet1!RawDataCols,$C54,AD$5)*$R54)</f>
        <v>32616</v>
      </c>
      <c r="AE54" s="3">
        <f>IF(AE$3=0,0,INDEX(Sheet1!RawDataCols,$C54,AE$5)*$R54)</f>
        <v>0</v>
      </c>
      <c r="AF54" s="3">
        <f>IF(AF$3=0,0,INDEX(Sheet1!RawDataCols,$C54,AF$5)*$R54)</f>
        <v>0</v>
      </c>
      <c r="AG54" s="3">
        <f>IF(AG$3=0,0,INDEX(Sheet1!RawDataCols,$C54,AG$5)*$R54)</f>
        <v>815.9</v>
      </c>
      <c r="AH54" s="3">
        <f>IF(AH$3=0,0,INDEX(Sheet1!RawDataCols,$C54,AH$5)*$R54)</f>
        <v>0</v>
      </c>
      <c r="AI54" s="3">
        <f>IF(AI$3=0,0,INDEX(Sheet1!RawDataCols,$C54,AI$5)*$R54)</f>
        <v>6845.86</v>
      </c>
      <c r="AJ54" s="3">
        <f>IF(AJ$3=0,0,INDEX(Sheet1!RawDataCols,$C54,AJ$5)*$R54)</f>
        <v>44971.89</v>
      </c>
      <c r="AK54" s="3">
        <f>IF(AK$3=0,0,INDEX(Sheet1!RawDataCols,$C54,AK$5)*$R54)</f>
        <v>0</v>
      </c>
      <c r="AL54" s="3">
        <f>IF(AL$3=0,0,INDEX(Sheet1!RawDataCols,$C54,AL$5)*$R54)</f>
        <v>99.62</v>
      </c>
      <c r="AM54" s="3">
        <f>IF(AM$3=0,0,INDEX(Sheet1!RawDataCols,$C54,AM$5)*$R54)</f>
        <v>30500</v>
      </c>
      <c r="AN54" s="3">
        <f>IF(AN$3=0,0,INDEX(Sheet1!RawDataCols,$C54,AN$5)*$R54)</f>
        <v>30500</v>
      </c>
      <c r="AO54" s="3">
        <f>IF(AO$3=0,0,INDEX(Sheet1!RawDataCols,$C54,AO$5)*$R54)</f>
        <v>0</v>
      </c>
      <c r="AP54" s="3">
        <f>IF(AP$3=0,0,INDEX(Sheet1!RawDataCols,$C54,AP$5)*$R54)</f>
        <v>19046.150000000001</v>
      </c>
      <c r="AQ54" s="3">
        <f>IF(AQ$3=0,0,INDEX(Sheet1!RawDataCols,$C54,AQ$5)*$R54)</f>
        <v>18125</v>
      </c>
      <c r="AR54" s="3">
        <f>IF(AR$3=0,0,INDEX(Sheet1!RawDataCols,$C54,AR$5)*$R54)</f>
        <v>32.46</v>
      </c>
      <c r="AS54" s="3">
        <f>IF(AS$3=0,0,INDEX(Sheet1!RawDataCols,$C54,AS$5)*$R54)</f>
        <v>27789.38</v>
      </c>
      <c r="AT54" s="3">
        <f>IF(AT$3=0,0,INDEX(Sheet1!RawDataCols,$C54,AT$5)*$R54)</f>
        <v>29384</v>
      </c>
      <c r="AU54" s="3">
        <f>IF(AU$3=0,0,INDEX(Sheet1!RawDataCols,$C54,AU$5)*$R54)</f>
        <v>0</v>
      </c>
      <c r="AV54" s="3">
        <f>IF(AV$3=0,0,INDEX(Sheet1!RawDataCols,$C54,AV$5)*$R54)</f>
        <v>22296.07</v>
      </c>
      <c r="AW54" s="3">
        <f>IF(AW$3=0,0,INDEX(Sheet1!RawDataCols,$C54,AW$5)*$R54)</f>
        <v>18884</v>
      </c>
      <c r="AX54" s="3">
        <f>IF(AX$3=0,0,INDEX(Sheet1!RawDataCols,$C54,AX$5)*$R54)</f>
        <v>0</v>
      </c>
      <c r="AY54" s="3">
        <f>IF(AY$3=0,0,INDEX(Sheet1!RawDataCols,$C54,AY$5)*$R54)</f>
        <v>120</v>
      </c>
      <c r="AZ54" s="3">
        <f>IF(AZ$3=0,0,INDEX(Sheet1!RawDataCols,$C54,AZ$5)*$R54)</f>
        <v>0</v>
      </c>
      <c r="BA54" s="3">
        <f>IF(BA$3=0,0,INDEX(Sheet1!RawDataCols,$C54,BA$5)*$R54)</f>
        <v>0</v>
      </c>
      <c r="BB54" s="3">
        <f>IF(BB$3=0,0,INDEX(Sheet1!RawDataCols,$C54,BB$5)*$R54)</f>
        <v>26106.46</v>
      </c>
      <c r="BC54" s="3">
        <f>IF(BC$3=0,0,INDEX(Sheet1!RawDataCols,$C54,BC$5)*$R54)</f>
        <v>0</v>
      </c>
      <c r="BD54" s="3">
        <f>IF(BD$3=0,0,INDEX(Sheet1!RawDataCols,$C54,BD$5)*$R54)</f>
        <v>42.51</v>
      </c>
      <c r="BE54" s="3">
        <f>IF(BE$3=0,0,INDEX(Sheet1!RawDataCols,$C54,BE$5)*$R54)</f>
        <v>26106.46</v>
      </c>
      <c r="BF54" s="3">
        <f>IF(BF$3=0,0,INDEX(Sheet1!RawDataCols,$C54,BF$5)*$R54)</f>
        <v>0</v>
      </c>
      <c r="BG54" s="179">
        <f>IF(BG$3=0,0,INDEX(Sheet1!RawDataCols,$C54,BG$5)*$R54)</f>
        <v>42.51</v>
      </c>
      <c r="BH54" s="33">
        <f t="shared" si="17"/>
        <v>204261.85</v>
      </c>
      <c r="BI54" s="33">
        <f t="shared" si="18"/>
        <v>96893</v>
      </c>
      <c r="BJ54" s="33">
        <f t="shared" si="19"/>
        <v>8430.66</v>
      </c>
      <c r="BK54" s="3">
        <f>IF(BK$3=0,0,INDEX(Sheet1!RawDataCols,$C54,BK$5)*$R54)</f>
        <v>6055.8125</v>
      </c>
      <c r="BL54" s="3">
        <f>IF(BL$3=0,0,INDEX(Sheet1!RawDataCols,$C54,BL$5)*$R54)</f>
        <v>550.96500000000003</v>
      </c>
      <c r="BM54" s="3">
        <f>IF(BM$3=0,0,INDEX(Sheet1!RawDataCols,$C54,BM$5)*$R54)</f>
        <v>349.32687499999997</v>
      </c>
      <c r="BN54" s="3">
        <f>IF(BN$3=0,0,INDEX(Sheet1!RawDataCols,$C54,BN$5)*$R54)</f>
        <v>177.73875000000001</v>
      </c>
      <c r="BO54" s="3">
        <f>IF(BO$3=0,0,INDEX(Sheet1!RawDataCols,$C54,BO$5)*$R54)</f>
        <v>143.28187500000001</v>
      </c>
      <c r="BP54" s="3">
        <f>IF(BP$3=0,0,INDEX(Sheet1!RawDataCols,$C54,BP$5)*$R54)</f>
        <v>459.75</v>
      </c>
      <c r="BQ54" s="3">
        <f t="shared" si="20"/>
        <v>0</v>
      </c>
      <c r="BR54" s="3">
        <f t="shared" si="21"/>
        <v>78403.790000000008</v>
      </c>
      <c r="BS54" s="3">
        <f t="shared" si="22"/>
        <v>77335.53</v>
      </c>
      <c r="BT54" s="3">
        <f t="shared" si="23"/>
        <v>125858.06</v>
      </c>
      <c r="BU54" s="3" t="str">
        <f>INDEX(Sheet1!$BS$2:$BS$1000,MATCH($A54,Sheet1!$A$2:$A$1000,0))</f>
        <v>05</v>
      </c>
      <c r="BV54" s="3">
        <f>INDEX(Sheet1!$BT$2:$BT$1000,MATCH($A54,Sheet1!$A$2:$A$1000,0))</f>
        <v>-125858.06</v>
      </c>
    </row>
    <row r="55" spans="1:74" x14ac:dyDescent="0.2">
      <c r="A55" s="11" t="s">
        <v>587</v>
      </c>
      <c r="B55" s="3">
        <f>MATCH($A55,Sheet1!ACCOUNTNO,0)</f>
        <v>96</v>
      </c>
      <c r="C55" s="3">
        <f t="shared" si="14"/>
        <v>96</v>
      </c>
      <c r="D55" s="3" t="str">
        <f>IF(D$3=0,0,INDEX(Sheet1!RawDataCols,$C55,D$5))</f>
        <v>16100G12</v>
      </c>
      <c r="E55" s="3" t="str">
        <f>IF(E$3=0,0,INDEX(Sheet1!RawDataCols,$C55,E$5))</f>
        <v xml:space="preserve">16100          </v>
      </c>
      <c r="F55" s="3" t="str">
        <f>IF(F$3=0,0,INDEX(Sheet1!RawDataCols,$C55,F$5))</f>
        <v xml:space="preserve">G12            </v>
      </c>
      <c r="G55" s="3" t="str">
        <f>IF(G$3=0,0,INDEX(Sheet1!RawDataCols,$C55,G$5))</f>
        <v xml:space="preserve">               </v>
      </c>
      <c r="H55" s="3" t="str">
        <f>IF(H$3=0,0,INDEX(Sheet1!RawDataCols,$C55,H$5))</f>
        <v xml:space="preserve">               </v>
      </c>
      <c r="I55" s="3" t="str">
        <f>IF(I$3=0,0,INDEX(Sheet1!RawDataCols,$C55,I$5))</f>
        <v xml:space="preserve">               </v>
      </c>
      <c r="J55" s="3" t="str">
        <f>IF(J$3=0,0,INDEX(Sheet1!RawDataCols,$C55,J$5))</f>
        <v xml:space="preserve">               </v>
      </c>
      <c r="K55" s="3" t="str">
        <f>IF(K$3=0,0,INDEX(Sheet1!RawDataCols,$C55,K$5))</f>
        <v xml:space="preserve">               </v>
      </c>
      <c r="L55" s="3" t="str">
        <f>IF(L$3=0,0,INDEX(Sheet1!RawDataCols,$C55,L$5))</f>
        <v xml:space="preserve">               </v>
      </c>
      <c r="M55" s="3" t="str">
        <f>IF(M$3=0,0,INDEX(Sheet1!RawDataCols,$C55,M$5))</f>
        <v xml:space="preserve">F012  </v>
      </c>
      <c r="N55" s="3" t="str">
        <f>IF(N$3=0,0,INDEX(Sheet1!RawDataCols,$C55,N$5))</f>
        <v>Interest Received-TAR</v>
      </c>
      <c r="O55" s="3">
        <f>INDEX(Sheet1!RawDataCols,$C55,O$5)</f>
        <v>12</v>
      </c>
      <c r="P55" s="3" t="str">
        <f>INDEX(Sheet1!RawDataCols,$C55,P$5)</f>
        <v>Other Income</v>
      </c>
      <c r="Q55" s="3" t="str">
        <f>IF(Q$3=0,0,INDEX(Sheet1!RawDataCols,$C55,Q$5))</f>
        <v>I</v>
      </c>
      <c r="R55" s="3">
        <f t="shared" si="15"/>
        <v>-1</v>
      </c>
      <c r="S55" s="3">
        <f t="shared" si="16"/>
        <v>1</v>
      </c>
      <c r="T55" s="3">
        <f>IF(T$3=0,0,INDEX(Sheet1!RawDataCols,$C55,T$5)*$R55)</f>
        <v>0</v>
      </c>
      <c r="U55" s="3">
        <f>IF(U$3=0,0,INDEX(Sheet1!RawDataCols,$C55,U$5)*$R55)</f>
        <v>0</v>
      </c>
      <c r="V55" s="3">
        <f>IF(V$3=0,0,INDEX(Sheet1!RawDataCols,$C55,V$5)*$R55)</f>
        <v>0</v>
      </c>
      <c r="W55" s="3">
        <f>IF(W$3=0,0,INDEX(Sheet1!RawDataCols,$C55,W$5)*$R55)</f>
        <v>0</v>
      </c>
      <c r="X55" s="3">
        <f>IF(X$3=0,0,INDEX(Sheet1!RawDataCols,$C55,X$5)*$R55)</f>
        <v>0</v>
      </c>
      <c r="Y55" s="3">
        <f>IF(Y$3=0,0,INDEX(Sheet1!RawDataCols,$C55,Y$5)*$R55)</f>
        <v>0</v>
      </c>
      <c r="Z55" s="3">
        <f>IF(Z$3=0,0,INDEX(Sheet1!RawDataCols,$C55,Z$5)*$R55)</f>
        <v>0</v>
      </c>
      <c r="AA55" s="3">
        <f>IF(AA$3=0,0,INDEX(Sheet1!RawDataCols,$C55,AA$5)*$R55)</f>
        <v>0</v>
      </c>
      <c r="AB55" s="3">
        <f>IF(AB$3=0,0,INDEX(Sheet1!RawDataCols,$C55,AB$5)*$R55)</f>
        <v>0</v>
      </c>
      <c r="AC55" s="3">
        <f>IF(AC$3=0,0,INDEX(Sheet1!RawDataCols,$C55,AC$5)*$R55)</f>
        <v>0</v>
      </c>
      <c r="AD55" s="3">
        <f>IF(AD$3=0,0,INDEX(Sheet1!RawDataCols,$C55,AD$5)*$R55)</f>
        <v>0</v>
      </c>
      <c r="AE55" s="3">
        <f>IF(AE$3=0,0,INDEX(Sheet1!RawDataCols,$C55,AE$5)*$R55)</f>
        <v>0</v>
      </c>
      <c r="AF55" s="3">
        <f>IF(AF$3=0,0,INDEX(Sheet1!RawDataCols,$C55,AF$5)*$R55)</f>
        <v>0</v>
      </c>
      <c r="AG55" s="3">
        <f>IF(AG$3=0,0,INDEX(Sheet1!RawDataCols,$C55,AG$5)*$R55)</f>
        <v>0</v>
      </c>
      <c r="AH55" s="3">
        <f>IF(AH$3=0,0,INDEX(Sheet1!RawDataCols,$C55,AH$5)*$R55)</f>
        <v>0</v>
      </c>
      <c r="AI55" s="3">
        <f>IF(AI$3=0,0,INDEX(Sheet1!RawDataCols,$C55,AI$5)*$R55)</f>
        <v>0</v>
      </c>
      <c r="AJ55" s="3">
        <f>IF(AJ$3=0,0,INDEX(Sheet1!RawDataCols,$C55,AJ$5)*$R55)</f>
        <v>0</v>
      </c>
      <c r="AK55" s="3">
        <f>IF(AK$3=0,0,INDEX(Sheet1!RawDataCols,$C55,AK$5)*$R55)</f>
        <v>0</v>
      </c>
      <c r="AL55" s="3">
        <f>IF(AL$3=0,0,INDEX(Sheet1!RawDataCols,$C55,AL$5)*$R55)</f>
        <v>0</v>
      </c>
      <c r="AM55" s="3">
        <f>IF(AM$3=0,0,INDEX(Sheet1!RawDataCols,$C55,AM$5)*$R55)</f>
        <v>0</v>
      </c>
      <c r="AN55" s="3">
        <f>IF(AN$3=0,0,INDEX(Sheet1!RawDataCols,$C55,AN$5)*$R55)</f>
        <v>0</v>
      </c>
      <c r="AO55" s="3">
        <f>IF(AO$3=0,0,INDEX(Sheet1!RawDataCols,$C55,AO$5)*$R55)</f>
        <v>0</v>
      </c>
      <c r="AP55" s="3">
        <f>IF(AP$3=0,0,INDEX(Sheet1!RawDataCols,$C55,AP$5)*$R55)</f>
        <v>0</v>
      </c>
      <c r="AQ55" s="3">
        <f>IF(AQ$3=0,0,INDEX(Sheet1!RawDataCols,$C55,AQ$5)*$R55)</f>
        <v>3.43</v>
      </c>
      <c r="AR55" s="3">
        <f>IF(AR$3=0,0,INDEX(Sheet1!RawDataCols,$C55,AR$5)*$R55)</f>
        <v>0</v>
      </c>
      <c r="AS55" s="3">
        <f>IF(AS$3=0,0,INDEX(Sheet1!RawDataCols,$C55,AS$5)*$R55)</f>
        <v>0</v>
      </c>
      <c r="AT55" s="3">
        <f>IF(AT$3=0,0,INDEX(Sheet1!RawDataCols,$C55,AT$5)*$R55)</f>
        <v>3.43</v>
      </c>
      <c r="AU55" s="3">
        <f>IF(AU$3=0,0,INDEX(Sheet1!RawDataCols,$C55,AU$5)*$R55)</f>
        <v>0</v>
      </c>
      <c r="AV55" s="3">
        <f>IF(AV$3=0,0,INDEX(Sheet1!RawDataCols,$C55,AV$5)*$R55)</f>
        <v>0</v>
      </c>
      <c r="AW55" s="3">
        <f>IF(AW$3=0,0,INDEX(Sheet1!RawDataCols,$C55,AW$5)*$R55)</f>
        <v>3.43</v>
      </c>
      <c r="AX55" s="3">
        <f>IF(AX$3=0,0,INDEX(Sheet1!RawDataCols,$C55,AX$5)*$R55)</f>
        <v>0</v>
      </c>
      <c r="AY55" s="3">
        <f>IF(AY$3=0,0,INDEX(Sheet1!RawDataCols,$C55,AY$5)*$R55)</f>
        <v>0</v>
      </c>
      <c r="AZ55" s="3">
        <f>IF(AZ$3=0,0,INDEX(Sheet1!RawDataCols,$C55,AZ$5)*$R55)</f>
        <v>0</v>
      </c>
      <c r="BA55" s="3">
        <f>IF(BA$3=0,0,INDEX(Sheet1!RawDataCols,$C55,BA$5)*$R55)</f>
        <v>0</v>
      </c>
      <c r="BB55" s="3">
        <f>IF(BB$3=0,0,INDEX(Sheet1!RawDataCols,$C55,BB$5)*$R55)</f>
        <v>0</v>
      </c>
      <c r="BC55" s="3">
        <f>IF(BC$3=0,0,INDEX(Sheet1!RawDataCols,$C55,BC$5)*$R55)</f>
        <v>0</v>
      </c>
      <c r="BD55" s="3">
        <f>IF(BD$3=0,0,INDEX(Sheet1!RawDataCols,$C55,BD$5)*$R55)</f>
        <v>0</v>
      </c>
      <c r="BE55" s="3">
        <f>IF(BE$3=0,0,INDEX(Sheet1!RawDataCols,$C55,BE$5)*$R55)</f>
        <v>0</v>
      </c>
      <c r="BF55" s="3">
        <f>IF(BF$3=0,0,INDEX(Sheet1!RawDataCols,$C55,BF$5)*$R55)</f>
        <v>0</v>
      </c>
      <c r="BG55" s="179">
        <f>IF(BG$3=0,0,INDEX(Sheet1!RawDataCols,$C55,BG$5)*$R55)</f>
        <v>0</v>
      </c>
      <c r="BH55" s="33">
        <f t="shared" si="17"/>
        <v>0</v>
      </c>
      <c r="BI55" s="33">
        <f t="shared" si="18"/>
        <v>10.290000000000001</v>
      </c>
      <c r="BJ55" s="33">
        <f t="shared" si="19"/>
        <v>0</v>
      </c>
      <c r="BK55" s="3">
        <f>IF(BK$3=0,0,INDEX(Sheet1!RawDataCols,$C55,BK$5)*$R55)</f>
        <v>0.64312499999999995</v>
      </c>
      <c r="BL55" s="3">
        <f>IF(BL$3=0,0,INDEX(Sheet1!RawDataCols,$C55,BL$5)*$R55)</f>
        <v>0</v>
      </c>
      <c r="BM55" s="3">
        <f>IF(BM$3=0,0,INDEX(Sheet1!RawDataCols,$C55,BM$5)*$R55)</f>
        <v>2.6468750000000001</v>
      </c>
      <c r="BN55" s="3">
        <f>IF(BN$3=0,0,INDEX(Sheet1!RawDataCols,$C55,BN$5)*$R55)</f>
        <v>1.868125</v>
      </c>
      <c r="BO55" s="3">
        <f>IF(BO$3=0,0,INDEX(Sheet1!RawDataCols,$C55,BO$5)*$R55)</f>
        <v>6.53</v>
      </c>
      <c r="BP55" s="3">
        <f>IF(BP$3=0,0,INDEX(Sheet1!RawDataCols,$C55,BP$5)*$R55)</f>
        <v>0</v>
      </c>
      <c r="BQ55" s="3">
        <f t="shared" si="20"/>
        <v>0</v>
      </c>
      <c r="BR55" s="3">
        <f t="shared" si="21"/>
        <v>0</v>
      </c>
      <c r="BS55" s="3">
        <f t="shared" si="22"/>
        <v>0</v>
      </c>
      <c r="BT55" s="3">
        <f t="shared" si="23"/>
        <v>0</v>
      </c>
      <c r="BU55" s="3" t="str">
        <f>INDEX(Sheet1!$BS$2:$BS$1000,MATCH($A55,Sheet1!$A$2:$A$1000,0))</f>
        <v>06</v>
      </c>
      <c r="BV55" s="3">
        <f>INDEX(Sheet1!$BT$2:$BT$1000,MATCH($A55,Sheet1!$A$2:$A$1000,0))</f>
        <v>0</v>
      </c>
    </row>
    <row r="56" spans="1:74" x14ac:dyDescent="0.2">
      <c r="A56" s="11" t="s">
        <v>588</v>
      </c>
      <c r="B56" s="3">
        <f>MATCH($A56,Sheet1!ACCOUNTNO,0)</f>
        <v>97</v>
      </c>
      <c r="C56" s="3">
        <f t="shared" si="14"/>
        <v>97</v>
      </c>
      <c r="D56" s="3" t="str">
        <f>IF(D$3=0,0,INDEX(Sheet1!RawDataCols,$C56,D$5))</f>
        <v>20600G12</v>
      </c>
      <c r="E56" s="3" t="str">
        <f>IF(E$3=0,0,INDEX(Sheet1!RawDataCols,$C56,E$5))</f>
        <v xml:space="preserve">20600          </v>
      </c>
      <c r="F56" s="3" t="str">
        <f>IF(F$3=0,0,INDEX(Sheet1!RawDataCols,$C56,F$5))</f>
        <v xml:space="preserve">G12            </v>
      </c>
      <c r="G56" s="3" t="str">
        <f>IF(G$3=0,0,INDEX(Sheet1!RawDataCols,$C56,G$5))</f>
        <v xml:space="preserve">               </v>
      </c>
      <c r="H56" s="3" t="str">
        <f>IF(H$3=0,0,INDEX(Sheet1!RawDataCols,$C56,H$5))</f>
        <v xml:space="preserve">               </v>
      </c>
      <c r="I56" s="3" t="str">
        <f>IF(I$3=0,0,INDEX(Sheet1!RawDataCols,$C56,I$5))</f>
        <v xml:space="preserve">               </v>
      </c>
      <c r="J56" s="3" t="str">
        <f>IF(J$3=0,0,INDEX(Sheet1!RawDataCols,$C56,J$5))</f>
        <v xml:space="preserve">               </v>
      </c>
      <c r="K56" s="3" t="str">
        <f>IF(K$3=0,0,INDEX(Sheet1!RawDataCols,$C56,K$5))</f>
        <v xml:space="preserve">               </v>
      </c>
      <c r="L56" s="3" t="str">
        <f>IF(L$3=0,0,INDEX(Sheet1!RawDataCols,$C56,L$5))</f>
        <v xml:space="preserve">               </v>
      </c>
      <c r="M56" s="3" t="str">
        <f>IF(M$3=0,0,INDEX(Sheet1!RawDataCols,$C56,M$5))</f>
        <v xml:space="preserve">F012  </v>
      </c>
      <c r="N56" s="3" t="str">
        <f>IF(N$3=0,0,INDEX(Sheet1!RawDataCols,$C56,N$5))</f>
        <v>Wages - Administration-TAR</v>
      </c>
      <c r="O56" s="3">
        <f>INDEX(Sheet1!RawDataCols,$C56,O$5)</f>
        <v>13</v>
      </c>
      <c r="P56" s="3" t="str">
        <f>INDEX(Sheet1!RawDataCols,$C56,P$5)</f>
        <v>Cost and Expenses</v>
      </c>
      <c r="Q56" s="3" t="str">
        <f>IF(Q$3=0,0,INDEX(Sheet1!RawDataCols,$C56,Q$5))</f>
        <v>I</v>
      </c>
      <c r="R56" s="3">
        <f t="shared" si="15"/>
        <v>1</v>
      </c>
      <c r="S56" s="3">
        <f t="shared" si="16"/>
        <v>-1</v>
      </c>
      <c r="T56" s="3">
        <f>IF(T$3=0,0,INDEX(Sheet1!RawDataCols,$C56,T$5)*$R56)</f>
        <v>0</v>
      </c>
      <c r="U56" s="3">
        <f>IF(U$3=0,0,INDEX(Sheet1!RawDataCols,$C56,U$5)*$R56)</f>
        <v>15669.48</v>
      </c>
      <c r="V56" s="3">
        <f>IF(V$3=0,0,INDEX(Sheet1!RawDataCols,$C56,V$5)*$R56)</f>
        <v>0</v>
      </c>
      <c r="W56" s="3">
        <f>IF(W$3=0,0,INDEX(Sheet1!RawDataCols,$C56,W$5)*$R56)</f>
        <v>16403.830000000002</v>
      </c>
      <c r="X56" s="3">
        <f>IF(X$3=0,0,INDEX(Sheet1!RawDataCols,$C56,X$5)*$R56)</f>
        <v>9631.94</v>
      </c>
      <c r="Y56" s="3">
        <f>IF(Y$3=0,0,INDEX(Sheet1!RawDataCols,$C56,Y$5)*$R56)</f>
        <v>0</v>
      </c>
      <c r="Z56" s="3">
        <f>IF(Z$3=0,0,INDEX(Sheet1!RawDataCols,$C56,Z$5)*$R56)</f>
        <v>12606.78</v>
      </c>
      <c r="AA56" s="3">
        <f>IF(AA$3=0,0,INDEX(Sheet1!RawDataCols,$C56,AA$5)*$R56)</f>
        <v>9631.94</v>
      </c>
      <c r="AB56" s="3">
        <f>IF(AB$3=0,0,INDEX(Sheet1!RawDataCols,$C56,AB$5)*$R56)</f>
        <v>0</v>
      </c>
      <c r="AC56" s="3">
        <f>IF(AC$3=0,0,INDEX(Sheet1!RawDataCols,$C56,AC$5)*$R56)</f>
        <v>11848.84</v>
      </c>
      <c r="AD56" s="3">
        <f>IF(AD$3=0,0,INDEX(Sheet1!RawDataCols,$C56,AD$5)*$R56)</f>
        <v>9631.93</v>
      </c>
      <c r="AE56" s="3">
        <f>IF(AE$3=0,0,INDEX(Sheet1!RawDataCols,$C56,AE$5)*$R56)</f>
        <v>0</v>
      </c>
      <c r="AF56" s="3">
        <f>IF(AF$3=0,0,INDEX(Sheet1!RawDataCols,$C56,AF$5)*$R56)</f>
        <v>12727.04</v>
      </c>
      <c r="AG56" s="3">
        <f>IF(AG$3=0,0,INDEX(Sheet1!RawDataCols,$C56,AG$5)*$R56)</f>
        <v>9150.34</v>
      </c>
      <c r="AH56" s="3">
        <f>IF(AH$3=0,0,INDEX(Sheet1!RawDataCols,$C56,AH$5)*$R56)</f>
        <v>0</v>
      </c>
      <c r="AI56" s="3">
        <f>IF(AI$3=0,0,INDEX(Sheet1!RawDataCols,$C56,AI$5)*$R56)</f>
        <v>12297.24</v>
      </c>
      <c r="AJ56" s="3">
        <f>IF(AJ$3=0,0,INDEX(Sheet1!RawDataCols,$C56,AJ$5)*$R56)</f>
        <v>13484.71</v>
      </c>
      <c r="AK56" s="3">
        <f>IF(AK$3=0,0,INDEX(Sheet1!RawDataCols,$C56,AK$5)*$R56)</f>
        <v>0</v>
      </c>
      <c r="AL56" s="3">
        <f>IF(AL$3=0,0,INDEX(Sheet1!RawDataCols,$C56,AL$5)*$R56)</f>
        <v>12793.15</v>
      </c>
      <c r="AM56" s="3">
        <f>IF(AM$3=0,0,INDEX(Sheet1!RawDataCols,$C56,AM$5)*$R56)</f>
        <v>9631.94</v>
      </c>
      <c r="AN56" s="3">
        <f>IF(AN$3=0,0,INDEX(Sheet1!RawDataCols,$C56,AN$5)*$R56)</f>
        <v>9631.94</v>
      </c>
      <c r="AO56" s="3">
        <f>IF(AO$3=0,0,INDEX(Sheet1!RawDataCols,$C56,AO$5)*$R56)</f>
        <v>19369.36</v>
      </c>
      <c r="AP56" s="3">
        <f>IF(AP$3=0,0,INDEX(Sheet1!RawDataCols,$C56,AP$5)*$R56)</f>
        <v>9150.34</v>
      </c>
      <c r="AQ56" s="3">
        <f>IF(AQ$3=0,0,INDEX(Sheet1!RawDataCols,$C56,AQ$5)*$R56)</f>
        <v>9150.34</v>
      </c>
      <c r="AR56" s="3">
        <f>IF(AR$3=0,0,INDEX(Sheet1!RawDataCols,$C56,AR$5)*$R56)</f>
        <v>12799.38</v>
      </c>
      <c r="AS56" s="3">
        <f>IF(AS$3=0,0,INDEX(Sheet1!RawDataCols,$C56,AS$5)*$R56)</f>
        <v>9150.34</v>
      </c>
      <c r="AT56" s="3">
        <f>IF(AT$3=0,0,INDEX(Sheet1!RawDataCols,$C56,AT$5)*$R56)</f>
        <v>9150</v>
      </c>
      <c r="AU56" s="3">
        <f>IF(AU$3=0,0,INDEX(Sheet1!RawDataCols,$C56,AU$5)*$R56)</f>
        <v>7871.52</v>
      </c>
      <c r="AV56" s="3">
        <f>IF(AV$3=0,0,INDEX(Sheet1!RawDataCols,$C56,AV$5)*$R56)</f>
        <v>30340.63</v>
      </c>
      <c r="AW56" s="3">
        <f>IF(AW$3=0,0,INDEX(Sheet1!RawDataCols,$C56,AW$5)*$R56)</f>
        <v>26484.48</v>
      </c>
      <c r="AX56" s="3">
        <f>IF(AX$3=0,0,INDEX(Sheet1!RawDataCols,$C56,AX$5)*$R56)</f>
        <v>8773.2099999999991</v>
      </c>
      <c r="AY56" s="3">
        <f>IF(AY$3=0,0,INDEX(Sheet1!RawDataCols,$C56,AY$5)*$R56)</f>
        <v>0</v>
      </c>
      <c r="AZ56" s="3">
        <f>IF(AZ$3=0,0,INDEX(Sheet1!RawDataCols,$C56,AZ$5)*$R56)</f>
        <v>0</v>
      </c>
      <c r="BA56" s="3">
        <f>IF(BA$3=0,0,INDEX(Sheet1!RawDataCols,$C56,BA$5)*$R56)</f>
        <v>13146.18</v>
      </c>
      <c r="BB56" s="3">
        <f>IF(BB$3=0,0,INDEX(Sheet1!RawDataCols,$C56,BB$5)*$R56)</f>
        <v>0</v>
      </c>
      <c r="BC56" s="3">
        <f>IF(BC$3=0,0,INDEX(Sheet1!RawDataCols,$C56,BC$5)*$R56)</f>
        <v>0</v>
      </c>
      <c r="BD56" s="3">
        <f>IF(BD$3=0,0,INDEX(Sheet1!RawDataCols,$C56,BD$5)*$R56)</f>
        <v>16617.68</v>
      </c>
      <c r="BE56" s="3">
        <f>IF(BE$3=0,0,INDEX(Sheet1!RawDataCols,$C56,BE$5)*$R56)</f>
        <v>0</v>
      </c>
      <c r="BF56" s="3">
        <f>IF(BF$3=0,0,INDEX(Sheet1!RawDataCols,$C56,BF$5)*$R56)</f>
        <v>0</v>
      </c>
      <c r="BG56" s="179">
        <f>IF(BG$3=0,0,INDEX(Sheet1!RawDataCols,$C56,BG$5)*$R56)</f>
        <v>16617.68</v>
      </c>
      <c r="BH56" s="33">
        <f t="shared" si="17"/>
        <v>125473.59</v>
      </c>
      <c r="BI56" s="33">
        <f t="shared" si="18"/>
        <v>54416.759999999995</v>
      </c>
      <c r="BJ56" s="33">
        <f t="shared" si="19"/>
        <v>157254.21</v>
      </c>
      <c r="BK56" s="3">
        <f>IF(BK$3=0,0,INDEX(Sheet1!RawDataCols,$C56,BK$5)*$R56)</f>
        <v>3401.0475000000001</v>
      </c>
      <c r="BL56" s="3">
        <f>IF(BL$3=0,0,INDEX(Sheet1!RawDataCols,$C56,BL$5)*$R56)</f>
        <v>11650.327499999999</v>
      </c>
      <c r="BM56" s="3">
        <f>IF(BM$3=0,0,INDEX(Sheet1!RawDataCols,$C56,BM$5)*$R56)</f>
        <v>9133.6231250000001</v>
      </c>
      <c r="BN56" s="3">
        <f>IF(BN$3=0,0,INDEX(Sheet1!RawDataCols,$C56,BN$5)*$R56)</f>
        <v>929.53499999999997</v>
      </c>
      <c r="BO56" s="3">
        <f>IF(BO$3=0,0,INDEX(Sheet1!RawDataCols,$C56,BO$5)*$R56)</f>
        <v>1233.661875</v>
      </c>
      <c r="BP56" s="3">
        <f>IF(BP$3=0,0,INDEX(Sheet1!RawDataCols,$C56,BP$5)*$R56)</f>
        <v>107728.36</v>
      </c>
      <c r="BQ56" s="3">
        <f t="shared" si="20"/>
        <v>34933.360000000001</v>
      </c>
      <c r="BR56" s="3">
        <f t="shared" si="21"/>
        <v>32266.98</v>
      </c>
      <c r="BS56" s="3">
        <f t="shared" si="22"/>
        <v>27932.62</v>
      </c>
      <c r="BT56" s="3">
        <f t="shared" si="23"/>
        <v>58273.25</v>
      </c>
      <c r="BU56" s="3" t="str">
        <f>INDEX(Sheet1!$BS$2:$BS$1000,MATCH($A56,Sheet1!$A$2:$A$1000,0))</f>
        <v>07</v>
      </c>
      <c r="BV56" s="3">
        <f>INDEX(Sheet1!$BT$2:$BT$1000,MATCH($A56,Sheet1!$A$2:$A$1000,0))</f>
        <v>58273.25</v>
      </c>
    </row>
    <row r="57" spans="1:74" x14ac:dyDescent="0.2">
      <c r="A57" s="11" t="s">
        <v>589</v>
      </c>
      <c r="B57" s="3">
        <f>MATCH($A57,Sheet1!ACCOUNTNO,0)</f>
        <v>99</v>
      </c>
      <c r="C57" s="3">
        <f t="shared" si="14"/>
        <v>99</v>
      </c>
      <c r="D57" s="3" t="str">
        <f>IF(D$3=0,0,INDEX(Sheet1!RawDataCols,$C57,D$5))</f>
        <v>20620G12</v>
      </c>
      <c r="E57" s="3" t="str">
        <f>IF(E$3=0,0,INDEX(Sheet1!RawDataCols,$C57,E$5))</f>
        <v xml:space="preserve">20620          </v>
      </c>
      <c r="F57" s="3" t="str">
        <f>IF(F$3=0,0,INDEX(Sheet1!RawDataCols,$C57,F$5))</f>
        <v xml:space="preserve">G12            </v>
      </c>
      <c r="G57" s="3" t="str">
        <f>IF(G$3=0,0,INDEX(Sheet1!RawDataCols,$C57,G$5))</f>
        <v xml:space="preserve">               </v>
      </c>
      <c r="H57" s="3" t="str">
        <f>IF(H$3=0,0,INDEX(Sheet1!RawDataCols,$C57,H$5))</f>
        <v xml:space="preserve">               </v>
      </c>
      <c r="I57" s="3" t="str">
        <f>IF(I$3=0,0,INDEX(Sheet1!RawDataCols,$C57,I$5))</f>
        <v xml:space="preserve">               </v>
      </c>
      <c r="J57" s="3" t="str">
        <f>IF(J$3=0,0,INDEX(Sheet1!RawDataCols,$C57,J$5))</f>
        <v xml:space="preserve">               </v>
      </c>
      <c r="K57" s="3" t="str">
        <f>IF(K$3=0,0,INDEX(Sheet1!RawDataCols,$C57,K$5))</f>
        <v xml:space="preserve">               </v>
      </c>
      <c r="L57" s="3" t="str">
        <f>IF(L$3=0,0,INDEX(Sheet1!RawDataCols,$C57,L$5))</f>
        <v xml:space="preserve">               </v>
      </c>
      <c r="M57" s="3" t="str">
        <f>IF(M$3=0,0,INDEX(Sheet1!RawDataCols,$C57,M$5))</f>
        <v xml:space="preserve">F012  </v>
      </c>
      <c r="N57" s="3" t="str">
        <f>IF(N$3=0,0,INDEX(Sheet1!RawDataCols,$C57,N$5))</f>
        <v>Wages - Advertising Sales-TAR</v>
      </c>
      <c r="O57" s="3">
        <f>INDEX(Sheet1!RawDataCols,$C57,O$5)</f>
        <v>13</v>
      </c>
      <c r="P57" s="3" t="str">
        <f>INDEX(Sheet1!RawDataCols,$C57,P$5)</f>
        <v>Cost and Expenses</v>
      </c>
      <c r="Q57" s="3" t="str">
        <f>IF(Q$3=0,0,INDEX(Sheet1!RawDataCols,$C57,Q$5))</f>
        <v>I</v>
      </c>
      <c r="R57" s="3">
        <f t="shared" si="15"/>
        <v>1</v>
      </c>
      <c r="S57" s="3">
        <f t="shared" si="16"/>
        <v>-1</v>
      </c>
      <c r="T57" s="3">
        <f>IF(T$3=0,0,INDEX(Sheet1!RawDataCols,$C57,T$5)*$R57)</f>
        <v>0</v>
      </c>
      <c r="U57" s="3">
        <f>IF(U$3=0,0,INDEX(Sheet1!RawDataCols,$C57,U$5)*$R57)</f>
        <v>9418.2800000000007</v>
      </c>
      <c r="V57" s="3">
        <f>IF(V$3=0,0,INDEX(Sheet1!RawDataCols,$C57,V$5)*$R57)</f>
        <v>0</v>
      </c>
      <c r="W57" s="3">
        <f>IF(W$3=0,0,INDEX(Sheet1!RawDataCols,$C57,W$5)*$R57)</f>
        <v>14596.15</v>
      </c>
      <c r="X57" s="3">
        <f>IF(X$3=0,0,INDEX(Sheet1!RawDataCols,$C57,X$5)*$R57)</f>
        <v>13674.61</v>
      </c>
      <c r="Y57" s="3">
        <f>IF(Y$3=0,0,INDEX(Sheet1!RawDataCols,$C57,Y$5)*$R57)</f>
        <v>0</v>
      </c>
      <c r="Z57" s="3">
        <f>IF(Z$3=0,0,INDEX(Sheet1!RawDataCols,$C57,Z$5)*$R57)</f>
        <v>12115.39</v>
      </c>
      <c r="AA57" s="3">
        <f>IF(AA$3=0,0,INDEX(Sheet1!RawDataCols,$C57,AA$5)*$R57)</f>
        <v>16247.23</v>
      </c>
      <c r="AB57" s="3">
        <f>IF(AB$3=0,0,INDEX(Sheet1!RawDataCols,$C57,AB$5)*$R57)</f>
        <v>0</v>
      </c>
      <c r="AC57" s="3">
        <f>IF(AC$3=0,0,INDEX(Sheet1!RawDataCols,$C57,AC$5)*$R57)</f>
        <v>12692.31</v>
      </c>
      <c r="AD57" s="3">
        <f>IF(AD$3=0,0,INDEX(Sheet1!RawDataCols,$C57,AD$5)*$R57)</f>
        <v>10684.63</v>
      </c>
      <c r="AE57" s="3">
        <f>IF(AE$3=0,0,INDEX(Sheet1!RawDataCols,$C57,AE$5)*$R57)</f>
        <v>0</v>
      </c>
      <c r="AF57" s="3">
        <f>IF(AF$3=0,0,INDEX(Sheet1!RawDataCols,$C57,AF$5)*$R57)</f>
        <v>12403.85</v>
      </c>
      <c r="AG57" s="3">
        <f>IF(AG$3=0,0,INDEX(Sheet1!RawDataCols,$C57,AG$5)*$R57)</f>
        <v>8149.98</v>
      </c>
      <c r="AH57" s="3">
        <f>IF(AH$3=0,0,INDEX(Sheet1!RawDataCols,$C57,AH$5)*$R57)</f>
        <v>0</v>
      </c>
      <c r="AI57" s="3">
        <f>IF(AI$3=0,0,INDEX(Sheet1!RawDataCols,$C57,AI$5)*$R57)</f>
        <v>10557.7</v>
      </c>
      <c r="AJ57" s="3">
        <f>IF(AJ$3=0,0,INDEX(Sheet1!RawDataCols,$C57,AJ$5)*$R57)</f>
        <v>12476.93</v>
      </c>
      <c r="AK57" s="3">
        <f>IF(AK$3=0,0,INDEX(Sheet1!RawDataCols,$C57,AK$5)*$R57)</f>
        <v>0</v>
      </c>
      <c r="AL57" s="3">
        <f>IF(AL$3=0,0,INDEX(Sheet1!RawDataCols,$C57,AL$5)*$R57)</f>
        <v>12403.86</v>
      </c>
      <c r="AM57" s="3">
        <f>IF(AM$3=0,0,INDEX(Sheet1!RawDataCols,$C57,AM$5)*$R57)</f>
        <v>8449.99</v>
      </c>
      <c r="AN57" s="3">
        <f>IF(AN$3=0,0,INDEX(Sheet1!RawDataCols,$C57,AN$5)*$R57)</f>
        <v>8449.99</v>
      </c>
      <c r="AO57" s="3">
        <f>IF(AO$3=0,0,INDEX(Sheet1!RawDataCols,$C57,AO$5)*$R57)</f>
        <v>17360.849999999999</v>
      </c>
      <c r="AP57" s="3">
        <f>IF(AP$3=0,0,INDEX(Sheet1!RawDataCols,$C57,AP$5)*$R57)</f>
        <v>8692.2999999999993</v>
      </c>
      <c r="AQ57" s="3">
        <f>IF(AQ$3=0,0,INDEX(Sheet1!RawDataCols,$C57,AQ$5)*$R57)</f>
        <v>8692.2999999999993</v>
      </c>
      <c r="AR57" s="3">
        <f>IF(AR$3=0,0,INDEX(Sheet1!RawDataCols,$C57,AR$5)*$R57)</f>
        <v>12692.32</v>
      </c>
      <c r="AS57" s="3">
        <f>IF(AS$3=0,0,INDEX(Sheet1!RawDataCols,$C57,AS$5)*$R57)</f>
        <v>7730.77</v>
      </c>
      <c r="AT57" s="3">
        <f>IF(AT$3=0,0,INDEX(Sheet1!RawDataCols,$C57,AT$5)*$R57)</f>
        <v>8692.2999999999993</v>
      </c>
      <c r="AU57" s="3">
        <f>IF(AU$3=0,0,INDEX(Sheet1!RawDataCols,$C57,AU$5)*$R57)</f>
        <v>12521.52</v>
      </c>
      <c r="AV57" s="3">
        <f>IF(AV$3=0,0,INDEX(Sheet1!RawDataCols,$C57,AV$5)*$R57)</f>
        <v>15515.37</v>
      </c>
      <c r="AW57" s="3">
        <f>IF(AW$3=0,0,INDEX(Sheet1!RawDataCols,$C57,AW$5)*$R57)</f>
        <v>12040.68</v>
      </c>
      <c r="AX57" s="3">
        <f>IF(AX$3=0,0,INDEX(Sheet1!RawDataCols,$C57,AX$5)*$R57)</f>
        <v>10289.73</v>
      </c>
      <c r="AY57" s="3">
        <f>IF(AY$3=0,0,INDEX(Sheet1!RawDataCols,$C57,AY$5)*$R57)</f>
        <v>0</v>
      </c>
      <c r="AZ57" s="3">
        <f>IF(AZ$3=0,0,INDEX(Sheet1!RawDataCols,$C57,AZ$5)*$R57)</f>
        <v>0</v>
      </c>
      <c r="BA57" s="3">
        <f>IF(BA$3=0,0,INDEX(Sheet1!RawDataCols,$C57,BA$5)*$R57)</f>
        <v>12692.32</v>
      </c>
      <c r="BB57" s="3">
        <f>IF(BB$3=0,0,INDEX(Sheet1!RawDataCols,$C57,BB$5)*$R57)</f>
        <v>0</v>
      </c>
      <c r="BC57" s="3">
        <f>IF(BC$3=0,0,INDEX(Sheet1!RawDataCols,$C57,BC$5)*$R57)</f>
        <v>0</v>
      </c>
      <c r="BD57" s="3">
        <f>IF(BD$3=0,0,INDEX(Sheet1!RawDataCols,$C57,BD$5)*$R57)</f>
        <v>13213.68</v>
      </c>
      <c r="BE57" s="3">
        <f>IF(BE$3=0,0,INDEX(Sheet1!RawDataCols,$C57,BE$5)*$R57)</f>
        <v>0</v>
      </c>
      <c r="BF57" s="3">
        <f>IF(BF$3=0,0,INDEX(Sheet1!RawDataCols,$C57,BF$5)*$R57)</f>
        <v>0</v>
      </c>
      <c r="BG57" s="179">
        <f>IF(BG$3=0,0,INDEX(Sheet1!RawDataCols,$C57,BG$5)*$R57)</f>
        <v>13213.68</v>
      </c>
      <c r="BH57" s="33">
        <f t="shared" si="17"/>
        <v>111040.09000000001</v>
      </c>
      <c r="BI57" s="33">
        <f t="shared" si="18"/>
        <v>37875.270000000004</v>
      </c>
      <c r="BJ57" s="33">
        <f t="shared" si="19"/>
        <v>153539.68</v>
      </c>
      <c r="BK57" s="3">
        <f>IF(BK$3=0,0,INDEX(Sheet1!RawDataCols,$C57,BK$5)*$R57)</f>
        <v>2367.2043749999998</v>
      </c>
      <c r="BL57" s="3">
        <f>IF(BL$3=0,0,INDEX(Sheet1!RawDataCols,$C57,BL$5)*$R57)</f>
        <v>9150.0731250000008</v>
      </c>
      <c r="BM57" s="3">
        <f>IF(BM$3=0,0,INDEX(Sheet1!RawDataCols,$C57,BM$5)*$R57)</f>
        <v>10160.468124999999</v>
      </c>
      <c r="BN57" s="3">
        <f>IF(BN$3=0,0,INDEX(Sheet1!RawDataCols,$C57,BN$5)*$R57)</f>
        <v>7704.8225000000002</v>
      </c>
      <c r="BO57" s="3">
        <f>IF(BO$3=0,0,INDEX(Sheet1!RawDataCols,$C57,BO$5)*$R57)</f>
        <v>7732.2631250000004</v>
      </c>
      <c r="BP57" s="3">
        <f>IF(BP$3=0,0,INDEX(Sheet1!RawDataCols,$C57,BP$5)*$R57)</f>
        <v>71631.91</v>
      </c>
      <c r="BQ57" s="3">
        <f t="shared" si="20"/>
        <v>39340.119999999995</v>
      </c>
      <c r="BR57" s="3">
        <f t="shared" si="21"/>
        <v>31311.54</v>
      </c>
      <c r="BS57" s="3">
        <f t="shared" si="22"/>
        <v>24873.06</v>
      </c>
      <c r="BT57" s="3">
        <f t="shared" si="23"/>
        <v>40388.43</v>
      </c>
      <c r="BU57" s="3" t="str">
        <f>INDEX(Sheet1!$BS$2:$BS$1000,MATCH($A57,Sheet1!$A$2:$A$1000,0))</f>
        <v>07</v>
      </c>
      <c r="BV57" s="3">
        <f>INDEX(Sheet1!$BT$2:$BT$1000,MATCH($A57,Sheet1!$A$2:$A$1000,0))</f>
        <v>40388.43</v>
      </c>
    </row>
    <row r="58" spans="1:74" x14ac:dyDescent="0.2">
      <c r="A58" s="11" t="s">
        <v>590</v>
      </c>
      <c r="B58" s="3">
        <f>MATCH($A58,Sheet1!ACCOUNTNO,0)</f>
        <v>100</v>
      </c>
      <c r="C58" s="3">
        <f t="shared" si="14"/>
        <v>100</v>
      </c>
      <c r="D58" s="3" t="str">
        <f>IF(D$3=0,0,INDEX(Sheet1!RawDataCols,$C58,D$5))</f>
        <v>20640G12</v>
      </c>
      <c r="E58" s="3" t="str">
        <f>IF(E$3=0,0,INDEX(Sheet1!RawDataCols,$C58,E$5))</f>
        <v xml:space="preserve">20640          </v>
      </c>
      <c r="F58" s="3" t="str">
        <f>IF(F$3=0,0,INDEX(Sheet1!RawDataCols,$C58,F$5))</f>
        <v xml:space="preserve">G12            </v>
      </c>
      <c r="G58" s="3" t="str">
        <f>IF(G$3=0,0,INDEX(Sheet1!RawDataCols,$C58,G$5))</f>
        <v xml:space="preserve">               </v>
      </c>
      <c r="H58" s="3" t="str">
        <f>IF(H$3=0,0,INDEX(Sheet1!RawDataCols,$C58,H$5))</f>
        <v xml:space="preserve">               </v>
      </c>
      <c r="I58" s="3" t="str">
        <f>IF(I$3=0,0,INDEX(Sheet1!RawDataCols,$C58,I$5))</f>
        <v xml:space="preserve">               </v>
      </c>
      <c r="J58" s="3" t="str">
        <f>IF(J$3=0,0,INDEX(Sheet1!RawDataCols,$C58,J$5))</f>
        <v xml:space="preserve">               </v>
      </c>
      <c r="K58" s="3" t="str">
        <f>IF(K$3=0,0,INDEX(Sheet1!RawDataCols,$C58,K$5))</f>
        <v xml:space="preserve">               </v>
      </c>
      <c r="L58" s="3" t="str">
        <f>IF(L$3=0,0,INDEX(Sheet1!RawDataCols,$C58,L$5))</f>
        <v xml:space="preserve">               </v>
      </c>
      <c r="M58" s="3" t="str">
        <f>IF(M$3=0,0,INDEX(Sheet1!RawDataCols,$C58,M$5))</f>
        <v xml:space="preserve">F012  </v>
      </c>
      <c r="N58" s="3" t="str">
        <f>IF(N$3=0,0,INDEX(Sheet1!RawDataCols,$C58,N$5))</f>
        <v>Wages - Production-TAR</v>
      </c>
      <c r="O58" s="3">
        <f>INDEX(Sheet1!RawDataCols,$C58,O$5)</f>
        <v>13</v>
      </c>
      <c r="P58" s="3" t="str">
        <f>INDEX(Sheet1!RawDataCols,$C58,P$5)</f>
        <v>Cost and Expenses</v>
      </c>
      <c r="Q58" s="3" t="str">
        <f>IF(Q$3=0,0,INDEX(Sheet1!RawDataCols,$C58,Q$5))</f>
        <v>I</v>
      </c>
      <c r="R58" s="3">
        <f t="shared" si="15"/>
        <v>1</v>
      </c>
      <c r="S58" s="3">
        <f t="shared" si="16"/>
        <v>-1</v>
      </c>
      <c r="T58" s="3">
        <f>IF(T$3=0,0,INDEX(Sheet1!RawDataCols,$C58,T$5)*$R58)</f>
        <v>0</v>
      </c>
      <c r="U58" s="3">
        <f>IF(U$3=0,0,INDEX(Sheet1!RawDataCols,$C58,U$5)*$R58)</f>
        <v>5015.5</v>
      </c>
      <c r="V58" s="3">
        <f>IF(V$3=0,0,INDEX(Sheet1!RawDataCols,$C58,V$5)*$R58)</f>
        <v>0</v>
      </c>
      <c r="W58" s="3">
        <f>IF(W$3=0,0,INDEX(Sheet1!RawDataCols,$C58,W$5)*$R58)</f>
        <v>12292.79</v>
      </c>
      <c r="X58" s="3">
        <f>IF(X$3=0,0,INDEX(Sheet1!RawDataCols,$C58,X$5)*$R58)</f>
        <v>5572.78</v>
      </c>
      <c r="Y58" s="3">
        <f>IF(Y$3=0,0,INDEX(Sheet1!RawDataCols,$C58,Y$5)*$R58)</f>
        <v>0</v>
      </c>
      <c r="Z58" s="3">
        <f>IF(Z$3=0,0,INDEX(Sheet1!RawDataCols,$C58,Z$5)*$R58)</f>
        <v>10926.92</v>
      </c>
      <c r="AA58" s="3">
        <f>IF(AA$3=0,0,INDEX(Sheet1!RawDataCols,$C58,AA$5)*$R58)</f>
        <v>5572.78</v>
      </c>
      <c r="AB58" s="3">
        <f>IF(AB$3=0,0,INDEX(Sheet1!RawDataCols,$C58,AB$5)*$R58)</f>
        <v>0</v>
      </c>
      <c r="AC58" s="3">
        <f>IF(AC$3=0,0,INDEX(Sheet1!RawDataCols,$C58,AC$5)*$R58)</f>
        <v>10926.91</v>
      </c>
      <c r="AD58" s="3">
        <f>IF(AD$3=0,0,INDEX(Sheet1!RawDataCols,$C58,AD$5)*$R58)</f>
        <v>5572.78</v>
      </c>
      <c r="AE58" s="3">
        <f>IF(AE$3=0,0,INDEX(Sheet1!RawDataCols,$C58,AE$5)*$R58)</f>
        <v>0</v>
      </c>
      <c r="AF58" s="3">
        <f>IF(AF$3=0,0,INDEX(Sheet1!RawDataCols,$C58,AF$5)*$R58)</f>
        <v>10926.92</v>
      </c>
      <c r="AG58" s="3">
        <f>IF(AG$3=0,0,INDEX(Sheet1!RawDataCols,$C58,AG$5)*$R58)</f>
        <v>5572.78</v>
      </c>
      <c r="AH58" s="3">
        <f>IF(AH$3=0,0,INDEX(Sheet1!RawDataCols,$C58,AH$5)*$R58)</f>
        <v>0</v>
      </c>
      <c r="AI58" s="3">
        <f>IF(AI$3=0,0,INDEX(Sheet1!RawDataCols,$C58,AI$5)*$R58)</f>
        <v>33053.910000000003</v>
      </c>
      <c r="AJ58" s="3">
        <f>IF(AJ$3=0,0,INDEX(Sheet1!RawDataCols,$C58,AJ$5)*$R58)</f>
        <v>8359.17</v>
      </c>
      <c r="AK58" s="3">
        <f>IF(AK$3=0,0,INDEX(Sheet1!RawDataCols,$C58,AK$5)*$R58)</f>
        <v>0</v>
      </c>
      <c r="AL58" s="3">
        <f>IF(AL$3=0,0,INDEX(Sheet1!RawDataCols,$C58,AL$5)*$R58)</f>
        <v>3551.24</v>
      </c>
      <c r="AM58" s="3">
        <f>IF(AM$3=0,0,INDEX(Sheet1!RawDataCols,$C58,AM$5)*$R58)</f>
        <v>5015.5</v>
      </c>
      <c r="AN58" s="3">
        <f>IF(AN$3=0,0,INDEX(Sheet1!RawDataCols,$C58,AN$5)*$R58)</f>
        <v>5015.5</v>
      </c>
      <c r="AO58" s="3">
        <f>IF(AO$3=0,0,INDEX(Sheet1!RawDataCols,$C58,AO$5)*$R58)</f>
        <v>7484.99</v>
      </c>
      <c r="AP58" s="3">
        <f>IF(AP$3=0,0,INDEX(Sheet1!RawDataCols,$C58,AP$5)*$R58)</f>
        <v>5572.78</v>
      </c>
      <c r="AQ58" s="3">
        <f>IF(AQ$3=0,0,INDEX(Sheet1!RawDataCols,$C58,AQ$5)*$R58)</f>
        <v>5572.78</v>
      </c>
      <c r="AR58" s="3">
        <f>IF(AR$3=0,0,INDEX(Sheet1!RawDataCols,$C58,AR$5)*$R58)</f>
        <v>5015.5</v>
      </c>
      <c r="AS58" s="3">
        <f>IF(AS$3=0,0,INDEX(Sheet1!RawDataCols,$C58,AS$5)*$R58)</f>
        <v>5572.78</v>
      </c>
      <c r="AT58" s="3">
        <f>IF(AT$3=0,0,INDEX(Sheet1!RawDataCols,$C58,AT$5)*$R58)</f>
        <v>5572.78</v>
      </c>
      <c r="AU58" s="3">
        <f>IF(AU$3=0,0,INDEX(Sheet1!RawDataCols,$C58,AU$5)*$R58)</f>
        <v>5572.78</v>
      </c>
      <c r="AV58" s="3">
        <f>IF(AV$3=0,0,INDEX(Sheet1!RawDataCols,$C58,AV$5)*$R58)</f>
        <v>24520.22</v>
      </c>
      <c r="AW58" s="3">
        <f>IF(AW$3=0,0,INDEX(Sheet1!RawDataCols,$C58,AW$5)*$R58)</f>
        <v>22289.279999999999</v>
      </c>
      <c r="AX58" s="3">
        <f>IF(AX$3=0,0,INDEX(Sheet1!RawDataCols,$C58,AX$5)*$R58)</f>
        <v>5572.78</v>
      </c>
      <c r="AY58" s="3">
        <f>IF(AY$3=0,0,INDEX(Sheet1!RawDataCols,$C58,AY$5)*$R58)</f>
        <v>0</v>
      </c>
      <c r="AZ58" s="3">
        <f>IF(AZ$3=0,0,INDEX(Sheet1!RawDataCols,$C58,AZ$5)*$R58)</f>
        <v>0</v>
      </c>
      <c r="BA58" s="3">
        <f>IF(BA$3=0,0,INDEX(Sheet1!RawDataCols,$C58,BA$5)*$R58)</f>
        <v>5572.78</v>
      </c>
      <c r="BB58" s="3">
        <f>IF(BB$3=0,0,INDEX(Sheet1!RawDataCols,$C58,BB$5)*$R58)</f>
        <v>0</v>
      </c>
      <c r="BC58" s="3">
        <f>IF(BC$3=0,0,INDEX(Sheet1!RawDataCols,$C58,BC$5)*$R58)</f>
        <v>0</v>
      </c>
      <c r="BD58" s="3">
        <f>IF(BD$3=0,0,INDEX(Sheet1!RawDataCols,$C58,BD$5)*$R58)</f>
        <v>6965.98</v>
      </c>
      <c r="BE58" s="3">
        <f>IF(BE$3=0,0,INDEX(Sheet1!RawDataCols,$C58,BE$5)*$R58)</f>
        <v>0</v>
      </c>
      <c r="BF58" s="3">
        <f>IF(BF$3=0,0,INDEX(Sheet1!RawDataCols,$C58,BF$5)*$R58)</f>
        <v>0</v>
      </c>
      <c r="BG58" s="179">
        <f>IF(BG$3=0,0,INDEX(Sheet1!RawDataCols,$C58,BG$5)*$R58)</f>
        <v>6965.98</v>
      </c>
      <c r="BH58" s="33">
        <f t="shared" si="17"/>
        <v>76347.069999999992</v>
      </c>
      <c r="BI58" s="33">
        <f t="shared" si="18"/>
        <v>38450.339999999997</v>
      </c>
      <c r="BJ58" s="33">
        <f t="shared" si="19"/>
        <v>117863.5</v>
      </c>
      <c r="BK58" s="3">
        <f>IF(BK$3=0,0,INDEX(Sheet1!RawDataCols,$C58,BK$5)*$R58)</f>
        <v>2403.1462499999998</v>
      </c>
      <c r="BL58" s="3">
        <f>IF(BL$3=0,0,INDEX(Sheet1!RawDataCols,$C58,BL$5)*$R58)</f>
        <v>9416.7918750000008</v>
      </c>
      <c r="BM58" s="3">
        <f>IF(BM$3=0,0,INDEX(Sheet1!RawDataCols,$C58,BM$5)*$R58)</f>
        <v>14886.000625000001</v>
      </c>
      <c r="BN58" s="3">
        <f>IF(BN$3=0,0,INDEX(Sheet1!RawDataCols,$C58,BN$5)*$R58)</f>
        <v>13396.708124999999</v>
      </c>
      <c r="BO58" s="3">
        <f>IF(BO$3=0,0,INDEX(Sheet1!RawDataCols,$C58,BO$5)*$R58)</f>
        <v>9083.890625</v>
      </c>
      <c r="BP58" s="3">
        <f>IF(BP$3=0,0,INDEX(Sheet1!RawDataCols,$C58,BP$5)*$R58)</f>
        <v>68989.98</v>
      </c>
      <c r="BQ58" s="3">
        <f t="shared" si="20"/>
        <v>16161.059999999998</v>
      </c>
      <c r="BR58" s="3">
        <f t="shared" si="21"/>
        <v>19504.73</v>
      </c>
      <c r="BS58" s="3">
        <f t="shared" si="22"/>
        <v>16161.059999999998</v>
      </c>
      <c r="BT58" s="3">
        <f t="shared" si="23"/>
        <v>40681.279999999999</v>
      </c>
      <c r="BU58" s="3" t="str">
        <f>INDEX(Sheet1!$BS$2:$BS$1000,MATCH($A58,Sheet1!$A$2:$A$1000,0))</f>
        <v>07</v>
      </c>
      <c r="BV58" s="3">
        <f>INDEX(Sheet1!$BT$2:$BT$1000,MATCH($A58,Sheet1!$A$2:$A$1000,0))</f>
        <v>40681.279999999999</v>
      </c>
    </row>
    <row r="59" spans="1:74" x14ac:dyDescent="0.2">
      <c r="A59" s="11" t="s">
        <v>591</v>
      </c>
      <c r="B59" s="3">
        <f>MATCH($A59,Sheet1!ACCOUNTNO,0)</f>
        <v>102</v>
      </c>
      <c r="C59" s="3">
        <f t="shared" si="14"/>
        <v>102</v>
      </c>
      <c r="D59" s="3" t="str">
        <f>IF(D$3=0,0,INDEX(Sheet1!RawDataCols,$C59,D$5))</f>
        <v>20660G12</v>
      </c>
      <c r="E59" s="3" t="str">
        <f>IF(E$3=0,0,INDEX(Sheet1!RawDataCols,$C59,E$5))</f>
        <v xml:space="preserve">20660          </v>
      </c>
      <c r="F59" s="3" t="str">
        <f>IF(F$3=0,0,INDEX(Sheet1!RawDataCols,$C59,F$5))</f>
        <v xml:space="preserve">G12            </v>
      </c>
      <c r="G59" s="3" t="str">
        <f>IF(G$3=0,0,INDEX(Sheet1!RawDataCols,$C59,G$5))</f>
        <v xml:space="preserve">               </v>
      </c>
      <c r="H59" s="3" t="str">
        <f>IF(H$3=0,0,INDEX(Sheet1!RawDataCols,$C59,H$5))</f>
        <v xml:space="preserve">               </v>
      </c>
      <c r="I59" s="3" t="str">
        <f>IF(I$3=0,0,INDEX(Sheet1!RawDataCols,$C59,I$5))</f>
        <v xml:space="preserve">               </v>
      </c>
      <c r="J59" s="3" t="str">
        <f>IF(J$3=0,0,INDEX(Sheet1!RawDataCols,$C59,J$5))</f>
        <v xml:space="preserve">               </v>
      </c>
      <c r="K59" s="3" t="str">
        <f>IF(K$3=0,0,INDEX(Sheet1!RawDataCols,$C59,K$5))</f>
        <v xml:space="preserve">               </v>
      </c>
      <c r="L59" s="3" t="str">
        <f>IF(L$3=0,0,INDEX(Sheet1!RawDataCols,$C59,L$5))</f>
        <v xml:space="preserve">               </v>
      </c>
      <c r="M59" s="3" t="str">
        <f>IF(M$3=0,0,INDEX(Sheet1!RawDataCols,$C59,M$5))</f>
        <v xml:space="preserve">F012  </v>
      </c>
      <c r="N59" s="3" t="str">
        <f>IF(N$3=0,0,INDEX(Sheet1!RawDataCols,$C59,N$5))</f>
        <v>A/Leave Prov -TAR</v>
      </c>
      <c r="O59" s="3">
        <f>INDEX(Sheet1!RawDataCols,$C59,O$5)</f>
        <v>13</v>
      </c>
      <c r="P59" s="3" t="str">
        <f>INDEX(Sheet1!RawDataCols,$C59,P$5)</f>
        <v>Cost and Expenses</v>
      </c>
      <c r="Q59" s="3" t="str">
        <f>IF(Q$3=0,0,INDEX(Sheet1!RawDataCols,$C59,Q$5))</f>
        <v>I</v>
      </c>
      <c r="R59" s="3">
        <f t="shared" si="15"/>
        <v>1</v>
      </c>
      <c r="S59" s="3">
        <f t="shared" si="16"/>
        <v>-1</v>
      </c>
      <c r="T59" s="3">
        <f>IF(T$3=0,0,INDEX(Sheet1!RawDataCols,$C59,T$5)*$R59)</f>
        <v>0</v>
      </c>
      <c r="U59" s="3">
        <f>IF(U$3=0,0,INDEX(Sheet1!RawDataCols,$C59,U$5)*$R59)</f>
        <v>3062.09</v>
      </c>
      <c r="V59" s="3">
        <f>IF(V$3=0,0,INDEX(Sheet1!RawDataCols,$C59,V$5)*$R59)</f>
        <v>0</v>
      </c>
      <c r="W59" s="3">
        <f>IF(W$3=0,0,INDEX(Sheet1!RawDataCols,$C59,W$5)*$R59)</f>
        <v>6230.94</v>
      </c>
      <c r="X59" s="3">
        <f>IF(X$3=0,0,INDEX(Sheet1!RawDataCols,$C59,X$5)*$R59)</f>
        <v>3820.05</v>
      </c>
      <c r="Y59" s="3">
        <f>IF(Y$3=0,0,INDEX(Sheet1!RawDataCols,$C59,Y$5)*$R59)</f>
        <v>0</v>
      </c>
      <c r="Z59" s="3">
        <f>IF(Z$3=0,0,INDEX(Sheet1!RawDataCols,$C59,Z$5)*$R59)</f>
        <v>3603.3</v>
      </c>
      <c r="AA59" s="3">
        <f>IF(AA$3=0,0,INDEX(Sheet1!RawDataCols,$C59,AA$5)*$R59)</f>
        <v>3496.24</v>
      </c>
      <c r="AB59" s="3">
        <f>IF(AB$3=0,0,INDEX(Sheet1!RawDataCols,$C59,AB$5)*$R59)</f>
        <v>0</v>
      </c>
      <c r="AC59" s="3">
        <f>IF(AC$3=0,0,INDEX(Sheet1!RawDataCols,$C59,AC$5)*$R59)</f>
        <v>3602.69</v>
      </c>
      <c r="AD59" s="3">
        <f>IF(AD$3=0,0,INDEX(Sheet1!RawDataCols,$C59,AD$5)*$R59)</f>
        <v>3091.89</v>
      </c>
      <c r="AE59" s="3">
        <f>IF(AE$3=0,0,INDEX(Sheet1!RawDataCols,$C59,AE$5)*$R59)</f>
        <v>0</v>
      </c>
      <c r="AF59" s="3">
        <f>IF(AF$3=0,0,INDEX(Sheet1!RawDataCols,$C59,AF$5)*$R59)</f>
        <v>3624.65</v>
      </c>
      <c r="AG59" s="3">
        <f>IF(AG$3=0,0,INDEX(Sheet1!RawDataCols,$C59,AG$5)*$R59)</f>
        <v>3189.76</v>
      </c>
      <c r="AH59" s="3">
        <f>IF(AH$3=0,0,INDEX(Sheet1!RawDataCols,$C59,AH$5)*$R59)</f>
        <v>0</v>
      </c>
      <c r="AI59" s="3">
        <f>IF(AI$3=0,0,INDEX(Sheet1!RawDataCols,$C59,AI$5)*$R59)</f>
        <v>3624.65</v>
      </c>
      <c r="AJ59" s="3">
        <f>IF(AJ$3=0,0,INDEX(Sheet1!RawDataCols,$C59,AJ$5)*$R59)</f>
        <v>3943.03</v>
      </c>
      <c r="AK59" s="3">
        <f>IF(AK$3=0,0,INDEX(Sheet1!RawDataCols,$C59,AK$5)*$R59)</f>
        <v>0</v>
      </c>
      <c r="AL59" s="3">
        <f>IF(AL$3=0,0,INDEX(Sheet1!RawDataCols,$C59,AL$5)*$R59)</f>
        <v>3550.91</v>
      </c>
      <c r="AM59" s="3">
        <f>IF(AM$3=0,0,INDEX(Sheet1!RawDataCols,$C59,AM$5)*$R59)</f>
        <v>2775.42</v>
      </c>
      <c r="AN59" s="3">
        <f>IF(AN$3=0,0,INDEX(Sheet1!RawDataCols,$C59,AN$5)*$R59)</f>
        <v>2775.42</v>
      </c>
      <c r="AO59" s="3">
        <f>IF(AO$3=0,0,INDEX(Sheet1!RawDataCols,$C59,AO$5)*$R59)</f>
        <v>5303.61</v>
      </c>
      <c r="AP59" s="3">
        <f>IF(AP$3=0,0,INDEX(Sheet1!RawDataCols,$C59,AP$5)*$R59)</f>
        <v>2678.84</v>
      </c>
      <c r="AQ59" s="3">
        <f>IF(AQ$3=0,0,INDEX(Sheet1!RawDataCols,$C59,AQ$5)*$R59)</f>
        <v>2678.84</v>
      </c>
      <c r="AR59" s="3">
        <f>IF(AR$3=0,0,INDEX(Sheet1!RawDataCols,$C59,AR$5)*$R59)</f>
        <v>3346.38</v>
      </c>
      <c r="AS59" s="3">
        <f>IF(AS$3=0,0,INDEX(Sheet1!RawDataCols,$C59,AS$5)*$R59)</f>
        <v>2678.36</v>
      </c>
      <c r="AT59" s="3">
        <f>IF(AT$3=0,0,INDEX(Sheet1!RawDataCols,$C59,AT$5)*$R59)</f>
        <v>2678.84</v>
      </c>
      <c r="AU59" s="3">
        <f>IF(AU$3=0,0,INDEX(Sheet1!RawDataCols,$C59,AU$5)*$R59)</f>
        <v>3243.22</v>
      </c>
      <c r="AV59" s="3">
        <f>IF(AV$3=0,0,INDEX(Sheet1!RawDataCols,$C59,AV$5)*$R59)</f>
        <v>1069.33</v>
      </c>
      <c r="AW59" s="3">
        <f>IF(AW$3=0,0,INDEX(Sheet1!RawDataCols,$C59,AW$5)*$R59)</f>
        <v>0</v>
      </c>
      <c r="AX59" s="3">
        <f>IF(AX$3=0,0,INDEX(Sheet1!RawDataCols,$C59,AX$5)*$R59)</f>
        <v>3212.02</v>
      </c>
      <c r="AY59" s="3">
        <f>IF(AY$3=0,0,INDEX(Sheet1!RawDataCols,$C59,AY$5)*$R59)</f>
        <v>0</v>
      </c>
      <c r="AZ59" s="3">
        <f>IF(AZ$3=0,0,INDEX(Sheet1!RawDataCols,$C59,AZ$5)*$R59)</f>
        <v>0</v>
      </c>
      <c r="BA59" s="3">
        <f>IF(BA$3=0,0,INDEX(Sheet1!RawDataCols,$C59,BA$5)*$R59)</f>
        <v>3256.38</v>
      </c>
      <c r="BB59" s="3">
        <f>IF(BB$3=0,0,INDEX(Sheet1!RawDataCols,$C59,BB$5)*$R59)</f>
        <v>0</v>
      </c>
      <c r="BC59" s="3">
        <f>IF(BC$3=0,0,INDEX(Sheet1!RawDataCols,$C59,BC$5)*$R59)</f>
        <v>0</v>
      </c>
      <c r="BD59" s="3">
        <f>IF(BD$3=0,0,INDEX(Sheet1!RawDataCols,$C59,BD$5)*$R59)</f>
        <v>4800.3</v>
      </c>
      <c r="BE59" s="3">
        <f>IF(BE$3=0,0,INDEX(Sheet1!RawDataCols,$C59,BE$5)*$R59)</f>
        <v>0</v>
      </c>
      <c r="BF59" s="3">
        <f>IF(BF$3=0,0,INDEX(Sheet1!RawDataCols,$C59,BF$5)*$R59)</f>
        <v>0</v>
      </c>
      <c r="BG59" s="179">
        <f>IF(BG$3=0,0,INDEX(Sheet1!RawDataCols,$C59,BG$5)*$R59)</f>
        <v>4800.3</v>
      </c>
      <c r="BH59" s="33">
        <f t="shared" si="17"/>
        <v>29805.009999999995</v>
      </c>
      <c r="BI59" s="33">
        <f t="shared" si="18"/>
        <v>8133.1</v>
      </c>
      <c r="BJ59" s="33">
        <f t="shared" si="19"/>
        <v>47399.05</v>
      </c>
      <c r="BK59" s="3">
        <f>IF(BK$3=0,0,INDEX(Sheet1!RawDataCols,$C59,BK$5)*$R59)</f>
        <v>508.31875000000002</v>
      </c>
      <c r="BL59" s="3">
        <f>IF(BL$3=0,0,INDEX(Sheet1!RawDataCols,$C59,BL$5)*$R59)</f>
        <v>3176.7937499999998</v>
      </c>
      <c r="BM59" s="3">
        <f>IF(BM$3=0,0,INDEX(Sheet1!RawDataCols,$C59,BM$5)*$R59)</f>
        <v>2844.8406249999998</v>
      </c>
      <c r="BN59" s="3">
        <f>IF(BN$3=0,0,INDEX(Sheet1!RawDataCols,$C59,BN$5)*$R59)</f>
        <v>1910.49</v>
      </c>
      <c r="BO59" s="3">
        <f>IF(BO$3=0,0,INDEX(Sheet1!RawDataCols,$C59,BO$5)*$R59)</f>
        <v>1592.9456250000001</v>
      </c>
      <c r="BP59" s="3">
        <f>IF(BP$3=0,0,INDEX(Sheet1!RawDataCols,$C59,BP$5)*$R59)</f>
        <v>26591.56</v>
      </c>
      <c r="BQ59" s="3">
        <f t="shared" si="20"/>
        <v>10378.380000000001</v>
      </c>
      <c r="BR59" s="3">
        <f t="shared" si="21"/>
        <v>10224.68</v>
      </c>
      <c r="BS59" s="3">
        <f t="shared" si="22"/>
        <v>8132.6200000000008</v>
      </c>
      <c r="BT59" s="3">
        <f t="shared" si="23"/>
        <v>9201.9500000000007</v>
      </c>
      <c r="BU59" s="3" t="str">
        <f>INDEX(Sheet1!$BS$2:$BS$1000,MATCH($A59,Sheet1!$A$2:$A$1000,0))</f>
        <v>07</v>
      </c>
      <c r="BV59" s="3">
        <f>INDEX(Sheet1!$BT$2:$BT$1000,MATCH($A59,Sheet1!$A$2:$A$1000,0))</f>
        <v>9201.9500000000007</v>
      </c>
    </row>
    <row r="60" spans="1:74" x14ac:dyDescent="0.2">
      <c r="A60" s="11" t="s">
        <v>592</v>
      </c>
      <c r="B60" s="3">
        <f>MATCH($A60,Sheet1!ACCOUNTNO,0)</f>
        <v>103</v>
      </c>
      <c r="C60" s="3">
        <f t="shared" si="14"/>
        <v>103</v>
      </c>
      <c r="D60" s="3" t="str">
        <f>IF(D$3=0,0,INDEX(Sheet1!RawDataCols,$C60,D$5))</f>
        <v>20680G12</v>
      </c>
      <c r="E60" s="3" t="str">
        <f>IF(E$3=0,0,INDEX(Sheet1!RawDataCols,$C60,E$5))</f>
        <v xml:space="preserve">20680          </v>
      </c>
      <c r="F60" s="3" t="str">
        <f>IF(F$3=0,0,INDEX(Sheet1!RawDataCols,$C60,F$5))</f>
        <v xml:space="preserve">G12            </v>
      </c>
      <c r="G60" s="3" t="str">
        <f>IF(G$3=0,0,INDEX(Sheet1!RawDataCols,$C60,G$5))</f>
        <v xml:space="preserve">               </v>
      </c>
      <c r="H60" s="3" t="str">
        <f>IF(H$3=0,0,INDEX(Sheet1!RawDataCols,$C60,H$5))</f>
        <v xml:space="preserve">               </v>
      </c>
      <c r="I60" s="3" t="str">
        <f>IF(I$3=0,0,INDEX(Sheet1!RawDataCols,$C60,I$5))</f>
        <v xml:space="preserve">               </v>
      </c>
      <c r="J60" s="3" t="str">
        <f>IF(J$3=0,0,INDEX(Sheet1!RawDataCols,$C60,J$5))</f>
        <v xml:space="preserve">               </v>
      </c>
      <c r="K60" s="3" t="str">
        <f>IF(K$3=0,0,INDEX(Sheet1!RawDataCols,$C60,K$5))</f>
        <v xml:space="preserve">               </v>
      </c>
      <c r="L60" s="3" t="str">
        <f>IF(L$3=0,0,INDEX(Sheet1!RawDataCols,$C60,L$5))</f>
        <v xml:space="preserve">               </v>
      </c>
      <c r="M60" s="3" t="str">
        <f>IF(M$3=0,0,INDEX(Sheet1!RawDataCols,$C60,M$5))</f>
        <v xml:space="preserve">F012  </v>
      </c>
      <c r="N60" s="3" t="str">
        <f>IF(N$3=0,0,INDEX(Sheet1!RawDataCols,$C60,N$5))</f>
        <v>LSL-TAR</v>
      </c>
      <c r="O60" s="3">
        <f>INDEX(Sheet1!RawDataCols,$C60,O$5)</f>
        <v>13</v>
      </c>
      <c r="P60" s="3" t="str">
        <f>INDEX(Sheet1!RawDataCols,$C60,P$5)</f>
        <v>Cost and Expenses</v>
      </c>
      <c r="Q60" s="3" t="str">
        <f>IF(Q$3=0,0,INDEX(Sheet1!RawDataCols,$C60,Q$5))</f>
        <v>I</v>
      </c>
      <c r="R60" s="3">
        <f t="shared" si="15"/>
        <v>1</v>
      </c>
      <c r="S60" s="3">
        <f t="shared" si="16"/>
        <v>-1</v>
      </c>
      <c r="T60" s="3">
        <f>IF(T$3=0,0,INDEX(Sheet1!RawDataCols,$C60,T$5)*$R60)</f>
        <v>0</v>
      </c>
      <c r="U60" s="3">
        <f>IF(U$3=0,0,INDEX(Sheet1!RawDataCols,$C60,U$5)*$R60)</f>
        <v>0</v>
      </c>
      <c r="V60" s="3">
        <f>IF(V$3=0,0,INDEX(Sheet1!RawDataCols,$C60,V$5)*$R60)</f>
        <v>0</v>
      </c>
      <c r="W60" s="3">
        <f>IF(W$3=0,0,INDEX(Sheet1!RawDataCols,$C60,W$5)*$R60)</f>
        <v>1337</v>
      </c>
      <c r="X60" s="3">
        <f>IF(X$3=0,0,INDEX(Sheet1!RawDataCols,$C60,X$5)*$R60)</f>
        <v>0</v>
      </c>
      <c r="Y60" s="3">
        <f>IF(Y$3=0,0,INDEX(Sheet1!RawDataCols,$C60,Y$5)*$R60)</f>
        <v>0</v>
      </c>
      <c r="Z60" s="3">
        <f>IF(Z$3=0,0,INDEX(Sheet1!RawDataCols,$C60,Z$5)*$R60)</f>
        <v>1337</v>
      </c>
      <c r="AA60" s="3">
        <f>IF(AA$3=0,0,INDEX(Sheet1!RawDataCols,$C60,AA$5)*$R60)</f>
        <v>0</v>
      </c>
      <c r="AB60" s="3">
        <f>IF(AB$3=0,0,INDEX(Sheet1!RawDataCols,$C60,AB$5)*$R60)</f>
        <v>0</v>
      </c>
      <c r="AC60" s="3">
        <f>IF(AC$3=0,0,INDEX(Sheet1!RawDataCols,$C60,AC$5)*$R60)</f>
        <v>1337</v>
      </c>
      <c r="AD60" s="3">
        <f>IF(AD$3=0,0,INDEX(Sheet1!RawDataCols,$C60,AD$5)*$R60)</f>
        <v>0</v>
      </c>
      <c r="AE60" s="3">
        <f>IF(AE$3=0,0,INDEX(Sheet1!RawDataCols,$C60,AE$5)*$R60)</f>
        <v>0</v>
      </c>
      <c r="AF60" s="3">
        <f>IF(AF$3=0,0,INDEX(Sheet1!RawDataCols,$C60,AF$5)*$R60)</f>
        <v>1337</v>
      </c>
      <c r="AG60" s="3">
        <f>IF(AG$3=0,0,INDEX(Sheet1!RawDataCols,$C60,AG$5)*$R60)</f>
        <v>0</v>
      </c>
      <c r="AH60" s="3">
        <f>IF(AH$3=0,0,INDEX(Sheet1!RawDataCols,$C60,AH$5)*$R60)</f>
        <v>0</v>
      </c>
      <c r="AI60" s="3">
        <f>IF(AI$3=0,0,INDEX(Sheet1!RawDataCols,$C60,AI$5)*$R60)</f>
        <v>-3353.12</v>
      </c>
      <c r="AJ60" s="3">
        <f>IF(AJ$3=0,0,INDEX(Sheet1!RawDataCols,$C60,AJ$5)*$R60)</f>
        <v>0</v>
      </c>
      <c r="AK60" s="3">
        <f>IF(AK$3=0,0,INDEX(Sheet1!RawDataCols,$C60,AK$5)*$R60)</f>
        <v>0</v>
      </c>
      <c r="AL60" s="3">
        <f>IF(AL$3=0,0,INDEX(Sheet1!RawDataCols,$C60,AL$5)*$R60)</f>
        <v>0</v>
      </c>
      <c r="AM60" s="3">
        <f>IF(AM$3=0,0,INDEX(Sheet1!RawDataCols,$C60,AM$5)*$R60)</f>
        <v>0</v>
      </c>
      <c r="AN60" s="3">
        <f>IF(AN$3=0,0,INDEX(Sheet1!RawDataCols,$C60,AN$5)*$R60)</f>
        <v>0</v>
      </c>
      <c r="AO60" s="3">
        <f>IF(AO$3=0,0,INDEX(Sheet1!RawDataCols,$C60,AO$5)*$R60)</f>
        <v>0</v>
      </c>
      <c r="AP60" s="3">
        <f>IF(AP$3=0,0,INDEX(Sheet1!RawDataCols,$C60,AP$5)*$R60)</f>
        <v>0</v>
      </c>
      <c r="AQ60" s="3">
        <f>IF(AQ$3=0,0,INDEX(Sheet1!RawDataCols,$C60,AQ$5)*$R60)</f>
        <v>0</v>
      </c>
      <c r="AR60" s="3">
        <f>IF(AR$3=0,0,INDEX(Sheet1!RawDataCols,$C60,AR$5)*$R60)</f>
        <v>0</v>
      </c>
      <c r="AS60" s="3">
        <f>IF(AS$3=0,0,INDEX(Sheet1!RawDataCols,$C60,AS$5)*$R60)</f>
        <v>0</v>
      </c>
      <c r="AT60" s="3">
        <f>IF(AT$3=0,0,INDEX(Sheet1!RawDataCols,$C60,AT$5)*$R60)</f>
        <v>0</v>
      </c>
      <c r="AU60" s="3">
        <f>IF(AU$3=0,0,INDEX(Sheet1!RawDataCols,$C60,AU$5)*$R60)</f>
        <v>0</v>
      </c>
      <c r="AV60" s="3">
        <f>IF(AV$3=0,0,INDEX(Sheet1!RawDataCols,$C60,AV$5)*$R60)</f>
        <v>20302</v>
      </c>
      <c r="AW60" s="3">
        <f>IF(AW$3=0,0,INDEX(Sheet1!RawDataCols,$C60,AW$5)*$R60)</f>
        <v>0</v>
      </c>
      <c r="AX60" s="3">
        <f>IF(AX$3=0,0,INDEX(Sheet1!RawDataCols,$C60,AX$5)*$R60)</f>
        <v>0</v>
      </c>
      <c r="AY60" s="3">
        <f>IF(AY$3=0,0,INDEX(Sheet1!RawDataCols,$C60,AY$5)*$R60)</f>
        <v>0</v>
      </c>
      <c r="AZ60" s="3">
        <f>IF(AZ$3=0,0,INDEX(Sheet1!RawDataCols,$C60,AZ$5)*$R60)</f>
        <v>0</v>
      </c>
      <c r="BA60" s="3">
        <f>IF(BA$3=0,0,INDEX(Sheet1!RawDataCols,$C60,BA$5)*$R60)</f>
        <v>0</v>
      </c>
      <c r="BB60" s="3">
        <f>IF(BB$3=0,0,INDEX(Sheet1!RawDataCols,$C60,BB$5)*$R60)</f>
        <v>0</v>
      </c>
      <c r="BC60" s="3">
        <f>IF(BC$3=0,0,INDEX(Sheet1!RawDataCols,$C60,BC$5)*$R60)</f>
        <v>0</v>
      </c>
      <c r="BD60" s="3">
        <f>IF(BD$3=0,0,INDEX(Sheet1!RawDataCols,$C60,BD$5)*$R60)</f>
        <v>0</v>
      </c>
      <c r="BE60" s="3">
        <f>IF(BE$3=0,0,INDEX(Sheet1!RawDataCols,$C60,BE$5)*$R60)</f>
        <v>0</v>
      </c>
      <c r="BF60" s="3">
        <f>IF(BF$3=0,0,INDEX(Sheet1!RawDataCols,$C60,BF$5)*$R60)</f>
        <v>0</v>
      </c>
      <c r="BG60" s="179">
        <f>IF(BG$3=0,0,INDEX(Sheet1!RawDataCols,$C60,BG$5)*$R60)</f>
        <v>0</v>
      </c>
      <c r="BH60" s="33">
        <f t="shared" si="17"/>
        <v>20302</v>
      </c>
      <c r="BI60" s="33">
        <f t="shared" si="18"/>
        <v>0</v>
      </c>
      <c r="BJ60" s="33">
        <f t="shared" si="19"/>
        <v>1994.88</v>
      </c>
      <c r="BK60" s="3">
        <f>IF(BK$3=0,0,INDEX(Sheet1!RawDataCols,$C60,BK$5)*$R60)</f>
        <v>0</v>
      </c>
      <c r="BL60" s="3">
        <f>IF(BL$3=0,0,INDEX(Sheet1!RawDataCols,$C60,BL$5)*$R60)</f>
        <v>626.05499999999995</v>
      </c>
      <c r="BM60" s="3">
        <f>IF(BM$3=0,0,INDEX(Sheet1!RawDataCols,$C60,BM$5)*$R60)</f>
        <v>1002.75</v>
      </c>
      <c r="BN60" s="3">
        <f>IF(BN$3=0,0,INDEX(Sheet1!RawDataCols,$C60,BN$5)*$R60)</f>
        <v>1002.75</v>
      </c>
      <c r="BO60" s="3">
        <f>IF(BO$3=0,0,INDEX(Sheet1!RawDataCols,$C60,BO$5)*$R60)</f>
        <v>277.5</v>
      </c>
      <c r="BP60" s="3">
        <f>IF(BP$3=0,0,INDEX(Sheet1!RawDataCols,$C60,BP$5)*$R60)</f>
        <v>8022</v>
      </c>
      <c r="BQ60" s="3">
        <f t="shared" si="20"/>
        <v>0</v>
      </c>
      <c r="BR60" s="3">
        <f t="shared" si="21"/>
        <v>0</v>
      </c>
      <c r="BS60" s="3">
        <f t="shared" si="22"/>
        <v>0</v>
      </c>
      <c r="BT60" s="3">
        <f t="shared" si="23"/>
        <v>20302</v>
      </c>
      <c r="BU60" s="3" t="str">
        <f>INDEX(Sheet1!$BS$2:$BS$1000,MATCH($A60,Sheet1!$A$2:$A$1000,0))</f>
        <v>07</v>
      </c>
      <c r="BV60" s="3">
        <f>INDEX(Sheet1!$BT$2:$BT$1000,MATCH($A60,Sheet1!$A$2:$A$1000,0))</f>
        <v>20302</v>
      </c>
    </row>
    <row r="61" spans="1:74" x14ac:dyDescent="0.2">
      <c r="A61" s="11" t="s">
        <v>593</v>
      </c>
      <c r="B61" s="3">
        <f>MATCH($A61,Sheet1!ACCOUNTNO,0)</f>
        <v>104</v>
      </c>
      <c r="C61" s="3">
        <f t="shared" si="14"/>
        <v>104</v>
      </c>
      <c r="D61" s="3" t="str">
        <f>IF(D$3=0,0,INDEX(Sheet1!RawDataCols,$C61,D$5))</f>
        <v>20700G12</v>
      </c>
      <c r="E61" s="3" t="str">
        <f>IF(E$3=0,0,INDEX(Sheet1!RawDataCols,$C61,E$5))</f>
        <v xml:space="preserve">20700          </v>
      </c>
      <c r="F61" s="3" t="str">
        <f>IF(F$3=0,0,INDEX(Sheet1!RawDataCols,$C61,F$5))</f>
        <v xml:space="preserve">G12            </v>
      </c>
      <c r="G61" s="3" t="str">
        <f>IF(G$3=0,0,INDEX(Sheet1!RawDataCols,$C61,G$5))</f>
        <v xml:space="preserve">               </v>
      </c>
      <c r="H61" s="3" t="str">
        <f>IF(H$3=0,0,INDEX(Sheet1!RawDataCols,$C61,H$5))</f>
        <v xml:space="preserve">               </v>
      </c>
      <c r="I61" s="3" t="str">
        <f>IF(I$3=0,0,INDEX(Sheet1!RawDataCols,$C61,I$5))</f>
        <v xml:space="preserve">               </v>
      </c>
      <c r="J61" s="3" t="str">
        <f>IF(J$3=0,0,INDEX(Sheet1!RawDataCols,$C61,J$5))</f>
        <v xml:space="preserve">               </v>
      </c>
      <c r="K61" s="3" t="str">
        <f>IF(K$3=0,0,INDEX(Sheet1!RawDataCols,$C61,K$5))</f>
        <v xml:space="preserve">               </v>
      </c>
      <c r="L61" s="3" t="str">
        <f>IF(L$3=0,0,INDEX(Sheet1!RawDataCols,$C61,L$5))</f>
        <v xml:space="preserve">               </v>
      </c>
      <c r="M61" s="3" t="str">
        <f>IF(M$3=0,0,INDEX(Sheet1!RawDataCols,$C61,M$5))</f>
        <v xml:space="preserve">F012  </v>
      </c>
      <c r="N61" s="3" t="str">
        <f>IF(N$3=0,0,INDEX(Sheet1!RawDataCols,$C61,N$5))</f>
        <v>Motor Vehicle Allowance-TAR</v>
      </c>
      <c r="O61" s="3">
        <f>INDEX(Sheet1!RawDataCols,$C61,O$5)</f>
        <v>13</v>
      </c>
      <c r="P61" s="3" t="str">
        <f>INDEX(Sheet1!RawDataCols,$C61,P$5)</f>
        <v>Cost and Expenses</v>
      </c>
      <c r="Q61" s="3" t="str">
        <f>IF(Q$3=0,0,INDEX(Sheet1!RawDataCols,$C61,Q$5))</f>
        <v>I</v>
      </c>
      <c r="R61" s="3">
        <f t="shared" si="15"/>
        <v>1</v>
      </c>
      <c r="S61" s="3">
        <f t="shared" si="16"/>
        <v>-1</v>
      </c>
      <c r="T61" s="3">
        <f>IF(T$3=0,0,INDEX(Sheet1!RawDataCols,$C61,T$5)*$R61)</f>
        <v>0</v>
      </c>
      <c r="U61" s="3">
        <f>IF(U$3=0,0,INDEX(Sheet1!RawDataCols,$C61,U$5)*$R61)</f>
        <v>0</v>
      </c>
      <c r="V61" s="3">
        <f>IF(V$3=0,0,INDEX(Sheet1!RawDataCols,$C61,V$5)*$R61)</f>
        <v>0</v>
      </c>
      <c r="W61" s="3">
        <f>IF(W$3=0,0,INDEX(Sheet1!RawDataCols,$C61,W$5)*$R61)</f>
        <v>0</v>
      </c>
      <c r="X61" s="3">
        <f>IF(X$3=0,0,INDEX(Sheet1!RawDataCols,$C61,X$5)*$R61)</f>
        <v>0</v>
      </c>
      <c r="Y61" s="3">
        <f>IF(Y$3=0,0,INDEX(Sheet1!RawDataCols,$C61,Y$5)*$R61)</f>
        <v>0</v>
      </c>
      <c r="Z61" s="3">
        <f>IF(Z$3=0,0,INDEX(Sheet1!RawDataCols,$C61,Z$5)*$R61)</f>
        <v>0</v>
      </c>
      <c r="AA61" s="3">
        <f>IF(AA$3=0,0,INDEX(Sheet1!RawDataCols,$C61,AA$5)*$R61)</f>
        <v>0</v>
      </c>
      <c r="AB61" s="3">
        <f>IF(AB$3=0,0,INDEX(Sheet1!RawDataCols,$C61,AB$5)*$R61)</f>
        <v>0</v>
      </c>
      <c r="AC61" s="3">
        <f>IF(AC$3=0,0,INDEX(Sheet1!RawDataCols,$C61,AC$5)*$R61)</f>
        <v>0</v>
      </c>
      <c r="AD61" s="3">
        <f>IF(AD$3=0,0,INDEX(Sheet1!RawDataCols,$C61,AD$5)*$R61)</f>
        <v>0</v>
      </c>
      <c r="AE61" s="3">
        <f>IF(AE$3=0,0,INDEX(Sheet1!RawDataCols,$C61,AE$5)*$R61)</f>
        <v>0</v>
      </c>
      <c r="AF61" s="3">
        <f>IF(AF$3=0,0,INDEX(Sheet1!RawDataCols,$C61,AF$5)*$R61)</f>
        <v>0</v>
      </c>
      <c r="AG61" s="3">
        <f>IF(AG$3=0,0,INDEX(Sheet1!RawDataCols,$C61,AG$5)*$R61)</f>
        <v>0</v>
      </c>
      <c r="AH61" s="3">
        <f>IF(AH$3=0,0,INDEX(Sheet1!RawDataCols,$C61,AH$5)*$R61)</f>
        <v>0</v>
      </c>
      <c r="AI61" s="3">
        <f>IF(AI$3=0,0,INDEX(Sheet1!RawDataCols,$C61,AI$5)*$R61)</f>
        <v>0</v>
      </c>
      <c r="AJ61" s="3">
        <f>IF(AJ$3=0,0,INDEX(Sheet1!RawDataCols,$C61,AJ$5)*$R61)</f>
        <v>0</v>
      </c>
      <c r="AK61" s="3">
        <f>IF(AK$3=0,0,INDEX(Sheet1!RawDataCols,$C61,AK$5)*$R61)</f>
        <v>0</v>
      </c>
      <c r="AL61" s="3">
        <f>IF(AL$3=0,0,INDEX(Sheet1!RawDataCols,$C61,AL$5)*$R61)</f>
        <v>0</v>
      </c>
      <c r="AM61" s="3">
        <f>IF(AM$3=0,0,INDEX(Sheet1!RawDataCols,$C61,AM$5)*$R61)</f>
        <v>0</v>
      </c>
      <c r="AN61" s="3">
        <f>IF(AN$3=0,0,INDEX(Sheet1!RawDataCols,$C61,AN$5)*$R61)</f>
        <v>0</v>
      </c>
      <c r="AO61" s="3">
        <f>IF(AO$3=0,0,INDEX(Sheet1!RawDataCols,$C61,AO$5)*$R61)</f>
        <v>0</v>
      </c>
      <c r="AP61" s="3">
        <f>IF(AP$3=0,0,INDEX(Sheet1!RawDataCols,$C61,AP$5)*$R61)</f>
        <v>0</v>
      </c>
      <c r="AQ61" s="3">
        <f>IF(AQ$3=0,0,INDEX(Sheet1!RawDataCols,$C61,AQ$5)*$R61)</f>
        <v>0</v>
      </c>
      <c r="AR61" s="3">
        <f>IF(AR$3=0,0,INDEX(Sheet1!RawDataCols,$C61,AR$5)*$R61)</f>
        <v>0</v>
      </c>
      <c r="AS61" s="3">
        <f>IF(AS$3=0,0,INDEX(Sheet1!RawDataCols,$C61,AS$5)*$R61)</f>
        <v>0</v>
      </c>
      <c r="AT61" s="3">
        <f>IF(AT$3=0,0,INDEX(Sheet1!RawDataCols,$C61,AT$5)*$R61)</f>
        <v>0</v>
      </c>
      <c r="AU61" s="3">
        <f>IF(AU$3=0,0,INDEX(Sheet1!RawDataCols,$C61,AU$5)*$R61)</f>
        <v>0</v>
      </c>
      <c r="AV61" s="3">
        <f>IF(AV$3=0,0,INDEX(Sheet1!RawDataCols,$C61,AV$5)*$R61)</f>
        <v>0</v>
      </c>
      <c r="AW61" s="3">
        <f>IF(AW$3=0,0,INDEX(Sheet1!RawDataCols,$C61,AW$5)*$R61)</f>
        <v>0</v>
      </c>
      <c r="AX61" s="3">
        <f>IF(AX$3=0,0,INDEX(Sheet1!RawDataCols,$C61,AX$5)*$R61)</f>
        <v>0</v>
      </c>
      <c r="AY61" s="3">
        <f>IF(AY$3=0,0,INDEX(Sheet1!RawDataCols,$C61,AY$5)*$R61)</f>
        <v>0</v>
      </c>
      <c r="AZ61" s="3">
        <f>IF(AZ$3=0,0,INDEX(Sheet1!RawDataCols,$C61,AZ$5)*$R61)</f>
        <v>0</v>
      </c>
      <c r="BA61" s="3">
        <f>IF(BA$3=0,0,INDEX(Sheet1!RawDataCols,$C61,BA$5)*$R61)</f>
        <v>0</v>
      </c>
      <c r="BB61" s="3">
        <f>IF(BB$3=0,0,INDEX(Sheet1!RawDataCols,$C61,BB$5)*$R61)</f>
        <v>0</v>
      </c>
      <c r="BC61" s="3">
        <f>IF(BC$3=0,0,INDEX(Sheet1!RawDataCols,$C61,BC$5)*$R61)</f>
        <v>0</v>
      </c>
      <c r="BD61" s="3">
        <f>IF(BD$3=0,0,INDEX(Sheet1!RawDataCols,$C61,BD$5)*$R61)</f>
        <v>0</v>
      </c>
      <c r="BE61" s="3">
        <f>IF(BE$3=0,0,INDEX(Sheet1!RawDataCols,$C61,BE$5)*$R61)</f>
        <v>0</v>
      </c>
      <c r="BF61" s="3">
        <f>IF(BF$3=0,0,INDEX(Sheet1!RawDataCols,$C61,BF$5)*$R61)</f>
        <v>0</v>
      </c>
      <c r="BG61" s="179">
        <f>IF(BG$3=0,0,INDEX(Sheet1!RawDataCols,$C61,BG$5)*$R61)</f>
        <v>0</v>
      </c>
      <c r="BH61" s="33">
        <f t="shared" si="17"/>
        <v>0</v>
      </c>
      <c r="BI61" s="33">
        <f t="shared" si="18"/>
        <v>0</v>
      </c>
      <c r="BJ61" s="33">
        <f t="shared" si="19"/>
        <v>0</v>
      </c>
      <c r="BK61" s="3">
        <f>IF(BK$3=0,0,INDEX(Sheet1!RawDataCols,$C61,BK$5)*$R61)</f>
        <v>0</v>
      </c>
      <c r="BL61" s="3">
        <f>IF(BL$3=0,0,INDEX(Sheet1!RawDataCols,$C61,BL$5)*$R61)</f>
        <v>0</v>
      </c>
      <c r="BM61" s="3">
        <f>IF(BM$3=0,0,INDEX(Sheet1!RawDataCols,$C61,BM$5)*$R61)</f>
        <v>0</v>
      </c>
      <c r="BN61" s="3">
        <f>IF(BN$3=0,0,INDEX(Sheet1!RawDataCols,$C61,BN$5)*$R61)</f>
        <v>0</v>
      </c>
      <c r="BO61" s="3">
        <f>IF(BO$3=0,0,INDEX(Sheet1!RawDataCols,$C61,BO$5)*$R61)</f>
        <v>432.69749999999999</v>
      </c>
      <c r="BP61" s="3">
        <f>IF(BP$3=0,0,INDEX(Sheet1!RawDataCols,$C61,BP$5)*$R61)</f>
        <v>0</v>
      </c>
      <c r="BQ61" s="3">
        <f t="shared" si="20"/>
        <v>0</v>
      </c>
      <c r="BR61" s="3">
        <f t="shared" si="21"/>
        <v>0</v>
      </c>
      <c r="BS61" s="3">
        <f t="shared" si="22"/>
        <v>0</v>
      </c>
      <c r="BT61" s="3">
        <f t="shared" si="23"/>
        <v>0</v>
      </c>
      <c r="BU61" s="3" t="str">
        <f>INDEX(Sheet1!$BS$2:$BS$1000,MATCH($A61,Sheet1!$A$2:$A$1000,0))</f>
        <v>07</v>
      </c>
      <c r="BV61" s="3">
        <f>INDEX(Sheet1!$BT$2:$BT$1000,MATCH($A61,Sheet1!$A$2:$A$1000,0))</f>
        <v>0</v>
      </c>
    </row>
    <row r="62" spans="1:74" x14ac:dyDescent="0.2">
      <c r="A62" s="269" t="s">
        <v>594</v>
      </c>
      <c r="B62" s="3" t="e">
        <f>MATCH($A62,Sheet1!ACCOUNTNO,0)</f>
        <v>#N/A</v>
      </c>
      <c r="C62" s="3">
        <f t="shared" si="14"/>
        <v>65000</v>
      </c>
      <c r="D62" s="3">
        <f>IF(D$3=0,0,INDEX(Sheet1!RawDataCols,$C62,D$5))</f>
        <v>0</v>
      </c>
      <c r="E62" s="3">
        <f>IF(E$3=0,0,INDEX(Sheet1!RawDataCols,$C62,E$5))</f>
        <v>0</v>
      </c>
      <c r="F62" s="3">
        <f>IF(F$3=0,0,INDEX(Sheet1!RawDataCols,$C62,F$5))</f>
        <v>0</v>
      </c>
      <c r="G62" s="3">
        <f>IF(G$3=0,0,INDEX(Sheet1!RawDataCols,$C62,G$5))</f>
        <v>0</v>
      </c>
      <c r="H62" s="3">
        <f>IF(H$3=0,0,INDEX(Sheet1!RawDataCols,$C62,H$5))</f>
        <v>0</v>
      </c>
      <c r="I62" s="3">
        <f>IF(I$3=0,0,INDEX(Sheet1!RawDataCols,$C62,I$5))</f>
        <v>0</v>
      </c>
      <c r="J62" s="3">
        <f>IF(J$3=0,0,INDEX(Sheet1!RawDataCols,$C62,J$5))</f>
        <v>0</v>
      </c>
      <c r="K62" s="3">
        <f>IF(K$3=0,0,INDEX(Sheet1!RawDataCols,$C62,K$5))</f>
        <v>0</v>
      </c>
      <c r="L62" s="3">
        <f>IF(L$3=0,0,INDEX(Sheet1!RawDataCols,$C62,L$5))</f>
        <v>0</v>
      </c>
      <c r="M62" s="3">
        <f>IF(M$3=0,0,INDEX(Sheet1!RawDataCols,$C62,M$5))</f>
        <v>0</v>
      </c>
      <c r="N62" s="3">
        <f>IF(N$3=0,0,INDEX(Sheet1!RawDataCols,$C62,N$5))</f>
        <v>0</v>
      </c>
      <c r="O62" s="3">
        <f>INDEX(Sheet1!RawDataCols,$C62,O$5)</f>
        <v>0</v>
      </c>
      <c r="P62" s="3">
        <f>INDEX(Sheet1!RawDataCols,$C62,P$5)</f>
        <v>0</v>
      </c>
      <c r="Q62" s="3">
        <f>IF(Q$3=0,0,INDEX(Sheet1!RawDataCols,$C62,Q$5))</f>
        <v>0</v>
      </c>
      <c r="R62" s="3">
        <f t="shared" si="15"/>
        <v>1</v>
      </c>
      <c r="S62" s="3">
        <f t="shared" si="16"/>
        <v>-1</v>
      </c>
      <c r="T62" s="3">
        <f>IF(T$3=0,0,INDEX(Sheet1!RawDataCols,$C62,T$5)*$R62)</f>
        <v>0</v>
      </c>
      <c r="U62" s="3">
        <f>IF(U$3=0,0,INDEX(Sheet1!RawDataCols,$C62,U$5)*$R62)</f>
        <v>0</v>
      </c>
      <c r="V62" s="3">
        <f>IF(V$3=0,0,INDEX(Sheet1!RawDataCols,$C62,V$5)*$R62)</f>
        <v>0</v>
      </c>
      <c r="W62" s="3">
        <f>IF(W$3=0,0,INDEX(Sheet1!RawDataCols,$C62,W$5)*$R62)</f>
        <v>0</v>
      </c>
      <c r="X62" s="3">
        <f>IF(X$3=0,0,INDEX(Sheet1!RawDataCols,$C62,X$5)*$R62)</f>
        <v>0</v>
      </c>
      <c r="Y62" s="3">
        <f>IF(Y$3=0,0,INDEX(Sheet1!RawDataCols,$C62,Y$5)*$R62)</f>
        <v>0</v>
      </c>
      <c r="Z62" s="3">
        <f>IF(Z$3=0,0,INDEX(Sheet1!RawDataCols,$C62,Z$5)*$R62)</f>
        <v>0</v>
      </c>
      <c r="AA62" s="3">
        <f>IF(AA$3=0,0,INDEX(Sheet1!RawDataCols,$C62,AA$5)*$R62)</f>
        <v>0</v>
      </c>
      <c r="AB62" s="3">
        <f>IF(AB$3=0,0,INDEX(Sheet1!RawDataCols,$C62,AB$5)*$R62)</f>
        <v>0</v>
      </c>
      <c r="AC62" s="3">
        <f>IF(AC$3=0,0,INDEX(Sheet1!RawDataCols,$C62,AC$5)*$R62)</f>
        <v>0</v>
      </c>
      <c r="AD62" s="3">
        <f>IF(AD$3=0,0,INDEX(Sheet1!RawDataCols,$C62,AD$5)*$R62)</f>
        <v>0</v>
      </c>
      <c r="AE62" s="3">
        <f>IF(AE$3=0,0,INDEX(Sheet1!RawDataCols,$C62,AE$5)*$R62)</f>
        <v>0</v>
      </c>
      <c r="AF62" s="3">
        <f>IF(AF$3=0,0,INDEX(Sheet1!RawDataCols,$C62,AF$5)*$R62)</f>
        <v>0</v>
      </c>
      <c r="AG62" s="3">
        <f>IF(AG$3=0,0,INDEX(Sheet1!RawDataCols,$C62,AG$5)*$R62)</f>
        <v>0</v>
      </c>
      <c r="AH62" s="3">
        <f>IF(AH$3=0,0,INDEX(Sheet1!RawDataCols,$C62,AH$5)*$R62)</f>
        <v>0</v>
      </c>
      <c r="AI62" s="3">
        <f>IF(AI$3=0,0,INDEX(Sheet1!RawDataCols,$C62,AI$5)*$R62)</f>
        <v>0</v>
      </c>
      <c r="AJ62" s="3">
        <f>IF(AJ$3=0,0,INDEX(Sheet1!RawDataCols,$C62,AJ$5)*$R62)</f>
        <v>0</v>
      </c>
      <c r="AK62" s="3">
        <f>IF(AK$3=0,0,INDEX(Sheet1!RawDataCols,$C62,AK$5)*$R62)</f>
        <v>0</v>
      </c>
      <c r="AL62" s="3">
        <f>IF(AL$3=0,0,INDEX(Sheet1!RawDataCols,$C62,AL$5)*$R62)</f>
        <v>0</v>
      </c>
      <c r="AM62" s="3">
        <f>IF(AM$3=0,0,INDEX(Sheet1!RawDataCols,$C62,AM$5)*$R62)</f>
        <v>0</v>
      </c>
      <c r="AN62" s="3">
        <f>IF(AN$3=0,0,INDEX(Sheet1!RawDataCols,$C62,AN$5)*$R62)</f>
        <v>0</v>
      </c>
      <c r="AO62" s="3">
        <f>IF(AO$3=0,0,INDEX(Sheet1!RawDataCols,$C62,AO$5)*$R62)</f>
        <v>0</v>
      </c>
      <c r="AP62" s="3">
        <f>IF(AP$3=0,0,INDEX(Sheet1!RawDataCols,$C62,AP$5)*$R62)</f>
        <v>0</v>
      </c>
      <c r="AQ62" s="3">
        <f>IF(AQ$3=0,0,INDEX(Sheet1!RawDataCols,$C62,AQ$5)*$R62)</f>
        <v>0</v>
      </c>
      <c r="AR62" s="3">
        <f>IF(AR$3=0,0,INDEX(Sheet1!RawDataCols,$C62,AR$5)*$R62)</f>
        <v>0</v>
      </c>
      <c r="AS62" s="3">
        <f>IF(AS$3=0,0,INDEX(Sheet1!RawDataCols,$C62,AS$5)*$R62)</f>
        <v>0</v>
      </c>
      <c r="AT62" s="3">
        <f>IF(AT$3=0,0,INDEX(Sheet1!RawDataCols,$C62,AT$5)*$R62)</f>
        <v>0</v>
      </c>
      <c r="AU62" s="3">
        <f>IF(AU$3=0,0,INDEX(Sheet1!RawDataCols,$C62,AU$5)*$R62)</f>
        <v>0</v>
      </c>
      <c r="AV62" s="3">
        <f>IF(AV$3=0,0,INDEX(Sheet1!RawDataCols,$C62,AV$5)*$R62)</f>
        <v>0</v>
      </c>
      <c r="AW62" s="3">
        <f>IF(AW$3=0,0,INDEX(Sheet1!RawDataCols,$C62,AW$5)*$R62)</f>
        <v>0</v>
      </c>
      <c r="AX62" s="3">
        <f>IF(AX$3=0,0,INDEX(Sheet1!RawDataCols,$C62,AX$5)*$R62)</f>
        <v>0</v>
      </c>
      <c r="AY62" s="3">
        <f>IF(AY$3=0,0,INDEX(Sheet1!RawDataCols,$C62,AY$5)*$R62)</f>
        <v>0</v>
      </c>
      <c r="AZ62" s="3">
        <f>IF(AZ$3=0,0,INDEX(Sheet1!RawDataCols,$C62,AZ$5)*$R62)</f>
        <v>0</v>
      </c>
      <c r="BA62" s="3">
        <f>IF(BA$3=0,0,INDEX(Sheet1!RawDataCols,$C62,BA$5)*$R62)</f>
        <v>0</v>
      </c>
      <c r="BB62" s="3">
        <f>IF(BB$3=0,0,INDEX(Sheet1!RawDataCols,$C62,BB$5)*$R62)</f>
        <v>0</v>
      </c>
      <c r="BC62" s="3">
        <f>IF(BC$3=0,0,INDEX(Sheet1!RawDataCols,$C62,BC$5)*$R62)</f>
        <v>0</v>
      </c>
      <c r="BD62" s="3">
        <f>IF(BD$3=0,0,INDEX(Sheet1!RawDataCols,$C62,BD$5)*$R62)</f>
        <v>0</v>
      </c>
      <c r="BE62" s="3">
        <f>IF(BE$3=0,0,INDEX(Sheet1!RawDataCols,$C62,BE$5)*$R62)</f>
        <v>0</v>
      </c>
      <c r="BF62" s="3">
        <f>IF(BF$3=0,0,INDEX(Sheet1!RawDataCols,$C62,BF$5)*$R62)</f>
        <v>0</v>
      </c>
      <c r="BG62" s="179">
        <f>IF(BG$3=0,0,INDEX(Sheet1!RawDataCols,$C62,BG$5)*$R62)</f>
        <v>0</v>
      </c>
      <c r="BH62" s="33">
        <f t="shared" si="17"/>
        <v>0</v>
      </c>
      <c r="BI62" s="33">
        <f t="shared" si="18"/>
        <v>0</v>
      </c>
      <c r="BJ62" s="33">
        <f t="shared" si="19"/>
        <v>0</v>
      </c>
      <c r="BK62" s="3">
        <f>IF(BK$3=0,0,INDEX(Sheet1!RawDataCols,$C62,BK$5)*$R62)</f>
        <v>0</v>
      </c>
      <c r="BL62" s="3">
        <f>IF(BL$3=0,0,INDEX(Sheet1!RawDataCols,$C62,BL$5)*$R62)</f>
        <v>0</v>
      </c>
      <c r="BM62" s="3">
        <f>IF(BM$3=0,0,INDEX(Sheet1!RawDataCols,$C62,BM$5)*$R62)</f>
        <v>0</v>
      </c>
      <c r="BN62" s="3">
        <f>IF(BN$3=0,0,INDEX(Sheet1!RawDataCols,$C62,BN$5)*$R62)</f>
        <v>0</v>
      </c>
      <c r="BO62" s="3">
        <f>IF(BO$3=0,0,INDEX(Sheet1!RawDataCols,$C62,BO$5)*$R62)</f>
        <v>0</v>
      </c>
      <c r="BP62" s="3">
        <f>IF(BP$3=0,0,INDEX(Sheet1!RawDataCols,$C62,BP$5)*$R62)</f>
        <v>0</v>
      </c>
      <c r="BQ62" s="3">
        <f t="shared" si="20"/>
        <v>0</v>
      </c>
      <c r="BR62" s="3">
        <f t="shared" si="21"/>
        <v>0</v>
      </c>
      <c r="BS62" s="3">
        <f t="shared" si="22"/>
        <v>0</v>
      </c>
      <c r="BT62" s="3">
        <f t="shared" si="23"/>
        <v>0</v>
      </c>
      <c r="BU62" s="3" t="e">
        <f>INDEX(Sheet1!$BS$2:$BS$1000,MATCH($A62,Sheet1!$A$2:$A$1000,0))</f>
        <v>#N/A</v>
      </c>
      <c r="BV62" s="3" t="e">
        <f>INDEX(Sheet1!$BT$2:$BT$1000,MATCH($A62,Sheet1!$A$2:$A$1000,0))</f>
        <v>#N/A</v>
      </c>
    </row>
    <row r="63" spans="1:74" x14ac:dyDescent="0.2">
      <c r="A63" s="11" t="s">
        <v>595</v>
      </c>
      <c r="B63" s="3">
        <f>MATCH($A63,Sheet1!ACCOUNTNO,0)</f>
        <v>105</v>
      </c>
      <c r="C63" s="3">
        <f t="shared" si="14"/>
        <v>105</v>
      </c>
      <c r="D63" s="3" t="str">
        <f>IF(D$3=0,0,INDEX(Sheet1!RawDataCols,$C63,D$5))</f>
        <v>20740G12</v>
      </c>
      <c r="E63" s="3" t="str">
        <f>IF(E$3=0,0,INDEX(Sheet1!RawDataCols,$C63,E$5))</f>
        <v xml:space="preserve">20740          </v>
      </c>
      <c r="F63" s="3" t="str">
        <f>IF(F$3=0,0,INDEX(Sheet1!RawDataCols,$C63,F$5))</f>
        <v xml:space="preserve">G12            </v>
      </c>
      <c r="G63" s="3" t="str">
        <f>IF(G$3=0,0,INDEX(Sheet1!RawDataCols,$C63,G$5))</f>
        <v xml:space="preserve">               </v>
      </c>
      <c r="H63" s="3" t="str">
        <f>IF(H$3=0,0,INDEX(Sheet1!RawDataCols,$C63,H$5))</f>
        <v xml:space="preserve">               </v>
      </c>
      <c r="I63" s="3" t="str">
        <f>IF(I$3=0,0,INDEX(Sheet1!RawDataCols,$C63,I$5))</f>
        <v xml:space="preserve">               </v>
      </c>
      <c r="J63" s="3" t="str">
        <f>IF(J$3=0,0,INDEX(Sheet1!RawDataCols,$C63,J$5))</f>
        <v xml:space="preserve">               </v>
      </c>
      <c r="K63" s="3" t="str">
        <f>IF(K$3=0,0,INDEX(Sheet1!RawDataCols,$C63,K$5))</f>
        <v xml:space="preserve">               </v>
      </c>
      <c r="L63" s="3" t="str">
        <f>IF(L$3=0,0,INDEX(Sheet1!RawDataCols,$C63,L$5))</f>
        <v xml:space="preserve">               </v>
      </c>
      <c r="M63" s="3" t="str">
        <f>IF(M$3=0,0,INDEX(Sheet1!RawDataCols,$C63,M$5))</f>
        <v xml:space="preserve">F012  </v>
      </c>
      <c r="N63" s="3" t="str">
        <f>IF(N$3=0,0,INDEX(Sheet1!RawDataCols,$C63,N$5))</f>
        <v>Payroll Tax -TAR</v>
      </c>
      <c r="O63" s="3">
        <f>INDEX(Sheet1!RawDataCols,$C63,O$5)</f>
        <v>13</v>
      </c>
      <c r="P63" s="3" t="str">
        <f>INDEX(Sheet1!RawDataCols,$C63,P$5)</f>
        <v>Cost and Expenses</v>
      </c>
      <c r="Q63" s="3" t="str">
        <f>IF(Q$3=0,0,INDEX(Sheet1!RawDataCols,$C63,Q$5))</f>
        <v>I</v>
      </c>
      <c r="R63" s="3">
        <f t="shared" si="15"/>
        <v>1</v>
      </c>
      <c r="S63" s="3">
        <f t="shared" si="16"/>
        <v>-1</v>
      </c>
      <c r="T63" s="3">
        <f>IF(T$3=0,0,INDEX(Sheet1!RawDataCols,$C63,T$5)*$R63)</f>
        <v>0</v>
      </c>
      <c r="U63" s="3">
        <f>IF(U$3=0,0,INDEX(Sheet1!RawDataCols,$C63,U$5)*$R63)</f>
        <v>3472.57</v>
      </c>
      <c r="V63" s="3">
        <f>IF(V$3=0,0,INDEX(Sheet1!RawDataCols,$C63,V$5)*$R63)</f>
        <v>0</v>
      </c>
      <c r="W63" s="3">
        <f>IF(W$3=0,0,INDEX(Sheet1!RawDataCols,$C63,W$5)*$R63)</f>
        <v>3314.07</v>
      </c>
      <c r="X63" s="3">
        <f>IF(X$3=0,0,INDEX(Sheet1!RawDataCols,$C63,X$5)*$R63)</f>
        <v>4287.2</v>
      </c>
      <c r="Y63" s="3">
        <f>IF(Y$3=0,0,INDEX(Sheet1!RawDataCols,$C63,Y$5)*$R63)</f>
        <v>0</v>
      </c>
      <c r="Z63" s="3">
        <f>IF(Z$3=0,0,INDEX(Sheet1!RawDataCols,$C63,Z$5)*$R63)</f>
        <v>2513.6799999999998</v>
      </c>
      <c r="AA63" s="3">
        <f>IF(AA$3=0,0,INDEX(Sheet1!RawDataCols,$C63,AA$5)*$R63)</f>
        <v>2156.5500000000002</v>
      </c>
      <c r="AB63" s="3">
        <f>IF(AB$3=0,0,INDEX(Sheet1!RawDataCols,$C63,AB$5)*$R63)</f>
        <v>0</v>
      </c>
      <c r="AC63" s="3">
        <f>IF(AC$3=0,0,INDEX(Sheet1!RawDataCols,$C63,AC$5)*$R63)</f>
        <v>2439.0500000000002</v>
      </c>
      <c r="AD63" s="3">
        <f>IF(AD$3=0,0,INDEX(Sheet1!RawDataCols,$C63,AD$5)*$R63)</f>
        <v>0</v>
      </c>
      <c r="AE63" s="3">
        <f>IF(AE$3=0,0,INDEX(Sheet1!RawDataCols,$C63,AE$5)*$R63)</f>
        <v>0</v>
      </c>
      <c r="AF63" s="3">
        <f>IF(AF$3=0,0,INDEX(Sheet1!RawDataCols,$C63,AF$5)*$R63)</f>
        <v>2006.01</v>
      </c>
      <c r="AG63" s="3">
        <f>IF(AG$3=0,0,INDEX(Sheet1!RawDataCols,$C63,AG$5)*$R63)</f>
        <v>0</v>
      </c>
      <c r="AH63" s="3">
        <f>IF(AH$3=0,0,INDEX(Sheet1!RawDataCols,$C63,AH$5)*$R63)</f>
        <v>0</v>
      </c>
      <c r="AI63" s="3">
        <f>IF(AI$3=0,0,INDEX(Sheet1!RawDataCols,$C63,AI$5)*$R63)</f>
        <v>3574.8</v>
      </c>
      <c r="AJ63" s="3">
        <f>IF(AJ$3=0,0,INDEX(Sheet1!RawDataCols,$C63,AJ$5)*$R63)</f>
        <v>0</v>
      </c>
      <c r="AK63" s="3">
        <f>IF(AK$3=0,0,INDEX(Sheet1!RawDataCols,$C63,AK$5)*$R63)</f>
        <v>0</v>
      </c>
      <c r="AL63" s="3">
        <f>IF(AL$3=0,0,INDEX(Sheet1!RawDataCols,$C63,AL$5)*$R63)</f>
        <v>1892.74</v>
      </c>
      <c r="AM63" s="3">
        <f>IF(AM$3=0,0,INDEX(Sheet1!RawDataCols,$C63,AM$5)*$R63)</f>
        <v>0</v>
      </c>
      <c r="AN63" s="3">
        <f>IF(AN$3=0,0,INDEX(Sheet1!RawDataCols,$C63,AN$5)*$R63)</f>
        <v>0</v>
      </c>
      <c r="AO63" s="3">
        <f>IF(AO$3=0,0,INDEX(Sheet1!RawDataCols,$C63,AO$5)*$R63)</f>
        <v>3152.5</v>
      </c>
      <c r="AP63" s="3">
        <f>IF(AP$3=0,0,INDEX(Sheet1!RawDataCols,$C63,AP$5)*$R63)</f>
        <v>-2637.25</v>
      </c>
      <c r="AQ63" s="3">
        <f>IF(AQ$3=0,0,INDEX(Sheet1!RawDataCols,$C63,AQ$5)*$R63)</f>
        <v>-2637.25</v>
      </c>
      <c r="AR63" s="3">
        <f>IF(AR$3=0,0,INDEX(Sheet1!RawDataCols,$C63,AR$5)*$R63)</f>
        <v>1860.13</v>
      </c>
      <c r="AS63" s="3">
        <f>IF(AS$3=0,0,INDEX(Sheet1!RawDataCols,$C63,AS$5)*$R63)</f>
        <v>0</v>
      </c>
      <c r="AT63" s="3">
        <f>IF(AT$3=0,0,INDEX(Sheet1!RawDataCols,$C63,AT$5)*$R63)</f>
        <v>0</v>
      </c>
      <c r="AU63" s="3">
        <f>IF(AU$3=0,0,INDEX(Sheet1!RawDataCols,$C63,AU$5)*$R63)</f>
        <v>2004.08</v>
      </c>
      <c r="AV63" s="3">
        <f>IF(AV$3=0,0,INDEX(Sheet1!RawDataCols,$C63,AV$5)*$R63)</f>
        <v>996.34</v>
      </c>
      <c r="AW63" s="3">
        <f>IF(AW$3=0,0,INDEX(Sheet1!RawDataCols,$C63,AW$5)*$R63)</f>
        <v>0</v>
      </c>
      <c r="AX63" s="3">
        <f>IF(AX$3=0,0,INDEX(Sheet1!RawDataCols,$C63,AX$5)*$R63)</f>
        <v>1873.05</v>
      </c>
      <c r="AY63" s="3">
        <f>IF(AY$3=0,0,INDEX(Sheet1!RawDataCols,$C63,AY$5)*$R63)</f>
        <v>7954.7</v>
      </c>
      <c r="AZ63" s="3">
        <f>IF(AZ$3=0,0,INDEX(Sheet1!RawDataCols,$C63,AZ$5)*$R63)</f>
        <v>0</v>
      </c>
      <c r="BA63" s="3">
        <f>IF(BA$3=0,0,INDEX(Sheet1!RawDataCols,$C63,BA$5)*$R63)</f>
        <v>1872.61</v>
      </c>
      <c r="BB63" s="3">
        <f>IF(BB$3=0,0,INDEX(Sheet1!RawDataCols,$C63,BB$5)*$R63)</f>
        <v>0</v>
      </c>
      <c r="BC63" s="3">
        <f>IF(BC$3=0,0,INDEX(Sheet1!RawDataCols,$C63,BC$5)*$R63)</f>
        <v>0</v>
      </c>
      <c r="BD63" s="3">
        <f>IF(BD$3=0,0,INDEX(Sheet1!RawDataCols,$C63,BD$5)*$R63)</f>
        <v>-561.21</v>
      </c>
      <c r="BE63" s="3">
        <f>IF(BE$3=0,0,INDEX(Sheet1!RawDataCols,$C63,BE$5)*$R63)</f>
        <v>0</v>
      </c>
      <c r="BF63" s="3">
        <f>IF(BF$3=0,0,INDEX(Sheet1!RawDataCols,$C63,BF$5)*$R63)</f>
        <v>0</v>
      </c>
      <c r="BG63" s="179">
        <f>IF(BG$3=0,0,INDEX(Sheet1!RawDataCols,$C63,BG$5)*$R63)</f>
        <v>-561.21</v>
      </c>
      <c r="BH63" s="33">
        <f t="shared" si="17"/>
        <v>16230.11</v>
      </c>
      <c r="BI63" s="33">
        <f t="shared" si="18"/>
        <v>-2637.25</v>
      </c>
      <c r="BJ63" s="33">
        <f t="shared" si="19"/>
        <v>25941.51</v>
      </c>
      <c r="BK63" s="3">
        <f>IF(BK$3=0,0,INDEX(Sheet1!RawDataCols,$C63,BK$5)*$R63)</f>
        <v>-164.828125</v>
      </c>
      <c r="BL63" s="3">
        <f>IF(BL$3=0,0,INDEX(Sheet1!RawDataCols,$C63,BL$5)*$R63)</f>
        <v>2023.796875</v>
      </c>
      <c r="BM63" s="3">
        <f>IF(BM$3=0,0,INDEX(Sheet1!RawDataCols,$C63,BM$5)*$R63)</f>
        <v>1616.2137499999999</v>
      </c>
      <c r="BN63" s="3">
        <f>IF(BN$3=0,0,INDEX(Sheet1!RawDataCols,$C63,BN$5)*$R63)</f>
        <v>1230.3231249999999</v>
      </c>
      <c r="BO63" s="3">
        <f>IF(BO$3=0,0,INDEX(Sheet1!RawDataCols,$C63,BO$5)*$R63)</f>
        <v>1120.1737499999999</v>
      </c>
      <c r="BP63" s="3">
        <f>IF(BP$3=0,0,INDEX(Sheet1!RawDataCols,$C63,BP$5)*$R63)</f>
        <v>16640.400000000001</v>
      </c>
      <c r="BQ63" s="3">
        <f t="shared" si="20"/>
        <v>9916.32</v>
      </c>
      <c r="BR63" s="3">
        <f t="shared" si="21"/>
        <v>0</v>
      </c>
      <c r="BS63" s="3">
        <f t="shared" si="22"/>
        <v>-2637.25</v>
      </c>
      <c r="BT63" s="3">
        <f t="shared" si="23"/>
        <v>6313.7899999999991</v>
      </c>
      <c r="BU63" s="3" t="str">
        <f>INDEX(Sheet1!$BS$2:$BS$1000,MATCH($A63,Sheet1!$A$2:$A$1000,0))</f>
        <v>07</v>
      </c>
      <c r="BV63" s="3">
        <f>INDEX(Sheet1!$BT$2:$BT$1000,MATCH($A63,Sheet1!$A$2:$A$1000,0))</f>
        <v>6313.79</v>
      </c>
    </row>
    <row r="64" spans="1:74" x14ac:dyDescent="0.2">
      <c r="A64" s="11" t="s">
        <v>516</v>
      </c>
      <c r="B64" s="3">
        <f>MATCH($A64,Sheet1!ACCOUNTNO,0)</f>
        <v>106</v>
      </c>
      <c r="C64" s="3">
        <f t="shared" si="14"/>
        <v>106</v>
      </c>
      <c r="D64" s="3" t="str">
        <f>IF(D$3=0,0,INDEX(Sheet1!RawDataCols,$C64,D$5))</f>
        <v>20760G12</v>
      </c>
      <c r="E64" s="3" t="str">
        <f>IF(E$3=0,0,INDEX(Sheet1!RawDataCols,$C64,E$5))</f>
        <v xml:space="preserve">20760          </v>
      </c>
      <c r="F64" s="3" t="str">
        <f>IF(F$3=0,0,INDEX(Sheet1!RawDataCols,$C64,F$5))</f>
        <v xml:space="preserve">G12            </v>
      </c>
      <c r="G64" s="3" t="str">
        <f>IF(G$3=0,0,INDEX(Sheet1!RawDataCols,$C64,G$5))</f>
        <v xml:space="preserve">               </v>
      </c>
      <c r="H64" s="3" t="str">
        <f>IF(H$3=0,0,INDEX(Sheet1!RawDataCols,$C64,H$5))</f>
        <v xml:space="preserve">               </v>
      </c>
      <c r="I64" s="3" t="str">
        <f>IF(I$3=0,0,INDEX(Sheet1!RawDataCols,$C64,I$5))</f>
        <v xml:space="preserve">               </v>
      </c>
      <c r="J64" s="3" t="str">
        <f>IF(J$3=0,0,INDEX(Sheet1!RawDataCols,$C64,J$5))</f>
        <v xml:space="preserve">               </v>
      </c>
      <c r="K64" s="3" t="str">
        <f>IF(K$3=0,0,INDEX(Sheet1!RawDataCols,$C64,K$5))</f>
        <v xml:space="preserve">               </v>
      </c>
      <c r="L64" s="3" t="str">
        <f>IF(L$3=0,0,INDEX(Sheet1!RawDataCols,$C64,L$5))</f>
        <v xml:space="preserve">               </v>
      </c>
      <c r="M64" s="3" t="str">
        <f>IF(M$3=0,0,INDEX(Sheet1!RawDataCols,$C64,M$5))</f>
        <v xml:space="preserve">F012  </v>
      </c>
      <c r="N64" s="3" t="str">
        <f>IF(N$3=0,0,INDEX(Sheet1!RawDataCols,$C64,N$5))</f>
        <v>Sales Commission-TAR</v>
      </c>
      <c r="O64" s="3">
        <f>INDEX(Sheet1!RawDataCols,$C64,O$5)</f>
        <v>13</v>
      </c>
      <c r="P64" s="3" t="str">
        <f>INDEX(Sheet1!RawDataCols,$C64,P$5)</f>
        <v>Cost and Expenses</v>
      </c>
      <c r="Q64" s="3" t="str">
        <f>IF(Q$3=0,0,INDEX(Sheet1!RawDataCols,$C64,Q$5))</f>
        <v>I</v>
      </c>
      <c r="R64" s="3">
        <f t="shared" si="15"/>
        <v>1</v>
      </c>
      <c r="S64" s="3">
        <f t="shared" si="16"/>
        <v>-1</v>
      </c>
      <c r="T64" s="3">
        <f>IF(T$3=0,0,INDEX(Sheet1!RawDataCols,$C64,T$5)*$R64)</f>
        <v>0</v>
      </c>
      <c r="U64" s="3">
        <f>IF(U$3=0,0,INDEX(Sheet1!RawDataCols,$C64,U$5)*$R64)</f>
        <v>0</v>
      </c>
      <c r="V64" s="3">
        <f>IF(V$3=0,0,INDEX(Sheet1!RawDataCols,$C64,V$5)*$R64)</f>
        <v>0</v>
      </c>
      <c r="W64" s="3">
        <f>IF(W$3=0,0,INDEX(Sheet1!RawDataCols,$C64,W$5)*$R64)</f>
        <v>1274.8499999999999</v>
      </c>
      <c r="X64" s="3">
        <f>IF(X$3=0,0,INDEX(Sheet1!RawDataCols,$C64,X$5)*$R64)</f>
        <v>1058</v>
      </c>
      <c r="Y64" s="3">
        <f>IF(Y$3=0,0,INDEX(Sheet1!RawDataCols,$C64,Y$5)*$R64)</f>
        <v>0</v>
      </c>
      <c r="Z64" s="3">
        <f>IF(Z$3=0,0,INDEX(Sheet1!RawDataCols,$C64,Z$5)*$R64)</f>
        <v>3665.65</v>
      </c>
      <c r="AA64" s="3">
        <f>IF(AA$3=0,0,INDEX(Sheet1!RawDataCols,$C64,AA$5)*$R64)</f>
        <v>1587.1</v>
      </c>
      <c r="AB64" s="3">
        <f>IF(AB$3=0,0,INDEX(Sheet1!RawDataCols,$C64,AB$5)*$R64)</f>
        <v>0</v>
      </c>
      <c r="AC64" s="3">
        <f>IF(AC$3=0,0,INDEX(Sheet1!RawDataCols,$C64,AC$5)*$R64)</f>
        <v>7849.1</v>
      </c>
      <c r="AD64" s="3">
        <f>IF(AD$3=0,0,INDEX(Sheet1!RawDataCols,$C64,AD$5)*$R64)</f>
        <v>763</v>
      </c>
      <c r="AE64" s="3">
        <f>IF(AE$3=0,0,INDEX(Sheet1!RawDataCols,$C64,AE$5)*$R64)</f>
        <v>0</v>
      </c>
      <c r="AF64" s="3">
        <f>IF(AF$3=0,0,INDEX(Sheet1!RawDataCols,$C64,AF$5)*$R64)</f>
        <v>0</v>
      </c>
      <c r="AG64" s="3">
        <f>IF(AG$3=0,0,INDEX(Sheet1!RawDataCols,$C64,AG$5)*$R64)</f>
        <v>0</v>
      </c>
      <c r="AH64" s="3">
        <f>IF(AH$3=0,0,INDEX(Sheet1!RawDataCols,$C64,AH$5)*$R64)</f>
        <v>0</v>
      </c>
      <c r="AI64" s="3">
        <f>IF(AI$3=0,0,INDEX(Sheet1!RawDataCols,$C64,AI$5)*$R64)</f>
        <v>3607.8</v>
      </c>
      <c r="AJ64" s="3">
        <f>IF(AJ$3=0,0,INDEX(Sheet1!RawDataCols,$C64,AJ$5)*$R64)</f>
        <v>0</v>
      </c>
      <c r="AK64" s="3">
        <f>IF(AK$3=0,0,INDEX(Sheet1!RawDataCols,$C64,AK$5)*$R64)</f>
        <v>0</v>
      </c>
      <c r="AL64" s="3">
        <f>IF(AL$3=0,0,INDEX(Sheet1!RawDataCols,$C64,AL$5)*$R64)</f>
        <v>3167.06</v>
      </c>
      <c r="AM64" s="3">
        <f>IF(AM$3=0,0,INDEX(Sheet1!RawDataCols,$C64,AM$5)*$R64)</f>
        <v>0</v>
      </c>
      <c r="AN64" s="3">
        <f>IF(AN$3=0,0,INDEX(Sheet1!RawDataCols,$C64,AN$5)*$R64)</f>
        <v>0</v>
      </c>
      <c r="AO64" s="3">
        <f>IF(AO$3=0,0,INDEX(Sheet1!RawDataCols,$C64,AO$5)*$R64)</f>
        <v>5942.85</v>
      </c>
      <c r="AP64" s="3">
        <f>IF(AP$3=0,0,INDEX(Sheet1!RawDataCols,$C64,AP$5)*$R64)</f>
        <v>3000</v>
      </c>
      <c r="AQ64" s="3">
        <f>IF(AQ$3=0,0,INDEX(Sheet1!RawDataCols,$C64,AQ$5)*$R64)</f>
        <v>3000</v>
      </c>
      <c r="AR64" s="3">
        <f>IF(AR$3=0,0,INDEX(Sheet1!RawDataCols,$C64,AR$5)*$R64)</f>
        <v>0</v>
      </c>
      <c r="AS64" s="3">
        <f>IF(AS$3=0,0,INDEX(Sheet1!RawDataCols,$C64,AS$5)*$R64)</f>
        <v>0</v>
      </c>
      <c r="AT64" s="3">
        <f>IF(AT$3=0,0,INDEX(Sheet1!RawDataCols,$C64,AT$5)*$R64)</f>
        <v>0</v>
      </c>
      <c r="AU64" s="3">
        <f>IF(AU$3=0,0,INDEX(Sheet1!RawDataCols,$C64,AU$5)*$R64)</f>
        <v>4332</v>
      </c>
      <c r="AV64" s="3">
        <f>IF(AV$3=0,0,INDEX(Sheet1!RawDataCols,$C64,AV$5)*$R64)</f>
        <v>1800</v>
      </c>
      <c r="AW64" s="3">
        <f>IF(AW$3=0,0,INDEX(Sheet1!RawDataCols,$C64,AW$5)*$R64)</f>
        <v>0</v>
      </c>
      <c r="AX64" s="3">
        <f>IF(AX$3=0,0,INDEX(Sheet1!RawDataCols,$C64,AX$5)*$R64)</f>
        <v>1557</v>
      </c>
      <c r="AY64" s="3">
        <f>IF(AY$3=0,0,INDEX(Sheet1!RawDataCols,$C64,AY$5)*$R64)</f>
        <v>0</v>
      </c>
      <c r="AZ64" s="3">
        <f>IF(AZ$3=0,0,INDEX(Sheet1!RawDataCols,$C64,AZ$5)*$R64)</f>
        <v>0</v>
      </c>
      <c r="BA64" s="3">
        <f>IF(BA$3=0,0,INDEX(Sheet1!RawDataCols,$C64,BA$5)*$R64)</f>
        <v>2264.65</v>
      </c>
      <c r="BB64" s="3">
        <f>IF(BB$3=0,0,INDEX(Sheet1!RawDataCols,$C64,BB$5)*$R64)</f>
        <v>0</v>
      </c>
      <c r="BC64" s="3">
        <f>IF(BC$3=0,0,INDEX(Sheet1!RawDataCols,$C64,BC$5)*$R64)</f>
        <v>0</v>
      </c>
      <c r="BD64" s="3">
        <f>IF(BD$3=0,0,INDEX(Sheet1!RawDataCols,$C64,BD$5)*$R64)</f>
        <v>11083.9</v>
      </c>
      <c r="BE64" s="3">
        <f>IF(BE$3=0,0,INDEX(Sheet1!RawDataCols,$C64,BE$5)*$R64)</f>
        <v>0</v>
      </c>
      <c r="BF64" s="3">
        <f>IF(BF$3=0,0,INDEX(Sheet1!RawDataCols,$C64,BF$5)*$R64)</f>
        <v>0</v>
      </c>
      <c r="BG64" s="179">
        <f>IF(BG$3=0,0,INDEX(Sheet1!RawDataCols,$C64,BG$5)*$R64)</f>
        <v>11083.9</v>
      </c>
      <c r="BH64" s="33">
        <f t="shared" si="17"/>
        <v>8208.1</v>
      </c>
      <c r="BI64" s="33">
        <f t="shared" si="18"/>
        <v>3000</v>
      </c>
      <c r="BJ64" s="33">
        <f t="shared" si="19"/>
        <v>44744.860000000008</v>
      </c>
      <c r="BK64" s="3">
        <f>IF(BK$3=0,0,INDEX(Sheet1!RawDataCols,$C64,BK$5)*$R64)</f>
        <v>187.5</v>
      </c>
      <c r="BL64" s="3">
        <f>IF(BL$3=0,0,INDEX(Sheet1!RawDataCols,$C64,BL$5)*$R64)</f>
        <v>3339.3881249999999</v>
      </c>
      <c r="BM64" s="3">
        <f>IF(BM$3=0,0,INDEX(Sheet1!RawDataCols,$C64,BM$5)*$R64)</f>
        <v>4119.4362499999997</v>
      </c>
      <c r="BN64" s="3">
        <f>IF(BN$3=0,0,INDEX(Sheet1!RawDataCols,$C64,BN$5)*$R64)</f>
        <v>6098.5343750000002</v>
      </c>
      <c r="BO64" s="3">
        <f>IF(BO$3=0,0,INDEX(Sheet1!RawDataCols,$C64,BO$5)*$R64)</f>
        <v>6482.1125000000002</v>
      </c>
      <c r="BP64" s="3">
        <f>IF(BP$3=0,0,INDEX(Sheet1!RawDataCols,$C64,BP$5)*$R64)</f>
        <v>33865.75</v>
      </c>
      <c r="BQ64" s="3">
        <f t="shared" si="20"/>
        <v>2645.1</v>
      </c>
      <c r="BR64" s="3">
        <f t="shared" si="21"/>
        <v>763</v>
      </c>
      <c r="BS64" s="3">
        <f t="shared" si="22"/>
        <v>3000</v>
      </c>
      <c r="BT64" s="3">
        <f t="shared" si="23"/>
        <v>4800</v>
      </c>
      <c r="BU64" s="3" t="str">
        <f>INDEX(Sheet1!$BS$2:$BS$1000,MATCH($A64,Sheet1!$A$2:$A$1000,0))</f>
        <v>07</v>
      </c>
      <c r="BV64" s="3">
        <f>INDEX(Sheet1!$BT$2:$BT$1000,MATCH($A64,Sheet1!$A$2:$A$1000,0))</f>
        <v>4800</v>
      </c>
    </row>
    <row r="65" spans="1:74" x14ac:dyDescent="0.2">
      <c r="A65" s="11" t="s">
        <v>596</v>
      </c>
      <c r="B65" s="3">
        <f>MATCH($A65,Sheet1!ACCOUNTNO,0)</f>
        <v>107</v>
      </c>
      <c r="C65" s="3">
        <f t="shared" si="14"/>
        <v>107</v>
      </c>
      <c r="D65" s="3" t="str">
        <f>IF(D$3=0,0,INDEX(Sheet1!RawDataCols,$C65,D$5))</f>
        <v>20780G12</v>
      </c>
      <c r="E65" s="3" t="str">
        <f>IF(E$3=0,0,INDEX(Sheet1!RawDataCols,$C65,E$5))</f>
        <v xml:space="preserve">20780          </v>
      </c>
      <c r="F65" s="3" t="str">
        <f>IF(F$3=0,0,INDEX(Sheet1!RawDataCols,$C65,F$5))</f>
        <v xml:space="preserve">G12            </v>
      </c>
      <c r="G65" s="3" t="str">
        <f>IF(G$3=0,0,INDEX(Sheet1!RawDataCols,$C65,G$5))</f>
        <v xml:space="preserve">               </v>
      </c>
      <c r="H65" s="3" t="str">
        <f>IF(H$3=0,0,INDEX(Sheet1!RawDataCols,$C65,H$5))</f>
        <v xml:space="preserve">               </v>
      </c>
      <c r="I65" s="3" t="str">
        <f>IF(I$3=0,0,INDEX(Sheet1!RawDataCols,$C65,I$5))</f>
        <v xml:space="preserve">               </v>
      </c>
      <c r="J65" s="3" t="str">
        <f>IF(J$3=0,0,INDEX(Sheet1!RawDataCols,$C65,J$5))</f>
        <v xml:space="preserve">               </v>
      </c>
      <c r="K65" s="3" t="str">
        <f>IF(K$3=0,0,INDEX(Sheet1!RawDataCols,$C65,K$5))</f>
        <v xml:space="preserve">               </v>
      </c>
      <c r="L65" s="3" t="str">
        <f>IF(L$3=0,0,INDEX(Sheet1!RawDataCols,$C65,L$5))</f>
        <v xml:space="preserve">               </v>
      </c>
      <c r="M65" s="3" t="str">
        <f>IF(M$3=0,0,INDEX(Sheet1!RawDataCols,$C65,M$5))</f>
        <v xml:space="preserve">F012  </v>
      </c>
      <c r="N65" s="3" t="str">
        <f>IF(N$3=0,0,INDEX(Sheet1!RawDataCols,$C65,N$5))</f>
        <v>Superannuation -TAR</v>
      </c>
      <c r="O65" s="3">
        <f>INDEX(Sheet1!RawDataCols,$C65,O$5)</f>
        <v>13</v>
      </c>
      <c r="P65" s="3" t="str">
        <f>INDEX(Sheet1!RawDataCols,$C65,P$5)</f>
        <v>Cost and Expenses</v>
      </c>
      <c r="Q65" s="3" t="str">
        <f>IF(Q$3=0,0,INDEX(Sheet1!RawDataCols,$C65,Q$5))</f>
        <v>I</v>
      </c>
      <c r="R65" s="3">
        <f t="shared" si="15"/>
        <v>1</v>
      </c>
      <c r="S65" s="3">
        <f t="shared" si="16"/>
        <v>-1</v>
      </c>
      <c r="T65" s="3">
        <f>IF(T$3=0,0,INDEX(Sheet1!RawDataCols,$C65,T$5)*$R65)</f>
        <v>0</v>
      </c>
      <c r="U65" s="3">
        <f>IF(U$3=0,0,INDEX(Sheet1!RawDataCols,$C65,U$5)*$R65)</f>
        <v>3697.23</v>
      </c>
      <c r="V65" s="3">
        <f>IF(V$3=0,0,INDEX(Sheet1!RawDataCols,$C65,V$5)*$R65)</f>
        <v>0</v>
      </c>
      <c r="W65" s="3">
        <f>IF(W$3=0,0,INDEX(Sheet1!RawDataCols,$C65,W$5)*$R65)</f>
        <v>7521.37</v>
      </c>
      <c r="X65" s="3">
        <f>IF(X$3=0,0,INDEX(Sheet1!RawDataCols,$C65,X$5)*$R65)</f>
        <v>4294.4399999999996</v>
      </c>
      <c r="Y65" s="3">
        <f>IF(Y$3=0,0,INDEX(Sheet1!RawDataCols,$C65,Y$5)*$R65)</f>
        <v>0</v>
      </c>
      <c r="Z65" s="3">
        <f>IF(Z$3=0,0,INDEX(Sheet1!RawDataCols,$C65,Z$5)*$R65)</f>
        <v>4943.53</v>
      </c>
      <c r="AA65" s="3">
        <f>IF(AA$3=0,0,INDEX(Sheet1!RawDataCols,$C65,AA$5)*$R65)</f>
        <v>4522.1899999999996</v>
      </c>
      <c r="AB65" s="3">
        <f>IF(AB$3=0,0,INDEX(Sheet1!RawDataCols,$C65,AB$5)*$R65)</f>
        <v>0</v>
      </c>
      <c r="AC65" s="3">
        <f>IF(AC$3=0,0,INDEX(Sheet1!RawDataCols,$C65,AC$5)*$R65)</f>
        <v>5195.1000000000004</v>
      </c>
      <c r="AD65" s="3">
        <f>IF(AD$3=0,0,INDEX(Sheet1!RawDataCols,$C65,AD$5)*$R65)</f>
        <v>4011.74</v>
      </c>
      <c r="AE65" s="3">
        <f>IF(AE$3=0,0,INDEX(Sheet1!RawDataCols,$C65,AE$5)*$R65)</f>
        <v>0</v>
      </c>
      <c r="AF65" s="3">
        <f>IF(AF$3=0,0,INDEX(Sheet1!RawDataCols,$C65,AF$5)*$R65)</f>
        <v>4476.5600000000004</v>
      </c>
      <c r="AG65" s="3">
        <f>IF(AG$3=0,0,INDEX(Sheet1!RawDataCols,$C65,AG$5)*$R65)</f>
        <v>3256.35</v>
      </c>
      <c r="AH65" s="3">
        <f>IF(AH$3=0,0,INDEX(Sheet1!RawDataCols,$C65,AH$5)*$R65)</f>
        <v>0</v>
      </c>
      <c r="AI65" s="3">
        <f>IF(AI$3=0,0,INDEX(Sheet1!RawDataCols,$C65,AI$5)*$R65)</f>
        <v>4949.05</v>
      </c>
      <c r="AJ65" s="3">
        <f>IF(AJ$3=0,0,INDEX(Sheet1!RawDataCols,$C65,AJ$5)*$R65)</f>
        <v>6629.05</v>
      </c>
      <c r="AK65" s="3">
        <f>IF(AK$3=0,0,INDEX(Sheet1!RawDataCols,$C65,AK$5)*$R65)</f>
        <v>0</v>
      </c>
      <c r="AL65" s="3">
        <f>IF(AL$3=0,0,INDEX(Sheet1!RawDataCols,$C65,AL$5)*$R65)</f>
        <v>4245.93</v>
      </c>
      <c r="AM65" s="3">
        <f>IF(AM$3=0,0,INDEX(Sheet1!RawDataCols,$C65,AM$5)*$R65)</f>
        <v>3307.87</v>
      </c>
      <c r="AN65" s="3">
        <f>IF(AN$3=0,0,INDEX(Sheet1!RawDataCols,$C65,AN$5)*$R65)</f>
        <v>3307.87</v>
      </c>
      <c r="AO65" s="3">
        <f>IF(AO$3=0,0,INDEX(Sheet1!RawDataCols,$C65,AO$5)*$R65)</f>
        <v>6515.31</v>
      </c>
      <c r="AP65" s="3">
        <f>IF(AP$3=0,0,INDEX(Sheet1!RawDataCols,$C65,AP$5)*$R65)</f>
        <v>3592.86</v>
      </c>
      <c r="AQ65" s="3">
        <f>IF(AQ$3=0,0,INDEX(Sheet1!RawDataCols,$C65,AQ$5)*$R65)</f>
        <v>3592.86</v>
      </c>
      <c r="AR65" s="3">
        <f>IF(AR$3=0,0,INDEX(Sheet1!RawDataCols,$C65,AR$5)*$R65)</f>
        <v>4021.73</v>
      </c>
      <c r="AS65" s="3">
        <f>IF(AS$3=0,0,INDEX(Sheet1!RawDataCols,$C65,AS$5)*$R65)</f>
        <v>3307.87</v>
      </c>
      <c r="AT65" s="3">
        <f>IF(AT$3=0,0,INDEX(Sheet1!RawDataCols,$C65,AT$5)*$R65)</f>
        <v>3592.86</v>
      </c>
      <c r="AU65" s="3">
        <f>IF(AU$3=0,0,INDEX(Sheet1!RawDataCols,$C65,AU$5)*$R65)</f>
        <v>4417.03</v>
      </c>
      <c r="AV65" s="3">
        <f>IF(AV$3=0,0,INDEX(Sheet1!RawDataCols,$C65,AV$5)*$R65)</f>
        <v>4241.13</v>
      </c>
      <c r="AW65" s="3">
        <f>IF(AW$3=0,0,INDEX(Sheet1!RawDataCols,$C65,AW$5)*$R65)</f>
        <v>3592.86</v>
      </c>
      <c r="AX65" s="3">
        <f>IF(AX$3=0,0,INDEX(Sheet1!RawDataCols,$C65,AX$5)*$R65)</f>
        <v>4114.83</v>
      </c>
      <c r="AY65" s="3">
        <f>IF(AY$3=0,0,INDEX(Sheet1!RawDataCols,$C65,AY$5)*$R65)</f>
        <v>0</v>
      </c>
      <c r="AZ65" s="3">
        <f>IF(AZ$3=0,0,INDEX(Sheet1!RawDataCols,$C65,AZ$5)*$R65)</f>
        <v>0</v>
      </c>
      <c r="BA65" s="3">
        <f>IF(BA$3=0,0,INDEX(Sheet1!RawDataCols,$C65,BA$5)*$R65)</f>
        <v>4236.87</v>
      </c>
      <c r="BB65" s="3">
        <f>IF(BB$3=0,0,INDEX(Sheet1!RawDataCols,$C65,BB$5)*$R65)</f>
        <v>0</v>
      </c>
      <c r="BC65" s="3">
        <f>IF(BC$3=0,0,INDEX(Sheet1!RawDataCols,$C65,BC$5)*$R65)</f>
        <v>0</v>
      </c>
      <c r="BD65" s="3">
        <f>IF(BD$3=0,0,INDEX(Sheet1!RawDataCols,$C65,BD$5)*$R65)</f>
        <v>7030.86</v>
      </c>
      <c r="BE65" s="3">
        <f>IF(BE$3=0,0,INDEX(Sheet1!RawDataCols,$C65,BE$5)*$R65)</f>
        <v>0</v>
      </c>
      <c r="BF65" s="3">
        <f>IF(BF$3=0,0,INDEX(Sheet1!RawDataCols,$C65,BF$5)*$R65)</f>
        <v>0</v>
      </c>
      <c r="BG65" s="179">
        <f>IF(BG$3=0,0,INDEX(Sheet1!RawDataCols,$C65,BG$5)*$R65)</f>
        <v>7030.86</v>
      </c>
      <c r="BH65" s="33">
        <f t="shared" si="17"/>
        <v>40860.729999999996</v>
      </c>
      <c r="BI65" s="33">
        <f t="shared" si="18"/>
        <v>14086.45</v>
      </c>
      <c r="BJ65" s="33">
        <f t="shared" si="19"/>
        <v>61668.170000000006</v>
      </c>
      <c r="BK65" s="3">
        <f>IF(BK$3=0,0,INDEX(Sheet1!RawDataCols,$C65,BK$5)*$R65)</f>
        <v>880.40312500000005</v>
      </c>
      <c r="BL65" s="3">
        <f>IF(BL$3=0,0,INDEX(Sheet1!RawDataCols,$C65,BL$5)*$R65)</f>
        <v>4340.8762500000003</v>
      </c>
      <c r="BM65" s="3">
        <f>IF(BM$3=0,0,INDEX(Sheet1!RawDataCols,$C65,BM$5)*$R65)</f>
        <v>3871.995625</v>
      </c>
      <c r="BN65" s="3">
        <f>IF(BN$3=0,0,INDEX(Sheet1!RawDataCols,$C65,BN$5)*$R65)</f>
        <v>2971.3375000000001</v>
      </c>
      <c r="BO65" s="3">
        <f>IF(BO$3=0,0,INDEX(Sheet1!RawDataCols,$C65,BO$5)*$R65)</f>
        <v>2758.2112499999998</v>
      </c>
      <c r="BP65" s="3">
        <f>IF(BP$3=0,0,INDEX(Sheet1!RawDataCols,$C65,BP$5)*$R65)</f>
        <v>38122.480000000003</v>
      </c>
      <c r="BQ65" s="3">
        <f t="shared" si="20"/>
        <v>12513.86</v>
      </c>
      <c r="BR65" s="3">
        <f t="shared" si="21"/>
        <v>13897.14</v>
      </c>
      <c r="BS65" s="3">
        <f t="shared" si="22"/>
        <v>10208.599999999999</v>
      </c>
      <c r="BT65" s="3">
        <f t="shared" si="23"/>
        <v>14449.73</v>
      </c>
      <c r="BU65" s="3" t="str">
        <f>INDEX(Sheet1!$BS$2:$BS$1000,MATCH($A65,Sheet1!$A$2:$A$1000,0))</f>
        <v>07</v>
      </c>
      <c r="BV65" s="3">
        <f>INDEX(Sheet1!$BT$2:$BT$1000,MATCH($A65,Sheet1!$A$2:$A$1000,0))</f>
        <v>14449.73</v>
      </c>
    </row>
    <row r="66" spans="1:74" x14ac:dyDescent="0.2">
      <c r="A66" s="11" t="s">
        <v>597</v>
      </c>
      <c r="B66" s="3">
        <f>MATCH($A66,Sheet1!ACCOUNTNO,0)</f>
        <v>108</v>
      </c>
      <c r="C66" s="3">
        <f t="shared" si="14"/>
        <v>108</v>
      </c>
      <c r="D66" s="3" t="str">
        <f>IF(D$3=0,0,INDEX(Sheet1!RawDataCols,$C66,D$5))</f>
        <v>20800G12</v>
      </c>
      <c r="E66" s="3" t="str">
        <f>IF(E$3=0,0,INDEX(Sheet1!RawDataCols,$C66,E$5))</f>
        <v xml:space="preserve">20800          </v>
      </c>
      <c r="F66" s="3" t="str">
        <f>IF(F$3=0,0,INDEX(Sheet1!RawDataCols,$C66,F$5))</f>
        <v xml:space="preserve">G12            </v>
      </c>
      <c r="G66" s="3" t="str">
        <f>IF(G$3=0,0,INDEX(Sheet1!RawDataCols,$C66,G$5))</f>
        <v xml:space="preserve">               </v>
      </c>
      <c r="H66" s="3" t="str">
        <f>IF(H$3=0,0,INDEX(Sheet1!RawDataCols,$C66,H$5))</f>
        <v xml:space="preserve">               </v>
      </c>
      <c r="I66" s="3" t="str">
        <f>IF(I$3=0,0,INDEX(Sheet1!RawDataCols,$C66,I$5))</f>
        <v xml:space="preserve">               </v>
      </c>
      <c r="J66" s="3" t="str">
        <f>IF(J$3=0,0,INDEX(Sheet1!RawDataCols,$C66,J$5))</f>
        <v xml:space="preserve">               </v>
      </c>
      <c r="K66" s="3" t="str">
        <f>IF(K$3=0,0,INDEX(Sheet1!RawDataCols,$C66,K$5))</f>
        <v xml:space="preserve">               </v>
      </c>
      <c r="L66" s="3" t="str">
        <f>IF(L$3=0,0,INDEX(Sheet1!RawDataCols,$C66,L$5))</f>
        <v xml:space="preserve">               </v>
      </c>
      <c r="M66" s="3" t="str">
        <f>IF(M$3=0,0,INDEX(Sheet1!RawDataCols,$C66,M$5))</f>
        <v xml:space="preserve">F012  </v>
      </c>
      <c r="N66" s="3" t="str">
        <f>IF(N$3=0,0,INDEX(Sheet1!RawDataCols,$C66,N$5))</f>
        <v>Workcover -TAR</v>
      </c>
      <c r="O66" s="3">
        <f>INDEX(Sheet1!RawDataCols,$C66,O$5)</f>
        <v>13</v>
      </c>
      <c r="P66" s="3" t="str">
        <f>INDEX(Sheet1!RawDataCols,$C66,P$5)</f>
        <v>Cost and Expenses</v>
      </c>
      <c r="Q66" s="3" t="str">
        <f>IF(Q$3=0,0,INDEX(Sheet1!RawDataCols,$C66,Q$5))</f>
        <v>I</v>
      </c>
      <c r="R66" s="3">
        <f t="shared" si="15"/>
        <v>1</v>
      </c>
      <c r="S66" s="3">
        <f t="shared" si="16"/>
        <v>-1</v>
      </c>
      <c r="T66" s="3">
        <f>IF(T$3=0,0,INDEX(Sheet1!RawDataCols,$C66,T$5)*$R66)</f>
        <v>0</v>
      </c>
      <c r="U66" s="3">
        <f>IF(U$3=0,0,INDEX(Sheet1!RawDataCols,$C66,U$5)*$R66)</f>
        <v>579.17999999999995</v>
      </c>
      <c r="V66" s="3">
        <f>IF(V$3=0,0,INDEX(Sheet1!RawDataCols,$C66,V$5)*$R66)</f>
        <v>0</v>
      </c>
      <c r="W66" s="3">
        <f>IF(W$3=0,0,INDEX(Sheet1!RawDataCols,$C66,W$5)*$R66)</f>
        <v>496.2</v>
      </c>
      <c r="X66" s="3">
        <f>IF(X$3=0,0,INDEX(Sheet1!RawDataCols,$C66,X$5)*$R66)</f>
        <v>1159.58</v>
      </c>
      <c r="Y66" s="3">
        <f>IF(Y$3=0,0,INDEX(Sheet1!RawDataCols,$C66,Y$5)*$R66)</f>
        <v>0</v>
      </c>
      <c r="Z66" s="3">
        <f>IF(Z$3=0,0,INDEX(Sheet1!RawDataCols,$C66,Z$5)*$R66)</f>
        <v>496.2</v>
      </c>
      <c r="AA66" s="3">
        <f>IF(AA$3=0,0,INDEX(Sheet1!RawDataCols,$C66,AA$5)*$R66)</f>
        <v>580.4</v>
      </c>
      <c r="AB66" s="3">
        <f>IF(AB$3=0,0,INDEX(Sheet1!RawDataCols,$C66,AB$5)*$R66)</f>
        <v>0</v>
      </c>
      <c r="AC66" s="3">
        <f>IF(AC$3=0,0,INDEX(Sheet1!RawDataCols,$C66,AC$5)*$R66)</f>
        <v>0</v>
      </c>
      <c r="AD66" s="3">
        <f>IF(AD$3=0,0,INDEX(Sheet1!RawDataCols,$C66,AD$5)*$R66)</f>
        <v>580.4</v>
      </c>
      <c r="AE66" s="3">
        <f>IF(AE$3=0,0,INDEX(Sheet1!RawDataCols,$C66,AE$5)*$R66)</f>
        <v>0</v>
      </c>
      <c r="AF66" s="3">
        <f>IF(AF$3=0,0,INDEX(Sheet1!RawDataCols,$C66,AF$5)*$R66)</f>
        <v>496.2</v>
      </c>
      <c r="AG66" s="3">
        <f>IF(AG$3=0,0,INDEX(Sheet1!RawDataCols,$C66,AG$5)*$R66)</f>
        <v>580.4</v>
      </c>
      <c r="AH66" s="3">
        <f>IF(AH$3=0,0,INDEX(Sheet1!RawDataCols,$C66,AH$5)*$R66)</f>
        <v>0</v>
      </c>
      <c r="AI66" s="3">
        <f>IF(AI$3=0,0,INDEX(Sheet1!RawDataCols,$C66,AI$5)*$R66)</f>
        <v>496.47</v>
      </c>
      <c r="AJ66" s="3">
        <f>IF(AJ$3=0,0,INDEX(Sheet1!RawDataCols,$C66,AJ$5)*$R66)</f>
        <v>0</v>
      </c>
      <c r="AK66" s="3">
        <f>IF(AK$3=0,0,INDEX(Sheet1!RawDataCols,$C66,AK$5)*$R66)</f>
        <v>0</v>
      </c>
      <c r="AL66" s="3">
        <f>IF(AL$3=0,0,INDEX(Sheet1!RawDataCols,$C66,AL$5)*$R66)</f>
        <v>387</v>
      </c>
      <c r="AM66" s="3">
        <f>IF(AM$3=0,0,INDEX(Sheet1!RawDataCols,$C66,AM$5)*$R66)</f>
        <v>0</v>
      </c>
      <c r="AN66" s="3">
        <f>IF(AN$3=0,0,INDEX(Sheet1!RawDataCols,$C66,AN$5)*$R66)</f>
        <v>0</v>
      </c>
      <c r="AO66" s="3">
        <f>IF(AO$3=0,0,INDEX(Sheet1!RawDataCols,$C66,AO$5)*$R66)</f>
        <v>0</v>
      </c>
      <c r="AP66" s="3">
        <f>IF(AP$3=0,0,INDEX(Sheet1!RawDataCols,$C66,AP$5)*$R66)</f>
        <v>0</v>
      </c>
      <c r="AQ66" s="3">
        <f>IF(AQ$3=0,0,INDEX(Sheet1!RawDataCols,$C66,AQ$5)*$R66)</f>
        <v>0</v>
      </c>
      <c r="AR66" s="3">
        <f>IF(AR$3=0,0,INDEX(Sheet1!RawDataCols,$C66,AR$5)*$R66)</f>
        <v>0</v>
      </c>
      <c r="AS66" s="3">
        <f>IF(AS$3=0,0,INDEX(Sheet1!RawDataCols,$C66,AS$5)*$R66)</f>
        <v>357.45</v>
      </c>
      <c r="AT66" s="3">
        <f>IF(AT$3=0,0,INDEX(Sheet1!RawDataCols,$C66,AT$5)*$R66)</f>
        <v>486.28</v>
      </c>
      <c r="AU66" s="3">
        <f>IF(AU$3=0,0,INDEX(Sheet1!RawDataCols,$C66,AU$5)*$R66)</f>
        <v>580.4</v>
      </c>
      <c r="AV66" s="3">
        <f>IF(AV$3=0,0,INDEX(Sheet1!RawDataCols,$C66,AV$5)*$R66)</f>
        <v>358.99</v>
      </c>
      <c r="AW66" s="3">
        <f>IF(AW$3=0,0,INDEX(Sheet1!RawDataCols,$C66,AW$5)*$R66)</f>
        <v>486.28</v>
      </c>
      <c r="AX66" s="3">
        <f>IF(AX$3=0,0,INDEX(Sheet1!RawDataCols,$C66,AX$5)*$R66)</f>
        <v>0</v>
      </c>
      <c r="AY66" s="3">
        <f>IF(AY$3=0,0,INDEX(Sheet1!RawDataCols,$C66,AY$5)*$R66)</f>
        <v>0</v>
      </c>
      <c r="AZ66" s="3">
        <f>IF(AZ$3=0,0,INDEX(Sheet1!RawDataCols,$C66,AZ$5)*$R66)</f>
        <v>0</v>
      </c>
      <c r="BA66" s="3">
        <f>IF(BA$3=0,0,INDEX(Sheet1!RawDataCols,$C66,BA$5)*$R66)</f>
        <v>1076.5999999999999</v>
      </c>
      <c r="BB66" s="3">
        <f>IF(BB$3=0,0,INDEX(Sheet1!RawDataCols,$C66,BB$5)*$R66)</f>
        <v>0</v>
      </c>
      <c r="BC66" s="3">
        <f>IF(BC$3=0,0,INDEX(Sheet1!RawDataCols,$C66,BC$5)*$R66)</f>
        <v>0</v>
      </c>
      <c r="BD66" s="3">
        <f>IF(BD$3=0,0,INDEX(Sheet1!RawDataCols,$C66,BD$5)*$R66)</f>
        <v>1184.68</v>
      </c>
      <c r="BE66" s="3">
        <f>IF(BE$3=0,0,INDEX(Sheet1!RawDataCols,$C66,BE$5)*$R66)</f>
        <v>0</v>
      </c>
      <c r="BF66" s="3">
        <f>IF(BF$3=0,0,INDEX(Sheet1!RawDataCols,$C66,BF$5)*$R66)</f>
        <v>0</v>
      </c>
      <c r="BG66" s="179">
        <f>IF(BG$3=0,0,INDEX(Sheet1!RawDataCols,$C66,BG$5)*$R66)</f>
        <v>1184.68</v>
      </c>
      <c r="BH66" s="33">
        <f t="shared" si="17"/>
        <v>4196.3999999999996</v>
      </c>
      <c r="BI66" s="33">
        <f t="shared" si="18"/>
        <v>972.56</v>
      </c>
      <c r="BJ66" s="33">
        <f t="shared" si="19"/>
        <v>5213.75</v>
      </c>
      <c r="BK66" s="3">
        <f>IF(BK$3=0,0,INDEX(Sheet1!RawDataCols,$C66,BK$5)*$R66)</f>
        <v>60.784999999999997</v>
      </c>
      <c r="BL66" s="3">
        <f>IF(BL$3=0,0,INDEX(Sheet1!RawDataCols,$C66,BL$5)*$R66)</f>
        <v>303.31687499999998</v>
      </c>
      <c r="BM66" s="3">
        <f>IF(BM$3=0,0,INDEX(Sheet1!RawDataCols,$C66,BM$5)*$R66)</f>
        <v>294.426875</v>
      </c>
      <c r="BN66" s="3">
        <f>IF(BN$3=0,0,INDEX(Sheet1!RawDataCols,$C66,BN$5)*$R66)</f>
        <v>247.010625</v>
      </c>
      <c r="BO66" s="3">
        <f>IF(BO$3=0,0,INDEX(Sheet1!RawDataCols,$C66,BO$5)*$R66)</f>
        <v>253.46687499999999</v>
      </c>
      <c r="BP66" s="3">
        <f>IF(BP$3=0,0,INDEX(Sheet1!RawDataCols,$C66,BP$5)*$R66)</f>
        <v>2481</v>
      </c>
      <c r="BQ66" s="3">
        <f t="shared" si="20"/>
        <v>2319.16</v>
      </c>
      <c r="BR66" s="3">
        <f t="shared" si="21"/>
        <v>1160.8</v>
      </c>
      <c r="BS66" s="3">
        <f t="shared" si="22"/>
        <v>357.45</v>
      </c>
      <c r="BT66" s="3">
        <f t="shared" si="23"/>
        <v>716.44</v>
      </c>
      <c r="BU66" s="3" t="str">
        <f>INDEX(Sheet1!$BS$2:$BS$1000,MATCH($A66,Sheet1!$A$2:$A$1000,0))</f>
        <v>07</v>
      </c>
      <c r="BV66" s="3">
        <f>INDEX(Sheet1!$BT$2:$BT$1000,MATCH($A66,Sheet1!$A$2:$A$1000,0))</f>
        <v>716.44</v>
      </c>
    </row>
    <row r="67" spans="1:74" x14ac:dyDescent="0.2">
      <c r="A67" s="269" t="s">
        <v>598</v>
      </c>
      <c r="B67" s="3" t="e">
        <f>MATCH($A67,Sheet1!ACCOUNTNO,0)</f>
        <v>#N/A</v>
      </c>
      <c r="C67" s="3">
        <f t="shared" si="14"/>
        <v>65000</v>
      </c>
      <c r="D67" s="3">
        <f>IF(D$3=0,0,INDEX(Sheet1!RawDataCols,$C67,D$5))</f>
        <v>0</v>
      </c>
      <c r="E67" s="3">
        <f>IF(E$3=0,0,INDEX(Sheet1!RawDataCols,$C67,E$5))</f>
        <v>0</v>
      </c>
      <c r="F67" s="3">
        <f>IF(F$3=0,0,INDEX(Sheet1!RawDataCols,$C67,F$5))</f>
        <v>0</v>
      </c>
      <c r="G67" s="3">
        <f>IF(G$3=0,0,INDEX(Sheet1!RawDataCols,$C67,G$5))</f>
        <v>0</v>
      </c>
      <c r="H67" s="3">
        <f>IF(H$3=0,0,INDEX(Sheet1!RawDataCols,$C67,H$5))</f>
        <v>0</v>
      </c>
      <c r="I67" s="3">
        <f>IF(I$3=0,0,INDEX(Sheet1!RawDataCols,$C67,I$5))</f>
        <v>0</v>
      </c>
      <c r="J67" s="3">
        <f>IF(J$3=0,0,INDEX(Sheet1!RawDataCols,$C67,J$5))</f>
        <v>0</v>
      </c>
      <c r="K67" s="3">
        <f>IF(K$3=0,0,INDEX(Sheet1!RawDataCols,$C67,K$5))</f>
        <v>0</v>
      </c>
      <c r="L67" s="3">
        <f>IF(L$3=0,0,INDEX(Sheet1!RawDataCols,$C67,L$5))</f>
        <v>0</v>
      </c>
      <c r="M67" s="3">
        <f>IF(M$3=0,0,INDEX(Sheet1!RawDataCols,$C67,M$5))</f>
        <v>0</v>
      </c>
      <c r="N67" s="3">
        <f>IF(N$3=0,0,INDEX(Sheet1!RawDataCols,$C67,N$5))</f>
        <v>0</v>
      </c>
      <c r="O67" s="3">
        <f>INDEX(Sheet1!RawDataCols,$C67,O$5)</f>
        <v>0</v>
      </c>
      <c r="P67" s="3">
        <f>INDEX(Sheet1!RawDataCols,$C67,P$5)</f>
        <v>0</v>
      </c>
      <c r="Q67" s="3">
        <f>IF(Q$3=0,0,INDEX(Sheet1!RawDataCols,$C67,Q$5))</f>
        <v>0</v>
      </c>
      <c r="R67" s="3">
        <f t="shared" si="15"/>
        <v>1</v>
      </c>
      <c r="S67" s="3">
        <f t="shared" si="16"/>
        <v>-1</v>
      </c>
      <c r="T67" s="3">
        <f>IF(T$3=0,0,INDEX(Sheet1!RawDataCols,$C67,T$5)*$R67)</f>
        <v>0</v>
      </c>
      <c r="U67" s="3">
        <f>IF(U$3=0,0,INDEX(Sheet1!RawDataCols,$C67,U$5)*$R67)</f>
        <v>0</v>
      </c>
      <c r="V67" s="3">
        <f>IF(V$3=0,0,INDEX(Sheet1!RawDataCols,$C67,V$5)*$R67)</f>
        <v>0</v>
      </c>
      <c r="W67" s="3">
        <f>IF(W$3=0,0,INDEX(Sheet1!RawDataCols,$C67,W$5)*$R67)</f>
        <v>0</v>
      </c>
      <c r="X67" s="3">
        <f>IF(X$3=0,0,INDEX(Sheet1!RawDataCols,$C67,X$5)*$R67)</f>
        <v>0</v>
      </c>
      <c r="Y67" s="3">
        <f>IF(Y$3=0,0,INDEX(Sheet1!RawDataCols,$C67,Y$5)*$R67)</f>
        <v>0</v>
      </c>
      <c r="Z67" s="3">
        <f>IF(Z$3=0,0,INDEX(Sheet1!RawDataCols,$C67,Z$5)*$R67)</f>
        <v>0</v>
      </c>
      <c r="AA67" s="3">
        <f>IF(AA$3=0,0,INDEX(Sheet1!RawDataCols,$C67,AA$5)*$R67)</f>
        <v>0</v>
      </c>
      <c r="AB67" s="3">
        <f>IF(AB$3=0,0,INDEX(Sheet1!RawDataCols,$C67,AB$5)*$R67)</f>
        <v>0</v>
      </c>
      <c r="AC67" s="3">
        <f>IF(AC$3=0,0,INDEX(Sheet1!RawDataCols,$C67,AC$5)*$R67)</f>
        <v>0</v>
      </c>
      <c r="AD67" s="3">
        <f>IF(AD$3=0,0,INDEX(Sheet1!RawDataCols,$C67,AD$5)*$R67)</f>
        <v>0</v>
      </c>
      <c r="AE67" s="3">
        <f>IF(AE$3=0,0,INDEX(Sheet1!RawDataCols,$C67,AE$5)*$R67)</f>
        <v>0</v>
      </c>
      <c r="AF67" s="3">
        <f>IF(AF$3=0,0,INDEX(Sheet1!RawDataCols,$C67,AF$5)*$R67)</f>
        <v>0</v>
      </c>
      <c r="AG67" s="3">
        <f>IF(AG$3=0,0,INDEX(Sheet1!RawDataCols,$C67,AG$5)*$R67)</f>
        <v>0</v>
      </c>
      <c r="AH67" s="3">
        <f>IF(AH$3=0,0,INDEX(Sheet1!RawDataCols,$C67,AH$5)*$R67)</f>
        <v>0</v>
      </c>
      <c r="AI67" s="3">
        <f>IF(AI$3=0,0,INDEX(Sheet1!RawDataCols,$C67,AI$5)*$R67)</f>
        <v>0</v>
      </c>
      <c r="AJ67" s="3">
        <f>IF(AJ$3=0,0,INDEX(Sheet1!RawDataCols,$C67,AJ$5)*$R67)</f>
        <v>0</v>
      </c>
      <c r="AK67" s="3">
        <f>IF(AK$3=0,0,INDEX(Sheet1!RawDataCols,$C67,AK$5)*$R67)</f>
        <v>0</v>
      </c>
      <c r="AL67" s="3">
        <f>IF(AL$3=0,0,INDEX(Sheet1!RawDataCols,$C67,AL$5)*$R67)</f>
        <v>0</v>
      </c>
      <c r="AM67" s="3">
        <f>IF(AM$3=0,0,INDEX(Sheet1!RawDataCols,$C67,AM$5)*$R67)</f>
        <v>0</v>
      </c>
      <c r="AN67" s="3">
        <f>IF(AN$3=0,0,INDEX(Sheet1!RawDataCols,$C67,AN$5)*$R67)</f>
        <v>0</v>
      </c>
      <c r="AO67" s="3">
        <f>IF(AO$3=0,0,INDEX(Sheet1!RawDataCols,$C67,AO$5)*$R67)</f>
        <v>0</v>
      </c>
      <c r="AP67" s="3">
        <f>IF(AP$3=0,0,INDEX(Sheet1!RawDataCols,$C67,AP$5)*$R67)</f>
        <v>0</v>
      </c>
      <c r="AQ67" s="3">
        <f>IF(AQ$3=0,0,INDEX(Sheet1!RawDataCols,$C67,AQ$5)*$R67)</f>
        <v>0</v>
      </c>
      <c r="AR67" s="3">
        <f>IF(AR$3=0,0,INDEX(Sheet1!RawDataCols,$C67,AR$5)*$R67)</f>
        <v>0</v>
      </c>
      <c r="AS67" s="3">
        <f>IF(AS$3=0,0,INDEX(Sheet1!RawDataCols,$C67,AS$5)*$R67)</f>
        <v>0</v>
      </c>
      <c r="AT67" s="3">
        <f>IF(AT$3=0,0,INDEX(Sheet1!RawDataCols,$C67,AT$5)*$R67)</f>
        <v>0</v>
      </c>
      <c r="AU67" s="3">
        <f>IF(AU$3=0,0,INDEX(Sheet1!RawDataCols,$C67,AU$5)*$R67)</f>
        <v>0</v>
      </c>
      <c r="AV67" s="3">
        <f>IF(AV$3=0,0,INDEX(Sheet1!RawDataCols,$C67,AV$5)*$R67)</f>
        <v>0</v>
      </c>
      <c r="AW67" s="3">
        <f>IF(AW$3=0,0,INDEX(Sheet1!RawDataCols,$C67,AW$5)*$R67)</f>
        <v>0</v>
      </c>
      <c r="AX67" s="3">
        <f>IF(AX$3=0,0,INDEX(Sheet1!RawDataCols,$C67,AX$5)*$R67)</f>
        <v>0</v>
      </c>
      <c r="AY67" s="3">
        <f>IF(AY$3=0,0,INDEX(Sheet1!RawDataCols,$C67,AY$5)*$R67)</f>
        <v>0</v>
      </c>
      <c r="AZ67" s="3">
        <f>IF(AZ$3=0,0,INDEX(Sheet1!RawDataCols,$C67,AZ$5)*$R67)</f>
        <v>0</v>
      </c>
      <c r="BA67" s="3">
        <f>IF(BA$3=0,0,INDEX(Sheet1!RawDataCols,$C67,BA$5)*$R67)</f>
        <v>0</v>
      </c>
      <c r="BB67" s="3">
        <f>IF(BB$3=0,0,INDEX(Sheet1!RawDataCols,$C67,BB$5)*$R67)</f>
        <v>0</v>
      </c>
      <c r="BC67" s="3">
        <f>IF(BC$3=0,0,INDEX(Sheet1!RawDataCols,$C67,BC$5)*$R67)</f>
        <v>0</v>
      </c>
      <c r="BD67" s="3">
        <f>IF(BD$3=0,0,INDEX(Sheet1!RawDataCols,$C67,BD$5)*$R67)</f>
        <v>0</v>
      </c>
      <c r="BE67" s="3">
        <f>IF(BE$3=0,0,INDEX(Sheet1!RawDataCols,$C67,BE$5)*$R67)</f>
        <v>0</v>
      </c>
      <c r="BF67" s="3">
        <f>IF(BF$3=0,0,INDEX(Sheet1!RawDataCols,$C67,BF$5)*$R67)</f>
        <v>0</v>
      </c>
      <c r="BG67" s="179">
        <f>IF(BG$3=0,0,INDEX(Sheet1!RawDataCols,$C67,BG$5)*$R67)</f>
        <v>0</v>
      </c>
      <c r="BH67" s="33">
        <f t="shared" si="17"/>
        <v>0</v>
      </c>
      <c r="BI67" s="33">
        <f t="shared" si="18"/>
        <v>0</v>
      </c>
      <c r="BJ67" s="33">
        <f t="shared" si="19"/>
        <v>0</v>
      </c>
      <c r="BK67" s="3">
        <f>IF(BK$3=0,0,INDEX(Sheet1!RawDataCols,$C67,BK$5)*$R67)</f>
        <v>0</v>
      </c>
      <c r="BL67" s="3">
        <f>IF(BL$3=0,0,INDEX(Sheet1!RawDataCols,$C67,BL$5)*$R67)</f>
        <v>0</v>
      </c>
      <c r="BM67" s="3">
        <f>IF(BM$3=0,0,INDEX(Sheet1!RawDataCols,$C67,BM$5)*$R67)</f>
        <v>0</v>
      </c>
      <c r="BN67" s="3">
        <f>IF(BN$3=0,0,INDEX(Sheet1!RawDataCols,$C67,BN$5)*$R67)</f>
        <v>0</v>
      </c>
      <c r="BO67" s="3">
        <f>IF(BO$3=0,0,INDEX(Sheet1!RawDataCols,$C67,BO$5)*$R67)</f>
        <v>0</v>
      </c>
      <c r="BP67" s="3">
        <f>IF(BP$3=0,0,INDEX(Sheet1!RawDataCols,$C67,BP$5)*$R67)</f>
        <v>0</v>
      </c>
      <c r="BQ67" s="3">
        <f t="shared" si="20"/>
        <v>0</v>
      </c>
      <c r="BR67" s="3">
        <f t="shared" si="21"/>
        <v>0</v>
      </c>
      <c r="BS67" s="3">
        <f t="shared" si="22"/>
        <v>0</v>
      </c>
      <c r="BT67" s="3">
        <f t="shared" si="23"/>
        <v>0</v>
      </c>
      <c r="BU67" s="3" t="e">
        <f>INDEX(Sheet1!$BS$2:$BS$1000,MATCH($A67,Sheet1!$A$2:$A$1000,0))</f>
        <v>#N/A</v>
      </c>
      <c r="BV67" s="3" t="e">
        <f>INDEX(Sheet1!$BT$2:$BT$1000,MATCH($A67,Sheet1!$A$2:$A$1000,0))</f>
        <v>#N/A</v>
      </c>
    </row>
    <row r="68" spans="1:74" x14ac:dyDescent="0.2">
      <c r="A68" s="269" t="s">
        <v>599</v>
      </c>
      <c r="B68" s="3" t="e">
        <f>MATCH($A68,Sheet1!ACCOUNTNO,0)</f>
        <v>#N/A</v>
      </c>
      <c r="C68" s="3">
        <f t="shared" si="14"/>
        <v>65000</v>
      </c>
      <c r="D68" s="3">
        <f>IF(D$3=0,0,INDEX(Sheet1!RawDataCols,$C68,D$5))</f>
        <v>0</v>
      </c>
      <c r="E68" s="3">
        <f>IF(E$3=0,0,INDEX(Sheet1!RawDataCols,$C68,E$5))</f>
        <v>0</v>
      </c>
      <c r="F68" s="3">
        <f>IF(F$3=0,0,INDEX(Sheet1!RawDataCols,$C68,F$5))</f>
        <v>0</v>
      </c>
      <c r="G68" s="3">
        <f>IF(G$3=0,0,INDEX(Sheet1!RawDataCols,$C68,G$5))</f>
        <v>0</v>
      </c>
      <c r="H68" s="3">
        <f>IF(H$3=0,0,INDEX(Sheet1!RawDataCols,$C68,H$5))</f>
        <v>0</v>
      </c>
      <c r="I68" s="3">
        <f>IF(I$3=0,0,INDEX(Sheet1!RawDataCols,$C68,I$5))</f>
        <v>0</v>
      </c>
      <c r="J68" s="3">
        <f>IF(J$3=0,0,INDEX(Sheet1!RawDataCols,$C68,J$5))</f>
        <v>0</v>
      </c>
      <c r="K68" s="3">
        <f>IF(K$3=0,0,INDEX(Sheet1!RawDataCols,$C68,K$5))</f>
        <v>0</v>
      </c>
      <c r="L68" s="3">
        <f>IF(L$3=0,0,INDEX(Sheet1!RawDataCols,$C68,L$5))</f>
        <v>0</v>
      </c>
      <c r="M68" s="3">
        <f>IF(M$3=0,0,INDEX(Sheet1!RawDataCols,$C68,M$5))</f>
        <v>0</v>
      </c>
      <c r="N68" s="3">
        <f>IF(N$3=0,0,INDEX(Sheet1!RawDataCols,$C68,N$5))</f>
        <v>0</v>
      </c>
      <c r="O68" s="3">
        <f>INDEX(Sheet1!RawDataCols,$C68,O$5)</f>
        <v>0</v>
      </c>
      <c r="P68" s="3">
        <f>INDEX(Sheet1!RawDataCols,$C68,P$5)</f>
        <v>0</v>
      </c>
      <c r="Q68" s="3">
        <f>IF(Q$3=0,0,INDEX(Sheet1!RawDataCols,$C68,Q$5))</f>
        <v>0</v>
      </c>
      <c r="R68" s="3">
        <f t="shared" si="15"/>
        <v>1</v>
      </c>
      <c r="S68" s="3">
        <f t="shared" si="16"/>
        <v>-1</v>
      </c>
      <c r="T68" s="3">
        <f>IF(T$3=0,0,INDEX(Sheet1!RawDataCols,$C68,T$5)*$R68)</f>
        <v>0</v>
      </c>
      <c r="U68" s="3">
        <f>IF(U$3=0,0,INDEX(Sheet1!RawDataCols,$C68,U$5)*$R68)</f>
        <v>0</v>
      </c>
      <c r="V68" s="3">
        <f>IF(V$3=0,0,INDEX(Sheet1!RawDataCols,$C68,V$5)*$R68)</f>
        <v>0</v>
      </c>
      <c r="W68" s="3">
        <f>IF(W$3=0,0,INDEX(Sheet1!RawDataCols,$C68,W$5)*$R68)</f>
        <v>0</v>
      </c>
      <c r="X68" s="3">
        <f>IF(X$3=0,0,INDEX(Sheet1!RawDataCols,$C68,X$5)*$R68)</f>
        <v>0</v>
      </c>
      <c r="Y68" s="3">
        <f>IF(Y$3=0,0,INDEX(Sheet1!RawDataCols,$C68,Y$5)*$R68)</f>
        <v>0</v>
      </c>
      <c r="Z68" s="3">
        <f>IF(Z$3=0,0,INDEX(Sheet1!RawDataCols,$C68,Z$5)*$R68)</f>
        <v>0</v>
      </c>
      <c r="AA68" s="3">
        <f>IF(AA$3=0,0,INDEX(Sheet1!RawDataCols,$C68,AA$5)*$R68)</f>
        <v>0</v>
      </c>
      <c r="AB68" s="3">
        <f>IF(AB$3=0,0,INDEX(Sheet1!RawDataCols,$C68,AB$5)*$R68)</f>
        <v>0</v>
      </c>
      <c r="AC68" s="3">
        <f>IF(AC$3=0,0,INDEX(Sheet1!RawDataCols,$C68,AC$5)*$R68)</f>
        <v>0</v>
      </c>
      <c r="AD68" s="3">
        <f>IF(AD$3=0,0,INDEX(Sheet1!RawDataCols,$C68,AD$5)*$R68)</f>
        <v>0</v>
      </c>
      <c r="AE68" s="3">
        <f>IF(AE$3=0,0,INDEX(Sheet1!RawDataCols,$C68,AE$5)*$R68)</f>
        <v>0</v>
      </c>
      <c r="AF68" s="3">
        <f>IF(AF$3=0,0,INDEX(Sheet1!RawDataCols,$C68,AF$5)*$R68)</f>
        <v>0</v>
      </c>
      <c r="AG68" s="3">
        <f>IF(AG$3=0,0,INDEX(Sheet1!RawDataCols,$C68,AG$5)*$R68)</f>
        <v>0</v>
      </c>
      <c r="AH68" s="3">
        <f>IF(AH$3=0,0,INDEX(Sheet1!RawDataCols,$C68,AH$5)*$R68)</f>
        <v>0</v>
      </c>
      <c r="AI68" s="3">
        <f>IF(AI$3=0,0,INDEX(Sheet1!RawDataCols,$C68,AI$5)*$R68)</f>
        <v>0</v>
      </c>
      <c r="AJ68" s="3">
        <f>IF(AJ$3=0,0,INDEX(Sheet1!RawDataCols,$C68,AJ$5)*$R68)</f>
        <v>0</v>
      </c>
      <c r="AK68" s="3">
        <f>IF(AK$3=0,0,INDEX(Sheet1!RawDataCols,$C68,AK$5)*$R68)</f>
        <v>0</v>
      </c>
      <c r="AL68" s="3">
        <f>IF(AL$3=0,0,INDEX(Sheet1!RawDataCols,$C68,AL$5)*$R68)</f>
        <v>0</v>
      </c>
      <c r="AM68" s="3">
        <f>IF(AM$3=0,0,INDEX(Sheet1!RawDataCols,$C68,AM$5)*$R68)</f>
        <v>0</v>
      </c>
      <c r="AN68" s="3">
        <f>IF(AN$3=0,0,INDEX(Sheet1!RawDataCols,$C68,AN$5)*$R68)</f>
        <v>0</v>
      </c>
      <c r="AO68" s="3">
        <f>IF(AO$3=0,0,INDEX(Sheet1!RawDataCols,$C68,AO$5)*$R68)</f>
        <v>0</v>
      </c>
      <c r="AP68" s="3">
        <f>IF(AP$3=0,0,INDEX(Sheet1!RawDataCols,$C68,AP$5)*$R68)</f>
        <v>0</v>
      </c>
      <c r="AQ68" s="3">
        <f>IF(AQ$3=0,0,INDEX(Sheet1!RawDataCols,$C68,AQ$5)*$R68)</f>
        <v>0</v>
      </c>
      <c r="AR68" s="3">
        <f>IF(AR$3=0,0,INDEX(Sheet1!RawDataCols,$C68,AR$5)*$R68)</f>
        <v>0</v>
      </c>
      <c r="AS68" s="3">
        <f>IF(AS$3=0,0,INDEX(Sheet1!RawDataCols,$C68,AS$5)*$R68)</f>
        <v>0</v>
      </c>
      <c r="AT68" s="3">
        <f>IF(AT$3=0,0,INDEX(Sheet1!RawDataCols,$C68,AT$5)*$R68)</f>
        <v>0</v>
      </c>
      <c r="AU68" s="3">
        <f>IF(AU$3=0,0,INDEX(Sheet1!RawDataCols,$C68,AU$5)*$R68)</f>
        <v>0</v>
      </c>
      <c r="AV68" s="3">
        <f>IF(AV$3=0,0,INDEX(Sheet1!RawDataCols,$C68,AV$5)*$R68)</f>
        <v>0</v>
      </c>
      <c r="AW68" s="3">
        <f>IF(AW$3=0,0,INDEX(Sheet1!RawDataCols,$C68,AW$5)*$R68)</f>
        <v>0</v>
      </c>
      <c r="AX68" s="3">
        <f>IF(AX$3=0,0,INDEX(Sheet1!RawDataCols,$C68,AX$5)*$R68)</f>
        <v>0</v>
      </c>
      <c r="AY68" s="3">
        <f>IF(AY$3=0,0,INDEX(Sheet1!RawDataCols,$C68,AY$5)*$R68)</f>
        <v>0</v>
      </c>
      <c r="AZ68" s="3">
        <f>IF(AZ$3=0,0,INDEX(Sheet1!RawDataCols,$C68,AZ$5)*$R68)</f>
        <v>0</v>
      </c>
      <c r="BA68" s="3">
        <f>IF(BA$3=0,0,INDEX(Sheet1!RawDataCols,$C68,BA$5)*$R68)</f>
        <v>0</v>
      </c>
      <c r="BB68" s="3">
        <f>IF(BB$3=0,0,INDEX(Sheet1!RawDataCols,$C68,BB$5)*$R68)</f>
        <v>0</v>
      </c>
      <c r="BC68" s="3">
        <f>IF(BC$3=0,0,INDEX(Sheet1!RawDataCols,$C68,BC$5)*$R68)</f>
        <v>0</v>
      </c>
      <c r="BD68" s="3">
        <f>IF(BD$3=0,0,INDEX(Sheet1!RawDataCols,$C68,BD$5)*$R68)</f>
        <v>0</v>
      </c>
      <c r="BE68" s="3">
        <f>IF(BE$3=0,0,INDEX(Sheet1!RawDataCols,$C68,BE$5)*$R68)</f>
        <v>0</v>
      </c>
      <c r="BF68" s="3">
        <f>IF(BF$3=0,0,INDEX(Sheet1!RawDataCols,$C68,BF$5)*$R68)</f>
        <v>0</v>
      </c>
      <c r="BG68" s="179">
        <f>IF(BG$3=0,0,INDEX(Sheet1!RawDataCols,$C68,BG$5)*$R68)</f>
        <v>0</v>
      </c>
      <c r="BH68" s="33">
        <f t="shared" si="17"/>
        <v>0</v>
      </c>
      <c r="BI68" s="33">
        <f t="shared" si="18"/>
        <v>0</v>
      </c>
      <c r="BJ68" s="33">
        <f t="shared" si="19"/>
        <v>0</v>
      </c>
      <c r="BK68" s="3">
        <f>IF(BK$3=0,0,INDEX(Sheet1!RawDataCols,$C68,BK$5)*$R68)</f>
        <v>0</v>
      </c>
      <c r="BL68" s="3">
        <f>IF(BL$3=0,0,INDEX(Sheet1!RawDataCols,$C68,BL$5)*$R68)</f>
        <v>0</v>
      </c>
      <c r="BM68" s="3">
        <f>IF(BM$3=0,0,INDEX(Sheet1!RawDataCols,$C68,BM$5)*$R68)</f>
        <v>0</v>
      </c>
      <c r="BN68" s="3">
        <f>IF(BN$3=0,0,INDEX(Sheet1!RawDataCols,$C68,BN$5)*$R68)</f>
        <v>0</v>
      </c>
      <c r="BO68" s="3">
        <f>IF(BO$3=0,0,INDEX(Sheet1!RawDataCols,$C68,BO$5)*$R68)</f>
        <v>0</v>
      </c>
      <c r="BP68" s="3">
        <f>IF(BP$3=0,0,INDEX(Sheet1!RawDataCols,$C68,BP$5)*$R68)</f>
        <v>0</v>
      </c>
      <c r="BQ68" s="3">
        <f t="shared" si="20"/>
        <v>0</v>
      </c>
      <c r="BR68" s="3">
        <f t="shared" si="21"/>
        <v>0</v>
      </c>
      <c r="BS68" s="3">
        <f t="shared" si="22"/>
        <v>0</v>
      </c>
      <c r="BT68" s="3">
        <f t="shared" si="23"/>
        <v>0</v>
      </c>
      <c r="BU68" s="3" t="e">
        <f>INDEX(Sheet1!$BS$2:$BS$1000,MATCH($A68,Sheet1!$A$2:$A$1000,0))</f>
        <v>#N/A</v>
      </c>
      <c r="BV68" s="3" t="e">
        <f>INDEX(Sheet1!$BT$2:$BT$1000,MATCH($A68,Sheet1!$A$2:$A$1000,0))</f>
        <v>#N/A</v>
      </c>
    </row>
    <row r="69" spans="1:74" x14ac:dyDescent="0.2">
      <c r="A69" s="269" t="s">
        <v>600</v>
      </c>
      <c r="B69" s="3" t="e">
        <f>MATCH($A69,Sheet1!ACCOUNTNO,0)</f>
        <v>#N/A</v>
      </c>
      <c r="C69" s="3">
        <f t="shared" si="14"/>
        <v>65000</v>
      </c>
      <c r="D69" s="3">
        <f>IF(D$3=0,0,INDEX(Sheet1!RawDataCols,$C69,D$5))</f>
        <v>0</v>
      </c>
      <c r="E69" s="3">
        <f>IF(E$3=0,0,INDEX(Sheet1!RawDataCols,$C69,E$5))</f>
        <v>0</v>
      </c>
      <c r="F69" s="3">
        <f>IF(F$3=0,0,INDEX(Sheet1!RawDataCols,$C69,F$5))</f>
        <v>0</v>
      </c>
      <c r="G69" s="3">
        <f>IF(G$3=0,0,INDEX(Sheet1!RawDataCols,$C69,G$5))</f>
        <v>0</v>
      </c>
      <c r="H69" s="3">
        <f>IF(H$3=0,0,INDEX(Sheet1!RawDataCols,$C69,H$5))</f>
        <v>0</v>
      </c>
      <c r="I69" s="3">
        <f>IF(I$3=0,0,INDEX(Sheet1!RawDataCols,$C69,I$5))</f>
        <v>0</v>
      </c>
      <c r="J69" s="3">
        <f>IF(J$3=0,0,INDEX(Sheet1!RawDataCols,$C69,J$5))</f>
        <v>0</v>
      </c>
      <c r="K69" s="3">
        <f>IF(K$3=0,0,INDEX(Sheet1!RawDataCols,$C69,K$5))</f>
        <v>0</v>
      </c>
      <c r="L69" s="3">
        <f>IF(L$3=0,0,INDEX(Sheet1!RawDataCols,$C69,L$5))</f>
        <v>0</v>
      </c>
      <c r="M69" s="3">
        <f>IF(M$3=0,0,INDEX(Sheet1!RawDataCols,$C69,M$5))</f>
        <v>0</v>
      </c>
      <c r="N69" s="3">
        <f>IF(N$3=0,0,INDEX(Sheet1!RawDataCols,$C69,N$5))</f>
        <v>0</v>
      </c>
      <c r="O69" s="3">
        <f>INDEX(Sheet1!RawDataCols,$C69,O$5)</f>
        <v>0</v>
      </c>
      <c r="P69" s="3">
        <f>INDEX(Sheet1!RawDataCols,$C69,P$5)</f>
        <v>0</v>
      </c>
      <c r="Q69" s="3">
        <f>IF(Q$3=0,0,INDEX(Sheet1!RawDataCols,$C69,Q$5))</f>
        <v>0</v>
      </c>
      <c r="R69" s="3">
        <f t="shared" si="15"/>
        <v>1</v>
      </c>
      <c r="S69" s="3">
        <f t="shared" si="16"/>
        <v>-1</v>
      </c>
      <c r="T69" s="3">
        <f>IF(T$3=0,0,INDEX(Sheet1!RawDataCols,$C69,T$5)*$R69)</f>
        <v>0</v>
      </c>
      <c r="U69" s="3">
        <f>IF(U$3=0,0,INDEX(Sheet1!RawDataCols,$C69,U$5)*$R69)</f>
        <v>0</v>
      </c>
      <c r="V69" s="3">
        <f>IF(V$3=0,0,INDEX(Sheet1!RawDataCols,$C69,V$5)*$R69)</f>
        <v>0</v>
      </c>
      <c r="W69" s="3">
        <f>IF(W$3=0,0,INDEX(Sheet1!RawDataCols,$C69,W$5)*$R69)</f>
        <v>0</v>
      </c>
      <c r="X69" s="3">
        <f>IF(X$3=0,0,INDEX(Sheet1!RawDataCols,$C69,X$5)*$R69)</f>
        <v>0</v>
      </c>
      <c r="Y69" s="3">
        <f>IF(Y$3=0,0,INDEX(Sheet1!RawDataCols,$C69,Y$5)*$R69)</f>
        <v>0</v>
      </c>
      <c r="Z69" s="3">
        <f>IF(Z$3=0,0,INDEX(Sheet1!RawDataCols,$C69,Z$5)*$R69)</f>
        <v>0</v>
      </c>
      <c r="AA69" s="3">
        <f>IF(AA$3=0,0,INDEX(Sheet1!RawDataCols,$C69,AA$5)*$R69)</f>
        <v>0</v>
      </c>
      <c r="AB69" s="3">
        <f>IF(AB$3=0,0,INDEX(Sheet1!RawDataCols,$C69,AB$5)*$R69)</f>
        <v>0</v>
      </c>
      <c r="AC69" s="3">
        <f>IF(AC$3=0,0,INDEX(Sheet1!RawDataCols,$C69,AC$5)*$R69)</f>
        <v>0</v>
      </c>
      <c r="AD69" s="3">
        <f>IF(AD$3=0,0,INDEX(Sheet1!RawDataCols,$C69,AD$5)*$R69)</f>
        <v>0</v>
      </c>
      <c r="AE69" s="3">
        <f>IF(AE$3=0,0,INDEX(Sheet1!RawDataCols,$C69,AE$5)*$R69)</f>
        <v>0</v>
      </c>
      <c r="AF69" s="3">
        <f>IF(AF$3=0,0,INDEX(Sheet1!RawDataCols,$C69,AF$5)*$R69)</f>
        <v>0</v>
      </c>
      <c r="AG69" s="3">
        <f>IF(AG$3=0,0,INDEX(Sheet1!RawDataCols,$C69,AG$5)*$R69)</f>
        <v>0</v>
      </c>
      <c r="AH69" s="3">
        <f>IF(AH$3=0,0,INDEX(Sheet1!RawDataCols,$C69,AH$5)*$R69)</f>
        <v>0</v>
      </c>
      <c r="AI69" s="3">
        <f>IF(AI$3=0,0,INDEX(Sheet1!RawDataCols,$C69,AI$5)*$R69)</f>
        <v>0</v>
      </c>
      <c r="AJ69" s="3">
        <f>IF(AJ$3=0,0,INDEX(Sheet1!RawDataCols,$C69,AJ$5)*$R69)</f>
        <v>0</v>
      </c>
      <c r="AK69" s="3">
        <f>IF(AK$3=0,0,INDEX(Sheet1!RawDataCols,$C69,AK$5)*$R69)</f>
        <v>0</v>
      </c>
      <c r="AL69" s="3">
        <f>IF(AL$3=0,0,INDEX(Sheet1!RawDataCols,$C69,AL$5)*$R69)</f>
        <v>0</v>
      </c>
      <c r="AM69" s="3">
        <f>IF(AM$3=0,0,INDEX(Sheet1!RawDataCols,$C69,AM$5)*$R69)</f>
        <v>0</v>
      </c>
      <c r="AN69" s="3">
        <f>IF(AN$3=0,0,INDEX(Sheet1!RawDataCols,$C69,AN$5)*$R69)</f>
        <v>0</v>
      </c>
      <c r="AO69" s="3">
        <f>IF(AO$3=0,0,INDEX(Sheet1!RawDataCols,$C69,AO$5)*$R69)</f>
        <v>0</v>
      </c>
      <c r="AP69" s="3">
        <f>IF(AP$3=0,0,INDEX(Sheet1!RawDataCols,$C69,AP$5)*$R69)</f>
        <v>0</v>
      </c>
      <c r="AQ69" s="3">
        <f>IF(AQ$3=0,0,INDEX(Sheet1!RawDataCols,$C69,AQ$5)*$R69)</f>
        <v>0</v>
      </c>
      <c r="AR69" s="3">
        <f>IF(AR$3=0,0,INDEX(Sheet1!RawDataCols,$C69,AR$5)*$R69)</f>
        <v>0</v>
      </c>
      <c r="AS69" s="3">
        <f>IF(AS$3=0,0,INDEX(Sheet1!RawDataCols,$C69,AS$5)*$R69)</f>
        <v>0</v>
      </c>
      <c r="AT69" s="3">
        <f>IF(AT$3=0,0,INDEX(Sheet1!RawDataCols,$C69,AT$5)*$R69)</f>
        <v>0</v>
      </c>
      <c r="AU69" s="3">
        <f>IF(AU$3=0,0,INDEX(Sheet1!RawDataCols,$C69,AU$5)*$R69)</f>
        <v>0</v>
      </c>
      <c r="AV69" s="3">
        <f>IF(AV$3=0,0,INDEX(Sheet1!RawDataCols,$C69,AV$5)*$R69)</f>
        <v>0</v>
      </c>
      <c r="AW69" s="3">
        <f>IF(AW$3=0,0,INDEX(Sheet1!RawDataCols,$C69,AW$5)*$R69)</f>
        <v>0</v>
      </c>
      <c r="AX69" s="3">
        <f>IF(AX$3=0,0,INDEX(Sheet1!RawDataCols,$C69,AX$5)*$R69)</f>
        <v>0</v>
      </c>
      <c r="AY69" s="3">
        <f>IF(AY$3=0,0,INDEX(Sheet1!RawDataCols,$C69,AY$5)*$R69)</f>
        <v>0</v>
      </c>
      <c r="AZ69" s="3">
        <f>IF(AZ$3=0,0,INDEX(Sheet1!RawDataCols,$C69,AZ$5)*$R69)</f>
        <v>0</v>
      </c>
      <c r="BA69" s="3">
        <f>IF(BA$3=0,0,INDEX(Sheet1!RawDataCols,$C69,BA$5)*$R69)</f>
        <v>0</v>
      </c>
      <c r="BB69" s="3">
        <f>IF(BB$3=0,0,INDEX(Sheet1!RawDataCols,$C69,BB$5)*$R69)</f>
        <v>0</v>
      </c>
      <c r="BC69" s="3">
        <f>IF(BC$3=0,0,INDEX(Sheet1!RawDataCols,$C69,BC$5)*$R69)</f>
        <v>0</v>
      </c>
      <c r="BD69" s="3">
        <f>IF(BD$3=0,0,INDEX(Sheet1!RawDataCols,$C69,BD$5)*$R69)</f>
        <v>0</v>
      </c>
      <c r="BE69" s="3">
        <f>IF(BE$3=0,0,INDEX(Sheet1!RawDataCols,$C69,BE$5)*$R69)</f>
        <v>0</v>
      </c>
      <c r="BF69" s="3">
        <f>IF(BF$3=0,0,INDEX(Sheet1!RawDataCols,$C69,BF$5)*$R69)</f>
        <v>0</v>
      </c>
      <c r="BG69" s="179">
        <f>IF(BG$3=0,0,INDEX(Sheet1!RawDataCols,$C69,BG$5)*$R69)</f>
        <v>0</v>
      </c>
      <c r="BH69" s="33">
        <f t="shared" si="17"/>
        <v>0</v>
      </c>
      <c r="BI69" s="33">
        <f t="shared" si="18"/>
        <v>0</v>
      </c>
      <c r="BJ69" s="33">
        <f t="shared" si="19"/>
        <v>0</v>
      </c>
      <c r="BK69" s="3">
        <f>IF(BK$3=0,0,INDEX(Sheet1!RawDataCols,$C69,BK$5)*$R69)</f>
        <v>0</v>
      </c>
      <c r="BL69" s="3">
        <f>IF(BL$3=0,0,INDEX(Sheet1!RawDataCols,$C69,BL$5)*$R69)</f>
        <v>0</v>
      </c>
      <c r="BM69" s="3">
        <f>IF(BM$3=0,0,INDEX(Sheet1!RawDataCols,$C69,BM$5)*$R69)</f>
        <v>0</v>
      </c>
      <c r="BN69" s="3">
        <f>IF(BN$3=0,0,INDEX(Sheet1!RawDataCols,$C69,BN$5)*$R69)</f>
        <v>0</v>
      </c>
      <c r="BO69" s="3">
        <f>IF(BO$3=0,0,INDEX(Sheet1!RawDataCols,$C69,BO$5)*$R69)</f>
        <v>0</v>
      </c>
      <c r="BP69" s="3">
        <f>IF(BP$3=0,0,INDEX(Sheet1!RawDataCols,$C69,BP$5)*$R69)</f>
        <v>0</v>
      </c>
      <c r="BQ69" s="3">
        <f t="shared" si="20"/>
        <v>0</v>
      </c>
      <c r="BR69" s="3">
        <f t="shared" si="21"/>
        <v>0</v>
      </c>
      <c r="BS69" s="3">
        <f t="shared" si="22"/>
        <v>0</v>
      </c>
      <c r="BT69" s="3">
        <f t="shared" si="23"/>
        <v>0</v>
      </c>
      <c r="BU69" s="3" t="e">
        <f>INDEX(Sheet1!$BS$2:$BS$1000,MATCH($A69,Sheet1!$A$2:$A$1000,0))</f>
        <v>#N/A</v>
      </c>
      <c r="BV69" s="3" t="e">
        <f>INDEX(Sheet1!$BT$2:$BT$1000,MATCH($A69,Sheet1!$A$2:$A$1000,0))</f>
        <v>#N/A</v>
      </c>
    </row>
    <row r="70" spans="1:74" x14ac:dyDescent="0.2">
      <c r="A70" s="11" t="s">
        <v>601</v>
      </c>
      <c r="B70" s="3">
        <f>MATCH($A70,Sheet1!ACCOUNTNO,0)</f>
        <v>109</v>
      </c>
      <c r="C70" s="3">
        <f t="shared" si="14"/>
        <v>109</v>
      </c>
      <c r="D70" s="3" t="str">
        <f>IF(D$3=0,0,INDEX(Sheet1!RawDataCols,$C70,D$5))</f>
        <v>22160G12</v>
      </c>
      <c r="E70" s="3" t="str">
        <f>IF(E$3=0,0,INDEX(Sheet1!RawDataCols,$C70,E$5))</f>
        <v xml:space="preserve">22160          </v>
      </c>
      <c r="F70" s="3" t="str">
        <f>IF(F$3=0,0,INDEX(Sheet1!RawDataCols,$C70,F$5))</f>
        <v xml:space="preserve">G12            </v>
      </c>
      <c r="G70" s="3" t="str">
        <f>IF(G$3=0,0,INDEX(Sheet1!RawDataCols,$C70,G$5))</f>
        <v xml:space="preserve">               </v>
      </c>
      <c r="H70" s="3" t="str">
        <f>IF(H$3=0,0,INDEX(Sheet1!RawDataCols,$C70,H$5))</f>
        <v xml:space="preserve">               </v>
      </c>
      <c r="I70" s="3" t="str">
        <f>IF(I$3=0,0,INDEX(Sheet1!RawDataCols,$C70,I$5))</f>
        <v xml:space="preserve">               </v>
      </c>
      <c r="J70" s="3" t="str">
        <f>IF(J$3=0,0,INDEX(Sheet1!RawDataCols,$C70,J$5))</f>
        <v xml:space="preserve">               </v>
      </c>
      <c r="K70" s="3" t="str">
        <f>IF(K$3=0,0,INDEX(Sheet1!RawDataCols,$C70,K$5))</f>
        <v xml:space="preserve">               </v>
      </c>
      <c r="L70" s="3" t="str">
        <f>IF(L$3=0,0,INDEX(Sheet1!RawDataCols,$C70,L$5))</f>
        <v xml:space="preserve">               </v>
      </c>
      <c r="M70" s="3" t="str">
        <f>IF(M$3=0,0,INDEX(Sheet1!RawDataCols,$C70,M$5))</f>
        <v xml:space="preserve">F012  </v>
      </c>
      <c r="N70" s="3" t="str">
        <f>IF(N$3=0,0,INDEX(Sheet1!RawDataCols,$C70,N$5))</f>
        <v>Bad Debts-TAR</v>
      </c>
      <c r="O70" s="3">
        <f>INDEX(Sheet1!RawDataCols,$C70,O$5)</f>
        <v>13</v>
      </c>
      <c r="P70" s="3" t="str">
        <f>INDEX(Sheet1!RawDataCols,$C70,P$5)</f>
        <v>Cost and Expenses</v>
      </c>
      <c r="Q70" s="3" t="str">
        <f>IF(Q$3=0,0,INDEX(Sheet1!RawDataCols,$C70,Q$5))</f>
        <v>I</v>
      </c>
      <c r="R70" s="3">
        <f t="shared" si="15"/>
        <v>1</v>
      </c>
      <c r="S70" s="3">
        <f t="shared" si="16"/>
        <v>-1</v>
      </c>
      <c r="T70" s="3">
        <f>IF(T$3=0,0,INDEX(Sheet1!RawDataCols,$C70,T$5)*$R70)</f>
        <v>0</v>
      </c>
      <c r="U70" s="3">
        <f>IF(U$3=0,0,INDEX(Sheet1!RawDataCols,$C70,U$5)*$R70)</f>
        <v>-11.2</v>
      </c>
      <c r="V70" s="3">
        <f>IF(V$3=0,0,INDEX(Sheet1!RawDataCols,$C70,V$5)*$R70)</f>
        <v>0</v>
      </c>
      <c r="W70" s="3">
        <f>IF(W$3=0,0,INDEX(Sheet1!RawDataCols,$C70,W$5)*$R70)</f>
        <v>25</v>
      </c>
      <c r="X70" s="3">
        <f>IF(X$3=0,0,INDEX(Sheet1!RawDataCols,$C70,X$5)*$R70)</f>
        <v>0</v>
      </c>
      <c r="Y70" s="3">
        <f>IF(Y$3=0,0,INDEX(Sheet1!RawDataCols,$C70,Y$5)*$R70)</f>
        <v>0</v>
      </c>
      <c r="Z70" s="3">
        <f>IF(Z$3=0,0,INDEX(Sheet1!RawDataCols,$C70,Z$5)*$R70)</f>
        <v>25</v>
      </c>
      <c r="AA70" s="3">
        <f>IF(AA$3=0,0,INDEX(Sheet1!RawDataCols,$C70,AA$5)*$R70)</f>
        <v>118.8</v>
      </c>
      <c r="AB70" s="3">
        <f>IF(AB$3=0,0,INDEX(Sheet1!RawDataCols,$C70,AB$5)*$R70)</f>
        <v>0</v>
      </c>
      <c r="AC70" s="3">
        <f>IF(AC$3=0,0,INDEX(Sheet1!RawDataCols,$C70,AC$5)*$R70)</f>
        <v>37.799999999999997</v>
      </c>
      <c r="AD70" s="3">
        <f>IF(AD$3=0,0,INDEX(Sheet1!RawDataCols,$C70,AD$5)*$R70)</f>
        <v>39.6</v>
      </c>
      <c r="AE70" s="3">
        <f>IF(AE$3=0,0,INDEX(Sheet1!RawDataCols,$C70,AE$5)*$R70)</f>
        <v>0</v>
      </c>
      <c r="AF70" s="3">
        <f>IF(AF$3=0,0,INDEX(Sheet1!RawDataCols,$C70,AF$5)*$R70)</f>
        <v>2520</v>
      </c>
      <c r="AG70" s="3">
        <f>IF(AG$3=0,0,INDEX(Sheet1!RawDataCols,$C70,AG$5)*$R70)</f>
        <v>0</v>
      </c>
      <c r="AH70" s="3">
        <f>IF(AH$3=0,0,INDEX(Sheet1!RawDataCols,$C70,AH$5)*$R70)</f>
        <v>0</v>
      </c>
      <c r="AI70" s="3">
        <f>IF(AI$3=0,0,INDEX(Sheet1!RawDataCols,$C70,AI$5)*$R70)</f>
        <v>5344.23</v>
      </c>
      <c r="AJ70" s="3">
        <f>IF(AJ$3=0,0,INDEX(Sheet1!RawDataCols,$C70,AJ$5)*$R70)</f>
        <v>3980.5</v>
      </c>
      <c r="AK70" s="3">
        <f>IF(AK$3=0,0,INDEX(Sheet1!RawDataCols,$C70,AK$5)*$R70)</f>
        <v>0</v>
      </c>
      <c r="AL70" s="3">
        <f>IF(AL$3=0,0,INDEX(Sheet1!RawDataCols,$C70,AL$5)*$R70)</f>
        <v>29.7</v>
      </c>
      <c r="AM70" s="3">
        <f>IF(AM$3=0,0,INDEX(Sheet1!RawDataCols,$C70,AM$5)*$R70)</f>
        <v>0</v>
      </c>
      <c r="AN70" s="3">
        <f>IF(AN$3=0,0,INDEX(Sheet1!RawDataCols,$C70,AN$5)*$R70)</f>
        <v>0</v>
      </c>
      <c r="AO70" s="3">
        <f>IF(AO$3=0,0,INDEX(Sheet1!RawDataCols,$C70,AO$5)*$R70)</f>
        <v>-22.5</v>
      </c>
      <c r="AP70" s="3">
        <f>IF(AP$3=0,0,INDEX(Sheet1!RawDataCols,$C70,AP$5)*$R70)</f>
        <v>0</v>
      </c>
      <c r="AQ70" s="3">
        <f>IF(AQ$3=0,0,INDEX(Sheet1!RawDataCols,$C70,AQ$5)*$R70)</f>
        <v>346.25</v>
      </c>
      <c r="AR70" s="3">
        <f>IF(AR$3=0,0,INDEX(Sheet1!RawDataCols,$C70,AR$5)*$R70)</f>
        <v>0</v>
      </c>
      <c r="AS70" s="3">
        <f>IF(AS$3=0,0,INDEX(Sheet1!RawDataCols,$C70,AS$5)*$R70)</f>
        <v>0</v>
      </c>
      <c r="AT70" s="3">
        <f>IF(AT$3=0,0,INDEX(Sheet1!RawDataCols,$C70,AT$5)*$R70)</f>
        <v>346.25</v>
      </c>
      <c r="AU70" s="3">
        <f>IF(AU$3=0,0,INDEX(Sheet1!RawDataCols,$C70,AU$5)*$R70)</f>
        <v>25</v>
      </c>
      <c r="AV70" s="3">
        <f>IF(AV$3=0,0,INDEX(Sheet1!RawDataCols,$C70,AV$5)*$R70)</f>
        <v>0</v>
      </c>
      <c r="AW70" s="3">
        <f>IF(AW$3=0,0,INDEX(Sheet1!RawDataCols,$C70,AW$5)*$R70)</f>
        <v>346.25</v>
      </c>
      <c r="AX70" s="3">
        <f>IF(AX$3=0,0,INDEX(Sheet1!RawDataCols,$C70,AX$5)*$R70)</f>
        <v>0</v>
      </c>
      <c r="AY70" s="3">
        <f>IF(AY$3=0,0,INDEX(Sheet1!RawDataCols,$C70,AY$5)*$R70)</f>
        <v>0</v>
      </c>
      <c r="AZ70" s="3">
        <f>IF(AZ$3=0,0,INDEX(Sheet1!RawDataCols,$C70,AZ$5)*$R70)</f>
        <v>0</v>
      </c>
      <c r="BA70" s="3">
        <f>IF(BA$3=0,0,INDEX(Sheet1!RawDataCols,$C70,BA$5)*$R70)</f>
        <v>25</v>
      </c>
      <c r="BB70" s="3">
        <f>IF(BB$3=0,0,INDEX(Sheet1!RawDataCols,$C70,BB$5)*$R70)</f>
        <v>77.77</v>
      </c>
      <c r="BC70" s="3">
        <f>IF(BC$3=0,0,INDEX(Sheet1!RawDataCols,$C70,BC$5)*$R70)</f>
        <v>0</v>
      </c>
      <c r="BD70" s="3">
        <f>IF(BD$3=0,0,INDEX(Sheet1!RawDataCols,$C70,BD$5)*$R70)</f>
        <v>0</v>
      </c>
      <c r="BE70" s="3">
        <f>IF(BE$3=0,0,INDEX(Sheet1!RawDataCols,$C70,BE$5)*$R70)</f>
        <v>77.77</v>
      </c>
      <c r="BF70" s="3">
        <f>IF(BF$3=0,0,INDEX(Sheet1!RawDataCols,$C70,BF$5)*$R70)</f>
        <v>0</v>
      </c>
      <c r="BG70" s="179">
        <f>IF(BG$3=0,0,INDEX(Sheet1!RawDataCols,$C70,BG$5)*$R70)</f>
        <v>0</v>
      </c>
      <c r="BH70" s="33">
        <f t="shared" si="17"/>
        <v>4205.47</v>
      </c>
      <c r="BI70" s="33">
        <f t="shared" si="18"/>
        <v>1038.75</v>
      </c>
      <c r="BJ70" s="33">
        <f t="shared" si="19"/>
        <v>8009.23</v>
      </c>
      <c r="BK70" s="3">
        <f>IF(BK$3=0,0,INDEX(Sheet1!RawDataCols,$C70,BK$5)*$R70)</f>
        <v>64.921875</v>
      </c>
      <c r="BL70" s="3">
        <f>IF(BL$3=0,0,INDEX(Sheet1!RawDataCols,$C70,BL$5)*$R70)</f>
        <v>498.85812499999997</v>
      </c>
      <c r="BM70" s="3">
        <f>IF(BM$3=0,0,INDEX(Sheet1!RawDataCols,$C70,BM$5)*$R70)</f>
        <v>744.15</v>
      </c>
      <c r="BN70" s="3">
        <f>IF(BN$3=0,0,INDEX(Sheet1!RawDataCols,$C70,BN$5)*$R70)</f>
        <v>7.5</v>
      </c>
      <c r="BO70" s="3">
        <f>IF(BO$3=0,0,INDEX(Sheet1!RawDataCols,$C70,BO$5)*$R70)</f>
        <v>0</v>
      </c>
      <c r="BP70" s="3">
        <f>IF(BP$3=0,0,INDEX(Sheet1!RawDataCols,$C70,BP$5)*$R70)</f>
        <v>0</v>
      </c>
      <c r="BQ70" s="3">
        <f t="shared" si="20"/>
        <v>107.6</v>
      </c>
      <c r="BR70" s="3">
        <f t="shared" si="21"/>
        <v>4020.1</v>
      </c>
      <c r="BS70" s="3">
        <f t="shared" si="22"/>
        <v>0</v>
      </c>
      <c r="BT70" s="3">
        <f t="shared" si="23"/>
        <v>77.77</v>
      </c>
      <c r="BU70" s="3" t="str">
        <f>INDEX(Sheet1!$BS$2:$BS$1000,MATCH($A70,Sheet1!$A$2:$A$1000,0))</f>
        <v>09</v>
      </c>
      <c r="BV70" s="3">
        <f>INDEX(Sheet1!$BT$2:$BT$1000,MATCH($A70,Sheet1!$A$2:$A$1000,0))</f>
        <v>77.77</v>
      </c>
    </row>
    <row r="71" spans="1:74" x14ac:dyDescent="0.2">
      <c r="A71" s="11" t="s">
        <v>602</v>
      </c>
      <c r="B71" s="3">
        <f>MATCH($A71,Sheet1!ACCOUNTNO,0)</f>
        <v>110</v>
      </c>
      <c r="C71" s="3">
        <f t="shared" si="14"/>
        <v>110</v>
      </c>
      <c r="D71" s="3" t="str">
        <f>IF(D$3=0,0,INDEX(Sheet1!RawDataCols,$C71,D$5))</f>
        <v>22180G12</v>
      </c>
      <c r="E71" s="3" t="str">
        <f>IF(E$3=0,0,INDEX(Sheet1!RawDataCols,$C71,E$5))</f>
        <v xml:space="preserve">22180          </v>
      </c>
      <c r="F71" s="3" t="str">
        <f>IF(F$3=0,0,INDEX(Sheet1!RawDataCols,$C71,F$5))</f>
        <v xml:space="preserve">G12            </v>
      </c>
      <c r="G71" s="3" t="str">
        <f>IF(G$3=0,0,INDEX(Sheet1!RawDataCols,$C71,G$5))</f>
        <v xml:space="preserve">               </v>
      </c>
      <c r="H71" s="3" t="str">
        <f>IF(H$3=0,0,INDEX(Sheet1!RawDataCols,$C71,H$5))</f>
        <v xml:space="preserve">               </v>
      </c>
      <c r="I71" s="3" t="str">
        <f>IF(I$3=0,0,INDEX(Sheet1!RawDataCols,$C71,I$5))</f>
        <v xml:space="preserve">               </v>
      </c>
      <c r="J71" s="3" t="str">
        <f>IF(J$3=0,0,INDEX(Sheet1!RawDataCols,$C71,J$5))</f>
        <v xml:space="preserve">               </v>
      </c>
      <c r="K71" s="3" t="str">
        <f>IF(K$3=0,0,INDEX(Sheet1!RawDataCols,$C71,K$5))</f>
        <v xml:space="preserve">               </v>
      </c>
      <c r="L71" s="3" t="str">
        <f>IF(L$3=0,0,INDEX(Sheet1!RawDataCols,$C71,L$5))</f>
        <v xml:space="preserve">               </v>
      </c>
      <c r="M71" s="3" t="str">
        <f>IF(M$3=0,0,INDEX(Sheet1!RawDataCols,$C71,M$5))</f>
        <v xml:space="preserve">F012  </v>
      </c>
      <c r="N71" s="3" t="str">
        <f>IF(N$3=0,0,INDEX(Sheet1!RawDataCols,$C71,N$5))</f>
        <v>Bank Fees &amp; Charges-TAR</v>
      </c>
      <c r="O71" s="3">
        <f>INDEX(Sheet1!RawDataCols,$C71,O$5)</f>
        <v>13</v>
      </c>
      <c r="P71" s="3" t="str">
        <f>INDEX(Sheet1!RawDataCols,$C71,P$5)</f>
        <v>Cost and Expenses</v>
      </c>
      <c r="Q71" s="3" t="str">
        <f>IF(Q$3=0,0,INDEX(Sheet1!RawDataCols,$C71,Q$5))</f>
        <v>I</v>
      </c>
      <c r="R71" s="3">
        <f t="shared" si="15"/>
        <v>1</v>
      </c>
      <c r="S71" s="3">
        <f t="shared" si="16"/>
        <v>-1</v>
      </c>
      <c r="T71" s="3">
        <f>IF(T$3=0,0,INDEX(Sheet1!RawDataCols,$C71,T$5)*$R71)</f>
        <v>0</v>
      </c>
      <c r="U71" s="3">
        <f>IF(U$3=0,0,INDEX(Sheet1!RawDataCols,$C71,U$5)*$R71)</f>
        <v>118.25</v>
      </c>
      <c r="V71" s="3">
        <f>IF(V$3=0,0,INDEX(Sheet1!RawDataCols,$C71,V$5)*$R71)</f>
        <v>20</v>
      </c>
      <c r="W71" s="3">
        <f>IF(W$3=0,0,INDEX(Sheet1!RawDataCols,$C71,W$5)*$R71)</f>
        <v>66.05</v>
      </c>
      <c r="X71" s="3">
        <f>IF(X$3=0,0,INDEX(Sheet1!RawDataCols,$C71,X$5)*$R71)</f>
        <v>73.599999999999994</v>
      </c>
      <c r="Y71" s="3">
        <f>IF(Y$3=0,0,INDEX(Sheet1!RawDataCols,$C71,Y$5)*$R71)</f>
        <v>20</v>
      </c>
      <c r="Z71" s="3">
        <f>IF(Z$3=0,0,INDEX(Sheet1!RawDataCols,$C71,Z$5)*$R71)</f>
        <v>114.77</v>
      </c>
      <c r="AA71" s="3">
        <f>IF(AA$3=0,0,INDEX(Sheet1!RawDataCols,$C71,AA$5)*$R71)</f>
        <v>38.799999999999997</v>
      </c>
      <c r="AB71" s="3">
        <f>IF(AB$3=0,0,INDEX(Sheet1!RawDataCols,$C71,AB$5)*$R71)</f>
        <v>20</v>
      </c>
      <c r="AC71" s="3">
        <f>IF(AC$3=0,0,INDEX(Sheet1!RawDataCols,$C71,AC$5)*$R71)</f>
        <v>60.7</v>
      </c>
      <c r="AD71" s="3">
        <f>IF(AD$3=0,0,INDEX(Sheet1!RawDataCols,$C71,AD$5)*$R71)</f>
        <v>169.5</v>
      </c>
      <c r="AE71" s="3">
        <f>IF(AE$3=0,0,INDEX(Sheet1!RawDataCols,$C71,AE$5)*$R71)</f>
        <v>20</v>
      </c>
      <c r="AF71" s="3">
        <f>IF(AF$3=0,0,INDEX(Sheet1!RawDataCols,$C71,AF$5)*$R71)</f>
        <v>117.31</v>
      </c>
      <c r="AG71" s="3">
        <f>IF(AG$3=0,0,INDEX(Sheet1!RawDataCols,$C71,AG$5)*$R71)</f>
        <v>76.150000000000006</v>
      </c>
      <c r="AH71" s="3">
        <f>IF(AH$3=0,0,INDEX(Sheet1!RawDataCols,$C71,AH$5)*$R71)</f>
        <v>20</v>
      </c>
      <c r="AI71" s="3">
        <f>IF(AI$3=0,0,INDEX(Sheet1!RawDataCols,$C71,AI$5)*$R71)</f>
        <v>241.96</v>
      </c>
      <c r="AJ71" s="3">
        <f>IF(AJ$3=0,0,INDEX(Sheet1!RawDataCols,$C71,AJ$5)*$R71)</f>
        <v>37.950000000000003</v>
      </c>
      <c r="AK71" s="3">
        <f>IF(AK$3=0,0,INDEX(Sheet1!RawDataCols,$C71,AK$5)*$R71)</f>
        <v>20</v>
      </c>
      <c r="AL71" s="3">
        <f>IF(AL$3=0,0,INDEX(Sheet1!RawDataCols,$C71,AL$5)*$R71)</f>
        <v>191.36</v>
      </c>
      <c r="AM71" s="3">
        <f>IF(AM$3=0,0,INDEX(Sheet1!RawDataCols,$C71,AM$5)*$R71)</f>
        <v>89.6</v>
      </c>
      <c r="AN71" s="3">
        <f>IF(AN$3=0,0,INDEX(Sheet1!RawDataCols,$C71,AN$5)*$R71)</f>
        <v>89.6</v>
      </c>
      <c r="AO71" s="3">
        <f>IF(AO$3=0,0,INDEX(Sheet1!RawDataCols,$C71,AO$5)*$R71)</f>
        <v>50.1</v>
      </c>
      <c r="AP71" s="3">
        <f>IF(AP$3=0,0,INDEX(Sheet1!RawDataCols,$C71,AP$5)*$R71)</f>
        <v>43.45</v>
      </c>
      <c r="AQ71" s="3">
        <f>IF(AQ$3=0,0,INDEX(Sheet1!RawDataCols,$C71,AQ$5)*$R71)</f>
        <v>177.75</v>
      </c>
      <c r="AR71" s="3">
        <f>IF(AR$3=0,0,INDEX(Sheet1!RawDataCols,$C71,AR$5)*$R71)</f>
        <v>387.15</v>
      </c>
      <c r="AS71" s="3">
        <f>IF(AS$3=0,0,INDEX(Sheet1!RawDataCols,$C71,AS$5)*$R71)</f>
        <v>206.33</v>
      </c>
      <c r="AT71" s="3">
        <f>IF(AT$3=0,0,INDEX(Sheet1!RawDataCols,$C71,AT$5)*$R71)</f>
        <v>177.75</v>
      </c>
      <c r="AU71" s="3">
        <f>IF(AU$3=0,0,INDEX(Sheet1!RawDataCols,$C71,AU$5)*$R71)</f>
        <v>59.85</v>
      </c>
      <c r="AV71" s="3">
        <f>IF(AV$3=0,0,INDEX(Sheet1!RawDataCols,$C71,AV$5)*$R71)</f>
        <v>14.64</v>
      </c>
      <c r="AW71" s="3">
        <f>IF(AW$3=0,0,INDEX(Sheet1!RawDataCols,$C71,AW$5)*$R71)</f>
        <v>177.75</v>
      </c>
      <c r="AX71" s="3">
        <f>IF(AX$3=0,0,INDEX(Sheet1!RawDataCols,$C71,AX$5)*$R71)</f>
        <v>765.05</v>
      </c>
      <c r="AY71" s="3">
        <f>IF(AY$3=0,0,INDEX(Sheet1!RawDataCols,$C71,AY$5)*$R71)</f>
        <v>37.75</v>
      </c>
      <c r="AZ71" s="3">
        <f>IF(AZ$3=0,0,INDEX(Sheet1!RawDataCols,$C71,AZ$5)*$R71)</f>
        <v>177.75</v>
      </c>
      <c r="BA71" s="3">
        <f>IF(BA$3=0,0,INDEX(Sheet1!RawDataCols,$C71,BA$5)*$R71)</f>
        <v>311.20999999999998</v>
      </c>
      <c r="BB71" s="3">
        <f>IF(BB$3=0,0,INDEX(Sheet1!RawDataCols,$C71,BB$5)*$R71)</f>
        <v>80.55</v>
      </c>
      <c r="BC71" s="3">
        <f>IF(BC$3=0,0,INDEX(Sheet1!RawDataCols,$C71,BC$5)*$R71)</f>
        <v>20</v>
      </c>
      <c r="BD71" s="3">
        <f>IF(BD$3=0,0,INDEX(Sheet1!RawDataCols,$C71,BD$5)*$R71)</f>
        <v>45.35</v>
      </c>
      <c r="BE71" s="3">
        <f>IF(BE$3=0,0,INDEX(Sheet1!RawDataCols,$C71,BE$5)*$R71)</f>
        <v>80.55</v>
      </c>
      <c r="BF71" s="3">
        <f>IF(BF$3=0,0,INDEX(Sheet1!RawDataCols,$C71,BF$5)*$R71)</f>
        <v>20</v>
      </c>
      <c r="BG71" s="179">
        <f>IF(BG$3=0,0,INDEX(Sheet1!RawDataCols,$C71,BG$5)*$R71)</f>
        <v>45.35</v>
      </c>
      <c r="BH71" s="33">
        <f t="shared" si="17"/>
        <v>986.57</v>
      </c>
      <c r="BI71" s="33">
        <f t="shared" si="18"/>
        <v>940.6</v>
      </c>
      <c r="BJ71" s="33">
        <f t="shared" si="19"/>
        <v>2410.86</v>
      </c>
      <c r="BK71" s="3">
        <f>IF(BK$3=0,0,INDEX(Sheet1!RawDataCols,$C71,BK$5)*$R71)</f>
        <v>58.787500000000001</v>
      </c>
      <c r="BL71" s="3">
        <f>IF(BL$3=0,0,INDEX(Sheet1!RawDataCols,$C71,BL$5)*$R71)</f>
        <v>150.42124999999999</v>
      </c>
      <c r="BM71" s="3">
        <f>IF(BM$3=0,0,INDEX(Sheet1!RawDataCols,$C71,BM$5)*$R71)</f>
        <v>271.66500000000002</v>
      </c>
      <c r="BN71" s="3">
        <f>IF(BN$3=0,0,INDEX(Sheet1!RawDataCols,$C71,BN$5)*$R71)</f>
        <v>154.57124999999999</v>
      </c>
      <c r="BO71" s="3">
        <f>IF(BO$3=0,0,INDEX(Sheet1!RawDataCols,$C71,BO$5)*$R71)</f>
        <v>152.56937500000001</v>
      </c>
      <c r="BP71" s="3">
        <f>IF(BP$3=0,0,INDEX(Sheet1!RawDataCols,$C71,BP$5)*$R71)</f>
        <v>1614.59</v>
      </c>
      <c r="BQ71" s="3">
        <f t="shared" si="20"/>
        <v>230.64999999999998</v>
      </c>
      <c r="BR71" s="3">
        <f t="shared" si="21"/>
        <v>283.60000000000002</v>
      </c>
      <c r="BS71" s="3">
        <f t="shared" si="22"/>
        <v>339.38</v>
      </c>
      <c r="BT71" s="3">
        <f t="shared" si="23"/>
        <v>472.32</v>
      </c>
      <c r="BU71" s="3" t="str">
        <f>INDEX(Sheet1!$BS$2:$BS$1000,MATCH($A71,Sheet1!$A$2:$A$1000,0))</f>
        <v>09</v>
      </c>
      <c r="BV71" s="3">
        <f>INDEX(Sheet1!$BT$2:$BT$1000,MATCH($A71,Sheet1!$A$2:$A$1000,0))</f>
        <v>472.32</v>
      </c>
    </row>
    <row r="72" spans="1:74" x14ac:dyDescent="0.2">
      <c r="A72" s="11" t="s">
        <v>603</v>
      </c>
      <c r="B72" s="3">
        <f>MATCH($A72,Sheet1!ACCOUNTNO,0)</f>
        <v>111</v>
      </c>
      <c r="C72" s="3">
        <f t="shared" si="14"/>
        <v>111</v>
      </c>
      <c r="D72" s="3" t="str">
        <f>IF(D$3=0,0,INDEX(Sheet1!RawDataCols,$C72,D$5))</f>
        <v>22200G12</v>
      </c>
      <c r="E72" s="3" t="str">
        <f>IF(E$3=0,0,INDEX(Sheet1!RawDataCols,$C72,E$5))</f>
        <v xml:space="preserve">22200          </v>
      </c>
      <c r="F72" s="3" t="str">
        <f>IF(F$3=0,0,INDEX(Sheet1!RawDataCols,$C72,F$5))</f>
        <v xml:space="preserve">G12            </v>
      </c>
      <c r="G72" s="3" t="str">
        <f>IF(G$3=0,0,INDEX(Sheet1!RawDataCols,$C72,G$5))</f>
        <v xml:space="preserve">               </v>
      </c>
      <c r="H72" s="3" t="str">
        <f>IF(H$3=0,0,INDEX(Sheet1!RawDataCols,$C72,H$5))</f>
        <v xml:space="preserve">               </v>
      </c>
      <c r="I72" s="3" t="str">
        <f>IF(I$3=0,0,INDEX(Sheet1!RawDataCols,$C72,I$5))</f>
        <v xml:space="preserve">               </v>
      </c>
      <c r="J72" s="3" t="str">
        <f>IF(J$3=0,0,INDEX(Sheet1!RawDataCols,$C72,J$5))</f>
        <v xml:space="preserve">               </v>
      </c>
      <c r="K72" s="3" t="str">
        <f>IF(K$3=0,0,INDEX(Sheet1!RawDataCols,$C72,K$5))</f>
        <v xml:space="preserve">               </v>
      </c>
      <c r="L72" s="3" t="str">
        <f>IF(L$3=0,0,INDEX(Sheet1!RawDataCols,$C72,L$5))</f>
        <v xml:space="preserve">               </v>
      </c>
      <c r="M72" s="3" t="str">
        <f>IF(M$3=0,0,INDEX(Sheet1!RawDataCols,$C72,M$5))</f>
        <v xml:space="preserve">F012  </v>
      </c>
      <c r="N72" s="3" t="str">
        <f>IF(N$3=0,0,INDEX(Sheet1!RawDataCols,$C72,N$5))</f>
        <v>Circulation Audit Fees-TAR</v>
      </c>
      <c r="O72" s="3">
        <f>INDEX(Sheet1!RawDataCols,$C72,O$5)</f>
        <v>13</v>
      </c>
      <c r="P72" s="3" t="str">
        <f>INDEX(Sheet1!RawDataCols,$C72,P$5)</f>
        <v>Cost and Expenses</v>
      </c>
      <c r="Q72" s="3" t="str">
        <f>IF(Q$3=0,0,INDEX(Sheet1!RawDataCols,$C72,Q$5))</f>
        <v>I</v>
      </c>
      <c r="R72" s="3">
        <f t="shared" si="15"/>
        <v>1</v>
      </c>
      <c r="S72" s="3">
        <f t="shared" si="16"/>
        <v>-1</v>
      </c>
      <c r="T72" s="3">
        <f>IF(T$3=0,0,INDEX(Sheet1!RawDataCols,$C72,T$5)*$R72)</f>
        <v>0</v>
      </c>
      <c r="U72" s="3">
        <f>IF(U$3=0,0,INDEX(Sheet1!RawDataCols,$C72,U$5)*$R72)</f>
        <v>0</v>
      </c>
      <c r="V72" s="3">
        <f>IF(V$3=0,0,INDEX(Sheet1!RawDataCols,$C72,V$5)*$R72)</f>
        <v>0</v>
      </c>
      <c r="W72" s="3">
        <f>IF(W$3=0,0,INDEX(Sheet1!RawDataCols,$C72,W$5)*$R72)</f>
        <v>0</v>
      </c>
      <c r="X72" s="3">
        <f>IF(X$3=0,0,INDEX(Sheet1!RawDataCols,$C72,X$5)*$R72)</f>
        <v>0</v>
      </c>
      <c r="Y72" s="3">
        <f>IF(Y$3=0,0,INDEX(Sheet1!RawDataCols,$C72,Y$5)*$R72)</f>
        <v>0</v>
      </c>
      <c r="Z72" s="3">
        <f>IF(Z$3=0,0,INDEX(Sheet1!RawDataCols,$C72,Z$5)*$R72)</f>
        <v>0</v>
      </c>
      <c r="AA72" s="3">
        <f>IF(AA$3=0,0,INDEX(Sheet1!RawDataCols,$C72,AA$5)*$R72)</f>
        <v>0</v>
      </c>
      <c r="AB72" s="3">
        <f>IF(AB$3=0,0,INDEX(Sheet1!RawDataCols,$C72,AB$5)*$R72)</f>
        <v>0</v>
      </c>
      <c r="AC72" s="3">
        <f>IF(AC$3=0,0,INDEX(Sheet1!RawDataCols,$C72,AC$5)*$R72)</f>
        <v>0</v>
      </c>
      <c r="AD72" s="3">
        <f>IF(AD$3=0,0,INDEX(Sheet1!RawDataCols,$C72,AD$5)*$R72)</f>
        <v>0</v>
      </c>
      <c r="AE72" s="3">
        <f>IF(AE$3=0,0,INDEX(Sheet1!RawDataCols,$C72,AE$5)*$R72)</f>
        <v>0</v>
      </c>
      <c r="AF72" s="3">
        <f>IF(AF$3=0,0,INDEX(Sheet1!RawDataCols,$C72,AF$5)*$R72)</f>
        <v>0</v>
      </c>
      <c r="AG72" s="3">
        <f>IF(AG$3=0,0,INDEX(Sheet1!RawDataCols,$C72,AG$5)*$R72)</f>
        <v>0</v>
      </c>
      <c r="AH72" s="3">
        <f>IF(AH$3=0,0,INDEX(Sheet1!RawDataCols,$C72,AH$5)*$R72)</f>
        <v>0</v>
      </c>
      <c r="AI72" s="3">
        <f>IF(AI$3=0,0,INDEX(Sheet1!RawDataCols,$C72,AI$5)*$R72)</f>
        <v>0</v>
      </c>
      <c r="AJ72" s="3">
        <f>IF(AJ$3=0,0,INDEX(Sheet1!RawDataCols,$C72,AJ$5)*$R72)</f>
        <v>0</v>
      </c>
      <c r="AK72" s="3">
        <f>IF(AK$3=0,0,INDEX(Sheet1!RawDataCols,$C72,AK$5)*$R72)</f>
        <v>0</v>
      </c>
      <c r="AL72" s="3">
        <f>IF(AL$3=0,0,INDEX(Sheet1!RawDataCols,$C72,AL$5)*$R72)</f>
        <v>580</v>
      </c>
      <c r="AM72" s="3">
        <f>IF(AM$3=0,0,INDEX(Sheet1!RawDataCols,$C72,AM$5)*$R72)</f>
        <v>0</v>
      </c>
      <c r="AN72" s="3">
        <f>IF(AN$3=0,0,INDEX(Sheet1!RawDataCols,$C72,AN$5)*$R72)</f>
        <v>0</v>
      </c>
      <c r="AO72" s="3">
        <f>IF(AO$3=0,0,INDEX(Sheet1!RawDataCols,$C72,AO$5)*$R72)</f>
        <v>0</v>
      </c>
      <c r="AP72" s="3">
        <f>IF(AP$3=0,0,INDEX(Sheet1!RawDataCols,$C72,AP$5)*$R72)</f>
        <v>0</v>
      </c>
      <c r="AQ72" s="3">
        <f>IF(AQ$3=0,0,INDEX(Sheet1!RawDataCols,$C72,AQ$5)*$R72)</f>
        <v>0</v>
      </c>
      <c r="AR72" s="3">
        <f>IF(AR$3=0,0,INDEX(Sheet1!RawDataCols,$C72,AR$5)*$R72)</f>
        <v>0</v>
      </c>
      <c r="AS72" s="3">
        <f>IF(AS$3=0,0,INDEX(Sheet1!RawDataCols,$C72,AS$5)*$R72)</f>
        <v>0</v>
      </c>
      <c r="AT72" s="3">
        <f>IF(AT$3=0,0,INDEX(Sheet1!RawDataCols,$C72,AT$5)*$R72)</f>
        <v>0</v>
      </c>
      <c r="AU72" s="3">
        <f>IF(AU$3=0,0,INDEX(Sheet1!RawDataCols,$C72,AU$5)*$R72)</f>
        <v>0</v>
      </c>
      <c r="AV72" s="3">
        <f>IF(AV$3=0,0,INDEX(Sheet1!RawDataCols,$C72,AV$5)*$R72)</f>
        <v>0</v>
      </c>
      <c r="AW72" s="3">
        <f>IF(AW$3=0,0,INDEX(Sheet1!RawDataCols,$C72,AW$5)*$R72)</f>
        <v>0</v>
      </c>
      <c r="AX72" s="3">
        <f>IF(AX$3=0,0,INDEX(Sheet1!RawDataCols,$C72,AX$5)*$R72)</f>
        <v>0</v>
      </c>
      <c r="AY72" s="3">
        <f>IF(AY$3=0,0,INDEX(Sheet1!RawDataCols,$C72,AY$5)*$R72)</f>
        <v>0</v>
      </c>
      <c r="AZ72" s="3">
        <f>IF(AZ$3=0,0,INDEX(Sheet1!RawDataCols,$C72,AZ$5)*$R72)</f>
        <v>0</v>
      </c>
      <c r="BA72" s="3">
        <f>IF(BA$3=0,0,INDEX(Sheet1!RawDataCols,$C72,BA$5)*$R72)</f>
        <v>0</v>
      </c>
      <c r="BB72" s="3">
        <f>IF(BB$3=0,0,INDEX(Sheet1!RawDataCols,$C72,BB$5)*$R72)</f>
        <v>0</v>
      </c>
      <c r="BC72" s="3">
        <f>IF(BC$3=0,0,INDEX(Sheet1!RawDataCols,$C72,BC$5)*$R72)</f>
        <v>0</v>
      </c>
      <c r="BD72" s="3">
        <f>IF(BD$3=0,0,INDEX(Sheet1!RawDataCols,$C72,BD$5)*$R72)</f>
        <v>0</v>
      </c>
      <c r="BE72" s="3">
        <f>IF(BE$3=0,0,INDEX(Sheet1!RawDataCols,$C72,BE$5)*$R72)</f>
        <v>0</v>
      </c>
      <c r="BF72" s="3">
        <f>IF(BF$3=0,0,INDEX(Sheet1!RawDataCols,$C72,BF$5)*$R72)</f>
        <v>0</v>
      </c>
      <c r="BG72" s="179">
        <f>IF(BG$3=0,0,INDEX(Sheet1!RawDataCols,$C72,BG$5)*$R72)</f>
        <v>0</v>
      </c>
      <c r="BH72" s="33">
        <f t="shared" si="17"/>
        <v>0</v>
      </c>
      <c r="BI72" s="33">
        <f t="shared" si="18"/>
        <v>0</v>
      </c>
      <c r="BJ72" s="33">
        <f t="shared" si="19"/>
        <v>580</v>
      </c>
      <c r="BK72" s="3">
        <f>IF(BK$3=0,0,INDEX(Sheet1!RawDataCols,$C72,BK$5)*$R72)</f>
        <v>0</v>
      </c>
      <c r="BL72" s="3">
        <f>IF(BL$3=0,0,INDEX(Sheet1!RawDataCols,$C72,BL$5)*$R72)</f>
        <v>36.25</v>
      </c>
      <c r="BM72" s="3">
        <f>IF(BM$3=0,0,INDEX(Sheet1!RawDataCols,$C72,BM$5)*$R72)</f>
        <v>0</v>
      </c>
      <c r="BN72" s="3">
        <f>IF(BN$3=0,0,INDEX(Sheet1!RawDataCols,$C72,BN$5)*$R72)</f>
        <v>36.25</v>
      </c>
      <c r="BO72" s="3">
        <f>IF(BO$3=0,0,INDEX(Sheet1!RawDataCols,$C72,BO$5)*$R72)</f>
        <v>73.4375</v>
      </c>
      <c r="BP72" s="3">
        <f>IF(BP$3=0,0,INDEX(Sheet1!RawDataCols,$C72,BP$5)*$R72)</f>
        <v>0</v>
      </c>
      <c r="BQ72" s="3">
        <f t="shared" si="20"/>
        <v>0</v>
      </c>
      <c r="BR72" s="3">
        <f t="shared" si="21"/>
        <v>0</v>
      </c>
      <c r="BS72" s="3">
        <f t="shared" si="22"/>
        <v>0</v>
      </c>
      <c r="BT72" s="3">
        <f t="shared" si="23"/>
        <v>0</v>
      </c>
      <c r="BU72" s="3" t="str">
        <f>INDEX(Sheet1!$BS$2:$BS$1000,MATCH($A72,Sheet1!$A$2:$A$1000,0))</f>
        <v>09</v>
      </c>
      <c r="BV72" s="3">
        <f>INDEX(Sheet1!$BT$2:$BT$1000,MATCH($A72,Sheet1!$A$2:$A$1000,0))</f>
        <v>0</v>
      </c>
    </row>
    <row r="73" spans="1:74" x14ac:dyDescent="0.2">
      <c r="A73" s="269" t="s">
        <v>604</v>
      </c>
      <c r="B73" s="3" t="e">
        <f>MATCH($A73,Sheet1!ACCOUNTNO,0)</f>
        <v>#N/A</v>
      </c>
      <c r="C73" s="3">
        <f t="shared" ref="C73:C104" si="24">IF(ISNA($B73),65000,$B73)</f>
        <v>65000</v>
      </c>
      <c r="D73" s="3">
        <f>IF(D$3=0,0,INDEX(Sheet1!RawDataCols,$C73,D$5))</f>
        <v>0</v>
      </c>
      <c r="E73" s="3">
        <f>IF(E$3=0,0,INDEX(Sheet1!RawDataCols,$C73,E$5))</f>
        <v>0</v>
      </c>
      <c r="F73" s="3">
        <f>IF(F$3=0,0,INDEX(Sheet1!RawDataCols,$C73,F$5))</f>
        <v>0</v>
      </c>
      <c r="G73" s="3">
        <f>IF(G$3=0,0,INDEX(Sheet1!RawDataCols,$C73,G$5))</f>
        <v>0</v>
      </c>
      <c r="H73" s="3">
        <f>IF(H$3=0,0,INDEX(Sheet1!RawDataCols,$C73,H$5))</f>
        <v>0</v>
      </c>
      <c r="I73" s="3">
        <f>IF(I$3=0,0,INDEX(Sheet1!RawDataCols,$C73,I$5))</f>
        <v>0</v>
      </c>
      <c r="J73" s="3">
        <f>IF(J$3=0,0,INDEX(Sheet1!RawDataCols,$C73,J$5))</f>
        <v>0</v>
      </c>
      <c r="K73" s="3">
        <f>IF(K$3=0,0,INDEX(Sheet1!RawDataCols,$C73,K$5))</f>
        <v>0</v>
      </c>
      <c r="L73" s="3">
        <f>IF(L$3=0,0,INDEX(Sheet1!RawDataCols,$C73,L$5))</f>
        <v>0</v>
      </c>
      <c r="M73" s="3">
        <f>IF(M$3=0,0,INDEX(Sheet1!RawDataCols,$C73,M$5))</f>
        <v>0</v>
      </c>
      <c r="N73" s="3">
        <f>IF(N$3=0,0,INDEX(Sheet1!RawDataCols,$C73,N$5))</f>
        <v>0</v>
      </c>
      <c r="O73" s="3">
        <f>INDEX(Sheet1!RawDataCols,$C73,O$5)</f>
        <v>0</v>
      </c>
      <c r="P73" s="3">
        <f>INDEX(Sheet1!RawDataCols,$C73,P$5)</f>
        <v>0</v>
      </c>
      <c r="Q73" s="3">
        <f>IF(Q$3=0,0,INDEX(Sheet1!RawDataCols,$C73,Q$5))</f>
        <v>0</v>
      </c>
      <c r="R73" s="3">
        <f t="shared" ref="R73:R104" si="25">IF(OR(GL_Cat_Code=8,GL_Cat_Code=12,GL_Cat_Code=28,GL_Cat_Code=32,GL_Cat_Code=36,GL_Cat_Code=40),-1,1)</f>
        <v>1</v>
      </c>
      <c r="S73" s="3">
        <f t="shared" ref="S73:S104" si="26">IF(OR(GL_Cat_Code=8,GL_Cat_Code=12,GL_Cat_Code=28,GL_Cat_Code=32,GL_Cat_Code=36,GL_Cat_Code=40),1,-1)</f>
        <v>-1</v>
      </c>
      <c r="T73" s="3">
        <f>IF(T$3=0,0,INDEX(Sheet1!RawDataCols,$C73,T$5)*$R73)</f>
        <v>0</v>
      </c>
      <c r="U73" s="3">
        <f>IF(U$3=0,0,INDEX(Sheet1!RawDataCols,$C73,U$5)*$R73)</f>
        <v>0</v>
      </c>
      <c r="V73" s="3">
        <f>IF(V$3=0,0,INDEX(Sheet1!RawDataCols,$C73,V$5)*$R73)</f>
        <v>0</v>
      </c>
      <c r="W73" s="3">
        <f>IF(W$3=0,0,INDEX(Sheet1!RawDataCols,$C73,W$5)*$R73)</f>
        <v>0</v>
      </c>
      <c r="X73" s="3">
        <f>IF(X$3=0,0,INDEX(Sheet1!RawDataCols,$C73,X$5)*$R73)</f>
        <v>0</v>
      </c>
      <c r="Y73" s="3">
        <f>IF(Y$3=0,0,INDEX(Sheet1!RawDataCols,$C73,Y$5)*$R73)</f>
        <v>0</v>
      </c>
      <c r="Z73" s="3">
        <f>IF(Z$3=0,0,INDEX(Sheet1!RawDataCols,$C73,Z$5)*$R73)</f>
        <v>0</v>
      </c>
      <c r="AA73" s="3">
        <f>IF(AA$3=0,0,INDEX(Sheet1!RawDataCols,$C73,AA$5)*$R73)</f>
        <v>0</v>
      </c>
      <c r="AB73" s="3">
        <f>IF(AB$3=0,0,INDEX(Sheet1!RawDataCols,$C73,AB$5)*$R73)</f>
        <v>0</v>
      </c>
      <c r="AC73" s="3">
        <f>IF(AC$3=0,0,INDEX(Sheet1!RawDataCols,$C73,AC$5)*$R73)</f>
        <v>0</v>
      </c>
      <c r="AD73" s="3">
        <f>IF(AD$3=0,0,INDEX(Sheet1!RawDataCols,$C73,AD$5)*$R73)</f>
        <v>0</v>
      </c>
      <c r="AE73" s="3">
        <f>IF(AE$3=0,0,INDEX(Sheet1!RawDataCols,$C73,AE$5)*$R73)</f>
        <v>0</v>
      </c>
      <c r="AF73" s="3">
        <f>IF(AF$3=0,0,INDEX(Sheet1!RawDataCols,$C73,AF$5)*$R73)</f>
        <v>0</v>
      </c>
      <c r="AG73" s="3">
        <f>IF(AG$3=0,0,INDEX(Sheet1!RawDataCols,$C73,AG$5)*$R73)</f>
        <v>0</v>
      </c>
      <c r="AH73" s="3">
        <f>IF(AH$3=0,0,INDEX(Sheet1!RawDataCols,$C73,AH$5)*$R73)</f>
        <v>0</v>
      </c>
      <c r="AI73" s="3">
        <f>IF(AI$3=0,0,INDEX(Sheet1!RawDataCols,$C73,AI$5)*$R73)</f>
        <v>0</v>
      </c>
      <c r="AJ73" s="3">
        <f>IF(AJ$3=0,0,INDEX(Sheet1!RawDataCols,$C73,AJ$5)*$R73)</f>
        <v>0</v>
      </c>
      <c r="AK73" s="3">
        <f>IF(AK$3=0,0,INDEX(Sheet1!RawDataCols,$C73,AK$5)*$R73)</f>
        <v>0</v>
      </c>
      <c r="AL73" s="3">
        <f>IF(AL$3=0,0,INDEX(Sheet1!RawDataCols,$C73,AL$5)*$R73)</f>
        <v>0</v>
      </c>
      <c r="AM73" s="3">
        <f>IF(AM$3=0,0,INDEX(Sheet1!RawDataCols,$C73,AM$5)*$R73)</f>
        <v>0</v>
      </c>
      <c r="AN73" s="3">
        <f>IF(AN$3=0,0,INDEX(Sheet1!RawDataCols,$C73,AN$5)*$R73)</f>
        <v>0</v>
      </c>
      <c r="AO73" s="3">
        <f>IF(AO$3=0,0,INDEX(Sheet1!RawDataCols,$C73,AO$5)*$R73)</f>
        <v>0</v>
      </c>
      <c r="AP73" s="3">
        <f>IF(AP$3=0,0,INDEX(Sheet1!RawDataCols,$C73,AP$5)*$R73)</f>
        <v>0</v>
      </c>
      <c r="AQ73" s="3">
        <f>IF(AQ$3=0,0,INDEX(Sheet1!RawDataCols,$C73,AQ$5)*$R73)</f>
        <v>0</v>
      </c>
      <c r="AR73" s="3">
        <f>IF(AR$3=0,0,INDEX(Sheet1!RawDataCols,$C73,AR$5)*$R73)</f>
        <v>0</v>
      </c>
      <c r="AS73" s="3">
        <f>IF(AS$3=0,0,INDEX(Sheet1!RawDataCols,$C73,AS$5)*$R73)</f>
        <v>0</v>
      </c>
      <c r="AT73" s="3">
        <f>IF(AT$3=0,0,INDEX(Sheet1!RawDataCols,$C73,AT$5)*$R73)</f>
        <v>0</v>
      </c>
      <c r="AU73" s="3">
        <f>IF(AU$3=0,0,INDEX(Sheet1!RawDataCols,$C73,AU$5)*$R73)</f>
        <v>0</v>
      </c>
      <c r="AV73" s="3">
        <f>IF(AV$3=0,0,INDEX(Sheet1!RawDataCols,$C73,AV$5)*$R73)</f>
        <v>0</v>
      </c>
      <c r="AW73" s="3">
        <f>IF(AW$3=0,0,INDEX(Sheet1!RawDataCols,$C73,AW$5)*$R73)</f>
        <v>0</v>
      </c>
      <c r="AX73" s="3">
        <f>IF(AX$3=0,0,INDEX(Sheet1!RawDataCols,$C73,AX$5)*$R73)</f>
        <v>0</v>
      </c>
      <c r="AY73" s="3">
        <f>IF(AY$3=0,0,INDEX(Sheet1!RawDataCols,$C73,AY$5)*$R73)</f>
        <v>0</v>
      </c>
      <c r="AZ73" s="3">
        <f>IF(AZ$3=0,0,INDEX(Sheet1!RawDataCols,$C73,AZ$5)*$R73)</f>
        <v>0</v>
      </c>
      <c r="BA73" s="3">
        <f>IF(BA$3=0,0,INDEX(Sheet1!RawDataCols,$C73,BA$5)*$R73)</f>
        <v>0</v>
      </c>
      <c r="BB73" s="3">
        <f>IF(BB$3=0,0,INDEX(Sheet1!RawDataCols,$C73,BB$5)*$R73)</f>
        <v>0</v>
      </c>
      <c r="BC73" s="3">
        <f>IF(BC$3=0,0,INDEX(Sheet1!RawDataCols,$C73,BC$5)*$R73)</f>
        <v>0</v>
      </c>
      <c r="BD73" s="3">
        <f>IF(BD$3=0,0,INDEX(Sheet1!RawDataCols,$C73,BD$5)*$R73)</f>
        <v>0</v>
      </c>
      <c r="BE73" s="3">
        <f>IF(BE$3=0,0,INDEX(Sheet1!RawDataCols,$C73,BE$5)*$R73)</f>
        <v>0</v>
      </c>
      <c r="BF73" s="3">
        <f>IF(BF$3=0,0,INDEX(Sheet1!RawDataCols,$C73,BF$5)*$R73)</f>
        <v>0</v>
      </c>
      <c r="BG73" s="179">
        <f>IF(BG$3=0,0,INDEX(Sheet1!RawDataCols,$C73,BG$5)*$R73)</f>
        <v>0</v>
      </c>
      <c r="BH73" s="33">
        <f t="shared" ref="BH73:BH104" si="27">SUM(T73,U73,X73,AA73,AD73,AG73,AJ73,AM73,AP73,AS73,AV73,AY73,BB73)</f>
        <v>0</v>
      </c>
      <c r="BI73" s="33">
        <f t="shared" ref="BI73:BI104" si="28">SUM(V73,Y73,AB73,AE73,AH73,AK73,AN73,AQ73,AT73,AW73,AZ73,BC73)</f>
        <v>0</v>
      </c>
      <c r="BJ73" s="33">
        <f t="shared" ref="BJ73:BJ104" si="29">SUM(W73,Z73,AC73,AF73,AI73,AL73,AO73,AR73,AU73,AX73,BA73,BD73)+IF(Q73&lt;&gt;"I",BP73,0)</f>
        <v>0</v>
      </c>
      <c r="BK73" s="3">
        <f>IF(BK$3=0,0,INDEX(Sheet1!RawDataCols,$C73,BK$5)*$R73)</f>
        <v>0</v>
      </c>
      <c r="BL73" s="3">
        <f>IF(BL$3=0,0,INDEX(Sheet1!RawDataCols,$C73,BL$5)*$R73)</f>
        <v>0</v>
      </c>
      <c r="BM73" s="3">
        <f>IF(BM$3=0,0,INDEX(Sheet1!RawDataCols,$C73,BM$5)*$R73)</f>
        <v>0</v>
      </c>
      <c r="BN73" s="3">
        <f>IF(BN$3=0,0,INDEX(Sheet1!RawDataCols,$C73,BN$5)*$R73)</f>
        <v>0</v>
      </c>
      <c r="BO73" s="3">
        <f>IF(BO$3=0,0,INDEX(Sheet1!RawDataCols,$C73,BO$5)*$R73)</f>
        <v>0</v>
      </c>
      <c r="BP73" s="3">
        <f>IF(BP$3=0,0,INDEX(Sheet1!RawDataCols,$C73,BP$5)*$R73)</f>
        <v>0</v>
      </c>
      <c r="BQ73" s="3">
        <f t="shared" ref="BQ73:BQ104" si="30">IF($Q73="I",SUM(U73,X73,AA73),SUM(T73,U73,X73,AA73))</f>
        <v>0</v>
      </c>
      <c r="BR73" s="3">
        <f t="shared" ref="BR73:BR104" si="31">IF($Q73="I",SUM(AD73,AG73,AJ73),SUM(AD73,AG73,AJ73,BQ73))</f>
        <v>0</v>
      </c>
      <c r="BS73" s="3">
        <f t="shared" ref="BS73:BS104" si="32">IF($Q73="I",SUM(AM73,AP73,AS73),SUM(AM73,AP73,AS73,BR73))</f>
        <v>0</v>
      </c>
      <c r="BT73" s="3">
        <f t="shared" ref="BT73:BT104" si="33">IF($I73="I",SUM(AV73,AY73,BB73),SUM(AV73,AY73,BB73,BS73))</f>
        <v>0</v>
      </c>
      <c r="BU73" s="3" t="e">
        <f>INDEX(Sheet1!$BS$2:$BS$1000,MATCH($A73,Sheet1!$A$2:$A$1000,0))</f>
        <v>#N/A</v>
      </c>
      <c r="BV73" s="3" t="e">
        <f>INDEX(Sheet1!$BT$2:$BT$1000,MATCH($A73,Sheet1!$A$2:$A$1000,0))</f>
        <v>#N/A</v>
      </c>
    </row>
    <row r="74" spans="1:74" x14ac:dyDescent="0.2">
      <c r="A74" s="11" t="s">
        <v>605</v>
      </c>
      <c r="B74" s="3">
        <f>MATCH($A74,Sheet1!ACCOUNTNO,0)</f>
        <v>113</v>
      </c>
      <c r="C74" s="3">
        <f t="shared" si="24"/>
        <v>113</v>
      </c>
      <c r="D74" s="3" t="str">
        <f>IF(D$3=0,0,INDEX(Sheet1!RawDataCols,$C74,D$5))</f>
        <v>22260G12</v>
      </c>
      <c r="E74" s="3" t="str">
        <f>IF(E$3=0,0,INDEX(Sheet1!RawDataCols,$C74,E$5))</f>
        <v xml:space="preserve">22260          </v>
      </c>
      <c r="F74" s="3" t="str">
        <f>IF(F$3=0,0,INDEX(Sheet1!RawDataCols,$C74,F$5))</f>
        <v xml:space="preserve">G12            </v>
      </c>
      <c r="G74" s="3" t="str">
        <f>IF(G$3=0,0,INDEX(Sheet1!RawDataCols,$C74,G$5))</f>
        <v xml:space="preserve">               </v>
      </c>
      <c r="H74" s="3" t="str">
        <f>IF(H$3=0,0,INDEX(Sheet1!RawDataCols,$C74,H$5))</f>
        <v xml:space="preserve">               </v>
      </c>
      <c r="I74" s="3" t="str">
        <f>IF(I$3=0,0,INDEX(Sheet1!RawDataCols,$C74,I$5))</f>
        <v xml:space="preserve">               </v>
      </c>
      <c r="J74" s="3" t="str">
        <f>IF(J$3=0,0,INDEX(Sheet1!RawDataCols,$C74,J$5))</f>
        <v xml:space="preserve">               </v>
      </c>
      <c r="K74" s="3" t="str">
        <f>IF(K$3=0,0,INDEX(Sheet1!RawDataCols,$C74,K$5))</f>
        <v xml:space="preserve">               </v>
      </c>
      <c r="L74" s="3" t="str">
        <f>IF(L$3=0,0,INDEX(Sheet1!RawDataCols,$C74,L$5))</f>
        <v xml:space="preserve">               </v>
      </c>
      <c r="M74" s="3" t="str">
        <f>IF(M$3=0,0,INDEX(Sheet1!RawDataCols,$C74,M$5))</f>
        <v xml:space="preserve">F012  </v>
      </c>
      <c r="N74" s="3" t="str">
        <f>IF(N$3=0,0,INDEX(Sheet1!RawDataCols,$C74,N$5))</f>
        <v>Courier / Freight / Removalist-TAR</v>
      </c>
      <c r="O74" s="3">
        <f>INDEX(Sheet1!RawDataCols,$C74,O$5)</f>
        <v>13</v>
      </c>
      <c r="P74" s="3" t="str">
        <f>INDEX(Sheet1!RawDataCols,$C74,P$5)</f>
        <v>Cost and Expenses</v>
      </c>
      <c r="Q74" s="3" t="str">
        <f>IF(Q$3=0,0,INDEX(Sheet1!RawDataCols,$C74,Q$5))</f>
        <v>I</v>
      </c>
      <c r="R74" s="3">
        <f t="shared" si="25"/>
        <v>1</v>
      </c>
      <c r="S74" s="3">
        <f t="shared" si="26"/>
        <v>-1</v>
      </c>
      <c r="T74" s="3">
        <f>IF(T$3=0,0,INDEX(Sheet1!RawDataCols,$C74,T$5)*$R74)</f>
        <v>0</v>
      </c>
      <c r="U74" s="3">
        <f>IF(U$3=0,0,INDEX(Sheet1!RawDataCols,$C74,U$5)*$R74)</f>
        <v>0</v>
      </c>
      <c r="V74" s="3">
        <f>IF(V$3=0,0,INDEX(Sheet1!RawDataCols,$C74,V$5)*$R74)</f>
        <v>0</v>
      </c>
      <c r="W74" s="3">
        <f>IF(W$3=0,0,INDEX(Sheet1!RawDataCols,$C74,W$5)*$R74)</f>
        <v>0</v>
      </c>
      <c r="X74" s="3">
        <f>IF(X$3=0,0,INDEX(Sheet1!RawDataCols,$C74,X$5)*$R74)</f>
        <v>0</v>
      </c>
      <c r="Y74" s="3">
        <f>IF(Y$3=0,0,INDEX(Sheet1!RawDataCols,$C74,Y$5)*$R74)</f>
        <v>0</v>
      </c>
      <c r="Z74" s="3">
        <f>IF(Z$3=0,0,INDEX(Sheet1!RawDataCols,$C74,Z$5)*$R74)</f>
        <v>0</v>
      </c>
      <c r="AA74" s="3">
        <f>IF(AA$3=0,0,INDEX(Sheet1!RawDataCols,$C74,AA$5)*$R74)</f>
        <v>0</v>
      </c>
      <c r="AB74" s="3">
        <f>IF(AB$3=0,0,INDEX(Sheet1!RawDataCols,$C74,AB$5)*$R74)</f>
        <v>0</v>
      </c>
      <c r="AC74" s="3">
        <f>IF(AC$3=0,0,INDEX(Sheet1!RawDataCols,$C74,AC$5)*$R74)</f>
        <v>0</v>
      </c>
      <c r="AD74" s="3">
        <f>IF(AD$3=0,0,INDEX(Sheet1!RawDataCols,$C74,AD$5)*$R74)</f>
        <v>0</v>
      </c>
      <c r="AE74" s="3">
        <f>IF(AE$3=0,0,INDEX(Sheet1!RawDataCols,$C74,AE$5)*$R74)</f>
        <v>0</v>
      </c>
      <c r="AF74" s="3">
        <f>IF(AF$3=0,0,INDEX(Sheet1!RawDataCols,$C74,AF$5)*$R74)</f>
        <v>0</v>
      </c>
      <c r="AG74" s="3">
        <f>IF(AG$3=0,0,INDEX(Sheet1!RawDataCols,$C74,AG$5)*$R74)</f>
        <v>0</v>
      </c>
      <c r="AH74" s="3">
        <f>IF(AH$3=0,0,INDEX(Sheet1!RawDataCols,$C74,AH$5)*$R74)</f>
        <v>0</v>
      </c>
      <c r="AI74" s="3">
        <f>IF(AI$3=0,0,INDEX(Sheet1!RawDataCols,$C74,AI$5)*$R74)</f>
        <v>0</v>
      </c>
      <c r="AJ74" s="3">
        <f>IF(AJ$3=0,0,INDEX(Sheet1!RawDataCols,$C74,AJ$5)*$R74)</f>
        <v>0</v>
      </c>
      <c r="AK74" s="3">
        <f>IF(AK$3=0,0,INDEX(Sheet1!RawDataCols,$C74,AK$5)*$R74)</f>
        <v>0</v>
      </c>
      <c r="AL74" s="3">
        <f>IF(AL$3=0,0,INDEX(Sheet1!RawDataCols,$C74,AL$5)*$R74)</f>
        <v>0</v>
      </c>
      <c r="AM74" s="3">
        <f>IF(AM$3=0,0,INDEX(Sheet1!RawDataCols,$C74,AM$5)*$R74)</f>
        <v>0</v>
      </c>
      <c r="AN74" s="3">
        <f>IF(AN$3=0,0,INDEX(Sheet1!RawDataCols,$C74,AN$5)*$R74)</f>
        <v>0</v>
      </c>
      <c r="AO74" s="3">
        <f>IF(AO$3=0,0,INDEX(Sheet1!RawDataCols,$C74,AO$5)*$R74)</f>
        <v>0</v>
      </c>
      <c r="AP74" s="3">
        <f>IF(AP$3=0,0,INDEX(Sheet1!RawDataCols,$C74,AP$5)*$R74)</f>
        <v>0</v>
      </c>
      <c r="AQ74" s="3">
        <f>IF(AQ$3=0,0,INDEX(Sheet1!RawDataCols,$C74,AQ$5)*$R74)</f>
        <v>0</v>
      </c>
      <c r="AR74" s="3">
        <f>IF(AR$3=0,0,INDEX(Sheet1!RawDataCols,$C74,AR$5)*$R74)</f>
        <v>0</v>
      </c>
      <c r="AS74" s="3">
        <f>IF(AS$3=0,0,INDEX(Sheet1!RawDataCols,$C74,AS$5)*$R74)</f>
        <v>0</v>
      </c>
      <c r="AT74" s="3">
        <f>IF(AT$3=0,0,INDEX(Sheet1!RawDataCols,$C74,AT$5)*$R74)</f>
        <v>0</v>
      </c>
      <c r="AU74" s="3">
        <f>IF(AU$3=0,0,INDEX(Sheet1!RawDataCols,$C74,AU$5)*$R74)</f>
        <v>0</v>
      </c>
      <c r="AV74" s="3">
        <f>IF(AV$3=0,0,INDEX(Sheet1!RawDataCols,$C74,AV$5)*$R74)</f>
        <v>0</v>
      </c>
      <c r="AW74" s="3">
        <f>IF(AW$3=0,0,INDEX(Sheet1!RawDataCols,$C74,AW$5)*$R74)</f>
        <v>0</v>
      </c>
      <c r="AX74" s="3">
        <f>IF(AX$3=0,0,INDEX(Sheet1!RawDataCols,$C74,AX$5)*$R74)</f>
        <v>0</v>
      </c>
      <c r="AY74" s="3">
        <f>IF(AY$3=0,0,INDEX(Sheet1!RawDataCols,$C74,AY$5)*$R74)</f>
        <v>0</v>
      </c>
      <c r="AZ74" s="3">
        <f>IF(AZ$3=0,0,INDEX(Sheet1!RawDataCols,$C74,AZ$5)*$R74)</f>
        <v>0</v>
      </c>
      <c r="BA74" s="3">
        <f>IF(BA$3=0,0,INDEX(Sheet1!RawDataCols,$C74,BA$5)*$R74)</f>
        <v>0</v>
      </c>
      <c r="BB74" s="3">
        <f>IF(BB$3=0,0,INDEX(Sheet1!RawDataCols,$C74,BB$5)*$R74)</f>
        <v>0</v>
      </c>
      <c r="BC74" s="3">
        <f>IF(BC$3=0,0,INDEX(Sheet1!RawDataCols,$C74,BC$5)*$R74)</f>
        <v>0</v>
      </c>
      <c r="BD74" s="3">
        <f>IF(BD$3=0,0,INDEX(Sheet1!RawDataCols,$C74,BD$5)*$R74)</f>
        <v>0</v>
      </c>
      <c r="BE74" s="3">
        <f>IF(BE$3=0,0,INDEX(Sheet1!RawDataCols,$C74,BE$5)*$R74)</f>
        <v>0</v>
      </c>
      <c r="BF74" s="3">
        <f>IF(BF$3=0,0,INDEX(Sheet1!RawDataCols,$C74,BF$5)*$R74)</f>
        <v>0</v>
      </c>
      <c r="BG74" s="179">
        <f>IF(BG$3=0,0,INDEX(Sheet1!RawDataCols,$C74,BG$5)*$R74)</f>
        <v>0</v>
      </c>
      <c r="BH74" s="33">
        <f t="shared" si="27"/>
        <v>0</v>
      </c>
      <c r="BI74" s="33">
        <f t="shared" si="28"/>
        <v>0</v>
      </c>
      <c r="BJ74" s="33">
        <f t="shared" si="29"/>
        <v>0</v>
      </c>
      <c r="BK74" s="3">
        <f>IF(BK$3=0,0,INDEX(Sheet1!RawDataCols,$C74,BK$5)*$R74)</f>
        <v>0</v>
      </c>
      <c r="BL74" s="3">
        <f>IF(BL$3=0,0,INDEX(Sheet1!RawDataCols,$C74,BL$5)*$R74)</f>
        <v>0.625</v>
      </c>
      <c r="BM74" s="3">
        <f>IF(BM$3=0,0,INDEX(Sheet1!RawDataCols,$C74,BM$5)*$R74)</f>
        <v>0</v>
      </c>
      <c r="BN74" s="3">
        <f>IF(BN$3=0,0,INDEX(Sheet1!RawDataCols,$C74,BN$5)*$R74)</f>
        <v>1.3387500000000001</v>
      </c>
      <c r="BO74" s="3">
        <f>IF(BO$3=0,0,INDEX(Sheet1!RawDataCols,$C74,BO$5)*$R74)</f>
        <v>0</v>
      </c>
      <c r="BP74" s="3">
        <f>IF(BP$3=0,0,INDEX(Sheet1!RawDataCols,$C74,BP$5)*$R74)</f>
        <v>10</v>
      </c>
      <c r="BQ74" s="3">
        <f t="shared" si="30"/>
        <v>0</v>
      </c>
      <c r="BR74" s="3">
        <f t="shared" si="31"/>
        <v>0</v>
      </c>
      <c r="BS74" s="3">
        <f t="shared" si="32"/>
        <v>0</v>
      </c>
      <c r="BT74" s="3">
        <f t="shared" si="33"/>
        <v>0</v>
      </c>
      <c r="BU74" s="3" t="str">
        <f>INDEX(Sheet1!$BS$2:$BS$1000,MATCH($A74,Sheet1!$A$2:$A$1000,0))</f>
        <v>09</v>
      </c>
      <c r="BV74" s="3">
        <f>INDEX(Sheet1!$BT$2:$BT$1000,MATCH($A74,Sheet1!$A$2:$A$1000,0))</f>
        <v>0</v>
      </c>
    </row>
    <row r="75" spans="1:74" x14ac:dyDescent="0.2">
      <c r="A75" s="11" t="s">
        <v>606</v>
      </c>
      <c r="B75" s="3">
        <f>MATCH($A75,Sheet1!ACCOUNTNO,0)</f>
        <v>114</v>
      </c>
      <c r="C75" s="3">
        <f t="shared" si="24"/>
        <v>114</v>
      </c>
      <c r="D75" s="3" t="str">
        <f>IF(D$3=0,0,INDEX(Sheet1!RawDataCols,$C75,D$5))</f>
        <v>22300G12</v>
      </c>
      <c r="E75" s="3" t="str">
        <f>IF(E$3=0,0,INDEX(Sheet1!RawDataCols,$C75,E$5))</f>
        <v xml:space="preserve">22300          </v>
      </c>
      <c r="F75" s="3" t="str">
        <f>IF(F$3=0,0,INDEX(Sheet1!RawDataCols,$C75,F$5))</f>
        <v xml:space="preserve">G12            </v>
      </c>
      <c r="G75" s="3" t="str">
        <f>IF(G$3=0,0,INDEX(Sheet1!RawDataCols,$C75,G$5))</f>
        <v xml:space="preserve">               </v>
      </c>
      <c r="H75" s="3" t="str">
        <f>IF(H$3=0,0,INDEX(Sheet1!RawDataCols,$C75,H$5))</f>
        <v xml:space="preserve">               </v>
      </c>
      <c r="I75" s="3" t="str">
        <f>IF(I$3=0,0,INDEX(Sheet1!RawDataCols,$C75,I$5))</f>
        <v xml:space="preserve">               </v>
      </c>
      <c r="J75" s="3" t="str">
        <f>IF(J$3=0,0,INDEX(Sheet1!RawDataCols,$C75,J$5))</f>
        <v xml:space="preserve">               </v>
      </c>
      <c r="K75" s="3" t="str">
        <f>IF(K$3=0,0,INDEX(Sheet1!RawDataCols,$C75,K$5))</f>
        <v xml:space="preserve">               </v>
      </c>
      <c r="L75" s="3" t="str">
        <f>IF(L$3=0,0,INDEX(Sheet1!RawDataCols,$C75,L$5))</f>
        <v xml:space="preserve">               </v>
      </c>
      <c r="M75" s="3" t="str">
        <f>IF(M$3=0,0,INDEX(Sheet1!RawDataCols,$C75,M$5))</f>
        <v xml:space="preserve">F012  </v>
      </c>
      <c r="N75" s="3" t="str">
        <f>IF(N$3=0,0,INDEX(Sheet1!RawDataCols,$C75,N$5))</f>
        <v>Dues and Subs-TAR</v>
      </c>
      <c r="O75" s="3">
        <f>INDEX(Sheet1!RawDataCols,$C75,O$5)</f>
        <v>13</v>
      </c>
      <c r="P75" s="3" t="str">
        <f>INDEX(Sheet1!RawDataCols,$C75,P$5)</f>
        <v>Cost and Expenses</v>
      </c>
      <c r="Q75" s="3" t="str">
        <f>IF(Q$3=0,0,INDEX(Sheet1!RawDataCols,$C75,Q$5))</f>
        <v>I</v>
      </c>
      <c r="R75" s="3">
        <f t="shared" si="25"/>
        <v>1</v>
      </c>
      <c r="S75" s="3">
        <f t="shared" si="26"/>
        <v>-1</v>
      </c>
      <c r="T75" s="3">
        <f>IF(T$3=0,0,INDEX(Sheet1!RawDataCols,$C75,T$5)*$R75)</f>
        <v>0</v>
      </c>
      <c r="U75" s="3">
        <f>IF(U$3=0,0,INDEX(Sheet1!RawDataCols,$C75,U$5)*$R75)</f>
        <v>42.04</v>
      </c>
      <c r="V75" s="3">
        <f>IF(V$3=0,0,INDEX(Sheet1!RawDataCols,$C75,V$5)*$R75)</f>
        <v>0</v>
      </c>
      <c r="W75" s="3">
        <f>IF(W$3=0,0,INDEX(Sheet1!RawDataCols,$C75,W$5)*$R75)</f>
        <v>146.22</v>
      </c>
      <c r="X75" s="3">
        <f>IF(X$3=0,0,INDEX(Sheet1!RawDataCols,$C75,X$5)*$R75)</f>
        <v>39.33</v>
      </c>
      <c r="Y75" s="3">
        <f>IF(Y$3=0,0,INDEX(Sheet1!RawDataCols,$C75,Y$5)*$R75)</f>
        <v>0</v>
      </c>
      <c r="Z75" s="3">
        <f>IF(Z$3=0,0,INDEX(Sheet1!RawDataCols,$C75,Z$5)*$R75)</f>
        <v>132.07</v>
      </c>
      <c r="AA75" s="3">
        <f>IF(AA$3=0,0,INDEX(Sheet1!RawDataCols,$C75,AA$5)*$R75)</f>
        <v>97.56</v>
      </c>
      <c r="AB75" s="3">
        <f>IF(AB$3=0,0,INDEX(Sheet1!RawDataCols,$C75,AB$5)*$R75)</f>
        <v>0</v>
      </c>
      <c r="AC75" s="3">
        <f>IF(AC$3=0,0,INDEX(Sheet1!RawDataCols,$C75,AC$5)*$R75)</f>
        <v>91.56</v>
      </c>
      <c r="AD75" s="3">
        <f>IF(AD$3=0,0,INDEX(Sheet1!RawDataCols,$C75,AD$5)*$R75)</f>
        <v>96.2</v>
      </c>
      <c r="AE75" s="3">
        <f>IF(AE$3=0,0,INDEX(Sheet1!RawDataCols,$C75,AE$5)*$R75)</f>
        <v>0</v>
      </c>
      <c r="AF75" s="3">
        <f>IF(AF$3=0,0,INDEX(Sheet1!RawDataCols,$C75,AF$5)*$R75)</f>
        <v>88.6</v>
      </c>
      <c r="AG75" s="3">
        <f>IF(AG$3=0,0,INDEX(Sheet1!RawDataCols,$C75,AG$5)*$R75)</f>
        <v>99.41</v>
      </c>
      <c r="AH75" s="3">
        <f>IF(AH$3=0,0,INDEX(Sheet1!RawDataCols,$C75,AH$5)*$R75)</f>
        <v>0</v>
      </c>
      <c r="AI75" s="3">
        <f>IF(AI$3=0,0,INDEX(Sheet1!RawDataCols,$C75,AI$5)*$R75)</f>
        <v>91.56</v>
      </c>
      <c r="AJ75" s="3">
        <f>IF(AJ$3=0,0,INDEX(Sheet1!RawDataCols,$C75,AJ$5)*$R75)</f>
        <v>96.2</v>
      </c>
      <c r="AK75" s="3">
        <f>IF(AK$3=0,0,INDEX(Sheet1!RawDataCols,$C75,AK$5)*$R75)</f>
        <v>0</v>
      </c>
      <c r="AL75" s="3">
        <f>IF(AL$3=0,0,INDEX(Sheet1!RawDataCols,$C75,AL$5)*$R75)</f>
        <v>88.6</v>
      </c>
      <c r="AM75" s="3">
        <f>IF(AM$3=0,0,INDEX(Sheet1!RawDataCols,$C75,AM$5)*$R75)</f>
        <v>57.37</v>
      </c>
      <c r="AN75" s="3">
        <f>IF(AN$3=0,0,INDEX(Sheet1!RawDataCols,$C75,AN$5)*$R75)</f>
        <v>57.37</v>
      </c>
      <c r="AO75" s="3">
        <f>IF(AO$3=0,0,INDEX(Sheet1!RawDataCols,$C75,AO$5)*$R75)</f>
        <v>40.68</v>
      </c>
      <c r="AP75" s="3">
        <f>IF(AP$3=0,0,INDEX(Sheet1!RawDataCols,$C75,AP$5)*$R75)</f>
        <v>57.37</v>
      </c>
      <c r="AQ75" s="3">
        <f>IF(AQ$3=0,0,INDEX(Sheet1!RawDataCols,$C75,AQ$5)*$R75)</f>
        <v>400</v>
      </c>
      <c r="AR75" s="3">
        <f>IF(AR$3=0,0,INDEX(Sheet1!RawDataCols,$C75,AR$5)*$R75)</f>
        <v>42.04</v>
      </c>
      <c r="AS75" s="3">
        <f>IF(AS$3=0,0,INDEX(Sheet1!RawDataCols,$C75,AS$5)*$R75)</f>
        <v>334.97</v>
      </c>
      <c r="AT75" s="3">
        <f>IF(AT$3=0,0,INDEX(Sheet1!RawDataCols,$C75,AT$5)*$R75)</f>
        <v>0</v>
      </c>
      <c r="AU75" s="3">
        <f>IF(AU$3=0,0,INDEX(Sheet1!RawDataCols,$C75,AU$5)*$R75)</f>
        <v>40.68</v>
      </c>
      <c r="AV75" s="3">
        <f>IF(AV$3=0,0,INDEX(Sheet1!RawDataCols,$C75,AV$5)*$R75)</f>
        <v>0</v>
      </c>
      <c r="AW75" s="3">
        <f>IF(AW$3=0,0,INDEX(Sheet1!RawDataCols,$C75,AW$5)*$R75)</f>
        <v>0</v>
      </c>
      <c r="AX75" s="3">
        <f>IF(AX$3=0,0,INDEX(Sheet1!RawDataCols,$C75,AX$5)*$R75)</f>
        <v>42.04</v>
      </c>
      <c r="AY75" s="3">
        <f>IF(AY$3=0,0,INDEX(Sheet1!RawDataCols,$C75,AY$5)*$R75)</f>
        <v>0</v>
      </c>
      <c r="AZ75" s="3">
        <f>IF(AZ$3=0,0,INDEX(Sheet1!RawDataCols,$C75,AZ$5)*$R75)</f>
        <v>0</v>
      </c>
      <c r="BA75" s="3">
        <f>IF(BA$3=0,0,INDEX(Sheet1!RawDataCols,$C75,BA$5)*$R75)</f>
        <v>40.68</v>
      </c>
      <c r="BB75" s="3">
        <f>IF(BB$3=0,0,INDEX(Sheet1!RawDataCols,$C75,BB$5)*$R75)</f>
        <v>0</v>
      </c>
      <c r="BC75" s="3">
        <f>IF(BC$3=0,0,INDEX(Sheet1!RawDataCols,$C75,BC$5)*$R75)</f>
        <v>0</v>
      </c>
      <c r="BD75" s="3">
        <f>IF(BD$3=0,0,INDEX(Sheet1!RawDataCols,$C75,BD$5)*$R75)</f>
        <v>42.04</v>
      </c>
      <c r="BE75" s="3">
        <f>IF(BE$3=0,0,INDEX(Sheet1!RawDataCols,$C75,BE$5)*$R75)</f>
        <v>0</v>
      </c>
      <c r="BF75" s="3">
        <f>IF(BF$3=0,0,INDEX(Sheet1!RawDataCols,$C75,BF$5)*$R75)</f>
        <v>0</v>
      </c>
      <c r="BG75" s="179">
        <f>IF(BG$3=0,0,INDEX(Sheet1!RawDataCols,$C75,BG$5)*$R75)</f>
        <v>42.04</v>
      </c>
      <c r="BH75" s="33">
        <f t="shared" si="27"/>
        <v>920.44999999999993</v>
      </c>
      <c r="BI75" s="33">
        <f t="shared" si="28"/>
        <v>457.37</v>
      </c>
      <c r="BJ75" s="33">
        <f t="shared" si="29"/>
        <v>886.76999999999975</v>
      </c>
      <c r="BK75" s="3">
        <f>IF(BK$3=0,0,INDEX(Sheet1!RawDataCols,$C75,BK$5)*$R75)</f>
        <v>28.585625</v>
      </c>
      <c r="BL75" s="3">
        <f>IF(BL$3=0,0,INDEX(Sheet1!RawDataCols,$C75,BL$5)*$R75)</f>
        <v>85.016874999999999</v>
      </c>
      <c r="BM75" s="3">
        <f>IF(BM$3=0,0,INDEX(Sheet1!RawDataCols,$C75,BM$5)*$R75)</f>
        <v>36.875624999999999</v>
      </c>
      <c r="BN75" s="3">
        <f>IF(BN$3=0,0,INDEX(Sheet1!RawDataCols,$C75,BN$5)*$R75)</f>
        <v>49.643749999999997</v>
      </c>
      <c r="BO75" s="3">
        <f>IF(BO$3=0,0,INDEX(Sheet1!RawDataCols,$C75,BO$5)*$R75)</f>
        <v>60.510624999999997</v>
      </c>
      <c r="BP75" s="3">
        <f>IF(BP$3=0,0,INDEX(Sheet1!RawDataCols,$C75,BP$5)*$R75)</f>
        <v>721.66</v>
      </c>
      <c r="BQ75" s="3">
        <f t="shared" si="30"/>
        <v>178.93</v>
      </c>
      <c r="BR75" s="3">
        <f t="shared" si="31"/>
        <v>291.81</v>
      </c>
      <c r="BS75" s="3">
        <f t="shared" si="32"/>
        <v>449.71000000000004</v>
      </c>
      <c r="BT75" s="3">
        <f t="shared" si="33"/>
        <v>449.71000000000004</v>
      </c>
      <c r="BU75" s="3" t="str">
        <f>INDEX(Sheet1!$BS$2:$BS$1000,MATCH($A75,Sheet1!$A$2:$A$1000,0))</f>
        <v>09</v>
      </c>
      <c r="BV75" s="3">
        <f>INDEX(Sheet1!$BT$2:$BT$1000,MATCH($A75,Sheet1!$A$2:$A$1000,0))</f>
        <v>449.71</v>
      </c>
    </row>
    <row r="76" spans="1:74" x14ac:dyDescent="0.2">
      <c r="A76" s="11" t="s">
        <v>607</v>
      </c>
      <c r="B76" s="3">
        <f>MATCH($A76,Sheet1!ACCOUNTNO,0)</f>
        <v>115</v>
      </c>
      <c r="C76" s="3">
        <f t="shared" si="24"/>
        <v>115</v>
      </c>
      <c r="D76" s="3" t="str">
        <f>IF(D$3=0,0,INDEX(Sheet1!RawDataCols,$C76,D$5))</f>
        <v>22320G12</v>
      </c>
      <c r="E76" s="3" t="str">
        <f>IF(E$3=0,0,INDEX(Sheet1!RawDataCols,$C76,E$5))</f>
        <v xml:space="preserve">22320          </v>
      </c>
      <c r="F76" s="3" t="str">
        <f>IF(F$3=0,0,INDEX(Sheet1!RawDataCols,$C76,F$5))</f>
        <v xml:space="preserve">G12            </v>
      </c>
      <c r="G76" s="3" t="str">
        <f>IF(G$3=0,0,INDEX(Sheet1!RawDataCols,$C76,G$5))</f>
        <v xml:space="preserve">               </v>
      </c>
      <c r="H76" s="3" t="str">
        <f>IF(H$3=0,0,INDEX(Sheet1!RawDataCols,$C76,H$5))</f>
        <v xml:space="preserve">               </v>
      </c>
      <c r="I76" s="3" t="str">
        <f>IF(I$3=0,0,INDEX(Sheet1!RawDataCols,$C76,I$5))</f>
        <v xml:space="preserve">               </v>
      </c>
      <c r="J76" s="3" t="str">
        <f>IF(J$3=0,0,INDEX(Sheet1!RawDataCols,$C76,J$5))</f>
        <v xml:space="preserve">               </v>
      </c>
      <c r="K76" s="3" t="str">
        <f>IF(K$3=0,0,INDEX(Sheet1!RawDataCols,$C76,K$5))</f>
        <v xml:space="preserve">               </v>
      </c>
      <c r="L76" s="3" t="str">
        <f>IF(L$3=0,0,INDEX(Sheet1!RawDataCols,$C76,L$5))</f>
        <v xml:space="preserve">               </v>
      </c>
      <c r="M76" s="3" t="str">
        <f>IF(M$3=0,0,INDEX(Sheet1!RawDataCols,$C76,M$5))</f>
        <v xml:space="preserve">F012  </v>
      </c>
      <c r="N76" s="3" t="str">
        <f>IF(N$3=0,0,INDEX(Sheet1!RawDataCols,$C76,N$5))</f>
        <v>Fees &amp; Charges-TAR</v>
      </c>
      <c r="O76" s="3">
        <f>INDEX(Sheet1!RawDataCols,$C76,O$5)</f>
        <v>13</v>
      </c>
      <c r="P76" s="3" t="str">
        <f>INDEX(Sheet1!RawDataCols,$C76,P$5)</f>
        <v>Cost and Expenses</v>
      </c>
      <c r="Q76" s="3" t="str">
        <f>IF(Q$3=0,0,INDEX(Sheet1!RawDataCols,$C76,Q$5))</f>
        <v>I</v>
      </c>
      <c r="R76" s="3">
        <f t="shared" si="25"/>
        <v>1</v>
      </c>
      <c r="S76" s="3">
        <f t="shared" si="26"/>
        <v>-1</v>
      </c>
      <c r="T76" s="3">
        <f>IF(T$3=0,0,INDEX(Sheet1!RawDataCols,$C76,T$5)*$R76)</f>
        <v>0</v>
      </c>
      <c r="U76" s="3">
        <f>IF(U$3=0,0,INDEX(Sheet1!RawDataCols,$C76,U$5)*$R76)</f>
        <v>0</v>
      </c>
      <c r="V76" s="3">
        <f>IF(V$3=0,0,INDEX(Sheet1!RawDataCols,$C76,V$5)*$R76)</f>
        <v>0</v>
      </c>
      <c r="W76" s="3">
        <f>IF(W$3=0,0,INDEX(Sheet1!RawDataCols,$C76,W$5)*$R76)</f>
        <v>90</v>
      </c>
      <c r="X76" s="3">
        <f>IF(X$3=0,0,INDEX(Sheet1!RawDataCols,$C76,X$5)*$R76)</f>
        <v>0</v>
      </c>
      <c r="Y76" s="3">
        <f>IF(Y$3=0,0,INDEX(Sheet1!RawDataCols,$C76,Y$5)*$R76)</f>
        <v>0</v>
      </c>
      <c r="Z76" s="3">
        <f>IF(Z$3=0,0,INDEX(Sheet1!RawDataCols,$C76,Z$5)*$R76)</f>
        <v>0</v>
      </c>
      <c r="AA76" s="3">
        <f>IF(AA$3=0,0,INDEX(Sheet1!RawDataCols,$C76,AA$5)*$R76)</f>
        <v>0</v>
      </c>
      <c r="AB76" s="3">
        <f>IF(AB$3=0,0,INDEX(Sheet1!RawDataCols,$C76,AB$5)*$R76)</f>
        <v>0</v>
      </c>
      <c r="AC76" s="3">
        <f>IF(AC$3=0,0,INDEX(Sheet1!RawDataCols,$C76,AC$5)*$R76)</f>
        <v>0</v>
      </c>
      <c r="AD76" s="3">
        <f>IF(AD$3=0,0,INDEX(Sheet1!RawDataCols,$C76,AD$5)*$R76)</f>
        <v>0</v>
      </c>
      <c r="AE76" s="3">
        <f>IF(AE$3=0,0,INDEX(Sheet1!RawDataCols,$C76,AE$5)*$R76)</f>
        <v>0</v>
      </c>
      <c r="AF76" s="3">
        <f>IF(AF$3=0,0,INDEX(Sheet1!RawDataCols,$C76,AF$5)*$R76)</f>
        <v>0</v>
      </c>
      <c r="AG76" s="3">
        <f>IF(AG$3=0,0,INDEX(Sheet1!RawDataCols,$C76,AG$5)*$R76)</f>
        <v>0</v>
      </c>
      <c r="AH76" s="3">
        <f>IF(AH$3=0,0,INDEX(Sheet1!RawDataCols,$C76,AH$5)*$R76)</f>
        <v>0</v>
      </c>
      <c r="AI76" s="3">
        <f>IF(AI$3=0,0,INDEX(Sheet1!RawDataCols,$C76,AI$5)*$R76)</f>
        <v>0</v>
      </c>
      <c r="AJ76" s="3">
        <f>IF(AJ$3=0,0,INDEX(Sheet1!RawDataCols,$C76,AJ$5)*$R76)</f>
        <v>0</v>
      </c>
      <c r="AK76" s="3">
        <f>IF(AK$3=0,0,INDEX(Sheet1!RawDataCols,$C76,AK$5)*$R76)</f>
        <v>0</v>
      </c>
      <c r="AL76" s="3">
        <f>IF(AL$3=0,0,INDEX(Sheet1!RawDataCols,$C76,AL$5)*$R76)</f>
        <v>0</v>
      </c>
      <c r="AM76" s="3">
        <f>IF(AM$3=0,0,INDEX(Sheet1!RawDataCols,$C76,AM$5)*$R76)</f>
        <v>0</v>
      </c>
      <c r="AN76" s="3">
        <f>IF(AN$3=0,0,INDEX(Sheet1!RawDataCols,$C76,AN$5)*$R76)</f>
        <v>0</v>
      </c>
      <c r="AO76" s="3">
        <f>IF(AO$3=0,0,INDEX(Sheet1!RawDataCols,$C76,AO$5)*$R76)</f>
        <v>0</v>
      </c>
      <c r="AP76" s="3">
        <f>IF(AP$3=0,0,INDEX(Sheet1!RawDataCols,$C76,AP$5)*$R76)</f>
        <v>0</v>
      </c>
      <c r="AQ76" s="3">
        <f>IF(AQ$3=0,0,INDEX(Sheet1!RawDataCols,$C76,AQ$5)*$R76)</f>
        <v>273</v>
      </c>
      <c r="AR76" s="3">
        <f>IF(AR$3=0,0,INDEX(Sheet1!RawDataCols,$C76,AR$5)*$R76)</f>
        <v>360</v>
      </c>
      <c r="AS76" s="3">
        <f>IF(AS$3=0,0,INDEX(Sheet1!RawDataCols,$C76,AS$5)*$R76)</f>
        <v>0</v>
      </c>
      <c r="AT76" s="3">
        <f>IF(AT$3=0,0,INDEX(Sheet1!RawDataCols,$C76,AT$5)*$R76)</f>
        <v>0</v>
      </c>
      <c r="AU76" s="3">
        <f>IF(AU$3=0,0,INDEX(Sheet1!RawDataCols,$C76,AU$5)*$R76)</f>
        <v>0</v>
      </c>
      <c r="AV76" s="3">
        <f>IF(AV$3=0,0,INDEX(Sheet1!RawDataCols,$C76,AV$5)*$R76)</f>
        <v>0</v>
      </c>
      <c r="AW76" s="3">
        <f>IF(AW$3=0,0,INDEX(Sheet1!RawDataCols,$C76,AW$5)*$R76)</f>
        <v>0</v>
      </c>
      <c r="AX76" s="3">
        <f>IF(AX$3=0,0,INDEX(Sheet1!RawDataCols,$C76,AX$5)*$R76)</f>
        <v>0</v>
      </c>
      <c r="AY76" s="3">
        <f>IF(AY$3=0,0,INDEX(Sheet1!RawDataCols,$C76,AY$5)*$R76)</f>
        <v>273</v>
      </c>
      <c r="AZ76" s="3">
        <f>IF(AZ$3=0,0,INDEX(Sheet1!RawDataCols,$C76,AZ$5)*$R76)</f>
        <v>0</v>
      </c>
      <c r="BA76" s="3">
        <f>IF(BA$3=0,0,INDEX(Sheet1!RawDataCols,$C76,BA$5)*$R76)</f>
        <v>242.73</v>
      </c>
      <c r="BB76" s="3">
        <f>IF(BB$3=0,0,INDEX(Sheet1!RawDataCols,$C76,BB$5)*$R76)</f>
        <v>0</v>
      </c>
      <c r="BC76" s="3">
        <f>IF(BC$3=0,0,INDEX(Sheet1!RawDataCols,$C76,BC$5)*$R76)</f>
        <v>0</v>
      </c>
      <c r="BD76" s="3">
        <f>IF(BD$3=0,0,INDEX(Sheet1!RawDataCols,$C76,BD$5)*$R76)</f>
        <v>0</v>
      </c>
      <c r="BE76" s="3">
        <f>IF(BE$3=0,0,INDEX(Sheet1!RawDataCols,$C76,BE$5)*$R76)</f>
        <v>0</v>
      </c>
      <c r="BF76" s="3">
        <f>IF(BF$3=0,0,INDEX(Sheet1!RawDataCols,$C76,BF$5)*$R76)</f>
        <v>0</v>
      </c>
      <c r="BG76" s="179">
        <f>IF(BG$3=0,0,INDEX(Sheet1!RawDataCols,$C76,BG$5)*$R76)</f>
        <v>0</v>
      </c>
      <c r="BH76" s="33">
        <f t="shared" si="27"/>
        <v>273</v>
      </c>
      <c r="BI76" s="33">
        <f t="shared" si="28"/>
        <v>273</v>
      </c>
      <c r="BJ76" s="33">
        <f t="shared" si="29"/>
        <v>692.73</v>
      </c>
      <c r="BK76" s="3">
        <f>IF(BK$3=0,0,INDEX(Sheet1!RawDataCols,$C76,BK$5)*$R76)</f>
        <v>17.0625</v>
      </c>
      <c r="BL76" s="3">
        <f>IF(BL$3=0,0,INDEX(Sheet1!RawDataCols,$C76,BL$5)*$R76)</f>
        <v>57.75</v>
      </c>
      <c r="BM76" s="3">
        <f>IF(BM$3=0,0,INDEX(Sheet1!RawDataCols,$C76,BM$5)*$R76)</f>
        <v>22.48</v>
      </c>
      <c r="BN76" s="3">
        <f>IF(BN$3=0,0,INDEX(Sheet1!RawDataCols,$C76,BN$5)*$R76)</f>
        <v>14.147500000000001</v>
      </c>
      <c r="BO76" s="3">
        <f>IF(BO$3=0,0,INDEX(Sheet1!RawDataCols,$C76,BO$5)*$R76)</f>
        <v>13.977499999999999</v>
      </c>
      <c r="BP76" s="3">
        <f>IF(BP$3=0,0,INDEX(Sheet1!RawDataCols,$C76,BP$5)*$R76)</f>
        <v>834</v>
      </c>
      <c r="BQ76" s="3">
        <f t="shared" si="30"/>
        <v>0</v>
      </c>
      <c r="BR76" s="3">
        <f t="shared" si="31"/>
        <v>0</v>
      </c>
      <c r="BS76" s="3">
        <f t="shared" si="32"/>
        <v>0</v>
      </c>
      <c r="BT76" s="3">
        <f t="shared" si="33"/>
        <v>273</v>
      </c>
      <c r="BU76" s="3" t="str">
        <f>INDEX(Sheet1!$BS$2:$BS$1000,MATCH($A76,Sheet1!$A$2:$A$1000,0))</f>
        <v>09</v>
      </c>
      <c r="BV76" s="3">
        <f>INDEX(Sheet1!$BT$2:$BT$1000,MATCH($A76,Sheet1!$A$2:$A$1000,0))</f>
        <v>273</v>
      </c>
    </row>
    <row r="77" spans="1:74" x14ac:dyDescent="0.2">
      <c r="A77" s="11" t="s">
        <v>608</v>
      </c>
      <c r="B77" s="3">
        <f>MATCH($A77,Sheet1!ACCOUNTNO,0)</f>
        <v>116</v>
      </c>
      <c r="C77" s="3">
        <f t="shared" si="24"/>
        <v>116</v>
      </c>
      <c r="D77" s="3" t="str">
        <f>IF(D$3=0,0,INDEX(Sheet1!RawDataCols,$C77,D$5))</f>
        <v>22340G12</v>
      </c>
      <c r="E77" s="3" t="str">
        <f>IF(E$3=0,0,INDEX(Sheet1!RawDataCols,$C77,E$5))</f>
        <v xml:space="preserve">22340          </v>
      </c>
      <c r="F77" s="3" t="str">
        <f>IF(F$3=0,0,INDEX(Sheet1!RawDataCols,$C77,F$5))</f>
        <v xml:space="preserve">G12            </v>
      </c>
      <c r="G77" s="3" t="str">
        <f>IF(G$3=0,0,INDEX(Sheet1!RawDataCols,$C77,G$5))</f>
        <v xml:space="preserve">               </v>
      </c>
      <c r="H77" s="3" t="str">
        <f>IF(H$3=0,0,INDEX(Sheet1!RawDataCols,$C77,H$5))</f>
        <v xml:space="preserve">               </v>
      </c>
      <c r="I77" s="3" t="str">
        <f>IF(I$3=0,0,INDEX(Sheet1!RawDataCols,$C77,I$5))</f>
        <v xml:space="preserve">               </v>
      </c>
      <c r="J77" s="3" t="str">
        <f>IF(J$3=0,0,INDEX(Sheet1!RawDataCols,$C77,J$5))</f>
        <v xml:space="preserve">               </v>
      </c>
      <c r="K77" s="3" t="str">
        <f>IF(K$3=0,0,INDEX(Sheet1!RawDataCols,$C77,K$5))</f>
        <v xml:space="preserve">               </v>
      </c>
      <c r="L77" s="3" t="str">
        <f>IF(L$3=0,0,INDEX(Sheet1!RawDataCols,$C77,L$5))</f>
        <v xml:space="preserve">               </v>
      </c>
      <c r="M77" s="3" t="str">
        <f>IF(M$3=0,0,INDEX(Sheet1!RawDataCols,$C77,M$5))</f>
        <v xml:space="preserve">F012  </v>
      </c>
      <c r="N77" s="3" t="str">
        <f>IF(N$3=0,0,INDEX(Sheet1!RawDataCols,$C77,N$5))</f>
        <v>Flowers &amp; Decorations-TAR</v>
      </c>
      <c r="O77" s="3">
        <f>INDEX(Sheet1!RawDataCols,$C77,O$5)</f>
        <v>13</v>
      </c>
      <c r="P77" s="3" t="str">
        <f>INDEX(Sheet1!RawDataCols,$C77,P$5)</f>
        <v>Cost and Expenses</v>
      </c>
      <c r="Q77" s="3" t="str">
        <f>IF(Q$3=0,0,INDEX(Sheet1!RawDataCols,$C77,Q$5))</f>
        <v>I</v>
      </c>
      <c r="R77" s="3">
        <f t="shared" si="25"/>
        <v>1</v>
      </c>
      <c r="S77" s="3">
        <f t="shared" si="26"/>
        <v>-1</v>
      </c>
      <c r="T77" s="3">
        <f>IF(T$3=0,0,INDEX(Sheet1!RawDataCols,$C77,T$5)*$R77)</f>
        <v>0</v>
      </c>
      <c r="U77" s="3">
        <f>IF(U$3=0,0,INDEX(Sheet1!RawDataCols,$C77,U$5)*$R77)</f>
        <v>0</v>
      </c>
      <c r="V77" s="3">
        <f>IF(V$3=0,0,INDEX(Sheet1!RawDataCols,$C77,V$5)*$R77)</f>
        <v>0</v>
      </c>
      <c r="W77" s="3">
        <f>IF(W$3=0,0,INDEX(Sheet1!RawDataCols,$C77,W$5)*$R77)</f>
        <v>0</v>
      </c>
      <c r="X77" s="3">
        <f>IF(X$3=0,0,INDEX(Sheet1!RawDataCols,$C77,X$5)*$R77)</f>
        <v>0</v>
      </c>
      <c r="Y77" s="3">
        <f>IF(Y$3=0,0,INDEX(Sheet1!RawDataCols,$C77,Y$5)*$R77)</f>
        <v>0</v>
      </c>
      <c r="Z77" s="3">
        <f>IF(Z$3=0,0,INDEX(Sheet1!RawDataCols,$C77,Z$5)*$R77)</f>
        <v>0</v>
      </c>
      <c r="AA77" s="3">
        <f>IF(AA$3=0,0,INDEX(Sheet1!RawDataCols,$C77,AA$5)*$R77)</f>
        <v>0</v>
      </c>
      <c r="AB77" s="3">
        <f>IF(AB$3=0,0,INDEX(Sheet1!RawDataCols,$C77,AB$5)*$R77)</f>
        <v>0</v>
      </c>
      <c r="AC77" s="3">
        <f>IF(AC$3=0,0,INDEX(Sheet1!RawDataCols,$C77,AC$5)*$R77)</f>
        <v>0</v>
      </c>
      <c r="AD77" s="3">
        <f>IF(AD$3=0,0,INDEX(Sheet1!RawDataCols,$C77,AD$5)*$R77)</f>
        <v>0</v>
      </c>
      <c r="AE77" s="3">
        <f>IF(AE$3=0,0,INDEX(Sheet1!RawDataCols,$C77,AE$5)*$R77)</f>
        <v>0</v>
      </c>
      <c r="AF77" s="3">
        <f>IF(AF$3=0,0,INDEX(Sheet1!RawDataCols,$C77,AF$5)*$R77)</f>
        <v>0</v>
      </c>
      <c r="AG77" s="3">
        <f>IF(AG$3=0,0,INDEX(Sheet1!RawDataCols,$C77,AG$5)*$R77)</f>
        <v>0</v>
      </c>
      <c r="AH77" s="3">
        <f>IF(AH$3=0,0,INDEX(Sheet1!RawDataCols,$C77,AH$5)*$R77)</f>
        <v>0</v>
      </c>
      <c r="AI77" s="3">
        <f>IF(AI$3=0,0,INDEX(Sheet1!RawDataCols,$C77,AI$5)*$R77)</f>
        <v>0</v>
      </c>
      <c r="AJ77" s="3">
        <f>IF(AJ$3=0,0,INDEX(Sheet1!RawDataCols,$C77,AJ$5)*$R77)</f>
        <v>0</v>
      </c>
      <c r="AK77" s="3">
        <f>IF(AK$3=0,0,INDEX(Sheet1!RawDataCols,$C77,AK$5)*$R77)</f>
        <v>0</v>
      </c>
      <c r="AL77" s="3">
        <f>IF(AL$3=0,0,INDEX(Sheet1!RawDataCols,$C77,AL$5)*$R77)</f>
        <v>48.18</v>
      </c>
      <c r="AM77" s="3">
        <f>IF(AM$3=0,0,INDEX(Sheet1!RawDataCols,$C77,AM$5)*$R77)</f>
        <v>0</v>
      </c>
      <c r="AN77" s="3">
        <f>IF(AN$3=0,0,INDEX(Sheet1!RawDataCols,$C77,AN$5)*$R77)</f>
        <v>0</v>
      </c>
      <c r="AO77" s="3">
        <f>IF(AO$3=0,0,INDEX(Sheet1!RawDataCols,$C77,AO$5)*$R77)</f>
        <v>0</v>
      </c>
      <c r="AP77" s="3">
        <f>IF(AP$3=0,0,INDEX(Sheet1!RawDataCols,$C77,AP$5)*$R77)</f>
        <v>0</v>
      </c>
      <c r="AQ77" s="3">
        <f>IF(AQ$3=0,0,INDEX(Sheet1!RawDataCols,$C77,AQ$5)*$R77)</f>
        <v>0</v>
      </c>
      <c r="AR77" s="3">
        <f>IF(AR$3=0,0,INDEX(Sheet1!RawDataCols,$C77,AR$5)*$R77)</f>
        <v>0</v>
      </c>
      <c r="AS77" s="3">
        <f>IF(AS$3=0,0,INDEX(Sheet1!RawDataCols,$C77,AS$5)*$R77)</f>
        <v>0</v>
      </c>
      <c r="AT77" s="3">
        <f>IF(AT$3=0,0,INDEX(Sheet1!RawDataCols,$C77,AT$5)*$R77)</f>
        <v>0</v>
      </c>
      <c r="AU77" s="3">
        <f>IF(AU$3=0,0,INDEX(Sheet1!RawDataCols,$C77,AU$5)*$R77)</f>
        <v>0</v>
      </c>
      <c r="AV77" s="3">
        <f>IF(AV$3=0,0,INDEX(Sheet1!RawDataCols,$C77,AV$5)*$R77)</f>
        <v>0</v>
      </c>
      <c r="AW77" s="3">
        <f>IF(AW$3=0,0,INDEX(Sheet1!RawDataCols,$C77,AW$5)*$R77)</f>
        <v>0</v>
      </c>
      <c r="AX77" s="3">
        <f>IF(AX$3=0,0,INDEX(Sheet1!RawDataCols,$C77,AX$5)*$R77)</f>
        <v>0</v>
      </c>
      <c r="AY77" s="3">
        <f>IF(AY$3=0,0,INDEX(Sheet1!RawDataCols,$C77,AY$5)*$R77)</f>
        <v>0</v>
      </c>
      <c r="AZ77" s="3">
        <f>IF(AZ$3=0,0,INDEX(Sheet1!RawDataCols,$C77,AZ$5)*$R77)</f>
        <v>0</v>
      </c>
      <c r="BA77" s="3">
        <f>IF(BA$3=0,0,INDEX(Sheet1!RawDataCols,$C77,BA$5)*$R77)</f>
        <v>0</v>
      </c>
      <c r="BB77" s="3">
        <f>IF(BB$3=0,0,INDEX(Sheet1!RawDataCols,$C77,BB$5)*$R77)</f>
        <v>0</v>
      </c>
      <c r="BC77" s="3">
        <f>IF(BC$3=0,0,INDEX(Sheet1!RawDataCols,$C77,BC$5)*$R77)</f>
        <v>0</v>
      </c>
      <c r="BD77" s="3">
        <f>IF(BD$3=0,0,INDEX(Sheet1!RawDataCols,$C77,BD$5)*$R77)</f>
        <v>0</v>
      </c>
      <c r="BE77" s="3">
        <f>IF(BE$3=0,0,INDEX(Sheet1!RawDataCols,$C77,BE$5)*$R77)</f>
        <v>0</v>
      </c>
      <c r="BF77" s="3">
        <f>IF(BF$3=0,0,INDEX(Sheet1!RawDataCols,$C77,BF$5)*$R77)</f>
        <v>0</v>
      </c>
      <c r="BG77" s="179">
        <f>IF(BG$3=0,0,INDEX(Sheet1!RawDataCols,$C77,BG$5)*$R77)</f>
        <v>0</v>
      </c>
      <c r="BH77" s="33">
        <f t="shared" si="27"/>
        <v>0</v>
      </c>
      <c r="BI77" s="33">
        <f t="shared" si="28"/>
        <v>0</v>
      </c>
      <c r="BJ77" s="33">
        <f t="shared" si="29"/>
        <v>48.18</v>
      </c>
      <c r="BK77" s="3">
        <f>IF(BK$3=0,0,INDEX(Sheet1!RawDataCols,$C77,BK$5)*$R77)</f>
        <v>0</v>
      </c>
      <c r="BL77" s="3">
        <f>IF(BL$3=0,0,INDEX(Sheet1!RawDataCols,$C77,BL$5)*$R77)</f>
        <v>13.124375000000001</v>
      </c>
      <c r="BM77" s="3">
        <f>IF(BM$3=0,0,INDEX(Sheet1!RawDataCols,$C77,BM$5)*$R77)</f>
        <v>7.3806250000000002</v>
      </c>
      <c r="BN77" s="3">
        <f>IF(BN$3=0,0,INDEX(Sheet1!RawDataCols,$C77,BN$5)*$R77)</f>
        <v>3.5962499999999999</v>
      </c>
      <c r="BO77" s="3">
        <f>IF(BO$3=0,0,INDEX(Sheet1!RawDataCols,$C77,BO$5)*$R77)</f>
        <v>8.0962499999999995</v>
      </c>
      <c r="BP77" s="3">
        <f>IF(BP$3=0,0,INDEX(Sheet1!RawDataCols,$C77,BP$5)*$R77)</f>
        <v>161.81</v>
      </c>
      <c r="BQ77" s="3">
        <f t="shared" si="30"/>
        <v>0</v>
      </c>
      <c r="BR77" s="3">
        <f t="shared" si="31"/>
        <v>0</v>
      </c>
      <c r="BS77" s="3">
        <f t="shared" si="32"/>
        <v>0</v>
      </c>
      <c r="BT77" s="3">
        <f t="shared" si="33"/>
        <v>0</v>
      </c>
      <c r="BU77" s="3" t="str">
        <f>INDEX(Sheet1!$BS$2:$BS$1000,MATCH($A77,Sheet1!$A$2:$A$1000,0))</f>
        <v>09</v>
      </c>
      <c r="BV77" s="3">
        <f>INDEX(Sheet1!$BT$2:$BT$1000,MATCH($A77,Sheet1!$A$2:$A$1000,0))</f>
        <v>0</v>
      </c>
    </row>
    <row r="78" spans="1:74" x14ac:dyDescent="0.2">
      <c r="A78" s="11" t="s">
        <v>609</v>
      </c>
      <c r="B78" s="3">
        <f>MATCH($A78,Sheet1!ACCOUNTNO,0)</f>
        <v>117</v>
      </c>
      <c r="C78" s="3">
        <f t="shared" si="24"/>
        <v>117</v>
      </c>
      <c r="D78" s="3" t="str">
        <f>IF(D$3=0,0,INDEX(Sheet1!RawDataCols,$C78,D$5))</f>
        <v>22360G12</v>
      </c>
      <c r="E78" s="3" t="str">
        <f>IF(E$3=0,0,INDEX(Sheet1!RawDataCols,$C78,E$5))</f>
        <v xml:space="preserve">22360          </v>
      </c>
      <c r="F78" s="3" t="str">
        <f>IF(F$3=0,0,INDEX(Sheet1!RawDataCols,$C78,F$5))</f>
        <v xml:space="preserve">G12            </v>
      </c>
      <c r="G78" s="3" t="str">
        <f>IF(G$3=0,0,INDEX(Sheet1!RawDataCols,$C78,G$5))</f>
        <v xml:space="preserve">               </v>
      </c>
      <c r="H78" s="3" t="str">
        <f>IF(H$3=0,0,INDEX(Sheet1!RawDataCols,$C78,H$5))</f>
        <v xml:space="preserve">               </v>
      </c>
      <c r="I78" s="3" t="str">
        <f>IF(I$3=0,0,INDEX(Sheet1!RawDataCols,$C78,I$5))</f>
        <v xml:space="preserve">               </v>
      </c>
      <c r="J78" s="3" t="str">
        <f>IF(J$3=0,0,INDEX(Sheet1!RawDataCols,$C78,J$5))</f>
        <v xml:space="preserve">               </v>
      </c>
      <c r="K78" s="3" t="str">
        <f>IF(K$3=0,0,INDEX(Sheet1!RawDataCols,$C78,K$5))</f>
        <v xml:space="preserve">               </v>
      </c>
      <c r="L78" s="3" t="str">
        <f>IF(L$3=0,0,INDEX(Sheet1!RawDataCols,$C78,L$5))</f>
        <v xml:space="preserve">               </v>
      </c>
      <c r="M78" s="3" t="str">
        <f>IF(M$3=0,0,INDEX(Sheet1!RawDataCols,$C78,M$5))</f>
        <v xml:space="preserve">F012  </v>
      </c>
      <c r="N78" s="3" t="str">
        <f>IF(N$3=0,0,INDEX(Sheet1!RawDataCols,$C78,N$5))</f>
        <v>Fringe Benefits Tax Payable-TAR</v>
      </c>
      <c r="O78" s="3">
        <f>INDEX(Sheet1!RawDataCols,$C78,O$5)</f>
        <v>13</v>
      </c>
      <c r="P78" s="3" t="str">
        <f>INDEX(Sheet1!RawDataCols,$C78,P$5)</f>
        <v>Cost and Expenses</v>
      </c>
      <c r="Q78" s="3" t="str">
        <f>IF(Q$3=0,0,INDEX(Sheet1!RawDataCols,$C78,Q$5))</f>
        <v>I</v>
      </c>
      <c r="R78" s="3">
        <f t="shared" si="25"/>
        <v>1</v>
      </c>
      <c r="S78" s="3">
        <f t="shared" si="26"/>
        <v>-1</v>
      </c>
      <c r="T78" s="3">
        <f>IF(T$3=0,0,INDEX(Sheet1!RawDataCols,$C78,T$5)*$R78)</f>
        <v>0</v>
      </c>
      <c r="U78" s="3">
        <f>IF(U$3=0,0,INDEX(Sheet1!RawDataCols,$C78,U$5)*$R78)</f>
        <v>0</v>
      </c>
      <c r="V78" s="3">
        <f>IF(V$3=0,0,INDEX(Sheet1!RawDataCols,$C78,V$5)*$R78)</f>
        <v>0</v>
      </c>
      <c r="W78" s="3">
        <f>IF(W$3=0,0,INDEX(Sheet1!RawDataCols,$C78,W$5)*$R78)</f>
        <v>0</v>
      </c>
      <c r="X78" s="3">
        <f>IF(X$3=0,0,INDEX(Sheet1!RawDataCols,$C78,X$5)*$R78)</f>
        <v>0</v>
      </c>
      <c r="Y78" s="3">
        <f>IF(Y$3=0,0,INDEX(Sheet1!RawDataCols,$C78,Y$5)*$R78)</f>
        <v>0</v>
      </c>
      <c r="Z78" s="3">
        <f>IF(Z$3=0,0,INDEX(Sheet1!RawDataCols,$C78,Z$5)*$R78)</f>
        <v>0</v>
      </c>
      <c r="AA78" s="3">
        <f>IF(AA$3=0,0,INDEX(Sheet1!RawDataCols,$C78,AA$5)*$R78)</f>
        <v>0</v>
      </c>
      <c r="AB78" s="3">
        <f>IF(AB$3=0,0,INDEX(Sheet1!RawDataCols,$C78,AB$5)*$R78)</f>
        <v>0</v>
      </c>
      <c r="AC78" s="3">
        <f>IF(AC$3=0,0,INDEX(Sheet1!RawDataCols,$C78,AC$5)*$R78)</f>
        <v>0</v>
      </c>
      <c r="AD78" s="3">
        <f>IF(AD$3=0,0,INDEX(Sheet1!RawDataCols,$C78,AD$5)*$R78)</f>
        <v>0</v>
      </c>
      <c r="AE78" s="3">
        <f>IF(AE$3=0,0,INDEX(Sheet1!RawDataCols,$C78,AE$5)*$R78)</f>
        <v>0</v>
      </c>
      <c r="AF78" s="3">
        <f>IF(AF$3=0,0,INDEX(Sheet1!RawDataCols,$C78,AF$5)*$R78)</f>
        <v>0</v>
      </c>
      <c r="AG78" s="3">
        <f>IF(AG$3=0,0,INDEX(Sheet1!RawDataCols,$C78,AG$5)*$R78)</f>
        <v>0</v>
      </c>
      <c r="AH78" s="3">
        <f>IF(AH$3=0,0,INDEX(Sheet1!RawDataCols,$C78,AH$5)*$R78)</f>
        <v>0</v>
      </c>
      <c r="AI78" s="3">
        <f>IF(AI$3=0,0,INDEX(Sheet1!RawDataCols,$C78,AI$5)*$R78)</f>
        <v>542.77</v>
      </c>
      <c r="AJ78" s="3">
        <f>IF(AJ$3=0,0,INDEX(Sheet1!RawDataCols,$C78,AJ$5)*$R78)</f>
        <v>0</v>
      </c>
      <c r="AK78" s="3">
        <f>IF(AK$3=0,0,INDEX(Sheet1!RawDataCols,$C78,AK$5)*$R78)</f>
        <v>0</v>
      </c>
      <c r="AL78" s="3">
        <f>IF(AL$3=0,0,INDEX(Sheet1!RawDataCols,$C78,AL$5)*$R78)</f>
        <v>0</v>
      </c>
      <c r="AM78" s="3">
        <f>IF(AM$3=0,0,INDEX(Sheet1!RawDataCols,$C78,AM$5)*$R78)</f>
        <v>492.56</v>
      </c>
      <c r="AN78" s="3">
        <f>IF(AN$3=0,0,INDEX(Sheet1!RawDataCols,$C78,AN$5)*$R78)</f>
        <v>492.56</v>
      </c>
      <c r="AO78" s="3">
        <f>IF(AO$3=0,0,INDEX(Sheet1!RawDataCols,$C78,AO$5)*$R78)</f>
        <v>0</v>
      </c>
      <c r="AP78" s="3">
        <f>IF(AP$3=0,0,INDEX(Sheet1!RawDataCols,$C78,AP$5)*$R78)</f>
        <v>0</v>
      </c>
      <c r="AQ78" s="3">
        <f>IF(AQ$3=0,0,INDEX(Sheet1!RawDataCols,$C78,AQ$5)*$R78)</f>
        <v>0</v>
      </c>
      <c r="AR78" s="3">
        <f>IF(AR$3=0,0,INDEX(Sheet1!RawDataCols,$C78,AR$5)*$R78)</f>
        <v>0</v>
      </c>
      <c r="AS78" s="3">
        <f>IF(AS$3=0,0,INDEX(Sheet1!RawDataCols,$C78,AS$5)*$R78)</f>
        <v>0</v>
      </c>
      <c r="AT78" s="3">
        <f>IF(AT$3=0,0,INDEX(Sheet1!RawDataCols,$C78,AT$5)*$R78)</f>
        <v>0</v>
      </c>
      <c r="AU78" s="3">
        <f>IF(AU$3=0,0,INDEX(Sheet1!RawDataCols,$C78,AU$5)*$R78)</f>
        <v>0</v>
      </c>
      <c r="AV78" s="3">
        <f>IF(AV$3=0,0,INDEX(Sheet1!RawDataCols,$C78,AV$5)*$R78)</f>
        <v>0</v>
      </c>
      <c r="AW78" s="3">
        <f>IF(AW$3=0,0,INDEX(Sheet1!RawDataCols,$C78,AW$5)*$R78)</f>
        <v>0</v>
      </c>
      <c r="AX78" s="3">
        <f>IF(AX$3=0,0,INDEX(Sheet1!RawDataCols,$C78,AX$5)*$R78)</f>
        <v>0</v>
      </c>
      <c r="AY78" s="3">
        <f>IF(AY$3=0,0,INDEX(Sheet1!RawDataCols,$C78,AY$5)*$R78)</f>
        <v>0</v>
      </c>
      <c r="AZ78" s="3">
        <f>IF(AZ$3=0,0,INDEX(Sheet1!RawDataCols,$C78,AZ$5)*$R78)</f>
        <v>0</v>
      </c>
      <c r="BA78" s="3">
        <f>IF(BA$3=0,0,INDEX(Sheet1!RawDataCols,$C78,BA$5)*$R78)</f>
        <v>0</v>
      </c>
      <c r="BB78" s="3">
        <f>IF(BB$3=0,0,INDEX(Sheet1!RawDataCols,$C78,BB$5)*$R78)</f>
        <v>0</v>
      </c>
      <c r="BC78" s="3">
        <f>IF(BC$3=0,0,INDEX(Sheet1!RawDataCols,$C78,BC$5)*$R78)</f>
        <v>0</v>
      </c>
      <c r="BD78" s="3">
        <f>IF(BD$3=0,0,INDEX(Sheet1!RawDataCols,$C78,BD$5)*$R78)</f>
        <v>0</v>
      </c>
      <c r="BE78" s="3">
        <f>IF(BE$3=0,0,INDEX(Sheet1!RawDataCols,$C78,BE$5)*$R78)</f>
        <v>0</v>
      </c>
      <c r="BF78" s="3">
        <f>IF(BF$3=0,0,INDEX(Sheet1!RawDataCols,$C78,BF$5)*$R78)</f>
        <v>0</v>
      </c>
      <c r="BG78" s="179">
        <f>IF(BG$3=0,0,INDEX(Sheet1!RawDataCols,$C78,BG$5)*$R78)</f>
        <v>0</v>
      </c>
      <c r="BH78" s="33">
        <f t="shared" si="27"/>
        <v>492.56</v>
      </c>
      <c r="BI78" s="33">
        <f t="shared" si="28"/>
        <v>492.56</v>
      </c>
      <c r="BJ78" s="33">
        <f t="shared" si="29"/>
        <v>542.77</v>
      </c>
      <c r="BK78" s="3">
        <f>IF(BK$3=0,0,INDEX(Sheet1!RawDataCols,$C78,BK$5)*$R78)</f>
        <v>30.785</v>
      </c>
      <c r="BL78" s="3">
        <f>IF(BL$3=0,0,INDEX(Sheet1!RawDataCols,$C78,BL$5)*$R78)</f>
        <v>33.923124999999999</v>
      </c>
      <c r="BM78" s="3">
        <f>IF(BM$3=0,0,INDEX(Sheet1!RawDataCols,$C78,BM$5)*$R78)</f>
        <v>13.306875</v>
      </c>
      <c r="BN78" s="3">
        <f>IF(BN$3=0,0,INDEX(Sheet1!RawDataCols,$C78,BN$5)*$R78)</f>
        <v>3.0106250000000001</v>
      </c>
      <c r="BO78" s="3">
        <f>IF(BO$3=0,0,INDEX(Sheet1!RawDataCols,$C78,BO$5)*$R78)</f>
        <v>31.52375</v>
      </c>
      <c r="BP78" s="3">
        <f>IF(BP$3=0,0,INDEX(Sheet1!RawDataCols,$C78,BP$5)*$R78)</f>
        <v>0</v>
      </c>
      <c r="BQ78" s="3">
        <f t="shared" si="30"/>
        <v>0</v>
      </c>
      <c r="BR78" s="3">
        <f t="shared" si="31"/>
        <v>0</v>
      </c>
      <c r="BS78" s="3">
        <f t="shared" si="32"/>
        <v>492.56</v>
      </c>
      <c r="BT78" s="3">
        <f t="shared" si="33"/>
        <v>492.56</v>
      </c>
      <c r="BU78" s="3" t="str">
        <f>INDEX(Sheet1!$BS$2:$BS$1000,MATCH($A78,Sheet1!$A$2:$A$1000,0))</f>
        <v>09</v>
      </c>
      <c r="BV78" s="3">
        <f>INDEX(Sheet1!$BT$2:$BT$1000,MATCH($A78,Sheet1!$A$2:$A$1000,0))</f>
        <v>492.56</v>
      </c>
    </row>
    <row r="79" spans="1:74" x14ac:dyDescent="0.2">
      <c r="A79" s="11" t="s">
        <v>610</v>
      </c>
      <c r="B79" s="3">
        <f>MATCH($A79,Sheet1!ACCOUNTNO,0)</f>
        <v>119</v>
      </c>
      <c r="C79" s="3">
        <f t="shared" si="24"/>
        <v>119</v>
      </c>
      <c r="D79" s="3" t="str">
        <f>IF(D$3=0,0,INDEX(Sheet1!RawDataCols,$C79,D$5))</f>
        <v>22400G12</v>
      </c>
      <c r="E79" s="3" t="str">
        <f>IF(E$3=0,0,INDEX(Sheet1!RawDataCols,$C79,E$5))</f>
        <v xml:space="preserve">22400          </v>
      </c>
      <c r="F79" s="3" t="str">
        <f>IF(F$3=0,0,INDEX(Sheet1!RawDataCols,$C79,F$5))</f>
        <v xml:space="preserve">G12            </v>
      </c>
      <c r="G79" s="3" t="str">
        <f>IF(G$3=0,0,INDEX(Sheet1!RawDataCols,$C79,G$5))</f>
        <v xml:space="preserve">               </v>
      </c>
      <c r="H79" s="3" t="str">
        <f>IF(H$3=0,0,INDEX(Sheet1!RawDataCols,$C79,H$5))</f>
        <v xml:space="preserve">               </v>
      </c>
      <c r="I79" s="3" t="str">
        <f>IF(I$3=0,0,INDEX(Sheet1!RawDataCols,$C79,I$5))</f>
        <v xml:space="preserve">               </v>
      </c>
      <c r="J79" s="3" t="str">
        <f>IF(J$3=0,0,INDEX(Sheet1!RawDataCols,$C79,J$5))</f>
        <v xml:space="preserve">               </v>
      </c>
      <c r="K79" s="3" t="str">
        <f>IF(K$3=0,0,INDEX(Sheet1!RawDataCols,$C79,K$5))</f>
        <v xml:space="preserve">               </v>
      </c>
      <c r="L79" s="3" t="str">
        <f>IF(L$3=0,0,INDEX(Sheet1!RawDataCols,$C79,L$5))</f>
        <v xml:space="preserve">               </v>
      </c>
      <c r="M79" s="3" t="str">
        <f>IF(M$3=0,0,INDEX(Sheet1!RawDataCols,$C79,M$5))</f>
        <v xml:space="preserve">F012  </v>
      </c>
      <c r="N79" s="3" t="str">
        <f>IF(N$3=0,0,INDEX(Sheet1!RawDataCols,$C79,N$5))</f>
        <v>Gifts-TAR</v>
      </c>
      <c r="O79" s="3">
        <f>INDEX(Sheet1!RawDataCols,$C79,O$5)</f>
        <v>13</v>
      </c>
      <c r="P79" s="3" t="str">
        <f>INDEX(Sheet1!RawDataCols,$C79,P$5)</f>
        <v>Cost and Expenses</v>
      </c>
      <c r="Q79" s="3" t="str">
        <f>IF(Q$3=0,0,INDEX(Sheet1!RawDataCols,$C79,Q$5))</f>
        <v>I</v>
      </c>
      <c r="R79" s="3">
        <f t="shared" si="25"/>
        <v>1</v>
      </c>
      <c r="S79" s="3">
        <f t="shared" si="26"/>
        <v>-1</v>
      </c>
      <c r="T79" s="3">
        <f>IF(T$3=0,0,INDEX(Sheet1!RawDataCols,$C79,T$5)*$R79)</f>
        <v>0</v>
      </c>
      <c r="U79" s="3">
        <f>IF(U$3=0,0,INDEX(Sheet1!RawDataCols,$C79,U$5)*$R79)</f>
        <v>0</v>
      </c>
      <c r="V79" s="3">
        <f>IF(V$3=0,0,INDEX(Sheet1!RawDataCols,$C79,V$5)*$R79)</f>
        <v>0</v>
      </c>
      <c r="W79" s="3">
        <f>IF(W$3=0,0,INDEX(Sheet1!RawDataCols,$C79,W$5)*$R79)</f>
        <v>0</v>
      </c>
      <c r="X79" s="3">
        <f>IF(X$3=0,0,INDEX(Sheet1!RawDataCols,$C79,X$5)*$R79)</f>
        <v>0</v>
      </c>
      <c r="Y79" s="3">
        <f>IF(Y$3=0,0,INDEX(Sheet1!RawDataCols,$C79,Y$5)*$R79)</f>
        <v>0</v>
      </c>
      <c r="Z79" s="3">
        <f>IF(Z$3=0,0,INDEX(Sheet1!RawDataCols,$C79,Z$5)*$R79)</f>
        <v>0</v>
      </c>
      <c r="AA79" s="3">
        <f>IF(AA$3=0,0,INDEX(Sheet1!RawDataCols,$C79,AA$5)*$R79)</f>
        <v>0</v>
      </c>
      <c r="AB79" s="3">
        <f>IF(AB$3=0,0,INDEX(Sheet1!RawDataCols,$C79,AB$5)*$R79)</f>
        <v>0</v>
      </c>
      <c r="AC79" s="3">
        <f>IF(AC$3=0,0,INDEX(Sheet1!RawDataCols,$C79,AC$5)*$R79)</f>
        <v>0</v>
      </c>
      <c r="AD79" s="3">
        <f>IF(AD$3=0,0,INDEX(Sheet1!RawDataCols,$C79,AD$5)*$R79)</f>
        <v>0</v>
      </c>
      <c r="AE79" s="3">
        <f>IF(AE$3=0,0,INDEX(Sheet1!RawDataCols,$C79,AE$5)*$R79)</f>
        <v>0</v>
      </c>
      <c r="AF79" s="3">
        <f>IF(AF$3=0,0,INDEX(Sheet1!RawDataCols,$C79,AF$5)*$R79)</f>
        <v>0</v>
      </c>
      <c r="AG79" s="3">
        <f>IF(AG$3=0,0,INDEX(Sheet1!RawDataCols,$C79,AG$5)*$R79)</f>
        <v>0</v>
      </c>
      <c r="AH79" s="3">
        <f>IF(AH$3=0,0,INDEX(Sheet1!RawDataCols,$C79,AH$5)*$R79)</f>
        <v>0</v>
      </c>
      <c r="AI79" s="3">
        <f>IF(AI$3=0,0,INDEX(Sheet1!RawDataCols,$C79,AI$5)*$R79)</f>
        <v>0</v>
      </c>
      <c r="AJ79" s="3">
        <f>IF(AJ$3=0,0,INDEX(Sheet1!RawDataCols,$C79,AJ$5)*$R79)</f>
        <v>287.5</v>
      </c>
      <c r="AK79" s="3">
        <f>IF(AK$3=0,0,INDEX(Sheet1!RawDataCols,$C79,AK$5)*$R79)</f>
        <v>0</v>
      </c>
      <c r="AL79" s="3">
        <f>IF(AL$3=0,0,INDEX(Sheet1!RawDataCols,$C79,AL$5)*$R79)</f>
        <v>0</v>
      </c>
      <c r="AM79" s="3">
        <f>IF(AM$3=0,0,INDEX(Sheet1!RawDataCols,$C79,AM$5)*$R79)</f>
        <v>49.91</v>
      </c>
      <c r="AN79" s="3">
        <f>IF(AN$3=0,0,INDEX(Sheet1!RawDataCols,$C79,AN$5)*$R79)</f>
        <v>49.91</v>
      </c>
      <c r="AO79" s="3">
        <f>IF(AO$3=0,0,INDEX(Sheet1!RawDataCols,$C79,AO$5)*$R79)</f>
        <v>0</v>
      </c>
      <c r="AP79" s="3">
        <f>IF(AP$3=0,0,INDEX(Sheet1!RawDataCols,$C79,AP$5)*$R79)</f>
        <v>0</v>
      </c>
      <c r="AQ79" s="3">
        <f>IF(AQ$3=0,0,INDEX(Sheet1!RawDataCols,$C79,AQ$5)*$R79)</f>
        <v>0</v>
      </c>
      <c r="AR79" s="3">
        <f>IF(AR$3=0,0,INDEX(Sheet1!RawDataCols,$C79,AR$5)*$R79)</f>
        <v>0</v>
      </c>
      <c r="AS79" s="3">
        <f>IF(AS$3=0,0,INDEX(Sheet1!RawDataCols,$C79,AS$5)*$R79)</f>
        <v>0</v>
      </c>
      <c r="AT79" s="3">
        <f>IF(AT$3=0,0,INDEX(Sheet1!RawDataCols,$C79,AT$5)*$R79)</f>
        <v>0</v>
      </c>
      <c r="AU79" s="3">
        <f>IF(AU$3=0,0,INDEX(Sheet1!RawDataCols,$C79,AU$5)*$R79)</f>
        <v>0</v>
      </c>
      <c r="AV79" s="3">
        <f>IF(AV$3=0,0,INDEX(Sheet1!RawDataCols,$C79,AV$5)*$R79)</f>
        <v>0</v>
      </c>
      <c r="AW79" s="3">
        <f>IF(AW$3=0,0,INDEX(Sheet1!RawDataCols,$C79,AW$5)*$R79)</f>
        <v>0</v>
      </c>
      <c r="AX79" s="3">
        <f>IF(AX$3=0,0,INDEX(Sheet1!RawDataCols,$C79,AX$5)*$R79)</f>
        <v>0</v>
      </c>
      <c r="AY79" s="3">
        <f>IF(AY$3=0,0,INDEX(Sheet1!RawDataCols,$C79,AY$5)*$R79)</f>
        <v>0</v>
      </c>
      <c r="AZ79" s="3">
        <f>IF(AZ$3=0,0,INDEX(Sheet1!RawDataCols,$C79,AZ$5)*$R79)</f>
        <v>0</v>
      </c>
      <c r="BA79" s="3">
        <f>IF(BA$3=0,0,INDEX(Sheet1!RawDataCols,$C79,BA$5)*$R79)</f>
        <v>0</v>
      </c>
      <c r="BB79" s="3">
        <f>IF(BB$3=0,0,INDEX(Sheet1!RawDataCols,$C79,BB$5)*$R79)</f>
        <v>0</v>
      </c>
      <c r="BC79" s="3">
        <f>IF(BC$3=0,0,INDEX(Sheet1!RawDataCols,$C79,BC$5)*$R79)</f>
        <v>0</v>
      </c>
      <c r="BD79" s="3">
        <f>IF(BD$3=0,0,INDEX(Sheet1!RawDataCols,$C79,BD$5)*$R79)</f>
        <v>133</v>
      </c>
      <c r="BE79" s="3">
        <f>IF(BE$3=0,0,INDEX(Sheet1!RawDataCols,$C79,BE$5)*$R79)</f>
        <v>0</v>
      </c>
      <c r="BF79" s="3">
        <f>IF(BF$3=0,0,INDEX(Sheet1!RawDataCols,$C79,BF$5)*$R79)</f>
        <v>0</v>
      </c>
      <c r="BG79" s="179">
        <f>IF(BG$3=0,0,INDEX(Sheet1!RawDataCols,$C79,BG$5)*$R79)</f>
        <v>133</v>
      </c>
      <c r="BH79" s="33">
        <f t="shared" si="27"/>
        <v>337.40999999999997</v>
      </c>
      <c r="BI79" s="33">
        <f t="shared" si="28"/>
        <v>49.91</v>
      </c>
      <c r="BJ79" s="33">
        <f t="shared" si="29"/>
        <v>133</v>
      </c>
      <c r="BK79" s="3">
        <f>IF(BK$3=0,0,INDEX(Sheet1!RawDataCols,$C79,BK$5)*$R79)</f>
        <v>3.1193749999999998</v>
      </c>
      <c r="BL79" s="3">
        <f>IF(BL$3=0,0,INDEX(Sheet1!RawDataCols,$C79,BL$5)*$R79)</f>
        <v>20.371874999999999</v>
      </c>
      <c r="BM79" s="3">
        <f>IF(BM$3=0,0,INDEX(Sheet1!RawDataCols,$C79,BM$5)*$R79)</f>
        <v>4.2612500000000004</v>
      </c>
      <c r="BN79" s="3">
        <f>IF(BN$3=0,0,INDEX(Sheet1!RawDataCols,$C79,BN$5)*$R79)</f>
        <v>23.693124999999998</v>
      </c>
      <c r="BO79" s="3">
        <f>IF(BO$3=0,0,INDEX(Sheet1!RawDataCols,$C79,BO$5)*$R79)</f>
        <v>0</v>
      </c>
      <c r="BP79" s="3">
        <f>IF(BP$3=0,0,INDEX(Sheet1!RawDataCols,$C79,BP$5)*$R79)</f>
        <v>325.95</v>
      </c>
      <c r="BQ79" s="3">
        <f t="shared" si="30"/>
        <v>0</v>
      </c>
      <c r="BR79" s="3">
        <f t="shared" si="31"/>
        <v>287.5</v>
      </c>
      <c r="BS79" s="3">
        <f t="shared" si="32"/>
        <v>49.91</v>
      </c>
      <c r="BT79" s="3">
        <f t="shared" si="33"/>
        <v>49.91</v>
      </c>
      <c r="BU79" s="3" t="str">
        <f>INDEX(Sheet1!$BS$2:$BS$1000,MATCH($A79,Sheet1!$A$2:$A$1000,0))</f>
        <v>09</v>
      </c>
      <c r="BV79" s="3">
        <f>INDEX(Sheet1!$BT$2:$BT$1000,MATCH($A79,Sheet1!$A$2:$A$1000,0))</f>
        <v>49.91</v>
      </c>
    </row>
    <row r="80" spans="1:74" x14ac:dyDescent="0.2">
      <c r="A80" s="269" t="s">
        <v>611</v>
      </c>
      <c r="B80" s="3" t="e">
        <f>MATCH($A80,Sheet1!ACCOUNTNO,0)</f>
        <v>#N/A</v>
      </c>
      <c r="C80" s="3">
        <f t="shared" si="24"/>
        <v>65000</v>
      </c>
      <c r="D80" s="3">
        <f>IF(D$3=0,0,INDEX(Sheet1!RawDataCols,$C80,D$5))</f>
        <v>0</v>
      </c>
      <c r="E80" s="3">
        <f>IF(E$3=0,0,INDEX(Sheet1!RawDataCols,$C80,E$5))</f>
        <v>0</v>
      </c>
      <c r="F80" s="3">
        <f>IF(F$3=0,0,INDEX(Sheet1!RawDataCols,$C80,F$5))</f>
        <v>0</v>
      </c>
      <c r="G80" s="3">
        <f>IF(G$3=0,0,INDEX(Sheet1!RawDataCols,$C80,G$5))</f>
        <v>0</v>
      </c>
      <c r="H80" s="3">
        <f>IF(H$3=0,0,INDEX(Sheet1!RawDataCols,$C80,H$5))</f>
        <v>0</v>
      </c>
      <c r="I80" s="3">
        <f>IF(I$3=0,0,INDEX(Sheet1!RawDataCols,$C80,I$5))</f>
        <v>0</v>
      </c>
      <c r="J80" s="3">
        <f>IF(J$3=0,0,INDEX(Sheet1!RawDataCols,$C80,J$5))</f>
        <v>0</v>
      </c>
      <c r="K80" s="3">
        <f>IF(K$3=0,0,INDEX(Sheet1!RawDataCols,$C80,K$5))</f>
        <v>0</v>
      </c>
      <c r="L80" s="3">
        <f>IF(L$3=0,0,INDEX(Sheet1!RawDataCols,$C80,L$5))</f>
        <v>0</v>
      </c>
      <c r="M80" s="3">
        <f>IF(M$3=0,0,INDEX(Sheet1!RawDataCols,$C80,M$5))</f>
        <v>0</v>
      </c>
      <c r="N80" s="3">
        <f>IF(N$3=0,0,INDEX(Sheet1!RawDataCols,$C80,N$5))</f>
        <v>0</v>
      </c>
      <c r="O80" s="3">
        <f>INDEX(Sheet1!RawDataCols,$C80,O$5)</f>
        <v>0</v>
      </c>
      <c r="P80" s="3">
        <f>INDEX(Sheet1!RawDataCols,$C80,P$5)</f>
        <v>0</v>
      </c>
      <c r="Q80" s="3">
        <f>IF(Q$3=0,0,INDEX(Sheet1!RawDataCols,$C80,Q$5))</f>
        <v>0</v>
      </c>
      <c r="R80" s="3">
        <f t="shared" si="25"/>
        <v>1</v>
      </c>
      <c r="S80" s="3">
        <f t="shared" si="26"/>
        <v>-1</v>
      </c>
      <c r="T80" s="3">
        <f>IF(T$3=0,0,INDEX(Sheet1!RawDataCols,$C80,T$5)*$R80)</f>
        <v>0</v>
      </c>
      <c r="U80" s="3">
        <f>IF(U$3=0,0,INDEX(Sheet1!RawDataCols,$C80,U$5)*$R80)</f>
        <v>0</v>
      </c>
      <c r="V80" s="3">
        <f>IF(V$3=0,0,INDEX(Sheet1!RawDataCols,$C80,V$5)*$R80)</f>
        <v>0</v>
      </c>
      <c r="W80" s="3">
        <f>IF(W$3=0,0,INDEX(Sheet1!RawDataCols,$C80,W$5)*$R80)</f>
        <v>0</v>
      </c>
      <c r="X80" s="3">
        <f>IF(X$3=0,0,INDEX(Sheet1!RawDataCols,$C80,X$5)*$R80)</f>
        <v>0</v>
      </c>
      <c r="Y80" s="3">
        <f>IF(Y$3=0,0,INDEX(Sheet1!RawDataCols,$C80,Y$5)*$R80)</f>
        <v>0</v>
      </c>
      <c r="Z80" s="3">
        <f>IF(Z$3=0,0,INDEX(Sheet1!RawDataCols,$C80,Z$5)*$R80)</f>
        <v>0</v>
      </c>
      <c r="AA80" s="3">
        <f>IF(AA$3=0,0,INDEX(Sheet1!RawDataCols,$C80,AA$5)*$R80)</f>
        <v>0</v>
      </c>
      <c r="AB80" s="3">
        <f>IF(AB$3=0,0,INDEX(Sheet1!RawDataCols,$C80,AB$5)*$R80)</f>
        <v>0</v>
      </c>
      <c r="AC80" s="3">
        <f>IF(AC$3=0,0,INDEX(Sheet1!RawDataCols,$C80,AC$5)*$R80)</f>
        <v>0</v>
      </c>
      <c r="AD80" s="3">
        <f>IF(AD$3=0,0,INDEX(Sheet1!RawDataCols,$C80,AD$5)*$R80)</f>
        <v>0</v>
      </c>
      <c r="AE80" s="3">
        <f>IF(AE$3=0,0,INDEX(Sheet1!RawDataCols,$C80,AE$5)*$R80)</f>
        <v>0</v>
      </c>
      <c r="AF80" s="3">
        <f>IF(AF$3=0,0,INDEX(Sheet1!RawDataCols,$C80,AF$5)*$R80)</f>
        <v>0</v>
      </c>
      <c r="AG80" s="3">
        <f>IF(AG$3=0,0,INDEX(Sheet1!RawDataCols,$C80,AG$5)*$R80)</f>
        <v>0</v>
      </c>
      <c r="AH80" s="3">
        <f>IF(AH$3=0,0,INDEX(Sheet1!RawDataCols,$C80,AH$5)*$R80)</f>
        <v>0</v>
      </c>
      <c r="AI80" s="3">
        <f>IF(AI$3=0,0,INDEX(Sheet1!RawDataCols,$C80,AI$5)*$R80)</f>
        <v>0</v>
      </c>
      <c r="AJ80" s="3">
        <f>IF(AJ$3=0,0,INDEX(Sheet1!RawDataCols,$C80,AJ$5)*$R80)</f>
        <v>0</v>
      </c>
      <c r="AK80" s="3">
        <f>IF(AK$3=0,0,INDEX(Sheet1!RawDataCols,$C80,AK$5)*$R80)</f>
        <v>0</v>
      </c>
      <c r="AL80" s="3">
        <f>IF(AL$3=0,0,INDEX(Sheet1!RawDataCols,$C80,AL$5)*$R80)</f>
        <v>0</v>
      </c>
      <c r="AM80" s="3">
        <f>IF(AM$3=0,0,INDEX(Sheet1!RawDataCols,$C80,AM$5)*$R80)</f>
        <v>0</v>
      </c>
      <c r="AN80" s="3">
        <f>IF(AN$3=0,0,INDEX(Sheet1!RawDataCols,$C80,AN$5)*$R80)</f>
        <v>0</v>
      </c>
      <c r="AO80" s="3">
        <f>IF(AO$3=0,0,INDEX(Sheet1!RawDataCols,$C80,AO$5)*$R80)</f>
        <v>0</v>
      </c>
      <c r="AP80" s="3">
        <f>IF(AP$3=0,0,INDEX(Sheet1!RawDataCols,$C80,AP$5)*$R80)</f>
        <v>0</v>
      </c>
      <c r="AQ80" s="3">
        <f>IF(AQ$3=0,0,INDEX(Sheet1!RawDataCols,$C80,AQ$5)*$R80)</f>
        <v>0</v>
      </c>
      <c r="AR80" s="3">
        <f>IF(AR$3=0,0,INDEX(Sheet1!RawDataCols,$C80,AR$5)*$R80)</f>
        <v>0</v>
      </c>
      <c r="AS80" s="3">
        <f>IF(AS$3=0,0,INDEX(Sheet1!RawDataCols,$C80,AS$5)*$R80)</f>
        <v>0</v>
      </c>
      <c r="AT80" s="3">
        <f>IF(AT$3=0,0,INDEX(Sheet1!RawDataCols,$C80,AT$5)*$R80)</f>
        <v>0</v>
      </c>
      <c r="AU80" s="3">
        <f>IF(AU$3=0,0,INDEX(Sheet1!RawDataCols,$C80,AU$5)*$R80)</f>
        <v>0</v>
      </c>
      <c r="AV80" s="3">
        <f>IF(AV$3=0,0,INDEX(Sheet1!RawDataCols,$C80,AV$5)*$R80)</f>
        <v>0</v>
      </c>
      <c r="AW80" s="3">
        <f>IF(AW$3=0,0,INDEX(Sheet1!RawDataCols,$C80,AW$5)*$R80)</f>
        <v>0</v>
      </c>
      <c r="AX80" s="3">
        <f>IF(AX$3=0,0,INDEX(Sheet1!RawDataCols,$C80,AX$5)*$R80)</f>
        <v>0</v>
      </c>
      <c r="AY80" s="3">
        <f>IF(AY$3=0,0,INDEX(Sheet1!RawDataCols,$C80,AY$5)*$R80)</f>
        <v>0</v>
      </c>
      <c r="AZ80" s="3">
        <f>IF(AZ$3=0,0,INDEX(Sheet1!RawDataCols,$C80,AZ$5)*$R80)</f>
        <v>0</v>
      </c>
      <c r="BA80" s="3">
        <f>IF(BA$3=0,0,INDEX(Sheet1!RawDataCols,$C80,BA$5)*$R80)</f>
        <v>0</v>
      </c>
      <c r="BB80" s="3">
        <f>IF(BB$3=0,0,INDEX(Sheet1!RawDataCols,$C80,BB$5)*$R80)</f>
        <v>0</v>
      </c>
      <c r="BC80" s="3">
        <f>IF(BC$3=0,0,INDEX(Sheet1!RawDataCols,$C80,BC$5)*$R80)</f>
        <v>0</v>
      </c>
      <c r="BD80" s="3">
        <f>IF(BD$3=0,0,INDEX(Sheet1!RawDataCols,$C80,BD$5)*$R80)</f>
        <v>0</v>
      </c>
      <c r="BE80" s="3">
        <f>IF(BE$3=0,0,INDEX(Sheet1!RawDataCols,$C80,BE$5)*$R80)</f>
        <v>0</v>
      </c>
      <c r="BF80" s="3">
        <f>IF(BF$3=0,0,INDEX(Sheet1!RawDataCols,$C80,BF$5)*$R80)</f>
        <v>0</v>
      </c>
      <c r="BG80" s="179">
        <f>IF(BG$3=0,0,INDEX(Sheet1!RawDataCols,$C80,BG$5)*$R80)</f>
        <v>0</v>
      </c>
      <c r="BH80" s="33">
        <f t="shared" si="27"/>
        <v>0</v>
      </c>
      <c r="BI80" s="33">
        <f t="shared" si="28"/>
        <v>0</v>
      </c>
      <c r="BJ80" s="33">
        <f t="shared" si="29"/>
        <v>0</v>
      </c>
      <c r="BK80" s="3">
        <f>IF(BK$3=0,0,INDEX(Sheet1!RawDataCols,$C80,BK$5)*$R80)</f>
        <v>0</v>
      </c>
      <c r="BL80" s="3">
        <f>IF(BL$3=0,0,INDEX(Sheet1!RawDataCols,$C80,BL$5)*$R80)</f>
        <v>0</v>
      </c>
      <c r="BM80" s="3">
        <f>IF(BM$3=0,0,INDEX(Sheet1!RawDataCols,$C80,BM$5)*$R80)</f>
        <v>0</v>
      </c>
      <c r="BN80" s="3">
        <f>IF(BN$3=0,0,INDEX(Sheet1!RawDataCols,$C80,BN$5)*$R80)</f>
        <v>0</v>
      </c>
      <c r="BO80" s="3">
        <f>IF(BO$3=0,0,INDEX(Sheet1!RawDataCols,$C80,BO$5)*$R80)</f>
        <v>0</v>
      </c>
      <c r="BP80" s="3">
        <f>IF(BP$3=0,0,INDEX(Sheet1!RawDataCols,$C80,BP$5)*$R80)</f>
        <v>0</v>
      </c>
      <c r="BQ80" s="3">
        <f t="shared" si="30"/>
        <v>0</v>
      </c>
      <c r="BR80" s="3">
        <f t="shared" si="31"/>
        <v>0</v>
      </c>
      <c r="BS80" s="3">
        <f t="shared" si="32"/>
        <v>0</v>
      </c>
      <c r="BT80" s="3">
        <f t="shared" si="33"/>
        <v>0</v>
      </c>
      <c r="BU80" s="3" t="e">
        <f>INDEX(Sheet1!$BS$2:$BS$1000,MATCH($A80,Sheet1!$A$2:$A$1000,0))</f>
        <v>#N/A</v>
      </c>
      <c r="BV80" s="3" t="e">
        <f>INDEX(Sheet1!$BT$2:$BT$1000,MATCH($A80,Sheet1!$A$2:$A$1000,0))</f>
        <v>#N/A</v>
      </c>
    </row>
    <row r="81" spans="1:74" x14ac:dyDescent="0.2">
      <c r="A81" s="11" t="s">
        <v>612</v>
      </c>
      <c r="B81" s="3">
        <f>MATCH($A81,Sheet1!ACCOUNTNO,0)</f>
        <v>120</v>
      </c>
      <c r="C81" s="3">
        <f t="shared" si="24"/>
        <v>120</v>
      </c>
      <c r="D81" s="3" t="str">
        <f>IF(D$3=0,0,INDEX(Sheet1!RawDataCols,$C81,D$5))</f>
        <v>22600G12</v>
      </c>
      <c r="E81" s="3" t="str">
        <f>IF(E$3=0,0,INDEX(Sheet1!RawDataCols,$C81,E$5))</f>
        <v xml:space="preserve">22600          </v>
      </c>
      <c r="F81" s="3" t="str">
        <f>IF(F$3=0,0,INDEX(Sheet1!RawDataCols,$C81,F$5))</f>
        <v xml:space="preserve">G12            </v>
      </c>
      <c r="G81" s="3" t="str">
        <f>IF(G$3=0,0,INDEX(Sheet1!RawDataCols,$C81,G$5))</f>
        <v xml:space="preserve">               </v>
      </c>
      <c r="H81" s="3" t="str">
        <f>IF(H$3=0,0,INDEX(Sheet1!RawDataCols,$C81,H$5))</f>
        <v xml:space="preserve">               </v>
      </c>
      <c r="I81" s="3" t="str">
        <f>IF(I$3=0,0,INDEX(Sheet1!RawDataCols,$C81,I$5))</f>
        <v xml:space="preserve">               </v>
      </c>
      <c r="J81" s="3" t="str">
        <f>IF(J$3=0,0,INDEX(Sheet1!RawDataCols,$C81,J$5))</f>
        <v xml:space="preserve">               </v>
      </c>
      <c r="K81" s="3" t="str">
        <f>IF(K$3=0,0,INDEX(Sheet1!RawDataCols,$C81,K$5))</f>
        <v xml:space="preserve">               </v>
      </c>
      <c r="L81" s="3" t="str">
        <f>IF(L$3=0,0,INDEX(Sheet1!RawDataCols,$C81,L$5))</f>
        <v xml:space="preserve">               </v>
      </c>
      <c r="M81" s="3" t="str">
        <f>IF(M$3=0,0,INDEX(Sheet1!RawDataCols,$C81,M$5))</f>
        <v xml:space="preserve">F012  </v>
      </c>
      <c r="N81" s="3" t="str">
        <f>IF(N$3=0,0,INDEX(Sheet1!RawDataCols,$C81,N$5))</f>
        <v>Legal Fees-TAR</v>
      </c>
      <c r="O81" s="3">
        <f>INDEX(Sheet1!RawDataCols,$C81,O$5)</f>
        <v>13</v>
      </c>
      <c r="P81" s="3" t="str">
        <f>INDEX(Sheet1!RawDataCols,$C81,P$5)</f>
        <v>Cost and Expenses</v>
      </c>
      <c r="Q81" s="3" t="str">
        <f>IF(Q$3=0,0,INDEX(Sheet1!RawDataCols,$C81,Q$5))</f>
        <v>I</v>
      </c>
      <c r="R81" s="3">
        <f t="shared" si="25"/>
        <v>1</v>
      </c>
      <c r="S81" s="3">
        <f t="shared" si="26"/>
        <v>-1</v>
      </c>
      <c r="T81" s="3">
        <f>IF(T$3=0,0,INDEX(Sheet1!RawDataCols,$C81,T$5)*$R81)</f>
        <v>0</v>
      </c>
      <c r="U81" s="3">
        <f>IF(U$3=0,0,INDEX(Sheet1!RawDataCols,$C81,U$5)*$R81)</f>
        <v>0</v>
      </c>
      <c r="V81" s="3">
        <f>IF(V$3=0,0,INDEX(Sheet1!RawDataCols,$C81,V$5)*$R81)</f>
        <v>0</v>
      </c>
      <c r="W81" s="3">
        <f>IF(W$3=0,0,INDEX(Sheet1!RawDataCols,$C81,W$5)*$R81)</f>
        <v>600</v>
      </c>
      <c r="X81" s="3">
        <f>IF(X$3=0,0,INDEX(Sheet1!RawDataCols,$C81,X$5)*$R81)</f>
        <v>0</v>
      </c>
      <c r="Y81" s="3">
        <f>IF(Y$3=0,0,INDEX(Sheet1!RawDataCols,$C81,Y$5)*$R81)</f>
        <v>0</v>
      </c>
      <c r="Z81" s="3">
        <f>IF(Z$3=0,0,INDEX(Sheet1!RawDataCols,$C81,Z$5)*$R81)</f>
        <v>0</v>
      </c>
      <c r="AA81" s="3">
        <f>IF(AA$3=0,0,INDEX(Sheet1!RawDataCols,$C81,AA$5)*$R81)</f>
        <v>0</v>
      </c>
      <c r="AB81" s="3">
        <f>IF(AB$3=0,0,INDEX(Sheet1!RawDataCols,$C81,AB$5)*$R81)</f>
        <v>0</v>
      </c>
      <c r="AC81" s="3">
        <f>IF(AC$3=0,0,INDEX(Sheet1!RawDataCols,$C81,AC$5)*$R81)</f>
        <v>0</v>
      </c>
      <c r="AD81" s="3">
        <f>IF(AD$3=0,0,INDEX(Sheet1!RawDataCols,$C81,AD$5)*$R81)</f>
        <v>0</v>
      </c>
      <c r="AE81" s="3">
        <f>IF(AE$3=0,0,INDEX(Sheet1!RawDataCols,$C81,AE$5)*$R81)</f>
        <v>0</v>
      </c>
      <c r="AF81" s="3">
        <f>IF(AF$3=0,0,INDEX(Sheet1!RawDataCols,$C81,AF$5)*$R81)</f>
        <v>0</v>
      </c>
      <c r="AG81" s="3">
        <f>IF(AG$3=0,0,INDEX(Sheet1!RawDataCols,$C81,AG$5)*$R81)</f>
        <v>0</v>
      </c>
      <c r="AH81" s="3">
        <f>IF(AH$3=0,0,INDEX(Sheet1!RawDataCols,$C81,AH$5)*$R81)</f>
        <v>0</v>
      </c>
      <c r="AI81" s="3">
        <f>IF(AI$3=0,0,INDEX(Sheet1!RawDataCols,$C81,AI$5)*$R81)</f>
        <v>360</v>
      </c>
      <c r="AJ81" s="3">
        <f>IF(AJ$3=0,0,INDEX(Sheet1!RawDataCols,$C81,AJ$5)*$R81)</f>
        <v>0</v>
      </c>
      <c r="AK81" s="3">
        <f>IF(AK$3=0,0,INDEX(Sheet1!RawDataCols,$C81,AK$5)*$R81)</f>
        <v>0</v>
      </c>
      <c r="AL81" s="3">
        <f>IF(AL$3=0,0,INDEX(Sheet1!RawDataCols,$C81,AL$5)*$R81)</f>
        <v>0</v>
      </c>
      <c r="AM81" s="3">
        <f>IF(AM$3=0,0,INDEX(Sheet1!RawDataCols,$C81,AM$5)*$R81)</f>
        <v>0</v>
      </c>
      <c r="AN81" s="3">
        <f>IF(AN$3=0,0,INDEX(Sheet1!RawDataCols,$C81,AN$5)*$R81)</f>
        <v>0</v>
      </c>
      <c r="AO81" s="3">
        <f>IF(AO$3=0,0,INDEX(Sheet1!RawDataCols,$C81,AO$5)*$R81)</f>
        <v>0</v>
      </c>
      <c r="AP81" s="3">
        <f>IF(AP$3=0,0,INDEX(Sheet1!RawDataCols,$C81,AP$5)*$R81)</f>
        <v>0</v>
      </c>
      <c r="AQ81" s="3">
        <f>IF(AQ$3=0,0,INDEX(Sheet1!RawDataCols,$C81,AQ$5)*$R81)</f>
        <v>0</v>
      </c>
      <c r="AR81" s="3">
        <f>IF(AR$3=0,0,INDEX(Sheet1!RawDataCols,$C81,AR$5)*$R81)</f>
        <v>0</v>
      </c>
      <c r="AS81" s="3">
        <f>IF(AS$3=0,0,INDEX(Sheet1!RawDataCols,$C81,AS$5)*$R81)</f>
        <v>0</v>
      </c>
      <c r="AT81" s="3">
        <f>IF(AT$3=0,0,INDEX(Sheet1!RawDataCols,$C81,AT$5)*$R81)</f>
        <v>0</v>
      </c>
      <c r="AU81" s="3">
        <f>IF(AU$3=0,0,INDEX(Sheet1!RawDataCols,$C81,AU$5)*$R81)</f>
        <v>0</v>
      </c>
      <c r="AV81" s="3">
        <f>IF(AV$3=0,0,INDEX(Sheet1!RawDataCols,$C81,AV$5)*$R81)</f>
        <v>0</v>
      </c>
      <c r="AW81" s="3">
        <f>IF(AW$3=0,0,INDEX(Sheet1!RawDataCols,$C81,AW$5)*$R81)</f>
        <v>0</v>
      </c>
      <c r="AX81" s="3">
        <f>IF(AX$3=0,0,INDEX(Sheet1!RawDataCols,$C81,AX$5)*$R81)</f>
        <v>0</v>
      </c>
      <c r="AY81" s="3">
        <f>IF(AY$3=0,0,INDEX(Sheet1!RawDataCols,$C81,AY$5)*$R81)</f>
        <v>0</v>
      </c>
      <c r="AZ81" s="3">
        <f>IF(AZ$3=0,0,INDEX(Sheet1!RawDataCols,$C81,AZ$5)*$R81)</f>
        <v>0</v>
      </c>
      <c r="BA81" s="3">
        <f>IF(BA$3=0,0,INDEX(Sheet1!RawDataCols,$C81,BA$5)*$R81)</f>
        <v>0</v>
      </c>
      <c r="BB81" s="3">
        <f>IF(BB$3=0,0,INDEX(Sheet1!RawDataCols,$C81,BB$5)*$R81)</f>
        <v>0</v>
      </c>
      <c r="BC81" s="3">
        <f>IF(BC$3=0,0,INDEX(Sheet1!RawDataCols,$C81,BC$5)*$R81)</f>
        <v>0</v>
      </c>
      <c r="BD81" s="3">
        <f>IF(BD$3=0,0,INDEX(Sheet1!RawDataCols,$C81,BD$5)*$R81)</f>
        <v>0</v>
      </c>
      <c r="BE81" s="3">
        <f>IF(BE$3=0,0,INDEX(Sheet1!RawDataCols,$C81,BE$5)*$R81)</f>
        <v>0</v>
      </c>
      <c r="BF81" s="3">
        <f>IF(BF$3=0,0,INDEX(Sheet1!RawDataCols,$C81,BF$5)*$R81)</f>
        <v>0</v>
      </c>
      <c r="BG81" s="179">
        <f>IF(BG$3=0,0,INDEX(Sheet1!RawDataCols,$C81,BG$5)*$R81)</f>
        <v>0</v>
      </c>
      <c r="BH81" s="33">
        <f t="shared" si="27"/>
        <v>0</v>
      </c>
      <c r="BI81" s="33">
        <f t="shared" si="28"/>
        <v>0</v>
      </c>
      <c r="BJ81" s="33">
        <f t="shared" si="29"/>
        <v>960</v>
      </c>
      <c r="BK81" s="3">
        <f>IF(BK$3=0,0,INDEX(Sheet1!RawDataCols,$C81,BK$5)*$R81)</f>
        <v>0</v>
      </c>
      <c r="BL81" s="3">
        <f>IF(BL$3=0,0,INDEX(Sheet1!RawDataCols,$C81,BL$5)*$R81)</f>
        <v>60</v>
      </c>
      <c r="BM81" s="3">
        <f>IF(BM$3=0,0,INDEX(Sheet1!RawDataCols,$C81,BM$5)*$R81)</f>
        <v>0</v>
      </c>
      <c r="BN81" s="3">
        <f>IF(BN$3=0,0,INDEX(Sheet1!RawDataCols,$C81,BN$5)*$R81)</f>
        <v>86.591250000000002</v>
      </c>
      <c r="BO81" s="3">
        <f>IF(BO$3=0,0,INDEX(Sheet1!RawDataCols,$C81,BO$5)*$R81)</f>
        <v>0</v>
      </c>
      <c r="BP81" s="3">
        <f>IF(BP$3=0,0,INDEX(Sheet1!RawDataCols,$C81,BP$5)*$R81)</f>
        <v>0</v>
      </c>
      <c r="BQ81" s="3">
        <f t="shared" si="30"/>
        <v>0</v>
      </c>
      <c r="BR81" s="3">
        <f t="shared" si="31"/>
        <v>0</v>
      </c>
      <c r="BS81" s="3">
        <f t="shared" si="32"/>
        <v>0</v>
      </c>
      <c r="BT81" s="3">
        <f t="shared" si="33"/>
        <v>0</v>
      </c>
      <c r="BU81" s="3" t="str">
        <f>INDEX(Sheet1!$BS$2:$BS$1000,MATCH($A81,Sheet1!$A$2:$A$1000,0))</f>
        <v>09</v>
      </c>
      <c r="BV81" s="3">
        <f>INDEX(Sheet1!$BT$2:$BT$1000,MATCH($A81,Sheet1!$A$2:$A$1000,0))</f>
        <v>0</v>
      </c>
    </row>
    <row r="82" spans="1:74" x14ac:dyDescent="0.2">
      <c r="A82" s="11" t="s">
        <v>613</v>
      </c>
      <c r="B82" s="3">
        <f>MATCH($A82,Sheet1!ACCOUNTNO,0)</f>
        <v>121</v>
      </c>
      <c r="C82" s="3">
        <f t="shared" si="24"/>
        <v>121</v>
      </c>
      <c r="D82" s="3" t="str">
        <f>IF(D$3=0,0,INDEX(Sheet1!RawDataCols,$C82,D$5))</f>
        <v>22640G12</v>
      </c>
      <c r="E82" s="3" t="str">
        <f>IF(E$3=0,0,INDEX(Sheet1!RawDataCols,$C82,E$5))</f>
        <v xml:space="preserve">22640          </v>
      </c>
      <c r="F82" s="3" t="str">
        <f>IF(F$3=0,0,INDEX(Sheet1!RawDataCols,$C82,F$5))</f>
        <v xml:space="preserve">G12            </v>
      </c>
      <c r="G82" s="3" t="str">
        <f>IF(G$3=0,0,INDEX(Sheet1!RawDataCols,$C82,G$5))</f>
        <v xml:space="preserve">               </v>
      </c>
      <c r="H82" s="3" t="str">
        <f>IF(H$3=0,0,INDEX(Sheet1!RawDataCols,$C82,H$5))</f>
        <v xml:space="preserve">               </v>
      </c>
      <c r="I82" s="3" t="str">
        <f>IF(I$3=0,0,INDEX(Sheet1!RawDataCols,$C82,I$5))</f>
        <v xml:space="preserve">               </v>
      </c>
      <c r="J82" s="3" t="str">
        <f>IF(J$3=0,0,INDEX(Sheet1!RawDataCols,$C82,J$5))</f>
        <v xml:space="preserve">               </v>
      </c>
      <c r="K82" s="3" t="str">
        <f>IF(K$3=0,0,INDEX(Sheet1!RawDataCols,$C82,K$5))</f>
        <v xml:space="preserve">               </v>
      </c>
      <c r="L82" s="3" t="str">
        <f>IF(L$3=0,0,INDEX(Sheet1!RawDataCols,$C82,L$5))</f>
        <v xml:space="preserve">               </v>
      </c>
      <c r="M82" s="3" t="str">
        <f>IF(M$3=0,0,INDEX(Sheet1!RawDataCols,$C82,M$5))</f>
        <v xml:space="preserve">F012  </v>
      </c>
      <c r="N82" s="3" t="str">
        <f>IF(N$3=0,0,INDEX(Sheet1!RawDataCols,$C82,N$5))</f>
        <v>Postage - General-TAR</v>
      </c>
      <c r="O82" s="3">
        <f>INDEX(Sheet1!RawDataCols,$C82,O$5)</f>
        <v>13</v>
      </c>
      <c r="P82" s="3" t="str">
        <f>INDEX(Sheet1!RawDataCols,$C82,P$5)</f>
        <v>Cost and Expenses</v>
      </c>
      <c r="Q82" s="3" t="str">
        <f>IF(Q$3=0,0,INDEX(Sheet1!RawDataCols,$C82,Q$5))</f>
        <v>I</v>
      </c>
      <c r="R82" s="3">
        <f t="shared" si="25"/>
        <v>1</v>
      </c>
      <c r="S82" s="3">
        <f t="shared" si="26"/>
        <v>-1</v>
      </c>
      <c r="T82" s="3">
        <f>IF(T$3=0,0,INDEX(Sheet1!RawDataCols,$C82,T$5)*$R82)</f>
        <v>0</v>
      </c>
      <c r="U82" s="3">
        <f>IF(U$3=0,0,INDEX(Sheet1!RawDataCols,$C82,U$5)*$R82)</f>
        <v>0</v>
      </c>
      <c r="V82" s="3">
        <f>IF(V$3=0,0,INDEX(Sheet1!RawDataCols,$C82,V$5)*$R82)</f>
        <v>0</v>
      </c>
      <c r="W82" s="3">
        <f>IF(W$3=0,0,INDEX(Sheet1!RawDataCols,$C82,W$5)*$R82)</f>
        <v>9.09</v>
      </c>
      <c r="X82" s="3">
        <f>IF(X$3=0,0,INDEX(Sheet1!RawDataCols,$C82,X$5)*$R82)</f>
        <v>0</v>
      </c>
      <c r="Y82" s="3">
        <f>IF(Y$3=0,0,INDEX(Sheet1!RawDataCols,$C82,Y$5)*$R82)</f>
        <v>0</v>
      </c>
      <c r="Z82" s="3">
        <f>IF(Z$3=0,0,INDEX(Sheet1!RawDataCols,$C82,Z$5)*$R82)</f>
        <v>0</v>
      </c>
      <c r="AA82" s="3">
        <f>IF(AA$3=0,0,INDEX(Sheet1!RawDataCols,$C82,AA$5)*$R82)</f>
        <v>0</v>
      </c>
      <c r="AB82" s="3">
        <f>IF(AB$3=0,0,INDEX(Sheet1!RawDataCols,$C82,AB$5)*$R82)</f>
        <v>0</v>
      </c>
      <c r="AC82" s="3">
        <f>IF(AC$3=0,0,INDEX(Sheet1!RawDataCols,$C82,AC$5)*$R82)</f>
        <v>0</v>
      </c>
      <c r="AD82" s="3">
        <f>IF(AD$3=0,0,INDEX(Sheet1!RawDataCols,$C82,AD$5)*$R82)</f>
        <v>0</v>
      </c>
      <c r="AE82" s="3">
        <f>IF(AE$3=0,0,INDEX(Sheet1!RawDataCols,$C82,AE$5)*$R82)</f>
        <v>0</v>
      </c>
      <c r="AF82" s="3">
        <f>IF(AF$3=0,0,INDEX(Sheet1!RawDataCols,$C82,AF$5)*$R82)</f>
        <v>0</v>
      </c>
      <c r="AG82" s="3">
        <f>IF(AG$3=0,0,INDEX(Sheet1!RawDataCols,$C82,AG$5)*$R82)</f>
        <v>0</v>
      </c>
      <c r="AH82" s="3">
        <f>IF(AH$3=0,0,INDEX(Sheet1!RawDataCols,$C82,AH$5)*$R82)</f>
        <v>0</v>
      </c>
      <c r="AI82" s="3">
        <f>IF(AI$3=0,0,INDEX(Sheet1!RawDataCols,$C82,AI$5)*$R82)</f>
        <v>0</v>
      </c>
      <c r="AJ82" s="3">
        <f>IF(AJ$3=0,0,INDEX(Sheet1!RawDataCols,$C82,AJ$5)*$R82)</f>
        <v>0</v>
      </c>
      <c r="AK82" s="3">
        <f>IF(AK$3=0,0,INDEX(Sheet1!RawDataCols,$C82,AK$5)*$R82)</f>
        <v>0</v>
      </c>
      <c r="AL82" s="3">
        <f>IF(AL$3=0,0,INDEX(Sheet1!RawDataCols,$C82,AL$5)*$R82)</f>
        <v>13.54</v>
      </c>
      <c r="AM82" s="3">
        <f>IF(AM$3=0,0,INDEX(Sheet1!RawDataCols,$C82,AM$5)*$R82)</f>
        <v>27.59</v>
      </c>
      <c r="AN82" s="3">
        <f>IF(AN$3=0,0,INDEX(Sheet1!RawDataCols,$C82,AN$5)*$R82)</f>
        <v>27.59</v>
      </c>
      <c r="AO82" s="3">
        <f>IF(AO$3=0,0,INDEX(Sheet1!RawDataCols,$C82,AO$5)*$R82)</f>
        <v>30.92</v>
      </c>
      <c r="AP82" s="3">
        <f>IF(AP$3=0,0,INDEX(Sheet1!RawDataCols,$C82,AP$5)*$R82)</f>
        <v>0</v>
      </c>
      <c r="AQ82" s="3">
        <f>IF(AQ$3=0,0,INDEX(Sheet1!RawDataCols,$C82,AQ$5)*$R82)</f>
        <v>2.58</v>
      </c>
      <c r="AR82" s="3">
        <f>IF(AR$3=0,0,INDEX(Sheet1!RawDataCols,$C82,AR$5)*$R82)</f>
        <v>0</v>
      </c>
      <c r="AS82" s="3">
        <f>IF(AS$3=0,0,INDEX(Sheet1!RawDataCols,$C82,AS$5)*$R82)</f>
        <v>0</v>
      </c>
      <c r="AT82" s="3">
        <f>IF(AT$3=0,0,INDEX(Sheet1!RawDataCols,$C82,AT$5)*$R82)</f>
        <v>2.58</v>
      </c>
      <c r="AU82" s="3">
        <f>IF(AU$3=0,0,INDEX(Sheet1!RawDataCols,$C82,AU$5)*$R82)</f>
        <v>0</v>
      </c>
      <c r="AV82" s="3">
        <f>IF(AV$3=0,0,INDEX(Sheet1!RawDataCols,$C82,AV$5)*$R82)</f>
        <v>7.36</v>
      </c>
      <c r="AW82" s="3">
        <f>IF(AW$3=0,0,INDEX(Sheet1!RawDataCols,$C82,AW$5)*$R82)</f>
        <v>2.58</v>
      </c>
      <c r="AX82" s="3">
        <f>IF(AX$3=0,0,INDEX(Sheet1!RawDataCols,$C82,AX$5)*$R82)</f>
        <v>0</v>
      </c>
      <c r="AY82" s="3">
        <f>IF(AY$3=0,0,INDEX(Sheet1!RawDataCols,$C82,AY$5)*$R82)</f>
        <v>0</v>
      </c>
      <c r="AZ82" s="3">
        <f>IF(AZ$3=0,0,INDEX(Sheet1!RawDataCols,$C82,AZ$5)*$R82)</f>
        <v>0</v>
      </c>
      <c r="BA82" s="3">
        <f>IF(BA$3=0,0,INDEX(Sheet1!RawDataCols,$C82,BA$5)*$R82)</f>
        <v>0</v>
      </c>
      <c r="BB82" s="3">
        <f>IF(BB$3=0,0,INDEX(Sheet1!RawDataCols,$C82,BB$5)*$R82)</f>
        <v>15</v>
      </c>
      <c r="BC82" s="3">
        <f>IF(BC$3=0,0,INDEX(Sheet1!RawDataCols,$C82,BC$5)*$R82)</f>
        <v>0</v>
      </c>
      <c r="BD82" s="3">
        <f>IF(BD$3=0,0,INDEX(Sheet1!RawDataCols,$C82,BD$5)*$R82)</f>
        <v>0</v>
      </c>
      <c r="BE82" s="3">
        <f>IF(BE$3=0,0,INDEX(Sheet1!RawDataCols,$C82,BE$5)*$R82)</f>
        <v>15</v>
      </c>
      <c r="BF82" s="3">
        <f>IF(BF$3=0,0,INDEX(Sheet1!RawDataCols,$C82,BF$5)*$R82)</f>
        <v>0</v>
      </c>
      <c r="BG82" s="179">
        <f>IF(BG$3=0,0,INDEX(Sheet1!RawDataCols,$C82,BG$5)*$R82)</f>
        <v>0</v>
      </c>
      <c r="BH82" s="33">
        <f t="shared" si="27"/>
        <v>49.95</v>
      </c>
      <c r="BI82" s="33">
        <f t="shared" si="28"/>
        <v>35.33</v>
      </c>
      <c r="BJ82" s="33">
        <f t="shared" si="29"/>
        <v>53.55</v>
      </c>
      <c r="BK82" s="3">
        <f>IF(BK$3=0,0,INDEX(Sheet1!RawDataCols,$C82,BK$5)*$R82)</f>
        <v>2.2081249999999999</v>
      </c>
      <c r="BL82" s="3">
        <f>IF(BL$3=0,0,INDEX(Sheet1!RawDataCols,$C82,BL$5)*$R82)</f>
        <v>8.5037500000000001</v>
      </c>
      <c r="BM82" s="3">
        <f>IF(BM$3=0,0,INDEX(Sheet1!RawDataCols,$C82,BM$5)*$R82)</f>
        <v>2.24125</v>
      </c>
      <c r="BN82" s="3">
        <f>IF(BN$3=0,0,INDEX(Sheet1!RawDataCols,$C82,BN$5)*$R82)</f>
        <v>17.830625000000001</v>
      </c>
      <c r="BO82" s="3">
        <f>IF(BO$3=0,0,INDEX(Sheet1!RawDataCols,$C82,BO$5)*$R82)</f>
        <v>79.173124999999999</v>
      </c>
      <c r="BP82" s="3">
        <f>IF(BP$3=0,0,INDEX(Sheet1!RawDataCols,$C82,BP$5)*$R82)</f>
        <v>113.43</v>
      </c>
      <c r="BQ82" s="3">
        <f t="shared" si="30"/>
        <v>0</v>
      </c>
      <c r="BR82" s="3">
        <f t="shared" si="31"/>
        <v>0</v>
      </c>
      <c r="BS82" s="3">
        <f t="shared" si="32"/>
        <v>27.59</v>
      </c>
      <c r="BT82" s="3">
        <f t="shared" si="33"/>
        <v>49.95</v>
      </c>
      <c r="BU82" s="3" t="str">
        <f>INDEX(Sheet1!$BS$2:$BS$1000,MATCH($A82,Sheet1!$A$2:$A$1000,0))</f>
        <v>09</v>
      </c>
      <c r="BV82" s="3">
        <f>INDEX(Sheet1!$BT$2:$BT$1000,MATCH($A82,Sheet1!$A$2:$A$1000,0))</f>
        <v>49.95</v>
      </c>
    </row>
    <row r="83" spans="1:74" x14ac:dyDescent="0.2">
      <c r="A83" s="11" t="s">
        <v>614</v>
      </c>
      <c r="B83" s="3">
        <f>MATCH($A83,Sheet1!ACCOUNTNO,0)</f>
        <v>122</v>
      </c>
      <c r="C83" s="3">
        <f t="shared" si="24"/>
        <v>122</v>
      </c>
      <c r="D83" s="3" t="str">
        <f>IF(D$3=0,0,INDEX(Sheet1!RawDataCols,$C83,D$5))</f>
        <v>22660G12</v>
      </c>
      <c r="E83" s="3" t="str">
        <f>IF(E$3=0,0,INDEX(Sheet1!RawDataCols,$C83,E$5))</f>
        <v xml:space="preserve">22660          </v>
      </c>
      <c r="F83" s="3" t="str">
        <f>IF(F$3=0,0,INDEX(Sheet1!RawDataCols,$C83,F$5))</f>
        <v xml:space="preserve">G12            </v>
      </c>
      <c r="G83" s="3" t="str">
        <f>IF(G$3=0,0,INDEX(Sheet1!RawDataCols,$C83,G$5))</f>
        <v xml:space="preserve">               </v>
      </c>
      <c r="H83" s="3" t="str">
        <f>IF(H$3=0,0,INDEX(Sheet1!RawDataCols,$C83,H$5))</f>
        <v xml:space="preserve">               </v>
      </c>
      <c r="I83" s="3" t="str">
        <f>IF(I$3=0,0,INDEX(Sheet1!RawDataCols,$C83,I$5))</f>
        <v xml:space="preserve">               </v>
      </c>
      <c r="J83" s="3" t="str">
        <f>IF(J$3=0,0,INDEX(Sheet1!RawDataCols,$C83,J$5))</f>
        <v xml:space="preserve">               </v>
      </c>
      <c r="K83" s="3" t="str">
        <f>IF(K$3=0,0,INDEX(Sheet1!RawDataCols,$C83,K$5))</f>
        <v xml:space="preserve">               </v>
      </c>
      <c r="L83" s="3" t="str">
        <f>IF(L$3=0,0,INDEX(Sheet1!RawDataCols,$C83,L$5))</f>
        <v xml:space="preserve">               </v>
      </c>
      <c r="M83" s="3" t="str">
        <f>IF(M$3=0,0,INDEX(Sheet1!RawDataCols,$C83,M$5))</f>
        <v xml:space="preserve">F012  </v>
      </c>
      <c r="N83" s="3" t="str">
        <f>IF(N$3=0,0,INDEX(Sheet1!RawDataCols,$C83,N$5))</f>
        <v>Printing &amp; Stationery-TAR</v>
      </c>
      <c r="O83" s="3">
        <f>INDEX(Sheet1!RawDataCols,$C83,O$5)</f>
        <v>13</v>
      </c>
      <c r="P83" s="3" t="str">
        <f>INDEX(Sheet1!RawDataCols,$C83,P$5)</f>
        <v>Cost and Expenses</v>
      </c>
      <c r="Q83" s="3" t="str">
        <f>IF(Q$3=0,0,INDEX(Sheet1!RawDataCols,$C83,Q$5))</f>
        <v>I</v>
      </c>
      <c r="R83" s="3">
        <f t="shared" si="25"/>
        <v>1</v>
      </c>
      <c r="S83" s="3">
        <f t="shared" si="26"/>
        <v>-1</v>
      </c>
      <c r="T83" s="3">
        <f>IF(T$3=0,0,INDEX(Sheet1!RawDataCols,$C83,T$5)*$R83)</f>
        <v>0</v>
      </c>
      <c r="U83" s="3">
        <f>IF(U$3=0,0,INDEX(Sheet1!RawDataCols,$C83,U$5)*$R83)</f>
        <v>0</v>
      </c>
      <c r="V83" s="3">
        <f>IF(V$3=0,0,INDEX(Sheet1!RawDataCols,$C83,V$5)*$R83)</f>
        <v>0</v>
      </c>
      <c r="W83" s="3">
        <f>IF(W$3=0,0,INDEX(Sheet1!RawDataCols,$C83,W$5)*$R83)</f>
        <v>0</v>
      </c>
      <c r="X83" s="3">
        <f>IF(X$3=0,0,INDEX(Sheet1!RawDataCols,$C83,X$5)*$R83)</f>
        <v>1128</v>
      </c>
      <c r="Y83" s="3">
        <f>IF(Y$3=0,0,INDEX(Sheet1!RawDataCols,$C83,Y$5)*$R83)</f>
        <v>0</v>
      </c>
      <c r="Z83" s="3">
        <f>IF(Z$3=0,0,INDEX(Sheet1!RawDataCols,$C83,Z$5)*$R83)</f>
        <v>1118.53</v>
      </c>
      <c r="AA83" s="3">
        <f>IF(AA$3=0,0,INDEX(Sheet1!RawDataCols,$C83,AA$5)*$R83)</f>
        <v>0</v>
      </c>
      <c r="AB83" s="3">
        <f>IF(AB$3=0,0,INDEX(Sheet1!RawDataCols,$C83,AB$5)*$R83)</f>
        <v>0</v>
      </c>
      <c r="AC83" s="3">
        <f>IF(AC$3=0,0,INDEX(Sheet1!RawDataCols,$C83,AC$5)*$R83)</f>
        <v>45.41</v>
      </c>
      <c r="AD83" s="3">
        <f>IF(AD$3=0,0,INDEX(Sheet1!RawDataCols,$C83,AD$5)*$R83)</f>
        <v>0</v>
      </c>
      <c r="AE83" s="3">
        <f>IF(AE$3=0,0,INDEX(Sheet1!RawDataCols,$C83,AE$5)*$R83)</f>
        <v>0</v>
      </c>
      <c r="AF83" s="3">
        <f>IF(AF$3=0,0,INDEX(Sheet1!RawDataCols,$C83,AF$5)*$R83)</f>
        <v>116.69</v>
      </c>
      <c r="AG83" s="3">
        <f>IF(AG$3=0,0,INDEX(Sheet1!RawDataCols,$C83,AG$5)*$R83)</f>
        <v>129.72999999999999</v>
      </c>
      <c r="AH83" s="3">
        <f>IF(AH$3=0,0,INDEX(Sheet1!RawDataCols,$C83,AH$5)*$R83)</f>
        <v>0</v>
      </c>
      <c r="AI83" s="3">
        <f>IF(AI$3=0,0,INDEX(Sheet1!RawDataCols,$C83,AI$5)*$R83)</f>
        <v>0</v>
      </c>
      <c r="AJ83" s="3">
        <f>IF(AJ$3=0,0,INDEX(Sheet1!RawDataCols,$C83,AJ$5)*$R83)</f>
        <v>0</v>
      </c>
      <c r="AK83" s="3">
        <f>IF(AK$3=0,0,INDEX(Sheet1!RawDataCols,$C83,AK$5)*$R83)</f>
        <v>0</v>
      </c>
      <c r="AL83" s="3">
        <f>IF(AL$3=0,0,INDEX(Sheet1!RawDataCols,$C83,AL$5)*$R83)</f>
        <v>0</v>
      </c>
      <c r="AM83" s="3">
        <f>IF(AM$3=0,0,INDEX(Sheet1!RawDataCols,$C83,AM$5)*$R83)</f>
        <v>70.91</v>
      </c>
      <c r="AN83" s="3">
        <f>IF(AN$3=0,0,INDEX(Sheet1!RawDataCols,$C83,AN$5)*$R83)</f>
        <v>70.91</v>
      </c>
      <c r="AO83" s="3">
        <f>IF(AO$3=0,0,INDEX(Sheet1!RawDataCols,$C83,AO$5)*$R83)</f>
        <v>102.82</v>
      </c>
      <c r="AP83" s="3">
        <f>IF(AP$3=0,0,INDEX(Sheet1!RawDataCols,$C83,AP$5)*$R83)</f>
        <v>271.45999999999998</v>
      </c>
      <c r="AQ83" s="3">
        <f>IF(AQ$3=0,0,INDEX(Sheet1!RawDataCols,$C83,AQ$5)*$R83)</f>
        <v>146.97</v>
      </c>
      <c r="AR83" s="3">
        <f>IF(AR$3=0,0,INDEX(Sheet1!RawDataCols,$C83,AR$5)*$R83)</f>
        <v>75.540000000000006</v>
      </c>
      <c r="AS83" s="3">
        <f>IF(AS$3=0,0,INDEX(Sheet1!RawDataCols,$C83,AS$5)*$R83)</f>
        <v>210.91</v>
      </c>
      <c r="AT83" s="3">
        <f>IF(AT$3=0,0,INDEX(Sheet1!RawDataCols,$C83,AT$5)*$R83)</f>
        <v>146.97</v>
      </c>
      <c r="AU83" s="3">
        <f>IF(AU$3=0,0,INDEX(Sheet1!RawDataCols,$C83,AU$5)*$R83)</f>
        <v>83.4</v>
      </c>
      <c r="AV83" s="3">
        <f>IF(AV$3=0,0,INDEX(Sheet1!RawDataCols,$C83,AV$5)*$R83)</f>
        <v>0</v>
      </c>
      <c r="AW83" s="3">
        <f>IF(AW$3=0,0,INDEX(Sheet1!RawDataCols,$C83,AW$5)*$R83)</f>
        <v>146.97</v>
      </c>
      <c r="AX83" s="3">
        <f>IF(AX$3=0,0,INDEX(Sheet1!RawDataCols,$C83,AX$5)*$R83)</f>
        <v>80.459999999999994</v>
      </c>
      <c r="AY83" s="3">
        <f>IF(AY$3=0,0,INDEX(Sheet1!RawDataCols,$C83,AY$5)*$R83)</f>
        <v>0</v>
      </c>
      <c r="AZ83" s="3">
        <f>IF(AZ$3=0,0,INDEX(Sheet1!RawDataCols,$C83,AZ$5)*$R83)</f>
        <v>0</v>
      </c>
      <c r="BA83" s="3">
        <f>IF(BA$3=0,0,INDEX(Sheet1!RawDataCols,$C83,BA$5)*$R83)</f>
        <v>0</v>
      </c>
      <c r="BB83" s="3">
        <f>IF(BB$3=0,0,INDEX(Sheet1!RawDataCols,$C83,BB$5)*$R83)</f>
        <v>0</v>
      </c>
      <c r="BC83" s="3">
        <f>IF(BC$3=0,0,INDEX(Sheet1!RawDataCols,$C83,BC$5)*$R83)</f>
        <v>0</v>
      </c>
      <c r="BD83" s="3">
        <f>IF(BD$3=0,0,INDEX(Sheet1!RawDataCols,$C83,BD$5)*$R83)</f>
        <v>163.72999999999999</v>
      </c>
      <c r="BE83" s="3">
        <f>IF(BE$3=0,0,INDEX(Sheet1!RawDataCols,$C83,BE$5)*$R83)</f>
        <v>0</v>
      </c>
      <c r="BF83" s="3">
        <f>IF(BF$3=0,0,INDEX(Sheet1!RawDataCols,$C83,BF$5)*$R83)</f>
        <v>0</v>
      </c>
      <c r="BG83" s="179">
        <f>IF(BG$3=0,0,INDEX(Sheet1!RawDataCols,$C83,BG$5)*$R83)</f>
        <v>163.72999999999999</v>
      </c>
      <c r="BH83" s="33">
        <f t="shared" si="27"/>
        <v>1811.0100000000002</v>
      </c>
      <c r="BI83" s="33">
        <f t="shared" si="28"/>
        <v>511.82000000000005</v>
      </c>
      <c r="BJ83" s="33">
        <f t="shared" si="29"/>
        <v>1786.5800000000002</v>
      </c>
      <c r="BK83" s="3">
        <f>IF(BK$3=0,0,INDEX(Sheet1!RawDataCols,$C83,BK$5)*$R83)</f>
        <v>31.98875</v>
      </c>
      <c r="BL83" s="3">
        <f>IF(BL$3=0,0,INDEX(Sheet1!RawDataCols,$C83,BL$5)*$R83)</f>
        <v>139.10624999999999</v>
      </c>
      <c r="BM83" s="3">
        <f>IF(BM$3=0,0,INDEX(Sheet1!RawDataCols,$C83,BM$5)*$R83)</f>
        <v>149.37875</v>
      </c>
      <c r="BN83" s="3">
        <f>IF(BN$3=0,0,INDEX(Sheet1!RawDataCols,$C83,BN$5)*$R83)</f>
        <v>95.76</v>
      </c>
      <c r="BO83" s="3">
        <f>IF(BO$3=0,0,INDEX(Sheet1!RawDataCols,$C83,BO$5)*$R83)</f>
        <v>134.22062500000001</v>
      </c>
      <c r="BP83" s="3">
        <f>IF(BP$3=0,0,INDEX(Sheet1!RawDataCols,$C83,BP$5)*$R83)</f>
        <v>945.07</v>
      </c>
      <c r="BQ83" s="3">
        <f t="shared" si="30"/>
        <v>1128</v>
      </c>
      <c r="BR83" s="3">
        <f t="shared" si="31"/>
        <v>129.72999999999999</v>
      </c>
      <c r="BS83" s="3">
        <f t="shared" si="32"/>
        <v>553.28</v>
      </c>
      <c r="BT83" s="3">
        <f t="shared" si="33"/>
        <v>553.28</v>
      </c>
      <c r="BU83" s="3" t="str">
        <f>INDEX(Sheet1!$BS$2:$BS$1000,MATCH($A83,Sheet1!$A$2:$A$1000,0))</f>
        <v>09</v>
      </c>
      <c r="BV83" s="3">
        <f>INDEX(Sheet1!$BT$2:$BT$1000,MATCH($A83,Sheet1!$A$2:$A$1000,0))</f>
        <v>553.28</v>
      </c>
    </row>
    <row r="84" spans="1:74" x14ac:dyDescent="0.2">
      <c r="A84" s="11" t="s">
        <v>615</v>
      </c>
      <c r="B84" s="3">
        <f>MATCH($A84,Sheet1!ACCOUNTNO,0)</f>
        <v>123</v>
      </c>
      <c r="C84" s="3">
        <f t="shared" si="24"/>
        <v>123</v>
      </c>
      <c r="D84" s="3" t="str">
        <f>IF(D$3=0,0,INDEX(Sheet1!RawDataCols,$C84,D$5))</f>
        <v>22700G12</v>
      </c>
      <c r="E84" s="3" t="str">
        <f>IF(E$3=0,0,INDEX(Sheet1!RawDataCols,$C84,E$5))</f>
        <v xml:space="preserve">22700          </v>
      </c>
      <c r="F84" s="3" t="str">
        <f>IF(F$3=0,0,INDEX(Sheet1!RawDataCols,$C84,F$5))</f>
        <v xml:space="preserve">G12            </v>
      </c>
      <c r="G84" s="3" t="str">
        <f>IF(G$3=0,0,INDEX(Sheet1!RawDataCols,$C84,G$5))</f>
        <v xml:space="preserve">               </v>
      </c>
      <c r="H84" s="3" t="str">
        <f>IF(H$3=0,0,INDEX(Sheet1!RawDataCols,$C84,H$5))</f>
        <v xml:space="preserve">               </v>
      </c>
      <c r="I84" s="3" t="str">
        <f>IF(I$3=0,0,INDEX(Sheet1!RawDataCols,$C84,I$5))</f>
        <v xml:space="preserve">               </v>
      </c>
      <c r="J84" s="3" t="str">
        <f>IF(J$3=0,0,INDEX(Sheet1!RawDataCols,$C84,J$5))</f>
        <v xml:space="preserve">               </v>
      </c>
      <c r="K84" s="3" t="str">
        <f>IF(K$3=0,0,INDEX(Sheet1!RawDataCols,$C84,K$5))</f>
        <v xml:space="preserve">               </v>
      </c>
      <c r="L84" s="3" t="str">
        <f>IF(L$3=0,0,INDEX(Sheet1!RawDataCols,$C84,L$5))</f>
        <v xml:space="preserve">               </v>
      </c>
      <c r="M84" s="3" t="str">
        <f>IF(M$3=0,0,INDEX(Sheet1!RawDataCols,$C84,M$5))</f>
        <v xml:space="preserve">F012  </v>
      </c>
      <c r="N84" s="3" t="str">
        <f>IF(N$3=0,0,INDEX(Sheet1!RawDataCols,$C84,N$5))</f>
        <v>Publications &amp; Books-TAR</v>
      </c>
      <c r="O84" s="3">
        <f>INDEX(Sheet1!RawDataCols,$C84,O$5)</f>
        <v>13</v>
      </c>
      <c r="P84" s="3" t="str">
        <f>INDEX(Sheet1!RawDataCols,$C84,P$5)</f>
        <v>Cost and Expenses</v>
      </c>
      <c r="Q84" s="3" t="str">
        <f>IF(Q$3=0,0,INDEX(Sheet1!RawDataCols,$C84,Q$5))</f>
        <v>I</v>
      </c>
      <c r="R84" s="3">
        <f t="shared" si="25"/>
        <v>1</v>
      </c>
      <c r="S84" s="3">
        <f t="shared" si="26"/>
        <v>-1</v>
      </c>
      <c r="T84" s="3">
        <f>IF(T$3=0,0,INDEX(Sheet1!RawDataCols,$C84,T$5)*$R84)</f>
        <v>0</v>
      </c>
      <c r="U84" s="3">
        <f>IF(U$3=0,0,INDEX(Sheet1!RawDataCols,$C84,U$5)*$R84)</f>
        <v>55.91</v>
      </c>
      <c r="V84" s="3">
        <f>IF(V$3=0,0,INDEX(Sheet1!RawDataCols,$C84,V$5)*$R84)</f>
        <v>0</v>
      </c>
      <c r="W84" s="3">
        <f>IF(W$3=0,0,INDEX(Sheet1!RawDataCols,$C84,W$5)*$R84)</f>
        <v>62</v>
      </c>
      <c r="X84" s="3">
        <f>IF(X$3=0,0,INDEX(Sheet1!RawDataCols,$C84,X$5)*$R84)</f>
        <v>75.45</v>
      </c>
      <c r="Y84" s="3">
        <f>IF(Y$3=0,0,INDEX(Sheet1!RawDataCols,$C84,Y$5)*$R84)</f>
        <v>0</v>
      </c>
      <c r="Z84" s="3">
        <f>IF(Z$3=0,0,INDEX(Sheet1!RawDataCols,$C84,Z$5)*$R84)</f>
        <v>70.91</v>
      </c>
      <c r="AA84" s="3">
        <f>IF(AA$3=0,0,INDEX(Sheet1!RawDataCols,$C84,AA$5)*$R84)</f>
        <v>104.49</v>
      </c>
      <c r="AB84" s="3">
        <f>IF(AB$3=0,0,INDEX(Sheet1!RawDataCols,$C84,AB$5)*$R84)</f>
        <v>0</v>
      </c>
      <c r="AC84" s="3">
        <f>IF(AC$3=0,0,INDEX(Sheet1!RawDataCols,$C84,AC$5)*$R84)</f>
        <v>88.64</v>
      </c>
      <c r="AD84" s="3">
        <f>IF(AD$3=0,0,INDEX(Sheet1!RawDataCols,$C84,AD$5)*$R84)</f>
        <v>7.73</v>
      </c>
      <c r="AE84" s="3">
        <f>IF(AE$3=0,0,INDEX(Sheet1!RawDataCols,$C84,AE$5)*$R84)</f>
        <v>0</v>
      </c>
      <c r="AF84" s="3">
        <f>IF(AF$3=0,0,INDEX(Sheet1!RawDataCols,$C84,AF$5)*$R84)</f>
        <v>70.819999999999993</v>
      </c>
      <c r="AG84" s="3">
        <f>IF(AG$3=0,0,INDEX(Sheet1!RawDataCols,$C84,AG$5)*$R84)</f>
        <v>65.45</v>
      </c>
      <c r="AH84" s="3">
        <f>IF(AH$3=0,0,INDEX(Sheet1!RawDataCols,$C84,AH$5)*$R84)</f>
        <v>0</v>
      </c>
      <c r="AI84" s="3">
        <f>IF(AI$3=0,0,INDEX(Sheet1!RawDataCols,$C84,AI$5)*$R84)</f>
        <v>70.91</v>
      </c>
      <c r="AJ84" s="3">
        <f>IF(AJ$3=0,0,INDEX(Sheet1!RawDataCols,$C84,AJ$5)*$R84)</f>
        <v>73.64</v>
      </c>
      <c r="AK84" s="3">
        <f>IF(AK$3=0,0,INDEX(Sheet1!RawDataCols,$C84,AK$5)*$R84)</f>
        <v>0</v>
      </c>
      <c r="AL84" s="3">
        <f>IF(AL$3=0,0,INDEX(Sheet1!RawDataCols,$C84,AL$5)*$R84)</f>
        <v>88.64</v>
      </c>
      <c r="AM84" s="3">
        <f>IF(AM$3=0,0,INDEX(Sheet1!RawDataCols,$C84,AM$5)*$R84)</f>
        <v>308.13</v>
      </c>
      <c r="AN84" s="3">
        <f>IF(AN$3=0,0,INDEX(Sheet1!RawDataCols,$C84,AN$5)*$R84)</f>
        <v>308.13</v>
      </c>
      <c r="AO84" s="3">
        <f>IF(AO$3=0,0,INDEX(Sheet1!RawDataCols,$C84,AO$5)*$R84)</f>
        <v>74.540000000000006</v>
      </c>
      <c r="AP84" s="3">
        <f>IF(AP$3=0,0,INDEX(Sheet1!RawDataCols,$C84,AP$5)*$R84)</f>
        <v>0</v>
      </c>
      <c r="AQ84" s="3">
        <f>IF(AQ$3=0,0,INDEX(Sheet1!RawDataCols,$C84,AQ$5)*$R84)</f>
        <v>73.62</v>
      </c>
      <c r="AR84" s="3">
        <f>IF(AR$3=0,0,INDEX(Sheet1!RawDataCols,$C84,AR$5)*$R84)</f>
        <v>101.79</v>
      </c>
      <c r="AS84" s="3">
        <f>IF(AS$3=0,0,INDEX(Sheet1!RawDataCols,$C84,AS$5)*$R84)</f>
        <v>250</v>
      </c>
      <c r="AT84" s="3">
        <f>IF(AT$3=0,0,INDEX(Sheet1!RawDataCols,$C84,AT$5)*$R84)</f>
        <v>73.62</v>
      </c>
      <c r="AU84" s="3">
        <f>IF(AU$3=0,0,INDEX(Sheet1!RawDataCols,$C84,AU$5)*$R84)</f>
        <v>93.18</v>
      </c>
      <c r="AV84" s="3">
        <f>IF(AV$3=0,0,INDEX(Sheet1!RawDataCols,$C84,AV$5)*$R84)</f>
        <v>0</v>
      </c>
      <c r="AW84" s="3">
        <f>IF(AW$3=0,0,INDEX(Sheet1!RawDataCols,$C84,AW$5)*$R84)</f>
        <v>73.62</v>
      </c>
      <c r="AX84" s="3">
        <f>IF(AX$3=0,0,INDEX(Sheet1!RawDataCols,$C84,AX$5)*$R84)</f>
        <v>74.540000000000006</v>
      </c>
      <c r="AY84" s="3">
        <f>IF(AY$3=0,0,INDEX(Sheet1!RawDataCols,$C84,AY$5)*$R84)</f>
        <v>0</v>
      </c>
      <c r="AZ84" s="3">
        <f>IF(AZ$3=0,0,INDEX(Sheet1!RawDataCols,$C84,AZ$5)*$R84)</f>
        <v>0</v>
      </c>
      <c r="BA84" s="3">
        <f>IF(BA$3=0,0,INDEX(Sheet1!RawDataCols,$C84,BA$5)*$R84)</f>
        <v>74.540000000000006</v>
      </c>
      <c r="BB84" s="3">
        <f>IF(BB$3=0,0,INDEX(Sheet1!RawDataCols,$C84,BB$5)*$R84)</f>
        <v>0</v>
      </c>
      <c r="BC84" s="3">
        <f>IF(BC$3=0,0,INDEX(Sheet1!RawDataCols,$C84,BC$5)*$R84)</f>
        <v>0</v>
      </c>
      <c r="BD84" s="3">
        <f>IF(BD$3=0,0,INDEX(Sheet1!RawDataCols,$C84,BD$5)*$R84)</f>
        <v>82.18</v>
      </c>
      <c r="BE84" s="3">
        <f>IF(BE$3=0,0,INDEX(Sheet1!RawDataCols,$C84,BE$5)*$R84)</f>
        <v>0</v>
      </c>
      <c r="BF84" s="3">
        <f>IF(BF$3=0,0,INDEX(Sheet1!RawDataCols,$C84,BF$5)*$R84)</f>
        <v>0</v>
      </c>
      <c r="BG84" s="179">
        <f>IF(BG$3=0,0,INDEX(Sheet1!RawDataCols,$C84,BG$5)*$R84)</f>
        <v>82.18</v>
      </c>
      <c r="BH84" s="33">
        <f t="shared" si="27"/>
        <v>940.8</v>
      </c>
      <c r="BI84" s="33">
        <f t="shared" si="28"/>
        <v>528.99</v>
      </c>
      <c r="BJ84" s="33">
        <f t="shared" si="29"/>
        <v>952.68999999999983</v>
      </c>
      <c r="BK84" s="3">
        <f>IF(BK$3=0,0,INDEX(Sheet1!RawDataCols,$C84,BK$5)*$R84)</f>
        <v>33.061875000000001</v>
      </c>
      <c r="BL84" s="3">
        <f>IF(BL$3=0,0,INDEX(Sheet1!RawDataCols,$C84,BL$5)*$R84)</f>
        <v>57.02375</v>
      </c>
      <c r="BM84" s="3">
        <f>IF(BM$3=0,0,INDEX(Sheet1!RawDataCols,$C84,BM$5)*$R84)</f>
        <v>58.251874999999998</v>
      </c>
      <c r="BN84" s="3">
        <f>IF(BN$3=0,0,INDEX(Sheet1!RawDataCols,$C84,BN$5)*$R84)</f>
        <v>84.132499999999993</v>
      </c>
      <c r="BO84" s="3">
        <f>IF(BO$3=0,0,INDEX(Sheet1!RawDataCols,$C84,BO$5)*$R84)</f>
        <v>74.274375000000006</v>
      </c>
      <c r="BP84" s="3">
        <f>IF(BP$3=0,0,INDEX(Sheet1!RawDataCols,$C84,BP$5)*$R84)</f>
        <v>460.46</v>
      </c>
      <c r="BQ84" s="3">
        <f t="shared" si="30"/>
        <v>235.85000000000002</v>
      </c>
      <c r="BR84" s="3">
        <f t="shared" si="31"/>
        <v>146.82</v>
      </c>
      <c r="BS84" s="3">
        <f t="shared" si="32"/>
        <v>558.13</v>
      </c>
      <c r="BT84" s="3">
        <f t="shared" si="33"/>
        <v>558.13</v>
      </c>
      <c r="BU84" s="3" t="str">
        <f>INDEX(Sheet1!$BS$2:$BS$1000,MATCH($A84,Sheet1!$A$2:$A$1000,0))</f>
        <v>09</v>
      </c>
      <c r="BV84" s="3">
        <f>INDEX(Sheet1!$BT$2:$BT$1000,MATCH($A84,Sheet1!$A$2:$A$1000,0))</f>
        <v>558.13</v>
      </c>
    </row>
    <row r="85" spans="1:74" x14ac:dyDescent="0.2">
      <c r="A85" s="11" t="s">
        <v>616</v>
      </c>
      <c r="B85" s="3">
        <f>MATCH($A85,Sheet1!ACCOUNTNO,0)</f>
        <v>124</v>
      </c>
      <c r="C85" s="3">
        <f t="shared" si="24"/>
        <v>124</v>
      </c>
      <c r="D85" s="3" t="str">
        <f>IF(D$3=0,0,INDEX(Sheet1!RawDataCols,$C85,D$5))</f>
        <v>22720G12</v>
      </c>
      <c r="E85" s="3" t="str">
        <f>IF(E$3=0,0,INDEX(Sheet1!RawDataCols,$C85,E$5))</f>
        <v xml:space="preserve">22720          </v>
      </c>
      <c r="F85" s="3" t="str">
        <f>IF(F$3=0,0,INDEX(Sheet1!RawDataCols,$C85,F$5))</f>
        <v xml:space="preserve">G12            </v>
      </c>
      <c r="G85" s="3" t="str">
        <f>IF(G$3=0,0,INDEX(Sheet1!RawDataCols,$C85,G$5))</f>
        <v xml:space="preserve">               </v>
      </c>
      <c r="H85" s="3" t="str">
        <f>IF(H$3=0,0,INDEX(Sheet1!RawDataCols,$C85,H$5))</f>
        <v xml:space="preserve">               </v>
      </c>
      <c r="I85" s="3" t="str">
        <f>IF(I$3=0,0,INDEX(Sheet1!RawDataCols,$C85,I$5))</f>
        <v xml:space="preserve">               </v>
      </c>
      <c r="J85" s="3" t="str">
        <f>IF(J$3=0,0,INDEX(Sheet1!RawDataCols,$C85,J$5))</f>
        <v xml:space="preserve">               </v>
      </c>
      <c r="K85" s="3" t="str">
        <f>IF(K$3=0,0,INDEX(Sheet1!RawDataCols,$C85,K$5))</f>
        <v xml:space="preserve">               </v>
      </c>
      <c r="L85" s="3" t="str">
        <f>IF(L$3=0,0,INDEX(Sheet1!RawDataCols,$C85,L$5))</f>
        <v xml:space="preserve">               </v>
      </c>
      <c r="M85" s="3" t="str">
        <f>IF(M$3=0,0,INDEX(Sheet1!RawDataCols,$C85,M$5))</f>
        <v xml:space="preserve">F012  </v>
      </c>
      <c r="N85" s="3" t="str">
        <f>IF(N$3=0,0,INDEX(Sheet1!RawDataCols,$C85,N$5))</f>
        <v>Travel &amp; Accom-TAR</v>
      </c>
      <c r="O85" s="3">
        <f>INDEX(Sheet1!RawDataCols,$C85,O$5)</f>
        <v>13</v>
      </c>
      <c r="P85" s="3" t="str">
        <f>INDEX(Sheet1!RawDataCols,$C85,P$5)</f>
        <v>Cost and Expenses</v>
      </c>
      <c r="Q85" s="3" t="str">
        <f>IF(Q$3=0,0,INDEX(Sheet1!RawDataCols,$C85,Q$5))</f>
        <v>I</v>
      </c>
      <c r="R85" s="3">
        <f t="shared" si="25"/>
        <v>1</v>
      </c>
      <c r="S85" s="3">
        <f t="shared" si="26"/>
        <v>-1</v>
      </c>
      <c r="T85" s="3">
        <f>IF(T$3=0,0,INDEX(Sheet1!RawDataCols,$C85,T$5)*$R85)</f>
        <v>0</v>
      </c>
      <c r="U85" s="3">
        <f>IF(U$3=0,0,INDEX(Sheet1!RawDataCols,$C85,U$5)*$R85)</f>
        <v>0</v>
      </c>
      <c r="V85" s="3">
        <f>IF(V$3=0,0,INDEX(Sheet1!RawDataCols,$C85,V$5)*$R85)</f>
        <v>0</v>
      </c>
      <c r="W85" s="3">
        <f>IF(W$3=0,0,INDEX(Sheet1!RawDataCols,$C85,W$5)*$R85)</f>
        <v>3.64</v>
      </c>
      <c r="X85" s="3">
        <f>IF(X$3=0,0,INDEX(Sheet1!RawDataCols,$C85,X$5)*$R85)</f>
        <v>65.239999999999995</v>
      </c>
      <c r="Y85" s="3">
        <f>IF(Y$3=0,0,INDEX(Sheet1!RawDataCols,$C85,Y$5)*$R85)</f>
        <v>0</v>
      </c>
      <c r="Z85" s="3">
        <f>IF(Z$3=0,0,INDEX(Sheet1!RawDataCols,$C85,Z$5)*$R85)</f>
        <v>26.18</v>
      </c>
      <c r="AA85" s="3">
        <f>IF(AA$3=0,0,INDEX(Sheet1!RawDataCols,$C85,AA$5)*$R85)</f>
        <v>13.36</v>
      </c>
      <c r="AB85" s="3">
        <f>IF(AB$3=0,0,INDEX(Sheet1!RawDataCols,$C85,AB$5)*$R85)</f>
        <v>0</v>
      </c>
      <c r="AC85" s="3">
        <f>IF(AC$3=0,0,INDEX(Sheet1!RawDataCols,$C85,AC$5)*$R85)</f>
        <v>36.54</v>
      </c>
      <c r="AD85" s="3">
        <f>IF(AD$3=0,0,INDEX(Sheet1!RawDataCols,$C85,AD$5)*$R85)</f>
        <v>0</v>
      </c>
      <c r="AE85" s="3">
        <f>IF(AE$3=0,0,INDEX(Sheet1!RawDataCols,$C85,AE$5)*$R85)</f>
        <v>0</v>
      </c>
      <c r="AF85" s="3">
        <f>IF(AF$3=0,0,INDEX(Sheet1!RawDataCols,$C85,AF$5)*$R85)</f>
        <v>0</v>
      </c>
      <c r="AG85" s="3">
        <f>IF(AG$3=0,0,INDEX(Sheet1!RawDataCols,$C85,AG$5)*$R85)</f>
        <v>0</v>
      </c>
      <c r="AH85" s="3">
        <f>IF(AH$3=0,0,INDEX(Sheet1!RawDataCols,$C85,AH$5)*$R85)</f>
        <v>0</v>
      </c>
      <c r="AI85" s="3">
        <f>IF(AI$3=0,0,INDEX(Sheet1!RawDataCols,$C85,AI$5)*$R85)</f>
        <v>75.91</v>
      </c>
      <c r="AJ85" s="3">
        <f>IF(AJ$3=0,0,INDEX(Sheet1!RawDataCols,$C85,AJ$5)*$R85)</f>
        <v>27.64</v>
      </c>
      <c r="AK85" s="3">
        <f>IF(AK$3=0,0,INDEX(Sheet1!RawDataCols,$C85,AK$5)*$R85)</f>
        <v>0</v>
      </c>
      <c r="AL85" s="3">
        <f>IF(AL$3=0,0,INDEX(Sheet1!RawDataCols,$C85,AL$5)*$R85)</f>
        <v>0</v>
      </c>
      <c r="AM85" s="3">
        <f>IF(AM$3=0,0,INDEX(Sheet1!RawDataCols,$C85,AM$5)*$R85)</f>
        <v>13.36</v>
      </c>
      <c r="AN85" s="3">
        <f>IF(AN$3=0,0,INDEX(Sheet1!RawDataCols,$C85,AN$5)*$R85)</f>
        <v>13.36</v>
      </c>
      <c r="AO85" s="3">
        <f>IF(AO$3=0,0,INDEX(Sheet1!RawDataCols,$C85,AO$5)*$R85)</f>
        <v>28.05</v>
      </c>
      <c r="AP85" s="3">
        <f>IF(AP$3=0,0,INDEX(Sheet1!RawDataCols,$C85,AP$5)*$R85)</f>
        <v>14.13</v>
      </c>
      <c r="AQ85" s="3">
        <f>IF(AQ$3=0,0,INDEX(Sheet1!RawDataCols,$C85,AQ$5)*$R85)</f>
        <v>25.92</v>
      </c>
      <c r="AR85" s="3">
        <f>IF(AR$3=0,0,INDEX(Sheet1!RawDataCols,$C85,AR$5)*$R85)</f>
        <v>69.739999999999995</v>
      </c>
      <c r="AS85" s="3">
        <f>IF(AS$3=0,0,INDEX(Sheet1!RawDataCols,$C85,AS$5)*$R85)</f>
        <v>0</v>
      </c>
      <c r="AT85" s="3">
        <f>IF(AT$3=0,0,INDEX(Sheet1!RawDataCols,$C85,AT$5)*$R85)</f>
        <v>25.92</v>
      </c>
      <c r="AU85" s="3">
        <f>IF(AU$3=0,0,INDEX(Sheet1!RawDataCols,$C85,AU$5)*$R85)</f>
        <v>22.45</v>
      </c>
      <c r="AV85" s="3">
        <f>IF(AV$3=0,0,INDEX(Sheet1!RawDataCols,$C85,AV$5)*$R85)</f>
        <v>0</v>
      </c>
      <c r="AW85" s="3">
        <f>IF(AW$3=0,0,INDEX(Sheet1!RawDataCols,$C85,AW$5)*$R85)</f>
        <v>25.92</v>
      </c>
      <c r="AX85" s="3">
        <f>IF(AX$3=0,0,INDEX(Sheet1!RawDataCols,$C85,AX$5)*$R85)</f>
        <v>0</v>
      </c>
      <c r="AY85" s="3">
        <f>IF(AY$3=0,0,INDEX(Sheet1!RawDataCols,$C85,AY$5)*$R85)</f>
        <v>0</v>
      </c>
      <c r="AZ85" s="3">
        <f>IF(AZ$3=0,0,INDEX(Sheet1!RawDataCols,$C85,AZ$5)*$R85)</f>
        <v>0</v>
      </c>
      <c r="BA85" s="3">
        <f>IF(BA$3=0,0,INDEX(Sheet1!RawDataCols,$C85,BA$5)*$R85)</f>
        <v>41</v>
      </c>
      <c r="BB85" s="3">
        <f>IF(BB$3=0,0,INDEX(Sheet1!RawDataCols,$C85,BB$5)*$R85)</f>
        <v>0</v>
      </c>
      <c r="BC85" s="3">
        <f>IF(BC$3=0,0,INDEX(Sheet1!RawDataCols,$C85,BC$5)*$R85)</f>
        <v>0</v>
      </c>
      <c r="BD85" s="3">
        <f>IF(BD$3=0,0,INDEX(Sheet1!RawDataCols,$C85,BD$5)*$R85)</f>
        <v>43.54</v>
      </c>
      <c r="BE85" s="3">
        <f>IF(BE$3=0,0,INDEX(Sheet1!RawDataCols,$C85,BE$5)*$R85)</f>
        <v>0</v>
      </c>
      <c r="BF85" s="3">
        <f>IF(BF$3=0,0,INDEX(Sheet1!RawDataCols,$C85,BF$5)*$R85)</f>
        <v>0</v>
      </c>
      <c r="BG85" s="179">
        <f>IF(BG$3=0,0,INDEX(Sheet1!RawDataCols,$C85,BG$5)*$R85)</f>
        <v>43.54</v>
      </c>
      <c r="BH85" s="33">
        <f t="shared" si="27"/>
        <v>133.72999999999999</v>
      </c>
      <c r="BI85" s="33">
        <f t="shared" si="28"/>
        <v>91.12</v>
      </c>
      <c r="BJ85" s="33">
        <f t="shared" si="29"/>
        <v>347.05</v>
      </c>
      <c r="BK85" s="3">
        <f>IF(BK$3=0,0,INDEX(Sheet1!RawDataCols,$C85,BK$5)*$R85)</f>
        <v>5.6950000000000003</v>
      </c>
      <c r="BL85" s="3">
        <f>IF(BL$3=0,0,INDEX(Sheet1!RawDataCols,$C85,BL$5)*$R85)</f>
        <v>126.045625</v>
      </c>
      <c r="BM85" s="3">
        <f>IF(BM$3=0,0,INDEX(Sheet1!RawDataCols,$C85,BM$5)*$R85)</f>
        <v>90.137500000000003</v>
      </c>
      <c r="BN85" s="3">
        <f>IF(BN$3=0,0,INDEX(Sheet1!RawDataCols,$C85,BN$5)*$R85)</f>
        <v>27.561250000000001</v>
      </c>
      <c r="BO85" s="3">
        <f>IF(BO$3=0,0,INDEX(Sheet1!RawDataCols,$C85,BO$5)*$R85)</f>
        <v>158.363125</v>
      </c>
      <c r="BP85" s="3">
        <f>IF(BP$3=0,0,INDEX(Sheet1!RawDataCols,$C85,BP$5)*$R85)</f>
        <v>1874.46</v>
      </c>
      <c r="BQ85" s="3">
        <f t="shared" si="30"/>
        <v>78.599999999999994</v>
      </c>
      <c r="BR85" s="3">
        <f t="shared" si="31"/>
        <v>27.64</v>
      </c>
      <c r="BS85" s="3">
        <f t="shared" si="32"/>
        <v>27.490000000000002</v>
      </c>
      <c r="BT85" s="3">
        <f t="shared" si="33"/>
        <v>27.490000000000002</v>
      </c>
      <c r="BU85" s="3" t="str">
        <f>INDEX(Sheet1!$BS$2:$BS$1000,MATCH($A85,Sheet1!$A$2:$A$1000,0))</f>
        <v>09</v>
      </c>
      <c r="BV85" s="3">
        <f>INDEX(Sheet1!$BT$2:$BT$1000,MATCH($A85,Sheet1!$A$2:$A$1000,0))</f>
        <v>27.49</v>
      </c>
    </row>
    <row r="86" spans="1:74" x14ac:dyDescent="0.2">
      <c r="A86" s="11" t="s">
        <v>617</v>
      </c>
      <c r="B86" s="3">
        <f>MATCH($A86,Sheet1!ACCOUNTNO,0)</f>
        <v>125</v>
      </c>
      <c r="C86" s="3">
        <f t="shared" si="24"/>
        <v>125</v>
      </c>
      <c r="D86" s="3" t="str">
        <f>IF(D$3=0,0,INDEX(Sheet1!RawDataCols,$C86,D$5))</f>
        <v>23100G12</v>
      </c>
      <c r="E86" s="3" t="str">
        <f>IF(E$3=0,0,INDEX(Sheet1!RawDataCols,$C86,E$5))</f>
        <v xml:space="preserve">23100          </v>
      </c>
      <c r="F86" s="3" t="str">
        <f>IF(F$3=0,0,INDEX(Sheet1!RawDataCols,$C86,F$5))</f>
        <v xml:space="preserve">G12            </v>
      </c>
      <c r="G86" s="3" t="str">
        <f>IF(G$3=0,0,INDEX(Sheet1!RawDataCols,$C86,G$5))</f>
        <v xml:space="preserve">               </v>
      </c>
      <c r="H86" s="3" t="str">
        <f>IF(H$3=0,0,INDEX(Sheet1!RawDataCols,$C86,H$5))</f>
        <v xml:space="preserve">               </v>
      </c>
      <c r="I86" s="3" t="str">
        <f>IF(I$3=0,0,INDEX(Sheet1!RawDataCols,$C86,I$5))</f>
        <v xml:space="preserve">               </v>
      </c>
      <c r="J86" s="3" t="str">
        <f>IF(J$3=0,0,INDEX(Sheet1!RawDataCols,$C86,J$5))</f>
        <v xml:space="preserve">               </v>
      </c>
      <c r="K86" s="3" t="str">
        <f>IF(K$3=0,0,INDEX(Sheet1!RawDataCols,$C86,K$5))</f>
        <v xml:space="preserve">               </v>
      </c>
      <c r="L86" s="3" t="str">
        <f>IF(L$3=0,0,INDEX(Sheet1!RawDataCols,$C86,L$5))</f>
        <v xml:space="preserve">               </v>
      </c>
      <c r="M86" s="3" t="str">
        <f>IF(M$3=0,0,INDEX(Sheet1!RawDataCols,$C86,M$5))</f>
        <v xml:space="preserve">F012  </v>
      </c>
      <c r="N86" s="3" t="str">
        <f>IF(N$3=0,0,INDEX(Sheet1!RawDataCols,$C86,N$5))</f>
        <v>Computer Support/Maintenance-TAR</v>
      </c>
      <c r="O86" s="3">
        <f>INDEX(Sheet1!RawDataCols,$C86,O$5)</f>
        <v>13</v>
      </c>
      <c r="P86" s="3" t="str">
        <f>INDEX(Sheet1!RawDataCols,$C86,P$5)</f>
        <v>Cost and Expenses</v>
      </c>
      <c r="Q86" s="3" t="str">
        <f>IF(Q$3=0,0,INDEX(Sheet1!RawDataCols,$C86,Q$5))</f>
        <v>I</v>
      </c>
      <c r="R86" s="3">
        <f t="shared" si="25"/>
        <v>1</v>
      </c>
      <c r="S86" s="3">
        <f t="shared" si="26"/>
        <v>-1</v>
      </c>
      <c r="T86" s="3">
        <f>IF(T$3=0,0,INDEX(Sheet1!RawDataCols,$C86,T$5)*$R86)</f>
        <v>0</v>
      </c>
      <c r="U86" s="3">
        <f>IF(U$3=0,0,INDEX(Sheet1!RawDataCols,$C86,U$5)*$R86)</f>
        <v>0</v>
      </c>
      <c r="V86" s="3">
        <f>IF(V$3=0,0,INDEX(Sheet1!RawDataCols,$C86,V$5)*$R86)</f>
        <v>0</v>
      </c>
      <c r="W86" s="3">
        <f>IF(W$3=0,0,INDEX(Sheet1!RawDataCols,$C86,W$5)*$R86)</f>
        <v>0</v>
      </c>
      <c r="X86" s="3">
        <f>IF(X$3=0,0,INDEX(Sheet1!RawDataCols,$C86,X$5)*$R86)</f>
        <v>0</v>
      </c>
      <c r="Y86" s="3">
        <f>IF(Y$3=0,0,INDEX(Sheet1!RawDataCols,$C86,Y$5)*$R86)</f>
        <v>0</v>
      </c>
      <c r="Z86" s="3">
        <f>IF(Z$3=0,0,INDEX(Sheet1!RawDataCols,$C86,Z$5)*$R86)</f>
        <v>0</v>
      </c>
      <c r="AA86" s="3">
        <f>IF(AA$3=0,0,INDEX(Sheet1!RawDataCols,$C86,AA$5)*$R86)</f>
        <v>4.1100000000000003</v>
      </c>
      <c r="AB86" s="3">
        <f>IF(AB$3=0,0,INDEX(Sheet1!RawDataCols,$C86,AB$5)*$R86)</f>
        <v>0</v>
      </c>
      <c r="AC86" s="3">
        <f>IF(AC$3=0,0,INDEX(Sheet1!RawDataCols,$C86,AC$5)*$R86)</f>
        <v>357.5</v>
      </c>
      <c r="AD86" s="3">
        <f>IF(AD$3=0,0,INDEX(Sheet1!RawDataCols,$C86,AD$5)*$R86)</f>
        <v>0</v>
      </c>
      <c r="AE86" s="3">
        <f>IF(AE$3=0,0,INDEX(Sheet1!RawDataCols,$C86,AE$5)*$R86)</f>
        <v>0</v>
      </c>
      <c r="AF86" s="3">
        <f>IF(AF$3=0,0,INDEX(Sheet1!RawDataCols,$C86,AF$5)*$R86)</f>
        <v>610</v>
      </c>
      <c r="AG86" s="3">
        <f>IF(AG$3=0,0,INDEX(Sheet1!RawDataCols,$C86,AG$5)*$R86)</f>
        <v>870</v>
      </c>
      <c r="AH86" s="3">
        <f>IF(AH$3=0,0,INDEX(Sheet1!RawDataCols,$C86,AH$5)*$R86)</f>
        <v>0</v>
      </c>
      <c r="AI86" s="3">
        <f>IF(AI$3=0,0,INDEX(Sheet1!RawDataCols,$C86,AI$5)*$R86)</f>
        <v>0</v>
      </c>
      <c r="AJ86" s="3">
        <f>IF(AJ$3=0,0,INDEX(Sheet1!RawDataCols,$C86,AJ$5)*$R86)</f>
        <v>0</v>
      </c>
      <c r="AK86" s="3">
        <f>IF(AK$3=0,0,INDEX(Sheet1!RawDataCols,$C86,AK$5)*$R86)</f>
        <v>0</v>
      </c>
      <c r="AL86" s="3">
        <f>IF(AL$3=0,0,INDEX(Sheet1!RawDataCols,$C86,AL$5)*$R86)</f>
        <v>0</v>
      </c>
      <c r="AM86" s="3">
        <f>IF(AM$3=0,0,INDEX(Sheet1!RawDataCols,$C86,AM$5)*$R86)</f>
        <v>0</v>
      </c>
      <c r="AN86" s="3">
        <f>IF(AN$3=0,0,INDEX(Sheet1!RawDataCols,$C86,AN$5)*$R86)</f>
        <v>0</v>
      </c>
      <c r="AO86" s="3">
        <f>IF(AO$3=0,0,INDEX(Sheet1!RawDataCols,$C86,AO$5)*$R86)</f>
        <v>0</v>
      </c>
      <c r="AP86" s="3">
        <f>IF(AP$3=0,0,INDEX(Sheet1!RawDataCols,$C86,AP$5)*$R86)</f>
        <v>0</v>
      </c>
      <c r="AQ86" s="3">
        <f>IF(AQ$3=0,0,INDEX(Sheet1!RawDataCols,$C86,AQ$5)*$R86)</f>
        <v>72.84</v>
      </c>
      <c r="AR86" s="3">
        <f>IF(AR$3=0,0,INDEX(Sheet1!RawDataCols,$C86,AR$5)*$R86)</f>
        <v>0</v>
      </c>
      <c r="AS86" s="3">
        <f>IF(AS$3=0,0,INDEX(Sheet1!RawDataCols,$C86,AS$5)*$R86)</f>
        <v>0</v>
      </c>
      <c r="AT86" s="3">
        <f>IF(AT$3=0,0,INDEX(Sheet1!RawDataCols,$C86,AT$5)*$R86)</f>
        <v>72.84</v>
      </c>
      <c r="AU86" s="3">
        <f>IF(AU$3=0,0,INDEX(Sheet1!RawDataCols,$C86,AU$5)*$R86)</f>
        <v>0</v>
      </c>
      <c r="AV86" s="3">
        <f>IF(AV$3=0,0,INDEX(Sheet1!RawDataCols,$C86,AV$5)*$R86)</f>
        <v>0</v>
      </c>
      <c r="AW86" s="3">
        <f>IF(AW$3=0,0,INDEX(Sheet1!RawDataCols,$C86,AW$5)*$R86)</f>
        <v>72.84</v>
      </c>
      <c r="AX86" s="3">
        <f>IF(AX$3=0,0,INDEX(Sheet1!RawDataCols,$C86,AX$5)*$R86)</f>
        <v>0</v>
      </c>
      <c r="AY86" s="3">
        <f>IF(AY$3=0,0,INDEX(Sheet1!RawDataCols,$C86,AY$5)*$R86)</f>
        <v>0</v>
      </c>
      <c r="AZ86" s="3">
        <f>IF(AZ$3=0,0,INDEX(Sheet1!RawDataCols,$C86,AZ$5)*$R86)</f>
        <v>0</v>
      </c>
      <c r="BA86" s="3">
        <f>IF(BA$3=0,0,INDEX(Sheet1!RawDataCols,$C86,BA$5)*$R86)</f>
        <v>0</v>
      </c>
      <c r="BB86" s="3">
        <f>IF(BB$3=0,0,INDEX(Sheet1!RawDataCols,$C86,BB$5)*$R86)</f>
        <v>0</v>
      </c>
      <c r="BC86" s="3">
        <f>IF(BC$3=0,0,INDEX(Sheet1!RawDataCols,$C86,BC$5)*$R86)</f>
        <v>0</v>
      </c>
      <c r="BD86" s="3">
        <f>IF(BD$3=0,0,INDEX(Sheet1!RawDataCols,$C86,BD$5)*$R86)</f>
        <v>0</v>
      </c>
      <c r="BE86" s="3">
        <f>IF(BE$3=0,0,INDEX(Sheet1!RawDataCols,$C86,BE$5)*$R86)</f>
        <v>0</v>
      </c>
      <c r="BF86" s="3">
        <f>IF(BF$3=0,0,INDEX(Sheet1!RawDataCols,$C86,BF$5)*$R86)</f>
        <v>0</v>
      </c>
      <c r="BG86" s="179">
        <f>IF(BG$3=0,0,INDEX(Sheet1!RawDataCols,$C86,BG$5)*$R86)</f>
        <v>0</v>
      </c>
      <c r="BH86" s="33">
        <f t="shared" si="27"/>
        <v>874.11</v>
      </c>
      <c r="BI86" s="33">
        <f t="shared" si="28"/>
        <v>218.52</v>
      </c>
      <c r="BJ86" s="33">
        <f t="shared" si="29"/>
        <v>967.5</v>
      </c>
      <c r="BK86" s="3">
        <f>IF(BK$3=0,0,INDEX(Sheet1!RawDataCols,$C86,BK$5)*$R86)</f>
        <v>13.657500000000001</v>
      </c>
      <c r="BL86" s="3">
        <f>IF(BL$3=0,0,INDEX(Sheet1!RawDataCols,$C86,BL$5)*$R86)</f>
        <v>63.261249999999997</v>
      </c>
      <c r="BM86" s="3">
        <f>IF(BM$3=0,0,INDEX(Sheet1!RawDataCols,$C86,BM$5)*$R86)</f>
        <v>85.045625000000001</v>
      </c>
      <c r="BN86" s="3">
        <f>IF(BN$3=0,0,INDEX(Sheet1!RawDataCols,$C86,BN$5)*$R86)</f>
        <v>0</v>
      </c>
      <c r="BO86" s="3">
        <f>IF(BO$3=0,0,INDEX(Sheet1!RawDataCols,$C86,BO$5)*$R86)</f>
        <v>21.25</v>
      </c>
      <c r="BP86" s="3">
        <f>IF(BP$3=0,0,INDEX(Sheet1!RawDataCols,$C86,BP$5)*$R86)</f>
        <v>44.68</v>
      </c>
      <c r="BQ86" s="3">
        <f t="shared" si="30"/>
        <v>4.1100000000000003</v>
      </c>
      <c r="BR86" s="3">
        <f t="shared" si="31"/>
        <v>870</v>
      </c>
      <c r="BS86" s="3">
        <f t="shared" si="32"/>
        <v>0</v>
      </c>
      <c r="BT86" s="3">
        <f t="shared" si="33"/>
        <v>0</v>
      </c>
      <c r="BU86" s="3" t="str">
        <f>INDEX(Sheet1!$BS$2:$BS$1000,MATCH($A86,Sheet1!$A$2:$A$1000,0))</f>
        <v>10</v>
      </c>
      <c r="BV86" s="3">
        <f>INDEX(Sheet1!$BT$2:$BT$1000,MATCH($A86,Sheet1!$A$2:$A$1000,0))</f>
        <v>0</v>
      </c>
    </row>
    <row r="87" spans="1:74" x14ac:dyDescent="0.2">
      <c r="A87" s="11" t="s">
        <v>618</v>
      </c>
      <c r="B87" s="3">
        <f>MATCH($A87,Sheet1!ACCOUNTNO,0)</f>
        <v>126</v>
      </c>
      <c r="C87" s="3">
        <f t="shared" si="24"/>
        <v>126</v>
      </c>
      <c r="D87" s="3" t="str">
        <f>IF(D$3=0,0,INDEX(Sheet1!RawDataCols,$C87,D$5))</f>
        <v>23120G12</v>
      </c>
      <c r="E87" s="3" t="str">
        <f>IF(E$3=0,0,INDEX(Sheet1!RawDataCols,$C87,E$5))</f>
        <v xml:space="preserve">23120          </v>
      </c>
      <c r="F87" s="3" t="str">
        <f>IF(F$3=0,0,INDEX(Sheet1!RawDataCols,$C87,F$5))</f>
        <v xml:space="preserve">G12            </v>
      </c>
      <c r="G87" s="3" t="str">
        <f>IF(G$3=0,0,INDEX(Sheet1!RawDataCols,$C87,G$5))</f>
        <v xml:space="preserve">               </v>
      </c>
      <c r="H87" s="3" t="str">
        <f>IF(H$3=0,0,INDEX(Sheet1!RawDataCols,$C87,H$5))</f>
        <v xml:space="preserve">               </v>
      </c>
      <c r="I87" s="3" t="str">
        <f>IF(I$3=0,0,INDEX(Sheet1!RawDataCols,$C87,I$5))</f>
        <v xml:space="preserve">               </v>
      </c>
      <c r="J87" s="3" t="str">
        <f>IF(J$3=0,0,INDEX(Sheet1!RawDataCols,$C87,J$5))</f>
        <v xml:space="preserve">               </v>
      </c>
      <c r="K87" s="3" t="str">
        <f>IF(K$3=0,0,INDEX(Sheet1!RawDataCols,$C87,K$5))</f>
        <v xml:space="preserve">               </v>
      </c>
      <c r="L87" s="3" t="str">
        <f>IF(L$3=0,0,INDEX(Sheet1!RawDataCols,$C87,L$5))</f>
        <v xml:space="preserve">               </v>
      </c>
      <c r="M87" s="3" t="str">
        <f>IF(M$3=0,0,INDEX(Sheet1!RawDataCols,$C87,M$5))</f>
        <v xml:space="preserve">F012  </v>
      </c>
      <c r="N87" s="3" t="str">
        <f>IF(N$3=0,0,INDEX(Sheet1!RawDataCols,$C87,N$5))</f>
        <v>Computer -Software Support-TAR</v>
      </c>
      <c r="O87" s="3">
        <f>INDEX(Sheet1!RawDataCols,$C87,O$5)</f>
        <v>13</v>
      </c>
      <c r="P87" s="3" t="str">
        <f>INDEX(Sheet1!RawDataCols,$C87,P$5)</f>
        <v>Cost and Expenses</v>
      </c>
      <c r="Q87" s="3" t="str">
        <f>IF(Q$3=0,0,INDEX(Sheet1!RawDataCols,$C87,Q$5))</f>
        <v>I</v>
      </c>
      <c r="R87" s="3">
        <f t="shared" si="25"/>
        <v>1</v>
      </c>
      <c r="S87" s="3">
        <f t="shared" si="26"/>
        <v>-1</v>
      </c>
      <c r="T87" s="3">
        <f>IF(T$3=0,0,INDEX(Sheet1!RawDataCols,$C87,T$5)*$R87)</f>
        <v>0</v>
      </c>
      <c r="U87" s="3">
        <f>IF(U$3=0,0,INDEX(Sheet1!RawDataCols,$C87,U$5)*$R87)</f>
        <v>1032.3</v>
      </c>
      <c r="V87" s="3">
        <f>IF(V$3=0,0,INDEX(Sheet1!RawDataCols,$C87,V$5)*$R87)</f>
        <v>0</v>
      </c>
      <c r="W87" s="3">
        <f>IF(W$3=0,0,INDEX(Sheet1!RawDataCols,$C87,W$5)*$R87)</f>
        <v>1501.14</v>
      </c>
      <c r="X87" s="3">
        <f>IF(X$3=0,0,INDEX(Sheet1!RawDataCols,$C87,X$5)*$R87)</f>
        <v>1005.06</v>
      </c>
      <c r="Y87" s="3">
        <f>IF(Y$3=0,0,INDEX(Sheet1!RawDataCols,$C87,Y$5)*$R87)</f>
        <v>0</v>
      </c>
      <c r="Z87" s="3">
        <f>IF(Z$3=0,0,INDEX(Sheet1!RawDataCols,$C87,Z$5)*$R87)</f>
        <v>1021.69</v>
      </c>
      <c r="AA87" s="3">
        <f>IF(AA$3=0,0,INDEX(Sheet1!RawDataCols,$C87,AA$5)*$R87)</f>
        <v>610</v>
      </c>
      <c r="AB87" s="3">
        <f>IF(AB$3=0,0,INDEX(Sheet1!RawDataCols,$C87,AB$5)*$R87)</f>
        <v>0</v>
      </c>
      <c r="AC87" s="3">
        <f>IF(AC$3=0,0,INDEX(Sheet1!RawDataCols,$C87,AC$5)*$R87)</f>
        <v>1065.79</v>
      </c>
      <c r="AD87" s="3">
        <f>IF(AD$3=0,0,INDEX(Sheet1!RawDataCols,$C87,AD$5)*$R87)</f>
        <v>457.5</v>
      </c>
      <c r="AE87" s="3">
        <f>IF(AE$3=0,0,INDEX(Sheet1!RawDataCols,$C87,AE$5)*$R87)</f>
        <v>0</v>
      </c>
      <c r="AF87" s="3">
        <f>IF(AF$3=0,0,INDEX(Sheet1!RawDataCols,$C87,AF$5)*$R87)</f>
        <v>441.09</v>
      </c>
      <c r="AG87" s="3">
        <f>IF(AG$3=0,0,INDEX(Sheet1!RawDataCols,$C87,AG$5)*$R87)</f>
        <v>457.5</v>
      </c>
      <c r="AH87" s="3">
        <f>IF(AH$3=0,0,INDEX(Sheet1!RawDataCols,$C87,AH$5)*$R87)</f>
        <v>0</v>
      </c>
      <c r="AI87" s="3">
        <f>IF(AI$3=0,0,INDEX(Sheet1!RawDataCols,$C87,AI$5)*$R87)</f>
        <v>1065.79</v>
      </c>
      <c r="AJ87" s="3">
        <f>IF(AJ$3=0,0,INDEX(Sheet1!RawDataCols,$C87,AJ$5)*$R87)</f>
        <v>457.5</v>
      </c>
      <c r="AK87" s="3">
        <f>IF(AK$3=0,0,INDEX(Sheet1!RawDataCols,$C87,AK$5)*$R87)</f>
        <v>0</v>
      </c>
      <c r="AL87" s="3">
        <f>IF(AL$3=0,0,INDEX(Sheet1!RawDataCols,$C87,AL$5)*$R87)</f>
        <v>1010.59</v>
      </c>
      <c r="AM87" s="3">
        <f>IF(AM$3=0,0,INDEX(Sheet1!RawDataCols,$C87,AM$5)*$R87)</f>
        <v>635.5</v>
      </c>
      <c r="AN87" s="3">
        <f>IF(AN$3=0,0,INDEX(Sheet1!RawDataCols,$C87,AN$5)*$R87)</f>
        <v>635.5</v>
      </c>
      <c r="AO87" s="3">
        <f>IF(AO$3=0,0,INDEX(Sheet1!RawDataCols,$C87,AO$5)*$R87)</f>
        <v>610</v>
      </c>
      <c r="AP87" s="3">
        <f>IF(AP$3=0,0,INDEX(Sheet1!RawDataCols,$C87,AP$5)*$R87)</f>
        <v>635.5</v>
      </c>
      <c r="AQ87" s="3">
        <f>IF(AQ$3=0,0,INDEX(Sheet1!RawDataCols,$C87,AQ$5)*$R87)</f>
        <v>814.43</v>
      </c>
      <c r="AR87" s="3">
        <f>IF(AR$3=0,0,INDEX(Sheet1!RawDataCols,$C87,AR$5)*$R87)</f>
        <v>1023.94</v>
      </c>
      <c r="AS87" s="3">
        <f>IF(AS$3=0,0,INDEX(Sheet1!RawDataCols,$C87,AS$5)*$R87)</f>
        <v>635.5</v>
      </c>
      <c r="AT87" s="3">
        <f>IF(AT$3=0,0,INDEX(Sheet1!RawDataCols,$C87,AT$5)*$R87)</f>
        <v>814.43</v>
      </c>
      <c r="AU87" s="3">
        <f>IF(AU$3=0,0,INDEX(Sheet1!RawDataCols,$C87,AU$5)*$R87)</f>
        <v>1010.59</v>
      </c>
      <c r="AV87" s="3">
        <f>IF(AV$3=0,0,INDEX(Sheet1!RawDataCols,$C87,AV$5)*$R87)</f>
        <v>25.5</v>
      </c>
      <c r="AW87" s="3">
        <f>IF(AW$3=0,0,INDEX(Sheet1!RawDataCols,$C87,AW$5)*$R87)</f>
        <v>814.43</v>
      </c>
      <c r="AX87" s="3">
        <f>IF(AX$3=0,0,INDEX(Sheet1!RawDataCols,$C87,AX$5)*$R87)</f>
        <v>1057.73</v>
      </c>
      <c r="AY87" s="3">
        <f>IF(AY$3=0,0,INDEX(Sheet1!RawDataCols,$C87,AY$5)*$R87)</f>
        <v>0</v>
      </c>
      <c r="AZ87" s="3">
        <f>IF(AZ$3=0,0,INDEX(Sheet1!RawDataCols,$C87,AZ$5)*$R87)</f>
        <v>0</v>
      </c>
      <c r="BA87" s="3">
        <f>IF(BA$3=0,0,INDEX(Sheet1!RawDataCols,$C87,BA$5)*$R87)</f>
        <v>1018.68</v>
      </c>
      <c r="BB87" s="3">
        <f>IF(BB$3=0,0,INDEX(Sheet1!RawDataCols,$C87,BB$5)*$R87)</f>
        <v>0</v>
      </c>
      <c r="BC87" s="3">
        <f>IF(BC$3=0,0,INDEX(Sheet1!RawDataCols,$C87,BC$5)*$R87)</f>
        <v>0</v>
      </c>
      <c r="BD87" s="3">
        <f>IF(BD$3=0,0,INDEX(Sheet1!RawDataCols,$C87,BD$5)*$R87)</f>
        <v>1032.3</v>
      </c>
      <c r="BE87" s="3">
        <f>IF(BE$3=0,0,INDEX(Sheet1!RawDataCols,$C87,BE$5)*$R87)</f>
        <v>0</v>
      </c>
      <c r="BF87" s="3">
        <f>IF(BF$3=0,0,INDEX(Sheet1!RawDataCols,$C87,BF$5)*$R87)</f>
        <v>0</v>
      </c>
      <c r="BG87" s="179">
        <f>IF(BG$3=0,0,INDEX(Sheet1!RawDataCols,$C87,BG$5)*$R87)</f>
        <v>1032.3</v>
      </c>
      <c r="BH87" s="33">
        <f t="shared" si="27"/>
        <v>5951.86</v>
      </c>
      <c r="BI87" s="33">
        <f t="shared" si="28"/>
        <v>3078.7899999999995</v>
      </c>
      <c r="BJ87" s="33">
        <f t="shared" si="29"/>
        <v>11859.33</v>
      </c>
      <c r="BK87" s="3">
        <f>IF(BK$3=0,0,INDEX(Sheet1!RawDataCols,$C87,BK$5)*$R87)</f>
        <v>192.424375</v>
      </c>
      <c r="BL87" s="3">
        <f>IF(BL$3=0,0,INDEX(Sheet1!RawDataCols,$C87,BL$5)*$R87)</f>
        <v>724.26625000000001</v>
      </c>
      <c r="BM87" s="3">
        <f>IF(BM$3=0,0,INDEX(Sheet1!RawDataCols,$C87,BM$5)*$R87)</f>
        <v>561.59249999999997</v>
      </c>
      <c r="BN87" s="3">
        <f>IF(BN$3=0,0,INDEX(Sheet1!RawDataCols,$C87,BN$5)*$R87)</f>
        <v>315.09437500000001</v>
      </c>
      <c r="BO87" s="3">
        <f>IF(BO$3=0,0,INDEX(Sheet1!RawDataCols,$C87,BO$5)*$R87)</f>
        <v>246.174375</v>
      </c>
      <c r="BP87" s="3">
        <f>IF(BP$3=0,0,INDEX(Sheet1!RawDataCols,$C87,BP$5)*$R87)</f>
        <v>5482.17</v>
      </c>
      <c r="BQ87" s="3">
        <f t="shared" si="30"/>
        <v>2647.3599999999997</v>
      </c>
      <c r="BR87" s="3">
        <f t="shared" si="31"/>
        <v>1372.5</v>
      </c>
      <c r="BS87" s="3">
        <f t="shared" si="32"/>
        <v>1906.5</v>
      </c>
      <c r="BT87" s="3">
        <f t="shared" si="33"/>
        <v>1932</v>
      </c>
      <c r="BU87" s="3" t="str">
        <f>INDEX(Sheet1!$BS$2:$BS$1000,MATCH($A87,Sheet1!$A$2:$A$1000,0))</f>
        <v>10</v>
      </c>
      <c r="BV87" s="3">
        <f>INDEX(Sheet1!$BT$2:$BT$1000,MATCH($A87,Sheet1!$A$2:$A$1000,0))</f>
        <v>1932</v>
      </c>
    </row>
    <row r="88" spans="1:74" x14ac:dyDescent="0.2">
      <c r="A88" s="11" t="s">
        <v>619</v>
      </c>
      <c r="B88" s="3">
        <f>MATCH($A88,Sheet1!ACCOUNTNO,0)</f>
        <v>127</v>
      </c>
      <c r="C88" s="3">
        <f t="shared" si="24"/>
        <v>127</v>
      </c>
      <c r="D88" s="3" t="str">
        <f>IF(D$3=0,0,INDEX(Sheet1!RawDataCols,$C88,D$5))</f>
        <v>23140G12</v>
      </c>
      <c r="E88" s="3" t="str">
        <f>IF(E$3=0,0,INDEX(Sheet1!RawDataCols,$C88,E$5))</f>
        <v xml:space="preserve">23140          </v>
      </c>
      <c r="F88" s="3" t="str">
        <f>IF(F$3=0,0,INDEX(Sheet1!RawDataCols,$C88,F$5))</f>
        <v xml:space="preserve">G12            </v>
      </c>
      <c r="G88" s="3" t="str">
        <f>IF(G$3=0,0,INDEX(Sheet1!RawDataCols,$C88,G$5))</f>
        <v xml:space="preserve">               </v>
      </c>
      <c r="H88" s="3" t="str">
        <f>IF(H$3=0,0,INDEX(Sheet1!RawDataCols,$C88,H$5))</f>
        <v xml:space="preserve">               </v>
      </c>
      <c r="I88" s="3" t="str">
        <f>IF(I$3=0,0,INDEX(Sheet1!RawDataCols,$C88,I$5))</f>
        <v xml:space="preserve">               </v>
      </c>
      <c r="J88" s="3" t="str">
        <f>IF(J$3=0,0,INDEX(Sheet1!RawDataCols,$C88,J$5))</f>
        <v xml:space="preserve">               </v>
      </c>
      <c r="K88" s="3" t="str">
        <f>IF(K$3=0,0,INDEX(Sheet1!RawDataCols,$C88,K$5))</f>
        <v xml:space="preserve">               </v>
      </c>
      <c r="L88" s="3" t="str">
        <f>IF(L$3=0,0,INDEX(Sheet1!RawDataCols,$C88,L$5))</f>
        <v xml:space="preserve">               </v>
      </c>
      <c r="M88" s="3" t="str">
        <f>IF(M$3=0,0,INDEX(Sheet1!RawDataCols,$C88,M$5))</f>
        <v xml:space="preserve">F012  </v>
      </c>
      <c r="N88" s="3" t="str">
        <f>IF(N$3=0,0,INDEX(Sheet1!RawDataCols,$C88,N$5))</f>
        <v>Internet Costs-TAR</v>
      </c>
      <c r="O88" s="3">
        <f>INDEX(Sheet1!RawDataCols,$C88,O$5)</f>
        <v>13</v>
      </c>
      <c r="P88" s="3" t="str">
        <f>INDEX(Sheet1!RawDataCols,$C88,P$5)</f>
        <v>Cost and Expenses</v>
      </c>
      <c r="Q88" s="3" t="str">
        <f>IF(Q$3=0,0,INDEX(Sheet1!RawDataCols,$C88,Q$5))</f>
        <v>I</v>
      </c>
      <c r="R88" s="3">
        <f t="shared" si="25"/>
        <v>1</v>
      </c>
      <c r="S88" s="3">
        <f t="shared" si="26"/>
        <v>-1</v>
      </c>
      <c r="T88" s="3">
        <f>IF(T$3=0,0,INDEX(Sheet1!RawDataCols,$C88,T$5)*$R88)</f>
        <v>0</v>
      </c>
      <c r="U88" s="3">
        <f>IF(U$3=0,0,INDEX(Sheet1!RawDataCols,$C88,U$5)*$R88)</f>
        <v>210.4</v>
      </c>
      <c r="V88" s="3">
        <f>IF(V$3=0,0,INDEX(Sheet1!RawDataCols,$C88,V$5)*$R88)</f>
        <v>0</v>
      </c>
      <c r="W88" s="3">
        <f>IF(W$3=0,0,INDEX(Sheet1!RawDataCols,$C88,W$5)*$R88)</f>
        <v>257.22000000000003</v>
      </c>
      <c r="X88" s="3">
        <f>IF(X$3=0,0,INDEX(Sheet1!RawDataCols,$C88,X$5)*$R88)</f>
        <v>351.81</v>
      </c>
      <c r="Y88" s="3">
        <f>IF(Y$3=0,0,INDEX(Sheet1!RawDataCols,$C88,Y$5)*$R88)</f>
        <v>0</v>
      </c>
      <c r="Z88" s="3">
        <f>IF(Z$3=0,0,INDEX(Sheet1!RawDataCols,$C88,Z$5)*$R88)</f>
        <v>491.33</v>
      </c>
      <c r="AA88" s="3">
        <f>IF(AA$3=0,0,INDEX(Sheet1!RawDataCols,$C88,AA$5)*$R88)</f>
        <v>100</v>
      </c>
      <c r="AB88" s="3">
        <f>IF(AB$3=0,0,INDEX(Sheet1!RawDataCols,$C88,AB$5)*$R88)</f>
        <v>0</v>
      </c>
      <c r="AC88" s="3">
        <f>IF(AC$3=0,0,INDEX(Sheet1!RawDataCols,$C88,AC$5)*$R88)</f>
        <v>98</v>
      </c>
      <c r="AD88" s="3">
        <f>IF(AD$3=0,0,INDEX(Sheet1!RawDataCols,$C88,AD$5)*$R88)</f>
        <v>100</v>
      </c>
      <c r="AE88" s="3">
        <f>IF(AE$3=0,0,INDEX(Sheet1!RawDataCols,$C88,AE$5)*$R88)</f>
        <v>0</v>
      </c>
      <c r="AF88" s="3">
        <f>IF(AF$3=0,0,INDEX(Sheet1!RawDataCols,$C88,AF$5)*$R88)</f>
        <v>73.989999999999995</v>
      </c>
      <c r="AG88" s="3">
        <f>IF(AG$3=0,0,INDEX(Sheet1!RawDataCols,$C88,AG$5)*$R88)</f>
        <v>100</v>
      </c>
      <c r="AH88" s="3">
        <f>IF(AH$3=0,0,INDEX(Sheet1!RawDataCols,$C88,AH$5)*$R88)</f>
        <v>0</v>
      </c>
      <c r="AI88" s="3">
        <f>IF(AI$3=0,0,INDEX(Sheet1!RawDataCols,$C88,AI$5)*$R88)</f>
        <v>120.85</v>
      </c>
      <c r="AJ88" s="3">
        <f>IF(AJ$3=0,0,INDEX(Sheet1!RawDataCols,$C88,AJ$5)*$R88)</f>
        <v>100</v>
      </c>
      <c r="AK88" s="3">
        <f>IF(AK$3=0,0,INDEX(Sheet1!RawDataCols,$C88,AK$5)*$R88)</f>
        <v>0</v>
      </c>
      <c r="AL88" s="3">
        <f>IF(AL$3=0,0,INDEX(Sheet1!RawDataCols,$C88,AL$5)*$R88)</f>
        <v>99.95</v>
      </c>
      <c r="AM88" s="3">
        <f>IF(AM$3=0,0,INDEX(Sheet1!RawDataCols,$C88,AM$5)*$R88)</f>
        <v>100</v>
      </c>
      <c r="AN88" s="3">
        <f>IF(AN$3=0,0,INDEX(Sheet1!RawDataCols,$C88,AN$5)*$R88)</f>
        <v>100</v>
      </c>
      <c r="AO88" s="3">
        <f>IF(AO$3=0,0,INDEX(Sheet1!RawDataCols,$C88,AO$5)*$R88)</f>
        <v>110.4</v>
      </c>
      <c r="AP88" s="3">
        <f>IF(AP$3=0,0,INDEX(Sheet1!RawDataCols,$C88,AP$5)*$R88)</f>
        <v>100</v>
      </c>
      <c r="AQ88" s="3">
        <f>IF(AQ$3=0,0,INDEX(Sheet1!RawDataCols,$C88,AQ$5)*$R88)</f>
        <v>163.19</v>
      </c>
      <c r="AR88" s="3">
        <f>IF(AR$3=0,0,INDEX(Sheet1!RawDataCols,$C88,AR$5)*$R88)</f>
        <v>10.45</v>
      </c>
      <c r="AS88" s="3">
        <f>IF(AS$3=0,0,INDEX(Sheet1!RawDataCols,$C88,AS$5)*$R88)</f>
        <v>100</v>
      </c>
      <c r="AT88" s="3">
        <f>IF(AT$3=0,0,INDEX(Sheet1!RawDataCols,$C88,AT$5)*$R88)</f>
        <v>163.19</v>
      </c>
      <c r="AU88" s="3">
        <f>IF(AU$3=0,0,INDEX(Sheet1!RawDataCols,$C88,AU$5)*$R88)</f>
        <v>110.4</v>
      </c>
      <c r="AV88" s="3">
        <f>IF(AV$3=0,0,INDEX(Sheet1!RawDataCols,$C88,AV$5)*$R88)</f>
        <v>220</v>
      </c>
      <c r="AW88" s="3">
        <f>IF(AW$3=0,0,INDEX(Sheet1!RawDataCols,$C88,AW$5)*$R88)</f>
        <v>163.19</v>
      </c>
      <c r="AX88" s="3">
        <f>IF(AX$3=0,0,INDEX(Sheet1!RawDataCols,$C88,AX$5)*$R88)</f>
        <v>243.96</v>
      </c>
      <c r="AY88" s="3">
        <f>IF(AY$3=0,0,INDEX(Sheet1!RawDataCols,$C88,AY$5)*$R88)</f>
        <v>100</v>
      </c>
      <c r="AZ88" s="3">
        <f>IF(AZ$3=0,0,INDEX(Sheet1!RawDataCols,$C88,AZ$5)*$R88)</f>
        <v>0</v>
      </c>
      <c r="BA88" s="3">
        <f>IF(BA$3=0,0,INDEX(Sheet1!RawDataCols,$C88,BA$5)*$R88)</f>
        <v>210.4</v>
      </c>
      <c r="BB88" s="3">
        <f>IF(BB$3=0,0,INDEX(Sheet1!RawDataCols,$C88,BB$5)*$R88)</f>
        <v>100</v>
      </c>
      <c r="BC88" s="3">
        <f>IF(BC$3=0,0,INDEX(Sheet1!RawDataCols,$C88,BC$5)*$R88)</f>
        <v>0</v>
      </c>
      <c r="BD88" s="3">
        <f>IF(BD$3=0,0,INDEX(Sheet1!RawDataCols,$C88,BD$5)*$R88)</f>
        <v>310.39999999999998</v>
      </c>
      <c r="BE88" s="3">
        <f>IF(BE$3=0,0,INDEX(Sheet1!RawDataCols,$C88,BE$5)*$R88)</f>
        <v>100</v>
      </c>
      <c r="BF88" s="3">
        <f>IF(BF$3=0,0,INDEX(Sheet1!RawDataCols,$C88,BF$5)*$R88)</f>
        <v>0</v>
      </c>
      <c r="BG88" s="179">
        <f>IF(BG$3=0,0,INDEX(Sheet1!RawDataCols,$C88,BG$5)*$R88)</f>
        <v>310.39999999999998</v>
      </c>
      <c r="BH88" s="33">
        <f t="shared" si="27"/>
        <v>1682.21</v>
      </c>
      <c r="BI88" s="33">
        <f t="shared" si="28"/>
        <v>589.56999999999994</v>
      </c>
      <c r="BJ88" s="33">
        <f t="shared" si="29"/>
        <v>2137.3500000000004</v>
      </c>
      <c r="BK88" s="3">
        <f>IF(BK$3=0,0,INDEX(Sheet1!RawDataCols,$C88,BK$5)*$R88)</f>
        <v>36.848125000000003</v>
      </c>
      <c r="BL88" s="3">
        <f>IF(BL$3=0,0,INDEX(Sheet1!RawDataCols,$C88,BL$5)*$R88)</f>
        <v>142.229375</v>
      </c>
      <c r="BM88" s="3">
        <f>IF(BM$3=0,0,INDEX(Sheet1!RawDataCols,$C88,BM$5)*$R88)</f>
        <v>192.176875</v>
      </c>
      <c r="BN88" s="3">
        <f>IF(BN$3=0,0,INDEX(Sheet1!RawDataCols,$C88,BN$5)*$R88)</f>
        <v>206.80500000000001</v>
      </c>
      <c r="BO88" s="3">
        <f>IF(BO$3=0,0,INDEX(Sheet1!RawDataCols,$C88,BO$5)*$R88)</f>
        <v>359.854375</v>
      </c>
      <c r="BP88" s="3">
        <f>IF(BP$3=0,0,INDEX(Sheet1!RawDataCols,$C88,BP$5)*$R88)</f>
        <v>1134.33</v>
      </c>
      <c r="BQ88" s="3">
        <f t="shared" si="30"/>
        <v>662.21</v>
      </c>
      <c r="BR88" s="3">
        <f t="shared" si="31"/>
        <v>300</v>
      </c>
      <c r="BS88" s="3">
        <f t="shared" si="32"/>
        <v>300</v>
      </c>
      <c r="BT88" s="3">
        <f t="shared" si="33"/>
        <v>720</v>
      </c>
      <c r="BU88" s="3" t="str">
        <f>INDEX(Sheet1!$BS$2:$BS$1000,MATCH($A88,Sheet1!$A$2:$A$1000,0))</f>
        <v>10</v>
      </c>
      <c r="BV88" s="3">
        <f>INDEX(Sheet1!$BT$2:$BT$1000,MATCH($A88,Sheet1!$A$2:$A$1000,0))</f>
        <v>720</v>
      </c>
    </row>
    <row r="89" spans="1:74" x14ac:dyDescent="0.2">
      <c r="A89" s="11" t="s">
        <v>620</v>
      </c>
      <c r="B89" s="3">
        <f>MATCH($A89,Sheet1!ACCOUNTNO,0)</f>
        <v>128</v>
      </c>
      <c r="C89" s="3">
        <f t="shared" si="24"/>
        <v>128</v>
      </c>
      <c r="D89" s="3" t="str">
        <f>IF(D$3=0,0,INDEX(Sheet1!RawDataCols,$C89,D$5))</f>
        <v>23160G12</v>
      </c>
      <c r="E89" s="3" t="str">
        <f>IF(E$3=0,0,INDEX(Sheet1!RawDataCols,$C89,E$5))</f>
        <v xml:space="preserve">23160          </v>
      </c>
      <c r="F89" s="3" t="str">
        <f>IF(F$3=0,0,INDEX(Sheet1!RawDataCols,$C89,F$5))</f>
        <v xml:space="preserve">G12            </v>
      </c>
      <c r="G89" s="3" t="str">
        <f>IF(G$3=0,0,INDEX(Sheet1!RawDataCols,$C89,G$5))</f>
        <v xml:space="preserve">               </v>
      </c>
      <c r="H89" s="3" t="str">
        <f>IF(H$3=0,0,INDEX(Sheet1!RawDataCols,$C89,H$5))</f>
        <v xml:space="preserve">               </v>
      </c>
      <c r="I89" s="3" t="str">
        <f>IF(I$3=0,0,INDEX(Sheet1!RawDataCols,$C89,I$5))</f>
        <v xml:space="preserve">               </v>
      </c>
      <c r="J89" s="3" t="str">
        <f>IF(J$3=0,0,INDEX(Sheet1!RawDataCols,$C89,J$5))</f>
        <v xml:space="preserve">               </v>
      </c>
      <c r="K89" s="3" t="str">
        <f>IF(K$3=0,0,INDEX(Sheet1!RawDataCols,$C89,K$5))</f>
        <v xml:space="preserve">               </v>
      </c>
      <c r="L89" s="3" t="str">
        <f>IF(L$3=0,0,INDEX(Sheet1!RawDataCols,$C89,L$5))</f>
        <v xml:space="preserve">               </v>
      </c>
      <c r="M89" s="3" t="str">
        <f>IF(M$3=0,0,INDEX(Sheet1!RawDataCols,$C89,M$5))</f>
        <v xml:space="preserve">F012  </v>
      </c>
      <c r="N89" s="3" t="str">
        <f>IF(N$3=0,0,INDEX(Sheet1!RawDataCols,$C89,N$5))</f>
        <v>Internet Update-TAR</v>
      </c>
      <c r="O89" s="3">
        <f>INDEX(Sheet1!RawDataCols,$C89,O$5)</f>
        <v>13</v>
      </c>
      <c r="P89" s="3" t="str">
        <f>INDEX(Sheet1!RawDataCols,$C89,P$5)</f>
        <v>Cost and Expenses</v>
      </c>
      <c r="Q89" s="3" t="str">
        <f>IF(Q$3=0,0,INDEX(Sheet1!RawDataCols,$C89,Q$5))</f>
        <v>I</v>
      </c>
      <c r="R89" s="3">
        <f t="shared" si="25"/>
        <v>1</v>
      </c>
      <c r="S89" s="3">
        <f t="shared" si="26"/>
        <v>-1</v>
      </c>
      <c r="T89" s="3">
        <f>IF(T$3=0,0,INDEX(Sheet1!RawDataCols,$C89,T$5)*$R89)</f>
        <v>0</v>
      </c>
      <c r="U89" s="3">
        <f>IF(U$3=0,0,INDEX(Sheet1!RawDataCols,$C89,U$5)*$R89)</f>
        <v>401.04</v>
      </c>
      <c r="V89" s="3">
        <f>IF(V$3=0,0,INDEX(Sheet1!RawDataCols,$C89,V$5)*$R89)</f>
        <v>0</v>
      </c>
      <c r="W89" s="3">
        <f>IF(W$3=0,0,INDEX(Sheet1!RawDataCols,$C89,W$5)*$R89)</f>
        <v>335</v>
      </c>
      <c r="X89" s="3">
        <f>IF(X$3=0,0,INDEX(Sheet1!RawDataCols,$C89,X$5)*$R89)</f>
        <v>238.82</v>
      </c>
      <c r="Y89" s="3">
        <f>IF(Y$3=0,0,INDEX(Sheet1!RawDataCols,$C89,Y$5)*$R89)</f>
        <v>0</v>
      </c>
      <c r="Z89" s="3">
        <f>IF(Z$3=0,0,INDEX(Sheet1!RawDataCols,$C89,Z$5)*$R89)</f>
        <v>391.75</v>
      </c>
      <c r="AA89" s="3">
        <f>IF(AA$3=0,0,INDEX(Sheet1!RawDataCols,$C89,AA$5)*$R89)</f>
        <v>244.08</v>
      </c>
      <c r="AB89" s="3">
        <f>IF(AB$3=0,0,INDEX(Sheet1!RawDataCols,$C89,AB$5)*$R89)</f>
        <v>0</v>
      </c>
      <c r="AC89" s="3">
        <f>IF(AC$3=0,0,INDEX(Sheet1!RawDataCols,$C89,AC$5)*$R89)</f>
        <v>397.56</v>
      </c>
      <c r="AD89" s="3">
        <f>IF(AD$3=0,0,INDEX(Sheet1!RawDataCols,$C89,AD$5)*$R89)</f>
        <v>250.64</v>
      </c>
      <c r="AE89" s="3">
        <f>IF(AE$3=0,0,INDEX(Sheet1!RawDataCols,$C89,AE$5)*$R89)</f>
        <v>0</v>
      </c>
      <c r="AF89" s="3">
        <f>IF(AF$3=0,0,INDEX(Sheet1!RawDataCols,$C89,AF$5)*$R89)</f>
        <v>397.53</v>
      </c>
      <c r="AG89" s="3">
        <f>IF(AG$3=0,0,INDEX(Sheet1!RawDataCols,$C89,AG$5)*$R89)</f>
        <v>625.6</v>
      </c>
      <c r="AH89" s="3">
        <f>IF(AH$3=0,0,INDEX(Sheet1!RawDataCols,$C89,AH$5)*$R89)</f>
        <v>0</v>
      </c>
      <c r="AI89" s="3">
        <f>IF(AI$3=0,0,INDEX(Sheet1!RawDataCols,$C89,AI$5)*$R89)</f>
        <v>395.51</v>
      </c>
      <c r="AJ89" s="3">
        <f>IF(AJ$3=0,0,INDEX(Sheet1!RawDataCols,$C89,AJ$5)*$R89)</f>
        <v>238.25</v>
      </c>
      <c r="AK89" s="3">
        <f>IF(AK$3=0,0,INDEX(Sheet1!RawDataCols,$C89,AK$5)*$R89)</f>
        <v>0</v>
      </c>
      <c r="AL89" s="3">
        <f>IF(AL$3=0,0,INDEX(Sheet1!RawDataCols,$C89,AL$5)*$R89)</f>
        <v>398.69</v>
      </c>
      <c r="AM89" s="3">
        <f>IF(AM$3=0,0,INDEX(Sheet1!RawDataCols,$C89,AM$5)*$R89)</f>
        <v>236.68</v>
      </c>
      <c r="AN89" s="3">
        <f>IF(AN$3=0,0,INDEX(Sheet1!RawDataCols,$C89,AN$5)*$R89)</f>
        <v>236.68</v>
      </c>
      <c r="AO89" s="3">
        <f>IF(AO$3=0,0,INDEX(Sheet1!RawDataCols,$C89,AO$5)*$R89)</f>
        <v>398.33</v>
      </c>
      <c r="AP89" s="3">
        <f>IF(AP$3=0,0,INDEX(Sheet1!RawDataCols,$C89,AP$5)*$R89)</f>
        <v>213.99</v>
      </c>
      <c r="AQ89" s="3">
        <f>IF(AQ$3=0,0,INDEX(Sheet1!RawDataCols,$C89,AQ$5)*$R89)</f>
        <v>330.49</v>
      </c>
      <c r="AR89" s="3">
        <f>IF(AR$3=0,0,INDEX(Sheet1!RawDataCols,$C89,AR$5)*$R89)</f>
        <v>384.31</v>
      </c>
      <c r="AS89" s="3">
        <f>IF(AS$3=0,0,INDEX(Sheet1!RawDataCols,$C89,AS$5)*$R89)</f>
        <v>0</v>
      </c>
      <c r="AT89" s="3">
        <f>IF(AT$3=0,0,INDEX(Sheet1!RawDataCols,$C89,AT$5)*$R89)</f>
        <v>330.49</v>
      </c>
      <c r="AU89" s="3">
        <f>IF(AU$3=0,0,INDEX(Sheet1!RawDataCols,$C89,AU$5)*$R89)</f>
        <v>348.63</v>
      </c>
      <c r="AV89" s="3">
        <f>IF(AV$3=0,0,INDEX(Sheet1!RawDataCols,$C89,AV$5)*$R89)</f>
        <v>0</v>
      </c>
      <c r="AW89" s="3">
        <f>IF(AW$3=0,0,INDEX(Sheet1!RawDataCols,$C89,AW$5)*$R89)</f>
        <v>330.49</v>
      </c>
      <c r="AX89" s="3">
        <f>IF(AX$3=0,0,INDEX(Sheet1!RawDataCols,$C89,AX$5)*$R89)</f>
        <v>392.53</v>
      </c>
      <c r="AY89" s="3">
        <f>IF(AY$3=0,0,INDEX(Sheet1!RawDataCols,$C89,AY$5)*$R89)</f>
        <v>0</v>
      </c>
      <c r="AZ89" s="3">
        <f>IF(AZ$3=0,0,INDEX(Sheet1!RawDataCols,$C89,AZ$5)*$R89)</f>
        <v>0</v>
      </c>
      <c r="BA89" s="3">
        <f>IF(BA$3=0,0,INDEX(Sheet1!RawDataCols,$C89,BA$5)*$R89)</f>
        <v>392.22</v>
      </c>
      <c r="BB89" s="3">
        <f>IF(BB$3=0,0,INDEX(Sheet1!RawDataCols,$C89,BB$5)*$R89)</f>
        <v>0</v>
      </c>
      <c r="BC89" s="3">
        <f>IF(BC$3=0,0,INDEX(Sheet1!RawDataCols,$C89,BC$5)*$R89)</f>
        <v>0</v>
      </c>
      <c r="BD89" s="3">
        <f>IF(BD$3=0,0,INDEX(Sheet1!RawDataCols,$C89,BD$5)*$R89)</f>
        <v>51.38</v>
      </c>
      <c r="BE89" s="3">
        <f>IF(BE$3=0,0,INDEX(Sheet1!RawDataCols,$C89,BE$5)*$R89)</f>
        <v>0</v>
      </c>
      <c r="BF89" s="3">
        <f>IF(BF$3=0,0,INDEX(Sheet1!RawDataCols,$C89,BF$5)*$R89)</f>
        <v>0</v>
      </c>
      <c r="BG89" s="179">
        <f>IF(BG$3=0,0,INDEX(Sheet1!RawDataCols,$C89,BG$5)*$R89)</f>
        <v>51.38</v>
      </c>
      <c r="BH89" s="33">
        <f t="shared" si="27"/>
        <v>2449.0999999999995</v>
      </c>
      <c r="BI89" s="33">
        <f t="shared" si="28"/>
        <v>1228.1500000000001</v>
      </c>
      <c r="BJ89" s="33">
        <f t="shared" si="29"/>
        <v>4283.4400000000005</v>
      </c>
      <c r="BK89" s="3">
        <f>IF(BK$3=0,0,INDEX(Sheet1!RawDataCols,$C89,BK$5)*$R89)</f>
        <v>76.759375000000006</v>
      </c>
      <c r="BL89" s="3">
        <f>IF(BL$3=0,0,INDEX(Sheet1!RawDataCols,$C89,BL$5)*$R89)</f>
        <v>297.18124999999998</v>
      </c>
      <c r="BM89" s="3">
        <f>IF(BM$3=0,0,INDEX(Sheet1!RawDataCols,$C89,BM$5)*$R89)</f>
        <v>172.388125</v>
      </c>
      <c r="BN89" s="3">
        <f>IF(BN$3=0,0,INDEX(Sheet1!RawDataCols,$C89,BN$5)*$R89)</f>
        <v>186.359375</v>
      </c>
      <c r="BO89" s="3">
        <f>IF(BO$3=0,0,INDEX(Sheet1!RawDataCols,$C89,BO$5)*$R89)</f>
        <v>4.2612500000000004</v>
      </c>
      <c r="BP89" s="3">
        <f>IF(BP$3=0,0,INDEX(Sheet1!RawDataCols,$C89,BP$5)*$R89)</f>
        <v>2438.86</v>
      </c>
      <c r="BQ89" s="3">
        <f t="shared" si="30"/>
        <v>883.94</v>
      </c>
      <c r="BR89" s="3">
        <f t="shared" si="31"/>
        <v>1114.49</v>
      </c>
      <c r="BS89" s="3">
        <f t="shared" si="32"/>
        <v>450.67</v>
      </c>
      <c r="BT89" s="3">
        <f t="shared" si="33"/>
        <v>450.67</v>
      </c>
      <c r="BU89" s="3" t="str">
        <f>INDEX(Sheet1!$BS$2:$BS$1000,MATCH($A89,Sheet1!$A$2:$A$1000,0))</f>
        <v>10</v>
      </c>
      <c r="BV89" s="3">
        <f>INDEX(Sheet1!$BT$2:$BT$1000,MATCH($A89,Sheet1!$A$2:$A$1000,0))</f>
        <v>450.67</v>
      </c>
    </row>
    <row r="90" spans="1:74" x14ac:dyDescent="0.2">
      <c r="A90" s="11" t="s">
        <v>621</v>
      </c>
      <c r="B90" s="3">
        <f>MATCH($A90,Sheet1!ACCOUNTNO,0)</f>
        <v>129</v>
      </c>
      <c r="C90" s="3">
        <f t="shared" si="24"/>
        <v>129</v>
      </c>
      <c r="D90" s="3" t="str">
        <f>IF(D$3=0,0,INDEX(Sheet1!RawDataCols,$C90,D$5))</f>
        <v>23180G12</v>
      </c>
      <c r="E90" s="3" t="str">
        <f>IF(E$3=0,0,INDEX(Sheet1!RawDataCols,$C90,E$5))</f>
        <v xml:space="preserve">23180          </v>
      </c>
      <c r="F90" s="3" t="str">
        <f>IF(F$3=0,0,INDEX(Sheet1!RawDataCols,$C90,F$5))</f>
        <v xml:space="preserve">G12            </v>
      </c>
      <c r="G90" s="3" t="str">
        <f>IF(G$3=0,0,INDEX(Sheet1!RawDataCols,$C90,G$5))</f>
        <v xml:space="preserve">               </v>
      </c>
      <c r="H90" s="3" t="str">
        <f>IF(H$3=0,0,INDEX(Sheet1!RawDataCols,$C90,H$5))</f>
        <v xml:space="preserve">               </v>
      </c>
      <c r="I90" s="3" t="str">
        <f>IF(I$3=0,0,INDEX(Sheet1!RawDataCols,$C90,I$5))</f>
        <v xml:space="preserve">               </v>
      </c>
      <c r="J90" s="3" t="str">
        <f>IF(J$3=0,0,INDEX(Sheet1!RawDataCols,$C90,J$5))</f>
        <v xml:space="preserve">               </v>
      </c>
      <c r="K90" s="3" t="str">
        <f>IF(K$3=0,0,INDEX(Sheet1!RawDataCols,$C90,K$5))</f>
        <v xml:space="preserve">               </v>
      </c>
      <c r="L90" s="3" t="str">
        <f>IF(L$3=0,0,INDEX(Sheet1!RawDataCols,$C90,L$5))</f>
        <v xml:space="preserve">               </v>
      </c>
      <c r="M90" s="3" t="str">
        <f>IF(M$3=0,0,INDEX(Sheet1!RawDataCols,$C90,M$5))</f>
        <v xml:space="preserve">F012  </v>
      </c>
      <c r="N90" s="3" t="str">
        <f>IF(N$3=0,0,INDEX(Sheet1!RawDataCols,$C90,N$5))</f>
        <v>Photocopier - Click Charges-TAR</v>
      </c>
      <c r="O90" s="3">
        <f>INDEX(Sheet1!RawDataCols,$C90,O$5)</f>
        <v>13</v>
      </c>
      <c r="P90" s="3" t="str">
        <f>INDEX(Sheet1!RawDataCols,$C90,P$5)</f>
        <v>Cost and Expenses</v>
      </c>
      <c r="Q90" s="3" t="str">
        <f>IF(Q$3=0,0,INDEX(Sheet1!RawDataCols,$C90,Q$5))</f>
        <v>I</v>
      </c>
      <c r="R90" s="3">
        <f t="shared" si="25"/>
        <v>1</v>
      </c>
      <c r="S90" s="3">
        <f t="shared" si="26"/>
        <v>-1</v>
      </c>
      <c r="T90" s="3">
        <f>IF(T$3=0,0,INDEX(Sheet1!RawDataCols,$C90,T$5)*$R90)</f>
        <v>0</v>
      </c>
      <c r="U90" s="3">
        <f>IF(U$3=0,0,INDEX(Sheet1!RawDataCols,$C90,U$5)*$R90)</f>
        <v>39.53</v>
      </c>
      <c r="V90" s="3">
        <f>IF(V$3=0,0,INDEX(Sheet1!RawDataCols,$C90,V$5)*$R90)</f>
        <v>0</v>
      </c>
      <c r="W90" s="3">
        <f>IF(W$3=0,0,INDEX(Sheet1!RawDataCols,$C90,W$5)*$R90)</f>
        <v>0</v>
      </c>
      <c r="X90" s="3">
        <f>IF(X$3=0,0,INDEX(Sheet1!RawDataCols,$C90,X$5)*$R90)</f>
        <v>58.62</v>
      </c>
      <c r="Y90" s="3">
        <f>IF(Y$3=0,0,INDEX(Sheet1!RawDataCols,$C90,Y$5)*$R90)</f>
        <v>0</v>
      </c>
      <c r="Z90" s="3">
        <f>IF(Z$3=0,0,INDEX(Sheet1!RawDataCols,$C90,Z$5)*$R90)</f>
        <v>51.82</v>
      </c>
      <c r="AA90" s="3">
        <f>IF(AA$3=0,0,INDEX(Sheet1!RawDataCols,$C90,AA$5)*$R90)</f>
        <v>43.98</v>
      </c>
      <c r="AB90" s="3">
        <f>IF(AB$3=0,0,INDEX(Sheet1!RawDataCols,$C90,AB$5)*$R90)</f>
        <v>0</v>
      </c>
      <c r="AC90" s="3">
        <f>IF(AC$3=0,0,INDEX(Sheet1!RawDataCols,$C90,AC$5)*$R90)</f>
        <v>256.24</v>
      </c>
      <c r="AD90" s="3">
        <f>IF(AD$3=0,0,INDEX(Sheet1!RawDataCols,$C90,AD$5)*$R90)</f>
        <v>0</v>
      </c>
      <c r="AE90" s="3">
        <f>IF(AE$3=0,0,INDEX(Sheet1!RawDataCols,$C90,AE$5)*$R90)</f>
        <v>0</v>
      </c>
      <c r="AF90" s="3">
        <f>IF(AF$3=0,0,INDEX(Sheet1!RawDataCols,$C90,AF$5)*$R90)</f>
        <v>81.38</v>
      </c>
      <c r="AG90" s="3">
        <f>IF(AG$3=0,0,INDEX(Sheet1!RawDataCols,$C90,AG$5)*$R90)</f>
        <v>161.72</v>
      </c>
      <c r="AH90" s="3">
        <f>IF(AH$3=0,0,INDEX(Sheet1!RawDataCols,$C90,AH$5)*$R90)</f>
        <v>0</v>
      </c>
      <c r="AI90" s="3">
        <f>IF(AI$3=0,0,INDEX(Sheet1!RawDataCols,$C90,AI$5)*$R90)</f>
        <v>53.42</v>
      </c>
      <c r="AJ90" s="3">
        <f>IF(AJ$3=0,0,INDEX(Sheet1!RawDataCols,$C90,AJ$5)*$R90)</f>
        <v>0</v>
      </c>
      <c r="AK90" s="3">
        <f>IF(AK$3=0,0,INDEX(Sheet1!RawDataCols,$C90,AK$5)*$R90)</f>
        <v>0</v>
      </c>
      <c r="AL90" s="3">
        <f>IF(AL$3=0,0,INDEX(Sheet1!RawDataCols,$C90,AL$5)*$R90)</f>
        <v>56.97</v>
      </c>
      <c r="AM90" s="3">
        <f>IF(AM$3=0,0,INDEX(Sheet1!RawDataCols,$C90,AM$5)*$R90)</f>
        <v>0</v>
      </c>
      <c r="AN90" s="3">
        <f>IF(AN$3=0,0,INDEX(Sheet1!RawDataCols,$C90,AN$5)*$R90)</f>
        <v>0</v>
      </c>
      <c r="AO90" s="3">
        <f>IF(AO$3=0,0,INDEX(Sheet1!RawDataCols,$C90,AO$5)*$R90)</f>
        <v>51.11</v>
      </c>
      <c r="AP90" s="3">
        <f>IF(AP$3=0,0,INDEX(Sheet1!RawDataCols,$C90,AP$5)*$R90)</f>
        <v>150.88999999999999</v>
      </c>
      <c r="AQ90" s="3">
        <f>IF(AQ$3=0,0,INDEX(Sheet1!RawDataCols,$C90,AQ$5)*$R90)</f>
        <v>57.72</v>
      </c>
      <c r="AR90" s="3">
        <f>IF(AR$3=0,0,INDEX(Sheet1!RawDataCols,$C90,AR$5)*$R90)</f>
        <v>104.71</v>
      </c>
      <c r="AS90" s="3">
        <f>IF(AS$3=0,0,INDEX(Sheet1!RawDataCols,$C90,AS$5)*$R90)</f>
        <v>46.29</v>
      </c>
      <c r="AT90" s="3">
        <f>IF(AT$3=0,0,INDEX(Sheet1!RawDataCols,$C90,AT$5)*$R90)</f>
        <v>57.72</v>
      </c>
      <c r="AU90" s="3">
        <f>IF(AU$3=0,0,INDEX(Sheet1!RawDataCols,$C90,AU$5)*$R90)</f>
        <v>54.78</v>
      </c>
      <c r="AV90" s="3">
        <f>IF(AV$3=0,0,INDEX(Sheet1!RawDataCols,$C90,AV$5)*$R90)</f>
        <v>0</v>
      </c>
      <c r="AW90" s="3">
        <f>IF(AW$3=0,0,INDEX(Sheet1!RawDataCols,$C90,AW$5)*$R90)</f>
        <v>57.72</v>
      </c>
      <c r="AX90" s="3">
        <f>IF(AX$3=0,0,INDEX(Sheet1!RawDataCols,$C90,AX$5)*$R90)</f>
        <v>113.22</v>
      </c>
      <c r="AY90" s="3">
        <f>IF(AY$3=0,0,INDEX(Sheet1!RawDataCols,$C90,AY$5)*$R90)</f>
        <v>0</v>
      </c>
      <c r="AZ90" s="3">
        <f>IF(AZ$3=0,0,INDEX(Sheet1!RawDataCols,$C90,AZ$5)*$R90)</f>
        <v>0</v>
      </c>
      <c r="BA90" s="3">
        <f>IF(BA$3=0,0,INDEX(Sheet1!RawDataCols,$C90,BA$5)*$R90)</f>
        <v>0</v>
      </c>
      <c r="BB90" s="3">
        <f>IF(BB$3=0,0,INDEX(Sheet1!RawDataCols,$C90,BB$5)*$R90)</f>
        <v>0</v>
      </c>
      <c r="BC90" s="3">
        <f>IF(BC$3=0,0,INDEX(Sheet1!RawDataCols,$C90,BC$5)*$R90)</f>
        <v>0</v>
      </c>
      <c r="BD90" s="3">
        <f>IF(BD$3=0,0,INDEX(Sheet1!RawDataCols,$C90,BD$5)*$R90)</f>
        <v>64.930000000000007</v>
      </c>
      <c r="BE90" s="3">
        <f>IF(BE$3=0,0,INDEX(Sheet1!RawDataCols,$C90,BE$5)*$R90)</f>
        <v>0</v>
      </c>
      <c r="BF90" s="3">
        <f>IF(BF$3=0,0,INDEX(Sheet1!RawDataCols,$C90,BF$5)*$R90)</f>
        <v>0</v>
      </c>
      <c r="BG90" s="179">
        <f>IF(BG$3=0,0,INDEX(Sheet1!RawDataCols,$C90,BG$5)*$R90)</f>
        <v>64.930000000000007</v>
      </c>
      <c r="BH90" s="33">
        <f t="shared" si="27"/>
        <v>501.03000000000003</v>
      </c>
      <c r="BI90" s="33">
        <f t="shared" si="28"/>
        <v>173.16</v>
      </c>
      <c r="BJ90" s="33">
        <f t="shared" si="29"/>
        <v>888.58000000000015</v>
      </c>
      <c r="BK90" s="3">
        <f>IF(BK$3=0,0,INDEX(Sheet1!RawDataCols,$C90,BK$5)*$R90)</f>
        <v>10.8225</v>
      </c>
      <c r="BL90" s="3">
        <f>IF(BL$3=0,0,INDEX(Sheet1!RawDataCols,$C90,BL$5)*$R90)</f>
        <v>60.088749999999997</v>
      </c>
      <c r="BM90" s="3">
        <f>IF(BM$3=0,0,INDEX(Sheet1!RawDataCols,$C90,BM$5)*$R90)</f>
        <v>55.821874999999999</v>
      </c>
      <c r="BN90" s="3">
        <f>IF(BN$3=0,0,INDEX(Sheet1!RawDataCols,$C90,BN$5)*$R90)</f>
        <v>102.125</v>
      </c>
      <c r="BO90" s="3">
        <f>IF(BO$3=0,0,INDEX(Sheet1!RawDataCols,$C90,BO$5)*$R90)</f>
        <v>108.639375</v>
      </c>
      <c r="BP90" s="3">
        <f>IF(BP$3=0,0,INDEX(Sheet1!RawDataCols,$C90,BP$5)*$R90)</f>
        <v>461.59</v>
      </c>
      <c r="BQ90" s="3">
        <f t="shared" si="30"/>
        <v>142.13</v>
      </c>
      <c r="BR90" s="3">
        <f t="shared" si="31"/>
        <v>161.72</v>
      </c>
      <c r="BS90" s="3">
        <f t="shared" si="32"/>
        <v>197.17999999999998</v>
      </c>
      <c r="BT90" s="3">
        <f t="shared" si="33"/>
        <v>197.17999999999998</v>
      </c>
      <c r="BU90" s="3" t="str">
        <f>INDEX(Sheet1!$BS$2:$BS$1000,MATCH($A90,Sheet1!$A$2:$A$1000,0))</f>
        <v>10</v>
      </c>
      <c r="BV90" s="3">
        <f>INDEX(Sheet1!$BT$2:$BT$1000,MATCH($A90,Sheet1!$A$2:$A$1000,0))</f>
        <v>197.18</v>
      </c>
    </row>
    <row r="91" spans="1:74" x14ac:dyDescent="0.2">
      <c r="A91" s="269" t="s">
        <v>622</v>
      </c>
      <c r="B91" s="3" t="e">
        <f>MATCH($A91,Sheet1!ACCOUNTNO,0)</f>
        <v>#N/A</v>
      </c>
      <c r="C91" s="3">
        <f t="shared" si="24"/>
        <v>65000</v>
      </c>
      <c r="D91" s="3">
        <f>IF(D$3=0,0,INDEX(Sheet1!RawDataCols,$C91,D$5))</f>
        <v>0</v>
      </c>
      <c r="E91" s="3">
        <f>IF(E$3=0,0,INDEX(Sheet1!RawDataCols,$C91,E$5))</f>
        <v>0</v>
      </c>
      <c r="F91" s="3">
        <f>IF(F$3=0,0,INDEX(Sheet1!RawDataCols,$C91,F$5))</f>
        <v>0</v>
      </c>
      <c r="G91" s="3">
        <f>IF(G$3=0,0,INDEX(Sheet1!RawDataCols,$C91,G$5))</f>
        <v>0</v>
      </c>
      <c r="H91" s="3">
        <f>IF(H$3=0,0,INDEX(Sheet1!RawDataCols,$C91,H$5))</f>
        <v>0</v>
      </c>
      <c r="I91" s="3">
        <f>IF(I$3=0,0,INDEX(Sheet1!RawDataCols,$C91,I$5))</f>
        <v>0</v>
      </c>
      <c r="J91" s="3">
        <f>IF(J$3=0,0,INDEX(Sheet1!RawDataCols,$C91,J$5))</f>
        <v>0</v>
      </c>
      <c r="K91" s="3">
        <f>IF(K$3=0,0,INDEX(Sheet1!RawDataCols,$C91,K$5))</f>
        <v>0</v>
      </c>
      <c r="L91" s="3">
        <f>IF(L$3=0,0,INDEX(Sheet1!RawDataCols,$C91,L$5))</f>
        <v>0</v>
      </c>
      <c r="M91" s="3">
        <f>IF(M$3=0,0,INDEX(Sheet1!RawDataCols,$C91,M$5))</f>
        <v>0</v>
      </c>
      <c r="N91" s="3">
        <f>IF(N$3=0,0,INDEX(Sheet1!RawDataCols,$C91,N$5))</f>
        <v>0</v>
      </c>
      <c r="O91" s="3">
        <f>INDEX(Sheet1!RawDataCols,$C91,O$5)</f>
        <v>0</v>
      </c>
      <c r="P91" s="3">
        <f>INDEX(Sheet1!RawDataCols,$C91,P$5)</f>
        <v>0</v>
      </c>
      <c r="Q91" s="3">
        <f>IF(Q$3=0,0,INDEX(Sheet1!RawDataCols,$C91,Q$5))</f>
        <v>0</v>
      </c>
      <c r="R91" s="3">
        <f t="shared" si="25"/>
        <v>1</v>
      </c>
      <c r="S91" s="3">
        <f t="shared" si="26"/>
        <v>-1</v>
      </c>
      <c r="T91" s="3">
        <f>IF(T$3=0,0,INDEX(Sheet1!RawDataCols,$C91,T$5)*$R91)</f>
        <v>0</v>
      </c>
      <c r="U91" s="3">
        <f>IF(U$3=0,0,INDEX(Sheet1!RawDataCols,$C91,U$5)*$R91)</f>
        <v>0</v>
      </c>
      <c r="V91" s="3">
        <f>IF(V$3=0,0,INDEX(Sheet1!RawDataCols,$C91,V$5)*$R91)</f>
        <v>0</v>
      </c>
      <c r="W91" s="3">
        <f>IF(W$3=0,0,INDEX(Sheet1!RawDataCols,$C91,W$5)*$R91)</f>
        <v>0</v>
      </c>
      <c r="X91" s="3">
        <f>IF(X$3=0,0,INDEX(Sheet1!RawDataCols,$C91,X$5)*$R91)</f>
        <v>0</v>
      </c>
      <c r="Y91" s="3">
        <f>IF(Y$3=0,0,INDEX(Sheet1!RawDataCols,$C91,Y$5)*$R91)</f>
        <v>0</v>
      </c>
      <c r="Z91" s="3">
        <f>IF(Z$3=0,0,INDEX(Sheet1!RawDataCols,$C91,Z$5)*$R91)</f>
        <v>0</v>
      </c>
      <c r="AA91" s="3">
        <f>IF(AA$3=0,0,INDEX(Sheet1!RawDataCols,$C91,AA$5)*$R91)</f>
        <v>0</v>
      </c>
      <c r="AB91" s="3">
        <f>IF(AB$3=0,0,INDEX(Sheet1!RawDataCols,$C91,AB$5)*$R91)</f>
        <v>0</v>
      </c>
      <c r="AC91" s="3">
        <f>IF(AC$3=0,0,INDEX(Sheet1!RawDataCols,$C91,AC$5)*$R91)</f>
        <v>0</v>
      </c>
      <c r="AD91" s="3">
        <f>IF(AD$3=0,0,INDEX(Sheet1!RawDataCols,$C91,AD$5)*$R91)</f>
        <v>0</v>
      </c>
      <c r="AE91" s="3">
        <f>IF(AE$3=0,0,INDEX(Sheet1!RawDataCols,$C91,AE$5)*$R91)</f>
        <v>0</v>
      </c>
      <c r="AF91" s="3">
        <f>IF(AF$3=0,0,INDEX(Sheet1!RawDataCols,$C91,AF$5)*$R91)</f>
        <v>0</v>
      </c>
      <c r="AG91" s="3">
        <f>IF(AG$3=0,0,INDEX(Sheet1!RawDataCols,$C91,AG$5)*$R91)</f>
        <v>0</v>
      </c>
      <c r="AH91" s="3">
        <f>IF(AH$3=0,0,INDEX(Sheet1!RawDataCols,$C91,AH$5)*$R91)</f>
        <v>0</v>
      </c>
      <c r="AI91" s="3">
        <f>IF(AI$3=0,0,INDEX(Sheet1!RawDataCols,$C91,AI$5)*$R91)</f>
        <v>0</v>
      </c>
      <c r="AJ91" s="3">
        <f>IF(AJ$3=0,0,INDEX(Sheet1!RawDataCols,$C91,AJ$5)*$R91)</f>
        <v>0</v>
      </c>
      <c r="AK91" s="3">
        <f>IF(AK$3=0,0,INDEX(Sheet1!RawDataCols,$C91,AK$5)*$R91)</f>
        <v>0</v>
      </c>
      <c r="AL91" s="3">
        <f>IF(AL$3=0,0,INDEX(Sheet1!RawDataCols,$C91,AL$5)*$R91)</f>
        <v>0</v>
      </c>
      <c r="AM91" s="3">
        <f>IF(AM$3=0,0,INDEX(Sheet1!RawDataCols,$C91,AM$5)*$R91)</f>
        <v>0</v>
      </c>
      <c r="AN91" s="3">
        <f>IF(AN$3=0,0,INDEX(Sheet1!RawDataCols,$C91,AN$5)*$R91)</f>
        <v>0</v>
      </c>
      <c r="AO91" s="3">
        <f>IF(AO$3=0,0,INDEX(Sheet1!RawDataCols,$C91,AO$5)*$R91)</f>
        <v>0</v>
      </c>
      <c r="AP91" s="3">
        <f>IF(AP$3=0,0,INDEX(Sheet1!RawDataCols,$C91,AP$5)*$R91)</f>
        <v>0</v>
      </c>
      <c r="AQ91" s="3">
        <f>IF(AQ$3=0,0,INDEX(Sheet1!RawDataCols,$C91,AQ$5)*$R91)</f>
        <v>0</v>
      </c>
      <c r="AR91" s="3">
        <f>IF(AR$3=0,0,INDEX(Sheet1!RawDataCols,$C91,AR$5)*$R91)</f>
        <v>0</v>
      </c>
      <c r="AS91" s="3">
        <f>IF(AS$3=0,0,INDEX(Sheet1!RawDataCols,$C91,AS$5)*$R91)</f>
        <v>0</v>
      </c>
      <c r="AT91" s="3">
        <f>IF(AT$3=0,0,INDEX(Sheet1!RawDataCols,$C91,AT$5)*$R91)</f>
        <v>0</v>
      </c>
      <c r="AU91" s="3">
        <f>IF(AU$3=0,0,INDEX(Sheet1!RawDataCols,$C91,AU$5)*$R91)</f>
        <v>0</v>
      </c>
      <c r="AV91" s="3">
        <f>IF(AV$3=0,0,INDEX(Sheet1!RawDataCols,$C91,AV$5)*$R91)</f>
        <v>0</v>
      </c>
      <c r="AW91" s="3">
        <f>IF(AW$3=0,0,INDEX(Sheet1!RawDataCols,$C91,AW$5)*$R91)</f>
        <v>0</v>
      </c>
      <c r="AX91" s="3">
        <f>IF(AX$3=0,0,INDEX(Sheet1!RawDataCols,$C91,AX$5)*$R91)</f>
        <v>0</v>
      </c>
      <c r="AY91" s="3">
        <f>IF(AY$3=0,0,INDEX(Sheet1!RawDataCols,$C91,AY$5)*$R91)</f>
        <v>0</v>
      </c>
      <c r="AZ91" s="3">
        <f>IF(AZ$3=0,0,INDEX(Sheet1!RawDataCols,$C91,AZ$5)*$R91)</f>
        <v>0</v>
      </c>
      <c r="BA91" s="3">
        <f>IF(BA$3=0,0,INDEX(Sheet1!RawDataCols,$C91,BA$5)*$R91)</f>
        <v>0</v>
      </c>
      <c r="BB91" s="3">
        <f>IF(BB$3=0,0,INDEX(Sheet1!RawDataCols,$C91,BB$5)*$R91)</f>
        <v>0</v>
      </c>
      <c r="BC91" s="3">
        <f>IF(BC$3=0,0,INDEX(Sheet1!RawDataCols,$C91,BC$5)*$R91)</f>
        <v>0</v>
      </c>
      <c r="BD91" s="3">
        <f>IF(BD$3=0,0,INDEX(Sheet1!RawDataCols,$C91,BD$5)*$R91)</f>
        <v>0</v>
      </c>
      <c r="BE91" s="3">
        <f>IF(BE$3=0,0,INDEX(Sheet1!RawDataCols,$C91,BE$5)*$R91)</f>
        <v>0</v>
      </c>
      <c r="BF91" s="3">
        <f>IF(BF$3=0,0,INDEX(Sheet1!RawDataCols,$C91,BF$5)*$R91)</f>
        <v>0</v>
      </c>
      <c r="BG91" s="179">
        <f>IF(BG$3=0,0,INDEX(Sheet1!RawDataCols,$C91,BG$5)*$R91)</f>
        <v>0</v>
      </c>
      <c r="BH91" s="33">
        <f t="shared" si="27"/>
        <v>0</v>
      </c>
      <c r="BI91" s="33">
        <f t="shared" si="28"/>
        <v>0</v>
      </c>
      <c r="BJ91" s="33">
        <f t="shared" si="29"/>
        <v>0</v>
      </c>
      <c r="BK91" s="3">
        <f>IF(BK$3=0,0,INDEX(Sheet1!RawDataCols,$C91,BK$5)*$R91)</f>
        <v>0</v>
      </c>
      <c r="BL91" s="3">
        <f>IF(BL$3=0,0,INDEX(Sheet1!RawDataCols,$C91,BL$5)*$R91)</f>
        <v>0</v>
      </c>
      <c r="BM91" s="3">
        <f>IF(BM$3=0,0,INDEX(Sheet1!RawDataCols,$C91,BM$5)*$R91)</f>
        <v>0</v>
      </c>
      <c r="BN91" s="3">
        <f>IF(BN$3=0,0,INDEX(Sheet1!RawDataCols,$C91,BN$5)*$R91)</f>
        <v>0</v>
      </c>
      <c r="BO91" s="3">
        <f>IF(BO$3=0,0,INDEX(Sheet1!RawDataCols,$C91,BO$5)*$R91)</f>
        <v>0</v>
      </c>
      <c r="BP91" s="3">
        <f>IF(BP$3=0,0,INDEX(Sheet1!RawDataCols,$C91,BP$5)*$R91)</f>
        <v>0</v>
      </c>
      <c r="BQ91" s="3">
        <f t="shared" si="30"/>
        <v>0</v>
      </c>
      <c r="BR91" s="3">
        <f t="shared" si="31"/>
        <v>0</v>
      </c>
      <c r="BS91" s="3">
        <f t="shared" si="32"/>
        <v>0</v>
      </c>
      <c r="BT91" s="3">
        <f t="shared" si="33"/>
        <v>0</v>
      </c>
      <c r="BU91" s="3" t="e">
        <f>INDEX(Sheet1!$BS$2:$BS$1000,MATCH($A91,Sheet1!$A$2:$A$1000,0))</f>
        <v>#N/A</v>
      </c>
      <c r="BV91" s="3" t="e">
        <f>INDEX(Sheet1!$BT$2:$BT$1000,MATCH($A91,Sheet1!$A$2:$A$1000,0))</f>
        <v>#N/A</v>
      </c>
    </row>
    <row r="92" spans="1:74" x14ac:dyDescent="0.2">
      <c r="A92" s="269" t="s">
        <v>623</v>
      </c>
      <c r="B92" s="3" t="e">
        <f>MATCH($A92,Sheet1!ACCOUNTNO,0)</f>
        <v>#N/A</v>
      </c>
      <c r="C92" s="3">
        <f t="shared" si="24"/>
        <v>65000</v>
      </c>
      <c r="D92" s="3">
        <f>IF(D$3=0,0,INDEX(Sheet1!RawDataCols,$C92,D$5))</f>
        <v>0</v>
      </c>
      <c r="E92" s="3">
        <f>IF(E$3=0,0,INDEX(Sheet1!RawDataCols,$C92,E$5))</f>
        <v>0</v>
      </c>
      <c r="F92" s="3">
        <f>IF(F$3=0,0,INDEX(Sheet1!RawDataCols,$C92,F$5))</f>
        <v>0</v>
      </c>
      <c r="G92" s="3">
        <f>IF(G$3=0,0,INDEX(Sheet1!RawDataCols,$C92,G$5))</f>
        <v>0</v>
      </c>
      <c r="H92" s="3">
        <f>IF(H$3=0,0,INDEX(Sheet1!RawDataCols,$C92,H$5))</f>
        <v>0</v>
      </c>
      <c r="I92" s="3">
        <f>IF(I$3=0,0,INDEX(Sheet1!RawDataCols,$C92,I$5))</f>
        <v>0</v>
      </c>
      <c r="J92" s="3">
        <f>IF(J$3=0,0,INDEX(Sheet1!RawDataCols,$C92,J$5))</f>
        <v>0</v>
      </c>
      <c r="K92" s="3">
        <f>IF(K$3=0,0,INDEX(Sheet1!RawDataCols,$C92,K$5))</f>
        <v>0</v>
      </c>
      <c r="L92" s="3">
        <f>IF(L$3=0,0,INDEX(Sheet1!RawDataCols,$C92,L$5))</f>
        <v>0</v>
      </c>
      <c r="M92" s="3">
        <f>IF(M$3=0,0,INDEX(Sheet1!RawDataCols,$C92,M$5))</f>
        <v>0</v>
      </c>
      <c r="N92" s="3">
        <f>IF(N$3=0,0,INDEX(Sheet1!RawDataCols,$C92,N$5))</f>
        <v>0</v>
      </c>
      <c r="O92" s="3">
        <f>INDEX(Sheet1!RawDataCols,$C92,O$5)</f>
        <v>0</v>
      </c>
      <c r="P92" s="3">
        <f>INDEX(Sheet1!RawDataCols,$C92,P$5)</f>
        <v>0</v>
      </c>
      <c r="Q92" s="3">
        <f>IF(Q$3=0,0,INDEX(Sheet1!RawDataCols,$C92,Q$5))</f>
        <v>0</v>
      </c>
      <c r="R92" s="3">
        <f t="shared" si="25"/>
        <v>1</v>
      </c>
      <c r="S92" s="3">
        <f t="shared" si="26"/>
        <v>-1</v>
      </c>
      <c r="T92" s="3">
        <f>IF(T$3=0,0,INDEX(Sheet1!RawDataCols,$C92,T$5)*$R92)</f>
        <v>0</v>
      </c>
      <c r="U92" s="3">
        <f>IF(U$3=0,0,INDEX(Sheet1!RawDataCols,$C92,U$5)*$R92)</f>
        <v>0</v>
      </c>
      <c r="V92" s="3">
        <f>IF(V$3=0,0,INDEX(Sheet1!RawDataCols,$C92,V$5)*$R92)</f>
        <v>0</v>
      </c>
      <c r="W92" s="3">
        <f>IF(W$3=0,0,INDEX(Sheet1!RawDataCols,$C92,W$5)*$R92)</f>
        <v>0</v>
      </c>
      <c r="X92" s="3">
        <f>IF(X$3=0,0,INDEX(Sheet1!RawDataCols,$C92,X$5)*$R92)</f>
        <v>0</v>
      </c>
      <c r="Y92" s="3">
        <f>IF(Y$3=0,0,INDEX(Sheet1!RawDataCols,$C92,Y$5)*$R92)</f>
        <v>0</v>
      </c>
      <c r="Z92" s="3">
        <f>IF(Z$3=0,0,INDEX(Sheet1!RawDataCols,$C92,Z$5)*$R92)</f>
        <v>0</v>
      </c>
      <c r="AA92" s="3">
        <f>IF(AA$3=0,0,INDEX(Sheet1!RawDataCols,$C92,AA$5)*$R92)</f>
        <v>0</v>
      </c>
      <c r="AB92" s="3">
        <f>IF(AB$3=0,0,INDEX(Sheet1!RawDataCols,$C92,AB$5)*$R92)</f>
        <v>0</v>
      </c>
      <c r="AC92" s="3">
        <f>IF(AC$3=0,0,INDEX(Sheet1!RawDataCols,$C92,AC$5)*$R92)</f>
        <v>0</v>
      </c>
      <c r="AD92" s="3">
        <f>IF(AD$3=0,0,INDEX(Sheet1!RawDataCols,$C92,AD$5)*$R92)</f>
        <v>0</v>
      </c>
      <c r="AE92" s="3">
        <f>IF(AE$3=0,0,INDEX(Sheet1!RawDataCols,$C92,AE$5)*$R92)</f>
        <v>0</v>
      </c>
      <c r="AF92" s="3">
        <f>IF(AF$3=0,0,INDEX(Sheet1!RawDataCols,$C92,AF$5)*$R92)</f>
        <v>0</v>
      </c>
      <c r="AG92" s="3">
        <f>IF(AG$3=0,0,INDEX(Sheet1!RawDataCols,$C92,AG$5)*$R92)</f>
        <v>0</v>
      </c>
      <c r="AH92" s="3">
        <f>IF(AH$3=0,0,INDEX(Sheet1!RawDataCols,$C92,AH$5)*$R92)</f>
        <v>0</v>
      </c>
      <c r="AI92" s="3">
        <f>IF(AI$3=0,0,INDEX(Sheet1!RawDataCols,$C92,AI$5)*$R92)</f>
        <v>0</v>
      </c>
      <c r="AJ92" s="3">
        <f>IF(AJ$3=0,0,INDEX(Sheet1!RawDataCols,$C92,AJ$5)*$R92)</f>
        <v>0</v>
      </c>
      <c r="AK92" s="3">
        <f>IF(AK$3=0,0,INDEX(Sheet1!RawDataCols,$C92,AK$5)*$R92)</f>
        <v>0</v>
      </c>
      <c r="AL92" s="3">
        <f>IF(AL$3=0,0,INDEX(Sheet1!RawDataCols,$C92,AL$5)*$R92)</f>
        <v>0</v>
      </c>
      <c r="AM92" s="3">
        <f>IF(AM$3=0,0,INDEX(Sheet1!RawDataCols,$C92,AM$5)*$R92)</f>
        <v>0</v>
      </c>
      <c r="AN92" s="3">
        <f>IF(AN$3=0,0,INDEX(Sheet1!RawDataCols,$C92,AN$5)*$R92)</f>
        <v>0</v>
      </c>
      <c r="AO92" s="3">
        <f>IF(AO$3=0,0,INDEX(Sheet1!RawDataCols,$C92,AO$5)*$R92)</f>
        <v>0</v>
      </c>
      <c r="AP92" s="3">
        <f>IF(AP$3=0,0,INDEX(Sheet1!RawDataCols,$C92,AP$5)*$R92)</f>
        <v>0</v>
      </c>
      <c r="AQ92" s="3">
        <f>IF(AQ$3=0,0,INDEX(Sheet1!RawDataCols,$C92,AQ$5)*$R92)</f>
        <v>0</v>
      </c>
      <c r="AR92" s="3">
        <f>IF(AR$3=0,0,INDEX(Sheet1!RawDataCols,$C92,AR$5)*$R92)</f>
        <v>0</v>
      </c>
      <c r="AS92" s="3">
        <f>IF(AS$3=0,0,INDEX(Sheet1!RawDataCols,$C92,AS$5)*$R92)</f>
        <v>0</v>
      </c>
      <c r="AT92" s="3">
        <f>IF(AT$3=0,0,INDEX(Sheet1!RawDataCols,$C92,AT$5)*$R92)</f>
        <v>0</v>
      </c>
      <c r="AU92" s="3">
        <f>IF(AU$3=0,0,INDEX(Sheet1!RawDataCols,$C92,AU$5)*$R92)</f>
        <v>0</v>
      </c>
      <c r="AV92" s="3">
        <f>IF(AV$3=0,0,INDEX(Sheet1!RawDataCols,$C92,AV$5)*$R92)</f>
        <v>0</v>
      </c>
      <c r="AW92" s="3">
        <f>IF(AW$3=0,0,INDEX(Sheet1!RawDataCols,$C92,AW$5)*$R92)</f>
        <v>0</v>
      </c>
      <c r="AX92" s="3">
        <f>IF(AX$3=0,0,INDEX(Sheet1!RawDataCols,$C92,AX$5)*$R92)</f>
        <v>0</v>
      </c>
      <c r="AY92" s="3">
        <f>IF(AY$3=0,0,INDEX(Sheet1!RawDataCols,$C92,AY$5)*$R92)</f>
        <v>0</v>
      </c>
      <c r="AZ92" s="3">
        <f>IF(AZ$3=0,0,INDEX(Sheet1!RawDataCols,$C92,AZ$5)*$R92)</f>
        <v>0</v>
      </c>
      <c r="BA92" s="3">
        <f>IF(BA$3=0,0,INDEX(Sheet1!RawDataCols,$C92,BA$5)*$R92)</f>
        <v>0</v>
      </c>
      <c r="BB92" s="3">
        <f>IF(BB$3=0,0,INDEX(Sheet1!RawDataCols,$C92,BB$5)*$R92)</f>
        <v>0</v>
      </c>
      <c r="BC92" s="3">
        <f>IF(BC$3=0,0,INDEX(Sheet1!RawDataCols,$C92,BC$5)*$R92)</f>
        <v>0</v>
      </c>
      <c r="BD92" s="3">
        <f>IF(BD$3=0,0,INDEX(Sheet1!RawDataCols,$C92,BD$5)*$R92)</f>
        <v>0</v>
      </c>
      <c r="BE92" s="3">
        <f>IF(BE$3=0,0,INDEX(Sheet1!RawDataCols,$C92,BE$5)*$R92)</f>
        <v>0</v>
      </c>
      <c r="BF92" s="3">
        <f>IF(BF$3=0,0,INDEX(Sheet1!RawDataCols,$C92,BF$5)*$R92)</f>
        <v>0</v>
      </c>
      <c r="BG92" s="179">
        <f>IF(BG$3=0,0,INDEX(Sheet1!RawDataCols,$C92,BG$5)*$R92)</f>
        <v>0</v>
      </c>
      <c r="BH92" s="33">
        <f t="shared" si="27"/>
        <v>0</v>
      </c>
      <c r="BI92" s="33">
        <f t="shared" si="28"/>
        <v>0</v>
      </c>
      <c r="BJ92" s="33">
        <f t="shared" si="29"/>
        <v>0</v>
      </c>
      <c r="BK92" s="3">
        <f>IF(BK$3=0,0,INDEX(Sheet1!RawDataCols,$C92,BK$5)*$R92)</f>
        <v>0</v>
      </c>
      <c r="BL92" s="3">
        <f>IF(BL$3=0,0,INDEX(Sheet1!RawDataCols,$C92,BL$5)*$R92)</f>
        <v>0</v>
      </c>
      <c r="BM92" s="3">
        <f>IF(BM$3=0,0,INDEX(Sheet1!RawDataCols,$C92,BM$5)*$R92)</f>
        <v>0</v>
      </c>
      <c r="BN92" s="3">
        <f>IF(BN$3=0,0,INDEX(Sheet1!RawDataCols,$C92,BN$5)*$R92)</f>
        <v>0</v>
      </c>
      <c r="BO92" s="3">
        <f>IF(BO$3=0,0,INDEX(Sheet1!RawDataCols,$C92,BO$5)*$R92)</f>
        <v>0</v>
      </c>
      <c r="BP92" s="3">
        <f>IF(BP$3=0,0,INDEX(Sheet1!RawDataCols,$C92,BP$5)*$R92)</f>
        <v>0</v>
      </c>
      <c r="BQ92" s="3">
        <f t="shared" si="30"/>
        <v>0</v>
      </c>
      <c r="BR92" s="3">
        <f t="shared" si="31"/>
        <v>0</v>
      </c>
      <c r="BS92" s="3">
        <f t="shared" si="32"/>
        <v>0</v>
      </c>
      <c r="BT92" s="3">
        <f t="shared" si="33"/>
        <v>0</v>
      </c>
      <c r="BU92" s="3" t="e">
        <f>INDEX(Sheet1!$BS$2:$BS$1000,MATCH($A92,Sheet1!$A$2:$A$1000,0))</f>
        <v>#N/A</v>
      </c>
      <c r="BV92" s="3" t="e">
        <f>INDEX(Sheet1!$BT$2:$BT$1000,MATCH($A92,Sheet1!$A$2:$A$1000,0))</f>
        <v>#N/A</v>
      </c>
    </row>
    <row r="93" spans="1:74" x14ac:dyDescent="0.2">
      <c r="A93" s="11" t="s">
        <v>624</v>
      </c>
      <c r="B93" s="3">
        <f>MATCH($A93,Sheet1!ACCOUNTNO,0)</f>
        <v>130</v>
      </c>
      <c r="C93" s="3">
        <f t="shared" si="24"/>
        <v>130</v>
      </c>
      <c r="D93" s="3" t="str">
        <f>IF(D$3=0,0,INDEX(Sheet1!RawDataCols,$C93,D$5))</f>
        <v>23240G12</v>
      </c>
      <c r="E93" s="3" t="str">
        <f>IF(E$3=0,0,INDEX(Sheet1!RawDataCols,$C93,E$5))</f>
        <v xml:space="preserve">23240          </v>
      </c>
      <c r="F93" s="3" t="str">
        <f>IF(F$3=0,0,INDEX(Sheet1!RawDataCols,$C93,F$5))</f>
        <v xml:space="preserve">G12            </v>
      </c>
      <c r="G93" s="3" t="str">
        <f>IF(G$3=0,0,INDEX(Sheet1!RawDataCols,$C93,G$5))</f>
        <v xml:space="preserve">               </v>
      </c>
      <c r="H93" s="3" t="str">
        <f>IF(H$3=0,0,INDEX(Sheet1!RawDataCols,$C93,H$5))</f>
        <v xml:space="preserve">               </v>
      </c>
      <c r="I93" s="3" t="str">
        <f>IF(I$3=0,0,INDEX(Sheet1!RawDataCols,$C93,I$5))</f>
        <v xml:space="preserve">               </v>
      </c>
      <c r="J93" s="3" t="str">
        <f>IF(J$3=0,0,INDEX(Sheet1!RawDataCols,$C93,J$5))</f>
        <v xml:space="preserve">               </v>
      </c>
      <c r="K93" s="3" t="str">
        <f>IF(K$3=0,0,INDEX(Sheet1!RawDataCols,$C93,K$5))</f>
        <v xml:space="preserve">               </v>
      </c>
      <c r="L93" s="3" t="str">
        <f>IF(L$3=0,0,INDEX(Sheet1!RawDataCols,$C93,L$5))</f>
        <v xml:space="preserve">               </v>
      </c>
      <c r="M93" s="3" t="str">
        <f>IF(M$3=0,0,INDEX(Sheet1!RawDataCols,$C93,M$5))</f>
        <v xml:space="preserve">F012  </v>
      </c>
      <c r="N93" s="3" t="str">
        <f>IF(N$3=0,0,INDEX(Sheet1!RawDataCols,$C93,N$5))</f>
        <v>Telephone - Use-TAR</v>
      </c>
      <c r="O93" s="3">
        <f>INDEX(Sheet1!RawDataCols,$C93,O$5)</f>
        <v>13</v>
      </c>
      <c r="P93" s="3" t="str">
        <f>INDEX(Sheet1!RawDataCols,$C93,P$5)</f>
        <v>Cost and Expenses</v>
      </c>
      <c r="Q93" s="3" t="str">
        <f>IF(Q$3=0,0,INDEX(Sheet1!RawDataCols,$C93,Q$5))</f>
        <v>I</v>
      </c>
      <c r="R93" s="3">
        <f t="shared" si="25"/>
        <v>1</v>
      </c>
      <c r="S93" s="3">
        <f t="shared" si="26"/>
        <v>-1</v>
      </c>
      <c r="T93" s="3">
        <f>IF(T$3=0,0,INDEX(Sheet1!RawDataCols,$C93,T$5)*$R93)</f>
        <v>0</v>
      </c>
      <c r="U93" s="3">
        <f>IF(U$3=0,0,INDEX(Sheet1!RawDataCols,$C93,U$5)*$R93)</f>
        <v>1067.98</v>
      </c>
      <c r="V93" s="3">
        <f>IF(V$3=0,0,INDEX(Sheet1!RawDataCols,$C93,V$5)*$R93)</f>
        <v>1205.8900000000001</v>
      </c>
      <c r="W93" s="3">
        <f>IF(W$3=0,0,INDEX(Sheet1!RawDataCols,$C93,W$5)*$R93)</f>
        <v>1285.29</v>
      </c>
      <c r="X93" s="3">
        <f>IF(X$3=0,0,INDEX(Sheet1!RawDataCols,$C93,X$5)*$R93)</f>
        <v>1105.27</v>
      </c>
      <c r="Y93" s="3">
        <f>IF(Y$3=0,0,INDEX(Sheet1!RawDataCols,$C93,Y$5)*$R93)</f>
        <v>1205.8900000000001</v>
      </c>
      <c r="Z93" s="3">
        <f>IF(Z$3=0,0,INDEX(Sheet1!RawDataCols,$C93,Z$5)*$R93)</f>
        <v>1035.5899999999999</v>
      </c>
      <c r="AA93" s="3">
        <f>IF(AA$3=0,0,INDEX(Sheet1!RawDataCols,$C93,AA$5)*$R93)</f>
        <v>1161.56</v>
      </c>
      <c r="AB93" s="3">
        <f>IF(AB$3=0,0,INDEX(Sheet1!RawDataCols,$C93,AB$5)*$R93)</f>
        <v>1205.8900000000001</v>
      </c>
      <c r="AC93" s="3">
        <f>IF(AC$3=0,0,INDEX(Sheet1!RawDataCols,$C93,AC$5)*$R93)</f>
        <v>1327.65</v>
      </c>
      <c r="AD93" s="3">
        <f>IF(AD$3=0,0,INDEX(Sheet1!RawDataCols,$C93,AD$5)*$R93)</f>
        <v>1138.47</v>
      </c>
      <c r="AE93" s="3">
        <f>IF(AE$3=0,0,INDEX(Sheet1!RawDataCols,$C93,AE$5)*$R93)</f>
        <v>0</v>
      </c>
      <c r="AF93" s="3">
        <f>IF(AF$3=0,0,INDEX(Sheet1!RawDataCols,$C93,AF$5)*$R93)</f>
        <v>1200.57</v>
      </c>
      <c r="AG93" s="3">
        <f>IF(AG$3=0,0,INDEX(Sheet1!RawDataCols,$C93,AG$5)*$R93)</f>
        <v>822.13</v>
      </c>
      <c r="AH93" s="3">
        <f>IF(AH$3=0,0,INDEX(Sheet1!RawDataCols,$C93,AH$5)*$R93)</f>
        <v>0</v>
      </c>
      <c r="AI93" s="3">
        <f>IF(AI$3=0,0,INDEX(Sheet1!RawDataCols,$C93,AI$5)*$R93)</f>
        <v>1089.6600000000001</v>
      </c>
      <c r="AJ93" s="3">
        <f>IF(AJ$3=0,0,INDEX(Sheet1!RawDataCols,$C93,AJ$5)*$R93)</f>
        <v>2204.17</v>
      </c>
      <c r="AK93" s="3">
        <f>IF(AK$3=0,0,INDEX(Sheet1!RawDataCols,$C93,AK$5)*$R93)</f>
        <v>0</v>
      </c>
      <c r="AL93" s="3">
        <f>IF(AL$3=0,0,INDEX(Sheet1!RawDataCols,$C93,AL$5)*$R93)</f>
        <v>1134.55</v>
      </c>
      <c r="AM93" s="3">
        <f>IF(AM$3=0,0,INDEX(Sheet1!RawDataCols,$C93,AM$5)*$R93)</f>
        <v>1428.65</v>
      </c>
      <c r="AN93" s="3">
        <f>IF(AN$3=0,0,INDEX(Sheet1!RawDataCols,$C93,AN$5)*$R93)</f>
        <v>1428.65</v>
      </c>
      <c r="AO93" s="3">
        <f>IF(AO$3=0,0,INDEX(Sheet1!RawDataCols,$C93,AO$5)*$R93)</f>
        <v>1142.57</v>
      </c>
      <c r="AP93" s="3">
        <f>IF(AP$3=0,0,INDEX(Sheet1!RawDataCols,$C93,AP$5)*$R93)</f>
        <v>1040.94</v>
      </c>
      <c r="AQ93" s="3">
        <f>IF(AQ$3=0,0,INDEX(Sheet1!RawDataCols,$C93,AQ$5)*$R93)</f>
        <v>1205.8900000000001</v>
      </c>
      <c r="AR93" s="3">
        <f>IF(AR$3=0,0,INDEX(Sheet1!RawDataCols,$C93,AR$5)*$R93)</f>
        <v>1298.06</v>
      </c>
      <c r="AS93" s="3">
        <f>IF(AS$3=0,0,INDEX(Sheet1!RawDataCols,$C93,AS$5)*$R93)</f>
        <v>1013.13</v>
      </c>
      <c r="AT93" s="3">
        <f>IF(AT$3=0,0,INDEX(Sheet1!RawDataCols,$C93,AT$5)*$R93)</f>
        <v>1205.8900000000001</v>
      </c>
      <c r="AU93" s="3">
        <f>IF(AU$3=0,0,INDEX(Sheet1!RawDataCols,$C93,AU$5)*$R93)</f>
        <v>1142</v>
      </c>
      <c r="AV93" s="3">
        <f>IF(AV$3=0,0,INDEX(Sheet1!RawDataCols,$C93,AV$5)*$R93)</f>
        <v>993.5</v>
      </c>
      <c r="AW93" s="3">
        <f>IF(AW$3=0,0,INDEX(Sheet1!RawDataCols,$C93,AW$5)*$R93)</f>
        <v>1205.8900000000001</v>
      </c>
      <c r="AX93" s="3">
        <f>IF(AX$3=0,0,INDEX(Sheet1!RawDataCols,$C93,AX$5)*$R93)</f>
        <v>1102.46</v>
      </c>
      <c r="AY93" s="3">
        <f>IF(AY$3=0,0,INDEX(Sheet1!RawDataCols,$C93,AY$5)*$R93)</f>
        <v>974.51</v>
      </c>
      <c r="AZ93" s="3">
        <f>IF(AZ$3=0,0,INDEX(Sheet1!RawDataCols,$C93,AZ$5)*$R93)</f>
        <v>1205.8900000000001</v>
      </c>
      <c r="BA93" s="3">
        <f>IF(BA$3=0,0,INDEX(Sheet1!RawDataCols,$C93,BA$5)*$R93)</f>
        <v>1149.2</v>
      </c>
      <c r="BB93" s="3">
        <f>IF(BB$3=0,0,INDEX(Sheet1!RawDataCols,$C93,BB$5)*$R93)</f>
        <v>1004.87</v>
      </c>
      <c r="BC93" s="3">
        <f>IF(BC$3=0,0,INDEX(Sheet1!RawDataCols,$C93,BC$5)*$R93)</f>
        <v>1205.8900000000001</v>
      </c>
      <c r="BD93" s="3">
        <f>IF(BD$3=0,0,INDEX(Sheet1!RawDataCols,$C93,BD$5)*$R93)</f>
        <v>1136.8399999999999</v>
      </c>
      <c r="BE93" s="3">
        <f>IF(BE$3=0,0,INDEX(Sheet1!RawDataCols,$C93,BE$5)*$R93)</f>
        <v>1004.87</v>
      </c>
      <c r="BF93" s="3">
        <f>IF(BF$3=0,0,INDEX(Sheet1!RawDataCols,$C93,BF$5)*$R93)</f>
        <v>1205.8900000000001</v>
      </c>
      <c r="BG93" s="179">
        <f>IF(BG$3=0,0,INDEX(Sheet1!RawDataCols,$C93,BG$5)*$R93)</f>
        <v>1136.8399999999999</v>
      </c>
      <c r="BH93" s="33">
        <f t="shared" si="27"/>
        <v>13955.18</v>
      </c>
      <c r="BI93" s="33">
        <f t="shared" si="28"/>
        <v>11075.769999999999</v>
      </c>
      <c r="BJ93" s="33">
        <f t="shared" si="29"/>
        <v>14044.440000000002</v>
      </c>
      <c r="BK93" s="3">
        <f>IF(BK$3=0,0,INDEX(Sheet1!RawDataCols,$C93,BK$5)*$R93)</f>
        <v>692.23562500000003</v>
      </c>
      <c r="BL93" s="3">
        <f>IF(BL$3=0,0,INDEX(Sheet1!RawDataCols,$C93,BL$5)*$R93)</f>
        <v>892.29624999999999</v>
      </c>
      <c r="BM93" s="3">
        <f>IF(BM$3=0,0,INDEX(Sheet1!RawDataCols,$C93,BM$5)*$R93)</f>
        <v>709.176875</v>
      </c>
      <c r="BN93" s="3">
        <f>IF(BN$3=0,0,INDEX(Sheet1!RawDataCols,$C93,BN$5)*$R93)</f>
        <v>608.703125</v>
      </c>
      <c r="BO93" s="3">
        <f>IF(BO$3=0,0,INDEX(Sheet1!RawDataCols,$C93,BO$5)*$R93)</f>
        <v>712.28437499999995</v>
      </c>
      <c r="BP93" s="3">
        <f>IF(BP$3=0,0,INDEX(Sheet1!RawDataCols,$C93,BP$5)*$R93)</f>
        <v>7203.43</v>
      </c>
      <c r="BQ93" s="3">
        <f t="shared" si="30"/>
        <v>3334.81</v>
      </c>
      <c r="BR93" s="3">
        <f t="shared" si="31"/>
        <v>4164.7700000000004</v>
      </c>
      <c r="BS93" s="3">
        <f t="shared" si="32"/>
        <v>3482.7200000000003</v>
      </c>
      <c r="BT93" s="3">
        <f t="shared" si="33"/>
        <v>6455.6</v>
      </c>
      <c r="BU93" s="3" t="str">
        <f>INDEX(Sheet1!$BS$2:$BS$1000,MATCH($A93,Sheet1!$A$2:$A$1000,0))</f>
        <v>10</v>
      </c>
      <c r="BV93" s="3">
        <f>INDEX(Sheet1!$BT$2:$BT$1000,MATCH($A93,Sheet1!$A$2:$A$1000,0))</f>
        <v>6455.6</v>
      </c>
    </row>
    <row r="94" spans="1:74" x14ac:dyDescent="0.2">
      <c r="A94" s="11" t="s">
        <v>625</v>
      </c>
      <c r="B94" s="3">
        <f>MATCH($A94,Sheet1!ACCOUNTNO,0)</f>
        <v>131</v>
      </c>
      <c r="C94" s="3">
        <f t="shared" si="24"/>
        <v>131</v>
      </c>
      <c r="D94" s="3" t="str">
        <f>IF(D$3=0,0,INDEX(Sheet1!RawDataCols,$C94,D$5))</f>
        <v>23280G12</v>
      </c>
      <c r="E94" s="3" t="str">
        <f>IF(E$3=0,0,INDEX(Sheet1!RawDataCols,$C94,E$5))</f>
        <v xml:space="preserve">23280          </v>
      </c>
      <c r="F94" s="3" t="str">
        <f>IF(F$3=0,0,INDEX(Sheet1!RawDataCols,$C94,F$5))</f>
        <v xml:space="preserve">G12            </v>
      </c>
      <c r="G94" s="3" t="str">
        <f>IF(G$3=0,0,INDEX(Sheet1!RawDataCols,$C94,G$5))</f>
        <v xml:space="preserve">               </v>
      </c>
      <c r="H94" s="3" t="str">
        <f>IF(H$3=0,0,INDEX(Sheet1!RawDataCols,$C94,H$5))</f>
        <v xml:space="preserve">               </v>
      </c>
      <c r="I94" s="3" t="str">
        <f>IF(I$3=0,0,INDEX(Sheet1!RawDataCols,$C94,I$5))</f>
        <v xml:space="preserve">               </v>
      </c>
      <c r="J94" s="3" t="str">
        <f>IF(J$3=0,0,INDEX(Sheet1!RawDataCols,$C94,J$5))</f>
        <v xml:space="preserve">               </v>
      </c>
      <c r="K94" s="3" t="str">
        <f>IF(K$3=0,0,INDEX(Sheet1!RawDataCols,$C94,K$5))</f>
        <v xml:space="preserve">               </v>
      </c>
      <c r="L94" s="3" t="str">
        <f>IF(L$3=0,0,INDEX(Sheet1!RawDataCols,$C94,L$5))</f>
        <v xml:space="preserve">               </v>
      </c>
      <c r="M94" s="3" t="str">
        <f>IF(M$3=0,0,INDEX(Sheet1!RawDataCols,$C94,M$5))</f>
        <v xml:space="preserve">F012  </v>
      </c>
      <c r="N94" s="3" t="str">
        <f>IF(N$3=0,0,INDEX(Sheet1!RawDataCols,$C94,N$5))</f>
        <v>Web Site Development-TAR</v>
      </c>
      <c r="O94" s="3">
        <f>INDEX(Sheet1!RawDataCols,$C94,O$5)</f>
        <v>13</v>
      </c>
      <c r="P94" s="3" t="str">
        <f>INDEX(Sheet1!RawDataCols,$C94,P$5)</f>
        <v>Cost and Expenses</v>
      </c>
      <c r="Q94" s="3" t="str">
        <f>IF(Q$3=0,0,INDEX(Sheet1!RawDataCols,$C94,Q$5))</f>
        <v>I</v>
      </c>
      <c r="R94" s="3">
        <f t="shared" si="25"/>
        <v>1</v>
      </c>
      <c r="S94" s="3">
        <f t="shared" si="26"/>
        <v>-1</v>
      </c>
      <c r="T94" s="3">
        <f>IF(T$3=0,0,INDEX(Sheet1!RawDataCols,$C94,T$5)*$R94)</f>
        <v>0</v>
      </c>
      <c r="U94" s="3">
        <f>IF(U$3=0,0,INDEX(Sheet1!RawDataCols,$C94,U$5)*$R94)</f>
        <v>0</v>
      </c>
      <c r="V94" s="3">
        <f>IF(V$3=0,0,INDEX(Sheet1!RawDataCols,$C94,V$5)*$R94)</f>
        <v>0</v>
      </c>
      <c r="W94" s="3">
        <f>IF(W$3=0,0,INDEX(Sheet1!RawDataCols,$C94,W$5)*$R94)</f>
        <v>0</v>
      </c>
      <c r="X94" s="3">
        <f>IF(X$3=0,0,INDEX(Sheet1!RawDataCols,$C94,X$5)*$R94)</f>
        <v>0</v>
      </c>
      <c r="Y94" s="3">
        <f>IF(Y$3=0,0,INDEX(Sheet1!RawDataCols,$C94,Y$5)*$R94)</f>
        <v>0</v>
      </c>
      <c r="Z94" s="3">
        <f>IF(Z$3=0,0,INDEX(Sheet1!RawDataCols,$C94,Z$5)*$R94)</f>
        <v>0</v>
      </c>
      <c r="AA94" s="3">
        <f>IF(AA$3=0,0,INDEX(Sheet1!RawDataCols,$C94,AA$5)*$R94)</f>
        <v>0</v>
      </c>
      <c r="AB94" s="3">
        <f>IF(AB$3=0,0,INDEX(Sheet1!RawDataCols,$C94,AB$5)*$R94)</f>
        <v>0</v>
      </c>
      <c r="AC94" s="3">
        <f>IF(AC$3=0,0,INDEX(Sheet1!RawDataCols,$C94,AC$5)*$R94)</f>
        <v>0</v>
      </c>
      <c r="AD94" s="3">
        <f>IF(AD$3=0,0,INDEX(Sheet1!RawDataCols,$C94,AD$5)*$R94)</f>
        <v>0</v>
      </c>
      <c r="AE94" s="3">
        <f>IF(AE$3=0,0,INDEX(Sheet1!RawDataCols,$C94,AE$5)*$R94)</f>
        <v>0</v>
      </c>
      <c r="AF94" s="3">
        <f>IF(AF$3=0,0,INDEX(Sheet1!RawDataCols,$C94,AF$5)*$R94)</f>
        <v>0</v>
      </c>
      <c r="AG94" s="3">
        <f>IF(AG$3=0,0,INDEX(Sheet1!RawDataCols,$C94,AG$5)*$R94)</f>
        <v>0</v>
      </c>
      <c r="AH94" s="3">
        <f>IF(AH$3=0,0,INDEX(Sheet1!RawDataCols,$C94,AH$5)*$R94)</f>
        <v>0</v>
      </c>
      <c r="AI94" s="3">
        <f>IF(AI$3=0,0,INDEX(Sheet1!RawDataCols,$C94,AI$5)*$R94)</f>
        <v>0</v>
      </c>
      <c r="AJ94" s="3">
        <f>IF(AJ$3=0,0,INDEX(Sheet1!RawDataCols,$C94,AJ$5)*$R94)</f>
        <v>0</v>
      </c>
      <c r="AK94" s="3">
        <f>IF(AK$3=0,0,INDEX(Sheet1!RawDataCols,$C94,AK$5)*$R94)</f>
        <v>0</v>
      </c>
      <c r="AL94" s="3">
        <f>IF(AL$3=0,0,INDEX(Sheet1!RawDataCols,$C94,AL$5)*$R94)</f>
        <v>0</v>
      </c>
      <c r="AM94" s="3">
        <f>IF(AM$3=0,0,INDEX(Sheet1!RawDataCols,$C94,AM$5)*$R94)</f>
        <v>0</v>
      </c>
      <c r="AN94" s="3">
        <f>IF(AN$3=0,0,INDEX(Sheet1!RawDataCols,$C94,AN$5)*$R94)</f>
        <v>0</v>
      </c>
      <c r="AO94" s="3">
        <f>IF(AO$3=0,0,INDEX(Sheet1!RawDataCols,$C94,AO$5)*$R94)</f>
        <v>0</v>
      </c>
      <c r="AP94" s="3">
        <f>IF(AP$3=0,0,INDEX(Sheet1!RawDataCols,$C94,AP$5)*$R94)</f>
        <v>0</v>
      </c>
      <c r="AQ94" s="3">
        <f>IF(AQ$3=0,0,INDEX(Sheet1!RawDataCols,$C94,AQ$5)*$R94)</f>
        <v>0</v>
      </c>
      <c r="AR94" s="3">
        <f>IF(AR$3=0,0,INDEX(Sheet1!RawDataCols,$C94,AR$5)*$R94)</f>
        <v>0</v>
      </c>
      <c r="AS94" s="3">
        <f>IF(AS$3=0,0,INDEX(Sheet1!RawDataCols,$C94,AS$5)*$R94)</f>
        <v>0</v>
      </c>
      <c r="AT94" s="3">
        <f>IF(AT$3=0,0,INDEX(Sheet1!RawDataCols,$C94,AT$5)*$R94)</f>
        <v>0</v>
      </c>
      <c r="AU94" s="3">
        <f>IF(AU$3=0,0,INDEX(Sheet1!RawDataCols,$C94,AU$5)*$R94)</f>
        <v>0</v>
      </c>
      <c r="AV94" s="3">
        <f>IF(AV$3=0,0,INDEX(Sheet1!RawDataCols,$C94,AV$5)*$R94)</f>
        <v>0</v>
      </c>
      <c r="AW94" s="3">
        <f>IF(AW$3=0,0,INDEX(Sheet1!RawDataCols,$C94,AW$5)*$R94)</f>
        <v>0</v>
      </c>
      <c r="AX94" s="3">
        <f>IF(AX$3=0,0,INDEX(Sheet1!RawDataCols,$C94,AX$5)*$R94)</f>
        <v>0</v>
      </c>
      <c r="AY94" s="3">
        <f>IF(AY$3=0,0,INDEX(Sheet1!RawDataCols,$C94,AY$5)*$R94)</f>
        <v>0</v>
      </c>
      <c r="AZ94" s="3">
        <f>IF(AZ$3=0,0,INDEX(Sheet1!RawDataCols,$C94,AZ$5)*$R94)</f>
        <v>0</v>
      </c>
      <c r="BA94" s="3">
        <f>IF(BA$3=0,0,INDEX(Sheet1!RawDataCols,$C94,BA$5)*$R94)</f>
        <v>0</v>
      </c>
      <c r="BB94" s="3">
        <f>IF(BB$3=0,0,INDEX(Sheet1!RawDataCols,$C94,BB$5)*$R94)</f>
        <v>0</v>
      </c>
      <c r="BC94" s="3">
        <f>IF(BC$3=0,0,INDEX(Sheet1!RawDataCols,$C94,BC$5)*$R94)</f>
        <v>0</v>
      </c>
      <c r="BD94" s="3">
        <f>IF(BD$3=0,0,INDEX(Sheet1!RawDataCols,$C94,BD$5)*$R94)</f>
        <v>0</v>
      </c>
      <c r="BE94" s="3">
        <f>IF(BE$3=0,0,INDEX(Sheet1!RawDataCols,$C94,BE$5)*$R94)</f>
        <v>0</v>
      </c>
      <c r="BF94" s="3">
        <f>IF(BF$3=0,0,INDEX(Sheet1!RawDataCols,$C94,BF$5)*$R94)</f>
        <v>0</v>
      </c>
      <c r="BG94" s="179">
        <f>IF(BG$3=0,0,INDEX(Sheet1!RawDataCols,$C94,BG$5)*$R94)</f>
        <v>0</v>
      </c>
      <c r="BH94" s="33">
        <f t="shared" si="27"/>
        <v>0</v>
      </c>
      <c r="BI94" s="33">
        <f t="shared" si="28"/>
        <v>0</v>
      </c>
      <c r="BJ94" s="33">
        <f t="shared" si="29"/>
        <v>0</v>
      </c>
      <c r="BK94" s="3">
        <f>IF(BK$3=0,0,INDEX(Sheet1!RawDataCols,$C94,BK$5)*$R94)</f>
        <v>0</v>
      </c>
      <c r="BL94" s="3">
        <f>IF(BL$3=0,0,INDEX(Sheet1!RawDataCols,$C94,BL$5)*$R94)</f>
        <v>36.134999999999998</v>
      </c>
      <c r="BM94" s="3">
        <f>IF(BM$3=0,0,INDEX(Sheet1!RawDataCols,$C94,BM$5)*$R94)</f>
        <v>131.24562499999999</v>
      </c>
      <c r="BN94" s="3">
        <f>IF(BN$3=0,0,INDEX(Sheet1!RawDataCols,$C94,BN$5)*$R94)</f>
        <v>0</v>
      </c>
      <c r="BO94" s="3">
        <f>IF(BO$3=0,0,INDEX(Sheet1!RawDataCols,$C94,BO$5)*$R94)</f>
        <v>0</v>
      </c>
      <c r="BP94" s="3">
        <f>IF(BP$3=0,0,INDEX(Sheet1!RawDataCols,$C94,BP$5)*$R94)</f>
        <v>578.16</v>
      </c>
      <c r="BQ94" s="3">
        <f t="shared" si="30"/>
        <v>0</v>
      </c>
      <c r="BR94" s="3">
        <f t="shared" si="31"/>
        <v>0</v>
      </c>
      <c r="BS94" s="3">
        <f t="shared" si="32"/>
        <v>0</v>
      </c>
      <c r="BT94" s="3">
        <f t="shared" si="33"/>
        <v>0</v>
      </c>
      <c r="BU94" s="3" t="str">
        <f>INDEX(Sheet1!$BS$2:$BS$1000,MATCH($A94,Sheet1!$A$2:$A$1000,0))</f>
        <v>10</v>
      </c>
      <c r="BV94" s="3">
        <f>INDEX(Sheet1!$BT$2:$BT$1000,MATCH($A94,Sheet1!$A$2:$A$1000,0))</f>
        <v>0</v>
      </c>
    </row>
    <row r="95" spans="1:74" x14ac:dyDescent="0.2">
      <c r="A95" s="11" t="s">
        <v>626</v>
      </c>
      <c r="B95" s="3">
        <f>MATCH($A95,Sheet1!ACCOUNTNO,0)</f>
        <v>132</v>
      </c>
      <c r="C95" s="3">
        <f t="shared" si="24"/>
        <v>132</v>
      </c>
      <c r="D95" s="3" t="str">
        <f>IF(D$3=0,0,INDEX(Sheet1!RawDataCols,$C95,D$5))</f>
        <v>23300G12</v>
      </c>
      <c r="E95" s="3" t="str">
        <f>IF(E$3=0,0,INDEX(Sheet1!RawDataCols,$C95,E$5))</f>
        <v xml:space="preserve">23300          </v>
      </c>
      <c r="F95" s="3" t="str">
        <f>IF(F$3=0,0,INDEX(Sheet1!RawDataCols,$C95,F$5))</f>
        <v xml:space="preserve">G12            </v>
      </c>
      <c r="G95" s="3" t="str">
        <f>IF(G$3=0,0,INDEX(Sheet1!RawDataCols,$C95,G$5))</f>
        <v xml:space="preserve">               </v>
      </c>
      <c r="H95" s="3" t="str">
        <f>IF(H$3=0,0,INDEX(Sheet1!RawDataCols,$C95,H$5))</f>
        <v xml:space="preserve">               </v>
      </c>
      <c r="I95" s="3" t="str">
        <f>IF(I$3=0,0,INDEX(Sheet1!RawDataCols,$C95,I$5))</f>
        <v xml:space="preserve">               </v>
      </c>
      <c r="J95" s="3" t="str">
        <f>IF(J$3=0,0,INDEX(Sheet1!RawDataCols,$C95,J$5))</f>
        <v xml:space="preserve">               </v>
      </c>
      <c r="K95" s="3" t="str">
        <f>IF(K$3=0,0,INDEX(Sheet1!RawDataCols,$C95,K$5))</f>
        <v xml:space="preserve">               </v>
      </c>
      <c r="L95" s="3" t="str">
        <f>IF(L$3=0,0,INDEX(Sheet1!RawDataCols,$C95,L$5))</f>
        <v xml:space="preserve">               </v>
      </c>
      <c r="M95" s="3" t="str">
        <f>IF(M$3=0,0,INDEX(Sheet1!RawDataCols,$C95,M$5))</f>
        <v xml:space="preserve">F012  </v>
      </c>
      <c r="N95" s="3" t="str">
        <f>IF(N$3=0,0,INDEX(Sheet1!RawDataCols,$C95,N$5))</f>
        <v>Web Site Update-TAR</v>
      </c>
      <c r="O95" s="3">
        <f>INDEX(Sheet1!RawDataCols,$C95,O$5)</f>
        <v>13</v>
      </c>
      <c r="P95" s="3" t="str">
        <f>INDEX(Sheet1!RawDataCols,$C95,P$5)</f>
        <v>Cost and Expenses</v>
      </c>
      <c r="Q95" s="3" t="str">
        <f>IF(Q$3=0,0,INDEX(Sheet1!RawDataCols,$C95,Q$5))</f>
        <v>I</v>
      </c>
      <c r="R95" s="3">
        <f t="shared" si="25"/>
        <v>1</v>
      </c>
      <c r="S95" s="3">
        <f t="shared" si="26"/>
        <v>-1</v>
      </c>
      <c r="T95" s="3">
        <f>IF(T$3=0,0,INDEX(Sheet1!RawDataCols,$C95,T$5)*$R95)</f>
        <v>0</v>
      </c>
      <c r="U95" s="3">
        <f>IF(U$3=0,0,INDEX(Sheet1!RawDataCols,$C95,U$5)*$R95)</f>
        <v>0</v>
      </c>
      <c r="V95" s="3">
        <f>IF(V$3=0,0,INDEX(Sheet1!RawDataCols,$C95,V$5)*$R95)</f>
        <v>0</v>
      </c>
      <c r="W95" s="3">
        <f>IF(W$3=0,0,INDEX(Sheet1!RawDataCols,$C95,W$5)*$R95)</f>
        <v>0</v>
      </c>
      <c r="X95" s="3">
        <f>IF(X$3=0,0,INDEX(Sheet1!RawDataCols,$C95,X$5)*$R95)</f>
        <v>0</v>
      </c>
      <c r="Y95" s="3">
        <f>IF(Y$3=0,0,INDEX(Sheet1!RawDataCols,$C95,Y$5)*$R95)</f>
        <v>0</v>
      </c>
      <c r="Z95" s="3">
        <f>IF(Z$3=0,0,INDEX(Sheet1!RawDataCols,$C95,Z$5)*$R95)</f>
        <v>0</v>
      </c>
      <c r="AA95" s="3">
        <f>IF(AA$3=0,0,INDEX(Sheet1!RawDataCols,$C95,AA$5)*$R95)</f>
        <v>0</v>
      </c>
      <c r="AB95" s="3">
        <f>IF(AB$3=0,0,INDEX(Sheet1!RawDataCols,$C95,AB$5)*$R95)</f>
        <v>0</v>
      </c>
      <c r="AC95" s="3">
        <f>IF(AC$3=0,0,INDEX(Sheet1!RawDataCols,$C95,AC$5)*$R95)</f>
        <v>0</v>
      </c>
      <c r="AD95" s="3">
        <f>IF(AD$3=0,0,INDEX(Sheet1!RawDataCols,$C95,AD$5)*$R95)</f>
        <v>0</v>
      </c>
      <c r="AE95" s="3">
        <f>IF(AE$3=0,0,INDEX(Sheet1!RawDataCols,$C95,AE$5)*$R95)</f>
        <v>0</v>
      </c>
      <c r="AF95" s="3">
        <f>IF(AF$3=0,0,INDEX(Sheet1!RawDataCols,$C95,AF$5)*$R95)</f>
        <v>0</v>
      </c>
      <c r="AG95" s="3">
        <f>IF(AG$3=0,0,INDEX(Sheet1!RawDataCols,$C95,AG$5)*$R95)</f>
        <v>0</v>
      </c>
      <c r="AH95" s="3">
        <f>IF(AH$3=0,0,INDEX(Sheet1!RawDataCols,$C95,AH$5)*$R95)</f>
        <v>0</v>
      </c>
      <c r="AI95" s="3">
        <f>IF(AI$3=0,0,INDEX(Sheet1!RawDataCols,$C95,AI$5)*$R95)</f>
        <v>0</v>
      </c>
      <c r="AJ95" s="3">
        <f>IF(AJ$3=0,0,INDEX(Sheet1!RawDataCols,$C95,AJ$5)*$R95)</f>
        <v>0</v>
      </c>
      <c r="AK95" s="3">
        <f>IF(AK$3=0,0,INDEX(Sheet1!RawDataCols,$C95,AK$5)*$R95)</f>
        <v>0</v>
      </c>
      <c r="AL95" s="3">
        <f>IF(AL$3=0,0,INDEX(Sheet1!RawDataCols,$C95,AL$5)*$R95)</f>
        <v>0</v>
      </c>
      <c r="AM95" s="3">
        <f>IF(AM$3=0,0,INDEX(Sheet1!RawDataCols,$C95,AM$5)*$R95)</f>
        <v>0</v>
      </c>
      <c r="AN95" s="3">
        <f>IF(AN$3=0,0,INDEX(Sheet1!RawDataCols,$C95,AN$5)*$R95)</f>
        <v>0</v>
      </c>
      <c r="AO95" s="3">
        <f>IF(AO$3=0,0,INDEX(Sheet1!RawDataCols,$C95,AO$5)*$R95)</f>
        <v>0</v>
      </c>
      <c r="AP95" s="3">
        <f>IF(AP$3=0,0,INDEX(Sheet1!RawDataCols,$C95,AP$5)*$R95)</f>
        <v>0</v>
      </c>
      <c r="AQ95" s="3">
        <f>IF(AQ$3=0,0,INDEX(Sheet1!RawDataCols,$C95,AQ$5)*$R95)</f>
        <v>0</v>
      </c>
      <c r="AR95" s="3">
        <f>IF(AR$3=0,0,INDEX(Sheet1!RawDataCols,$C95,AR$5)*$R95)</f>
        <v>0</v>
      </c>
      <c r="AS95" s="3">
        <f>IF(AS$3=0,0,INDEX(Sheet1!RawDataCols,$C95,AS$5)*$R95)</f>
        <v>0</v>
      </c>
      <c r="AT95" s="3">
        <f>IF(AT$3=0,0,INDEX(Sheet1!RawDataCols,$C95,AT$5)*$R95)</f>
        <v>0</v>
      </c>
      <c r="AU95" s="3">
        <f>IF(AU$3=0,0,INDEX(Sheet1!RawDataCols,$C95,AU$5)*$R95)</f>
        <v>0</v>
      </c>
      <c r="AV95" s="3">
        <f>IF(AV$3=0,0,INDEX(Sheet1!RawDataCols,$C95,AV$5)*$R95)</f>
        <v>0</v>
      </c>
      <c r="AW95" s="3">
        <f>IF(AW$3=0,0,INDEX(Sheet1!RawDataCols,$C95,AW$5)*$R95)</f>
        <v>0</v>
      </c>
      <c r="AX95" s="3">
        <f>IF(AX$3=0,0,INDEX(Sheet1!RawDataCols,$C95,AX$5)*$R95)</f>
        <v>0</v>
      </c>
      <c r="AY95" s="3">
        <f>IF(AY$3=0,0,INDEX(Sheet1!RawDataCols,$C95,AY$5)*$R95)</f>
        <v>0</v>
      </c>
      <c r="AZ95" s="3">
        <f>IF(AZ$3=0,0,INDEX(Sheet1!RawDataCols,$C95,AZ$5)*$R95)</f>
        <v>0</v>
      </c>
      <c r="BA95" s="3">
        <f>IF(BA$3=0,0,INDEX(Sheet1!RawDataCols,$C95,BA$5)*$R95)</f>
        <v>0</v>
      </c>
      <c r="BB95" s="3">
        <f>IF(BB$3=0,0,INDEX(Sheet1!RawDataCols,$C95,BB$5)*$R95)</f>
        <v>0</v>
      </c>
      <c r="BC95" s="3">
        <f>IF(BC$3=0,0,INDEX(Sheet1!RawDataCols,$C95,BC$5)*$R95)</f>
        <v>0</v>
      </c>
      <c r="BD95" s="3">
        <f>IF(BD$3=0,0,INDEX(Sheet1!RawDataCols,$C95,BD$5)*$R95)</f>
        <v>0</v>
      </c>
      <c r="BE95" s="3">
        <f>IF(BE$3=0,0,INDEX(Sheet1!RawDataCols,$C95,BE$5)*$R95)</f>
        <v>0</v>
      </c>
      <c r="BF95" s="3">
        <f>IF(BF$3=0,0,INDEX(Sheet1!RawDataCols,$C95,BF$5)*$R95)</f>
        <v>0</v>
      </c>
      <c r="BG95" s="179">
        <f>IF(BG$3=0,0,INDEX(Sheet1!RawDataCols,$C95,BG$5)*$R95)</f>
        <v>0</v>
      </c>
      <c r="BH95" s="33">
        <f t="shared" si="27"/>
        <v>0</v>
      </c>
      <c r="BI95" s="33">
        <f t="shared" si="28"/>
        <v>0</v>
      </c>
      <c r="BJ95" s="33">
        <f t="shared" si="29"/>
        <v>0</v>
      </c>
      <c r="BK95" s="3">
        <f>IF(BK$3=0,0,INDEX(Sheet1!RawDataCols,$C95,BK$5)*$R95)</f>
        <v>0</v>
      </c>
      <c r="BL95" s="3">
        <f>IF(BL$3=0,0,INDEX(Sheet1!RawDataCols,$C95,BL$5)*$R95)</f>
        <v>0</v>
      </c>
      <c r="BM95" s="3">
        <f>IF(BM$3=0,0,INDEX(Sheet1!RawDataCols,$C95,BM$5)*$R95)</f>
        <v>7.85</v>
      </c>
      <c r="BN95" s="3">
        <f>IF(BN$3=0,0,INDEX(Sheet1!RawDataCols,$C95,BN$5)*$R95)</f>
        <v>69.091250000000002</v>
      </c>
      <c r="BO95" s="3">
        <f>IF(BO$3=0,0,INDEX(Sheet1!RawDataCols,$C95,BO$5)*$R95)</f>
        <v>1985.2112500000001</v>
      </c>
      <c r="BP95" s="3">
        <f>IF(BP$3=0,0,INDEX(Sheet1!RawDataCols,$C95,BP$5)*$R95)</f>
        <v>0</v>
      </c>
      <c r="BQ95" s="3">
        <f t="shared" si="30"/>
        <v>0</v>
      </c>
      <c r="BR95" s="3">
        <f t="shared" si="31"/>
        <v>0</v>
      </c>
      <c r="BS95" s="3">
        <f t="shared" si="32"/>
        <v>0</v>
      </c>
      <c r="BT95" s="3">
        <f t="shared" si="33"/>
        <v>0</v>
      </c>
      <c r="BU95" s="3" t="str">
        <f>INDEX(Sheet1!$BS$2:$BS$1000,MATCH($A95,Sheet1!$A$2:$A$1000,0))</f>
        <v>10</v>
      </c>
      <c r="BV95" s="3">
        <f>INDEX(Sheet1!$BT$2:$BT$1000,MATCH($A95,Sheet1!$A$2:$A$1000,0))</f>
        <v>0</v>
      </c>
    </row>
    <row r="96" spans="1:74" x14ac:dyDescent="0.2">
      <c r="A96" s="11" t="s">
        <v>627</v>
      </c>
      <c r="B96" s="3">
        <f>MATCH($A96,Sheet1!ACCOUNTNO,0)</f>
        <v>133</v>
      </c>
      <c r="C96" s="3">
        <f t="shared" si="24"/>
        <v>133</v>
      </c>
      <c r="D96" s="3" t="str">
        <f>IF(D$3=0,0,INDEX(Sheet1!RawDataCols,$C96,D$5))</f>
        <v>24100G12</v>
      </c>
      <c r="E96" s="3" t="str">
        <f>IF(E$3=0,0,INDEX(Sheet1!RawDataCols,$C96,E$5))</f>
        <v xml:space="preserve">24100          </v>
      </c>
      <c r="F96" s="3" t="str">
        <f>IF(F$3=0,0,INDEX(Sheet1!RawDataCols,$C96,F$5))</f>
        <v xml:space="preserve">G12            </v>
      </c>
      <c r="G96" s="3" t="str">
        <f>IF(G$3=0,0,INDEX(Sheet1!RawDataCols,$C96,G$5))</f>
        <v xml:space="preserve">               </v>
      </c>
      <c r="H96" s="3" t="str">
        <f>IF(H$3=0,0,INDEX(Sheet1!RawDataCols,$C96,H$5))</f>
        <v xml:space="preserve">               </v>
      </c>
      <c r="I96" s="3" t="str">
        <f>IF(I$3=0,0,INDEX(Sheet1!RawDataCols,$C96,I$5))</f>
        <v xml:space="preserve">               </v>
      </c>
      <c r="J96" s="3" t="str">
        <f>IF(J$3=0,0,INDEX(Sheet1!RawDataCols,$C96,J$5))</f>
        <v xml:space="preserve">               </v>
      </c>
      <c r="K96" s="3" t="str">
        <f>IF(K$3=0,0,INDEX(Sheet1!RawDataCols,$C96,K$5))</f>
        <v xml:space="preserve">               </v>
      </c>
      <c r="L96" s="3" t="str">
        <f>IF(L$3=0,0,INDEX(Sheet1!RawDataCols,$C96,L$5))</f>
        <v xml:space="preserve">               </v>
      </c>
      <c r="M96" s="3" t="str">
        <f>IF(M$3=0,0,INDEX(Sheet1!RawDataCols,$C96,M$5))</f>
        <v xml:space="preserve">F012  </v>
      </c>
      <c r="N96" s="3" t="str">
        <f>IF(N$3=0,0,INDEX(Sheet1!RawDataCols,$C96,N$5))</f>
        <v>Amenities - Staff-TAR</v>
      </c>
      <c r="O96" s="3">
        <f>INDEX(Sheet1!RawDataCols,$C96,O$5)</f>
        <v>13</v>
      </c>
      <c r="P96" s="3" t="str">
        <f>INDEX(Sheet1!RawDataCols,$C96,P$5)</f>
        <v>Cost and Expenses</v>
      </c>
      <c r="Q96" s="3" t="str">
        <f>IF(Q$3=0,0,INDEX(Sheet1!RawDataCols,$C96,Q$5))</f>
        <v>I</v>
      </c>
      <c r="R96" s="3">
        <f t="shared" si="25"/>
        <v>1</v>
      </c>
      <c r="S96" s="3">
        <f t="shared" si="26"/>
        <v>-1</v>
      </c>
      <c r="T96" s="3">
        <f>IF(T$3=0,0,INDEX(Sheet1!RawDataCols,$C96,T$5)*$R96)</f>
        <v>0</v>
      </c>
      <c r="U96" s="3">
        <f>IF(U$3=0,0,INDEX(Sheet1!RawDataCols,$C96,U$5)*$R96)</f>
        <v>78.459999999999994</v>
      </c>
      <c r="V96" s="3">
        <f>IF(V$3=0,0,INDEX(Sheet1!RawDataCols,$C96,V$5)*$R96)</f>
        <v>0</v>
      </c>
      <c r="W96" s="3">
        <f>IF(W$3=0,0,INDEX(Sheet1!RawDataCols,$C96,W$5)*$R96)</f>
        <v>155.38</v>
      </c>
      <c r="X96" s="3">
        <f>IF(X$3=0,0,INDEX(Sheet1!RawDataCols,$C96,X$5)*$R96)</f>
        <v>46.5</v>
      </c>
      <c r="Y96" s="3">
        <f>IF(Y$3=0,0,INDEX(Sheet1!RawDataCols,$C96,Y$5)*$R96)</f>
        <v>0</v>
      </c>
      <c r="Z96" s="3">
        <f>IF(Z$3=0,0,INDEX(Sheet1!RawDataCols,$C96,Z$5)*$R96)</f>
        <v>298.76</v>
      </c>
      <c r="AA96" s="3">
        <f>IF(AA$3=0,0,INDEX(Sheet1!RawDataCols,$C96,AA$5)*$R96)</f>
        <v>55.09</v>
      </c>
      <c r="AB96" s="3">
        <f>IF(AB$3=0,0,INDEX(Sheet1!RawDataCols,$C96,AB$5)*$R96)</f>
        <v>0</v>
      </c>
      <c r="AC96" s="3">
        <f>IF(AC$3=0,0,INDEX(Sheet1!RawDataCols,$C96,AC$5)*$R96)</f>
        <v>311.81</v>
      </c>
      <c r="AD96" s="3">
        <f>IF(AD$3=0,0,INDEX(Sheet1!RawDataCols,$C96,AD$5)*$R96)</f>
        <v>0</v>
      </c>
      <c r="AE96" s="3">
        <f>IF(AE$3=0,0,INDEX(Sheet1!RawDataCols,$C96,AE$5)*$R96)</f>
        <v>0</v>
      </c>
      <c r="AF96" s="3">
        <f>IF(AF$3=0,0,INDEX(Sheet1!RawDataCols,$C96,AF$5)*$R96)</f>
        <v>0</v>
      </c>
      <c r="AG96" s="3">
        <f>IF(AG$3=0,0,INDEX(Sheet1!RawDataCols,$C96,AG$5)*$R96)</f>
        <v>0</v>
      </c>
      <c r="AH96" s="3">
        <f>IF(AH$3=0,0,INDEX(Sheet1!RawDataCols,$C96,AH$5)*$R96)</f>
        <v>0</v>
      </c>
      <c r="AI96" s="3">
        <f>IF(AI$3=0,0,INDEX(Sheet1!RawDataCols,$C96,AI$5)*$R96)</f>
        <v>119.95</v>
      </c>
      <c r="AJ96" s="3">
        <f>IF(AJ$3=0,0,INDEX(Sheet1!RawDataCols,$C96,AJ$5)*$R96)</f>
        <v>40.64</v>
      </c>
      <c r="AK96" s="3">
        <f>IF(AK$3=0,0,INDEX(Sheet1!RawDataCols,$C96,AK$5)*$R96)</f>
        <v>0</v>
      </c>
      <c r="AL96" s="3">
        <f>IF(AL$3=0,0,INDEX(Sheet1!RawDataCols,$C96,AL$5)*$R96)</f>
        <v>14.09</v>
      </c>
      <c r="AM96" s="3">
        <f>IF(AM$3=0,0,INDEX(Sheet1!RawDataCols,$C96,AM$5)*$R96)</f>
        <v>68.86</v>
      </c>
      <c r="AN96" s="3">
        <f>IF(AN$3=0,0,INDEX(Sheet1!RawDataCols,$C96,AN$5)*$R96)</f>
        <v>68.86</v>
      </c>
      <c r="AO96" s="3">
        <f>IF(AO$3=0,0,INDEX(Sheet1!RawDataCols,$C96,AO$5)*$R96)</f>
        <v>108.31</v>
      </c>
      <c r="AP96" s="3">
        <f>IF(AP$3=0,0,INDEX(Sheet1!RawDataCols,$C96,AP$5)*$R96)</f>
        <v>37.82</v>
      </c>
      <c r="AQ96" s="3">
        <f>IF(AQ$3=0,0,INDEX(Sheet1!RawDataCols,$C96,AQ$5)*$R96)</f>
        <v>67.72</v>
      </c>
      <c r="AR96" s="3">
        <f>IF(AR$3=0,0,INDEX(Sheet1!RawDataCols,$C96,AR$5)*$R96)</f>
        <v>200.56</v>
      </c>
      <c r="AS96" s="3">
        <f>IF(AS$3=0,0,INDEX(Sheet1!RawDataCols,$C96,AS$5)*$R96)</f>
        <v>42.59</v>
      </c>
      <c r="AT96" s="3">
        <f>IF(AT$3=0,0,INDEX(Sheet1!RawDataCols,$C96,AT$5)*$R96)</f>
        <v>67.72</v>
      </c>
      <c r="AU96" s="3">
        <f>IF(AU$3=0,0,INDEX(Sheet1!RawDataCols,$C96,AU$5)*$R96)</f>
        <v>46.05</v>
      </c>
      <c r="AV96" s="3">
        <f>IF(AV$3=0,0,INDEX(Sheet1!RawDataCols,$C96,AV$5)*$R96)</f>
        <v>0</v>
      </c>
      <c r="AW96" s="3">
        <f>IF(AW$3=0,0,INDEX(Sheet1!RawDataCols,$C96,AW$5)*$R96)</f>
        <v>67.72</v>
      </c>
      <c r="AX96" s="3">
        <f>IF(AX$3=0,0,INDEX(Sheet1!RawDataCols,$C96,AX$5)*$R96)</f>
        <v>0</v>
      </c>
      <c r="AY96" s="3">
        <f>IF(AY$3=0,0,INDEX(Sheet1!RawDataCols,$C96,AY$5)*$R96)</f>
        <v>0</v>
      </c>
      <c r="AZ96" s="3">
        <f>IF(AZ$3=0,0,INDEX(Sheet1!RawDataCols,$C96,AZ$5)*$R96)</f>
        <v>0</v>
      </c>
      <c r="BA96" s="3">
        <f>IF(BA$3=0,0,INDEX(Sheet1!RawDataCols,$C96,BA$5)*$R96)</f>
        <v>125.04</v>
      </c>
      <c r="BB96" s="3">
        <f>IF(BB$3=0,0,INDEX(Sheet1!RawDataCols,$C96,BB$5)*$R96)</f>
        <v>0</v>
      </c>
      <c r="BC96" s="3">
        <f>IF(BC$3=0,0,INDEX(Sheet1!RawDataCols,$C96,BC$5)*$R96)</f>
        <v>0</v>
      </c>
      <c r="BD96" s="3">
        <f>IF(BD$3=0,0,INDEX(Sheet1!RawDataCols,$C96,BD$5)*$R96)</f>
        <v>112</v>
      </c>
      <c r="BE96" s="3">
        <f>IF(BE$3=0,0,INDEX(Sheet1!RawDataCols,$C96,BE$5)*$R96)</f>
        <v>0</v>
      </c>
      <c r="BF96" s="3">
        <f>IF(BF$3=0,0,INDEX(Sheet1!RawDataCols,$C96,BF$5)*$R96)</f>
        <v>0</v>
      </c>
      <c r="BG96" s="179">
        <f>IF(BG$3=0,0,INDEX(Sheet1!RawDataCols,$C96,BG$5)*$R96)</f>
        <v>112</v>
      </c>
      <c r="BH96" s="33">
        <f t="shared" si="27"/>
        <v>369.96000000000004</v>
      </c>
      <c r="BI96" s="33">
        <f t="shared" si="28"/>
        <v>272.02</v>
      </c>
      <c r="BJ96" s="33">
        <f t="shared" si="29"/>
        <v>1491.95</v>
      </c>
      <c r="BK96" s="3">
        <f>IF(BK$3=0,0,INDEX(Sheet1!RawDataCols,$C96,BK$5)*$R96)</f>
        <v>17.001249999999999</v>
      </c>
      <c r="BL96" s="3">
        <f>IF(BL$3=0,0,INDEX(Sheet1!RawDataCols,$C96,BL$5)*$R96)</f>
        <v>167.916875</v>
      </c>
      <c r="BM96" s="3">
        <f>IF(BM$3=0,0,INDEX(Sheet1!RawDataCols,$C96,BM$5)*$R96)</f>
        <v>102.2025</v>
      </c>
      <c r="BN96" s="3">
        <f>IF(BN$3=0,0,INDEX(Sheet1!RawDataCols,$C96,BN$5)*$R96)</f>
        <v>81.258125000000007</v>
      </c>
      <c r="BO96" s="3">
        <f>IF(BO$3=0,0,INDEX(Sheet1!RawDataCols,$C96,BO$5)*$R96)</f>
        <v>108.46625</v>
      </c>
      <c r="BP96" s="3">
        <f>IF(BP$3=0,0,INDEX(Sheet1!RawDataCols,$C96,BP$5)*$R96)</f>
        <v>1786.68</v>
      </c>
      <c r="BQ96" s="3">
        <f t="shared" si="30"/>
        <v>180.05</v>
      </c>
      <c r="BR96" s="3">
        <f t="shared" si="31"/>
        <v>40.64</v>
      </c>
      <c r="BS96" s="3">
        <f t="shared" si="32"/>
        <v>149.27000000000001</v>
      </c>
      <c r="BT96" s="3">
        <f t="shared" si="33"/>
        <v>149.27000000000001</v>
      </c>
      <c r="BU96" s="3" t="str">
        <f>INDEX(Sheet1!$BS$2:$BS$1000,MATCH($A96,Sheet1!$A$2:$A$1000,0))</f>
        <v>11</v>
      </c>
      <c r="BV96" s="3">
        <f>INDEX(Sheet1!$BT$2:$BT$1000,MATCH($A96,Sheet1!$A$2:$A$1000,0))</f>
        <v>149.27000000000001</v>
      </c>
    </row>
    <row r="97" spans="1:74" x14ac:dyDescent="0.2">
      <c r="A97" s="269" t="s">
        <v>628</v>
      </c>
      <c r="B97" s="3" t="e">
        <f>MATCH($A97,Sheet1!ACCOUNTNO,0)</f>
        <v>#N/A</v>
      </c>
      <c r="C97" s="3">
        <f t="shared" si="24"/>
        <v>65000</v>
      </c>
      <c r="D97" s="3">
        <f>IF(D$3=0,0,INDEX(Sheet1!RawDataCols,$C97,D$5))</f>
        <v>0</v>
      </c>
      <c r="E97" s="3">
        <f>IF(E$3=0,0,INDEX(Sheet1!RawDataCols,$C97,E$5))</f>
        <v>0</v>
      </c>
      <c r="F97" s="3">
        <f>IF(F$3=0,0,INDEX(Sheet1!RawDataCols,$C97,F$5))</f>
        <v>0</v>
      </c>
      <c r="G97" s="3">
        <f>IF(G$3=0,0,INDEX(Sheet1!RawDataCols,$C97,G$5))</f>
        <v>0</v>
      </c>
      <c r="H97" s="3">
        <f>IF(H$3=0,0,INDEX(Sheet1!RawDataCols,$C97,H$5))</f>
        <v>0</v>
      </c>
      <c r="I97" s="3">
        <f>IF(I$3=0,0,INDEX(Sheet1!RawDataCols,$C97,I$5))</f>
        <v>0</v>
      </c>
      <c r="J97" s="3">
        <f>IF(J$3=0,0,INDEX(Sheet1!RawDataCols,$C97,J$5))</f>
        <v>0</v>
      </c>
      <c r="K97" s="3">
        <f>IF(K$3=0,0,INDEX(Sheet1!RawDataCols,$C97,K$5))</f>
        <v>0</v>
      </c>
      <c r="L97" s="3">
        <f>IF(L$3=0,0,INDEX(Sheet1!RawDataCols,$C97,L$5))</f>
        <v>0</v>
      </c>
      <c r="M97" s="3">
        <f>IF(M$3=0,0,INDEX(Sheet1!RawDataCols,$C97,M$5))</f>
        <v>0</v>
      </c>
      <c r="N97" s="3">
        <f>IF(N$3=0,0,INDEX(Sheet1!RawDataCols,$C97,N$5))</f>
        <v>0</v>
      </c>
      <c r="O97" s="3">
        <f>INDEX(Sheet1!RawDataCols,$C97,O$5)</f>
        <v>0</v>
      </c>
      <c r="P97" s="3">
        <f>INDEX(Sheet1!RawDataCols,$C97,P$5)</f>
        <v>0</v>
      </c>
      <c r="Q97" s="3">
        <f>IF(Q$3=0,0,INDEX(Sheet1!RawDataCols,$C97,Q$5))</f>
        <v>0</v>
      </c>
      <c r="R97" s="3">
        <f t="shared" si="25"/>
        <v>1</v>
      </c>
      <c r="S97" s="3">
        <f t="shared" si="26"/>
        <v>-1</v>
      </c>
      <c r="T97" s="3">
        <f>IF(T$3=0,0,INDEX(Sheet1!RawDataCols,$C97,T$5)*$R97)</f>
        <v>0</v>
      </c>
      <c r="U97" s="3">
        <f>IF(U$3=0,0,INDEX(Sheet1!RawDataCols,$C97,U$5)*$R97)</f>
        <v>0</v>
      </c>
      <c r="V97" s="3">
        <f>IF(V$3=0,0,INDEX(Sheet1!RawDataCols,$C97,V$5)*$R97)</f>
        <v>0</v>
      </c>
      <c r="W97" s="3">
        <f>IF(W$3=0,0,INDEX(Sheet1!RawDataCols,$C97,W$5)*$R97)</f>
        <v>0</v>
      </c>
      <c r="X97" s="3">
        <f>IF(X$3=0,0,INDEX(Sheet1!RawDataCols,$C97,X$5)*$R97)</f>
        <v>0</v>
      </c>
      <c r="Y97" s="3">
        <f>IF(Y$3=0,0,INDEX(Sheet1!RawDataCols,$C97,Y$5)*$R97)</f>
        <v>0</v>
      </c>
      <c r="Z97" s="3">
        <f>IF(Z$3=0,0,INDEX(Sheet1!RawDataCols,$C97,Z$5)*$R97)</f>
        <v>0</v>
      </c>
      <c r="AA97" s="3">
        <f>IF(AA$3=0,0,INDEX(Sheet1!RawDataCols,$C97,AA$5)*$R97)</f>
        <v>0</v>
      </c>
      <c r="AB97" s="3">
        <f>IF(AB$3=0,0,INDEX(Sheet1!RawDataCols,$C97,AB$5)*$R97)</f>
        <v>0</v>
      </c>
      <c r="AC97" s="3">
        <f>IF(AC$3=0,0,INDEX(Sheet1!RawDataCols,$C97,AC$5)*$R97)</f>
        <v>0</v>
      </c>
      <c r="AD97" s="3">
        <f>IF(AD$3=0,0,INDEX(Sheet1!RawDataCols,$C97,AD$5)*$R97)</f>
        <v>0</v>
      </c>
      <c r="AE97" s="3">
        <f>IF(AE$3=0,0,INDEX(Sheet1!RawDataCols,$C97,AE$5)*$R97)</f>
        <v>0</v>
      </c>
      <c r="AF97" s="3">
        <f>IF(AF$3=0,0,INDEX(Sheet1!RawDataCols,$C97,AF$5)*$R97)</f>
        <v>0</v>
      </c>
      <c r="AG97" s="3">
        <f>IF(AG$3=0,0,INDEX(Sheet1!RawDataCols,$C97,AG$5)*$R97)</f>
        <v>0</v>
      </c>
      <c r="AH97" s="3">
        <f>IF(AH$3=0,0,INDEX(Sheet1!RawDataCols,$C97,AH$5)*$R97)</f>
        <v>0</v>
      </c>
      <c r="AI97" s="3">
        <f>IF(AI$3=0,0,INDEX(Sheet1!RawDataCols,$C97,AI$5)*$R97)</f>
        <v>0</v>
      </c>
      <c r="AJ97" s="3">
        <f>IF(AJ$3=0,0,INDEX(Sheet1!RawDataCols,$C97,AJ$5)*$R97)</f>
        <v>0</v>
      </c>
      <c r="AK97" s="3">
        <f>IF(AK$3=0,0,INDEX(Sheet1!RawDataCols,$C97,AK$5)*$R97)</f>
        <v>0</v>
      </c>
      <c r="AL97" s="3">
        <f>IF(AL$3=0,0,INDEX(Sheet1!RawDataCols,$C97,AL$5)*$R97)</f>
        <v>0</v>
      </c>
      <c r="AM97" s="3">
        <f>IF(AM$3=0,0,INDEX(Sheet1!RawDataCols,$C97,AM$5)*$R97)</f>
        <v>0</v>
      </c>
      <c r="AN97" s="3">
        <f>IF(AN$3=0,0,INDEX(Sheet1!RawDataCols,$C97,AN$5)*$R97)</f>
        <v>0</v>
      </c>
      <c r="AO97" s="3">
        <f>IF(AO$3=0,0,INDEX(Sheet1!RawDataCols,$C97,AO$5)*$R97)</f>
        <v>0</v>
      </c>
      <c r="AP97" s="3">
        <f>IF(AP$3=0,0,INDEX(Sheet1!RawDataCols,$C97,AP$5)*$R97)</f>
        <v>0</v>
      </c>
      <c r="AQ97" s="3">
        <f>IF(AQ$3=0,0,INDEX(Sheet1!RawDataCols,$C97,AQ$5)*$R97)</f>
        <v>0</v>
      </c>
      <c r="AR97" s="3">
        <f>IF(AR$3=0,0,INDEX(Sheet1!RawDataCols,$C97,AR$5)*$R97)</f>
        <v>0</v>
      </c>
      <c r="AS97" s="3">
        <f>IF(AS$3=0,0,INDEX(Sheet1!RawDataCols,$C97,AS$5)*$R97)</f>
        <v>0</v>
      </c>
      <c r="AT97" s="3">
        <f>IF(AT$3=0,0,INDEX(Sheet1!RawDataCols,$C97,AT$5)*$R97)</f>
        <v>0</v>
      </c>
      <c r="AU97" s="3">
        <f>IF(AU$3=0,0,INDEX(Sheet1!RawDataCols,$C97,AU$5)*$R97)</f>
        <v>0</v>
      </c>
      <c r="AV97" s="3">
        <f>IF(AV$3=0,0,INDEX(Sheet1!RawDataCols,$C97,AV$5)*$R97)</f>
        <v>0</v>
      </c>
      <c r="AW97" s="3">
        <f>IF(AW$3=0,0,INDEX(Sheet1!RawDataCols,$C97,AW$5)*$R97)</f>
        <v>0</v>
      </c>
      <c r="AX97" s="3">
        <f>IF(AX$3=0,0,INDEX(Sheet1!RawDataCols,$C97,AX$5)*$R97)</f>
        <v>0</v>
      </c>
      <c r="AY97" s="3">
        <f>IF(AY$3=0,0,INDEX(Sheet1!RawDataCols,$C97,AY$5)*$R97)</f>
        <v>0</v>
      </c>
      <c r="AZ97" s="3">
        <f>IF(AZ$3=0,0,INDEX(Sheet1!RawDataCols,$C97,AZ$5)*$R97)</f>
        <v>0</v>
      </c>
      <c r="BA97" s="3">
        <f>IF(BA$3=0,0,INDEX(Sheet1!RawDataCols,$C97,BA$5)*$R97)</f>
        <v>0</v>
      </c>
      <c r="BB97" s="3">
        <f>IF(BB$3=0,0,INDEX(Sheet1!RawDataCols,$C97,BB$5)*$R97)</f>
        <v>0</v>
      </c>
      <c r="BC97" s="3">
        <f>IF(BC$3=0,0,INDEX(Sheet1!RawDataCols,$C97,BC$5)*$R97)</f>
        <v>0</v>
      </c>
      <c r="BD97" s="3">
        <f>IF(BD$3=0,0,INDEX(Sheet1!RawDataCols,$C97,BD$5)*$R97)</f>
        <v>0</v>
      </c>
      <c r="BE97" s="3">
        <f>IF(BE$3=0,0,INDEX(Sheet1!RawDataCols,$C97,BE$5)*$R97)</f>
        <v>0</v>
      </c>
      <c r="BF97" s="3">
        <f>IF(BF$3=0,0,INDEX(Sheet1!RawDataCols,$C97,BF$5)*$R97)</f>
        <v>0</v>
      </c>
      <c r="BG97" s="179">
        <f>IF(BG$3=0,0,INDEX(Sheet1!RawDataCols,$C97,BG$5)*$R97)</f>
        <v>0</v>
      </c>
      <c r="BH97" s="33">
        <f t="shared" si="27"/>
        <v>0</v>
      </c>
      <c r="BI97" s="33">
        <f t="shared" si="28"/>
        <v>0</v>
      </c>
      <c r="BJ97" s="33">
        <f t="shared" si="29"/>
        <v>0</v>
      </c>
      <c r="BK97" s="3">
        <f>IF(BK$3=0,0,INDEX(Sheet1!RawDataCols,$C97,BK$5)*$R97)</f>
        <v>0</v>
      </c>
      <c r="BL97" s="3">
        <f>IF(BL$3=0,0,INDEX(Sheet1!RawDataCols,$C97,BL$5)*$R97)</f>
        <v>0</v>
      </c>
      <c r="BM97" s="3">
        <f>IF(BM$3=0,0,INDEX(Sheet1!RawDataCols,$C97,BM$5)*$R97)</f>
        <v>0</v>
      </c>
      <c r="BN97" s="3">
        <f>IF(BN$3=0,0,INDEX(Sheet1!RawDataCols,$C97,BN$5)*$R97)</f>
        <v>0</v>
      </c>
      <c r="BO97" s="3">
        <f>IF(BO$3=0,0,INDEX(Sheet1!RawDataCols,$C97,BO$5)*$R97)</f>
        <v>0</v>
      </c>
      <c r="BP97" s="3">
        <f>IF(BP$3=0,0,INDEX(Sheet1!RawDataCols,$C97,BP$5)*$R97)</f>
        <v>0</v>
      </c>
      <c r="BQ97" s="3">
        <f t="shared" si="30"/>
        <v>0</v>
      </c>
      <c r="BR97" s="3">
        <f t="shared" si="31"/>
        <v>0</v>
      </c>
      <c r="BS97" s="3">
        <f t="shared" si="32"/>
        <v>0</v>
      </c>
      <c r="BT97" s="3">
        <f t="shared" si="33"/>
        <v>0</v>
      </c>
      <c r="BU97" s="3" t="e">
        <f>INDEX(Sheet1!$BS$2:$BS$1000,MATCH($A97,Sheet1!$A$2:$A$1000,0))</f>
        <v>#N/A</v>
      </c>
      <c r="BV97" s="3" t="e">
        <f>INDEX(Sheet1!$BT$2:$BT$1000,MATCH($A97,Sheet1!$A$2:$A$1000,0))</f>
        <v>#N/A</v>
      </c>
    </row>
    <row r="98" spans="1:74" x14ac:dyDescent="0.2">
      <c r="A98" s="11" t="s">
        <v>629</v>
      </c>
      <c r="B98" s="3">
        <f>MATCH($A98,Sheet1!ACCOUNTNO,0)</f>
        <v>135</v>
      </c>
      <c r="C98" s="3">
        <f t="shared" si="24"/>
        <v>135</v>
      </c>
      <c r="D98" s="3" t="str">
        <f>IF(D$3=0,0,INDEX(Sheet1!RawDataCols,$C98,D$5))</f>
        <v>24220G12</v>
      </c>
      <c r="E98" s="3" t="str">
        <f>IF(E$3=0,0,INDEX(Sheet1!RawDataCols,$C98,E$5))</f>
        <v xml:space="preserve">24220          </v>
      </c>
      <c r="F98" s="3" t="str">
        <f>IF(F$3=0,0,INDEX(Sheet1!RawDataCols,$C98,F$5))</f>
        <v xml:space="preserve">G12            </v>
      </c>
      <c r="G98" s="3" t="str">
        <f>IF(G$3=0,0,INDEX(Sheet1!RawDataCols,$C98,G$5))</f>
        <v xml:space="preserve">               </v>
      </c>
      <c r="H98" s="3" t="str">
        <f>IF(H$3=0,0,INDEX(Sheet1!RawDataCols,$C98,H$5))</f>
        <v xml:space="preserve">               </v>
      </c>
      <c r="I98" s="3" t="str">
        <f>IF(I$3=0,0,INDEX(Sheet1!RawDataCols,$C98,I$5))</f>
        <v xml:space="preserve">               </v>
      </c>
      <c r="J98" s="3" t="str">
        <f>IF(J$3=0,0,INDEX(Sheet1!RawDataCols,$C98,J$5))</f>
        <v xml:space="preserve">               </v>
      </c>
      <c r="K98" s="3" t="str">
        <f>IF(K$3=0,0,INDEX(Sheet1!RawDataCols,$C98,K$5))</f>
        <v xml:space="preserve">               </v>
      </c>
      <c r="L98" s="3" t="str">
        <f>IF(L$3=0,0,INDEX(Sheet1!RawDataCols,$C98,L$5))</f>
        <v xml:space="preserve">               </v>
      </c>
      <c r="M98" s="3" t="str">
        <f>IF(M$3=0,0,INDEX(Sheet1!RawDataCols,$C98,M$5))</f>
        <v xml:space="preserve">F012  </v>
      </c>
      <c r="N98" s="3" t="str">
        <f>IF(N$3=0,0,INDEX(Sheet1!RawDataCols,$C98,N$5))</f>
        <v>Recruitment-TAR</v>
      </c>
      <c r="O98" s="3">
        <f>INDEX(Sheet1!RawDataCols,$C98,O$5)</f>
        <v>13</v>
      </c>
      <c r="P98" s="3" t="str">
        <f>INDEX(Sheet1!RawDataCols,$C98,P$5)</f>
        <v>Cost and Expenses</v>
      </c>
      <c r="Q98" s="3" t="str">
        <f>IF(Q$3=0,0,INDEX(Sheet1!RawDataCols,$C98,Q$5))</f>
        <v>I</v>
      </c>
      <c r="R98" s="3">
        <f t="shared" si="25"/>
        <v>1</v>
      </c>
      <c r="S98" s="3">
        <f t="shared" si="26"/>
        <v>-1</v>
      </c>
      <c r="T98" s="3">
        <f>IF(T$3=0,0,INDEX(Sheet1!RawDataCols,$C98,T$5)*$R98)</f>
        <v>0</v>
      </c>
      <c r="U98" s="3">
        <f>IF(U$3=0,0,INDEX(Sheet1!RawDataCols,$C98,U$5)*$R98)</f>
        <v>647.96</v>
      </c>
      <c r="V98" s="3">
        <f>IF(V$3=0,0,INDEX(Sheet1!RawDataCols,$C98,V$5)*$R98)</f>
        <v>0</v>
      </c>
      <c r="W98" s="3">
        <f>IF(W$3=0,0,INDEX(Sheet1!RawDataCols,$C98,W$5)*$R98)</f>
        <v>0</v>
      </c>
      <c r="X98" s="3">
        <f>IF(X$3=0,0,INDEX(Sheet1!RawDataCols,$C98,X$5)*$R98)</f>
        <v>0</v>
      </c>
      <c r="Y98" s="3">
        <f>IF(Y$3=0,0,INDEX(Sheet1!RawDataCols,$C98,Y$5)*$R98)</f>
        <v>0</v>
      </c>
      <c r="Z98" s="3">
        <f>IF(Z$3=0,0,INDEX(Sheet1!RawDataCols,$C98,Z$5)*$R98)</f>
        <v>0</v>
      </c>
      <c r="AA98" s="3">
        <f>IF(AA$3=0,0,INDEX(Sheet1!RawDataCols,$C98,AA$5)*$R98)</f>
        <v>0</v>
      </c>
      <c r="AB98" s="3">
        <f>IF(AB$3=0,0,INDEX(Sheet1!RawDataCols,$C98,AB$5)*$R98)</f>
        <v>0</v>
      </c>
      <c r="AC98" s="3">
        <f>IF(AC$3=0,0,INDEX(Sheet1!RawDataCols,$C98,AC$5)*$R98)</f>
        <v>0</v>
      </c>
      <c r="AD98" s="3">
        <f>IF(AD$3=0,0,INDEX(Sheet1!RawDataCols,$C98,AD$5)*$R98)</f>
        <v>0</v>
      </c>
      <c r="AE98" s="3">
        <f>IF(AE$3=0,0,INDEX(Sheet1!RawDataCols,$C98,AE$5)*$R98)</f>
        <v>0</v>
      </c>
      <c r="AF98" s="3">
        <f>IF(AF$3=0,0,INDEX(Sheet1!RawDataCols,$C98,AF$5)*$R98)</f>
        <v>0</v>
      </c>
      <c r="AG98" s="3">
        <f>IF(AG$3=0,0,INDEX(Sheet1!RawDataCols,$C98,AG$5)*$R98)</f>
        <v>0</v>
      </c>
      <c r="AH98" s="3">
        <f>IF(AH$3=0,0,INDEX(Sheet1!RawDataCols,$C98,AH$5)*$R98)</f>
        <v>0</v>
      </c>
      <c r="AI98" s="3">
        <f>IF(AI$3=0,0,INDEX(Sheet1!RawDataCols,$C98,AI$5)*$R98)</f>
        <v>0</v>
      </c>
      <c r="AJ98" s="3">
        <f>IF(AJ$3=0,0,INDEX(Sheet1!RawDataCols,$C98,AJ$5)*$R98)</f>
        <v>0</v>
      </c>
      <c r="AK98" s="3">
        <f>IF(AK$3=0,0,INDEX(Sheet1!RawDataCols,$C98,AK$5)*$R98)</f>
        <v>0</v>
      </c>
      <c r="AL98" s="3">
        <f>IF(AL$3=0,0,INDEX(Sheet1!RawDataCols,$C98,AL$5)*$R98)</f>
        <v>0</v>
      </c>
      <c r="AM98" s="3">
        <f>IF(AM$3=0,0,INDEX(Sheet1!RawDataCols,$C98,AM$5)*$R98)</f>
        <v>0</v>
      </c>
      <c r="AN98" s="3">
        <f>IF(AN$3=0,0,INDEX(Sheet1!RawDataCols,$C98,AN$5)*$R98)</f>
        <v>0</v>
      </c>
      <c r="AO98" s="3">
        <f>IF(AO$3=0,0,INDEX(Sheet1!RawDataCols,$C98,AO$5)*$R98)</f>
        <v>0</v>
      </c>
      <c r="AP98" s="3">
        <f>IF(AP$3=0,0,INDEX(Sheet1!RawDataCols,$C98,AP$5)*$R98)</f>
        <v>0</v>
      </c>
      <c r="AQ98" s="3">
        <f>IF(AQ$3=0,0,INDEX(Sheet1!RawDataCols,$C98,AQ$5)*$R98)</f>
        <v>0</v>
      </c>
      <c r="AR98" s="3">
        <f>IF(AR$3=0,0,INDEX(Sheet1!RawDataCols,$C98,AR$5)*$R98)</f>
        <v>0</v>
      </c>
      <c r="AS98" s="3">
        <f>IF(AS$3=0,0,INDEX(Sheet1!RawDataCols,$C98,AS$5)*$R98)</f>
        <v>0</v>
      </c>
      <c r="AT98" s="3">
        <f>IF(AT$3=0,0,INDEX(Sheet1!RawDataCols,$C98,AT$5)*$R98)</f>
        <v>0</v>
      </c>
      <c r="AU98" s="3">
        <f>IF(AU$3=0,0,INDEX(Sheet1!RawDataCols,$C98,AU$5)*$R98)</f>
        <v>0</v>
      </c>
      <c r="AV98" s="3">
        <f>IF(AV$3=0,0,INDEX(Sheet1!RawDataCols,$C98,AV$5)*$R98)</f>
        <v>0</v>
      </c>
      <c r="AW98" s="3">
        <f>IF(AW$3=0,0,INDEX(Sheet1!RawDataCols,$C98,AW$5)*$R98)</f>
        <v>0</v>
      </c>
      <c r="AX98" s="3">
        <f>IF(AX$3=0,0,INDEX(Sheet1!RawDataCols,$C98,AX$5)*$R98)</f>
        <v>0</v>
      </c>
      <c r="AY98" s="3">
        <f>IF(AY$3=0,0,INDEX(Sheet1!RawDataCols,$C98,AY$5)*$R98)</f>
        <v>0</v>
      </c>
      <c r="AZ98" s="3">
        <f>IF(AZ$3=0,0,INDEX(Sheet1!RawDataCols,$C98,AZ$5)*$R98)</f>
        <v>0</v>
      </c>
      <c r="BA98" s="3">
        <f>IF(BA$3=0,0,INDEX(Sheet1!RawDataCols,$C98,BA$5)*$R98)</f>
        <v>0</v>
      </c>
      <c r="BB98" s="3">
        <f>IF(BB$3=0,0,INDEX(Sheet1!RawDataCols,$C98,BB$5)*$R98)</f>
        <v>0</v>
      </c>
      <c r="BC98" s="3">
        <f>IF(BC$3=0,0,INDEX(Sheet1!RawDataCols,$C98,BC$5)*$R98)</f>
        <v>0</v>
      </c>
      <c r="BD98" s="3">
        <f>IF(BD$3=0,0,INDEX(Sheet1!RawDataCols,$C98,BD$5)*$R98)</f>
        <v>0</v>
      </c>
      <c r="BE98" s="3">
        <f>IF(BE$3=0,0,INDEX(Sheet1!RawDataCols,$C98,BE$5)*$R98)</f>
        <v>0</v>
      </c>
      <c r="BF98" s="3">
        <f>IF(BF$3=0,0,INDEX(Sheet1!RawDataCols,$C98,BF$5)*$R98)</f>
        <v>0</v>
      </c>
      <c r="BG98" s="179">
        <f>IF(BG$3=0,0,INDEX(Sheet1!RawDataCols,$C98,BG$5)*$R98)</f>
        <v>0</v>
      </c>
      <c r="BH98" s="33">
        <f t="shared" si="27"/>
        <v>647.96</v>
      </c>
      <c r="BI98" s="33">
        <f t="shared" si="28"/>
        <v>0</v>
      </c>
      <c r="BJ98" s="33">
        <f t="shared" si="29"/>
        <v>0</v>
      </c>
      <c r="BK98" s="3">
        <f>IF(BK$3=0,0,INDEX(Sheet1!RawDataCols,$C98,BK$5)*$R98)</f>
        <v>0</v>
      </c>
      <c r="BL98" s="3">
        <f>IF(BL$3=0,0,INDEX(Sheet1!RawDataCols,$C98,BL$5)*$R98)</f>
        <v>23.4375</v>
      </c>
      <c r="BM98" s="3">
        <f>IF(BM$3=0,0,INDEX(Sheet1!RawDataCols,$C98,BM$5)*$R98)</f>
        <v>87.458749999999995</v>
      </c>
      <c r="BN98" s="3">
        <f>IF(BN$3=0,0,INDEX(Sheet1!RawDataCols,$C98,BN$5)*$R98)</f>
        <v>48.633749999999999</v>
      </c>
      <c r="BO98" s="3">
        <f>IF(BO$3=0,0,INDEX(Sheet1!RawDataCols,$C98,BO$5)*$R98)</f>
        <v>76.625</v>
      </c>
      <c r="BP98" s="3">
        <f>IF(BP$3=0,0,INDEX(Sheet1!RawDataCols,$C98,BP$5)*$R98)</f>
        <v>375</v>
      </c>
      <c r="BQ98" s="3">
        <f t="shared" si="30"/>
        <v>647.96</v>
      </c>
      <c r="BR98" s="3">
        <f t="shared" si="31"/>
        <v>0</v>
      </c>
      <c r="BS98" s="3">
        <f t="shared" si="32"/>
        <v>0</v>
      </c>
      <c r="BT98" s="3">
        <f t="shared" si="33"/>
        <v>0</v>
      </c>
      <c r="BU98" s="3" t="str">
        <f>INDEX(Sheet1!$BS$2:$BS$1000,MATCH($A98,Sheet1!$A$2:$A$1000,0))</f>
        <v>11</v>
      </c>
      <c r="BV98" s="3">
        <f>INDEX(Sheet1!$BT$2:$BT$1000,MATCH($A98,Sheet1!$A$2:$A$1000,0))</f>
        <v>0</v>
      </c>
    </row>
    <row r="99" spans="1:74" x14ac:dyDescent="0.2">
      <c r="A99" s="11" t="s">
        <v>630</v>
      </c>
      <c r="B99" s="3">
        <f>MATCH($A99,Sheet1!ACCOUNTNO,0)</f>
        <v>136</v>
      </c>
      <c r="C99" s="3">
        <f t="shared" si="24"/>
        <v>136</v>
      </c>
      <c r="D99" s="3" t="str">
        <f>IF(D$3=0,0,INDEX(Sheet1!RawDataCols,$C99,D$5))</f>
        <v>24260G12</v>
      </c>
      <c r="E99" s="3" t="str">
        <f>IF(E$3=0,0,INDEX(Sheet1!RawDataCols,$C99,E$5))</f>
        <v xml:space="preserve">24260          </v>
      </c>
      <c r="F99" s="3" t="str">
        <f>IF(F$3=0,0,INDEX(Sheet1!RawDataCols,$C99,F$5))</f>
        <v xml:space="preserve">G12            </v>
      </c>
      <c r="G99" s="3" t="str">
        <f>IF(G$3=0,0,INDEX(Sheet1!RawDataCols,$C99,G$5))</f>
        <v xml:space="preserve">               </v>
      </c>
      <c r="H99" s="3" t="str">
        <f>IF(H$3=0,0,INDEX(Sheet1!RawDataCols,$C99,H$5))</f>
        <v xml:space="preserve">               </v>
      </c>
      <c r="I99" s="3" t="str">
        <f>IF(I$3=0,0,INDEX(Sheet1!RawDataCols,$C99,I$5))</f>
        <v xml:space="preserve">               </v>
      </c>
      <c r="J99" s="3" t="str">
        <f>IF(J$3=0,0,INDEX(Sheet1!RawDataCols,$C99,J$5))</f>
        <v xml:space="preserve">               </v>
      </c>
      <c r="K99" s="3" t="str">
        <f>IF(K$3=0,0,INDEX(Sheet1!RawDataCols,$C99,K$5))</f>
        <v xml:space="preserve">               </v>
      </c>
      <c r="L99" s="3" t="str">
        <f>IF(L$3=0,0,INDEX(Sheet1!RawDataCols,$C99,L$5))</f>
        <v xml:space="preserve">               </v>
      </c>
      <c r="M99" s="3" t="str">
        <f>IF(M$3=0,0,INDEX(Sheet1!RawDataCols,$C99,M$5))</f>
        <v xml:space="preserve">F012  </v>
      </c>
      <c r="N99" s="3" t="str">
        <f>IF(N$3=0,0,INDEX(Sheet1!RawDataCols,$C99,N$5))</f>
        <v>Training-TAR</v>
      </c>
      <c r="O99" s="3">
        <f>INDEX(Sheet1!RawDataCols,$C99,O$5)</f>
        <v>13</v>
      </c>
      <c r="P99" s="3" t="str">
        <f>INDEX(Sheet1!RawDataCols,$C99,P$5)</f>
        <v>Cost and Expenses</v>
      </c>
      <c r="Q99" s="3" t="str">
        <f>IF(Q$3=0,0,INDEX(Sheet1!RawDataCols,$C99,Q$5))</f>
        <v>I</v>
      </c>
      <c r="R99" s="3">
        <f t="shared" si="25"/>
        <v>1</v>
      </c>
      <c r="S99" s="3">
        <f t="shared" si="26"/>
        <v>-1</v>
      </c>
      <c r="T99" s="3">
        <f>IF(T$3=0,0,INDEX(Sheet1!RawDataCols,$C99,T$5)*$R99)</f>
        <v>0</v>
      </c>
      <c r="U99" s="3">
        <f>IF(U$3=0,0,INDEX(Sheet1!RawDataCols,$C99,U$5)*$R99)</f>
        <v>275.08999999999997</v>
      </c>
      <c r="V99" s="3">
        <f>IF(V$3=0,0,INDEX(Sheet1!RawDataCols,$C99,V$5)*$R99)</f>
        <v>0</v>
      </c>
      <c r="W99" s="3">
        <f>IF(W$3=0,0,INDEX(Sheet1!RawDataCols,$C99,W$5)*$R99)</f>
        <v>275.08999999999997</v>
      </c>
      <c r="X99" s="3">
        <f>IF(X$3=0,0,INDEX(Sheet1!RawDataCols,$C99,X$5)*$R99)</f>
        <v>257.33999999999997</v>
      </c>
      <c r="Y99" s="3">
        <f>IF(Y$3=0,0,INDEX(Sheet1!RawDataCols,$C99,Y$5)*$R99)</f>
        <v>0</v>
      </c>
      <c r="Z99" s="3">
        <f>IF(Z$3=0,0,INDEX(Sheet1!RawDataCols,$C99,Z$5)*$R99)</f>
        <v>546.65</v>
      </c>
      <c r="AA99" s="3">
        <f>IF(AA$3=0,0,INDEX(Sheet1!RawDataCols,$C99,AA$5)*$R99)</f>
        <v>275.08999999999997</v>
      </c>
      <c r="AB99" s="3">
        <f>IF(AB$3=0,0,INDEX(Sheet1!RawDataCols,$C99,AB$5)*$R99)</f>
        <v>0</v>
      </c>
      <c r="AC99" s="3">
        <f>IF(AC$3=0,0,INDEX(Sheet1!RawDataCols,$C99,AC$5)*$R99)</f>
        <v>275.08999999999997</v>
      </c>
      <c r="AD99" s="3">
        <f>IF(AD$3=0,0,INDEX(Sheet1!RawDataCols,$C99,AD$5)*$R99)</f>
        <v>266.22000000000003</v>
      </c>
      <c r="AE99" s="3">
        <f>IF(AE$3=0,0,INDEX(Sheet1!RawDataCols,$C99,AE$5)*$R99)</f>
        <v>0</v>
      </c>
      <c r="AF99" s="3">
        <f>IF(AF$3=0,0,INDEX(Sheet1!RawDataCols,$C99,AF$5)*$R99)</f>
        <v>266.22000000000003</v>
      </c>
      <c r="AG99" s="3">
        <f>IF(AG$3=0,0,INDEX(Sheet1!RawDataCols,$C99,AG$5)*$R99)</f>
        <v>275.08999999999997</v>
      </c>
      <c r="AH99" s="3">
        <f>IF(AH$3=0,0,INDEX(Sheet1!RawDataCols,$C99,AH$5)*$R99)</f>
        <v>0</v>
      </c>
      <c r="AI99" s="3">
        <f>IF(AI$3=0,0,INDEX(Sheet1!RawDataCols,$C99,AI$5)*$R99)</f>
        <v>275.08999999999997</v>
      </c>
      <c r="AJ99" s="3">
        <f>IF(AJ$3=0,0,INDEX(Sheet1!RawDataCols,$C99,AJ$5)*$R99)</f>
        <v>266.22000000000003</v>
      </c>
      <c r="AK99" s="3">
        <f>IF(AK$3=0,0,INDEX(Sheet1!RawDataCols,$C99,AK$5)*$R99)</f>
        <v>0</v>
      </c>
      <c r="AL99" s="3">
        <f>IF(AL$3=0,0,INDEX(Sheet1!RawDataCols,$C99,AL$5)*$R99)</f>
        <v>266.22000000000003</v>
      </c>
      <c r="AM99" s="3">
        <f>IF(AM$3=0,0,INDEX(Sheet1!RawDataCols,$C99,AM$5)*$R99)</f>
        <v>0</v>
      </c>
      <c r="AN99" s="3">
        <f>IF(AN$3=0,0,INDEX(Sheet1!RawDataCols,$C99,AN$5)*$R99)</f>
        <v>0</v>
      </c>
      <c r="AO99" s="3">
        <f>IF(AO$3=0,0,INDEX(Sheet1!RawDataCols,$C99,AO$5)*$R99)</f>
        <v>296</v>
      </c>
      <c r="AP99" s="3">
        <f>IF(AP$3=0,0,INDEX(Sheet1!RawDataCols,$C99,AP$5)*$R99)</f>
        <v>0</v>
      </c>
      <c r="AQ99" s="3">
        <f>IF(AQ$3=0,0,INDEX(Sheet1!RawDataCols,$C99,AQ$5)*$R99)</f>
        <v>298.52999999999997</v>
      </c>
      <c r="AR99" s="3">
        <f>IF(AR$3=0,0,INDEX(Sheet1!RawDataCols,$C99,AR$5)*$R99)</f>
        <v>588.73</v>
      </c>
      <c r="AS99" s="3">
        <f>IF(AS$3=0,0,INDEX(Sheet1!RawDataCols,$C99,AS$5)*$R99)</f>
        <v>0</v>
      </c>
      <c r="AT99" s="3">
        <f>IF(AT$3=0,0,INDEX(Sheet1!RawDataCols,$C99,AT$5)*$R99)</f>
        <v>298.52999999999997</v>
      </c>
      <c r="AU99" s="3">
        <f>IF(AU$3=0,0,INDEX(Sheet1!RawDataCols,$C99,AU$5)*$R99)</f>
        <v>266.22000000000003</v>
      </c>
      <c r="AV99" s="3">
        <f>IF(AV$3=0,0,INDEX(Sheet1!RawDataCols,$C99,AV$5)*$R99)</f>
        <v>0</v>
      </c>
      <c r="AW99" s="3">
        <f>IF(AW$3=0,0,INDEX(Sheet1!RawDataCols,$C99,AW$5)*$R99)</f>
        <v>298.52999999999997</v>
      </c>
      <c r="AX99" s="3">
        <f>IF(AX$3=0,0,INDEX(Sheet1!RawDataCols,$C99,AX$5)*$R99)</f>
        <v>275.08999999999997</v>
      </c>
      <c r="AY99" s="3">
        <f>IF(AY$3=0,0,INDEX(Sheet1!RawDataCols,$C99,AY$5)*$R99)</f>
        <v>0</v>
      </c>
      <c r="AZ99" s="3">
        <f>IF(AZ$3=0,0,INDEX(Sheet1!RawDataCols,$C99,AZ$5)*$R99)</f>
        <v>0</v>
      </c>
      <c r="BA99" s="3">
        <f>IF(BA$3=0,0,INDEX(Sheet1!RawDataCols,$C99,BA$5)*$R99)</f>
        <v>266.22000000000003</v>
      </c>
      <c r="BB99" s="3">
        <f>IF(BB$3=0,0,INDEX(Sheet1!RawDataCols,$C99,BB$5)*$R99)</f>
        <v>0</v>
      </c>
      <c r="BC99" s="3">
        <f>IF(BC$3=0,0,INDEX(Sheet1!RawDataCols,$C99,BC$5)*$R99)</f>
        <v>0</v>
      </c>
      <c r="BD99" s="3">
        <f>IF(BD$3=0,0,INDEX(Sheet1!RawDataCols,$C99,BD$5)*$R99)</f>
        <v>275.08999999999997</v>
      </c>
      <c r="BE99" s="3">
        <f>IF(BE$3=0,0,INDEX(Sheet1!RawDataCols,$C99,BE$5)*$R99)</f>
        <v>0</v>
      </c>
      <c r="BF99" s="3">
        <f>IF(BF$3=0,0,INDEX(Sheet1!RawDataCols,$C99,BF$5)*$R99)</f>
        <v>0</v>
      </c>
      <c r="BG99" s="179">
        <f>IF(BG$3=0,0,INDEX(Sheet1!RawDataCols,$C99,BG$5)*$R99)</f>
        <v>275.08999999999997</v>
      </c>
      <c r="BH99" s="33">
        <f t="shared" si="27"/>
        <v>1615.05</v>
      </c>
      <c r="BI99" s="33">
        <f t="shared" si="28"/>
        <v>895.58999999999992</v>
      </c>
      <c r="BJ99" s="33">
        <f t="shared" si="29"/>
        <v>3871.71</v>
      </c>
      <c r="BK99" s="3">
        <f>IF(BK$3=0,0,INDEX(Sheet1!RawDataCols,$C99,BK$5)*$R99)</f>
        <v>55.974375000000002</v>
      </c>
      <c r="BL99" s="3">
        <f>IF(BL$3=0,0,INDEX(Sheet1!RawDataCols,$C99,BL$5)*$R99)</f>
        <v>216.94749999999999</v>
      </c>
      <c r="BM99" s="3">
        <f>IF(BM$3=0,0,INDEX(Sheet1!RawDataCols,$C99,BM$5)*$R99)</f>
        <v>70.643124999999998</v>
      </c>
      <c r="BN99" s="3">
        <f>IF(BN$3=0,0,INDEX(Sheet1!RawDataCols,$C99,BN$5)*$R99)</f>
        <v>50</v>
      </c>
      <c r="BO99" s="3">
        <f>IF(BO$3=0,0,INDEX(Sheet1!RawDataCols,$C99,BO$5)*$R99)</f>
        <v>272.09875</v>
      </c>
      <c r="BP99" s="3">
        <f>IF(BP$3=0,0,INDEX(Sheet1!RawDataCols,$C99,BP$5)*$R99)</f>
        <v>1566.8</v>
      </c>
      <c r="BQ99" s="3">
        <f t="shared" si="30"/>
        <v>807.52</v>
      </c>
      <c r="BR99" s="3">
        <f t="shared" si="31"/>
        <v>807.53</v>
      </c>
      <c r="BS99" s="3">
        <f t="shared" si="32"/>
        <v>0</v>
      </c>
      <c r="BT99" s="3">
        <f t="shared" si="33"/>
        <v>0</v>
      </c>
      <c r="BU99" s="3" t="str">
        <f>INDEX(Sheet1!$BS$2:$BS$1000,MATCH($A99,Sheet1!$A$2:$A$1000,0))</f>
        <v>11</v>
      </c>
      <c r="BV99" s="3">
        <f>INDEX(Sheet1!$BT$2:$BT$1000,MATCH($A99,Sheet1!$A$2:$A$1000,0))</f>
        <v>0</v>
      </c>
    </row>
    <row r="100" spans="1:74" x14ac:dyDescent="0.2">
      <c r="A100" s="11" t="s">
        <v>631</v>
      </c>
      <c r="B100" s="3">
        <f>MATCH($A100,Sheet1!ACCOUNTNO,0)</f>
        <v>137</v>
      </c>
      <c r="C100" s="3">
        <f t="shared" si="24"/>
        <v>137</v>
      </c>
      <c r="D100" s="3" t="str">
        <f>IF(D$3=0,0,INDEX(Sheet1!RawDataCols,$C100,D$5))</f>
        <v>25100G12</v>
      </c>
      <c r="E100" s="3" t="str">
        <f>IF(E$3=0,0,INDEX(Sheet1!RawDataCols,$C100,E$5))</f>
        <v xml:space="preserve">25100          </v>
      </c>
      <c r="F100" s="3" t="str">
        <f>IF(F$3=0,0,INDEX(Sheet1!RawDataCols,$C100,F$5))</f>
        <v xml:space="preserve">G12            </v>
      </c>
      <c r="G100" s="3" t="str">
        <f>IF(G$3=0,0,INDEX(Sheet1!RawDataCols,$C100,G$5))</f>
        <v xml:space="preserve">               </v>
      </c>
      <c r="H100" s="3" t="str">
        <f>IF(H$3=0,0,INDEX(Sheet1!RawDataCols,$C100,H$5))</f>
        <v xml:space="preserve">               </v>
      </c>
      <c r="I100" s="3" t="str">
        <f>IF(I$3=0,0,INDEX(Sheet1!RawDataCols,$C100,I$5))</f>
        <v xml:space="preserve">               </v>
      </c>
      <c r="J100" s="3" t="str">
        <f>IF(J$3=0,0,INDEX(Sheet1!RawDataCols,$C100,J$5))</f>
        <v xml:space="preserve">               </v>
      </c>
      <c r="K100" s="3" t="str">
        <f>IF(K$3=0,0,INDEX(Sheet1!RawDataCols,$C100,K$5))</f>
        <v xml:space="preserve">               </v>
      </c>
      <c r="L100" s="3" t="str">
        <f>IF(L$3=0,0,INDEX(Sheet1!RawDataCols,$C100,L$5))</f>
        <v xml:space="preserve">               </v>
      </c>
      <c r="M100" s="3" t="str">
        <f>IF(M$3=0,0,INDEX(Sheet1!RawDataCols,$C100,M$5))</f>
        <v xml:space="preserve">F012  </v>
      </c>
      <c r="N100" s="3" t="str">
        <f>IF(N$3=0,0,INDEX(Sheet1!RawDataCols,$C100,N$5))</f>
        <v>Advertising &amp; Promotion-TAR</v>
      </c>
      <c r="O100" s="3">
        <f>INDEX(Sheet1!RawDataCols,$C100,O$5)</f>
        <v>13</v>
      </c>
      <c r="P100" s="3" t="str">
        <f>INDEX(Sheet1!RawDataCols,$C100,P$5)</f>
        <v>Cost and Expenses</v>
      </c>
      <c r="Q100" s="3" t="str">
        <f>IF(Q$3=0,0,INDEX(Sheet1!RawDataCols,$C100,Q$5))</f>
        <v>I</v>
      </c>
      <c r="R100" s="3">
        <f t="shared" si="25"/>
        <v>1</v>
      </c>
      <c r="S100" s="3">
        <f t="shared" si="26"/>
        <v>-1</v>
      </c>
      <c r="T100" s="3">
        <f>IF(T$3=0,0,INDEX(Sheet1!RawDataCols,$C100,T$5)*$R100)</f>
        <v>0</v>
      </c>
      <c r="U100" s="3">
        <f>IF(U$3=0,0,INDEX(Sheet1!RawDataCols,$C100,U$5)*$R100)</f>
        <v>652.74</v>
      </c>
      <c r="V100" s="3">
        <f>IF(V$3=0,0,INDEX(Sheet1!RawDataCols,$C100,V$5)*$R100)</f>
        <v>0</v>
      </c>
      <c r="W100" s="3">
        <f>IF(W$3=0,0,INDEX(Sheet1!RawDataCols,$C100,W$5)*$R100)</f>
        <v>283.05</v>
      </c>
      <c r="X100" s="3">
        <f>IF(X$3=0,0,INDEX(Sheet1!RawDataCols,$C100,X$5)*$R100)</f>
        <v>656.97</v>
      </c>
      <c r="Y100" s="3">
        <f>IF(Y$3=0,0,INDEX(Sheet1!RawDataCols,$C100,Y$5)*$R100)</f>
        <v>0</v>
      </c>
      <c r="Z100" s="3">
        <f>IF(Z$3=0,0,INDEX(Sheet1!RawDataCols,$C100,Z$5)*$R100)</f>
        <v>274.87</v>
      </c>
      <c r="AA100" s="3">
        <f>IF(AA$3=0,0,INDEX(Sheet1!RawDataCols,$C100,AA$5)*$R100)</f>
        <v>1239.44</v>
      </c>
      <c r="AB100" s="3">
        <f>IF(AB$3=0,0,INDEX(Sheet1!RawDataCols,$C100,AB$5)*$R100)</f>
        <v>0</v>
      </c>
      <c r="AC100" s="3">
        <f>IF(AC$3=0,0,INDEX(Sheet1!RawDataCols,$C100,AC$5)*$R100)</f>
        <v>280.73</v>
      </c>
      <c r="AD100" s="3">
        <f>IF(AD$3=0,0,INDEX(Sheet1!RawDataCols,$C100,AD$5)*$R100)</f>
        <v>1447.22</v>
      </c>
      <c r="AE100" s="3">
        <f>IF(AE$3=0,0,INDEX(Sheet1!RawDataCols,$C100,AE$5)*$R100)</f>
        <v>0</v>
      </c>
      <c r="AF100" s="3">
        <f>IF(AF$3=0,0,INDEX(Sheet1!RawDataCols,$C100,AF$5)*$R100)</f>
        <v>424.63</v>
      </c>
      <c r="AG100" s="3">
        <f>IF(AG$3=0,0,INDEX(Sheet1!RawDataCols,$C100,AG$5)*$R100)</f>
        <v>1354.65</v>
      </c>
      <c r="AH100" s="3">
        <f>IF(AH$3=0,0,INDEX(Sheet1!RawDataCols,$C100,AH$5)*$R100)</f>
        <v>0</v>
      </c>
      <c r="AI100" s="3">
        <f>IF(AI$3=0,0,INDEX(Sheet1!RawDataCols,$C100,AI$5)*$R100)</f>
        <v>574.54999999999995</v>
      </c>
      <c r="AJ100" s="3">
        <f>IF(AJ$3=0,0,INDEX(Sheet1!RawDataCols,$C100,AJ$5)*$R100)</f>
        <v>1208.77</v>
      </c>
      <c r="AK100" s="3">
        <f>IF(AK$3=0,0,INDEX(Sheet1!RawDataCols,$C100,AK$5)*$R100)</f>
        <v>0</v>
      </c>
      <c r="AL100" s="3">
        <f>IF(AL$3=0,0,INDEX(Sheet1!RawDataCols,$C100,AL$5)*$R100)</f>
        <v>636.21</v>
      </c>
      <c r="AM100" s="3">
        <f>IF(AM$3=0,0,INDEX(Sheet1!RawDataCols,$C100,AM$5)*$R100)</f>
        <v>1286.82</v>
      </c>
      <c r="AN100" s="3">
        <f>IF(AN$3=0,0,INDEX(Sheet1!RawDataCols,$C100,AN$5)*$R100)</f>
        <v>1286.82</v>
      </c>
      <c r="AO100" s="3">
        <f>IF(AO$3=0,0,INDEX(Sheet1!RawDataCols,$C100,AO$5)*$R100)</f>
        <v>630.9</v>
      </c>
      <c r="AP100" s="3">
        <f>IF(AP$3=0,0,INDEX(Sheet1!RawDataCols,$C100,AP$5)*$R100)</f>
        <v>1120.45</v>
      </c>
      <c r="AQ100" s="3">
        <f>IF(AQ$3=0,0,INDEX(Sheet1!RawDataCols,$C100,AQ$5)*$R100)</f>
        <v>1275</v>
      </c>
      <c r="AR100" s="3">
        <f>IF(AR$3=0,0,INDEX(Sheet1!RawDataCols,$C100,AR$5)*$R100)</f>
        <v>642.54</v>
      </c>
      <c r="AS100" s="3">
        <f>IF(AS$3=0,0,INDEX(Sheet1!RawDataCols,$C100,AS$5)*$R100)</f>
        <v>1197.74</v>
      </c>
      <c r="AT100" s="3">
        <f>IF(AT$3=0,0,INDEX(Sheet1!RawDataCols,$C100,AT$5)*$R100)</f>
        <v>1275</v>
      </c>
      <c r="AU100" s="3">
        <f>IF(AU$3=0,0,INDEX(Sheet1!RawDataCols,$C100,AU$5)*$R100)</f>
        <v>595.1</v>
      </c>
      <c r="AV100" s="3">
        <f>IF(AV$3=0,0,INDEX(Sheet1!RawDataCols,$C100,AV$5)*$R100)</f>
        <v>0</v>
      </c>
      <c r="AW100" s="3">
        <f>IF(AW$3=0,0,INDEX(Sheet1!RawDataCols,$C100,AW$5)*$R100)</f>
        <v>1275</v>
      </c>
      <c r="AX100" s="3">
        <f>IF(AX$3=0,0,INDEX(Sheet1!RawDataCols,$C100,AX$5)*$R100)</f>
        <v>651.32000000000005</v>
      </c>
      <c r="AY100" s="3">
        <f>IF(AY$3=0,0,INDEX(Sheet1!RawDataCols,$C100,AY$5)*$R100)</f>
        <v>0</v>
      </c>
      <c r="AZ100" s="3">
        <f>IF(AZ$3=0,0,INDEX(Sheet1!RawDataCols,$C100,AZ$5)*$R100)</f>
        <v>0</v>
      </c>
      <c r="BA100" s="3">
        <f>IF(BA$3=0,0,INDEX(Sheet1!RawDataCols,$C100,BA$5)*$R100)</f>
        <v>637.87</v>
      </c>
      <c r="BB100" s="3">
        <f>IF(BB$3=0,0,INDEX(Sheet1!RawDataCols,$C100,BB$5)*$R100)</f>
        <v>0</v>
      </c>
      <c r="BC100" s="3">
        <f>IF(BC$3=0,0,INDEX(Sheet1!RawDataCols,$C100,BC$5)*$R100)</f>
        <v>0</v>
      </c>
      <c r="BD100" s="3">
        <f>IF(BD$3=0,0,INDEX(Sheet1!RawDataCols,$C100,BD$5)*$R100)</f>
        <v>590.96</v>
      </c>
      <c r="BE100" s="3">
        <f>IF(BE$3=0,0,INDEX(Sheet1!RawDataCols,$C100,BE$5)*$R100)</f>
        <v>0</v>
      </c>
      <c r="BF100" s="3">
        <f>IF(BF$3=0,0,INDEX(Sheet1!RawDataCols,$C100,BF$5)*$R100)</f>
        <v>0</v>
      </c>
      <c r="BG100" s="179">
        <f>IF(BG$3=0,0,INDEX(Sheet1!RawDataCols,$C100,BG$5)*$R100)</f>
        <v>590.96</v>
      </c>
      <c r="BH100" s="33">
        <f t="shared" si="27"/>
        <v>10164.800000000001</v>
      </c>
      <c r="BI100" s="33">
        <f t="shared" si="28"/>
        <v>5111.82</v>
      </c>
      <c r="BJ100" s="33">
        <f t="shared" si="29"/>
        <v>6222.73</v>
      </c>
      <c r="BK100" s="3">
        <f>IF(BK$3=0,0,INDEX(Sheet1!RawDataCols,$C100,BK$5)*$R100)</f>
        <v>319.48874999999998</v>
      </c>
      <c r="BL100" s="3">
        <f>IF(BL$3=0,0,INDEX(Sheet1!RawDataCols,$C100,BL$5)*$R100)</f>
        <v>261.11624999999998</v>
      </c>
      <c r="BM100" s="3">
        <f>IF(BM$3=0,0,INDEX(Sheet1!RawDataCols,$C100,BM$5)*$R100)</f>
        <v>217.763125</v>
      </c>
      <c r="BN100" s="3">
        <f>IF(BN$3=0,0,INDEX(Sheet1!RawDataCols,$C100,BN$5)*$R100)</f>
        <v>293.30687499999999</v>
      </c>
      <c r="BO100" s="3">
        <f>IF(BO$3=0,0,INDEX(Sheet1!RawDataCols,$C100,BO$5)*$R100)</f>
        <v>446.2</v>
      </c>
      <c r="BP100" s="3">
        <f>IF(BP$3=0,0,INDEX(Sheet1!RawDataCols,$C100,BP$5)*$R100)</f>
        <v>1703.82</v>
      </c>
      <c r="BQ100" s="3">
        <f t="shared" si="30"/>
        <v>2549.15</v>
      </c>
      <c r="BR100" s="3">
        <f t="shared" si="31"/>
        <v>4010.64</v>
      </c>
      <c r="BS100" s="3">
        <f t="shared" si="32"/>
        <v>3605.01</v>
      </c>
      <c r="BT100" s="3">
        <f t="shared" si="33"/>
        <v>3605.01</v>
      </c>
      <c r="BU100" s="3" t="str">
        <f>INDEX(Sheet1!$BS$2:$BS$1000,MATCH($A100,Sheet1!$A$2:$A$1000,0))</f>
        <v>12</v>
      </c>
      <c r="BV100" s="3">
        <f>INDEX(Sheet1!$BT$2:$BT$1000,MATCH($A100,Sheet1!$A$2:$A$1000,0))</f>
        <v>3605.01</v>
      </c>
    </row>
    <row r="101" spans="1:74" x14ac:dyDescent="0.2">
      <c r="A101" s="269" t="s">
        <v>632</v>
      </c>
      <c r="B101" s="3" t="e">
        <f>MATCH($A101,Sheet1!ACCOUNTNO,0)</f>
        <v>#N/A</v>
      </c>
      <c r="C101" s="3">
        <f t="shared" si="24"/>
        <v>65000</v>
      </c>
      <c r="D101" s="3">
        <f>IF(D$3=0,0,INDEX(Sheet1!RawDataCols,$C101,D$5))</f>
        <v>0</v>
      </c>
      <c r="E101" s="3">
        <f>IF(E$3=0,0,INDEX(Sheet1!RawDataCols,$C101,E$5))</f>
        <v>0</v>
      </c>
      <c r="F101" s="3">
        <f>IF(F$3=0,0,INDEX(Sheet1!RawDataCols,$C101,F$5))</f>
        <v>0</v>
      </c>
      <c r="G101" s="3">
        <f>IF(G$3=0,0,INDEX(Sheet1!RawDataCols,$C101,G$5))</f>
        <v>0</v>
      </c>
      <c r="H101" s="3">
        <f>IF(H$3=0,0,INDEX(Sheet1!RawDataCols,$C101,H$5))</f>
        <v>0</v>
      </c>
      <c r="I101" s="3">
        <f>IF(I$3=0,0,INDEX(Sheet1!RawDataCols,$C101,I$5))</f>
        <v>0</v>
      </c>
      <c r="J101" s="3">
        <f>IF(J$3=0,0,INDEX(Sheet1!RawDataCols,$C101,J$5))</f>
        <v>0</v>
      </c>
      <c r="K101" s="3">
        <f>IF(K$3=0,0,INDEX(Sheet1!RawDataCols,$C101,K$5))</f>
        <v>0</v>
      </c>
      <c r="L101" s="3">
        <f>IF(L$3=0,0,INDEX(Sheet1!RawDataCols,$C101,L$5))</f>
        <v>0</v>
      </c>
      <c r="M101" s="3">
        <f>IF(M$3=0,0,INDEX(Sheet1!RawDataCols,$C101,M$5))</f>
        <v>0</v>
      </c>
      <c r="N101" s="3">
        <f>IF(N$3=0,0,INDEX(Sheet1!RawDataCols,$C101,N$5))</f>
        <v>0</v>
      </c>
      <c r="O101" s="3">
        <f>INDEX(Sheet1!RawDataCols,$C101,O$5)</f>
        <v>0</v>
      </c>
      <c r="P101" s="3">
        <f>INDEX(Sheet1!RawDataCols,$C101,P$5)</f>
        <v>0</v>
      </c>
      <c r="Q101" s="3">
        <f>IF(Q$3=0,0,INDEX(Sheet1!RawDataCols,$C101,Q$5))</f>
        <v>0</v>
      </c>
      <c r="R101" s="3">
        <f t="shared" si="25"/>
        <v>1</v>
      </c>
      <c r="S101" s="3">
        <f t="shared" si="26"/>
        <v>-1</v>
      </c>
      <c r="T101" s="3">
        <f>IF(T$3=0,0,INDEX(Sheet1!RawDataCols,$C101,T$5)*$R101)</f>
        <v>0</v>
      </c>
      <c r="U101" s="3">
        <f>IF(U$3=0,0,INDEX(Sheet1!RawDataCols,$C101,U$5)*$R101)</f>
        <v>0</v>
      </c>
      <c r="V101" s="3">
        <f>IF(V$3=0,0,INDEX(Sheet1!RawDataCols,$C101,V$5)*$R101)</f>
        <v>0</v>
      </c>
      <c r="W101" s="3">
        <f>IF(W$3=0,0,INDEX(Sheet1!RawDataCols,$C101,W$5)*$R101)</f>
        <v>0</v>
      </c>
      <c r="X101" s="3">
        <f>IF(X$3=0,0,INDEX(Sheet1!RawDataCols,$C101,X$5)*$R101)</f>
        <v>0</v>
      </c>
      <c r="Y101" s="3">
        <f>IF(Y$3=0,0,INDEX(Sheet1!RawDataCols,$C101,Y$5)*$R101)</f>
        <v>0</v>
      </c>
      <c r="Z101" s="3">
        <f>IF(Z$3=0,0,INDEX(Sheet1!RawDataCols,$C101,Z$5)*$R101)</f>
        <v>0</v>
      </c>
      <c r="AA101" s="3">
        <f>IF(AA$3=0,0,INDEX(Sheet1!RawDataCols,$C101,AA$5)*$R101)</f>
        <v>0</v>
      </c>
      <c r="AB101" s="3">
        <f>IF(AB$3=0,0,INDEX(Sheet1!RawDataCols,$C101,AB$5)*$R101)</f>
        <v>0</v>
      </c>
      <c r="AC101" s="3">
        <f>IF(AC$3=0,0,INDEX(Sheet1!RawDataCols,$C101,AC$5)*$R101)</f>
        <v>0</v>
      </c>
      <c r="AD101" s="3">
        <f>IF(AD$3=0,0,INDEX(Sheet1!RawDataCols,$C101,AD$5)*$R101)</f>
        <v>0</v>
      </c>
      <c r="AE101" s="3">
        <f>IF(AE$3=0,0,INDEX(Sheet1!RawDataCols,$C101,AE$5)*$R101)</f>
        <v>0</v>
      </c>
      <c r="AF101" s="3">
        <f>IF(AF$3=0,0,INDEX(Sheet1!RawDataCols,$C101,AF$5)*$R101)</f>
        <v>0</v>
      </c>
      <c r="AG101" s="3">
        <f>IF(AG$3=0,0,INDEX(Sheet1!RawDataCols,$C101,AG$5)*$R101)</f>
        <v>0</v>
      </c>
      <c r="AH101" s="3">
        <f>IF(AH$3=0,0,INDEX(Sheet1!RawDataCols,$C101,AH$5)*$R101)</f>
        <v>0</v>
      </c>
      <c r="AI101" s="3">
        <f>IF(AI$3=0,0,INDEX(Sheet1!RawDataCols,$C101,AI$5)*$R101)</f>
        <v>0</v>
      </c>
      <c r="AJ101" s="3">
        <f>IF(AJ$3=0,0,INDEX(Sheet1!RawDataCols,$C101,AJ$5)*$R101)</f>
        <v>0</v>
      </c>
      <c r="AK101" s="3">
        <f>IF(AK$3=0,0,INDEX(Sheet1!RawDataCols,$C101,AK$5)*$R101)</f>
        <v>0</v>
      </c>
      <c r="AL101" s="3">
        <f>IF(AL$3=0,0,INDEX(Sheet1!RawDataCols,$C101,AL$5)*$R101)</f>
        <v>0</v>
      </c>
      <c r="AM101" s="3">
        <f>IF(AM$3=0,0,INDEX(Sheet1!RawDataCols,$C101,AM$5)*$R101)</f>
        <v>0</v>
      </c>
      <c r="AN101" s="3">
        <f>IF(AN$3=0,0,INDEX(Sheet1!RawDataCols,$C101,AN$5)*$R101)</f>
        <v>0</v>
      </c>
      <c r="AO101" s="3">
        <f>IF(AO$3=0,0,INDEX(Sheet1!RawDataCols,$C101,AO$5)*$R101)</f>
        <v>0</v>
      </c>
      <c r="AP101" s="3">
        <f>IF(AP$3=0,0,INDEX(Sheet1!RawDataCols,$C101,AP$5)*$R101)</f>
        <v>0</v>
      </c>
      <c r="AQ101" s="3">
        <f>IF(AQ$3=0,0,INDEX(Sheet1!RawDataCols,$C101,AQ$5)*$R101)</f>
        <v>0</v>
      </c>
      <c r="AR101" s="3">
        <f>IF(AR$3=0,0,INDEX(Sheet1!RawDataCols,$C101,AR$5)*$R101)</f>
        <v>0</v>
      </c>
      <c r="AS101" s="3">
        <f>IF(AS$3=0,0,INDEX(Sheet1!RawDataCols,$C101,AS$5)*$R101)</f>
        <v>0</v>
      </c>
      <c r="AT101" s="3">
        <f>IF(AT$3=0,0,INDEX(Sheet1!RawDataCols,$C101,AT$5)*$R101)</f>
        <v>0</v>
      </c>
      <c r="AU101" s="3">
        <f>IF(AU$3=0,0,INDEX(Sheet1!RawDataCols,$C101,AU$5)*$R101)</f>
        <v>0</v>
      </c>
      <c r="AV101" s="3">
        <f>IF(AV$3=0,0,INDEX(Sheet1!RawDataCols,$C101,AV$5)*$R101)</f>
        <v>0</v>
      </c>
      <c r="AW101" s="3">
        <f>IF(AW$3=0,0,INDEX(Sheet1!RawDataCols,$C101,AW$5)*$R101)</f>
        <v>0</v>
      </c>
      <c r="AX101" s="3">
        <f>IF(AX$3=0,0,INDEX(Sheet1!RawDataCols,$C101,AX$5)*$R101)</f>
        <v>0</v>
      </c>
      <c r="AY101" s="3">
        <f>IF(AY$3=0,0,INDEX(Sheet1!RawDataCols,$C101,AY$5)*$R101)</f>
        <v>0</v>
      </c>
      <c r="AZ101" s="3">
        <f>IF(AZ$3=0,0,INDEX(Sheet1!RawDataCols,$C101,AZ$5)*$R101)</f>
        <v>0</v>
      </c>
      <c r="BA101" s="3">
        <f>IF(BA$3=0,0,INDEX(Sheet1!RawDataCols,$C101,BA$5)*$R101)</f>
        <v>0</v>
      </c>
      <c r="BB101" s="3">
        <f>IF(BB$3=0,0,INDEX(Sheet1!RawDataCols,$C101,BB$5)*$R101)</f>
        <v>0</v>
      </c>
      <c r="BC101" s="3">
        <f>IF(BC$3=0,0,INDEX(Sheet1!RawDataCols,$C101,BC$5)*$R101)</f>
        <v>0</v>
      </c>
      <c r="BD101" s="3">
        <f>IF(BD$3=0,0,INDEX(Sheet1!RawDataCols,$C101,BD$5)*$R101)</f>
        <v>0</v>
      </c>
      <c r="BE101" s="3">
        <f>IF(BE$3=0,0,INDEX(Sheet1!RawDataCols,$C101,BE$5)*$R101)</f>
        <v>0</v>
      </c>
      <c r="BF101" s="3">
        <f>IF(BF$3=0,0,INDEX(Sheet1!RawDataCols,$C101,BF$5)*$R101)</f>
        <v>0</v>
      </c>
      <c r="BG101" s="179">
        <f>IF(BG$3=0,0,INDEX(Sheet1!RawDataCols,$C101,BG$5)*$R101)</f>
        <v>0</v>
      </c>
      <c r="BH101" s="33">
        <f t="shared" si="27"/>
        <v>0</v>
      </c>
      <c r="BI101" s="33">
        <f t="shared" si="28"/>
        <v>0</v>
      </c>
      <c r="BJ101" s="33">
        <f t="shared" si="29"/>
        <v>0</v>
      </c>
      <c r="BK101" s="3">
        <f>IF(BK$3=0,0,INDEX(Sheet1!RawDataCols,$C101,BK$5)*$R101)</f>
        <v>0</v>
      </c>
      <c r="BL101" s="3">
        <f>IF(BL$3=0,0,INDEX(Sheet1!RawDataCols,$C101,BL$5)*$R101)</f>
        <v>0</v>
      </c>
      <c r="BM101" s="3">
        <f>IF(BM$3=0,0,INDEX(Sheet1!RawDataCols,$C101,BM$5)*$R101)</f>
        <v>0</v>
      </c>
      <c r="BN101" s="3">
        <f>IF(BN$3=0,0,INDEX(Sheet1!RawDataCols,$C101,BN$5)*$R101)</f>
        <v>0</v>
      </c>
      <c r="BO101" s="3">
        <f>IF(BO$3=0,0,INDEX(Sheet1!RawDataCols,$C101,BO$5)*$R101)</f>
        <v>0</v>
      </c>
      <c r="BP101" s="3">
        <f>IF(BP$3=0,0,INDEX(Sheet1!RawDataCols,$C101,BP$5)*$R101)</f>
        <v>0</v>
      </c>
      <c r="BQ101" s="3">
        <f t="shared" si="30"/>
        <v>0</v>
      </c>
      <c r="BR101" s="3">
        <f t="shared" si="31"/>
        <v>0</v>
      </c>
      <c r="BS101" s="3">
        <f t="shared" si="32"/>
        <v>0</v>
      </c>
      <c r="BT101" s="3">
        <f t="shared" si="33"/>
        <v>0</v>
      </c>
      <c r="BU101" s="3" t="e">
        <f>INDEX(Sheet1!$BS$2:$BS$1000,MATCH($A101,Sheet1!$A$2:$A$1000,0))</f>
        <v>#N/A</v>
      </c>
      <c r="BV101" s="3" t="e">
        <f>INDEX(Sheet1!$BT$2:$BT$1000,MATCH($A101,Sheet1!$A$2:$A$1000,0))</f>
        <v>#N/A</v>
      </c>
    </row>
    <row r="102" spans="1:74" x14ac:dyDescent="0.2">
      <c r="A102" s="11" t="s">
        <v>633</v>
      </c>
      <c r="B102" s="3">
        <f>MATCH($A102,Sheet1!ACCOUNTNO,0)</f>
        <v>138</v>
      </c>
      <c r="C102" s="3">
        <f t="shared" si="24"/>
        <v>138</v>
      </c>
      <c r="D102" s="3" t="str">
        <f>IF(D$3=0,0,INDEX(Sheet1!RawDataCols,$C102,D$5))</f>
        <v>25140G12</v>
      </c>
      <c r="E102" s="3" t="str">
        <f>IF(E$3=0,0,INDEX(Sheet1!RawDataCols,$C102,E$5))</f>
        <v xml:space="preserve">25140          </v>
      </c>
      <c r="F102" s="3" t="str">
        <f>IF(F$3=0,0,INDEX(Sheet1!RawDataCols,$C102,F$5))</f>
        <v xml:space="preserve">G12            </v>
      </c>
      <c r="G102" s="3" t="str">
        <f>IF(G$3=0,0,INDEX(Sheet1!RawDataCols,$C102,G$5))</f>
        <v xml:space="preserve">               </v>
      </c>
      <c r="H102" s="3" t="str">
        <f>IF(H$3=0,0,INDEX(Sheet1!RawDataCols,$C102,H$5))</f>
        <v xml:space="preserve">               </v>
      </c>
      <c r="I102" s="3" t="str">
        <f>IF(I$3=0,0,INDEX(Sheet1!RawDataCols,$C102,I$5))</f>
        <v xml:space="preserve">               </v>
      </c>
      <c r="J102" s="3" t="str">
        <f>IF(J$3=0,0,INDEX(Sheet1!RawDataCols,$C102,J$5))</f>
        <v xml:space="preserve">               </v>
      </c>
      <c r="K102" s="3" t="str">
        <f>IF(K$3=0,0,INDEX(Sheet1!RawDataCols,$C102,K$5))</f>
        <v xml:space="preserve">               </v>
      </c>
      <c r="L102" s="3" t="str">
        <f>IF(L$3=0,0,INDEX(Sheet1!RawDataCols,$C102,L$5))</f>
        <v xml:space="preserve">               </v>
      </c>
      <c r="M102" s="3" t="str">
        <f>IF(M$3=0,0,INDEX(Sheet1!RawDataCols,$C102,M$5))</f>
        <v xml:space="preserve">F012  </v>
      </c>
      <c r="N102" s="3" t="str">
        <f>IF(N$3=0,0,INDEX(Sheet1!RawDataCols,$C102,N$5))</f>
        <v>Entertainment-TAR</v>
      </c>
      <c r="O102" s="3">
        <f>INDEX(Sheet1!RawDataCols,$C102,O$5)</f>
        <v>13</v>
      </c>
      <c r="P102" s="3" t="str">
        <f>INDEX(Sheet1!RawDataCols,$C102,P$5)</f>
        <v>Cost and Expenses</v>
      </c>
      <c r="Q102" s="3" t="str">
        <f>IF(Q$3=0,0,INDEX(Sheet1!RawDataCols,$C102,Q$5))</f>
        <v>I</v>
      </c>
      <c r="R102" s="3">
        <f t="shared" si="25"/>
        <v>1</v>
      </c>
      <c r="S102" s="3">
        <f t="shared" si="26"/>
        <v>-1</v>
      </c>
      <c r="T102" s="3">
        <f>IF(T$3=0,0,INDEX(Sheet1!RawDataCols,$C102,T$5)*$R102)</f>
        <v>0</v>
      </c>
      <c r="U102" s="3">
        <f>IF(U$3=0,0,INDEX(Sheet1!RawDataCols,$C102,U$5)*$R102)</f>
        <v>0</v>
      </c>
      <c r="V102" s="3">
        <f>IF(V$3=0,0,INDEX(Sheet1!RawDataCols,$C102,V$5)*$R102)</f>
        <v>0</v>
      </c>
      <c r="W102" s="3">
        <f>IF(W$3=0,0,INDEX(Sheet1!RawDataCols,$C102,W$5)*$R102)</f>
        <v>74.09</v>
      </c>
      <c r="X102" s="3">
        <f>IF(X$3=0,0,INDEX(Sheet1!RawDataCols,$C102,X$5)*$R102)</f>
        <v>64.540000000000006</v>
      </c>
      <c r="Y102" s="3">
        <f>IF(Y$3=0,0,INDEX(Sheet1!RawDataCols,$C102,Y$5)*$R102)</f>
        <v>0</v>
      </c>
      <c r="Z102" s="3">
        <f>IF(Z$3=0,0,INDEX(Sheet1!RawDataCols,$C102,Z$5)*$R102)</f>
        <v>0</v>
      </c>
      <c r="AA102" s="3">
        <f>IF(AA$3=0,0,INDEX(Sheet1!RawDataCols,$C102,AA$5)*$R102)</f>
        <v>0</v>
      </c>
      <c r="AB102" s="3">
        <f>IF(AB$3=0,0,INDEX(Sheet1!RawDataCols,$C102,AB$5)*$R102)</f>
        <v>0</v>
      </c>
      <c r="AC102" s="3">
        <f>IF(AC$3=0,0,INDEX(Sheet1!RawDataCols,$C102,AC$5)*$R102)</f>
        <v>0</v>
      </c>
      <c r="AD102" s="3">
        <f>IF(AD$3=0,0,INDEX(Sheet1!RawDataCols,$C102,AD$5)*$R102)</f>
        <v>0</v>
      </c>
      <c r="AE102" s="3">
        <f>IF(AE$3=0,0,INDEX(Sheet1!RawDataCols,$C102,AE$5)*$R102)</f>
        <v>0</v>
      </c>
      <c r="AF102" s="3">
        <f>IF(AF$3=0,0,INDEX(Sheet1!RawDataCols,$C102,AF$5)*$R102)</f>
        <v>0</v>
      </c>
      <c r="AG102" s="3">
        <f>IF(AG$3=0,0,INDEX(Sheet1!RawDataCols,$C102,AG$5)*$R102)</f>
        <v>0</v>
      </c>
      <c r="AH102" s="3">
        <f>IF(AH$3=0,0,INDEX(Sheet1!RawDataCols,$C102,AH$5)*$R102)</f>
        <v>0</v>
      </c>
      <c r="AI102" s="3">
        <f>IF(AI$3=0,0,INDEX(Sheet1!RawDataCols,$C102,AI$5)*$R102)</f>
        <v>0</v>
      </c>
      <c r="AJ102" s="3">
        <f>IF(AJ$3=0,0,INDEX(Sheet1!RawDataCols,$C102,AJ$5)*$R102)</f>
        <v>0</v>
      </c>
      <c r="AK102" s="3">
        <f>IF(AK$3=0,0,INDEX(Sheet1!RawDataCols,$C102,AK$5)*$R102)</f>
        <v>0</v>
      </c>
      <c r="AL102" s="3">
        <f>IF(AL$3=0,0,INDEX(Sheet1!RawDataCols,$C102,AL$5)*$R102)</f>
        <v>0</v>
      </c>
      <c r="AM102" s="3">
        <f>IF(AM$3=0,0,INDEX(Sheet1!RawDataCols,$C102,AM$5)*$R102)</f>
        <v>0</v>
      </c>
      <c r="AN102" s="3">
        <f>IF(AN$3=0,0,INDEX(Sheet1!RawDataCols,$C102,AN$5)*$R102)</f>
        <v>0</v>
      </c>
      <c r="AO102" s="3">
        <f>IF(AO$3=0,0,INDEX(Sheet1!RawDataCols,$C102,AO$5)*$R102)</f>
        <v>0</v>
      </c>
      <c r="AP102" s="3">
        <f>IF(AP$3=0,0,INDEX(Sheet1!RawDataCols,$C102,AP$5)*$R102)</f>
        <v>0</v>
      </c>
      <c r="AQ102" s="3">
        <f>IF(AQ$3=0,0,INDEX(Sheet1!RawDataCols,$C102,AQ$5)*$R102)</f>
        <v>40.99</v>
      </c>
      <c r="AR102" s="3">
        <f>IF(AR$3=0,0,INDEX(Sheet1!RawDataCols,$C102,AR$5)*$R102)</f>
        <v>65.45</v>
      </c>
      <c r="AS102" s="3">
        <f>IF(AS$3=0,0,INDEX(Sheet1!RawDataCols,$C102,AS$5)*$R102)</f>
        <v>0</v>
      </c>
      <c r="AT102" s="3">
        <f>IF(AT$3=0,0,INDEX(Sheet1!RawDataCols,$C102,AT$5)*$R102)</f>
        <v>40.99</v>
      </c>
      <c r="AU102" s="3">
        <f>IF(AU$3=0,0,INDEX(Sheet1!RawDataCols,$C102,AU$5)*$R102)</f>
        <v>0</v>
      </c>
      <c r="AV102" s="3">
        <f>IF(AV$3=0,0,INDEX(Sheet1!RawDataCols,$C102,AV$5)*$R102)</f>
        <v>0</v>
      </c>
      <c r="AW102" s="3">
        <f>IF(AW$3=0,0,INDEX(Sheet1!RawDataCols,$C102,AW$5)*$R102)</f>
        <v>40.99</v>
      </c>
      <c r="AX102" s="3">
        <f>IF(AX$3=0,0,INDEX(Sheet1!RawDataCols,$C102,AX$5)*$R102)</f>
        <v>0</v>
      </c>
      <c r="AY102" s="3">
        <f>IF(AY$3=0,0,INDEX(Sheet1!RawDataCols,$C102,AY$5)*$R102)</f>
        <v>0</v>
      </c>
      <c r="AZ102" s="3">
        <f>IF(AZ$3=0,0,INDEX(Sheet1!RawDataCols,$C102,AZ$5)*$R102)</f>
        <v>0</v>
      </c>
      <c r="BA102" s="3">
        <f>IF(BA$3=0,0,INDEX(Sheet1!RawDataCols,$C102,BA$5)*$R102)</f>
        <v>0</v>
      </c>
      <c r="BB102" s="3">
        <f>IF(BB$3=0,0,INDEX(Sheet1!RawDataCols,$C102,BB$5)*$R102)</f>
        <v>0</v>
      </c>
      <c r="BC102" s="3">
        <f>IF(BC$3=0,0,INDEX(Sheet1!RawDataCols,$C102,BC$5)*$R102)</f>
        <v>0</v>
      </c>
      <c r="BD102" s="3">
        <f>IF(BD$3=0,0,INDEX(Sheet1!RawDataCols,$C102,BD$5)*$R102)</f>
        <v>361.83</v>
      </c>
      <c r="BE102" s="3">
        <f>IF(BE$3=0,0,INDEX(Sheet1!RawDataCols,$C102,BE$5)*$R102)</f>
        <v>0</v>
      </c>
      <c r="BF102" s="3">
        <f>IF(BF$3=0,0,INDEX(Sheet1!RawDataCols,$C102,BF$5)*$R102)</f>
        <v>0</v>
      </c>
      <c r="BG102" s="179">
        <f>IF(BG$3=0,0,INDEX(Sheet1!RawDataCols,$C102,BG$5)*$R102)</f>
        <v>361.83</v>
      </c>
      <c r="BH102" s="33">
        <f t="shared" si="27"/>
        <v>64.540000000000006</v>
      </c>
      <c r="BI102" s="33">
        <f t="shared" si="28"/>
        <v>122.97</v>
      </c>
      <c r="BJ102" s="33">
        <f t="shared" si="29"/>
        <v>501.37</v>
      </c>
      <c r="BK102" s="3">
        <f>IF(BK$3=0,0,INDEX(Sheet1!RawDataCols,$C102,BK$5)*$R102)</f>
        <v>7.6856249999999999</v>
      </c>
      <c r="BL102" s="3">
        <f>IF(BL$3=0,0,INDEX(Sheet1!RawDataCols,$C102,BL$5)*$R102)</f>
        <v>49.320625</v>
      </c>
      <c r="BM102" s="3">
        <f>IF(BM$3=0,0,INDEX(Sheet1!RawDataCols,$C102,BM$5)*$R102)</f>
        <v>74.431875000000005</v>
      </c>
      <c r="BN102" s="3">
        <f>IF(BN$3=0,0,INDEX(Sheet1!RawDataCols,$C102,BN$5)*$R102)</f>
        <v>72.655625000000001</v>
      </c>
      <c r="BO102" s="3">
        <f>IF(BO$3=0,0,INDEX(Sheet1!RawDataCols,$C102,BO$5)*$R102)</f>
        <v>17.715624999999999</v>
      </c>
      <c r="BP102" s="3">
        <f>IF(BP$3=0,0,INDEX(Sheet1!RawDataCols,$C102,BP$5)*$R102)</f>
        <v>715.04</v>
      </c>
      <c r="BQ102" s="3">
        <f t="shared" si="30"/>
        <v>64.540000000000006</v>
      </c>
      <c r="BR102" s="3">
        <f t="shared" si="31"/>
        <v>0</v>
      </c>
      <c r="BS102" s="3">
        <f t="shared" si="32"/>
        <v>0</v>
      </c>
      <c r="BT102" s="3">
        <f t="shared" si="33"/>
        <v>0</v>
      </c>
      <c r="BU102" s="3" t="str">
        <f>INDEX(Sheet1!$BS$2:$BS$1000,MATCH($A102,Sheet1!$A$2:$A$1000,0))</f>
        <v>12</v>
      </c>
      <c r="BV102" s="3">
        <f>INDEX(Sheet1!$BT$2:$BT$1000,MATCH($A102,Sheet1!$A$2:$A$1000,0))</f>
        <v>0</v>
      </c>
    </row>
    <row r="103" spans="1:74" x14ac:dyDescent="0.2">
      <c r="A103" s="11" t="s">
        <v>634</v>
      </c>
      <c r="B103" s="3">
        <f>MATCH($A103,Sheet1!ACCOUNTNO,0)</f>
        <v>139</v>
      </c>
      <c r="C103" s="3">
        <f t="shared" si="24"/>
        <v>139</v>
      </c>
      <c r="D103" s="3" t="str">
        <f>IF(D$3=0,0,INDEX(Sheet1!RawDataCols,$C103,D$5))</f>
        <v>25160G12</v>
      </c>
      <c r="E103" s="3" t="str">
        <f>IF(E$3=0,0,INDEX(Sheet1!RawDataCols,$C103,E$5))</f>
        <v xml:space="preserve">25160          </v>
      </c>
      <c r="F103" s="3" t="str">
        <f>IF(F$3=0,0,INDEX(Sheet1!RawDataCols,$C103,F$5))</f>
        <v xml:space="preserve">G12            </v>
      </c>
      <c r="G103" s="3" t="str">
        <f>IF(G$3=0,0,INDEX(Sheet1!RawDataCols,$C103,G$5))</f>
        <v xml:space="preserve">               </v>
      </c>
      <c r="H103" s="3" t="str">
        <f>IF(H$3=0,0,INDEX(Sheet1!RawDataCols,$C103,H$5))</f>
        <v xml:space="preserve">               </v>
      </c>
      <c r="I103" s="3" t="str">
        <f>IF(I$3=0,0,INDEX(Sheet1!RawDataCols,$C103,I$5))</f>
        <v xml:space="preserve">               </v>
      </c>
      <c r="J103" s="3" t="str">
        <f>IF(J$3=0,0,INDEX(Sheet1!RawDataCols,$C103,J$5))</f>
        <v xml:space="preserve">               </v>
      </c>
      <c r="K103" s="3" t="str">
        <f>IF(K$3=0,0,INDEX(Sheet1!RawDataCols,$C103,K$5))</f>
        <v xml:space="preserve">               </v>
      </c>
      <c r="L103" s="3" t="str">
        <f>IF(L$3=0,0,INDEX(Sheet1!RawDataCols,$C103,L$5))</f>
        <v xml:space="preserve">               </v>
      </c>
      <c r="M103" s="3" t="str">
        <f>IF(M$3=0,0,INDEX(Sheet1!RawDataCols,$C103,M$5))</f>
        <v xml:space="preserve">F012  </v>
      </c>
      <c r="N103" s="3" t="str">
        <f>IF(N$3=0,0,INDEX(Sheet1!RawDataCols,$C103,N$5))</f>
        <v>Entertainment - FBT-TAR</v>
      </c>
      <c r="O103" s="3">
        <f>INDEX(Sheet1!RawDataCols,$C103,O$5)</f>
        <v>13</v>
      </c>
      <c r="P103" s="3" t="str">
        <f>INDEX(Sheet1!RawDataCols,$C103,P$5)</f>
        <v>Cost and Expenses</v>
      </c>
      <c r="Q103" s="3" t="str">
        <f>IF(Q$3=0,0,INDEX(Sheet1!RawDataCols,$C103,Q$5))</f>
        <v>I</v>
      </c>
      <c r="R103" s="3">
        <f t="shared" si="25"/>
        <v>1</v>
      </c>
      <c r="S103" s="3">
        <f t="shared" si="26"/>
        <v>-1</v>
      </c>
      <c r="T103" s="3">
        <f>IF(T$3=0,0,INDEX(Sheet1!RawDataCols,$C103,T$5)*$R103)</f>
        <v>0</v>
      </c>
      <c r="U103" s="3">
        <f>IF(U$3=0,0,INDEX(Sheet1!RawDataCols,$C103,U$5)*$R103)</f>
        <v>0</v>
      </c>
      <c r="V103" s="3">
        <f>IF(V$3=0,0,INDEX(Sheet1!RawDataCols,$C103,V$5)*$R103)</f>
        <v>0</v>
      </c>
      <c r="W103" s="3">
        <f>IF(W$3=0,0,INDEX(Sheet1!RawDataCols,$C103,W$5)*$R103)</f>
        <v>74.09</v>
      </c>
      <c r="X103" s="3">
        <f>IF(X$3=0,0,INDEX(Sheet1!RawDataCols,$C103,X$5)*$R103)</f>
        <v>211.36</v>
      </c>
      <c r="Y103" s="3">
        <f>IF(Y$3=0,0,INDEX(Sheet1!RawDataCols,$C103,Y$5)*$R103)</f>
        <v>0</v>
      </c>
      <c r="Z103" s="3">
        <f>IF(Z$3=0,0,INDEX(Sheet1!RawDataCols,$C103,Z$5)*$R103)</f>
        <v>0</v>
      </c>
      <c r="AA103" s="3">
        <f>IF(AA$3=0,0,INDEX(Sheet1!RawDataCols,$C103,AA$5)*$R103)</f>
        <v>0</v>
      </c>
      <c r="AB103" s="3">
        <f>IF(AB$3=0,0,INDEX(Sheet1!RawDataCols,$C103,AB$5)*$R103)</f>
        <v>0</v>
      </c>
      <c r="AC103" s="3">
        <f>IF(AC$3=0,0,INDEX(Sheet1!RawDataCols,$C103,AC$5)*$R103)</f>
        <v>0</v>
      </c>
      <c r="AD103" s="3">
        <f>IF(AD$3=0,0,INDEX(Sheet1!RawDataCols,$C103,AD$5)*$R103)</f>
        <v>0</v>
      </c>
      <c r="AE103" s="3">
        <f>IF(AE$3=0,0,INDEX(Sheet1!RawDataCols,$C103,AE$5)*$R103)</f>
        <v>0</v>
      </c>
      <c r="AF103" s="3">
        <f>IF(AF$3=0,0,INDEX(Sheet1!RawDataCols,$C103,AF$5)*$R103)</f>
        <v>0</v>
      </c>
      <c r="AG103" s="3">
        <f>IF(AG$3=0,0,INDEX(Sheet1!RawDataCols,$C103,AG$5)*$R103)</f>
        <v>0</v>
      </c>
      <c r="AH103" s="3">
        <f>IF(AH$3=0,0,INDEX(Sheet1!RawDataCols,$C103,AH$5)*$R103)</f>
        <v>0</v>
      </c>
      <c r="AI103" s="3">
        <f>IF(AI$3=0,0,INDEX(Sheet1!RawDataCols,$C103,AI$5)*$R103)</f>
        <v>130</v>
      </c>
      <c r="AJ103" s="3">
        <f>IF(AJ$3=0,0,INDEX(Sheet1!RawDataCols,$C103,AJ$5)*$R103)</f>
        <v>0</v>
      </c>
      <c r="AK103" s="3">
        <f>IF(AK$3=0,0,INDEX(Sheet1!RawDataCols,$C103,AK$5)*$R103)</f>
        <v>0</v>
      </c>
      <c r="AL103" s="3">
        <f>IF(AL$3=0,0,INDEX(Sheet1!RawDataCols,$C103,AL$5)*$R103)</f>
        <v>0</v>
      </c>
      <c r="AM103" s="3">
        <f>IF(AM$3=0,0,INDEX(Sheet1!RawDataCols,$C103,AM$5)*$R103)</f>
        <v>0</v>
      </c>
      <c r="AN103" s="3">
        <f>IF(AN$3=0,0,INDEX(Sheet1!RawDataCols,$C103,AN$5)*$R103)</f>
        <v>0</v>
      </c>
      <c r="AO103" s="3">
        <f>IF(AO$3=0,0,INDEX(Sheet1!RawDataCols,$C103,AO$5)*$R103)</f>
        <v>0</v>
      </c>
      <c r="AP103" s="3">
        <f>IF(AP$3=0,0,INDEX(Sheet1!RawDataCols,$C103,AP$5)*$R103)</f>
        <v>91.58</v>
      </c>
      <c r="AQ103" s="3">
        <f>IF(AQ$3=0,0,INDEX(Sheet1!RawDataCols,$C103,AQ$5)*$R103)</f>
        <v>27.39</v>
      </c>
      <c r="AR103" s="3">
        <f>IF(AR$3=0,0,INDEX(Sheet1!RawDataCols,$C103,AR$5)*$R103)</f>
        <v>65.45</v>
      </c>
      <c r="AS103" s="3">
        <f>IF(AS$3=0,0,INDEX(Sheet1!RawDataCols,$C103,AS$5)*$R103)</f>
        <v>0</v>
      </c>
      <c r="AT103" s="3">
        <f>IF(AT$3=0,0,INDEX(Sheet1!RawDataCols,$C103,AT$5)*$R103)</f>
        <v>27.39</v>
      </c>
      <c r="AU103" s="3">
        <f>IF(AU$3=0,0,INDEX(Sheet1!RawDataCols,$C103,AU$5)*$R103)</f>
        <v>0</v>
      </c>
      <c r="AV103" s="3">
        <f>IF(AV$3=0,0,INDEX(Sheet1!RawDataCols,$C103,AV$5)*$R103)</f>
        <v>677.64</v>
      </c>
      <c r="AW103" s="3">
        <f>IF(AW$3=0,0,INDEX(Sheet1!RawDataCols,$C103,AW$5)*$R103)</f>
        <v>27.39</v>
      </c>
      <c r="AX103" s="3">
        <f>IF(AX$3=0,0,INDEX(Sheet1!RawDataCols,$C103,AX$5)*$R103)</f>
        <v>0</v>
      </c>
      <c r="AY103" s="3">
        <f>IF(AY$3=0,0,INDEX(Sheet1!RawDataCols,$C103,AY$5)*$R103)</f>
        <v>0</v>
      </c>
      <c r="AZ103" s="3">
        <f>IF(AZ$3=0,0,INDEX(Sheet1!RawDataCols,$C103,AZ$5)*$R103)</f>
        <v>0</v>
      </c>
      <c r="BA103" s="3">
        <f>IF(BA$3=0,0,INDEX(Sheet1!RawDataCols,$C103,BA$5)*$R103)</f>
        <v>0</v>
      </c>
      <c r="BB103" s="3">
        <f>IF(BB$3=0,0,INDEX(Sheet1!RawDataCols,$C103,BB$5)*$R103)</f>
        <v>0</v>
      </c>
      <c r="BC103" s="3">
        <f>IF(BC$3=0,0,INDEX(Sheet1!RawDataCols,$C103,BC$5)*$R103)</f>
        <v>0</v>
      </c>
      <c r="BD103" s="3">
        <f>IF(BD$3=0,0,INDEX(Sheet1!RawDataCols,$C103,BD$5)*$R103)</f>
        <v>51.82</v>
      </c>
      <c r="BE103" s="3">
        <f>IF(BE$3=0,0,INDEX(Sheet1!RawDataCols,$C103,BE$5)*$R103)</f>
        <v>0</v>
      </c>
      <c r="BF103" s="3">
        <f>IF(BF$3=0,0,INDEX(Sheet1!RawDataCols,$C103,BF$5)*$R103)</f>
        <v>0</v>
      </c>
      <c r="BG103" s="179">
        <f>IF(BG$3=0,0,INDEX(Sheet1!RawDataCols,$C103,BG$5)*$R103)</f>
        <v>51.82</v>
      </c>
      <c r="BH103" s="33">
        <f t="shared" si="27"/>
        <v>980.57999999999993</v>
      </c>
      <c r="BI103" s="33">
        <f t="shared" si="28"/>
        <v>82.17</v>
      </c>
      <c r="BJ103" s="33">
        <f t="shared" si="29"/>
        <v>321.36</v>
      </c>
      <c r="BK103" s="3">
        <f>IF(BK$3=0,0,INDEX(Sheet1!RawDataCols,$C103,BK$5)*$R103)</f>
        <v>5.1356250000000001</v>
      </c>
      <c r="BL103" s="3">
        <f>IF(BL$3=0,0,INDEX(Sheet1!RawDataCols,$C103,BL$5)*$R103)</f>
        <v>32.349375000000002</v>
      </c>
      <c r="BM103" s="3">
        <f>IF(BM$3=0,0,INDEX(Sheet1!RawDataCols,$C103,BM$5)*$R103)</f>
        <v>23.818124999999998</v>
      </c>
      <c r="BN103" s="3">
        <f>IF(BN$3=0,0,INDEX(Sheet1!RawDataCols,$C103,BN$5)*$R103)</f>
        <v>2.7131249999999998</v>
      </c>
      <c r="BO103" s="3">
        <f>IF(BO$3=0,0,INDEX(Sheet1!RawDataCols,$C103,BO$5)*$R103)</f>
        <v>28.408750000000001</v>
      </c>
      <c r="BP103" s="3">
        <f>IF(BP$3=0,0,INDEX(Sheet1!RawDataCols,$C103,BP$5)*$R103)</f>
        <v>313.5</v>
      </c>
      <c r="BQ103" s="3">
        <f t="shared" si="30"/>
        <v>211.36</v>
      </c>
      <c r="BR103" s="3">
        <f t="shared" si="31"/>
        <v>0</v>
      </c>
      <c r="BS103" s="3">
        <f t="shared" si="32"/>
        <v>91.58</v>
      </c>
      <c r="BT103" s="3">
        <f t="shared" si="33"/>
        <v>769.22</v>
      </c>
      <c r="BU103" s="3" t="str">
        <f>INDEX(Sheet1!$BS$2:$BS$1000,MATCH($A103,Sheet1!$A$2:$A$1000,0))</f>
        <v>12</v>
      </c>
      <c r="BV103" s="3">
        <f>INDEX(Sheet1!$BT$2:$BT$1000,MATCH($A103,Sheet1!$A$2:$A$1000,0))</f>
        <v>769.22</v>
      </c>
    </row>
    <row r="104" spans="1:74" x14ac:dyDescent="0.2">
      <c r="A104" s="11" t="s">
        <v>635</v>
      </c>
      <c r="B104" s="3">
        <f>MATCH($A104,Sheet1!ACCOUNTNO,0)</f>
        <v>140</v>
      </c>
      <c r="C104" s="3">
        <f t="shared" si="24"/>
        <v>140</v>
      </c>
      <c r="D104" s="3" t="str">
        <f>IF(D$3=0,0,INDEX(Sheet1!RawDataCols,$C104,D$5))</f>
        <v>25180G12</v>
      </c>
      <c r="E104" s="3" t="str">
        <f>IF(E$3=0,0,INDEX(Sheet1!RawDataCols,$C104,E$5))</f>
        <v xml:space="preserve">25180          </v>
      </c>
      <c r="F104" s="3" t="str">
        <f>IF(F$3=0,0,INDEX(Sheet1!RawDataCols,$C104,F$5))</f>
        <v xml:space="preserve">G12            </v>
      </c>
      <c r="G104" s="3" t="str">
        <f>IF(G$3=0,0,INDEX(Sheet1!RawDataCols,$C104,G$5))</f>
        <v xml:space="preserve">               </v>
      </c>
      <c r="H104" s="3" t="str">
        <f>IF(H$3=0,0,INDEX(Sheet1!RawDataCols,$C104,H$5))</f>
        <v xml:space="preserve">               </v>
      </c>
      <c r="I104" s="3" t="str">
        <f>IF(I$3=0,0,INDEX(Sheet1!RawDataCols,$C104,I$5))</f>
        <v xml:space="preserve">               </v>
      </c>
      <c r="J104" s="3" t="str">
        <f>IF(J$3=0,0,INDEX(Sheet1!RawDataCols,$C104,J$5))</f>
        <v xml:space="preserve">               </v>
      </c>
      <c r="K104" s="3" t="str">
        <f>IF(K$3=0,0,INDEX(Sheet1!RawDataCols,$C104,K$5))</f>
        <v xml:space="preserve">               </v>
      </c>
      <c r="L104" s="3" t="str">
        <f>IF(L$3=0,0,INDEX(Sheet1!RawDataCols,$C104,L$5))</f>
        <v xml:space="preserve">               </v>
      </c>
      <c r="M104" s="3" t="str">
        <f>IF(M$3=0,0,INDEX(Sheet1!RawDataCols,$C104,M$5))</f>
        <v xml:space="preserve">F012  </v>
      </c>
      <c r="N104" s="3" t="str">
        <f>IF(N$3=0,0,INDEX(Sheet1!RawDataCols,$C104,N$5))</f>
        <v>Prizes-TAR</v>
      </c>
      <c r="O104" s="3">
        <f>INDEX(Sheet1!RawDataCols,$C104,O$5)</f>
        <v>13</v>
      </c>
      <c r="P104" s="3" t="str">
        <f>INDEX(Sheet1!RawDataCols,$C104,P$5)</f>
        <v>Cost and Expenses</v>
      </c>
      <c r="Q104" s="3" t="str">
        <f>IF(Q$3=0,0,INDEX(Sheet1!RawDataCols,$C104,Q$5))</f>
        <v>I</v>
      </c>
      <c r="R104" s="3">
        <f t="shared" si="25"/>
        <v>1</v>
      </c>
      <c r="S104" s="3">
        <f t="shared" si="26"/>
        <v>-1</v>
      </c>
      <c r="T104" s="3">
        <f>IF(T$3=0,0,INDEX(Sheet1!RawDataCols,$C104,T$5)*$R104)</f>
        <v>0</v>
      </c>
      <c r="U104" s="3">
        <f>IF(U$3=0,0,INDEX(Sheet1!RawDataCols,$C104,U$5)*$R104)</f>
        <v>0</v>
      </c>
      <c r="V104" s="3">
        <f>IF(V$3=0,0,INDEX(Sheet1!RawDataCols,$C104,V$5)*$R104)</f>
        <v>0</v>
      </c>
      <c r="W104" s="3">
        <f>IF(W$3=0,0,INDEX(Sheet1!RawDataCols,$C104,W$5)*$R104)</f>
        <v>0</v>
      </c>
      <c r="X104" s="3">
        <f>IF(X$3=0,0,INDEX(Sheet1!RawDataCols,$C104,X$5)*$R104)</f>
        <v>0</v>
      </c>
      <c r="Y104" s="3">
        <f>IF(Y$3=0,0,INDEX(Sheet1!RawDataCols,$C104,Y$5)*$R104)</f>
        <v>0</v>
      </c>
      <c r="Z104" s="3">
        <f>IF(Z$3=0,0,INDEX(Sheet1!RawDataCols,$C104,Z$5)*$R104)</f>
        <v>0</v>
      </c>
      <c r="AA104" s="3">
        <f>IF(AA$3=0,0,INDEX(Sheet1!RawDataCols,$C104,AA$5)*$R104)</f>
        <v>0</v>
      </c>
      <c r="AB104" s="3">
        <f>IF(AB$3=0,0,INDEX(Sheet1!RawDataCols,$C104,AB$5)*$R104)</f>
        <v>0</v>
      </c>
      <c r="AC104" s="3">
        <f>IF(AC$3=0,0,INDEX(Sheet1!RawDataCols,$C104,AC$5)*$R104)</f>
        <v>0</v>
      </c>
      <c r="AD104" s="3">
        <f>IF(AD$3=0,0,INDEX(Sheet1!RawDataCols,$C104,AD$5)*$R104)</f>
        <v>0</v>
      </c>
      <c r="AE104" s="3">
        <f>IF(AE$3=0,0,INDEX(Sheet1!RawDataCols,$C104,AE$5)*$R104)</f>
        <v>0</v>
      </c>
      <c r="AF104" s="3">
        <f>IF(AF$3=0,0,INDEX(Sheet1!RawDataCols,$C104,AF$5)*$R104)</f>
        <v>0</v>
      </c>
      <c r="AG104" s="3">
        <f>IF(AG$3=0,0,INDEX(Sheet1!RawDataCols,$C104,AG$5)*$R104)</f>
        <v>0</v>
      </c>
      <c r="AH104" s="3">
        <f>IF(AH$3=0,0,INDEX(Sheet1!RawDataCols,$C104,AH$5)*$R104)</f>
        <v>0</v>
      </c>
      <c r="AI104" s="3">
        <f>IF(AI$3=0,0,INDEX(Sheet1!RawDataCols,$C104,AI$5)*$R104)</f>
        <v>0</v>
      </c>
      <c r="AJ104" s="3">
        <f>IF(AJ$3=0,0,INDEX(Sheet1!RawDataCols,$C104,AJ$5)*$R104)</f>
        <v>0</v>
      </c>
      <c r="AK104" s="3">
        <f>IF(AK$3=0,0,INDEX(Sheet1!RawDataCols,$C104,AK$5)*$R104)</f>
        <v>0</v>
      </c>
      <c r="AL104" s="3">
        <f>IF(AL$3=0,0,INDEX(Sheet1!RawDataCols,$C104,AL$5)*$R104)</f>
        <v>0</v>
      </c>
      <c r="AM104" s="3">
        <f>IF(AM$3=0,0,INDEX(Sheet1!RawDataCols,$C104,AM$5)*$R104)</f>
        <v>0</v>
      </c>
      <c r="AN104" s="3">
        <f>IF(AN$3=0,0,INDEX(Sheet1!RawDataCols,$C104,AN$5)*$R104)</f>
        <v>0</v>
      </c>
      <c r="AO104" s="3">
        <f>IF(AO$3=0,0,INDEX(Sheet1!RawDataCols,$C104,AO$5)*$R104)</f>
        <v>0</v>
      </c>
      <c r="AP104" s="3">
        <f>IF(AP$3=0,0,INDEX(Sheet1!RawDataCols,$C104,AP$5)*$R104)</f>
        <v>0</v>
      </c>
      <c r="AQ104" s="3">
        <f>IF(AQ$3=0,0,INDEX(Sheet1!RawDataCols,$C104,AQ$5)*$R104)</f>
        <v>0</v>
      </c>
      <c r="AR104" s="3">
        <f>IF(AR$3=0,0,INDEX(Sheet1!RawDataCols,$C104,AR$5)*$R104)</f>
        <v>0</v>
      </c>
      <c r="AS104" s="3">
        <f>IF(AS$3=0,0,INDEX(Sheet1!RawDataCols,$C104,AS$5)*$R104)</f>
        <v>0</v>
      </c>
      <c r="AT104" s="3">
        <f>IF(AT$3=0,0,INDEX(Sheet1!RawDataCols,$C104,AT$5)*$R104)</f>
        <v>0</v>
      </c>
      <c r="AU104" s="3">
        <f>IF(AU$3=0,0,INDEX(Sheet1!RawDataCols,$C104,AU$5)*$R104)</f>
        <v>0</v>
      </c>
      <c r="AV104" s="3">
        <f>IF(AV$3=0,0,INDEX(Sheet1!RawDataCols,$C104,AV$5)*$R104)</f>
        <v>0</v>
      </c>
      <c r="AW104" s="3">
        <f>IF(AW$3=0,0,INDEX(Sheet1!RawDataCols,$C104,AW$5)*$R104)</f>
        <v>0</v>
      </c>
      <c r="AX104" s="3">
        <f>IF(AX$3=0,0,INDEX(Sheet1!RawDataCols,$C104,AX$5)*$R104)</f>
        <v>0</v>
      </c>
      <c r="AY104" s="3">
        <f>IF(AY$3=0,0,INDEX(Sheet1!RawDataCols,$C104,AY$5)*$R104)</f>
        <v>0</v>
      </c>
      <c r="AZ104" s="3">
        <f>IF(AZ$3=0,0,INDEX(Sheet1!RawDataCols,$C104,AZ$5)*$R104)</f>
        <v>0</v>
      </c>
      <c r="BA104" s="3">
        <f>IF(BA$3=0,0,INDEX(Sheet1!RawDataCols,$C104,BA$5)*$R104)</f>
        <v>0</v>
      </c>
      <c r="BB104" s="3">
        <f>IF(BB$3=0,0,INDEX(Sheet1!RawDataCols,$C104,BB$5)*$R104)</f>
        <v>0</v>
      </c>
      <c r="BC104" s="3">
        <f>IF(BC$3=0,0,INDEX(Sheet1!RawDataCols,$C104,BC$5)*$R104)</f>
        <v>0</v>
      </c>
      <c r="BD104" s="3">
        <f>IF(BD$3=0,0,INDEX(Sheet1!RawDataCols,$C104,BD$5)*$R104)</f>
        <v>0</v>
      </c>
      <c r="BE104" s="3">
        <f>IF(BE$3=0,0,INDEX(Sheet1!RawDataCols,$C104,BE$5)*$R104)</f>
        <v>0</v>
      </c>
      <c r="BF104" s="3">
        <f>IF(BF$3=0,0,INDEX(Sheet1!RawDataCols,$C104,BF$5)*$R104)</f>
        <v>0</v>
      </c>
      <c r="BG104" s="179">
        <f>IF(BG$3=0,0,INDEX(Sheet1!RawDataCols,$C104,BG$5)*$R104)</f>
        <v>0</v>
      </c>
      <c r="BH104" s="33">
        <f t="shared" si="27"/>
        <v>0</v>
      </c>
      <c r="BI104" s="33">
        <f t="shared" si="28"/>
        <v>0</v>
      </c>
      <c r="BJ104" s="33">
        <f t="shared" si="29"/>
        <v>0</v>
      </c>
      <c r="BK104" s="3">
        <f>IF(BK$3=0,0,INDEX(Sheet1!RawDataCols,$C104,BK$5)*$R104)</f>
        <v>0</v>
      </c>
      <c r="BL104" s="3">
        <f>IF(BL$3=0,0,INDEX(Sheet1!RawDataCols,$C104,BL$5)*$R104)</f>
        <v>0</v>
      </c>
      <c r="BM104" s="3">
        <f>IF(BM$3=0,0,INDEX(Sheet1!RawDataCols,$C104,BM$5)*$R104)</f>
        <v>62.5</v>
      </c>
      <c r="BN104" s="3">
        <f>IF(BN$3=0,0,INDEX(Sheet1!RawDataCols,$C104,BN$5)*$R104)</f>
        <v>62.5</v>
      </c>
      <c r="BO104" s="3">
        <f>IF(BO$3=0,0,INDEX(Sheet1!RawDataCols,$C104,BO$5)*$R104)</f>
        <v>31.25</v>
      </c>
      <c r="BP104" s="3">
        <f>IF(BP$3=0,0,INDEX(Sheet1!RawDataCols,$C104,BP$5)*$R104)</f>
        <v>0</v>
      </c>
      <c r="BQ104" s="3">
        <f t="shared" si="30"/>
        <v>0</v>
      </c>
      <c r="BR104" s="3">
        <f t="shared" si="31"/>
        <v>0</v>
      </c>
      <c r="BS104" s="3">
        <f t="shared" si="32"/>
        <v>0</v>
      </c>
      <c r="BT104" s="3">
        <f t="shared" si="33"/>
        <v>0</v>
      </c>
      <c r="BU104" s="3" t="str">
        <f>INDEX(Sheet1!$BS$2:$BS$1000,MATCH($A104,Sheet1!$A$2:$A$1000,0))</f>
        <v>12</v>
      </c>
      <c r="BV104" s="3">
        <f>INDEX(Sheet1!$BT$2:$BT$1000,MATCH($A104,Sheet1!$A$2:$A$1000,0))</f>
        <v>0</v>
      </c>
    </row>
    <row r="105" spans="1:74" x14ac:dyDescent="0.2">
      <c r="A105" s="269" t="s">
        <v>636</v>
      </c>
      <c r="B105" s="3" t="e">
        <f>MATCH($A105,Sheet1!ACCOUNTNO,0)</f>
        <v>#N/A</v>
      </c>
      <c r="C105" s="3">
        <f t="shared" ref="C105:C136" si="34">IF(ISNA($B105),65000,$B105)</f>
        <v>65000</v>
      </c>
      <c r="D105" s="3">
        <f>IF(D$3=0,0,INDEX(Sheet1!RawDataCols,$C105,D$5))</f>
        <v>0</v>
      </c>
      <c r="E105" s="3">
        <f>IF(E$3=0,0,INDEX(Sheet1!RawDataCols,$C105,E$5))</f>
        <v>0</v>
      </c>
      <c r="F105" s="3">
        <f>IF(F$3=0,0,INDEX(Sheet1!RawDataCols,$C105,F$5))</f>
        <v>0</v>
      </c>
      <c r="G105" s="3">
        <f>IF(G$3=0,0,INDEX(Sheet1!RawDataCols,$C105,G$5))</f>
        <v>0</v>
      </c>
      <c r="H105" s="3">
        <f>IF(H$3=0,0,INDEX(Sheet1!RawDataCols,$C105,H$5))</f>
        <v>0</v>
      </c>
      <c r="I105" s="3">
        <f>IF(I$3=0,0,INDEX(Sheet1!RawDataCols,$C105,I$5))</f>
        <v>0</v>
      </c>
      <c r="J105" s="3">
        <f>IF(J$3=0,0,INDEX(Sheet1!RawDataCols,$C105,J$5))</f>
        <v>0</v>
      </c>
      <c r="K105" s="3">
        <f>IF(K$3=0,0,INDEX(Sheet1!RawDataCols,$C105,K$5))</f>
        <v>0</v>
      </c>
      <c r="L105" s="3">
        <f>IF(L$3=0,0,INDEX(Sheet1!RawDataCols,$C105,L$5))</f>
        <v>0</v>
      </c>
      <c r="M105" s="3">
        <f>IF(M$3=0,0,INDEX(Sheet1!RawDataCols,$C105,M$5))</f>
        <v>0</v>
      </c>
      <c r="N105" s="3">
        <f>IF(N$3=0,0,INDEX(Sheet1!RawDataCols,$C105,N$5))</f>
        <v>0</v>
      </c>
      <c r="O105" s="3">
        <f>INDEX(Sheet1!RawDataCols,$C105,O$5)</f>
        <v>0</v>
      </c>
      <c r="P105" s="3">
        <f>INDEX(Sheet1!RawDataCols,$C105,P$5)</f>
        <v>0</v>
      </c>
      <c r="Q105" s="3">
        <f>IF(Q$3=0,0,INDEX(Sheet1!RawDataCols,$C105,Q$5))</f>
        <v>0</v>
      </c>
      <c r="R105" s="3">
        <f t="shared" ref="R105:R136" si="35">IF(OR(GL_Cat_Code=8,GL_Cat_Code=12,GL_Cat_Code=28,GL_Cat_Code=32,GL_Cat_Code=36,GL_Cat_Code=40),-1,1)</f>
        <v>1</v>
      </c>
      <c r="S105" s="3">
        <f t="shared" ref="S105:S136" si="36">IF(OR(GL_Cat_Code=8,GL_Cat_Code=12,GL_Cat_Code=28,GL_Cat_Code=32,GL_Cat_Code=36,GL_Cat_Code=40),1,-1)</f>
        <v>-1</v>
      </c>
      <c r="T105" s="3">
        <f>IF(T$3=0,0,INDEX(Sheet1!RawDataCols,$C105,T$5)*$R105)</f>
        <v>0</v>
      </c>
      <c r="U105" s="3">
        <f>IF(U$3=0,0,INDEX(Sheet1!RawDataCols,$C105,U$5)*$R105)</f>
        <v>0</v>
      </c>
      <c r="V105" s="3">
        <f>IF(V$3=0,0,INDEX(Sheet1!RawDataCols,$C105,V$5)*$R105)</f>
        <v>0</v>
      </c>
      <c r="W105" s="3">
        <f>IF(W$3=0,0,INDEX(Sheet1!RawDataCols,$C105,W$5)*$R105)</f>
        <v>0</v>
      </c>
      <c r="X105" s="3">
        <f>IF(X$3=0,0,INDEX(Sheet1!RawDataCols,$C105,X$5)*$R105)</f>
        <v>0</v>
      </c>
      <c r="Y105" s="3">
        <f>IF(Y$3=0,0,INDEX(Sheet1!RawDataCols,$C105,Y$5)*$R105)</f>
        <v>0</v>
      </c>
      <c r="Z105" s="3">
        <f>IF(Z$3=0,0,INDEX(Sheet1!RawDataCols,$C105,Z$5)*$R105)</f>
        <v>0</v>
      </c>
      <c r="AA105" s="3">
        <f>IF(AA$3=0,0,INDEX(Sheet1!RawDataCols,$C105,AA$5)*$R105)</f>
        <v>0</v>
      </c>
      <c r="AB105" s="3">
        <f>IF(AB$3=0,0,INDEX(Sheet1!RawDataCols,$C105,AB$5)*$R105)</f>
        <v>0</v>
      </c>
      <c r="AC105" s="3">
        <f>IF(AC$3=0,0,INDEX(Sheet1!RawDataCols,$C105,AC$5)*$R105)</f>
        <v>0</v>
      </c>
      <c r="AD105" s="3">
        <f>IF(AD$3=0,0,INDEX(Sheet1!RawDataCols,$C105,AD$5)*$R105)</f>
        <v>0</v>
      </c>
      <c r="AE105" s="3">
        <f>IF(AE$3=0,0,INDEX(Sheet1!RawDataCols,$C105,AE$5)*$R105)</f>
        <v>0</v>
      </c>
      <c r="AF105" s="3">
        <f>IF(AF$3=0,0,INDEX(Sheet1!RawDataCols,$C105,AF$5)*$R105)</f>
        <v>0</v>
      </c>
      <c r="AG105" s="3">
        <f>IF(AG$3=0,0,INDEX(Sheet1!RawDataCols,$C105,AG$5)*$R105)</f>
        <v>0</v>
      </c>
      <c r="AH105" s="3">
        <f>IF(AH$3=0,0,INDEX(Sheet1!RawDataCols,$C105,AH$5)*$R105)</f>
        <v>0</v>
      </c>
      <c r="AI105" s="3">
        <f>IF(AI$3=0,0,INDEX(Sheet1!RawDataCols,$C105,AI$5)*$R105)</f>
        <v>0</v>
      </c>
      <c r="AJ105" s="3">
        <f>IF(AJ$3=0,0,INDEX(Sheet1!RawDataCols,$C105,AJ$5)*$R105)</f>
        <v>0</v>
      </c>
      <c r="AK105" s="3">
        <f>IF(AK$3=0,0,INDEX(Sheet1!RawDataCols,$C105,AK$5)*$R105)</f>
        <v>0</v>
      </c>
      <c r="AL105" s="3">
        <f>IF(AL$3=0,0,INDEX(Sheet1!RawDataCols,$C105,AL$5)*$R105)</f>
        <v>0</v>
      </c>
      <c r="AM105" s="3">
        <f>IF(AM$3=0,0,INDEX(Sheet1!RawDataCols,$C105,AM$5)*$R105)</f>
        <v>0</v>
      </c>
      <c r="AN105" s="3">
        <f>IF(AN$3=0,0,INDEX(Sheet1!RawDataCols,$C105,AN$5)*$R105)</f>
        <v>0</v>
      </c>
      <c r="AO105" s="3">
        <f>IF(AO$3=0,0,INDEX(Sheet1!RawDataCols,$C105,AO$5)*$R105)</f>
        <v>0</v>
      </c>
      <c r="AP105" s="3">
        <f>IF(AP$3=0,0,INDEX(Sheet1!RawDataCols,$C105,AP$5)*$R105)</f>
        <v>0</v>
      </c>
      <c r="AQ105" s="3">
        <f>IF(AQ$3=0,0,INDEX(Sheet1!RawDataCols,$C105,AQ$5)*$R105)</f>
        <v>0</v>
      </c>
      <c r="AR105" s="3">
        <f>IF(AR$3=0,0,INDEX(Sheet1!RawDataCols,$C105,AR$5)*$R105)</f>
        <v>0</v>
      </c>
      <c r="AS105" s="3">
        <f>IF(AS$3=0,0,INDEX(Sheet1!RawDataCols,$C105,AS$5)*$R105)</f>
        <v>0</v>
      </c>
      <c r="AT105" s="3">
        <f>IF(AT$3=0,0,INDEX(Sheet1!RawDataCols,$C105,AT$5)*$R105)</f>
        <v>0</v>
      </c>
      <c r="AU105" s="3">
        <f>IF(AU$3=0,0,INDEX(Sheet1!RawDataCols,$C105,AU$5)*$R105)</f>
        <v>0</v>
      </c>
      <c r="AV105" s="3">
        <f>IF(AV$3=0,0,INDEX(Sheet1!RawDataCols,$C105,AV$5)*$R105)</f>
        <v>0</v>
      </c>
      <c r="AW105" s="3">
        <f>IF(AW$3=0,0,INDEX(Sheet1!RawDataCols,$C105,AW$5)*$R105)</f>
        <v>0</v>
      </c>
      <c r="AX105" s="3">
        <f>IF(AX$3=0,0,INDEX(Sheet1!RawDataCols,$C105,AX$5)*$R105)</f>
        <v>0</v>
      </c>
      <c r="AY105" s="3">
        <f>IF(AY$3=0,0,INDEX(Sheet1!RawDataCols,$C105,AY$5)*$R105)</f>
        <v>0</v>
      </c>
      <c r="AZ105" s="3">
        <f>IF(AZ$3=0,0,INDEX(Sheet1!RawDataCols,$C105,AZ$5)*$R105)</f>
        <v>0</v>
      </c>
      <c r="BA105" s="3">
        <f>IF(BA$3=0,0,INDEX(Sheet1!RawDataCols,$C105,BA$5)*$R105)</f>
        <v>0</v>
      </c>
      <c r="BB105" s="3">
        <f>IF(BB$3=0,0,INDEX(Sheet1!RawDataCols,$C105,BB$5)*$R105)</f>
        <v>0</v>
      </c>
      <c r="BC105" s="3">
        <f>IF(BC$3=0,0,INDEX(Sheet1!RawDataCols,$C105,BC$5)*$R105)</f>
        <v>0</v>
      </c>
      <c r="BD105" s="3">
        <f>IF(BD$3=0,0,INDEX(Sheet1!RawDataCols,$C105,BD$5)*$R105)</f>
        <v>0</v>
      </c>
      <c r="BE105" s="3">
        <f>IF(BE$3=0,0,INDEX(Sheet1!RawDataCols,$C105,BE$5)*$R105)</f>
        <v>0</v>
      </c>
      <c r="BF105" s="3">
        <f>IF(BF$3=0,0,INDEX(Sheet1!RawDataCols,$C105,BF$5)*$R105)</f>
        <v>0</v>
      </c>
      <c r="BG105" s="179">
        <f>IF(BG$3=0,0,INDEX(Sheet1!RawDataCols,$C105,BG$5)*$R105)</f>
        <v>0</v>
      </c>
      <c r="BH105" s="33">
        <f t="shared" ref="BH105:BH136" si="37">SUM(T105,U105,X105,AA105,AD105,AG105,AJ105,AM105,AP105,AS105,AV105,AY105,BB105)</f>
        <v>0</v>
      </c>
      <c r="BI105" s="33">
        <f t="shared" ref="BI105:BI136" si="38">SUM(V105,Y105,AB105,AE105,AH105,AK105,AN105,AQ105,AT105,AW105,AZ105,BC105)</f>
        <v>0</v>
      </c>
      <c r="BJ105" s="33">
        <f t="shared" ref="BJ105:BJ136" si="39">SUM(W105,Z105,AC105,AF105,AI105,AL105,AO105,AR105,AU105,AX105,BA105,BD105)+IF(Q105&lt;&gt;"I",BP105,0)</f>
        <v>0</v>
      </c>
      <c r="BK105" s="3">
        <f>IF(BK$3=0,0,INDEX(Sheet1!RawDataCols,$C105,BK$5)*$R105)</f>
        <v>0</v>
      </c>
      <c r="BL105" s="3">
        <f>IF(BL$3=0,0,INDEX(Sheet1!RawDataCols,$C105,BL$5)*$R105)</f>
        <v>0</v>
      </c>
      <c r="BM105" s="3">
        <f>IF(BM$3=0,0,INDEX(Sheet1!RawDataCols,$C105,BM$5)*$R105)</f>
        <v>0</v>
      </c>
      <c r="BN105" s="3">
        <f>IF(BN$3=0,0,INDEX(Sheet1!RawDataCols,$C105,BN$5)*$R105)</f>
        <v>0</v>
      </c>
      <c r="BO105" s="3">
        <f>IF(BO$3=0,0,INDEX(Sheet1!RawDataCols,$C105,BO$5)*$R105)</f>
        <v>0</v>
      </c>
      <c r="BP105" s="3">
        <f>IF(BP$3=0,0,INDEX(Sheet1!RawDataCols,$C105,BP$5)*$R105)</f>
        <v>0</v>
      </c>
      <c r="BQ105" s="3">
        <f t="shared" ref="BQ105:BQ136" si="40">IF($Q105="I",SUM(U105,X105,AA105),SUM(T105,U105,X105,AA105))</f>
        <v>0</v>
      </c>
      <c r="BR105" s="3">
        <f t="shared" ref="BR105:BR136" si="41">IF($Q105="I",SUM(AD105,AG105,AJ105),SUM(AD105,AG105,AJ105,BQ105))</f>
        <v>0</v>
      </c>
      <c r="BS105" s="3">
        <f t="shared" ref="BS105:BS136" si="42">IF($Q105="I",SUM(AM105,AP105,AS105),SUM(AM105,AP105,AS105,BR105))</f>
        <v>0</v>
      </c>
      <c r="BT105" s="3">
        <f t="shared" ref="BT105:BT136" si="43">IF($I105="I",SUM(AV105,AY105,BB105),SUM(AV105,AY105,BB105,BS105))</f>
        <v>0</v>
      </c>
      <c r="BU105" s="3" t="e">
        <f>INDEX(Sheet1!$BS$2:$BS$1000,MATCH($A105,Sheet1!$A$2:$A$1000,0))</f>
        <v>#N/A</v>
      </c>
      <c r="BV105" s="3" t="e">
        <f>INDEX(Sheet1!$BT$2:$BT$1000,MATCH($A105,Sheet1!$A$2:$A$1000,0))</f>
        <v>#N/A</v>
      </c>
    </row>
    <row r="106" spans="1:74" x14ac:dyDescent="0.2">
      <c r="A106" s="269" t="s">
        <v>637</v>
      </c>
      <c r="B106" s="3" t="e">
        <f>MATCH($A106,Sheet1!ACCOUNTNO,0)</f>
        <v>#N/A</v>
      </c>
      <c r="C106" s="3">
        <f t="shared" si="34"/>
        <v>65000</v>
      </c>
      <c r="D106" s="3">
        <f>IF(D$3=0,0,INDEX(Sheet1!RawDataCols,$C106,D$5))</f>
        <v>0</v>
      </c>
      <c r="E106" s="3">
        <f>IF(E$3=0,0,INDEX(Sheet1!RawDataCols,$C106,E$5))</f>
        <v>0</v>
      </c>
      <c r="F106" s="3">
        <f>IF(F$3=0,0,INDEX(Sheet1!RawDataCols,$C106,F$5))</f>
        <v>0</v>
      </c>
      <c r="G106" s="3">
        <f>IF(G$3=0,0,INDEX(Sheet1!RawDataCols,$C106,G$5))</f>
        <v>0</v>
      </c>
      <c r="H106" s="3">
        <f>IF(H$3=0,0,INDEX(Sheet1!RawDataCols,$C106,H$5))</f>
        <v>0</v>
      </c>
      <c r="I106" s="3">
        <f>IF(I$3=0,0,INDEX(Sheet1!RawDataCols,$C106,I$5))</f>
        <v>0</v>
      </c>
      <c r="J106" s="3">
        <f>IF(J$3=0,0,INDEX(Sheet1!RawDataCols,$C106,J$5))</f>
        <v>0</v>
      </c>
      <c r="K106" s="3">
        <f>IF(K$3=0,0,INDEX(Sheet1!RawDataCols,$C106,K$5))</f>
        <v>0</v>
      </c>
      <c r="L106" s="3">
        <f>IF(L$3=0,0,INDEX(Sheet1!RawDataCols,$C106,L$5))</f>
        <v>0</v>
      </c>
      <c r="M106" s="3">
        <f>IF(M$3=0,0,INDEX(Sheet1!RawDataCols,$C106,M$5))</f>
        <v>0</v>
      </c>
      <c r="N106" s="3">
        <f>IF(N$3=0,0,INDEX(Sheet1!RawDataCols,$C106,N$5))</f>
        <v>0</v>
      </c>
      <c r="O106" s="3">
        <f>INDEX(Sheet1!RawDataCols,$C106,O$5)</f>
        <v>0</v>
      </c>
      <c r="P106" s="3">
        <f>INDEX(Sheet1!RawDataCols,$C106,P$5)</f>
        <v>0</v>
      </c>
      <c r="Q106" s="3">
        <f>IF(Q$3=0,0,INDEX(Sheet1!RawDataCols,$C106,Q$5))</f>
        <v>0</v>
      </c>
      <c r="R106" s="3">
        <f t="shared" si="35"/>
        <v>1</v>
      </c>
      <c r="S106" s="3">
        <f t="shared" si="36"/>
        <v>-1</v>
      </c>
      <c r="T106" s="3">
        <f>IF(T$3=0,0,INDEX(Sheet1!RawDataCols,$C106,T$5)*$R106)</f>
        <v>0</v>
      </c>
      <c r="U106" s="3">
        <f>IF(U$3=0,0,INDEX(Sheet1!RawDataCols,$C106,U$5)*$R106)</f>
        <v>0</v>
      </c>
      <c r="V106" s="3">
        <f>IF(V$3=0,0,INDEX(Sheet1!RawDataCols,$C106,V$5)*$R106)</f>
        <v>0</v>
      </c>
      <c r="W106" s="3">
        <f>IF(W$3=0,0,INDEX(Sheet1!RawDataCols,$C106,W$5)*$R106)</f>
        <v>0</v>
      </c>
      <c r="X106" s="3">
        <f>IF(X$3=0,0,INDEX(Sheet1!RawDataCols,$C106,X$5)*$R106)</f>
        <v>0</v>
      </c>
      <c r="Y106" s="3">
        <f>IF(Y$3=0,0,INDEX(Sheet1!RawDataCols,$C106,Y$5)*$R106)</f>
        <v>0</v>
      </c>
      <c r="Z106" s="3">
        <f>IF(Z$3=0,0,INDEX(Sheet1!RawDataCols,$C106,Z$5)*$R106)</f>
        <v>0</v>
      </c>
      <c r="AA106" s="3">
        <f>IF(AA$3=0,0,INDEX(Sheet1!RawDataCols,$C106,AA$5)*$R106)</f>
        <v>0</v>
      </c>
      <c r="AB106" s="3">
        <f>IF(AB$3=0,0,INDEX(Sheet1!RawDataCols,$C106,AB$5)*$R106)</f>
        <v>0</v>
      </c>
      <c r="AC106" s="3">
        <f>IF(AC$3=0,0,INDEX(Sheet1!RawDataCols,$C106,AC$5)*$R106)</f>
        <v>0</v>
      </c>
      <c r="AD106" s="3">
        <f>IF(AD$3=0,0,INDEX(Sheet1!RawDataCols,$C106,AD$5)*$R106)</f>
        <v>0</v>
      </c>
      <c r="AE106" s="3">
        <f>IF(AE$3=0,0,INDEX(Sheet1!RawDataCols,$C106,AE$5)*$R106)</f>
        <v>0</v>
      </c>
      <c r="AF106" s="3">
        <f>IF(AF$3=0,0,INDEX(Sheet1!RawDataCols,$C106,AF$5)*$R106)</f>
        <v>0</v>
      </c>
      <c r="AG106" s="3">
        <f>IF(AG$3=0,0,INDEX(Sheet1!RawDataCols,$C106,AG$5)*$R106)</f>
        <v>0</v>
      </c>
      <c r="AH106" s="3">
        <f>IF(AH$3=0,0,INDEX(Sheet1!RawDataCols,$C106,AH$5)*$R106)</f>
        <v>0</v>
      </c>
      <c r="AI106" s="3">
        <f>IF(AI$3=0,0,INDEX(Sheet1!RawDataCols,$C106,AI$5)*$R106)</f>
        <v>0</v>
      </c>
      <c r="AJ106" s="3">
        <f>IF(AJ$3=0,0,INDEX(Sheet1!RawDataCols,$C106,AJ$5)*$R106)</f>
        <v>0</v>
      </c>
      <c r="AK106" s="3">
        <f>IF(AK$3=0,0,INDEX(Sheet1!RawDataCols,$C106,AK$5)*$R106)</f>
        <v>0</v>
      </c>
      <c r="AL106" s="3">
        <f>IF(AL$3=0,0,INDEX(Sheet1!RawDataCols,$C106,AL$5)*$R106)</f>
        <v>0</v>
      </c>
      <c r="AM106" s="3">
        <f>IF(AM$3=0,0,INDEX(Sheet1!RawDataCols,$C106,AM$5)*$R106)</f>
        <v>0</v>
      </c>
      <c r="AN106" s="3">
        <f>IF(AN$3=0,0,INDEX(Sheet1!RawDataCols,$C106,AN$5)*$R106)</f>
        <v>0</v>
      </c>
      <c r="AO106" s="3">
        <f>IF(AO$3=0,0,INDEX(Sheet1!RawDataCols,$C106,AO$5)*$R106)</f>
        <v>0</v>
      </c>
      <c r="AP106" s="3">
        <f>IF(AP$3=0,0,INDEX(Sheet1!RawDataCols,$C106,AP$5)*$R106)</f>
        <v>0</v>
      </c>
      <c r="AQ106" s="3">
        <f>IF(AQ$3=0,0,INDEX(Sheet1!RawDataCols,$C106,AQ$5)*$R106)</f>
        <v>0</v>
      </c>
      <c r="AR106" s="3">
        <f>IF(AR$3=0,0,INDEX(Sheet1!RawDataCols,$C106,AR$5)*$R106)</f>
        <v>0</v>
      </c>
      <c r="AS106" s="3">
        <f>IF(AS$3=0,0,INDEX(Sheet1!RawDataCols,$C106,AS$5)*$R106)</f>
        <v>0</v>
      </c>
      <c r="AT106" s="3">
        <f>IF(AT$3=0,0,INDEX(Sheet1!RawDataCols,$C106,AT$5)*$R106)</f>
        <v>0</v>
      </c>
      <c r="AU106" s="3">
        <f>IF(AU$3=0,0,INDEX(Sheet1!RawDataCols,$C106,AU$5)*$R106)</f>
        <v>0</v>
      </c>
      <c r="AV106" s="3">
        <f>IF(AV$3=0,0,INDEX(Sheet1!RawDataCols,$C106,AV$5)*$R106)</f>
        <v>0</v>
      </c>
      <c r="AW106" s="3">
        <f>IF(AW$3=0,0,INDEX(Sheet1!RawDataCols,$C106,AW$5)*$R106)</f>
        <v>0</v>
      </c>
      <c r="AX106" s="3">
        <f>IF(AX$3=0,0,INDEX(Sheet1!RawDataCols,$C106,AX$5)*$R106)</f>
        <v>0</v>
      </c>
      <c r="AY106" s="3">
        <f>IF(AY$3=0,0,INDEX(Sheet1!RawDataCols,$C106,AY$5)*$R106)</f>
        <v>0</v>
      </c>
      <c r="AZ106" s="3">
        <f>IF(AZ$3=0,0,INDEX(Sheet1!RawDataCols,$C106,AZ$5)*$R106)</f>
        <v>0</v>
      </c>
      <c r="BA106" s="3">
        <f>IF(BA$3=0,0,INDEX(Sheet1!RawDataCols,$C106,BA$5)*$R106)</f>
        <v>0</v>
      </c>
      <c r="BB106" s="3">
        <f>IF(BB$3=0,0,INDEX(Sheet1!RawDataCols,$C106,BB$5)*$R106)</f>
        <v>0</v>
      </c>
      <c r="BC106" s="3">
        <f>IF(BC$3=0,0,INDEX(Sheet1!RawDataCols,$C106,BC$5)*$R106)</f>
        <v>0</v>
      </c>
      <c r="BD106" s="3">
        <f>IF(BD$3=0,0,INDEX(Sheet1!RawDataCols,$C106,BD$5)*$R106)</f>
        <v>0</v>
      </c>
      <c r="BE106" s="3">
        <f>IF(BE$3=0,0,INDEX(Sheet1!RawDataCols,$C106,BE$5)*$R106)</f>
        <v>0</v>
      </c>
      <c r="BF106" s="3">
        <f>IF(BF$3=0,0,INDEX(Sheet1!RawDataCols,$C106,BF$5)*$R106)</f>
        <v>0</v>
      </c>
      <c r="BG106" s="179">
        <f>IF(BG$3=0,0,INDEX(Sheet1!RawDataCols,$C106,BG$5)*$R106)</f>
        <v>0</v>
      </c>
      <c r="BH106" s="33">
        <f t="shared" si="37"/>
        <v>0</v>
      </c>
      <c r="BI106" s="33">
        <f t="shared" si="38"/>
        <v>0</v>
      </c>
      <c r="BJ106" s="33">
        <f t="shared" si="39"/>
        <v>0</v>
      </c>
      <c r="BK106" s="3">
        <f>IF(BK$3=0,0,INDEX(Sheet1!RawDataCols,$C106,BK$5)*$R106)</f>
        <v>0</v>
      </c>
      <c r="BL106" s="3">
        <f>IF(BL$3=0,0,INDEX(Sheet1!RawDataCols,$C106,BL$5)*$R106)</f>
        <v>0</v>
      </c>
      <c r="BM106" s="3">
        <f>IF(BM$3=0,0,INDEX(Sheet1!RawDataCols,$C106,BM$5)*$R106)</f>
        <v>0</v>
      </c>
      <c r="BN106" s="3">
        <f>IF(BN$3=0,0,INDEX(Sheet1!RawDataCols,$C106,BN$5)*$R106)</f>
        <v>0</v>
      </c>
      <c r="BO106" s="3">
        <f>IF(BO$3=0,0,INDEX(Sheet1!RawDataCols,$C106,BO$5)*$R106)</f>
        <v>0</v>
      </c>
      <c r="BP106" s="3">
        <f>IF(BP$3=0,0,INDEX(Sheet1!RawDataCols,$C106,BP$5)*$R106)</f>
        <v>0</v>
      </c>
      <c r="BQ106" s="3">
        <f t="shared" si="40"/>
        <v>0</v>
      </c>
      <c r="BR106" s="3">
        <f t="shared" si="41"/>
        <v>0</v>
      </c>
      <c r="BS106" s="3">
        <f t="shared" si="42"/>
        <v>0</v>
      </c>
      <c r="BT106" s="3">
        <f t="shared" si="43"/>
        <v>0</v>
      </c>
      <c r="BU106" s="3" t="e">
        <f>INDEX(Sheet1!$BS$2:$BS$1000,MATCH($A106,Sheet1!$A$2:$A$1000,0))</f>
        <v>#N/A</v>
      </c>
      <c r="BV106" s="3" t="e">
        <f>INDEX(Sheet1!$BT$2:$BT$1000,MATCH($A106,Sheet1!$A$2:$A$1000,0))</f>
        <v>#N/A</v>
      </c>
    </row>
    <row r="107" spans="1:74" x14ac:dyDescent="0.2">
      <c r="A107" s="269" t="s">
        <v>638</v>
      </c>
      <c r="B107" s="3" t="e">
        <f>MATCH($A107,Sheet1!ACCOUNTNO,0)</f>
        <v>#N/A</v>
      </c>
      <c r="C107" s="3">
        <f t="shared" si="34"/>
        <v>65000</v>
      </c>
      <c r="D107" s="3">
        <f>IF(D$3=0,0,INDEX(Sheet1!RawDataCols,$C107,D$5))</f>
        <v>0</v>
      </c>
      <c r="E107" s="3">
        <f>IF(E$3=0,0,INDEX(Sheet1!RawDataCols,$C107,E$5))</f>
        <v>0</v>
      </c>
      <c r="F107" s="3">
        <f>IF(F$3=0,0,INDEX(Sheet1!RawDataCols,$C107,F$5))</f>
        <v>0</v>
      </c>
      <c r="G107" s="3">
        <f>IF(G$3=0,0,INDEX(Sheet1!RawDataCols,$C107,G$5))</f>
        <v>0</v>
      </c>
      <c r="H107" s="3">
        <f>IF(H$3=0,0,INDEX(Sheet1!RawDataCols,$C107,H$5))</f>
        <v>0</v>
      </c>
      <c r="I107" s="3">
        <f>IF(I$3=0,0,INDEX(Sheet1!RawDataCols,$C107,I$5))</f>
        <v>0</v>
      </c>
      <c r="J107" s="3">
        <f>IF(J$3=0,0,INDEX(Sheet1!RawDataCols,$C107,J$5))</f>
        <v>0</v>
      </c>
      <c r="K107" s="3">
        <f>IF(K$3=0,0,INDEX(Sheet1!RawDataCols,$C107,K$5))</f>
        <v>0</v>
      </c>
      <c r="L107" s="3">
        <f>IF(L$3=0,0,INDEX(Sheet1!RawDataCols,$C107,L$5))</f>
        <v>0</v>
      </c>
      <c r="M107" s="3">
        <f>IF(M$3=0,0,INDEX(Sheet1!RawDataCols,$C107,M$5))</f>
        <v>0</v>
      </c>
      <c r="N107" s="3">
        <f>IF(N$3=0,0,INDEX(Sheet1!RawDataCols,$C107,N$5))</f>
        <v>0</v>
      </c>
      <c r="O107" s="3">
        <f>INDEX(Sheet1!RawDataCols,$C107,O$5)</f>
        <v>0</v>
      </c>
      <c r="P107" s="3">
        <f>INDEX(Sheet1!RawDataCols,$C107,P$5)</f>
        <v>0</v>
      </c>
      <c r="Q107" s="3">
        <f>IF(Q$3=0,0,INDEX(Sheet1!RawDataCols,$C107,Q$5))</f>
        <v>0</v>
      </c>
      <c r="R107" s="3">
        <f t="shared" si="35"/>
        <v>1</v>
      </c>
      <c r="S107" s="3">
        <f t="shared" si="36"/>
        <v>-1</v>
      </c>
      <c r="T107" s="3">
        <f>IF(T$3=0,0,INDEX(Sheet1!RawDataCols,$C107,T$5)*$R107)</f>
        <v>0</v>
      </c>
      <c r="U107" s="3">
        <f>IF(U$3=0,0,INDEX(Sheet1!RawDataCols,$C107,U$5)*$R107)</f>
        <v>0</v>
      </c>
      <c r="V107" s="3">
        <f>IF(V$3=0,0,INDEX(Sheet1!RawDataCols,$C107,V$5)*$R107)</f>
        <v>0</v>
      </c>
      <c r="W107" s="3">
        <f>IF(W$3=0,0,INDEX(Sheet1!RawDataCols,$C107,W$5)*$R107)</f>
        <v>0</v>
      </c>
      <c r="X107" s="3">
        <f>IF(X$3=0,0,INDEX(Sheet1!RawDataCols,$C107,X$5)*$R107)</f>
        <v>0</v>
      </c>
      <c r="Y107" s="3">
        <f>IF(Y$3=0,0,INDEX(Sheet1!RawDataCols,$C107,Y$5)*$R107)</f>
        <v>0</v>
      </c>
      <c r="Z107" s="3">
        <f>IF(Z$3=0,0,INDEX(Sheet1!RawDataCols,$C107,Z$5)*$R107)</f>
        <v>0</v>
      </c>
      <c r="AA107" s="3">
        <f>IF(AA$3=0,0,INDEX(Sheet1!RawDataCols,$C107,AA$5)*$R107)</f>
        <v>0</v>
      </c>
      <c r="AB107" s="3">
        <f>IF(AB$3=0,0,INDEX(Sheet1!RawDataCols,$C107,AB$5)*$R107)</f>
        <v>0</v>
      </c>
      <c r="AC107" s="3">
        <f>IF(AC$3=0,0,INDEX(Sheet1!RawDataCols,$C107,AC$5)*$R107)</f>
        <v>0</v>
      </c>
      <c r="AD107" s="3">
        <f>IF(AD$3=0,0,INDEX(Sheet1!RawDataCols,$C107,AD$5)*$R107)</f>
        <v>0</v>
      </c>
      <c r="AE107" s="3">
        <f>IF(AE$3=0,0,INDEX(Sheet1!RawDataCols,$C107,AE$5)*$R107)</f>
        <v>0</v>
      </c>
      <c r="AF107" s="3">
        <f>IF(AF$3=0,0,INDEX(Sheet1!RawDataCols,$C107,AF$5)*$R107)</f>
        <v>0</v>
      </c>
      <c r="AG107" s="3">
        <f>IF(AG$3=0,0,INDEX(Sheet1!RawDataCols,$C107,AG$5)*$R107)</f>
        <v>0</v>
      </c>
      <c r="AH107" s="3">
        <f>IF(AH$3=0,0,INDEX(Sheet1!RawDataCols,$C107,AH$5)*$R107)</f>
        <v>0</v>
      </c>
      <c r="AI107" s="3">
        <f>IF(AI$3=0,0,INDEX(Sheet1!RawDataCols,$C107,AI$5)*$R107)</f>
        <v>0</v>
      </c>
      <c r="AJ107" s="3">
        <f>IF(AJ$3=0,0,INDEX(Sheet1!RawDataCols,$C107,AJ$5)*$R107)</f>
        <v>0</v>
      </c>
      <c r="AK107" s="3">
        <f>IF(AK$3=0,0,INDEX(Sheet1!RawDataCols,$C107,AK$5)*$R107)</f>
        <v>0</v>
      </c>
      <c r="AL107" s="3">
        <f>IF(AL$3=0,0,INDEX(Sheet1!RawDataCols,$C107,AL$5)*$R107)</f>
        <v>0</v>
      </c>
      <c r="AM107" s="3">
        <f>IF(AM$3=0,0,INDEX(Sheet1!RawDataCols,$C107,AM$5)*$R107)</f>
        <v>0</v>
      </c>
      <c r="AN107" s="3">
        <f>IF(AN$3=0,0,INDEX(Sheet1!RawDataCols,$C107,AN$5)*$R107)</f>
        <v>0</v>
      </c>
      <c r="AO107" s="3">
        <f>IF(AO$3=0,0,INDEX(Sheet1!RawDataCols,$C107,AO$5)*$R107)</f>
        <v>0</v>
      </c>
      <c r="AP107" s="3">
        <f>IF(AP$3=0,0,INDEX(Sheet1!RawDataCols,$C107,AP$5)*$R107)</f>
        <v>0</v>
      </c>
      <c r="AQ107" s="3">
        <f>IF(AQ$3=0,0,INDEX(Sheet1!RawDataCols,$C107,AQ$5)*$R107)</f>
        <v>0</v>
      </c>
      <c r="AR107" s="3">
        <f>IF(AR$3=0,0,INDEX(Sheet1!RawDataCols,$C107,AR$5)*$R107)</f>
        <v>0</v>
      </c>
      <c r="AS107" s="3">
        <f>IF(AS$3=0,0,INDEX(Sheet1!RawDataCols,$C107,AS$5)*$R107)</f>
        <v>0</v>
      </c>
      <c r="AT107" s="3">
        <f>IF(AT$3=0,0,INDEX(Sheet1!RawDataCols,$C107,AT$5)*$R107)</f>
        <v>0</v>
      </c>
      <c r="AU107" s="3">
        <f>IF(AU$3=0,0,INDEX(Sheet1!RawDataCols,$C107,AU$5)*$R107)</f>
        <v>0</v>
      </c>
      <c r="AV107" s="3">
        <f>IF(AV$3=0,0,INDEX(Sheet1!RawDataCols,$C107,AV$5)*$R107)</f>
        <v>0</v>
      </c>
      <c r="AW107" s="3">
        <f>IF(AW$3=0,0,INDEX(Sheet1!RawDataCols,$C107,AW$5)*$R107)</f>
        <v>0</v>
      </c>
      <c r="AX107" s="3">
        <f>IF(AX$3=0,0,INDEX(Sheet1!RawDataCols,$C107,AX$5)*$R107)</f>
        <v>0</v>
      </c>
      <c r="AY107" s="3">
        <f>IF(AY$3=0,0,INDEX(Sheet1!RawDataCols,$C107,AY$5)*$R107)</f>
        <v>0</v>
      </c>
      <c r="AZ107" s="3">
        <f>IF(AZ$3=0,0,INDEX(Sheet1!RawDataCols,$C107,AZ$5)*$R107)</f>
        <v>0</v>
      </c>
      <c r="BA107" s="3">
        <f>IF(BA$3=0,0,INDEX(Sheet1!RawDataCols,$C107,BA$5)*$R107)</f>
        <v>0</v>
      </c>
      <c r="BB107" s="3">
        <f>IF(BB$3=0,0,INDEX(Sheet1!RawDataCols,$C107,BB$5)*$R107)</f>
        <v>0</v>
      </c>
      <c r="BC107" s="3">
        <f>IF(BC$3=0,0,INDEX(Sheet1!RawDataCols,$C107,BC$5)*$R107)</f>
        <v>0</v>
      </c>
      <c r="BD107" s="3">
        <f>IF(BD$3=0,0,INDEX(Sheet1!RawDataCols,$C107,BD$5)*$R107)</f>
        <v>0</v>
      </c>
      <c r="BE107" s="3">
        <f>IF(BE$3=0,0,INDEX(Sheet1!RawDataCols,$C107,BE$5)*$R107)</f>
        <v>0</v>
      </c>
      <c r="BF107" s="3">
        <f>IF(BF$3=0,0,INDEX(Sheet1!RawDataCols,$C107,BF$5)*$R107)</f>
        <v>0</v>
      </c>
      <c r="BG107" s="179">
        <f>IF(BG$3=0,0,INDEX(Sheet1!RawDataCols,$C107,BG$5)*$R107)</f>
        <v>0</v>
      </c>
      <c r="BH107" s="33">
        <f t="shared" si="37"/>
        <v>0</v>
      </c>
      <c r="BI107" s="33">
        <f t="shared" si="38"/>
        <v>0</v>
      </c>
      <c r="BJ107" s="33">
        <f t="shared" si="39"/>
        <v>0</v>
      </c>
      <c r="BK107" s="3">
        <f>IF(BK$3=0,0,INDEX(Sheet1!RawDataCols,$C107,BK$5)*$R107)</f>
        <v>0</v>
      </c>
      <c r="BL107" s="3">
        <f>IF(BL$3=0,0,INDEX(Sheet1!RawDataCols,$C107,BL$5)*$R107)</f>
        <v>0</v>
      </c>
      <c r="BM107" s="3">
        <f>IF(BM$3=0,0,INDEX(Sheet1!RawDataCols,$C107,BM$5)*$R107)</f>
        <v>0</v>
      </c>
      <c r="BN107" s="3">
        <f>IF(BN$3=0,0,INDEX(Sheet1!RawDataCols,$C107,BN$5)*$R107)</f>
        <v>0</v>
      </c>
      <c r="BO107" s="3">
        <f>IF(BO$3=0,0,INDEX(Sheet1!RawDataCols,$C107,BO$5)*$R107)</f>
        <v>0</v>
      </c>
      <c r="BP107" s="3">
        <f>IF(BP$3=0,0,INDEX(Sheet1!RawDataCols,$C107,BP$5)*$R107)</f>
        <v>0</v>
      </c>
      <c r="BQ107" s="3">
        <f t="shared" si="40"/>
        <v>0</v>
      </c>
      <c r="BR107" s="3">
        <f t="shared" si="41"/>
        <v>0</v>
      </c>
      <c r="BS107" s="3">
        <f t="shared" si="42"/>
        <v>0</v>
      </c>
      <c r="BT107" s="3">
        <f t="shared" si="43"/>
        <v>0</v>
      </c>
      <c r="BU107" s="3" t="e">
        <f>INDEX(Sheet1!$BS$2:$BS$1000,MATCH($A107,Sheet1!$A$2:$A$1000,0))</f>
        <v>#N/A</v>
      </c>
      <c r="BV107" s="3" t="e">
        <f>INDEX(Sheet1!$BT$2:$BT$1000,MATCH($A107,Sheet1!$A$2:$A$1000,0))</f>
        <v>#N/A</v>
      </c>
    </row>
    <row r="108" spans="1:74" x14ac:dyDescent="0.2">
      <c r="A108" s="269" t="s">
        <v>639</v>
      </c>
      <c r="B108" s="3" t="e">
        <f>MATCH($A108,Sheet1!ACCOUNTNO,0)</f>
        <v>#N/A</v>
      </c>
      <c r="C108" s="3">
        <f t="shared" si="34"/>
        <v>65000</v>
      </c>
      <c r="D108" s="3">
        <f>IF(D$3=0,0,INDEX(Sheet1!RawDataCols,$C108,D$5))</f>
        <v>0</v>
      </c>
      <c r="E108" s="3">
        <f>IF(E$3=0,0,INDEX(Sheet1!RawDataCols,$C108,E$5))</f>
        <v>0</v>
      </c>
      <c r="F108" s="3">
        <f>IF(F$3=0,0,INDEX(Sheet1!RawDataCols,$C108,F$5))</f>
        <v>0</v>
      </c>
      <c r="G108" s="3">
        <f>IF(G$3=0,0,INDEX(Sheet1!RawDataCols,$C108,G$5))</f>
        <v>0</v>
      </c>
      <c r="H108" s="3">
        <f>IF(H$3=0,0,INDEX(Sheet1!RawDataCols,$C108,H$5))</f>
        <v>0</v>
      </c>
      <c r="I108" s="3">
        <f>IF(I$3=0,0,INDEX(Sheet1!RawDataCols,$C108,I$5))</f>
        <v>0</v>
      </c>
      <c r="J108" s="3">
        <f>IF(J$3=0,0,INDEX(Sheet1!RawDataCols,$C108,J$5))</f>
        <v>0</v>
      </c>
      <c r="K108" s="3">
        <f>IF(K$3=0,0,INDEX(Sheet1!RawDataCols,$C108,K$5))</f>
        <v>0</v>
      </c>
      <c r="L108" s="3">
        <f>IF(L$3=0,0,INDEX(Sheet1!RawDataCols,$C108,L$5))</f>
        <v>0</v>
      </c>
      <c r="M108" s="3">
        <f>IF(M$3=0,0,INDEX(Sheet1!RawDataCols,$C108,M$5))</f>
        <v>0</v>
      </c>
      <c r="N108" s="3">
        <f>IF(N$3=0,0,INDEX(Sheet1!RawDataCols,$C108,N$5))</f>
        <v>0</v>
      </c>
      <c r="O108" s="3">
        <f>INDEX(Sheet1!RawDataCols,$C108,O$5)</f>
        <v>0</v>
      </c>
      <c r="P108" s="3">
        <f>INDEX(Sheet1!RawDataCols,$C108,P$5)</f>
        <v>0</v>
      </c>
      <c r="Q108" s="3">
        <f>IF(Q$3=0,0,INDEX(Sheet1!RawDataCols,$C108,Q$5))</f>
        <v>0</v>
      </c>
      <c r="R108" s="3">
        <f t="shared" si="35"/>
        <v>1</v>
      </c>
      <c r="S108" s="3">
        <f t="shared" si="36"/>
        <v>-1</v>
      </c>
      <c r="T108" s="3">
        <f>IF(T$3=0,0,INDEX(Sheet1!RawDataCols,$C108,T$5)*$R108)</f>
        <v>0</v>
      </c>
      <c r="U108" s="3">
        <f>IF(U$3=0,0,INDEX(Sheet1!RawDataCols,$C108,U$5)*$R108)</f>
        <v>0</v>
      </c>
      <c r="V108" s="3">
        <f>IF(V$3=0,0,INDEX(Sheet1!RawDataCols,$C108,V$5)*$R108)</f>
        <v>0</v>
      </c>
      <c r="W108" s="3">
        <f>IF(W$3=0,0,INDEX(Sheet1!RawDataCols,$C108,W$5)*$R108)</f>
        <v>0</v>
      </c>
      <c r="X108" s="3">
        <f>IF(X$3=0,0,INDEX(Sheet1!RawDataCols,$C108,X$5)*$R108)</f>
        <v>0</v>
      </c>
      <c r="Y108" s="3">
        <f>IF(Y$3=0,0,INDEX(Sheet1!RawDataCols,$C108,Y$5)*$R108)</f>
        <v>0</v>
      </c>
      <c r="Z108" s="3">
        <f>IF(Z$3=0,0,INDEX(Sheet1!RawDataCols,$C108,Z$5)*$R108)</f>
        <v>0</v>
      </c>
      <c r="AA108" s="3">
        <f>IF(AA$3=0,0,INDEX(Sheet1!RawDataCols,$C108,AA$5)*$R108)</f>
        <v>0</v>
      </c>
      <c r="AB108" s="3">
        <f>IF(AB$3=0,0,INDEX(Sheet1!RawDataCols,$C108,AB$5)*$R108)</f>
        <v>0</v>
      </c>
      <c r="AC108" s="3">
        <f>IF(AC$3=0,0,INDEX(Sheet1!RawDataCols,$C108,AC$5)*$R108)</f>
        <v>0</v>
      </c>
      <c r="AD108" s="3">
        <f>IF(AD$3=0,0,INDEX(Sheet1!RawDataCols,$C108,AD$5)*$R108)</f>
        <v>0</v>
      </c>
      <c r="AE108" s="3">
        <f>IF(AE$3=0,0,INDEX(Sheet1!RawDataCols,$C108,AE$5)*$R108)</f>
        <v>0</v>
      </c>
      <c r="AF108" s="3">
        <f>IF(AF$3=0,0,INDEX(Sheet1!RawDataCols,$C108,AF$5)*$R108)</f>
        <v>0</v>
      </c>
      <c r="AG108" s="3">
        <f>IF(AG$3=0,0,INDEX(Sheet1!RawDataCols,$C108,AG$5)*$R108)</f>
        <v>0</v>
      </c>
      <c r="AH108" s="3">
        <f>IF(AH$3=0,0,INDEX(Sheet1!RawDataCols,$C108,AH$5)*$R108)</f>
        <v>0</v>
      </c>
      <c r="AI108" s="3">
        <f>IF(AI$3=0,0,INDEX(Sheet1!RawDataCols,$C108,AI$5)*$R108)</f>
        <v>0</v>
      </c>
      <c r="AJ108" s="3">
        <f>IF(AJ$3=0,0,INDEX(Sheet1!RawDataCols,$C108,AJ$5)*$R108)</f>
        <v>0</v>
      </c>
      <c r="AK108" s="3">
        <f>IF(AK$3=0,0,INDEX(Sheet1!RawDataCols,$C108,AK$5)*$R108)</f>
        <v>0</v>
      </c>
      <c r="AL108" s="3">
        <f>IF(AL$3=0,0,INDEX(Sheet1!RawDataCols,$C108,AL$5)*$R108)</f>
        <v>0</v>
      </c>
      <c r="AM108" s="3">
        <f>IF(AM$3=0,0,INDEX(Sheet1!RawDataCols,$C108,AM$5)*$R108)</f>
        <v>0</v>
      </c>
      <c r="AN108" s="3">
        <f>IF(AN$3=0,0,INDEX(Sheet1!RawDataCols,$C108,AN$5)*$R108)</f>
        <v>0</v>
      </c>
      <c r="AO108" s="3">
        <f>IF(AO$3=0,0,INDEX(Sheet1!RawDataCols,$C108,AO$5)*$R108)</f>
        <v>0</v>
      </c>
      <c r="AP108" s="3">
        <f>IF(AP$3=0,0,INDEX(Sheet1!RawDataCols,$C108,AP$5)*$R108)</f>
        <v>0</v>
      </c>
      <c r="AQ108" s="3">
        <f>IF(AQ$3=0,0,INDEX(Sheet1!RawDataCols,$C108,AQ$5)*$R108)</f>
        <v>0</v>
      </c>
      <c r="AR108" s="3">
        <f>IF(AR$3=0,0,INDEX(Sheet1!RawDataCols,$C108,AR$5)*$R108)</f>
        <v>0</v>
      </c>
      <c r="AS108" s="3">
        <f>IF(AS$3=0,0,INDEX(Sheet1!RawDataCols,$C108,AS$5)*$R108)</f>
        <v>0</v>
      </c>
      <c r="AT108" s="3">
        <f>IF(AT$3=0,0,INDEX(Sheet1!RawDataCols,$C108,AT$5)*$R108)</f>
        <v>0</v>
      </c>
      <c r="AU108" s="3">
        <f>IF(AU$3=0,0,INDEX(Sheet1!RawDataCols,$C108,AU$5)*$R108)</f>
        <v>0</v>
      </c>
      <c r="AV108" s="3">
        <f>IF(AV$3=0,0,INDEX(Sheet1!RawDataCols,$C108,AV$5)*$R108)</f>
        <v>0</v>
      </c>
      <c r="AW108" s="3">
        <f>IF(AW$3=0,0,INDEX(Sheet1!RawDataCols,$C108,AW$5)*$R108)</f>
        <v>0</v>
      </c>
      <c r="AX108" s="3">
        <f>IF(AX$3=0,0,INDEX(Sheet1!RawDataCols,$C108,AX$5)*$R108)</f>
        <v>0</v>
      </c>
      <c r="AY108" s="3">
        <f>IF(AY$3=0,0,INDEX(Sheet1!RawDataCols,$C108,AY$5)*$R108)</f>
        <v>0</v>
      </c>
      <c r="AZ108" s="3">
        <f>IF(AZ$3=0,0,INDEX(Sheet1!RawDataCols,$C108,AZ$5)*$R108)</f>
        <v>0</v>
      </c>
      <c r="BA108" s="3">
        <f>IF(BA$3=0,0,INDEX(Sheet1!RawDataCols,$C108,BA$5)*$R108)</f>
        <v>0</v>
      </c>
      <c r="BB108" s="3">
        <f>IF(BB$3=0,0,INDEX(Sheet1!RawDataCols,$C108,BB$5)*$R108)</f>
        <v>0</v>
      </c>
      <c r="BC108" s="3">
        <f>IF(BC$3=0,0,INDEX(Sheet1!RawDataCols,$C108,BC$5)*$R108)</f>
        <v>0</v>
      </c>
      <c r="BD108" s="3">
        <f>IF(BD$3=0,0,INDEX(Sheet1!RawDataCols,$C108,BD$5)*$R108)</f>
        <v>0</v>
      </c>
      <c r="BE108" s="3">
        <f>IF(BE$3=0,0,INDEX(Sheet1!RawDataCols,$C108,BE$5)*$R108)</f>
        <v>0</v>
      </c>
      <c r="BF108" s="3">
        <f>IF(BF$3=0,0,INDEX(Sheet1!RawDataCols,$C108,BF$5)*$R108)</f>
        <v>0</v>
      </c>
      <c r="BG108" s="179">
        <f>IF(BG$3=0,0,INDEX(Sheet1!RawDataCols,$C108,BG$5)*$R108)</f>
        <v>0</v>
      </c>
      <c r="BH108" s="33">
        <f t="shared" si="37"/>
        <v>0</v>
      </c>
      <c r="BI108" s="33">
        <f t="shared" si="38"/>
        <v>0</v>
      </c>
      <c r="BJ108" s="33">
        <f t="shared" si="39"/>
        <v>0</v>
      </c>
      <c r="BK108" s="3">
        <f>IF(BK$3=0,0,INDEX(Sheet1!RawDataCols,$C108,BK$5)*$R108)</f>
        <v>0</v>
      </c>
      <c r="BL108" s="3">
        <f>IF(BL$3=0,0,INDEX(Sheet1!RawDataCols,$C108,BL$5)*$R108)</f>
        <v>0</v>
      </c>
      <c r="BM108" s="3">
        <f>IF(BM$3=0,0,INDEX(Sheet1!RawDataCols,$C108,BM$5)*$R108)</f>
        <v>0</v>
      </c>
      <c r="BN108" s="3">
        <f>IF(BN$3=0,0,INDEX(Sheet1!RawDataCols,$C108,BN$5)*$R108)</f>
        <v>0</v>
      </c>
      <c r="BO108" s="3">
        <f>IF(BO$3=0,0,INDEX(Sheet1!RawDataCols,$C108,BO$5)*$R108)</f>
        <v>0</v>
      </c>
      <c r="BP108" s="3">
        <f>IF(BP$3=0,0,INDEX(Sheet1!RawDataCols,$C108,BP$5)*$R108)</f>
        <v>0</v>
      </c>
      <c r="BQ108" s="3">
        <f t="shared" si="40"/>
        <v>0</v>
      </c>
      <c r="BR108" s="3">
        <f t="shared" si="41"/>
        <v>0</v>
      </c>
      <c r="BS108" s="3">
        <f t="shared" si="42"/>
        <v>0</v>
      </c>
      <c r="BT108" s="3">
        <f t="shared" si="43"/>
        <v>0</v>
      </c>
      <c r="BU108" s="3" t="e">
        <f>INDEX(Sheet1!$BS$2:$BS$1000,MATCH($A108,Sheet1!$A$2:$A$1000,0))</f>
        <v>#N/A</v>
      </c>
      <c r="BV108" s="3" t="e">
        <f>INDEX(Sheet1!$BT$2:$BT$1000,MATCH($A108,Sheet1!$A$2:$A$1000,0))</f>
        <v>#N/A</v>
      </c>
    </row>
    <row r="109" spans="1:74" x14ac:dyDescent="0.2">
      <c r="A109" s="11" t="s">
        <v>640</v>
      </c>
      <c r="B109" s="3">
        <f>MATCH($A109,Sheet1!ACCOUNTNO,0)</f>
        <v>141</v>
      </c>
      <c r="C109" s="3">
        <f t="shared" si="34"/>
        <v>141</v>
      </c>
      <c r="D109" s="3" t="str">
        <f>IF(D$3=0,0,INDEX(Sheet1!RawDataCols,$C109,D$5))</f>
        <v>27120G12</v>
      </c>
      <c r="E109" s="3" t="str">
        <f>IF(E$3=0,0,INDEX(Sheet1!RawDataCols,$C109,E$5))</f>
        <v xml:space="preserve">27120          </v>
      </c>
      <c r="F109" s="3" t="str">
        <f>IF(F$3=0,0,INDEX(Sheet1!RawDataCols,$C109,F$5))</f>
        <v xml:space="preserve">G12            </v>
      </c>
      <c r="G109" s="3" t="str">
        <f>IF(G$3=0,0,INDEX(Sheet1!RawDataCols,$C109,G$5))</f>
        <v xml:space="preserve">               </v>
      </c>
      <c r="H109" s="3" t="str">
        <f>IF(H$3=0,0,INDEX(Sheet1!RawDataCols,$C109,H$5))</f>
        <v xml:space="preserve">               </v>
      </c>
      <c r="I109" s="3" t="str">
        <f>IF(I$3=0,0,INDEX(Sheet1!RawDataCols,$C109,I$5))</f>
        <v xml:space="preserve">               </v>
      </c>
      <c r="J109" s="3" t="str">
        <f>IF(J$3=0,0,INDEX(Sheet1!RawDataCols,$C109,J$5))</f>
        <v xml:space="preserve">               </v>
      </c>
      <c r="K109" s="3" t="str">
        <f>IF(K$3=0,0,INDEX(Sheet1!RawDataCols,$C109,K$5))</f>
        <v xml:space="preserve">               </v>
      </c>
      <c r="L109" s="3" t="str">
        <f>IF(L$3=0,0,INDEX(Sheet1!RawDataCols,$C109,L$5))</f>
        <v xml:space="preserve">               </v>
      </c>
      <c r="M109" s="3" t="str">
        <f>IF(M$3=0,0,INDEX(Sheet1!RawDataCols,$C109,M$5))</f>
        <v xml:space="preserve">F012  </v>
      </c>
      <c r="N109" s="3" t="str">
        <f>IF(N$3=0,0,INDEX(Sheet1!RawDataCols,$C109,N$5))</f>
        <v>Cleaning &amp; Rubbish Removal-TAR</v>
      </c>
      <c r="O109" s="3">
        <f>INDEX(Sheet1!RawDataCols,$C109,O$5)</f>
        <v>13</v>
      </c>
      <c r="P109" s="3" t="str">
        <f>INDEX(Sheet1!RawDataCols,$C109,P$5)</f>
        <v>Cost and Expenses</v>
      </c>
      <c r="Q109" s="3" t="str">
        <f>IF(Q$3=0,0,INDEX(Sheet1!RawDataCols,$C109,Q$5))</f>
        <v>I</v>
      </c>
      <c r="R109" s="3">
        <f t="shared" si="35"/>
        <v>1</v>
      </c>
      <c r="S109" s="3">
        <f t="shared" si="36"/>
        <v>-1</v>
      </c>
      <c r="T109" s="3">
        <f>IF(T$3=0,0,INDEX(Sheet1!RawDataCols,$C109,T$5)*$R109)</f>
        <v>0</v>
      </c>
      <c r="U109" s="3">
        <f>IF(U$3=0,0,INDEX(Sheet1!RawDataCols,$C109,U$5)*$R109)</f>
        <v>235.28</v>
      </c>
      <c r="V109" s="3">
        <f>IF(V$3=0,0,INDEX(Sheet1!RawDataCols,$C109,V$5)*$R109)</f>
        <v>0</v>
      </c>
      <c r="W109" s="3">
        <f>IF(W$3=0,0,INDEX(Sheet1!RawDataCols,$C109,W$5)*$R109)</f>
        <v>276.25</v>
      </c>
      <c r="X109" s="3">
        <f>IF(X$3=0,0,INDEX(Sheet1!RawDataCols,$C109,X$5)*$R109)</f>
        <v>233.68</v>
      </c>
      <c r="Y109" s="3">
        <f>IF(Y$3=0,0,INDEX(Sheet1!RawDataCols,$C109,Y$5)*$R109)</f>
        <v>0</v>
      </c>
      <c r="Z109" s="3">
        <f>IF(Z$3=0,0,INDEX(Sheet1!RawDataCols,$C109,Z$5)*$R109)</f>
        <v>276.25</v>
      </c>
      <c r="AA109" s="3">
        <f>IF(AA$3=0,0,INDEX(Sheet1!RawDataCols,$C109,AA$5)*$R109)</f>
        <v>224.75</v>
      </c>
      <c r="AB109" s="3">
        <f>IF(AB$3=0,0,INDEX(Sheet1!RawDataCols,$C109,AB$5)*$R109)</f>
        <v>0</v>
      </c>
      <c r="AC109" s="3">
        <f>IF(AC$3=0,0,INDEX(Sheet1!RawDataCols,$C109,AC$5)*$R109)</f>
        <v>276.25</v>
      </c>
      <c r="AD109" s="3">
        <f>IF(AD$3=0,0,INDEX(Sheet1!RawDataCols,$C109,AD$5)*$R109)</f>
        <v>224.75</v>
      </c>
      <c r="AE109" s="3">
        <f>IF(AE$3=0,0,INDEX(Sheet1!RawDataCols,$C109,AE$5)*$R109)</f>
        <v>0</v>
      </c>
      <c r="AF109" s="3">
        <f>IF(AF$3=0,0,INDEX(Sheet1!RawDataCols,$C109,AF$5)*$R109)</f>
        <v>276.25</v>
      </c>
      <c r="AG109" s="3">
        <f>IF(AG$3=0,0,INDEX(Sheet1!RawDataCols,$C109,AG$5)*$R109)</f>
        <v>243.48</v>
      </c>
      <c r="AH109" s="3">
        <f>IF(AH$3=0,0,INDEX(Sheet1!RawDataCols,$C109,AH$5)*$R109)</f>
        <v>0</v>
      </c>
      <c r="AI109" s="3">
        <f>IF(AI$3=0,0,INDEX(Sheet1!RawDataCols,$C109,AI$5)*$R109)</f>
        <v>236.7</v>
      </c>
      <c r="AJ109" s="3">
        <f>IF(AJ$3=0,0,INDEX(Sheet1!RawDataCols,$C109,AJ$5)*$R109)</f>
        <v>224.75</v>
      </c>
      <c r="AK109" s="3">
        <f>IF(AK$3=0,0,INDEX(Sheet1!RawDataCols,$C109,AK$5)*$R109)</f>
        <v>0</v>
      </c>
      <c r="AL109" s="3">
        <f>IF(AL$3=0,0,INDEX(Sheet1!RawDataCols,$C109,AL$5)*$R109)</f>
        <v>224.75</v>
      </c>
      <c r="AM109" s="3">
        <f>IF(AM$3=0,0,INDEX(Sheet1!RawDataCols,$C109,AM$5)*$R109)</f>
        <v>224.75</v>
      </c>
      <c r="AN109" s="3">
        <f>IF(AN$3=0,0,INDEX(Sheet1!RawDataCols,$C109,AN$5)*$R109)</f>
        <v>224.75</v>
      </c>
      <c r="AO109" s="3">
        <f>IF(AO$3=0,0,INDEX(Sheet1!RawDataCols,$C109,AO$5)*$R109)</f>
        <v>224.75</v>
      </c>
      <c r="AP109" s="3">
        <f>IF(AP$3=0,0,INDEX(Sheet1!RawDataCols,$C109,AP$5)*$R109)</f>
        <v>265.16000000000003</v>
      </c>
      <c r="AQ109" s="3">
        <f>IF(AQ$3=0,0,INDEX(Sheet1!RawDataCols,$C109,AQ$5)*$R109)</f>
        <v>265.16000000000003</v>
      </c>
      <c r="AR109" s="3">
        <f>IF(AR$3=0,0,INDEX(Sheet1!RawDataCols,$C109,AR$5)*$R109)</f>
        <v>258.91000000000003</v>
      </c>
      <c r="AS109" s="3">
        <f>IF(AS$3=0,0,INDEX(Sheet1!RawDataCols,$C109,AS$5)*$R109)</f>
        <v>232.16</v>
      </c>
      <c r="AT109" s="3">
        <f>IF(AT$3=0,0,INDEX(Sheet1!RawDataCols,$C109,AT$5)*$R109)</f>
        <v>265.16000000000003</v>
      </c>
      <c r="AU109" s="3">
        <f>IF(AU$3=0,0,INDEX(Sheet1!RawDataCols,$C109,AU$5)*$R109)</f>
        <v>242.6</v>
      </c>
      <c r="AV109" s="3">
        <f>IF(AV$3=0,0,INDEX(Sheet1!RawDataCols,$C109,AV$5)*$R109)</f>
        <v>240.86</v>
      </c>
      <c r="AW109" s="3">
        <f>IF(AW$3=0,0,INDEX(Sheet1!RawDataCols,$C109,AW$5)*$R109)</f>
        <v>0</v>
      </c>
      <c r="AX109" s="3">
        <f>IF(AX$3=0,0,INDEX(Sheet1!RawDataCols,$C109,AX$5)*$R109)</f>
        <v>242.6</v>
      </c>
      <c r="AY109" s="3">
        <f>IF(AY$3=0,0,INDEX(Sheet1!RawDataCols,$C109,AY$5)*$R109)</f>
        <v>0</v>
      </c>
      <c r="AZ109" s="3">
        <f>IF(AZ$3=0,0,INDEX(Sheet1!RawDataCols,$C109,AZ$5)*$R109)</f>
        <v>0</v>
      </c>
      <c r="BA109" s="3">
        <f>IF(BA$3=0,0,INDEX(Sheet1!RawDataCols,$C109,BA$5)*$R109)</f>
        <v>237.25</v>
      </c>
      <c r="BB109" s="3">
        <f>IF(BB$3=0,0,INDEX(Sheet1!RawDataCols,$C109,BB$5)*$R109)</f>
        <v>0</v>
      </c>
      <c r="BC109" s="3">
        <f>IF(BC$3=0,0,INDEX(Sheet1!RawDataCols,$C109,BC$5)*$R109)</f>
        <v>0</v>
      </c>
      <c r="BD109" s="3">
        <f>IF(BD$3=0,0,INDEX(Sheet1!RawDataCols,$C109,BD$5)*$R109)</f>
        <v>254.58</v>
      </c>
      <c r="BE109" s="3">
        <f>IF(BE$3=0,0,INDEX(Sheet1!RawDataCols,$C109,BE$5)*$R109)</f>
        <v>0</v>
      </c>
      <c r="BF109" s="3">
        <f>IF(BF$3=0,0,INDEX(Sheet1!RawDataCols,$C109,BF$5)*$R109)</f>
        <v>0</v>
      </c>
      <c r="BG109" s="179">
        <f>IF(BG$3=0,0,INDEX(Sheet1!RawDataCols,$C109,BG$5)*$R109)</f>
        <v>254.58</v>
      </c>
      <c r="BH109" s="33">
        <f t="shared" si="37"/>
        <v>2349.6200000000003</v>
      </c>
      <c r="BI109" s="33">
        <f t="shared" si="38"/>
        <v>755.07</v>
      </c>
      <c r="BJ109" s="33">
        <f t="shared" si="39"/>
        <v>3027.14</v>
      </c>
      <c r="BK109" s="3">
        <f>IF(BK$3=0,0,INDEX(Sheet1!RawDataCols,$C109,BK$5)*$R109)</f>
        <v>47.191875000000003</v>
      </c>
      <c r="BL109" s="3">
        <f>IF(BL$3=0,0,INDEX(Sheet1!RawDataCols,$C109,BL$5)*$R109)</f>
        <v>230.16187500000001</v>
      </c>
      <c r="BM109" s="3">
        <f>IF(BM$3=0,0,INDEX(Sheet1!RawDataCols,$C109,BM$5)*$R109)</f>
        <v>241.765625</v>
      </c>
      <c r="BN109" s="3">
        <f>IF(BN$3=0,0,INDEX(Sheet1!RawDataCols,$C109,BN$5)*$R109)</f>
        <v>184.31312500000001</v>
      </c>
      <c r="BO109" s="3">
        <f>IF(BO$3=0,0,INDEX(Sheet1!RawDataCols,$C109,BO$5)*$R109)</f>
        <v>206.954375</v>
      </c>
      <c r="BP109" s="3">
        <f>IF(BP$3=0,0,INDEX(Sheet1!RawDataCols,$C109,BP$5)*$R109)</f>
        <v>2116.14</v>
      </c>
      <c r="BQ109" s="3">
        <f t="shared" si="40"/>
        <v>693.71</v>
      </c>
      <c r="BR109" s="3">
        <f t="shared" si="41"/>
        <v>692.98</v>
      </c>
      <c r="BS109" s="3">
        <f t="shared" si="42"/>
        <v>722.07</v>
      </c>
      <c r="BT109" s="3">
        <f t="shared" si="43"/>
        <v>962.93000000000006</v>
      </c>
      <c r="BU109" s="3" t="str">
        <f>INDEX(Sheet1!$BS$2:$BS$1000,MATCH($A109,Sheet1!$A$2:$A$1000,0))</f>
        <v>14</v>
      </c>
      <c r="BV109" s="3">
        <f>INDEX(Sheet1!$BT$2:$BT$1000,MATCH($A109,Sheet1!$A$2:$A$1000,0))</f>
        <v>962.93</v>
      </c>
    </row>
    <row r="110" spans="1:74" x14ac:dyDescent="0.2">
      <c r="A110" s="11" t="s">
        <v>641</v>
      </c>
      <c r="B110" s="3">
        <f>MATCH($A110,Sheet1!ACCOUNTNO,0)</f>
        <v>142</v>
      </c>
      <c r="C110" s="3">
        <f t="shared" si="34"/>
        <v>142</v>
      </c>
      <c r="D110" s="3" t="str">
        <f>IF(D$3=0,0,INDEX(Sheet1!RawDataCols,$C110,D$5))</f>
        <v>27140G12</v>
      </c>
      <c r="E110" s="3" t="str">
        <f>IF(E$3=0,0,INDEX(Sheet1!RawDataCols,$C110,E$5))</f>
        <v xml:space="preserve">27140          </v>
      </c>
      <c r="F110" s="3" t="str">
        <f>IF(F$3=0,0,INDEX(Sheet1!RawDataCols,$C110,F$5))</f>
        <v xml:space="preserve">G12            </v>
      </c>
      <c r="G110" s="3" t="str">
        <f>IF(G$3=0,0,INDEX(Sheet1!RawDataCols,$C110,G$5))</f>
        <v xml:space="preserve">               </v>
      </c>
      <c r="H110" s="3" t="str">
        <f>IF(H$3=0,0,INDEX(Sheet1!RawDataCols,$C110,H$5))</f>
        <v xml:space="preserve">               </v>
      </c>
      <c r="I110" s="3" t="str">
        <f>IF(I$3=0,0,INDEX(Sheet1!RawDataCols,$C110,I$5))</f>
        <v xml:space="preserve">               </v>
      </c>
      <c r="J110" s="3" t="str">
        <f>IF(J$3=0,0,INDEX(Sheet1!RawDataCols,$C110,J$5))</f>
        <v xml:space="preserve">               </v>
      </c>
      <c r="K110" s="3" t="str">
        <f>IF(K$3=0,0,INDEX(Sheet1!RawDataCols,$C110,K$5))</f>
        <v xml:space="preserve">               </v>
      </c>
      <c r="L110" s="3" t="str">
        <f>IF(L$3=0,0,INDEX(Sheet1!RawDataCols,$C110,L$5))</f>
        <v xml:space="preserve">               </v>
      </c>
      <c r="M110" s="3" t="str">
        <f>IF(M$3=0,0,INDEX(Sheet1!RawDataCols,$C110,M$5))</f>
        <v xml:space="preserve">F012  </v>
      </c>
      <c r="N110" s="3" t="str">
        <f>IF(N$3=0,0,INDEX(Sheet1!RawDataCols,$C110,N$5))</f>
        <v>Electricity - Common-TAR</v>
      </c>
      <c r="O110" s="3">
        <f>INDEX(Sheet1!RawDataCols,$C110,O$5)</f>
        <v>13</v>
      </c>
      <c r="P110" s="3" t="str">
        <f>INDEX(Sheet1!RawDataCols,$C110,P$5)</f>
        <v>Cost and Expenses</v>
      </c>
      <c r="Q110" s="3" t="str">
        <f>IF(Q$3=0,0,INDEX(Sheet1!RawDataCols,$C110,Q$5))</f>
        <v>I</v>
      </c>
      <c r="R110" s="3">
        <f t="shared" si="35"/>
        <v>1</v>
      </c>
      <c r="S110" s="3">
        <f t="shared" si="36"/>
        <v>-1</v>
      </c>
      <c r="T110" s="3">
        <f>IF(T$3=0,0,INDEX(Sheet1!RawDataCols,$C110,T$5)*$R110)</f>
        <v>0</v>
      </c>
      <c r="U110" s="3">
        <f>IF(U$3=0,0,INDEX(Sheet1!RawDataCols,$C110,U$5)*$R110)</f>
        <v>0</v>
      </c>
      <c r="V110" s="3">
        <f>IF(V$3=0,0,INDEX(Sheet1!RawDataCols,$C110,V$5)*$R110)</f>
        <v>0</v>
      </c>
      <c r="W110" s="3">
        <f>IF(W$3=0,0,INDEX(Sheet1!RawDataCols,$C110,W$5)*$R110)</f>
        <v>0</v>
      </c>
      <c r="X110" s="3">
        <f>IF(X$3=0,0,INDEX(Sheet1!RawDataCols,$C110,X$5)*$R110)</f>
        <v>0</v>
      </c>
      <c r="Y110" s="3">
        <f>IF(Y$3=0,0,INDEX(Sheet1!RawDataCols,$C110,Y$5)*$R110)</f>
        <v>0</v>
      </c>
      <c r="Z110" s="3">
        <f>IF(Z$3=0,0,INDEX(Sheet1!RawDataCols,$C110,Z$5)*$R110)</f>
        <v>0</v>
      </c>
      <c r="AA110" s="3">
        <f>IF(AA$3=0,0,INDEX(Sheet1!RawDataCols,$C110,AA$5)*$R110)</f>
        <v>4533.74</v>
      </c>
      <c r="AB110" s="3">
        <f>IF(AB$3=0,0,INDEX(Sheet1!RawDataCols,$C110,AB$5)*$R110)</f>
        <v>0</v>
      </c>
      <c r="AC110" s="3">
        <f>IF(AC$3=0,0,INDEX(Sheet1!RawDataCols,$C110,AC$5)*$R110)</f>
        <v>4431.6000000000004</v>
      </c>
      <c r="AD110" s="3">
        <f>IF(AD$3=0,0,INDEX(Sheet1!RawDataCols,$C110,AD$5)*$R110)</f>
        <v>0</v>
      </c>
      <c r="AE110" s="3">
        <f>IF(AE$3=0,0,INDEX(Sheet1!RawDataCols,$C110,AE$5)*$R110)</f>
        <v>0</v>
      </c>
      <c r="AF110" s="3">
        <f>IF(AF$3=0,0,INDEX(Sheet1!RawDataCols,$C110,AF$5)*$R110)</f>
        <v>0</v>
      </c>
      <c r="AG110" s="3">
        <f>IF(AG$3=0,0,INDEX(Sheet1!RawDataCols,$C110,AG$5)*$R110)</f>
        <v>0</v>
      </c>
      <c r="AH110" s="3">
        <f>IF(AH$3=0,0,INDEX(Sheet1!RawDataCols,$C110,AH$5)*$R110)</f>
        <v>0</v>
      </c>
      <c r="AI110" s="3">
        <f>IF(AI$3=0,0,INDEX(Sheet1!RawDataCols,$C110,AI$5)*$R110)</f>
        <v>0</v>
      </c>
      <c r="AJ110" s="3">
        <f>IF(AJ$3=0,0,INDEX(Sheet1!RawDataCols,$C110,AJ$5)*$R110)</f>
        <v>4143.72</v>
      </c>
      <c r="AK110" s="3">
        <f>IF(AK$3=0,0,INDEX(Sheet1!RawDataCols,$C110,AK$5)*$R110)</f>
        <v>0</v>
      </c>
      <c r="AL110" s="3">
        <f>IF(AL$3=0,0,INDEX(Sheet1!RawDataCols,$C110,AL$5)*$R110)</f>
        <v>3809.4</v>
      </c>
      <c r="AM110" s="3">
        <f>IF(AM$3=0,0,INDEX(Sheet1!RawDataCols,$C110,AM$5)*$R110)</f>
        <v>0</v>
      </c>
      <c r="AN110" s="3">
        <f>IF(AN$3=0,0,INDEX(Sheet1!RawDataCols,$C110,AN$5)*$R110)</f>
        <v>0</v>
      </c>
      <c r="AO110" s="3">
        <f>IF(AO$3=0,0,INDEX(Sheet1!RawDataCols,$C110,AO$5)*$R110)</f>
        <v>0</v>
      </c>
      <c r="AP110" s="3">
        <f>IF(AP$3=0,0,INDEX(Sheet1!RawDataCols,$C110,AP$5)*$R110)</f>
        <v>0</v>
      </c>
      <c r="AQ110" s="3">
        <f>IF(AQ$3=0,0,INDEX(Sheet1!RawDataCols,$C110,AQ$5)*$R110)</f>
        <v>0</v>
      </c>
      <c r="AR110" s="3">
        <f>IF(AR$3=0,0,INDEX(Sheet1!RawDataCols,$C110,AR$5)*$R110)</f>
        <v>0</v>
      </c>
      <c r="AS110" s="3">
        <f>IF(AS$3=0,0,INDEX(Sheet1!RawDataCols,$C110,AS$5)*$R110)</f>
        <v>3212.31</v>
      </c>
      <c r="AT110" s="3">
        <f>IF(AT$3=0,0,INDEX(Sheet1!RawDataCols,$C110,AT$5)*$R110)</f>
        <v>4193</v>
      </c>
      <c r="AU110" s="3">
        <f>IF(AU$3=0,0,INDEX(Sheet1!RawDataCols,$C110,AU$5)*$R110)</f>
        <v>4063.52</v>
      </c>
      <c r="AV110" s="3">
        <f>IF(AV$3=0,0,INDEX(Sheet1!RawDataCols,$C110,AV$5)*$R110)</f>
        <v>0</v>
      </c>
      <c r="AW110" s="3">
        <f>IF(AW$3=0,0,INDEX(Sheet1!RawDataCols,$C110,AW$5)*$R110)</f>
        <v>0</v>
      </c>
      <c r="AX110" s="3">
        <f>IF(AX$3=0,0,INDEX(Sheet1!RawDataCols,$C110,AX$5)*$R110)</f>
        <v>0</v>
      </c>
      <c r="AY110" s="3">
        <f>IF(AY$3=0,0,INDEX(Sheet1!RawDataCols,$C110,AY$5)*$R110)</f>
        <v>0</v>
      </c>
      <c r="AZ110" s="3">
        <f>IF(AZ$3=0,0,INDEX(Sheet1!RawDataCols,$C110,AZ$5)*$R110)</f>
        <v>0</v>
      </c>
      <c r="BA110" s="3">
        <f>IF(BA$3=0,0,INDEX(Sheet1!RawDataCols,$C110,BA$5)*$R110)</f>
        <v>0</v>
      </c>
      <c r="BB110" s="3">
        <f>IF(BB$3=0,0,INDEX(Sheet1!RawDataCols,$C110,BB$5)*$R110)</f>
        <v>0</v>
      </c>
      <c r="BC110" s="3">
        <f>IF(BC$3=0,0,INDEX(Sheet1!RawDataCols,$C110,BC$5)*$R110)</f>
        <v>0</v>
      </c>
      <c r="BD110" s="3">
        <f>IF(BD$3=0,0,INDEX(Sheet1!RawDataCols,$C110,BD$5)*$R110)</f>
        <v>4032.87</v>
      </c>
      <c r="BE110" s="3">
        <f>IF(BE$3=0,0,INDEX(Sheet1!RawDataCols,$C110,BE$5)*$R110)</f>
        <v>0</v>
      </c>
      <c r="BF110" s="3">
        <f>IF(BF$3=0,0,INDEX(Sheet1!RawDataCols,$C110,BF$5)*$R110)</f>
        <v>0</v>
      </c>
      <c r="BG110" s="179">
        <f>IF(BG$3=0,0,INDEX(Sheet1!RawDataCols,$C110,BG$5)*$R110)</f>
        <v>4032.87</v>
      </c>
      <c r="BH110" s="33">
        <f t="shared" si="37"/>
        <v>11889.769999999999</v>
      </c>
      <c r="BI110" s="33">
        <f t="shared" si="38"/>
        <v>4193</v>
      </c>
      <c r="BJ110" s="33">
        <f t="shared" si="39"/>
        <v>16337.39</v>
      </c>
      <c r="BK110" s="3">
        <f>IF(BK$3=0,0,INDEX(Sheet1!RawDataCols,$C110,BK$5)*$R110)</f>
        <v>262.0625</v>
      </c>
      <c r="BL110" s="3">
        <f>IF(BL$3=0,0,INDEX(Sheet1!RawDataCols,$C110,BL$5)*$R110)</f>
        <v>1008.6068749999999</v>
      </c>
      <c r="BM110" s="3">
        <f>IF(BM$3=0,0,INDEX(Sheet1!RawDataCols,$C110,BM$5)*$R110)</f>
        <v>1017.5125</v>
      </c>
      <c r="BN110" s="3">
        <f>IF(BN$3=0,0,INDEX(Sheet1!RawDataCols,$C110,BN$5)*$R110)</f>
        <v>432.19</v>
      </c>
      <c r="BO110" s="3">
        <f>IF(BO$3=0,0,INDEX(Sheet1!RawDataCols,$C110,BO$5)*$R110)</f>
        <v>414.48812500000003</v>
      </c>
      <c r="BP110" s="3">
        <f>IF(BP$3=0,0,INDEX(Sheet1!RawDataCols,$C110,BP$5)*$R110)</f>
        <v>7896.71</v>
      </c>
      <c r="BQ110" s="3">
        <f t="shared" si="40"/>
        <v>4533.74</v>
      </c>
      <c r="BR110" s="3">
        <f t="shared" si="41"/>
        <v>4143.72</v>
      </c>
      <c r="BS110" s="3">
        <f t="shared" si="42"/>
        <v>3212.31</v>
      </c>
      <c r="BT110" s="3">
        <f t="shared" si="43"/>
        <v>3212.31</v>
      </c>
      <c r="BU110" s="3" t="str">
        <f>INDEX(Sheet1!$BS$2:$BS$1000,MATCH($A110,Sheet1!$A$2:$A$1000,0))</f>
        <v>14</v>
      </c>
      <c r="BV110" s="3">
        <f>INDEX(Sheet1!$BT$2:$BT$1000,MATCH($A110,Sheet1!$A$2:$A$1000,0))</f>
        <v>3212.31</v>
      </c>
    </row>
    <row r="111" spans="1:74" x14ac:dyDescent="0.2">
      <c r="A111" s="11" t="s">
        <v>642</v>
      </c>
      <c r="B111" s="3">
        <f>MATCH($A111,Sheet1!ACCOUNTNO,0)</f>
        <v>143</v>
      </c>
      <c r="C111" s="3">
        <f t="shared" si="34"/>
        <v>143</v>
      </c>
      <c r="D111" s="3" t="str">
        <f>IF(D$3=0,0,INDEX(Sheet1!RawDataCols,$C111,D$5))</f>
        <v>27200G12</v>
      </c>
      <c r="E111" s="3" t="str">
        <f>IF(E$3=0,0,INDEX(Sheet1!RawDataCols,$C111,E$5))</f>
        <v xml:space="preserve">27200          </v>
      </c>
      <c r="F111" s="3" t="str">
        <f>IF(F$3=0,0,INDEX(Sheet1!RawDataCols,$C111,F$5))</f>
        <v xml:space="preserve">G12            </v>
      </c>
      <c r="G111" s="3" t="str">
        <f>IF(G$3=0,0,INDEX(Sheet1!RawDataCols,$C111,G$5))</f>
        <v xml:space="preserve">               </v>
      </c>
      <c r="H111" s="3" t="str">
        <f>IF(H$3=0,0,INDEX(Sheet1!RawDataCols,$C111,H$5))</f>
        <v xml:space="preserve">               </v>
      </c>
      <c r="I111" s="3" t="str">
        <f>IF(I$3=0,0,INDEX(Sheet1!RawDataCols,$C111,I$5))</f>
        <v xml:space="preserve">               </v>
      </c>
      <c r="J111" s="3" t="str">
        <f>IF(J$3=0,0,INDEX(Sheet1!RawDataCols,$C111,J$5))</f>
        <v xml:space="preserve">               </v>
      </c>
      <c r="K111" s="3" t="str">
        <f>IF(K$3=0,0,INDEX(Sheet1!RawDataCols,$C111,K$5))</f>
        <v xml:space="preserve">               </v>
      </c>
      <c r="L111" s="3" t="str">
        <f>IF(L$3=0,0,INDEX(Sheet1!RawDataCols,$C111,L$5))</f>
        <v xml:space="preserve">               </v>
      </c>
      <c r="M111" s="3" t="str">
        <f>IF(M$3=0,0,INDEX(Sheet1!RawDataCols,$C111,M$5))</f>
        <v xml:space="preserve">F012  </v>
      </c>
      <c r="N111" s="3" t="str">
        <f>IF(N$3=0,0,INDEX(Sheet1!RawDataCols,$C111,N$5))</f>
        <v>Rent -TAR</v>
      </c>
      <c r="O111" s="3">
        <f>INDEX(Sheet1!RawDataCols,$C111,O$5)</f>
        <v>13</v>
      </c>
      <c r="P111" s="3" t="str">
        <f>INDEX(Sheet1!RawDataCols,$C111,P$5)</f>
        <v>Cost and Expenses</v>
      </c>
      <c r="Q111" s="3" t="str">
        <f>IF(Q$3=0,0,INDEX(Sheet1!RawDataCols,$C111,Q$5))</f>
        <v>I</v>
      </c>
      <c r="R111" s="3">
        <f t="shared" si="35"/>
        <v>1</v>
      </c>
      <c r="S111" s="3">
        <f t="shared" si="36"/>
        <v>-1</v>
      </c>
      <c r="T111" s="3">
        <f>IF(T$3=0,0,INDEX(Sheet1!RawDataCols,$C111,T$5)*$R111)</f>
        <v>0</v>
      </c>
      <c r="U111" s="3">
        <f>IF(U$3=0,0,INDEX(Sheet1!RawDataCols,$C111,U$5)*$R111)</f>
        <v>833.33</v>
      </c>
      <c r="V111" s="3">
        <f>IF(V$3=0,0,INDEX(Sheet1!RawDataCols,$C111,V$5)*$R111)</f>
        <v>0</v>
      </c>
      <c r="W111" s="3">
        <f>IF(W$3=0,0,INDEX(Sheet1!RawDataCols,$C111,W$5)*$R111)</f>
        <v>833.33</v>
      </c>
      <c r="X111" s="3">
        <f>IF(X$3=0,0,INDEX(Sheet1!RawDataCols,$C111,X$5)*$R111)</f>
        <v>833.33</v>
      </c>
      <c r="Y111" s="3">
        <f>IF(Y$3=0,0,INDEX(Sheet1!RawDataCols,$C111,Y$5)*$R111)</f>
        <v>0</v>
      </c>
      <c r="Z111" s="3">
        <f>IF(Z$3=0,0,INDEX(Sheet1!RawDataCols,$C111,Z$5)*$R111)</f>
        <v>833.33</v>
      </c>
      <c r="AA111" s="3">
        <f>IF(AA$3=0,0,INDEX(Sheet1!RawDataCols,$C111,AA$5)*$R111)</f>
        <v>833.33</v>
      </c>
      <c r="AB111" s="3">
        <f>IF(AB$3=0,0,INDEX(Sheet1!RawDataCols,$C111,AB$5)*$R111)</f>
        <v>0</v>
      </c>
      <c r="AC111" s="3">
        <f>IF(AC$3=0,0,INDEX(Sheet1!RawDataCols,$C111,AC$5)*$R111)</f>
        <v>833.33</v>
      </c>
      <c r="AD111" s="3">
        <f>IF(AD$3=0,0,INDEX(Sheet1!RawDataCols,$C111,AD$5)*$R111)</f>
        <v>833.33</v>
      </c>
      <c r="AE111" s="3">
        <f>IF(AE$3=0,0,INDEX(Sheet1!RawDataCols,$C111,AE$5)*$R111)</f>
        <v>0</v>
      </c>
      <c r="AF111" s="3">
        <f>IF(AF$3=0,0,INDEX(Sheet1!RawDataCols,$C111,AF$5)*$R111)</f>
        <v>833.33</v>
      </c>
      <c r="AG111" s="3">
        <f>IF(AG$3=0,0,INDEX(Sheet1!RawDataCols,$C111,AG$5)*$R111)</f>
        <v>833.33</v>
      </c>
      <c r="AH111" s="3">
        <f>IF(AH$3=0,0,INDEX(Sheet1!RawDataCols,$C111,AH$5)*$R111)</f>
        <v>0</v>
      </c>
      <c r="AI111" s="3">
        <f>IF(AI$3=0,0,INDEX(Sheet1!RawDataCols,$C111,AI$5)*$R111)</f>
        <v>833.33</v>
      </c>
      <c r="AJ111" s="3">
        <f>IF(AJ$3=0,0,INDEX(Sheet1!RawDataCols,$C111,AJ$5)*$R111)</f>
        <v>833.33</v>
      </c>
      <c r="AK111" s="3">
        <f>IF(AK$3=0,0,INDEX(Sheet1!RawDataCols,$C111,AK$5)*$R111)</f>
        <v>0</v>
      </c>
      <c r="AL111" s="3">
        <f>IF(AL$3=0,0,INDEX(Sheet1!RawDataCols,$C111,AL$5)*$R111)</f>
        <v>833.33</v>
      </c>
      <c r="AM111" s="3">
        <f>IF(AM$3=0,0,INDEX(Sheet1!RawDataCols,$C111,AM$5)*$R111)</f>
        <v>833.33</v>
      </c>
      <c r="AN111" s="3">
        <f>IF(AN$3=0,0,INDEX(Sheet1!RawDataCols,$C111,AN$5)*$R111)</f>
        <v>833.33</v>
      </c>
      <c r="AO111" s="3">
        <f>IF(AO$3=0,0,INDEX(Sheet1!RawDataCols,$C111,AO$5)*$R111)</f>
        <v>833.33</v>
      </c>
      <c r="AP111" s="3">
        <f>IF(AP$3=0,0,INDEX(Sheet1!RawDataCols,$C111,AP$5)*$R111)</f>
        <v>833.33</v>
      </c>
      <c r="AQ111" s="3">
        <f>IF(AQ$3=0,0,INDEX(Sheet1!RawDataCols,$C111,AQ$5)*$R111)</f>
        <v>833.33</v>
      </c>
      <c r="AR111" s="3">
        <f>IF(AR$3=0,0,INDEX(Sheet1!RawDataCols,$C111,AR$5)*$R111)</f>
        <v>833.33</v>
      </c>
      <c r="AS111" s="3">
        <f>IF(AS$3=0,0,INDEX(Sheet1!RawDataCols,$C111,AS$5)*$R111)</f>
        <v>833.33</v>
      </c>
      <c r="AT111" s="3">
        <f>IF(AT$3=0,0,INDEX(Sheet1!RawDataCols,$C111,AT$5)*$R111)</f>
        <v>833.33</v>
      </c>
      <c r="AU111" s="3">
        <f>IF(AU$3=0,0,INDEX(Sheet1!RawDataCols,$C111,AU$5)*$R111)</f>
        <v>833.33</v>
      </c>
      <c r="AV111" s="3">
        <f>IF(AV$3=0,0,INDEX(Sheet1!RawDataCols,$C111,AV$5)*$R111)</f>
        <v>833.33</v>
      </c>
      <c r="AW111" s="3">
        <f>IF(AW$3=0,0,INDEX(Sheet1!RawDataCols,$C111,AW$5)*$R111)</f>
        <v>0</v>
      </c>
      <c r="AX111" s="3">
        <f>IF(AX$3=0,0,INDEX(Sheet1!RawDataCols,$C111,AX$5)*$R111)</f>
        <v>833.33</v>
      </c>
      <c r="AY111" s="3">
        <f>IF(AY$3=0,0,INDEX(Sheet1!RawDataCols,$C111,AY$5)*$R111)</f>
        <v>0</v>
      </c>
      <c r="AZ111" s="3">
        <f>IF(AZ$3=0,0,INDEX(Sheet1!RawDataCols,$C111,AZ$5)*$R111)</f>
        <v>0</v>
      </c>
      <c r="BA111" s="3">
        <f>IF(BA$3=0,0,INDEX(Sheet1!RawDataCols,$C111,BA$5)*$R111)</f>
        <v>833.33</v>
      </c>
      <c r="BB111" s="3">
        <f>IF(BB$3=0,0,INDEX(Sheet1!RawDataCols,$C111,BB$5)*$R111)</f>
        <v>0</v>
      </c>
      <c r="BC111" s="3">
        <f>IF(BC$3=0,0,INDEX(Sheet1!RawDataCols,$C111,BC$5)*$R111)</f>
        <v>0</v>
      </c>
      <c r="BD111" s="3">
        <f>IF(BD$3=0,0,INDEX(Sheet1!RawDataCols,$C111,BD$5)*$R111)</f>
        <v>833.33</v>
      </c>
      <c r="BE111" s="3">
        <f>IF(BE$3=0,0,INDEX(Sheet1!RawDataCols,$C111,BE$5)*$R111)</f>
        <v>0</v>
      </c>
      <c r="BF111" s="3">
        <f>IF(BF$3=0,0,INDEX(Sheet1!RawDataCols,$C111,BF$5)*$R111)</f>
        <v>0</v>
      </c>
      <c r="BG111" s="179">
        <f>IF(BG$3=0,0,INDEX(Sheet1!RawDataCols,$C111,BG$5)*$R111)</f>
        <v>833.33</v>
      </c>
      <c r="BH111" s="33">
        <f t="shared" si="37"/>
        <v>8333.3000000000011</v>
      </c>
      <c r="BI111" s="33">
        <f t="shared" si="38"/>
        <v>2499.9900000000002</v>
      </c>
      <c r="BJ111" s="33">
        <f t="shared" si="39"/>
        <v>9999.9600000000009</v>
      </c>
      <c r="BK111" s="3">
        <f>IF(BK$3=0,0,INDEX(Sheet1!RawDataCols,$C111,BK$5)*$R111)</f>
        <v>156.24937499999999</v>
      </c>
      <c r="BL111" s="3">
        <f>IF(BL$3=0,0,INDEX(Sheet1!RawDataCols,$C111,BL$5)*$R111)</f>
        <v>624.99749999999995</v>
      </c>
      <c r="BM111" s="3">
        <f>IF(BM$3=0,0,INDEX(Sheet1!RawDataCols,$C111,BM$5)*$R111)</f>
        <v>624.99749999999995</v>
      </c>
      <c r="BN111" s="3">
        <f>IF(BN$3=0,0,INDEX(Sheet1!RawDataCols,$C111,BN$5)*$R111)</f>
        <v>624.99749999999995</v>
      </c>
      <c r="BO111" s="3">
        <f>IF(BO$3=0,0,INDEX(Sheet1!RawDataCols,$C111,BO$5)*$R111)</f>
        <v>624.99749999999995</v>
      </c>
      <c r="BP111" s="3">
        <f>IF(BP$3=0,0,INDEX(Sheet1!RawDataCols,$C111,BP$5)*$R111)</f>
        <v>4999.9799999999996</v>
      </c>
      <c r="BQ111" s="3">
        <f t="shared" si="40"/>
        <v>2499.9900000000002</v>
      </c>
      <c r="BR111" s="3">
        <f t="shared" si="41"/>
        <v>2499.9900000000002</v>
      </c>
      <c r="BS111" s="3">
        <f t="shared" si="42"/>
        <v>2499.9900000000002</v>
      </c>
      <c r="BT111" s="3">
        <f t="shared" si="43"/>
        <v>3333.32</v>
      </c>
      <c r="BU111" s="3" t="str">
        <f>INDEX(Sheet1!$BS$2:$BS$1000,MATCH($A111,Sheet1!$A$2:$A$1000,0))</f>
        <v>14</v>
      </c>
      <c r="BV111" s="3">
        <f>INDEX(Sheet1!$BT$2:$BT$1000,MATCH($A111,Sheet1!$A$2:$A$1000,0))</f>
        <v>3333.32</v>
      </c>
    </row>
    <row r="112" spans="1:74" x14ac:dyDescent="0.2">
      <c r="A112" s="11" t="s">
        <v>643</v>
      </c>
      <c r="B112" s="3">
        <f>MATCH($A112,Sheet1!ACCOUNTNO,0)</f>
        <v>145</v>
      </c>
      <c r="C112" s="3">
        <f t="shared" si="34"/>
        <v>145</v>
      </c>
      <c r="D112" s="3" t="str">
        <f>IF(D$3=0,0,INDEX(Sheet1!RawDataCols,$C112,D$5))</f>
        <v>28200G12</v>
      </c>
      <c r="E112" s="3" t="str">
        <f>IF(E$3=0,0,INDEX(Sheet1!RawDataCols,$C112,E$5))</f>
        <v xml:space="preserve">28200          </v>
      </c>
      <c r="F112" s="3" t="str">
        <f>IF(F$3=0,0,INDEX(Sheet1!RawDataCols,$C112,F$5))</f>
        <v xml:space="preserve">G12            </v>
      </c>
      <c r="G112" s="3" t="str">
        <f>IF(G$3=0,0,INDEX(Sheet1!RawDataCols,$C112,G$5))</f>
        <v xml:space="preserve">               </v>
      </c>
      <c r="H112" s="3" t="str">
        <f>IF(H$3=0,0,INDEX(Sheet1!RawDataCols,$C112,H$5))</f>
        <v xml:space="preserve">               </v>
      </c>
      <c r="I112" s="3" t="str">
        <f>IF(I$3=0,0,INDEX(Sheet1!RawDataCols,$C112,I$5))</f>
        <v xml:space="preserve">               </v>
      </c>
      <c r="J112" s="3" t="str">
        <f>IF(J$3=0,0,INDEX(Sheet1!RawDataCols,$C112,J$5))</f>
        <v xml:space="preserve">               </v>
      </c>
      <c r="K112" s="3" t="str">
        <f>IF(K$3=0,0,INDEX(Sheet1!RawDataCols,$C112,K$5))</f>
        <v xml:space="preserve">               </v>
      </c>
      <c r="L112" s="3" t="str">
        <f>IF(L$3=0,0,INDEX(Sheet1!RawDataCols,$C112,L$5))</f>
        <v xml:space="preserve">               </v>
      </c>
      <c r="M112" s="3" t="str">
        <f>IF(M$3=0,0,INDEX(Sheet1!RawDataCols,$C112,M$5))</f>
        <v xml:space="preserve">F012  </v>
      </c>
      <c r="N112" s="3" t="str">
        <f>IF(N$3=0,0,INDEX(Sheet1!RawDataCols,$C112,N$5))</f>
        <v>Depreciation - IT Equipment-TAR</v>
      </c>
      <c r="O112" s="3">
        <f>INDEX(Sheet1!RawDataCols,$C112,O$5)</f>
        <v>13</v>
      </c>
      <c r="P112" s="3" t="str">
        <f>INDEX(Sheet1!RawDataCols,$C112,P$5)</f>
        <v>Cost and Expenses</v>
      </c>
      <c r="Q112" s="3" t="str">
        <f>IF(Q$3=0,0,INDEX(Sheet1!RawDataCols,$C112,Q$5))</f>
        <v>I</v>
      </c>
      <c r="R112" s="3">
        <f t="shared" si="35"/>
        <v>1</v>
      </c>
      <c r="S112" s="3">
        <f t="shared" si="36"/>
        <v>-1</v>
      </c>
      <c r="T112" s="3">
        <f>IF(T$3=0,0,INDEX(Sheet1!RawDataCols,$C112,T$5)*$R112)</f>
        <v>0</v>
      </c>
      <c r="U112" s="3">
        <f>IF(U$3=0,0,INDEX(Sheet1!RawDataCols,$C112,U$5)*$R112)</f>
        <v>319.27</v>
      </c>
      <c r="V112" s="3">
        <f>IF(V$3=0,0,INDEX(Sheet1!RawDataCols,$C112,V$5)*$R112)</f>
        <v>0</v>
      </c>
      <c r="W112" s="3">
        <f>IF(W$3=0,0,INDEX(Sheet1!RawDataCols,$C112,W$5)*$R112)</f>
        <v>63.67</v>
      </c>
      <c r="X112" s="3">
        <f>IF(X$3=0,0,INDEX(Sheet1!RawDataCols,$C112,X$5)*$R112)</f>
        <v>315.27</v>
      </c>
      <c r="Y112" s="3">
        <f>IF(Y$3=0,0,INDEX(Sheet1!RawDataCols,$C112,Y$5)*$R112)</f>
        <v>0</v>
      </c>
      <c r="Z112" s="3">
        <f>IF(Z$3=0,0,INDEX(Sheet1!RawDataCols,$C112,Z$5)*$R112)</f>
        <v>63.67</v>
      </c>
      <c r="AA112" s="3">
        <f>IF(AA$3=0,0,INDEX(Sheet1!RawDataCols,$C112,AA$5)*$R112)</f>
        <v>315.27</v>
      </c>
      <c r="AB112" s="3">
        <f>IF(AB$3=0,0,INDEX(Sheet1!RawDataCols,$C112,AB$5)*$R112)</f>
        <v>0</v>
      </c>
      <c r="AC112" s="3">
        <f>IF(AC$3=0,0,INDEX(Sheet1!RawDataCols,$C112,AC$5)*$R112)</f>
        <v>63.67</v>
      </c>
      <c r="AD112" s="3">
        <f>IF(AD$3=0,0,INDEX(Sheet1!RawDataCols,$C112,AD$5)*$R112)</f>
        <v>315.27</v>
      </c>
      <c r="AE112" s="3">
        <f>IF(AE$3=0,0,INDEX(Sheet1!RawDataCols,$C112,AE$5)*$R112)</f>
        <v>0</v>
      </c>
      <c r="AF112" s="3">
        <f>IF(AF$3=0,0,INDEX(Sheet1!RawDataCols,$C112,AF$5)*$R112)</f>
        <v>63.67</v>
      </c>
      <c r="AG112" s="3">
        <f>IF(AG$3=0,0,INDEX(Sheet1!RawDataCols,$C112,AG$5)*$R112)</f>
        <v>315.27</v>
      </c>
      <c r="AH112" s="3">
        <f>IF(AH$3=0,0,INDEX(Sheet1!RawDataCols,$C112,AH$5)*$R112)</f>
        <v>0</v>
      </c>
      <c r="AI112" s="3">
        <f>IF(AI$3=0,0,INDEX(Sheet1!RawDataCols,$C112,AI$5)*$R112)</f>
        <v>63.67</v>
      </c>
      <c r="AJ112" s="3">
        <f>IF(AJ$3=0,0,INDEX(Sheet1!RawDataCols,$C112,AJ$5)*$R112)</f>
        <v>315.27</v>
      </c>
      <c r="AK112" s="3">
        <f>IF(AK$3=0,0,INDEX(Sheet1!RawDataCols,$C112,AK$5)*$R112)</f>
        <v>0</v>
      </c>
      <c r="AL112" s="3">
        <f>IF(AL$3=0,0,INDEX(Sheet1!RawDataCols,$C112,AL$5)*$R112)</f>
        <v>63.47</v>
      </c>
      <c r="AM112" s="3">
        <f>IF(AM$3=0,0,INDEX(Sheet1!RawDataCols,$C112,AM$5)*$R112)</f>
        <v>430.78</v>
      </c>
      <c r="AN112" s="3">
        <f>IF(AN$3=0,0,INDEX(Sheet1!RawDataCols,$C112,AN$5)*$R112)</f>
        <v>430.78</v>
      </c>
      <c r="AO112" s="3">
        <f>IF(AO$3=0,0,INDEX(Sheet1!RawDataCols,$C112,AO$5)*$R112)</f>
        <v>0</v>
      </c>
      <c r="AP112" s="3">
        <f>IF(AP$3=0,0,INDEX(Sheet1!RawDataCols,$C112,AP$5)*$R112)</f>
        <v>317.69</v>
      </c>
      <c r="AQ112" s="3">
        <f>IF(AQ$3=0,0,INDEX(Sheet1!RawDataCols,$C112,AQ$5)*$R112)</f>
        <v>0</v>
      </c>
      <c r="AR112" s="3">
        <f>IF(AR$3=0,0,INDEX(Sheet1!RawDataCols,$C112,AR$5)*$R112)</f>
        <v>661.82</v>
      </c>
      <c r="AS112" s="3">
        <f>IF(AS$3=0,0,INDEX(Sheet1!RawDataCols,$C112,AS$5)*$R112)</f>
        <v>317.69</v>
      </c>
      <c r="AT112" s="3">
        <f>IF(AT$3=0,0,INDEX(Sheet1!RawDataCols,$C112,AT$5)*$R112)</f>
        <v>0</v>
      </c>
      <c r="AU112" s="3">
        <f>IF(AU$3=0,0,INDEX(Sheet1!RawDataCols,$C112,AU$5)*$R112)</f>
        <v>0</v>
      </c>
      <c r="AV112" s="3">
        <f>IF(AV$3=0,0,INDEX(Sheet1!RawDataCols,$C112,AV$5)*$R112)</f>
        <v>8443.17</v>
      </c>
      <c r="AW112" s="3">
        <f>IF(AW$3=0,0,INDEX(Sheet1!RawDataCols,$C112,AW$5)*$R112)</f>
        <v>0</v>
      </c>
      <c r="AX112" s="3">
        <f>IF(AX$3=0,0,INDEX(Sheet1!RawDataCols,$C112,AX$5)*$R112)</f>
        <v>661.82</v>
      </c>
      <c r="AY112" s="3">
        <f>IF(AY$3=0,0,INDEX(Sheet1!RawDataCols,$C112,AY$5)*$R112)</f>
        <v>0</v>
      </c>
      <c r="AZ112" s="3">
        <f>IF(AZ$3=0,0,INDEX(Sheet1!RawDataCols,$C112,AZ$5)*$R112)</f>
        <v>0</v>
      </c>
      <c r="BA112" s="3">
        <f>IF(BA$3=0,0,INDEX(Sheet1!RawDataCols,$C112,BA$5)*$R112)</f>
        <v>-330.91</v>
      </c>
      <c r="BB112" s="3">
        <f>IF(BB$3=0,0,INDEX(Sheet1!RawDataCols,$C112,BB$5)*$R112)</f>
        <v>0</v>
      </c>
      <c r="BC112" s="3">
        <f>IF(BC$3=0,0,INDEX(Sheet1!RawDataCols,$C112,BC$5)*$R112)</f>
        <v>0</v>
      </c>
      <c r="BD112" s="3">
        <f>IF(BD$3=0,0,INDEX(Sheet1!RawDataCols,$C112,BD$5)*$R112)</f>
        <v>981.09</v>
      </c>
      <c r="BE112" s="3">
        <f>IF(BE$3=0,0,INDEX(Sheet1!RawDataCols,$C112,BE$5)*$R112)</f>
        <v>0</v>
      </c>
      <c r="BF112" s="3">
        <f>IF(BF$3=0,0,INDEX(Sheet1!RawDataCols,$C112,BF$5)*$R112)</f>
        <v>0</v>
      </c>
      <c r="BG112" s="179">
        <f>IF(BG$3=0,0,INDEX(Sheet1!RawDataCols,$C112,BG$5)*$R112)</f>
        <v>981.09</v>
      </c>
      <c r="BH112" s="33">
        <f t="shared" si="37"/>
        <v>11404.95</v>
      </c>
      <c r="BI112" s="33">
        <f t="shared" si="38"/>
        <v>430.78</v>
      </c>
      <c r="BJ112" s="33">
        <f t="shared" si="39"/>
        <v>2355.64</v>
      </c>
      <c r="BK112" s="3">
        <f>IF(BK$3=0,0,INDEX(Sheet1!RawDataCols,$C112,BK$5)*$R112)</f>
        <v>26.923749999999998</v>
      </c>
      <c r="BL112" s="3">
        <f>IF(BL$3=0,0,INDEX(Sheet1!RawDataCols,$C112,BL$5)*$R112)</f>
        <v>62.513125000000002</v>
      </c>
      <c r="BM112" s="3">
        <f>IF(BM$3=0,0,INDEX(Sheet1!RawDataCols,$C112,BM$5)*$R112)</f>
        <v>127.684375</v>
      </c>
      <c r="BN112" s="3">
        <f>IF(BN$3=0,0,INDEX(Sheet1!RawDataCols,$C112,BN$5)*$R112)</f>
        <v>291.68437499999999</v>
      </c>
      <c r="BO112" s="3">
        <f>IF(BO$3=0,0,INDEX(Sheet1!RawDataCols,$C112,BO$5)*$R112)</f>
        <v>313.89249999999998</v>
      </c>
      <c r="BP112" s="3">
        <f>IF(BP$3=0,0,INDEX(Sheet1!RawDataCols,$C112,BP$5)*$R112)</f>
        <v>618.39</v>
      </c>
      <c r="BQ112" s="3">
        <f t="shared" si="40"/>
        <v>949.81</v>
      </c>
      <c r="BR112" s="3">
        <f t="shared" si="41"/>
        <v>945.81</v>
      </c>
      <c r="BS112" s="3">
        <f t="shared" si="42"/>
        <v>1066.1600000000001</v>
      </c>
      <c r="BT112" s="3">
        <f t="shared" si="43"/>
        <v>9509.33</v>
      </c>
      <c r="BU112" s="3" t="str">
        <f>INDEX(Sheet1!$BS$2:$BS$1000,MATCH($A112,Sheet1!$A$2:$A$1000,0))</f>
        <v>15</v>
      </c>
      <c r="BV112" s="3">
        <f>INDEX(Sheet1!$BT$2:$BT$1000,MATCH($A112,Sheet1!$A$2:$A$1000,0))</f>
        <v>9509.33</v>
      </c>
    </row>
    <row r="113" spans="1:74" x14ac:dyDescent="0.2">
      <c r="A113" s="11" t="s">
        <v>644</v>
      </c>
      <c r="B113" s="3">
        <f>MATCH($A113,Sheet1!ACCOUNTNO,0)</f>
        <v>146</v>
      </c>
      <c r="C113" s="3">
        <f t="shared" si="34"/>
        <v>146</v>
      </c>
      <c r="D113" s="3" t="str">
        <f>IF(D$3=0,0,INDEX(Sheet1!RawDataCols,$C113,D$5))</f>
        <v>28280G12</v>
      </c>
      <c r="E113" s="3" t="str">
        <f>IF(E$3=0,0,INDEX(Sheet1!RawDataCols,$C113,E$5))</f>
        <v xml:space="preserve">28280          </v>
      </c>
      <c r="F113" s="3" t="str">
        <f>IF(F$3=0,0,INDEX(Sheet1!RawDataCols,$C113,F$5))</f>
        <v xml:space="preserve">G12            </v>
      </c>
      <c r="G113" s="3" t="str">
        <f>IF(G$3=0,0,INDEX(Sheet1!RawDataCols,$C113,G$5))</f>
        <v xml:space="preserve">               </v>
      </c>
      <c r="H113" s="3" t="str">
        <f>IF(H$3=0,0,INDEX(Sheet1!RawDataCols,$C113,H$5))</f>
        <v xml:space="preserve">               </v>
      </c>
      <c r="I113" s="3" t="str">
        <f>IF(I$3=0,0,INDEX(Sheet1!RawDataCols,$C113,I$5))</f>
        <v xml:space="preserve">               </v>
      </c>
      <c r="J113" s="3" t="str">
        <f>IF(J$3=0,0,INDEX(Sheet1!RawDataCols,$C113,J$5))</f>
        <v xml:space="preserve">               </v>
      </c>
      <c r="K113" s="3" t="str">
        <f>IF(K$3=0,0,INDEX(Sheet1!RawDataCols,$C113,K$5))</f>
        <v xml:space="preserve">               </v>
      </c>
      <c r="L113" s="3" t="str">
        <f>IF(L$3=0,0,INDEX(Sheet1!RawDataCols,$C113,L$5))</f>
        <v xml:space="preserve">               </v>
      </c>
      <c r="M113" s="3" t="str">
        <f>IF(M$3=0,0,INDEX(Sheet1!RawDataCols,$C113,M$5))</f>
        <v xml:space="preserve">F012  </v>
      </c>
      <c r="N113" s="3" t="str">
        <f>IF(N$3=0,0,INDEX(Sheet1!RawDataCols,$C113,N$5))</f>
        <v>Depreciation - Plant &amp; Equip-TAR</v>
      </c>
      <c r="O113" s="3">
        <f>INDEX(Sheet1!RawDataCols,$C113,O$5)</f>
        <v>13</v>
      </c>
      <c r="P113" s="3" t="str">
        <f>INDEX(Sheet1!RawDataCols,$C113,P$5)</f>
        <v>Cost and Expenses</v>
      </c>
      <c r="Q113" s="3" t="str">
        <f>IF(Q$3=0,0,INDEX(Sheet1!RawDataCols,$C113,Q$5))</f>
        <v>I</v>
      </c>
      <c r="R113" s="3">
        <f t="shared" si="35"/>
        <v>1</v>
      </c>
      <c r="S113" s="3">
        <f t="shared" si="36"/>
        <v>-1</v>
      </c>
      <c r="T113" s="3">
        <f>IF(T$3=0,0,INDEX(Sheet1!RawDataCols,$C113,T$5)*$R113)</f>
        <v>0</v>
      </c>
      <c r="U113" s="3">
        <f>IF(U$3=0,0,INDEX(Sheet1!RawDataCols,$C113,U$5)*$R113)</f>
        <v>0</v>
      </c>
      <c r="V113" s="3">
        <f>IF(V$3=0,0,INDEX(Sheet1!RawDataCols,$C113,V$5)*$R113)</f>
        <v>0</v>
      </c>
      <c r="W113" s="3">
        <f>IF(W$3=0,0,INDEX(Sheet1!RawDataCols,$C113,W$5)*$R113)</f>
        <v>321.93</v>
      </c>
      <c r="X113" s="3">
        <f>IF(X$3=0,0,INDEX(Sheet1!RawDataCols,$C113,X$5)*$R113)</f>
        <v>0</v>
      </c>
      <c r="Y113" s="3">
        <f>IF(Y$3=0,0,INDEX(Sheet1!RawDataCols,$C113,Y$5)*$R113)</f>
        <v>0</v>
      </c>
      <c r="Z113" s="3">
        <f>IF(Z$3=0,0,INDEX(Sheet1!RawDataCols,$C113,Z$5)*$R113)</f>
        <v>315.93</v>
      </c>
      <c r="AA113" s="3">
        <f>IF(AA$3=0,0,INDEX(Sheet1!RawDataCols,$C113,AA$5)*$R113)</f>
        <v>0</v>
      </c>
      <c r="AB113" s="3">
        <f>IF(AB$3=0,0,INDEX(Sheet1!RawDataCols,$C113,AB$5)*$R113)</f>
        <v>0</v>
      </c>
      <c r="AC113" s="3">
        <f>IF(AC$3=0,0,INDEX(Sheet1!RawDataCols,$C113,AC$5)*$R113)</f>
        <v>315.93</v>
      </c>
      <c r="AD113" s="3">
        <f>IF(AD$3=0,0,INDEX(Sheet1!RawDataCols,$C113,AD$5)*$R113)</f>
        <v>0</v>
      </c>
      <c r="AE113" s="3">
        <f>IF(AE$3=0,0,INDEX(Sheet1!RawDataCols,$C113,AE$5)*$R113)</f>
        <v>0</v>
      </c>
      <c r="AF113" s="3">
        <f>IF(AF$3=0,0,INDEX(Sheet1!RawDataCols,$C113,AF$5)*$R113)</f>
        <v>315.93</v>
      </c>
      <c r="AG113" s="3">
        <f>IF(AG$3=0,0,INDEX(Sheet1!RawDataCols,$C113,AG$5)*$R113)</f>
        <v>0</v>
      </c>
      <c r="AH113" s="3">
        <f>IF(AH$3=0,0,INDEX(Sheet1!RawDataCols,$C113,AH$5)*$R113)</f>
        <v>0</v>
      </c>
      <c r="AI113" s="3">
        <f>IF(AI$3=0,0,INDEX(Sheet1!RawDataCols,$C113,AI$5)*$R113)</f>
        <v>315.93</v>
      </c>
      <c r="AJ113" s="3">
        <f>IF(AJ$3=0,0,INDEX(Sheet1!RawDataCols,$C113,AJ$5)*$R113)</f>
        <v>0</v>
      </c>
      <c r="AK113" s="3">
        <f>IF(AK$3=0,0,INDEX(Sheet1!RawDataCols,$C113,AK$5)*$R113)</f>
        <v>0</v>
      </c>
      <c r="AL113" s="3">
        <f>IF(AL$3=0,0,INDEX(Sheet1!RawDataCols,$C113,AL$5)*$R113)</f>
        <v>315.93</v>
      </c>
      <c r="AM113" s="3">
        <f>IF(AM$3=0,0,INDEX(Sheet1!RawDataCols,$C113,AM$5)*$R113)</f>
        <v>0</v>
      </c>
      <c r="AN113" s="3">
        <f>IF(AN$3=0,0,INDEX(Sheet1!RawDataCols,$C113,AN$5)*$R113)</f>
        <v>0</v>
      </c>
      <c r="AO113" s="3">
        <f>IF(AO$3=0,0,INDEX(Sheet1!RawDataCols,$C113,AO$5)*$R113)</f>
        <v>330.91</v>
      </c>
      <c r="AP113" s="3">
        <f>IF(AP$3=0,0,INDEX(Sheet1!RawDataCols,$C113,AP$5)*$R113)</f>
        <v>0</v>
      </c>
      <c r="AQ113" s="3">
        <f>IF(AQ$3=0,0,INDEX(Sheet1!RawDataCols,$C113,AQ$5)*$R113)</f>
        <v>0</v>
      </c>
      <c r="AR113" s="3">
        <f>IF(AR$3=0,0,INDEX(Sheet1!RawDataCols,$C113,AR$5)*$R113)</f>
        <v>-330.91</v>
      </c>
      <c r="AS113" s="3">
        <f>IF(AS$3=0,0,INDEX(Sheet1!RawDataCols,$C113,AS$5)*$R113)</f>
        <v>0</v>
      </c>
      <c r="AT113" s="3">
        <f>IF(AT$3=0,0,INDEX(Sheet1!RawDataCols,$C113,AT$5)*$R113)</f>
        <v>0</v>
      </c>
      <c r="AU113" s="3">
        <f>IF(AU$3=0,0,INDEX(Sheet1!RawDataCols,$C113,AU$5)*$R113)</f>
        <v>330.91</v>
      </c>
      <c r="AV113" s="3">
        <f>IF(AV$3=0,0,INDEX(Sheet1!RawDataCols,$C113,AV$5)*$R113)</f>
        <v>0</v>
      </c>
      <c r="AW113" s="3">
        <f>IF(AW$3=0,0,INDEX(Sheet1!RawDataCols,$C113,AW$5)*$R113)</f>
        <v>0</v>
      </c>
      <c r="AX113" s="3">
        <f>IF(AX$3=0,0,INDEX(Sheet1!RawDataCols,$C113,AX$5)*$R113)</f>
        <v>-330.91</v>
      </c>
      <c r="AY113" s="3">
        <f>IF(AY$3=0,0,INDEX(Sheet1!RawDataCols,$C113,AY$5)*$R113)</f>
        <v>0</v>
      </c>
      <c r="AZ113" s="3">
        <f>IF(AZ$3=0,0,INDEX(Sheet1!RawDataCols,$C113,AZ$5)*$R113)</f>
        <v>0</v>
      </c>
      <c r="BA113" s="3">
        <f>IF(BA$3=0,0,INDEX(Sheet1!RawDataCols,$C113,BA$5)*$R113)</f>
        <v>661.82</v>
      </c>
      <c r="BB113" s="3">
        <f>IF(BB$3=0,0,INDEX(Sheet1!RawDataCols,$C113,BB$5)*$R113)</f>
        <v>0</v>
      </c>
      <c r="BC113" s="3">
        <f>IF(BC$3=0,0,INDEX(Sheet1!RawDataCols,$C113,BC$5)*$R113)</f>
        <v>0</v>
      </c>
      <c r="BD113" s="3">
        <f>IF(BD$3=0,0,INDEX(Sheet1!RawDataCols,$C113,BD$5)*$R113)</f>
        <v>-661.82</v>
      </c>
      <c r="BE113" s="3">
        <f>IF(BE$3=0,0,INDEX(Sheet1!RawDataCols,$C113,BE$5)*$R113)</f>
        <v>0</v>
      </c>
      <c r="BF113" s="3">
        <f>IF(BF$3=0,0,INDEX(Sheet1!RawDataCols,$C113,BF$5)*$R113)</f>
        <v>0</v>
      </c>
      <c r="BG113" s="179">
        <f>IF(BG$3=0,0,INDEX(Sheet1!RawDataCols,$C113,BG$5)*$R113)</f>
        <v>-661.82</v>
      </c>
      <c r="BH113" s="33">
        <f t="shared" si="37"/>
        <v>0</v>
      </c>
      <c r="BI113" s="33">
        <f t="shared" si="38"/>
        <v>0</v>
      </c>
      <c r="BJ113" s="33">
        <f t="shared" si="39"/>
        <v>1901.58</v>
      </c>
      <c r="BK113" s="3">
        <f>IF(BK$3=0,0,INDEX(Sheet1!RawDataCols,$C113,BK$5)*$R113)</f>
        <v>0</v>
      </c>
      <c r="BL113" s="3">
        <f>IF(BL$3=0,0,INDEX(Sheet1!RawDataCols,$C113,BL$5)*$R113)</f>
        <v>220.825625</v>
      </c>
      <c r="BM113" s="3">
        <f>IF(BM$3=0,0,INDEX(Sheet1!RawDataCols,$C113,BM$5)*$R113)</f>
        <v>65.719374999999999</v>
      </c>
      <c r="BN113" s="3">
        <f>IF(BN$3=0,0,INDEX(Sheet1!RawDataCols,$C113,BN$5)*$R113)</f>
        <v>36.244999999999997</v>
      </c>
      <c r="BO113" s="3">
        <f>IF(BO$3=0,0,INDEX(Sheet1!RawDataCols,$C113,BO$5)*$R113)</f>
        <v>37.816875000000003</v>
      </c>
      <c r="BP113" s="3">
        <f>IF(BP$3=0,0,INDEX(Sheet1!RawDataCols,$C113,BP$5)*$R113)</f>
        <v>1631.63</v>
      </c>
      <c r="BQ113" s="3">
        <f t="shared" si="40"/>
        <v>0</v>
      </c>
      <c r="BR113" s="3">
        <f t="shared" si="41"/>
        <v>0</v>
      </c>
      <c r="BS113" s="3">
        <f t="shared" si="42"/>
        <v>0</v>
      </c>
      <c r="BT113" s="3">
        <f t="shared" si="43"/>
        <v>0</v>
      </c>
      <c r="BU113" s="3" t="str">
        <f>INDEX(Sheet1!$BS$2:$BS$1000,MATCH($A113,Sheet1!$A$2:$A$1000,0))</f>
        <v>15</v>
      </c>
      <c r="BV113" s="3">
        <f>INDEX(Sheet1!$BT$2:$BT$1000,MATCH($A113,Sheet1!$A$2:$A$1000,0))</f>
        <v>0</v>
      </c>
    </row>
    <row r="114" spans="1:74" x14ac:dyDescent="0.2">
      <c r="A114" s="269" t="s">
        <v>645</v>
      </c>
      <c r="B114" s="3" t="e">
        <f>MATCH($A114,Sheet1!ACCOUNTNO,0)</f>
        <v>#N/A</v>
      </c>
      <c r="C114" s="3">
        <f t="shared" si="34"/>
        <v>65000</v>
      </c>
      <c r="D114" s="3">
        <f>IF(D$3=0,0,INDEX(Sheet1!RawDataCols,$C114,D$5))</f>
        <v>0</v>
      </c>
      <c r="E114" s="3">
        <f>IF(E$3=0,0,INDEX(Sheet1!RawDataCols,$C114,E$5))</f>
        <v>0</v>
      </c>
      <c r="F114" s="3">
        <f>IF(F$3=0,0,INDEX(Sheet1!RawDataCols,$C114,F$5))</f>
        <v>0</v>
      </c>
      <c r="G114" s="3">
        <f>IF(G$3=0,0,INDEX(Sheet1!RawDataCols,$C114,G$5))</f>
        <v>0</v>
      </c>
      <c r="H114" s="3">
        <f>IF(H$3=0,0,INDEX(Sheet1!RawDataCols,$C114,H$5))</f>
        <v>0</v>
      </c>
      <c r="I114" s="3">
        <f>IF(I$3=0,0,INDEX(Sheet1!RawDataCols,$C114,I$5))</f>
        <v>0</v>
      </c>
      <c r="J114" s="3">
        <f>IF(J$3=0,0,INDEX(Sheet1!RawDataCols,$C114,J$5))</f>
        <v>0</v>
      </c>
      <c r="K114" s="3">
        <f>IF(K$3=0,0,INDEX(Sheet1!RawDataCols,$C114,K$5))</f>
        <v>0</v>
      </c>
      <c r="L114" s="3">
        <f>IF(L$3=0,0,INDEX(Sheet1!RawDataCols,$C114,L$5))</f>
        <v>0</v>
      </c>
      <c r="M114" s="3">
        <f>IF(M$3=0,0,INDEX(Sheet1!RawDataCols,$C114,M$5))</f>
        <v>0</v>
      </c>
      <c r="N114" s="3">
        <f>IF(N$3=0,0,INDEX(Sheet1!RawDataCols,$C114,N$5))</f>
        <v>0</v>
      </c>
      <c r="O114" s="3">
        <f>INDEX(Sheet1!RawDataCols,$C114,O$5)</f>
        <v>0</v>
      </c>
      <c r="P114" s="3">
        <f>INDEX(Sheet1!RawDataCols,$C114,P$5)</f>
        <v>0</v>
      </c>
      <c r="Q114" s="3">
        <f>IF(Q$3=0,0,INDEX(Sheet1!RawDataCols,$C114,Q$5))</f>
        <v>0</v>
      </c>
      <c r="R114" s="3">
        <f t="shared" si="35"/>
        <v>1</v>
      </c>
      <c r="S114" s="3">
        <f t="shared" si="36"/>
        <v>-1</v>
      </c>
      <c r="T114" s="3">
        <f>IF(T$3=0,0,INDEX(Sheet1!RawDataCols,$C114,T$5)*$R114)</f>
        <v>0</v>
      </c>
      <c r="U114" s="3">
        <f>IF(U$3=0,0,INDEX(Sheet1!RawDataCols,$C114,U$5)*$R114)</f>
        <v>0</v>
      </c>
      <c r="V114" s="3">
        <f>IF(V$3=0,0,INDEX(Sheet1!RawDataCols,$C114,V$5)*$R114)</f>
        <v>0</v>
      </c>
      <c r="W114" s="3">
        <f>IF(W$3=0,0,INDEX(Sheet1!RawDataCols,$C114,W$5)*$R114)</f>
        <v>0</v>
      </c>
      <c r="X114" s="3">
        <f>IF(X$3=0,0,INDEX(Sheet1!RawDataCols,$C114,X$5)*$R114)</f>
        <v>0</v>
      </c>
      <c r="Y114" s="3">
        <f>IF(Y$3=0,0,INDEX(Sheet1!RawDataCols,$C114,Y$5)*$R114)</f>
        <v>0</v>
      </c>
      <c r="Z114" s="3">
        <f>IF(Z$3=0,0,INDEX(Sheet1!RawDataCols,$C114,Z$5)*$R114)</f>
        <v>0</v>
      </c>
      <c r="AA114" s="3">
        <f>IF(AA$3=0,0,INDEX(Sheet1!RawDataCols,$C114,AA$5)*$R114)</f>
        <v>0</v>
      </c>
      <c r="AB114" s="3">
        <f>IF(AB$3=0,0,INDEX(Sheet1!RawDataCols,$C114,AB$5)*$R114)</f>
        <v>0</v>
      </c>
      <c r="AC114" s="3">
        <f>IF(AC$3=0,0,INDEX(Sheet1!RawDataCols,$C114,AC$5)*$R114)</f>
        <v>0</v>
      </c>
      <c r="AD114" s="3">
        <f>IF(AD$3=0,0,INDEX(Sheet1!RawDataCols,$C114,AD$5)*$R114)</f>
        <v>0</v>
      </c>
      <c r="AE114" s="3">
        <f>IF(AE$3=0,0,INDEX(Sheet1!RawDataCols,$C114,AE$5)*$R114)</f>
        <v>0</v>
      </c>
      <c r="AF114" s="3">
        <f>IF(AF$3=0,0,INDEX(Sheet1!RawDataCols,$C114,AF$5)*$R114)</f>
        <v>0</v>
      </c>
      <c r="AG114" s="3">
        <f>IF(AG$3=0,0,INDEX(Sheet1!RawDataCols,$C114,AG$5)*$R114)</f>
        <v>0</v>
      </c>
      <c r="AH114" s="3">
        <f>IF(AH$3=0,0,INDEX(Sheet1!RawDataCols,$C114,AH$5)*$R114)</f>
        <v>0</v>
      </c>
      <c r="AI114" s="3">
        <f>IF(AI$3=0,0,INDEX(Sheet1!RawDataCols,$C114,AI$5)*$R114)</f>
        <v>0</v>
      </c>
      <c r="AJ114" s="3">
        <f>IF(AJ$3=0,0,INDEX(Sheet1!RawDataCols,$C114,AJ$5)*$R114)</f>
        <v>0</v>
      </c>
      <c r="AK114" s="3">
        <f>IF(AK$3=0,0,INDEX(Sheet1!RawDataCols,$C114,AK$5)*$R114)</f>
        <v>0</v>
      </c>
      <c r="AL114" s="3">
        <f>IF(AL$3=0,0,INDEX(Sheet1!RawDataCols,$C114,AL$5)*$R114)</f>
        <v>0</v>
      </c>
      <c r="AM114" s="3">
        <f>IF(AM$3=0,0,INDEX(Sheet1!RawDataCols,$C114,AM$5)*$R114)</f>
        <v>0</v>
      </c>
      <c r="AN114" s="3">
        <f>IF(AN$3=0,0,INDEX(Sheet1!RawDataCols,$C114,AN$5)*$R114)</f>
        <v>0</v>
      </c>
      <c r="AO114" s="3">
        <f>IF(AO$3=0,0,INDEX(Sheet1!RawDataCols,$C114,AO$5)*$R114)</f>
        <v>0</v>
      </c>
      <c r="AP114" s="3">
        <f>IF(AP$3=0,0,INDEX(Sheet1!RawDataCols,$C114,AP$5)*$R114)</f>
        <v>0</v>
      </c>
      <c r="AQ114" s="3">
        <f>IF(AQ$3=0,0,INDEX(Sheet1!RawDataCols,$C114,AQ$5)*$R114)</f>
        <v>0</v>
      </c>
      <c r="AR114" s="3">
        <f>IF(AR$3=0,0,INDEX(Sheet1!RawDataCols,$C114,AR$5)*$R114)</f>
        <v>0</v>
      </c>
      <c r="AS114" s="3">
        <f>IF(AS$3=0,0,INDEX(Sheet1!RawDataCols,$C114,AS$5)*$R114)</f>
        <v>0</v>
      </c>
      <c r="AT114" s="3">
        <f>IF(AT$3=0,0,INDEX(Sheet1!RawDataCols,$C114,AT$5)*$R114)</f>
        <v>0</v>
      </c>
      <c r="AU114" s="3">
        <f>IF(AU$3=0,0,INDEX(Sheet1!RawDataCols,$C114,AU$5)*$R114)</f>
        <v>0</v>
      </c>
      <c r="AV114" s="3">
        <f>IF(AV$3=0,0,INDEX(Sheet1!RawDataCols,$C114,AV$5)*$R114)</f>
        <v>0</v>
      </c>
      <c r="AW114" s="3">
        <f>IF(AW$3=0,0,INDEX(Sheet1!RawDataCols,$C114,AW$5)*$R114)</f>
        <v>0</v>
      </c>
      <c r="AX114" s="3">
        <f>IF(AX$3=0,0,INDEX(Sheet1!RawDataCols,$C114,AX$5)*$R114)</f>
        <v>0</v>
      </c>
      <c r="AY114" s="3">
        <f>IF(AY$3=0,0,INDEX(Sheet1!RawDataCols,$C114,AY$5)*$R114)</f>
        <v>0</v>
      </c>
      <c r="AZ114" s="3">
        <f>IF(AZ$3=0,0,INDEX(Sheet1!RawDataCols,$C114,AZ$5)*$R114)</f>
        <v>0</v>
      </c>
      <c r="BA114" s="3">
        <f>IF(BA$3=0,0,INDEX(Sheet1!RawDataCols,$C114,BA$5)*$R114)</f>
        <v>0</v>
      </c>
      <c r="BB114" s="3">
        <f>IF(BB$3=0,0,INDEX(Sheet1!RawDataCols,$C114,BB$5)*$R114)</f>
        <v>0</v>
      </c>
      <c r="BC114" s="3">
        <f>IF(BC$3=0,0,INDEX(Sheet1!RawDataCols,$C114,BC$5)*$R114)</f>
        <v>0</v>
      </c>
      <c r="BD114" s="3">
        <f>IF(BD$3=0,0,INDEX(Sheet1!RawDataCols,$C114,BD$5)*$R114)</f>
        <v>0</v>
      </c>
      <c r="BE114" s="3">
        <f>IF(BE$3=0,0,INDEX(Sheet1!RawDataCols,$C114,BE$5)*$R114)</f>
        <v>0</v>
      </c>
      <c r="BF114" s="3">
        <f>IF(BF$3=0,0,INDEX(Sheet1!RawDataCols,$C114,BF$5)*$R114)</f>
        <v>0</v>
      </c>
      <c r="BG114" s="179">
        <f>IF(BG$3=0,0,INDEX(Sheet1!RawDataCols,$C114,BG$5)*$R114)</f>
        <v>0</v>
      </c>
      <c r="BH114" s="33">
        <f t="shared" si="37"/>
        <v>0</v>
      </c>
      <c r="BI114" s="33">
        <f t="shared" si="38"/>
        <v>0</v>
      </c>
      <c r="BJ114" s="33">
        <f t="shared" si="39"/>
        <v>0</v>
      </c>
      <c r="BK114" s="3">
        <f>IF(BK$3=0,0,INDEX(Sheet1!RawDataCols,$C114,BK$5)*$R114)</f>
        <v>0</v>
      </c>
      <c r="BL114" s="3">
        <f>IF(BL$3=0,0,INDEX(Sheet1!RawDataCols,$C114,BL$5)*$R114)</f>
        <v>0</v>
      </c>
      <c r="BM114" s="3">
        <f>IF(BM$3=0,0,INDEX(Sheet1!RawDataCols,$C114,BM$5)*$R114)</f>
        <v>0</v>
      </c>
      <c r="BN114" s="3">
        <f>IF(BN$3=0,0,INDEX(Sheet1!RawDataCols,$C114,BN$5)*$R114)</f>
        <v>0</v>
      </c>
      <c r="BO114" s="3">
        <f>IF(BO$3=0,0,INDEX(Sheet1!RawDataCols,$C114,BO$5)*$R114)</f>
        <v>0</v>
      </c>
      <c r="BP114" s="3">
        <f>IF(BP$3=0,0,INDEX(Sheet1!RawDataCols,$C114,BP$5)*$R114)</f>
        <v>0</v>
      </c>
      <c r="BQ114" s="3">
        <f t="shared" si="40"/>
        <v>0</v>
      </c>
      <c r="BR114" s="3">
        <f t="shared" si="41"/>
        <v>0</v>
      </c>
      <c r="BS114" s="3">
        <f t="shared" si="42"/>
        <v>0</v>
      </c>
      <c r="BT114" s="3">
        <f t="shared" si="43"/>
        <v>0</v>
      </c>
      <c r="BU114" s="3" t="e">
        <f>INDEX(Sheet1!$BS$2:$BS$1000,MATCH($A114,Sheet1!$A$2:$A$1000,0))</f>
        <v>#N/A</v>
      </c>
      <c r="BV114" s="3" t="e">
        <f>INDEX(Sheet1!$BT$2:$BT$1000,MATCH($A114,Sheet1!$A$2:$A$1000,0))</f>
        <v>#N/A</v>
      </c>
    </row>
    <row r="115" spans="1:74" x14ac:dyDescent="0.2">
      <c r="A115" s="11" t="s">
        <v>646</v>
      </c>
      <c r="B115" s="3">
        <f>MATCH($A115,Sheet1!ACCOUNTNO,0)</f>
        <v>147</v>
      </c>
      <c r="C115" s="3">
        <f t="shared" si="34"/>
        <v>147</v>
      </c>
      <c r="D115" s="3" t="str">
        <f>IF(D$3=0,0,INDEX(Sheet1!RawDataCols,$C115,D$5))</f>
        <v>30100G12</v>
      </c>
      <c r="E115" s="3" t="str">
        <f>IF(E$3=0,0,INDEX(Sheet1!RawDataCols,$C115,E$5))</f>
        <v xml:space="preserve">30100          </v>
      </c>
      <c r="F115" s="3" t="str">
        <f>IF(F$3=0,0,INDEX(Sheet1!RawDataCols,$C115,F$5))</f>
        <v xml:space="preserve">G12            </v>
      </c>
      <c r="G115" s="3" t="str">
        <f>IF(G$3=0,0,INDEX(Sheet1!RawDataCols,$C115,G$5))</f>
        <v xml:space="preserve">               </v>
      </c>
      <c r="H115" s="3" t="str">
        <f>IF(H$3=0,0,INDEX(Sheet1!RawDataCols,$C115,H$5))</f>
        <v xml:space="preserve">               </v>
      </c>
      <c r="I115" s="3" t="str">
        <f>IF(I$3=0,0,INDEX(Sheet1!RawDataCols,$C115,I$5))</f>
        <v xml:space="preserve">               </v>
      </c>
      <c r="J115" s="3" t="str">
        <f>IF(J$3=0,0,INDEX(Sheet1!RawDataCols,$C115,J$5))</f>
        <v xml:space="preserve">               </v>
      </c>
      <c r="K115" s="3" t="str">
        <f>IF(K$3=0,0,INDEX(Sheet1!RawDataCols,$C115,K$5))</f>
        <v xml:space="preserve">               </v>
      </c>
      <c r="L115" s="3" t="str">
        <f>IF(L$3=0,0,INDEX(Sheet1!RawDataCols,$C115,L$5))</f>
        <v xml:space="preserve">               </v>
      </c>
      <c r="M115" s="3" t="str">
        <f>IF(M$3=0,0,INDEX(Sheet1!RawDataCols,$C115,M$5))</f>
        <v xml:space="preserve">F012  </v>
      </c>
      <c r="N115" s="3" t="str">
        <f>IF(N$3=0,0,INDEX(Sheet1!RawDataCols,$C115,N$5))</f>
        <v>Extra Ordinary Expenses-TAR</v>
      </c>
      <c r="O115" s="3">
        <f>INDEX(Sheet1!RawDataCols,$C115,O$5)</f>
        <v>13</v>
      </c>
      <c r="P115" s="3" t="str">
        <f>INDEX(Sheet1!RawDataCols,$C115,P$5)</f>
        <v>Cost and Expenses</v>
      </c>
      <c r="Q115" s="3" t="str">
        <f>IF(Q$3=0,0,INDEX(Sheet1!RawDataCols,$C115,Q$5))</f>
        <v>I</v>
      </c>
      <c r="R115" s="3">
        <f t="shared" si="35"/>
        <v>1</v>
      </c>
      <c r="S115" s="3">
        <f t="shared" si="36"/>
        <v>-1</v>
      </c>
      <c r="T115" s="3">
        <f>IF(T$3=0,0,INDEX(Sheet1!RawDataCols,$C115,T$5)*$R115)</f>
        <v>0</v>
      </c>
      <c r="U115" s="3">
        <f>IF(U$3=0,0,INDEX(Sheet1!RawDataCols,$C115,U$5)*$R115)</f>
        <v>0</v>
      </c>
      <c r="V115" s="3">
        <f>IF(V$3=0,0,INDEX(Sheet1!RawDataCols,$C115,V$5)*$R115)</f>
        <v>0</v>
      </c>
      <c r="W115" s="3">
        <f>IF(W$3=0,0,INDEX(Sheet1!RawDataCols,$C115,W$5)*$R115)</f>
        <v>0</v>
      </c>
      <c r="X115" s="3">
        <f>IF(X$3=0,0,INDEX(Sheet1!RawDataCols,$C115,X$5)*$R115)</f>
        <v>0</v>
      </c>
      <c r="Y115" s="3">
        <f>IF(Y$3=0,0,INDEX(Sheet1!RawDataCols,$C115,Y$5)*$R115)</f>
        <v>0</v>
      </c>
      <c r="Z115" s="3">
        <f>IF(Z$3=0,0,INDEX(Sheet1!RawDataCols,$C115,Z$5)*$R115)</f>
        <v>0</v>
      </c>
      <c r="AA115" s="3">
        <f>IF(AA$3=0,0,INDEX(Sheet1!RawDataCols,$C115,AA$5)*$R115)</f>
        <v>0</v>
      </c>
      <c r="AB115" s="3">
        <f>IF(AB$3=0,0,INDEX(Sheet1!RawDataCols,$C115,AB$5)*$R115)</f>
        <v>0</v>
      </c>
      <c r="AC115" s="3">
        <f>IF(AC$3=0,0,INDEX(Sheet1!RawDataCols,$C115,AC$5)*$R115)</f>
        <v>0</v>
      </c>
      <c r="AD115" s="3">
        <f>IF(AD$3=0,0,INDEX(Sheet1!RawDataCols,$C115,AD$5)*$R115)</f>
        <v>0</v>
      </c>
      <c r="AE115" s="3">
        <f>IF(AE$3=0,0,INDEX(Sheet1!RawDataCols,$C115,AE$5)*$R115)</f>
        <v>0</v>
      </c>
      <c r="AF115" s="3">
        <f>IF(AF$3=0,0,INDEX(Sheet1!RawDataCols,$C115,AF$5)*$R115)</f>
        <v>0</v>
      </c>
      <c r="AG115" s="3">
        <f>IF(AG$3=0,0,INDEX(Sheet1!RawDataCols,$C115,AG$5)*$R115)</f>
        <v>0</v>
      </c>
      <c r="AH115" s="3">
        <f>IF(AH$3=0,0,INDEX(Sheet1!RawDataCols,$C115,AH$5)*$R115)</f>
        <v>0</v>
      </c>
      <c r="AI115" s="3">
        <f>IF(AI$3=0,0,INDEX(Sheet1!RawDataCols,$C115,AI$5)*$R115)</f>
        <v>0</v>
      </c>
      <c r="AJ115" s="3">
        <f>IF(AJ$3=0,0,INDEX(Sheet1!RawDataCols,$C115,AJ$5)*$R115)</f>
        <v>0</v>
      </c>
      <c r="AK115" s="3">
        <f>IF(AK$3=0,0,INDEX(Sheet1!RawDataCols,$C115,AK$5)*$R115)</f>
        <v>0</v>
      </c>
      <c r="AL115" s="3">
        <f>IF(AL$3=0,0,INDEX(Sheet1!RawDataCols,$C115,AL$5)*$R115)</f>
        <v>0</v>
      </c>
      <c r="AM115" s="3">
        <f>IF(AM$3=0,0,INDEX(Sheet1!RawDataCols,$C115,AM$5)*$R115)</f>
        <v>0</v>
      </c>
      <c r="AN115" s="3">
        <f>IF(AN$3=0,0,INDEX(Sheet1!RawDataCols,$C115,AN$5)*$R115)</f>
        <v>0</v>
      </c>
      <c r="AO115" s="3">
        <f>IF(AO$3=0,0,INDEX(Sheet1!RawDataCols,$C115,AO$5)*$R115)</f>
        <v>0</v>
      </c>
      <c r="AP115" s="3">
        <f>IF(AP$3=0,0,INDEX(Sheet1!RawDataCols,$C115,AP$5)*$R115)</f>
        <v>0</v>
      </c>
      <c r="AQ115" s="3">
        <f>IF(AQ$3=0,0,INDEX(Sheet1!RawDataCols,$C115,AQ$5)*$R115)</f>
        <v>0</v>
      </c>
      <c r="AR115" s="3">
        <f>IF(AR$3=0,0,INDEX(Sheet1!RawDataCols,$C115,AR$5)*$R115)</f>
        <v>0</v>
      </c>
      <c r="AS115" s="3">
        <f>IF(AS$3=0,0,INDEX(Sheet1!RawDataCols,$C115,AS$5)*$R115)</f>
        <v>0</v>
      </c>
      <c r="AT115" s="3">
        <f>IF(AT$3=0,0,INDEX(Sheet1!RawDataCols,$C115,AT$5)*$R115)</f>
        <v>0</v>
      </c>
      <c r="AU115" s="3">
        <f>IF(AU$3=0,0,INDEX(Sheet1!RawDataCols,$C115,AU$5)*$R115)</f>
        <v>0</v>
      </c>
      <c r="AV115" s="3">
        <f>IF(AV$3=0,0,INDEX(Sheet1!RawDataCols,$C115,AV$5)*$R115)</f>
        <v>0</v>
      </c>
      <c r="AW115" s="3">
        <f>IF(AW$3=0,0,INDEX(Sheet1!RawDataCols,$C115,AW$5)*$R115)</f>
        <v>0</v>
      </c>
      <c r="AX115" s="3">
        <f>IF(AX$3=0,0,INDEX(Sheet1!RawDataCols,$C115,AX$5)*$R115)</f>
        <v>0</v>
      </c>
      <c r="AY115" s="3">
        <f>IF(AY$3=0,0,INDEX(Sheet1!RawDataCols,$C115,AY$5)*$R115)</f>
        <v>0</v>
      </c>
      <c r="AZ115" s="3">
        <f>IF(AZ$3=0,0,INDEX(Sheet1!RawDataCols,$C115,AZ$5)*$R115)</f>
        <v>0</v>
      </c>
      <c r="BA115" s="3">
        <f>IF(BA$3=0,0,INDEX(Sheet1!RawDataCols,$C115,BA$5)*$R115)</f>
        <v>0</v>
      </c>
      <c r="BB115" s="3">
        <f>IF(BB$3=0,0,INDEX(Sheet1!RawDataCols,$C115,BB$5)*$R115)</f>
        <v>0</v>
      </c>
      <c r="BC115" s="3">
        <f>IF(BC$3=0,0,INDEX(Sheet1!RawDataCols,$C115,BC$5)*$R115)</f>
        <v>0</v>
      </c>
      <c r="BD115" s="3">
        <f>IF(BD$3=0,0,INDEX(Sheet1!RawDataCols,$C115,BD$5)*$R115)</f>
        <v>0</v>
      </c>
      <c r="BE115" s="3">
        <f>IF(BE$3=0,0,INDEX(Sheet1!RawDataCols,$C115,BE$5)*$R115)</f>
        <v>0</v>
      </c>
      <c r="BF115" s="3">
        <f>IF(BF$3=0,0,INDEX(Sheet1!RawDataCols,$C115,BF$5)*$R115)</f>
        <v>0</v>
      </c>
      <c r="BG115" s="179">
        <f>IF(BG$3=0,0,INDEX(Sheet1!RawDataCols,$C115,BG$5)*$R115)</f>
        <v>0</v>
      </c>
      <c r="BH115" s="33">
        <f t="shared" si="37"/>
        <v>0</v>
      </c>
      <c r="BI115" s="33">
        <f t="shared" si="38"/>
        <v>0</v>
      </c>
      <c r="BJ115" s="33">
        <f t="shared" si="39"/>
        <v>0</v>
      </c>
      <c r="BK115" s="3">
        <f>IF(BK$3=0,0,INDEX(Sheet1!RawDataCols,$C115,BK$5)*$R115)</f>
        <v>0</v>
      </c>
      <c r="BL115" s="3">
        <f>IF(BL$3=0,0,INDEX(Sheet1!RawDataCols,$C115,BL$5)*$R115)</f>
        <v>0</v>
      </c>
      <c r="BM115" s="3">
        <f>IF(BM$3=0,0,INDEX(Sheet1!RawDataCols,$C115,BM$5)*$R115)</f>
        <v>0</v>
      </c>
      <c r="BN115" s="3">
        <f>IF(BN$3=0,0,INDEX(Sheet1!RawDataCols,$C115,BN$5)*$R115)</f>
        <v>0</v>
      </c>
      <c r="BO115" s="3">
        <f>IF(BO$3=0,0,INDEX(Sheet1!RawDataCols,$C115,BO$5)*$R115)</f>
        <v>117053.2225</v>
      </c>
      <c r="BP115" s="3">
        <f>IF(BP$3=0,0,INDEX(Sheet1!RawDataCols,$C115,BP$5)*$R115)</f>
        <v>0</v>
      </c>
      <c r="BQ115" s="3">
        <f t="shared" si="40"/>
        <v>0</v>
      </c>
      <c r="BR115" s="3">
        <f t="shared" si="41"/>
        <v>0</v>
      </c>
      <c r="BS115" s="3">
        <f t="shared" si="42"/>
        <v>0</v>
      </c>
      <c r="BT115" s="3">
        <f t="shared" si="43"/>
        <v>0</v>
      </c>
      <c r="BU115" s="3" t="str">
        <f>INDEX(Sheet1!$BS$2:$BS$1000,MATCH($A115,Sheet1!$A$2:$A$1000,0))</f>
        <v>17</v>
      </c>
      <c r="BV115" s="3">
        <f>INDEX(Sheet1!$BT$2:$BT$1000,MATCH($A115,Sheet1!$A$2:$A$1000,0))</f>
        <v>0</v>
      </c>
    </row>
    <row r="116" spans="1:74" x14ac:dyDescent="0.2">
      <c r="A116" s="11" t="s">
        <v>647</v>
      </c>
      <c r="B116" s="3">
        <f>MATCH($A116,Sheet1!ACCOUNTNO,0)</f>
        <v>148</v>
      </c>
      <c r="C116" s="3">
        <f t="shared" si="34"/>
        <v>148</v>
      </c>
      <c r="D116" s="3" t="str">
        <f>IF(D$3=0,0,INDEX(Sheet1!RawDataCols,$C116,D$5))</f>
        <v>50100G12</v>
      </c>
      <c r="E116" s="3" t="str">
        <f>IF(E$3=0,0,INDEX(Sheet1!RawDataCols,$C116,E$5))</f>
        <v xml:space="preserve">50100          </v>
      </c>
      <c r="F116" s="3" t="str">
        <f>IF(F$3=0,0,INDEX(Sheet1!RawDataCols,$C116,F$5))</f>
        <v xml:space="preserve">G12            </v>
      </c>
      <c r="G116" s="3" t="str">
        <f>IF(G$3=0,0,INDEX(Sheet1!RawDataCols,$C116,G$5))</f>
        <v xml:space="preserve">               </v>
      </c>
      <c r="H116" s="3" t="str">
        <f>IF(H$3=0,0,INDEX(Sheet1!RawDataCols,$C116,H$5))</f>
        <v xml:space="preserve">               </v>
      </c>
      <c r="I116" s="3" t="str">
        <f>IF(I$3=0,0,INDEX(Sheet1!RawDataCols,$C116,I$5))</f>
        <v xml:space="preserve">               </v>
      </c>
      <c r="J116" s="3" t="str">
        <f>IF(J$3=0,0,INDEX(Sheet1!RawDataCols,$C116,J$5))</f>
        <v xml:space="preserve">               </v>
      </c>
      <c r="K116" s="3" t="str">
        <f>IF(K$3=0,0,INDEX(Sheet1!RawDataCols,$C116,K$5))</f>
        <v xml:space="preserve">               </v>
      </c>
      <c r="L116" s="3" t="str">
        <f>IF(L$3=0,0,INDEX(Sheet1!RawDataCols,$C116,L$5))</f>
        <v xml:space="preserve">               </v>
      </c>
      <c r="M116" s="3" t="str">
        <f>IF(M$3=0,0,INDEX(Sheet1!RawDataCols,$C116,M$5))</f>
        <v xml:space="preserve">F012  </v>
      </c>
      <c r="N116" s="3" t="str">
        <f>IF(N$3=0,0,INDEX(Sheet1!RawDataCols,$C116,N$5))</f>
        <v>National Australia Bank-TAR</v>
      </c>
      <c r="O116" s="3">
        <f>INDEX(Sheet1!RawDataCols,$C116,O$5)</f>
        <v>20</v>
      </c>
      <c r="P116" s="3" t="str">
        <f>INDEX(Sheet1!RawDataCols,$C116,P$5)</f>
        <v>Current Assets</v>
      </c>
      <c r="Q116" s="3" t="str">
        <f>IF(Q$3=0,0,INDEX(Sheet1!RawDataCols,$C116,Q$5))</f>
        <v>B</v>
      </c>
      <c r="R116" s="3">
        <f t="shared" si="35"/>
        <v>1</v>
      </c>
      <c r="S116" s="3">
        <f t="shared" si="36"/>
        <v>-1</v>
      </c>
      <c r="T116" s="3">
        <f>IF(T$3=0,0,INDEX(Sheet1!RawDataCols,$C116,T$5)*$R116)</f>
        <v>91448.14</v>
      </c>
      <c r="U116" s="3">
        <f>IF(U$3=0,0,INDEX(Sheet1!RawDataCols,$C116,U$5)*$R116)</f>
        <v>21247.57</v>
      </c>
      <c r="V116" s="3">
        <f>IF(V$3=0,0,INDEX(Sheet1!RawDataCols,$C116,V$5)*$R116)</f>
        <v>0</v>
      </c>
      <c r="W116" s="3">
        <f>IF(W$3=0,0,INDEX(Sheet1!RawDataCols,$C116,W$5)*$R116)</f>
        <v>43434.38</v>
      </c>
      <c r="X116" s="3">
        <f>IF(X$3=0,0,INDEX(Sheet1!RawDataCols,$C116,X$5)*$R116)</f>
        <v>-52463.97</v>
      </c>
      <c r="Y116" s="3">
        <f>IF(Y$3=0,0,INDEX(Sheet1!RawDataCols,$C116,Y$5)*$R116)</f>
        <v>0</v>
      </c>
      <c r="Z116" s="3">
        <f>IF(Z$3=0,0,INDEX(Sheet1!RawDataCols,$C116,Z$5)*$R116)</f>
        <v>-89055.64</v>
      </c>
      <c r="AA116" s="3">
        <f>IF(AA$3=0,0,INDEX(Sheet1!RawDataCols,$C116,AA$5)*$R116)</f>
        <v>-7125.04</v>
      </c>
      <c r="AB116" s="3">
        <f>IF(AB$3=0,0,INDEX(Sheet1!RawDataCols,$C116,AB$5)*$R116)</f>
        <v>0</v>
      </c>
      <c r="AC116" s="3">
        <f>IF(AC$3=0,0,INDEX(Sheet1!RawDataCols,$C116,AC$5)*$R116)</f>
        <v>-18483.41</v>
      </c>
      <c r="AD116" s="3">
        <f>IF(AD$3=0,0,INDEX(Sheet1!RawDataCols,$C116,AD$5)*$R116)</f>
        <v>-12483.43</v>
      </c>
      <c r="AE116" s="3">
        <f>IF(AE$3=0,0,INDEX(Sheet1!RawDataCols,$C116,AE$5)*$R116)</f>
        <v>0</v>
      </c>
      <c r="AF116" s="3">
        <f>IF(AF$3=0,0,INDEX(Sheet1!RawDataCols,$C116,AF$5)*$R116)</f>
        <v>14873.1</v>
      </c>
      <c r="AG116" s="3">
        <f>IF(AG$3=0,0,INDEX(Sheet1!RawDataCols,$C116,AG$5)*$R116)</f>
        <v>34897.21</v>
      </c>
      <c r="AH116" s="3">
        <f>IF(AH$3=0,0,INDEX(Sheet1!RawDataCols,$C116,AH$5)*$R116)</f>
        <v>0</v>
      </c>
      <c r="AI116" s="3">
        <f>IF(AI$3=0,0,INDEX(Sheet1!RawDataCols,$C116,AI$5)*$R116)</f>
        <v>-1278.6199999999999</v>
      </c>
      <c r="AJ116" s="3">
        <f>IF(AJ$3=0,0,INDEX(Sheet1!RawDataCols,$C116,AJ$5)*$R116)</f>
        <v>1330.51</v>
      </c>
      <c r="AK116" s="3">
        <f>IF(AK$3=0,0,INDEX(Sheet1!RawDataCols,$C116,AK$5)*$R116)</f>
        <v>0</v>
      </c>
      <c r="AL116" s="3">
        <f>IF(AL$3=0,0,INDEX(Sheet1!RawDataCols,$C116,AL$5)*$R116)</f>
        <v>19109.25</v>
      </c>
      <c r="AM116" s="3">
        <f>IF(AM$3=0,0,INDEX(Sheet1!RawDataCols,$C116,AM$5)*$R116)</f>
        <v>-46688.14</v>
      </c>
      <c r="AN116" s="3">
        <f>IF(AN$3=0,0,INDEX(Sheet1!RawDataCols,$C116,AN$5)*$R116)</f>
        <v>0</v>
      </c>
      <c r="AO116" s="3">
        <f>IF(AO$3=0,0,INDEX(Sheet1!RawDataCols,$C116,AO$5)*$R116)</f>
        <v>-9472.68</v>
      </c>
      <c r="AP116" s="3">
        <f>IF(AP$3=0,0,INDEX(Sheet1!RawDataCols,$C116,AP$5)*$R116)</f>
        <v>-3223.3</v>
      </c>
      <c r="AQ116" s="3">
        <f>IF(AQ$3=0,0,INDEX(Sheet1!RawDataCols,$C116,AQ$5)*$R116)</f>
        <v>0</v>
      </c>
      <c r="AR116" s="3">
        <f>IF(AR$3=0,0,INDEX(Sheet1!RawDataCols,$C116,AR$5)*$R116)</f>
        <v>27215.69</v>
      </c>
      <c r="AS116" s="3">
        <f>IF(AS$3=0,0,INDEX(Sheet1!RawDataCols,$C116,AS$5)*$R116)</f>
        <v>97057.58</v>
      </c>
      <c r="AT116" s="3">
        <f>IF(AT$3=0,0,INDEX(Sheet1!RawDataCols,$C116,AT$5)*$R116)</f>
        <v>0</v>
      </c>
      <c r="AU116" s="3">
        <f>IF(AU$3=0,0,INDEX(Sheet1!RawDataCols,$C116,AU$5)*$R116)</f>
        <v>-43947.16</v>
      </c>
      <c r="AV116" s="3">
        <f>IF(AV$3=0,0,INDEX(Sheet1!RawDataCols,$C116,AV$5)*$R116)</f>
        <v>-46727.4</v>
      </c>
      <c r="AW116" s="3">
        <f>IF(AW$3=0,0,INDEX(Sheet1!RawDataCols,$C116,AW$5)*$R116)</f>
        <v>0</v>
      </c>
      <c r="AX116" s="3">
        <f>IF(AX$3=0,0,INDEX(Sheet1!RawDataCols,$C116,AX$5)*$R116)</f>
        <v>38973.360000000001</v>
      </c>
      <c r="AY116" s="3">
        <f>IF(AY$3=0,0,INDEX(Sheet1!RawDataCols,$C116,AY$5)*$R116)</f>
        <v>-61722.559999999998</v>
      </c>
      <c r="AZ116" s="3">
        <f>IF(AZ$3=0,0,INDEX(Sheet1!RawDataCols,$C116,AZ$5)*$R116)</f>
        <v>0</v>
      </c>
      <c r="BA116" s="3">
        <f>IF(BA$3=0,0,INDEX(Sheet1!RawDataCols,$C116,BA$5)*$R116)</f>
        <v>-21866.1</v>
      </c>
      <c r="BB116" s="3">
        <f>IF(BB$3=0,0,INDEX(Sheet1!RawDataCols,$C116,BB$5)*$R116)</f>
        <v>121455.7</v>
      </c>
      <c r="BC116" s="3">
        <f>IF(BC$3=0,0,INDEX(Sheet1!RawDataCols,$C116,BC$5)*$R116)</f>
        <v>0</v>
      </c>
      <c r="BD116" s="3">
        <f>IF(BD$3=0,0,INDEX(Sheet1!RawDataCols,$C116,BD$5)*$R116)</f>
        <v>18690.43</v>
      </c>
      <c r="BE116" s="3">
        <f>IF(BE$3=0,0,INDEX(Sheet1!RawDataCols,$C116,BE$5)*$R116)</f>
        <v>121455.7</v>
      </c>
      <c r="BF116" s="3">
        <f>IF(BF$3=0,0,INDEX(Sheet1!RawDataCols,$C116,BF$5)*$R116)</f>
        <v>0</v>
      </c>
      <c r="BG116" s="179">
        <f>IF(BG$3=0,0,INDEX(Sheet1!RawDataCols,$C116,BG$5)*$R116)</f>
        <v>18690.43</v>
      </c>
      <c r="BH116" s="33">
        <f t="shared" si="37"/>
        <v>137002.87</v>
      </c>
      <c r="BI116" s="33">
        <f t="shared" si="38"/>
        <v>0</v>
      </c>
      <c r="BJ116" s="33">
        <f t="shared" si="39"/>
        <v>91448.139999999985</v>
      </c>
      <c r="BK116" s="3">
        <f>IF(BK$3=0,0,INDEX(Sheet1!RawDataCols,$C116,BK$5)*$R116)</f>
        <v>0</v>
      </c>
      <c r="BL116" s="3">
        <f>IF(BL$3=0,0,INDEX(Sheet1!RawDataCols,$C116,BL$5)*$R116)</f>
        <v>10231.825000000001</v>
      </c>
      <c r="BM116" s="3">
        <f>IF(BM$3=0,0,INDEX(Sheet1!RawDataCols,$C116,BM$5)*$R116)</f>
        <v>11349.08375</v>
      </c>
      <c r="BN116" s="3">
        <f>IF(BN$3=0,0,INDEX(Sheet1!RawDataCols,$C116,BN$5)*$R116)</f>
        <v>13389.96</v>
      </c>
      <c r="BO116" s="3">
        <f>IF(BO$3=0,0,INDEX(Sheet1!RawDataCols,$C116,BO$5)*$R116)</f>
        <v>18157.537499999999</v>
      </c>
      <c r="BP116" s="3">
        <f>IF(BP$3=0,0,INDEX(Sheet1!RawDataCols,$C116,BP$5)*$R116)</f>
        <v>113255.54</v>
      </c>
      <c r="BQ116" s="3">
        <f t="shared" si="40"/>
        <v>53106.69999999999</v>
      </c>
      <c r="BR116" s="3">
        <f t="shared" si="41"/>
        <v>76850.989999999991</v>
      </c>
      <c r="BS116" s="3">
        <f t="shared" si="42"/>
        <v>123997.12999999999</v>
      </c>
      <c r="BT116" s="3">
        <f t="shared" si="43"/>
        <v>137002.87</v>
      </c>
      <c r="BU116" s="3" t="str">
        <f>INDEX(Sheet1!$BS$2:$BS$1000,MATCH($A116,Sheet1!$A$2:$A$1000,0))</f>
        <v>20</v>
      </c>
      <c r="BV116" s="3">
        <f>INDEX(Sheet1!$BT$2:$BT$1000,MATCH($A116,Sheet1!$A$2:$A$1000,0))</f>
        <v>137002.87</v>
      </c>
    </row>
    <row r="117" spans="1:74" x14ac:dyDescent="0.2">
      <c r="A117" s="11" t="s">
        <v>648</v>
      </c>
      <c r="B117" s="3">
        <f>MATCH($A117,Sheet1!ACCOUNTNO,0)</f>
        <v>149</v>
      </c>
      <c r="C117" s="3">
        <f t="shared" si="34"/>
        <v>149</v>
      </c>
      <c r="D117" s="3" t="str">
        <f>IF(D$3=0,0,INDEX(Sheet1!RawDataCols,$C117,D$5))</f>
        <v>50160G12</v>
      </c>
      <c r="E117" s="3" t="str">
        <f>IF(E$3=0,0,INDEX(Sheet1!RawDataCols,$C117,E$5))</f>
        <v xml:space="preserve">50160          </v>
      </c>
      <c r="F117" s="3" t="str">
        <f>IF(F$3=0,0,INDEX(Sheet1!RawDataCols,$C117,F$5))</f>
        <v xml:space="preserve">G12            </v>
      </c>
      <c r="G117" s="3" t="str">
        <f>IF(G$3=0,0,INDEX(Sheet1!RawDataCols,$C117,G$5))</f>
        <v xml:space="preserve">               </v>
      </c>
      <c r="H117" s="3" t="str">
        <f>IF(H$3=0,0,INDEX(Sheet1!RawDataCols,$C117,H$5))</f>
        <v xml:space="preserve">               </v>
      </c>
      <c r="I117" s="3" t="str">
        <f>IF(I$3=0,0,INDEX(Sheet1!RawDataCols,$C117,I$5))</f>
        <v xml:space="preserve">               </v>
      </c>
      <c r="J117" s="3" t="str">
        <f>IF(J$3=0,0,INDEX(Sheet1!RawDataCols,$C117,J$5))</f>
        <v xml:space="preserve">               </v>
      </c>
      <c r="K117" s="3" t="str">
        <f>IF(K$3=0,0,INDEX(Sheet1!RawDataCols,$C117,K$5))</f>
        <v xml:space="preserve">               </v>
      </c>
      <c r="L117" s="3" t="str">
        <f>IF(L$3=0,0,INDEX(Sheet1!RawDataCols,$C117,L$5))</f>
        <v xml:space="preserve">               </v>
      </c>
      <c r="M117" s="3" t="str">
        <f>IF(M$3=0,0,INDEX(Sheet1!RawDataCols,$C117,M$5))</f>
        <v xml:space="preserve">F012  </v>
      </c>
      <c r="N117" s="3" t="str">
        <f>IF(N$3=0,0,INDEX(Sheet1!RawDataCols,$C117,N$5))</f>
        <v>Electronic Clearing -TAR</v>
      </c>
      <c r="O117" s="3">
        <f>INDEX(Sheet1!RawDataCols,$C117,O$5)</f>
        <v>20</v>
      </c>
      <c r="P117" s="3" t="str">
        <f>INDEX(Sheet1!RawDataCols,$C117,P$5)</f>
        <v>Current Assets</v>
      </c>
      <c r="Q117" s="3" t="str">
        <f>IF(Q$3=0,0,INDEX(Sheet1!RawDataCols,$C117,Q$5))</f>
        <v>B</v>
      </c>
      <c r="R117" s="3">
        <f t="shared" si="35"/>
        <v>1</v>
      </c>
      <c r="S117" s="3">
        <f t="shared" si="36"/>
        <v>-1</v>
      </c>
      <c r="T117" s="3">
        <f>IF(T$3=0,0,INDEX(Sheet1!RawDataCols,$C117,T$5)*$R117)</f>
        <v>0</v>
      </c>
      <c r="U117" s="3">
        <f>IF(U$3=0,0,INDEX(Sheet1!RawDataCols,$C117,U$5)*$R117)</f>
        <v>-1744.78</v>
      </c>
      <c r="V117" s="3">
        <f>IF(V$3=0,0,INDEX(Sheet1!RawDataCols,$C117,V$5)*$R117)</f>
        <v>0</v>
      </c>
      <c r="W117" s="3">
        <f>IF(W$3=0,0,INDEX(Sheet1!RawDataCols,$C117,W$5)*$R117)</f>
        <v>0</v>
      </c>
      <c r="X117" s="3">
        <f>IF(X$3=0,0,INDEX(Sheet1!RawDataCols,$C117,X$5)*$R117)</f>
        <v>1744.78</v>
      </c>
      <c r="Y117" s="3">
        <f>IF(Y$3=0,0,INDEX(Sheet1!RawDataCols,$C117,Y$5)*$R117)</f>
        <v>0</v>
      </c>
      <c r="Z117" s="3">
        <f>IF(Z$3=0,0,INDEX(Sheet1!RawDataCols,$C117,Z$5)*$R117)</f>
        <v>0</v>
      </c>
      <c r="AA117" s="3">
        <f>IF(AA$3=0,0,INDEX(Sheet1!RawDataCols,$C117,AA$5)*$R117)</f>
        <v>0</v>
      </c>
      <c r="AB117" s="3">
        <f>IF(AB$3=0,0,INDEX(Sheet1!RawDataCols,$C117,AB$5)*$R117)</f>
        <v>0</v>
      </c>
      <c r="AC117" s="3">
        <f>IF(AC$3=0,0,INDEX(Sheet1!RawDataCols,$C117,AC$5)*$R117)</f>
        <v>0</v>
      </c>
      <c r="AD117" s="3">
        <f>IF(AD$3=0,0,INDEX(Sheet1!RawDataCols,$C117,AD$5)*$R117)</f>
        <v>0</v>
      </c>
      <c r="AE117" s="3">
        <f>IF(AE$3=0,0,INDEX(Sheet1!RawDataCols,$C117,AE$5)*$R117)</f>
        <v>0</v>
      </c>
      <c r="AF117" s="3">
        <f>IF(AF$3=0,0,INDEX(Sheet1!RawDataCols,$C117,AF$5)*$R117)</f>
        <v>0</v>
      </c>
      <c r="AG117" s="3">
        <f>IF(AG$3=0,0,INDEX(Sheet1!RawDataCols,$C117,AG$5)*$R117)</f>
        <v>0</v>
      </c>
      <c r="AH117" s="3">
        <f>IF(AH$3=0,0,INDEX(Sheet1!RawDataCols,$C117,AH$5)*$R117)</f>
        <v>0</v>
      </c>
      <c r="AI117" s="3">
        <f>IF(AI$3=0,0,INDEX(Sheet1!RawDataCols,$C117,AI$5)*$R117)</f>
        <v>0</v>
      </c>
      <c r="AJ117" s="3">
        <f>IF(AJ$3=0,0,INDEX(Sheet1!RawDataCols,$C117,AJ$5)*$R117)</f>
        <v>0</v>
      </c>
      <c r="AK117" s="3">
        <f>IF(AK$3=0,0,INDEX(Sheet1!RawDataCols,$C117,AK$5)*$R117)</f>
        <v>0</v>
      </c>
      <c r="AL117" s="3">
        <f>IF(AL$3=0,0,INDEX(Sheet1!RawDataCols,$C117,AL$5)*$R117)</f>
        <v>0</v>
      </c>
      <c r="AM117" s="3">
        <f>IF(AM$3=0,0,INDEX(Sheet1!RawDataCols,$C117,AM$5)*$R117)</f>
        <v>0</v>
      </c>
      <c r="AN117" s="3">
        <f>IF(AN$3=0,0,INDEX(Sheet1!RawDataCols,$C117,AN$5)*$R117)</f>
        <v>0</v>
      </c>
      <c r="AO117" s="3">
        <f>IF(AO$3=0,0,INDEX(Sheet1!RawDataCols,$C117,AO$5)*$R117)</f>
        <v>0</v>
      </c>
      <c r="AP117" s="3">
        <f>IF(AP$3=0,0,INDEX(Sheet1!RawDataCols,$C117,AP$5)*$R117)</f>
        <v>0</v>
      </c>
      <c r="AQ117" s="3">
        <f>IF(AQ$3=0,0,INDEX(Sheet1!RawDataCols,$C117,AQ$5)*$R117)</f>
        <v>0</v>
      </c>
      <c r="AR117" s="3">
        <f>IF(AR$3=0,0,INDEX(Sheet1!RawDataCols,$C117,AR$5)*$R117)</f>
        <v>0</v>
      </c>
      <c r="AS117" s="3">
        <f>IF(AS$3=0,0,INDEX(Sheet1!RawDataCols,$C117,AS$5)*$R117)</f>
        <v>0</v>
      </c>
      <c r="AT117" s="3">
        <f>IF(AT$3=0,0,INDEX(Sheet1!RawDataCols,$C117,AT$5)*$R117)</f>
        <v>0</v>
      </c>
      <c r="AU117" s="3">
        <f>IF(AU$3=0,0,INDEX(Sheet1!RawDataCols,$C117,AU$5)*$R117)</f>
        <v>0</v>
      </c>
      <c r="AV117" s="3">
        <f>IF(AV$3=0,0,INDEX(Sheet1!RawDataCols,$C117,AV$5)*$R117)</f>
        <v>0</v>
      </c>
      <c r="AW117" s="3">
        <f>IF(AW$3=0,0,INDEX(Sheet1!RawDataCols,$C117,AW$5)*$R117)</f>
        <v>0</v>
      </c>
      <c r="AX117" s="3">
        <f>IF(AX$3=0,0,INDEX(Sheet1!RawDataCols,$C117,AX$5)*$R117)</f>
        <v>0</v>
      </c>
      <c r="AY117" s="3">
        <f>IF(AY$3=0,0,INDEX(Sheet1!RawDataCols,$C117,AY$5)*$R117)</f>
        <v>0</v>
      </c>
      <c r="AZ117" s="3">
        <f>IF(AZ$3=0,0,INDEX(Sheet1!RawDataCols,$C117,AZ$5)*$R117)</f>
        <v>0</v>
      </c>
      <c r="BA117" s="3">
        <f>IF(BA$3=0,0,INDEX(Sheet1!RawDataCols,$C117,BA$5)*$R117)</f>
        <v>0</v>
      </c>
      <c r="BB117" s="3">
        <f>IF(BB$3=0,0,INDEX(Sheet1!RawDataCols,$C117,BB$5)*$R117)</f>
        <v>0</v>
      </c>
      <c r="BC117" s="3">
        <f>IF(BC$3=0,0,INDEX(Sheet1!RawDataCols,$C117,BC$5)*$R117)</f>
        <v>0</v>
      </c>
      <c r="BD117" s="3">
        <f>IF(BD$3=0,0,INDEX(Sheet1!RawDataCols,$C117,BD$5)*$R117)</f>
        <v>0</v>
      </c>
      <c r="BE117" s="3">
        <f>IF(BE$3=0,0,INDEX(Sheet1!RawDataCols,$C117,BE$5)*$R117)</f>
        <v>0</v>
      </c>
      <c r="BF117" s="3">
        <f>IF(BF$3=0,0,INDEX(Sheet1!RawDataCols,$C117,BF$5)*$R117)</f>
        <v>0</v>
      </c>
      <c r="BG117" s="179">
        <f>IF(BG$3=0,0,INDEX(Sheet1!RawDataCols,$C117,BG$5)*$R117)</f>
        <v>0</v>
      </c>
      <c r="BH117" s="33">
        <f t="shared" si="37"/>
        <v>0</v>
      </c>
      <c r="BI117" s="33">
        <f t="shared" si="38"/>
        <v>0</v>
      </c>
      <c r="BJ117" s="33">
        <f t="shared" si="39"/>
        <v>0</v>
      </c>
      <c r="BK117" s="3">
        <f>IF(BK$3=0,0,INDEX(Sheet1!RawDataCols,$C117,BK$5)*$R117)</f>
        <v>0</v>
      </c>
      <c r="BL117" s="3">
        <f>IF(BL$3=0,0,INDEX(Sheet1!RawDataCols,$C117,BL$5)*$R117)</f>
        <v>0</v>
      </c>
      <c r="BM117" s="3">
        <f>IF(BM$3=0,0,INDEX(Sheet1!RawDataCols,$C117,BM$5)*$R117)</f>
        <v>0</v>
      </c>
      <c r="BN117" s="3">
        <f>IF(BN$3=0,0,INDEX(Sheet1!RawDataCols,$C117,BN$5)*$R117)</f>
        <v>0</v>
      </c>
      <c r="BO117" s="3">
        <f>IF(BO$3=0,0,INDEX(Sheet1!RawDataCols,$C117,BO$5)*$R117)</f>
        <v>0</v>
      </c>
      <c r="BP117" s="3">
        <f>IF(BP$3=0,0,INDEX(Sheet1!RawDataCols,$C117,BP$5)*$R117)</f>
        <v>0</v>
      </c>
      <c r="BQ117" s="3">
        <f t="shared" si="40"/>
        <v>0</v>
      </c>
      <c r="BR117" s="3">
        <f t="shared" si="41"/>
        <v>0</v>
      </c>
      <c r="BS117" s="3">
        <f t="shared" si="42"/>
        <v>0</v>
      </c>
      <c r="BT117" s="3">
        <f t="shared" si="43"/>
        <v>0</v>
      </c>
      <c r="BU117" s="3" t="str">
        <f>INDEX(Sheet1!$BS$2:$BS$1000,MATCH($A117,Sheet1!$A$2:$A$1000,0))</f>
        <v>20</v>
      </c>
      <c r="BV117" s="3">
        <f>INDEX(Sheet1!$BT$2:$BT$1000,MATCH($A117,Sheet1!$A$2:$A$1000,0))</f>
        <v>0</v>
      </c>
    </row>
    <row r="118" spans="1:74" x14ac:dyDescent="0.2">
      <c r="A118" s="11" t="s">
        <v>649</v>
      </c>
      <c r="B118" s="3">
        <f>MATCH($A118,Sheet1!ACCOUNTNO,0)</f>
        <v>150</v>
      </c>
      <c r="C118" s="3">
        <f t="shared" si="34"/>
        <v>150</v>
      </c>
      <c r="D118" s="3" t="str">
        <f>IF(D$3=0,0,INDEX(Sheet1!RawDataCols,$C118,D$5))</f>
        <v>50180G12</v>
      </c>
      <c r="E118" s="3" t="str">
        <f>IF(E$3=0,0,INDEX(Sheet1!RawDataCols,$C118,E$5))</f>
        <v xml:space="preserve">50180          </v>
      </c>
      <c r="F118" s="3" t="str">
        <f>IF(F$3=0,0,INDEX(Sheet1!RawDataCols,$C118,F$5))</f>
        <v xml:space="preserve">G12            </v>
      </c>
      <c r="G118" s="3" t="str">
        <f>IF(G$3=0,0,INDEX(Sheet1!RawDataCols,$C118,G$5))</f>
        <v xml:space="preserve">               </v>
      </c>
      <c r="H118" s="3" t="str">
        <f>IF(H$3=0,0,INDEX(Sheet1!RawDataCols,$C118,H$5))</f>
        <v xml:space="preserve">               </v>
      </c>
      <c r="I118" s="3" t="str">
        <f>IF(I$3=0,0,INDEX(Sheet1!RawDataCols,$C118,I$5))</f>
        <v xml:space="preserve">               </v>
      </c>
      <c r="J118" s="3" t="str">
        <f>IF(J$3=0,0,INDEX(Sheet1!RawDataCols,$C118,J$5))</f>
        <v xml:space="preserve">               </v>
      </c>
      <c r="K118" s="3" t="str">
        <f>IF(K$3=0,0,INDEX(Sheet1!RawDataCols,$C118,K$5))</f>
        <v xml:space="preserve">               </v>
      </c>
      <c r="L118" s="3" t="str">
        <f>IF(L$3=0,0,INDEX(Sheet1!RawDataCols,$C118,L$5))</f>
        <v xml:space="preserve">               </v>
      </c>
      <c r="M118" s="3" t="str">
        <f>IF(M$3=0,0,INDEX(Sheet1!RawDataCols,$C118,M$5))</f>
        <v xml:space="preserve">F012  </v>
      </c>
      <c r="N118" s="3" t="str">
        <f>IF(N$3=0,0,INDEX(Sheet1!RawDataCols,$C118,N$5))</f>
        <v>Wages Clearing</v>
      </c>
      <c r="O118" s="3">
        <f>INDEX(Sheet1!RawDataCols,$C118,O$5)</f>
        <v>20</v>
      </c>
      <c r="P118" s="3" t="str">
        <f>INDEX(Sheet1!RawDataCols,$C118,P$5)</f>
        <v>Current Assets</v>
      </c>
      <c r="Q118" s="3" t="str">
        <f>IF(Q$3=0,0,INDEX(Sheet1!RawDataCols,$C118,Q$5))</f>
        <v>B</v>
      </c>
      <c r="R118" s="3">
        <f t="shared" si="35"/>
        <v>1</v>
      </c>
      <c r="S118" s="3">
        <f t="shared" si="36"/>
        <v>-1</v>
      </c>
      <c r="T118" s="3">
        <f>IF(T$3=0,0,INDEX(Sheet1!RawDataCols,$C118,T$5)*$R118)</f>
        <v>0</v>
      </c>
      <c r="U118" s="3">
        <f>IF(U$3=0,0,INDEX(Sheet1!RawDataCols,$C118,U$5)*$R118)</f>
        <v>0</v>
      </c>
      <c r="V118" s="3">
        <f>IF(V$3=0,0,INDEX(Sheet1!RawDataCols,$C118,V$5)*$R118)</f>
        <v>0</v>
      </c>
      <c r="W118" s="3">
        <f>IF(W$3=0,0,INDEX(Sheet1!RawDataCols,$C118,W$5)*$R118)</f>
        <v>0</v>
      </c>
      <c r="X118" s="3">
        <f>IF(X$3=0,0,INDEX(Sheet1!RawDataCols,$C118,X$5)*$R118)</f>
        <v>0</v>
      </c>
      <c r="Y118" s="3">
        <f>IF(Y$3=0,0,INDEX(Sheet1!RawDataCols,$C118,Y$5)*$R118)</f>
        <v>0</v>
      </c>
      <c r="Z118" s="3">
        <f>IF(Z$3=0,0,INDEX(Sheet1!RawDataCols,$C118,Z$5)*$R118)</f>
        <v>0</v>
      </c>
      <c r="AA118" s="3">
        <f>IF(AA$3=0,0,INDEX(Sheet1!RawDataCols,$C118,AA$5)*$R118)</f>
        <v>0</v>
      </c>
      <c r="AB118" s="3">
        <f>IF(AB$3=0,0,INDEX(Sheet1!RawDataCols,$C118,AB$5)*$R118)</f>
        <v>0</v>
      </c>
      <c r="AC118" s="3">
        <f>IF(AC$3=0,0,INDEX(Sheet1!RawDataCols,$C118,AC$5)*$R118)</f>
        <v>0</v>
      </c>
      <c r="AD118" s="3">
        <f>IF(AD$3=0,0,INDEX(Sheet1!RawDataCols,$C118,AD$5)*$R118)</f>
        <v>0</v>
      </c>
      <c r="AE118" s="3">
        <f>IF(AE$3=0,0,INDEX(Sheet1!RawDataCols,$C118,AE$5)*$R118)</f>
        <v>0</v>
      </c>
      <c r="AF118" s="3">
        <f>IF(AF$3=0,0,INDEX(Sheet1!RawDataCols,$C118,AF$5)*$R118)</f>
        <v>0.01</v>
      </c>
      <c r="AG118" s="3">
        <f>IF(AG$3=0,0,INDEX(Sheet1!RawDataCols,$C118,AG$5)*$R118)</f>
        <v>0</v>
      </c>
      <c r="AH118" s="3">
        <f>IF(AH$3=0,0,INDEX(Sheet1!RawDataCols,$C118,AH$5)*$R118)</f>
        <v>0</v>
      </c>
      <c r="AI118" s="3">
        <f>IF(AI$3=0,0,INDEX(Sheet1!RawDataCols,$C118,AI$5)*$R118)</f>
        <v>0</v>
      </c>
      <c r="AJ118" s="3">
        <f>IF(AJ$3=0,0,INDEX(Sheet1!RawDataCols,$C118,AJ$5)*$R118)</f>
        <v>-23809.39</v>
      </c>
      <c r="AK118" s="3">
        <f>IF(AK$3=0,0,INDEX(Sheet1!RawDataCols,$C118,AK$5)*$R118)</f>
        <v>0</v>
      </c>
      <c r="AL118" s="3">
        <f>IF(AL$3=0,0,INDEX(Sheet1!RawDataCols,$C118,AL$5)*$R118)</f>
        <v>0</v>
      </c>
      <c r="AM118" s="3">
        <f>IF(AM$3=0,0,INDEX(Sheet1!RawDataCols,$C118,AM$5)*$R118)</f>
        <v>23809.39</v>
      </c>
      <c r="AN118" s="3">
        <f>IF(AN$3=0,0,INDEX(Sheet1!RawDataCols,$C118,AN$5)*$R118)</f>
        <v>0</v>
      </c>
      <c r="AO118" s="3">
        <f>IF(AO$3=0,0,INDEX(Sheet1!RawDataCols,$C118,AO$5)*$R118)</f>
        <v>0</v>
      </c>
      <c r="AP118" s="3">
        <f>IF(AP$3=0,0,INDEX(Sheet1!RawDataCols,$C118,AP$5)*$R118)</f>
        <v>0</v>
      </c>
      <c r="AQ118" s="3">
        <f>IF(AQ$3=0,0,INDEX(Sheet1!RawDataCols,$C118,AQ$5)*$R118)</f>
        <v>0</v>
      </c>
      <c r="AR118" s="3">
        <f>IF(AR$3=0,0,INDEX(Sheet1!RawDataCols,$C118,AR$5)*$R118)</f>
        <v>0</v>
      </c>
      <c r="AS118" s="3">
        <f>IF(AS$3=0,0,INDEX(Sheet1!RawDataCols,$C118,AS$5)*$R118)</f>
        <v>0</v>
      </c>
      <c r="AT118" s="3">
        <f>IF(AT$3=0,0,INDEX(Sheet1!RawDataCols,$C118,AT$5)*$R118)</f>
        <v>0</v>
      </c>
      <c r="AU118" s="3">
        <f>IF(AU$3=0,0,INDEX(Sheet1!RawDataCols,$C118,AU$5)*$R118)</f>
        <v>0</v>
      </c>
      <c r="AV118" s="3">
        <f>IF(AV$3=0,0,INDEX(Sheet1!RawDataCols,$C118,AV$5)*$R118)</f>
        <v>0</v>
      </c>
      <c r="AW118" s="3">
        <f>IF(AW$3=0,0,INDEX(Sheet1!RawDataCols,$C118,AW$5)*$R118)</f>
        <v>0</v>
      </c>
      <c r="AX118" s="3">
        <f>IF(AX$3=0,0,INDEX(Sheet1!RawDataCols,$C118,AX$5)*$R118)</f>
        <v>0</v>
      </c>
      <c r="AY118" s="3">
        <f>IF(AY$3=0,0,INDEX(Sheet1!RawDataCols,$C118,AY$5)*$R118)</f>
        <v>0</v>
      </c>
      <c r="AZ118" s="3">
        <f>IF(AZ$3=0,0,INDEX(Sheet1!RawDataCols,$C118,AZ$5)*$R118)</f>
        <v>0</v>
      </c>
      <c r="BA118" s="3">
        <f>IF(BA$3=0,0,INDEX(Sheet1!RawDataCols,$C118,BA$5)*$R118)</f>
        <v>0</v>
      </c>
      <c r="BB118" s="3">
        <f>IF(BB$3=0,0,INDEX(Sheet1!RawDataCols,$C118,BB$5)*$R118)</f>
        <v>0</v>
      </c>
      <c r="BC118" s="3">
        <f>IF(BC$3=0,0,INDEX(Sheet1!RawDataCols,$C118,BC$5)*$R118)</f>
        <v>0</v>
      </c>
      <c r="BD118" s="3">
        <f>IF(BD$3=0,0,INDEX(Sheet1!RawDataCols,$C118,BD$5)*$R118)</f>
        <v>1902.85</v>
      </c>
      <c r="BE118" s="3">
        <f>IF(BE$3=0,0,INDEX(Sheet1!RawDataCols,$C118,BE$5)*$R118)</f>
        <v>0</v>
      </c>
      <c r="BF118" s="3">
        <f>IF(BF$3=0,0,INDEX(Sheet1!RawDataCols,$C118,BF$5)*$R118)</f>
        <v>0</v>
      </c>
      <c r="BG118" s="179">
        <f>IF(BG$3=0,0,INDEX(Sheet1!RawDataCols,$C118,BG$5)*$R118)</f>
        <v>1902.85</v>
      </c>
      <c r="BH118" s="33">
        <f t="shared" si="37"/>
        <v>0</v>
      </c>
      <c r="BI118" s="33">
        <f t="shared" si="38"/>
        <v>0</v>
      </c>
      <c r="BJ118" s="33">
        <f t="shared" si="39"/>
        <v>0</v>
      </c>
      <c r="BK118" s="3">
        <f>IF(BK$3=0,0,INDEX(Sheet1!RawDataCols,$C118,BK$5)*$R118)</f>
        <v>0</v>
      </c>
      <c r="BL118" s="3">
        <f>IF(BL$3=0,0,INDEX(Sheet1!RawDataCols,$C118,BL$5)*$R118)</f>
        <v>-237.85624999999999</v>
      </c>
      <c r="BM118" s="3">
        <f>IF(BM$3=0,0,INDEX(Sheet1!RawDataCols,$C118,BM$5)*$R118)</f>
        <v>0</v>
      </c>
      <c r="BN118" s="3">
        <f>IF(BN$3=0,0,INDEX(Sheet1!RawDataCols,$C118,BN$5)*$R118)</f>
        <v>0</v>
      </c>
      <c r="BO118" s="3">
        <f>IF(BO$3=0,0,INDEX(Sheet1!RawDataCols,$C118,BO$5)*$R118)</f>
        <v>0</v>
      </c>
      <c r="BP118" s="3">
        <f>IF(BP$3=0,0,INDEX(Sheet1!RawDataCols,$C118,BP$5)*$R118)</f>
        <v>-1902.86</v>
      </c>
      <c r="BQ118" s="3">
        <f t="shared" si="40"/>
        <v>0</v>
      </c>
      <c r="BR118" s="3">
        <f t="shared" si="41"/>
        <v>-23809.39</v>
      </c>
      <c r="BS118" s="3">
        <f t="shared" si="42"/>
        <v>0</v>
      </c>
      <c r="BT118" s="3">
        <f t="shared" si="43"/>
        <v>0</v>
      </c>
      <c r="BU118" s="3" t="str">
        <f>INDEX(Sheet1!$BS$2:$BS$1000,MATCH($A118,Sheet1!$A$2:$A$1000,0))</f>
        <v>20</v>
      </c>
      <c r="BV118" s="3">
        <f>INDEX(Sheet1!$BT$2:$BT$1000,MATCH($A118,Sheet1!$A$2:$A$1000,0))</f>
        <v>0</v>
      </c>
    </row>
    <row r="119" spans="1:74" x14ac:dyDescent="0.2">
      <c r="A119" s="11" t="s">
        <v>650</v>
      </c>
      <c r="B119" s="3">
        <f>MATCH($A119,Sheet1!ACCOUNTNO,0)</f>
        <v>151</v>
      </c>
      <c r="C119" s="3">
        <f t="shared" si="34"/>
        <v>151</v>
      </c>
      <c r="D119" s="3" t="str">
        <f>IF(D$3=0,0,INDEX(Sheet1!RawDataCols,$C119,D$5))</f>
        <v>51100G12</v>
      </c>
      <c r="E119" s="3" t="str">
        <f>IF(E$3=0,0,INDEX(Sheet1!RawDataCols,$C119,E$5))</f>
        <v xml:space="preserve">51100          </v>
      </c>
      <c r="F119" s="3" t="str">
        <f>IF(F$3=0,0,INDEX(Sheet1!RawDataCols,$C119,F$5))</f>
        <v xml:space="preserve">G12            </v>
      </c>
      <c r="G119" s="3" t="str">
        <f>IF(G$3=0,0,INDEX(Sheet1!RawDataCols,$C119,G$5))</f>
        <v xml:space="preserve">               </v>
      </c>
      <c r="H119" s="3" t="str">
        <f>IF(H$3=0,0,INDEX(Sheet1!RawDataCols,$C119,H$5))</f>
        <v xml:space="preserve">               </v>
      </c>
      <c r="I119" s="3" t="str">
        <f>IF(I$3=0,0,INDEX(Sheet1!RawDataCols,$C119,I$5))</f>
        <v xml:space="preserve">               </v>
      </c>
      <c r="J119" s="3" t="str">
        <f>IF(J$3=0,0,INDEX(Sheet1!RawDataCols,$C119,J$5))</f>
        <v xml:space="preserve">               </v>
      </c>
      <c r="K119" s="3" t="str">
        <f>IF(K$3=0,0,INDEX(Sheet1!RawDataCols,$C119,K$5))</f>
        <v xml:space="preserve">               </v>
      </c>
      <c r="L119" s="3" t="str">
        <f>IF(L$3=0,0,INDEX(Sheet1!RawDataCols,$C119,L$5))</f>
        <v xml:space="preserve">               </v>
      </c>
      <c r="M119" s="3" t="str">
        <f>IF(M$3=0,0,INDEX(Sheet1!RawDataCols,$C119,M$5))</f>
        <v xml:space="preserve">F012  </v>
      </c>
      <c r="N119" s="3" t="str">
        <f>IF(N$3=0,0,INDEX(Sheet1!RawDataCols,$C119,N$5))</f>
        <v>Trade Debtor-TAR</v>
      </c>
      <c r="O119" s="3">
        <f>INDEX(Sheet1!RawDataCols,$C119,O$5)</f>
        <v>20</v>
      </c>
      <c r="P119" s="3" t="str">
        <f>INDEX(Sheet1!RawDataCols,$C119,P$5)</f>
        <v>Current Assets</v>
      </c>
      <c r="Q119" s="3" t="str">
        <f>IF(Q$3=0,0,INDEX(Sheet1!RawDataCols,$C119,Q$5))</f>
        <v>B</v>
      </c>
      <c r="R119" s="3">
        <f t="shared" si="35"/>
        <v>1</v>
      </c>
      <c r="S119" s="3">
        <f t="shared" si="36"/>
        <v>-1</v>
      </c>
      <c r="T119" s="3">
        <f>IF(T$3=0,0,INDEX(Sheet1!RawDataCols,$C119,T$5)*$R119)</f>
        <v>199566.28</v>
      </c>
      <c r="U119" s="3">
        <f>IF(U$3=0,0,INDEX(Sheet1!RawDataCols,$C119,U$5)*$R119)</f>
        <v>-32323.22</v>
      </c>
      <c r="V119" s="3">
        <f>IF(V$3=0,0,INDEX(Sheet1!RawDataCols,$C119,V$5)*$R119)</f>
        <v>0</v>
      </c>
      <c r="W119" s="3">
        <f>IF(W$3=0,0,INDEX(Sheet1!RawDataCols,$C119,W$5)*$R119)</f>
        <v>-32603.19</v>
      </c>
      <c r="X119" s="3">
        <f>IF(X$3=0,0,INDEX(Sheet1!RawDataCols,$C119,X$5)*$R119)</f>
        <v>-35132.89</v>
      </c>
      <c r="Y119" s="3">
        <f>IF(Y$3=0,0,INDEX(Sheet1!RawDataCols,$C119,Y$5)*$R119)</f>
        <v>0</v>
      </c>
      <c r="Z119" s="3">
        <f>IF(Z$3=0,0,INDEX(Sheet1!RawDataCols,$C119,Z$5)*$R119)</f>
        <v>-42702.51</v>
      </c>
      <c r="AA119" s="3">
        <f>IF(AA$3=0,0,INDEX(Sheet1!RawDataCols,$C119,AA$5)*$R119)</f>
        <v>-26913.919999999998</v>
      </c>
      <c r="AB119" s="3">
        <f>IF(AB$3=0,0,INDEX(Sheet1!RawDataCols,$C119,AB$5)*$R119)</f>
        <v>0</v>
      </c>
      <c r="AC119" s="3">
        <f>IF(AC$3=0,0,INDEX(Sheet1!RawDataCols,$C119,AC$5)*$R119)</f>
        <v>18339.259999999998</v>
      </c>
      <c r="AD119" s="3">
        <f>IF(AD$3=0,0,INDEX(Sheet1!RawDataCols,$C119,AD$5)*$R119)</f>
        <v>-12699.3</v>
      </c>
      <c r="AE119" s="3">
        <f>IF(AE$3=0,0,INDEX(Sheet1!RawDataCols,$C119,AE$5)*$R119)</f>
        <v>0</v>
      </c>
      <c r="AF119" s="3">
        <f>IF(AF$3=0,0,INDEX(Sheet1!RawDataCols,$C119,AF$5)*$R119)</f>
        <v>-11074.02</v>
      </c>
      <c r="AG119" s="3">
        <f>IF(AG$3=0,0,INDEX(Sheet1!RawDataCols,$C119,AG$5)*$R119)</f>
        <v>-5075.75</v>
      </c>
      <c r="AH119" s="3">
        <f>IF(AH$3=0,0,INDEX(Sheet1!RawDataCols,$C119,AH$5)*$R119)</f>
        <v>0</v>
      </c>
      <c r="AI119" s="3">
        <f>IF(AI$3=0,0,INDEX(Sheet1!RawDataCols,$C119,AI$5)*$R119)</f>
        <v>17778.330000000002</v>
      </c>
      <c r="AJ119" s="3">
        <f>IF(AJ$3=0,0,INDEX(Sheet1!RawDataCols,$C119,AJ$5)*$R119)</f>
        <v>-29437.58</v>
      </c>
      <c r="AK119" s="3">
        <f>IF(AK$3=0,0,INDEX(Sheet1!RawDataCols,$C119,AK$5)*$R119)</f>
        <v>0</v>
      </c>
      <c r="AL119" s="3">
        <f>IF(AL$3=0,0,INDEX(Sheet1!RawDataCols,$C119,AL$5)*$R119)</f>
        <v>-53211.22</v>
      </c>
      <c r="AM119" s="3">
        <f>IF(AM$3=0,0,INDEX(Sheet1!RawDataCols,$C119,AM$5)*$R119)</f>
        <v>-21423.63</v>
      </c>
      <c r="AN119" s="3">
        <f>IF(AN$3=0,0,INDEX(Sheet1!RawDataCols,$C119,AN$5)*$R119)</f>
        <v>0</v>
      </c>
      <c r="AO119" s="3">
        <f>IF(AO$3=0,0,INDEX(Sheet1!RawDataCols,$C119,AO$5)*$R119)</f>
        <v>-17159.59</v>
      </c>
      <c r="AP119" s="3">
        <f>IF(AP$3=0,0,INDEX(Sheet1!RawDataCols,$C119,AP$5)*$R119)</f>
        <v>-2904.99</v>
      </c>
      <c r="AQ119" s="3">
        <f>IF(AQ$3=0,0,INDEX(Sheet1!RawDataCols,$C119,AQ$5)*$R119)</f>
        <v>0</v>
      </c>
      <c r="AR119" s="3">
        <f>IF(AR$3=0,0,INDEX(Sheet1!RawDataCols,$C119,AR$5)*$R119)</f>
        <v>48901.34</v>
      </c>
      <c r="AS119" s="3">
        <f>IF(AS$3=0,0,INDEX(Sheet1!RawDataCols,$C119,AS$5)*$R119)</f>
        <v>60345.72</v>
      </c>
      <c r="AT119" s="3">
        <f>IF(AT$3=0,0,INDEX(Sheet1!RawDataCols,$C119,AT$5)*$R119)</f>
        <v>0</v>
      </c>
      <c r="AU119" s="3">
        <f>IF(AU$3=0,0,INDEX(Sheet1!RawDataCols,$C119,AU$5)*$R119)</f>
        <v>-12633.26</v>
      </c>
      <c r="AV119" s="3">
        <f>IF(AV$3=0,0,INDEX(Sheet1!RawDataCols,$C119,AV$5)*$R119)</f>
        <v>-37432.449999999997</v>
      </c>
      <c r="AW119" s="3">
        <f>IF(AW$3=0,0,INDEX(Sheet1!RawDataCols,$C119,AW$5)*$R119)</f>
        <v>0</v>
      </c>
      <c r="AX119" s="3">
        <f>IF(AX$3=0,0,INDEX(Sheet1!RawDataCols,$C119,AX$5)*$R119)</f>
        <v>18937.849999999999</v>
      </c>
      <c r="AY119" s="3">
        <f>IF(AY$3=0,0,INDEX(Sheet1!RawDataCols,$C119,AY$5)*$R119)</f>
        <v>-12340.35</v>
      </c>
      <c r="AZ119" s="3">
        <f>IF(AZ$3=0,0,INDEX(Sheet1!RawDataCols,$C119,AZ$5)*$R119)</f>
        <v>0</v>
      </c>
      <c r="BA119" s="3">
        <f>IF(BA$3=0,0,INDEX(Sheet1!RawDataCols,$C119,BA$5)*$R119)</f>
        <v>15482.08</v>
      </c>
      <c r="BB119" s="3">
        <f>IF(BB$3=0,0,INDEX(Sheet1!RawDataCols,$C119,BB$5)*$R119)</f>
        <v>-33573.919999999998</v>
      </c>
      <c r="BC119" s="3">
        <f>IF(BC$3=0,0,INDEX(Sheet1!RawDataCols,$C119,BC$5)*$R119)</f>
        <v>0</v>
      </c>
      <c r="BD119" s="3">
        <f>IF(BD$3=0,0,INDEX(Sheet1!RawDataCols,$C119,BD$5)*$R119)</f>
        <v>36305.4</v>
      </c>
      <c r="BE119" s="3">
        <f>IF(BE$3=0,0,INDEX(Sheet1!RawDataCols,$C119,BE$5)*$R119)</f>
        <v>-33573.919999999998</v>
      </c>
      <c r="BF119" s="3">
        <f>IF(BF$3=0,0,INDEX(Sheet1!RawDataCols,$C119,BF$5)*$R119)</f>
        <v>0</v>
      </c>
      <c r="BG119" s="179">
        <f>IF(BG$3=0,0,INDEX(Sheet1!RawDataCols,$C119,BG$5)*$R119)</f>
        <v>36305.4</v>
      </c>
      <c r="BH119" s="33">
        <f t="shared" si="37"/>
        <v>10653.999999999978</v>
      </c>
      <c r="BI119" s="33">
        <f t="shared" si="38"/>
        <v>0</v>
      </c>
      <c r="BJ119" s="33">
        <f t="shared" si="39"/>
        <v>199566.28</v>
      </c>
      <c r="BK119" s="3">
        <f>IF(BK$3=0,0,INDEX(Sheet1!RawDataCols,$C119,BK$5)*$R119)</f>
        <v>0</v>
      </c>
      <c r="BL119" s="3">
        <f>IF(BL$3=0,0,INDEX(Sheet1!RawDataCols,$C119,BL$5)*$R119)</f>
        <v>13716.557500000001</v>
      </c>
      <c r="BM119" s="3">
        <f>IF(BM$3=0,0,INDEX(Sheet1!RawDataCols,$C119,BM$5)*$R119)</f>
        <v>21221.1325</v>
      </c>
      <c r="BN119" s="3">
        <f>IF(BN$3=0,0,INDEX(Sheet1!RawDataCols,$C119,BN$5)*$R119)</f>
        <v>14597.432500000001</v>
      </c>
      <c r="BO119" s="3">
        <f>IF(BO$3=0,0,INDEX(Sheet1!RawDataCols,$C119,BO$5)*$R119)</f>
        <v>7425.4537499999997</v>
      </c>
      <c r="BP119" s="3">
        <f>IF(BP$3=0,0,INDEX(Sheet1!RawDataCols,$C119,BP$5)*$R119)</f>
        <v>213205.81</v>
      </c>
      <c r="BQ119" s="3">
        <f t="shared" si="40"/>
        <v>105196.24999999999</v>
      </c>
      <c r="BR119" s="3">
        <f t="shared" si="41"/>
        <v>57983.619999999981</v>
      </c>
      <c r="BS119" s="3">
        <f t="shared" si="42"/>
        <v>94000.719999999972</v>
      </c>
      <c r="BT119" s="3">
        <f t="shared" si="43"/>
        <v>10653.999999999971</v>
      </c>
      <c r="BU119" s="3" t="str">
        <f>INDEX(Sheet1!$BS$2:$BS$1000,MATCH($A119,Sheet1!$A$2:$A$1000,0))</f>
        <v>21</v>
      </c>
      <c r="BV119" s="3">
        <f>INDEX(Sheet1!$BT$2:$BT$1000,MATCH($A119,Sheet1!$A$2:$A$1000,0))</f>
        <v>10654</v>
      </c>
    </row>
    <row r="120" spans="1:74" x14ac:dyDescent="0.2">
      <c r="A120" s="269" t="s">
        <v>651</v>
      </c>
      <c r="B120" s="3" t="e">
        <f>MATCH($A120,Sheet1!ACCOUNTNO,0)</f>
        <v>#N/A</v>
      </c>
      <c r="C120" s="3">
        <f t="shared" si="34"/>
        <v>65000</v>
      </c>
      <c r="D120" s="3">
        <f>IF(D$3=0,0,INDEX(Sheet1!RawDataCols,$C120,D$5))</f>
        <v>0</v>
      </c>
      <c r="E120" s="3">
        <f>IF(E$3=0,0,INDEX(Sheet1!RawDataCols,$C120,E$5))</f>
        <v>0</v>
      </c>
      <c r="F120" s="3">
        <f>IF(F$3=0,0,INDEX(Sheet1!RawDataCols,$C120,F$5))</f>
        <v>0</v>
      </c>
      <c r="G120" s="3">
        <f>IF(G$3=0,0,INDEX(Sheet1!RawDataCols,$C120,G$5))</f>
        <v>0</v>
      </c>
      <c r="H120" s="3">
        <f>IF(H$3=0,0,INDEX(Sheet1!RawDataCols,$C120,H$5))</f>
        <v>0</v>
      </c>
      <c r="I120" s="3">
        <f>IF(I$3=0,0,INDEX(Sheet1!RawDataCols,$C120,I$5))</f>
        <v>0</v>
      </c>
      <c r="J120" s="3">
        <f>IF(J$3=0,0,INDEX(Sheet1!RawDataCols,$C120,J$5))</f>
        <v>0</v>
      </c>
      <c r="K120" s="3">
        <f>IF(K$3=0,0,INDEX(Sheet1!RawDataCols,$C120,K$5))</f>
        <v>0</v>
      </c>
      <c r="L120" s="3">
        <f>IF(L$3=0,0,INDEX(Sheet1!RawDataCols,$C120,L$5))</f>
        <v>0</v>
      </c>
      <c r="M120" s="3">
        <f>IF(M$3=0,0,INDEX(Sheet1!RawDataCols,$C120,M$5))</f>
        <v>0</v>
      </c>
      <c r="N120" s="3">
        <f>IF(N$3=0,0,INDEX(Sheet1!RawDataCols,$C120,N$5))</f>
        <v>0</v>
      </c>
      <c r="O120" s="3">
        <f>INDEX(Sheet1!RawDataCols,$C120,O$5)</f>
        <v>0</v>
      </c>
      <c r="P120" s="3">
        <f>INDEX(Sheet1!RawDataCols,$C120,P$5)</f>
        <v>0</v>
      </c>
      <c r="Q120" s="3">
        <f>IF(Q$3=0,0,INDEX(Sheet1!RawDataCols,$C120,Q$5))</f>
        <v>0</v>
      </c>
      <c r="R120" s="3">
        <f t="shared" si="35"/>
        <v>1</v>
      </c>
      <c r="S120" s="3">
        <f t="shared" si="36"/>
        <v>-1</v>
      </c>
      <c r="T120" s="3">
        <f>IF(T$3=0,0,INDEX(Sheet1!RawDataCols,$C120,T$5)*$R120)</f>
        <v>0</v>
      </c>
      <c r="U120" s="3">
        <f>IF(U$3=0,0,INDEX(Sheet1!RawDataCols,$C120,U$5)*$R120)</f>
        <v>0</v>
      </c>
      <c r="V120" s="3">
        <f>IF(V$3=0,0,INDEX(Sheet1!RawDataCols,$C120,V$5)*$R120)</f>
        <v>0</v>
      </c>
      <c r="W120" s="3">
        <f>IF(W$3=0,0,INDEX(Sheet1!RawDataCols,$C120,W$5)*$R120)</f>
        <v>0</v>
      </c>
      <c r="X120" s="3">
        <f>IF(X$3=0,0,INDEX(Sheet1!RawDataCols,$C120,X$5)*$R120)</f>
        <v>0</v>
      </c>
      <c r="Y120" s="3">
        <f>IF(Y$3=0,0,INDEX(Sheet1!RawDataCols,$C120,Y$5)*$R120)</f>
        <v>0</v>
      </c>
      <c r="Z120" s="3">
        <f>IF(Z$3=0,0,INDEX(Sheet1!RawDataCols,$C120,Z$5)*$R120)</f>
        <v>0</v>
      </c>
      <c r="AA120" s="3">
        <f>IF(AA$3=0,0,INDEX(Sheet1!RawDataCols,$C120,AA$5)*$R120)</f>
        <v>0</v>
      </c>
      <c r="AB120" s="3">
        <f>IF(AB$3=0,0,INDEX(Sheet1!RawDataCols,$C120,AB$5)*$R120)</f>
        <v>0</v>
      </c>
      <c r="AC120" s="3">
        <f>IF(AC$3=0,0,INDEX(Sheet1!RawDataCols,$C120,AC$5)*$R120)</f>
        <v>0</v>
      </c>
      <c r="AD120" s="3">
        <f>IF(AD$3=0,0,INDEX(Sheet1!RawDataCols,$C120,AD$5)*$R120)</f>
        <v>0</v>
      </c>
      <c r="AE120" s="3">
        <f>IF(AE$3=0,0,INDEX(Sheet1!RawDataCols,$C120,AE$5)*$R120)</f>
        <v>0</v>
      </c>
      <c r="AF120" s="3">
        <f>IF(AF$3=0,0,INDEX(Sheet1!RawDataCols,$C120,AF$5)*$R120)</f>
        <v>0</v>
      </c>
      <c r="AG120" s="3">
        <f>IF(AG$3=0,0,INDEX(Sheet1!RawDataCols,$C120,AG$5)*$R120)</f>
        <v>0</v>
      </c>
      <c r="AH120" s="3">
        <f>IF(AH$3=0,0,INDEX(Sheet1!RawDataCols,$C120,AH$5)*$R120)</f>
        <v>0</v>
      </c>
      <c r="AI120" s="3">
        <f>IF(AI$3=0,0,INDEX(Sheet1!RawDataCols,$C120,AI$5)*$R120)</f>
        <v>0</v>
      </c>
      <c r="AJ120" s="3">
        <f>IF(AJ$3=0,0,INDEX(Sheet1!RawDataCols,$C120,AJ$5)*$R120)</f>
        <v>0</v>
      </c>
      <c r="AK120" s="3">
        <f>IF(AK$3=0,0,INDEX(Sheet1!RawDataCols,$C120,AK$5)*$R120)</f>
        <v>0</v>
      </c>
      <c r="AL120" s="3">
        <f>IF(AL$3=0,0,INDEX(Sheet1!RawDataCols,$C120,AL$5)*$R120)</f>
        <v>0</v>
      </c>
      <c r="AM120" s="3">
        <f>IF(AM$3=0,0,INDEX(Sheet1!RawDataCols,$C120,AM$5)*$R120)</f>
        <v>0</v>
      </c>
      <c r="AN120" s="3">
        <f>IF(AN$3=0,0,INDEX(Sheet1!RawDataCols,$C120,AN$5)*$R120)</f>
        <v>0</v>
      </c>
      <c r="AO120" s="3">
        <f>IF(AO$3=0,0,INDEX(Sheet1!RawDataCols,$C120,AO$5)*$R120)</f>
        <v>0</v>
      </c>
      <c r="AP120" s="3">
        <f>IF(AP$3=0,0,INDEX(Sheet1!RawDataCols,$C120,AP$5)*$R120)</f>
        <v>0</v>
      </c>
      <c r="AQ120" s="3">
        <f>IF(AQ$3=0,0,INDEX(Sheet1!RawDataCols,$C120,AQ$5)*$R120)</f>
        <v>0</v>
      </c>
      <c r="AR120" s="3">
        <f>IF(AR$3=0,0,INDEX(Sheet1!RawDataCols,$C120,AR$5)*$R120)</f>
        <v>0</v>
      </c>
      <c r="AS120" s="3">
        <f>IF(AS$3=0,0,INDEX(Sheet1!RawDataCols,$C120,AS$5)*$R120)</f>
        <v>0</v>
      </c>
      <c r="AT120" s="3">
        <f>IF(AT$3=0,0,INDEX(Sheet1!RawDataCols,$C120,AT$5)*$R120)</f>
        <v>0</v>
      </c>
      <c r="AU120" s="3">
        <f>IF(AU$3=0,0,INDEX(Sheet1!RawDataCols,$C120,AU$5)*$R120)</f>
        <v>0</v>
      </c>
      <c r="AV120" s="3">
        <f>IF(AV$3=0,0,INDEX(Sheet1!RawDataCols,$C120,AV$5)*$R120)</f>
        <v>0</v>
      </c>
      <c r="AW120" s="3">
        <f>IF(AW$3=0,0,INDEX(Sheet1!RawDataCols,$C120,AW$5)*$R120)</f>
        <v>0</v>
      </c>
      <c r="AX120" s="3">
        <f>IF(AX$3=0,0,INDEX(Sheet1!RawDataCols,$C120,AX$5)*$R120)</f>
        <v>0</v>
      </c>
      <c r="AY120" s="3">
        <f>IF(AY$3=0,0,INDEX(Sheet1!RawDataCols,$C120,AY$5)*$R120)</f>
        <v>0</v>
      </c>
      <c r="AZ120" s="3">
        <f>IF(AZ$3=0,0,INDEX(Sheet1!RawDataCols,$C120,AZ$5)*$R120)</f>
        <v>0</v>
      </c>
      <c r="BA120" s="3">
        <f>IF(BA$3=0,0,INDEX(Sheet1!RawDataCols,$C120,BA$5)*$R120)</f>
        <v>0</v>
      </c>
      <c r="BB120" s="3">
        <f>IF(BB$3=0,0,INDEX(Sheet1!RawDataCols,$C120,BB$5)*$R120)</f>
        <v>0</v>
      </c>
      <c r="BC120" s="3">
        <f>IF(BC$3=0,0,INDEX(Sheet1!RawDataCols,$C120,BC$5)*$R120)</f>
        <v>0</v>
      </c>
      <c r="BD120" s="3">
        <f>IF(BD$3=0,0,INDEX(Sheet1!RawDataCols,$C120,BD$5)*$R120)</f>
        <v>0</v>
      </c>
      <c r="BE120" s="3">
        <f>IF(BE$3=0,0,INDEX(Sheet1!RawDataCols,$C120,BE$5)*$R120)</f>
        <v>0</v>
      </c>
      <c r="BF120" s="3">
        <f>IF(BF$3=0,0,INDEX(Sheet1!RawDataCols,$C120,BF$5)*$R120)</f>
        <v>0</v>
      </c>
      <c r="BG120" s="179">
        <f>IF(BG$3=0,0,INDEX(Sheet1!RawDataCols,$C120,BG$5)*$R120)</f>
        <v>0</v>
      </c>
      <c r="BH120" s="33">
        <f t="shared" si="37"/>
        <v>0</v>
      </c>
      <c r="BI120" s="33">
        <f t="shared" si="38"/>
        <v>0</v>
      </c>
      <c r="BJ120" s="33">
        <f t="shared" si="39"/>
        <v>0</v>
      </c>
      <c r="BK120" s="3">
        <f>IF(BK$3=0,0,INDEX(Sheet1!RawDataCols,$C120,BK$5)*$R120)</f>
        <v>0</v>
      </c>
      <c r="BL120" s="3">
        <f>IF(BL$3=0,0,INDEX(Sheet1!RawDataCols,$C120,BL$5)*$R120)</f>
        <v>0</v>
      </c>
      <c r="BM120" s="3">
        <f>IF(BM$3=0,0,INDEX(Sheet1!RawDataCols,$C120,BM$5)*$R120)</f>
        <v>0</v>
      </c>
      <c r="BN120" s="3">
        <f>IF(BN$3=0,0,INDEX(Sheet1!RawDataCols,$C120,BN$5)*$R120)</f>
        <v>0</v>
      </c>
      <c r="BO120" s="3">
        <f>IF(BO$3=0,0,INDEX(Sheet1!RawDataCols,$C120,BO$5)*$R120)</f>
        <v>0</v>
      </c>
      <c r="BP120" s="3">
        <f>IF(BP$3=0,0,INDEX(Sheet1!RawDataCols,$C120,BP$5)*$R120)</f>
        <v>0</v>
      </c>
      <c r="BQ120" s="3">
        <f t="shared" si="40"/>
        <v>0</v>
      </c>
      <c r="BR120" s="3">
        <f t="shared" si="41"/>
        <v>0</v>
      </c>
      <c r="BS120" s="3">
        <f t="shared" si="42"/>
        <v>0</v>
      </c>
      <c r="BT120" s="3">
        <f t="shared" si="43"/>
        <v>0</v>
      </c>
      <c r="BU120" s="3" t="e">
        <f>INDEX(Sheet1!$BS$2:$BS$1000,MATCH($A120,Sheet1!$A$2:$A$1000,0))</f>
        <v>#N/A</v>
      </c>
      <c r="BV120" s="3" t="e">
        <f>INDEX(Sheet1!$BT$2:$BT$1000,MATCH($A120,Sheet1!$A$2:$A$1000,0))</f>
        <v>#N/A</v>
      </c>
    </row>
    <row r="121" spans="1:74" x14ac:dyDescent="0.2">
      <c r="A121" s="11" t="s">
        <v>652</v>
      </c>
      <c r="B121" s="3">
        <f>MATCH($A121,Sheet1!ACCOUNTNO,0)</f>
        <v>152</v>
      </c>
      <c r="C121" s="3">
        <f t="shared" si="34"/>
        <v>152</v>
      </c>
      <c r="D121" s="3" t="str">
        <f>IF(D$3=0,0,INDEX(Sheet1!RawDataCols,$C121,D$5))</f>
        <v>52180G12</v>
      </c>
      <c r="E121" s="3" t="str">
        <f>IF(E$3=0,0,INDEX(Sheet1!RawDataCols,$C121,E$5))</f>
        <v xml:space="preserve">52180          </v>
      </c>
      <c r="F121" s="3" t="str">
        <f>IF(F$3=0,0,INDEX(Sheet1!RawDataCols,$C121,F$5))</f>
        <v xml:space="preserve">G12            </v>
      </c>
      <c r="G121" s="3" t="str">
        <f>IF(G$3=0,0,INDEX(Sheet1!RawDataCols,$C121,G$5))</f>
        <v xml:space="preserve">               </v>
      </c>
      <c r="H121" s="3" t="str">
        <f>IF(H$3=0,0,INDEX(Sheet1!RawDataCols,$C121,H$5))</f>
        <v xml:space="preserve">               </v>
      </c>
      <c r="I121" s="3" t="str">
        <f>IF(I$3=0,0,INDEX(Sheet1!RawDataCols,$C121,I$5))</f>
        <v xml:space="preserve">               </v>
      </c>
      <c r="J121" s="3" t="str">
        <f>IF(J$3=0,0,INDEX(Sheet1!RawDataCols,$C121,J$5))</f>
        <v xml:space="preserve">               </v>
      </c>
      <c r="K121" s="3" t="str">
        <f>IF(K$3=0,0,INDEX(Sheet1!RawDataCols,$C121,K$5))</f>
        <v xml:space="preserve">               </v>
      </c>
      <c r="L121" s="3" t="str">
        <f>IF(L$3=0,0,INDEX(Sheet1!RawDataCols,$C121,L$5))</f>
        <v xml:space="preserve">               </v>
      </c>
      <c r="M121" s="3" t="str">
        <f>IF(M$3=0,0,INDEX(Sheet1!RawDataCols,$C121,M$5))</f>
        <v xml:space="preserve">F012  </v>
      </c>
      <c r="N121" s="3" t="str">
        <f>IF(N$3=0,0,INDEX(Sheet1!RawDataCols,$C121,N$5))</f>
        <v>Petty Cash-TAR</v>
      </c>
      <c r="O121" s="3">
        <f>INDEX(Sheet1!RawDataCols,$C121,O$5)</f>
        <v>20</v>
      </c>
      <c r="P121" s="3" t="str">
        <f>INDEX(Sheet1!RawDataCols,$C121,P$5)</f>
        <v>Current Assets</v>
      </c>
      <c r="Q121" s="3" t="str">
        <f>IF(Q$3=0,0,INDEX(Sheet1!RawDataCols,$C121,Q$5))</f>
        <v>B</v>
      </c>
      <c r="R121" s="3">
        <f t="shared" si="35"/>
        <v>1</v>
      </c>
      <c r="S121" s="3">
        <f t="shared" si="36"/>
        <v>-1</v>
      </c>
      <c r="T121" s="3">
        <f>IF(T$3=0,0,INDEX(Sheet1!RawDataCols,$C121,T$5)*$R121)</f>
        <v>300</v>
      </c>
      <c r="U121" s="3">
        <f>IF(U$3=0,0,INDEX(Sheet1!RawDataCols,$C121,U$5)*$R121)</f>
        <v>0</v>
      </c>
      <c r="V121" s="3">
        <f>IF(V$3=0,0,INDEX(Sheet1!RawDataCols,$C121,V$5)*$R121)</f>
        <v>0</v>
      </c>
      <c r="W121" s="3">
        <f>IF(W$3=0,0,INDEX(Sheet1!RawDataCols,$C121,W$5)*$R121)</f>
        <v>0</v>
      </c>
      <c r="X121" s="3">
        <f>IF(X$3=0,0,INDEX(Sheet1!RawDataCols,$C121,X$5)*$R121)</f>
        <v>0</v>
      </c>
      <c r="Y121" s="3">
        <f>IF(Y$3=0,0,INDEX(Sheet1!RawDataCols,$C121,Y$5)*$R121)</f>
        <v>0</v>
      </c>
      <c r="Z121" s="3">
        <f>IF(Z$3=0,0,INDEX(Sheet1!RawDataCols,$C121,Z$5)*$R121)</f>
        <v>0</v>
      </c>
      <c r="AA121" s="3">
        <f>IF(AA$3=0,0,INDEX(Sheet1!RawDataCols,$C121,AA$5)*$R121)</f>
        <v>0</v>
      </c>
      <c r="AB121" s="3">
        <f>IF(AB$3=0,0,INDEX(Sheet1!RawDataCols,$C121,AB$5)*$R121)</f>
        <v>0</v>
      </c>
      <c r="AC121" s="3">
        <f>IF(AC$3=0,0,INDEX(Sheet1!RawDataCols,$C121,AC$5)*$R121)</f>
        <v>0</v>
      </c>
      <c r="AD121" s="3">
        <f>IF(AD$3=0,0,INDEX(Sheet1!RawDataCols,$C121,AD$5)*$R121)</f>
        <v>0</v>
      </c>
      <c r="AE121" s="3">
        <f>IF(AE$3=0,0,INDEX(Sheet1!RawDataCols,$C121,AE$5)*$R121)</f>
        <v>0</v>
      </c>
      <c r="AF121" s="3">
        <f>IF(AF$3=0,0,INDEX(Sheet1!RawDataCols,$C121,AF$5)*$R121)</f>
        <v>0</v>
      </c>
      <c r="AG121" s="3">
        <f>IF(AG$3=0,0,INDEX(Sheet1!RawDataCols,$C121,AG$5)*$R121)</f>
        <v>0</v>
      </c>
      <c r="AH121" s="3">
        <f>IF(AH$3=0,0,INDEX(Sheet1!RawDataCols,$C121,AH$5)*$R121)</f>
        <v>0</v>
      </c>
      <c r="AI121" s="3">
        <f>IF(AI$3=0,0,INDEX(Sheet1!RawDataCols,$C121,AI$5)*$R121)</f>
        <v>0</v>
      </c>
      <c r="AJ121" s="3">
        <f>IF(AJ$3=0,0,INDEX(Sheet1!RawDataCols,$C121,AJ$5)*$R121)</f>
        <v>0</v>
      </c>
      <c r="AK121" s="3">
        <f>IF(AK$3=0,0,INDEX(Sheet1!RawDataCols,$C121,AK$5)*$R121)</f>
        <v>0</v>
      </c>
      <c r="AL121" s="3">
        <f>IF(AL$3=0,0,INDEX(Sheet1!RawDataCols,$C121,AL$5)*$R121)</f>
        <v>0</v>
      </c>
      <c r="AM121" s="3">
        <f>IF(AM$3=0,0,INDEX(Sheet1!RawDataCols,$C121,AM$5)*$R121)</f>
        <v>0</v>
      </c>
      <c r="AN121" s="3">
        <f>IF(AN$3=0,0,INDEX(Sheet1!RawDataCols,$C121,AN$5)*$R121)</f>
        <v>0</v>
      </c>
      <c r="AO121" s="3">
        <f>IF(AO$3=0,0,INDEX(Sheet1!RawDataCols,$C121,AO$5)*$R121)</f>
        <v>0</v>
      </c>
      <c r="AP121" s="3">
        <f>IF(AP$3=0,0,INDEX(Sheet1!RawDataCols,$C121,AP$5)*$R121)</f>
        <v>0</v>
      </c>
      <c r="AQ121" s="3">
        <f>IF(AQ$3=0,0,INDEX(Sheet1!RawDataCols,$C121,AQ$5)*$R121)</f>
        <v>0</v>
      </c>
      <c r="AR121" s="3">
        <f>IF(AR$3=0,0,INDEX(Sheet1!RawDataCols,$C121,AR$5)*$R121)</f>
        <v>0</v>
      </c>
      <c r="AS121" s="3">
        <f>IF(AS$3=0,0,INDEX(Sheet1!RawDataCols,$C121,AS$5)*$R121)</f>
        <v>0</v>
      </c>
      <c r="AT121" s="3">
        <f>IF(AT$3=0,0,INDEX(Sheet1!RawDataCols,$C121,AT$5)*$R121)</f>
        <v>0</v>
      </c>
      <c r="AU121" s="3">
        <f>IF(AU$3=0,0,INDEX(Sheet1!RawDataCols,$C121,AU$5)*$R121)</f>
        <v>0</v>
      </c>
      <c r="AV121" s="3">
        <f>IF(AV$3=0,0,INDEX(Sheet1!RawDataCols,$C121,AV$5)*$R121)</f>
        <v>0</v>
      </c>
      <c r="AW121" s="3">
        <f>IF(AW$3=0,0,INDEX(Sheet1!RawDataCols,$C121,AW$5)*$R121)</f>
        <v>0</v>
      </c>
      <c r="AX121" s="3">
        <f>IF(AX$3=0,0,INDEX(Sheet1!RawDataCols,$C121,AX$5)*$R121)</f>
        <v>0</v>
      </c>
      <c r="AY121" s="3">
        <f>IF(AY$3=0,0,INDEX(Sheet1!RawDataCols,$C121,AY$5)*$R121)</f>
        <v>-300</v>
      </c>
      <c r="AZ121" s="3">
        <f>IF(AZ$3=0,0,INDEX(Sheet1!RawDataCols,$C121,AZ$5)*$R121)</f>
        <v>0</v>
      </c>
      <c r="BA121" s="3">
        <f>IF(BA$3=0,0,INDEX(Sheet1!RawDataCols,$C121,BA$5)*$R121)</f>
        <v>0</v>
      </c>
      <c r="BB121" s="3">
        <f>IF(BB$3=0,0,INDEX(Sheet1!RawDataCols,$C121,BB$5)*$R121)</f>
        <v>0</v>
      </c>
      <c r="BC121" s="3">
        <f>IF(BC$3=0,0,INDEX(Sheet1!RawDataCols,$C121,BC$5)*$R121)</f>
        <v>0</v>
      </c>
      <c r="BD121" s="3">
        <f>IF(BD$3=0,0,INDEX(Sheet1!RawDataCols,$C121,BD$5)*$R121)</f>
        <v>0</v>
      </c>
      <c r="BE121" s="3">
        <f>IF(BE$3=0,0,INDEX(Sheet1!RawDataCols,$C121,BE$5)*$R121)</f>
        <v>0</v>
      </c>
      <c r="BF121" s="3">
        <f>IF(BF$3=0,0,INDEX(Sheet1!RawDataCols,$C121,BF$5)*$R121)</f>
        <v>0</v>
      </c>
      <c r="BG121" s="179">
        <f>IF(BG$3=0,0,INDEX(Sheet1!RawDataCols,$C121,BG$5)*$R121)</f>
        <v>0</v>
      </c>
      <c r="BH121" s="33">
        <f t="shared" si="37"/>
        <v>0</v>
      </c>
      <c r="BI121" s="33">
        <f t="shared" si="38"/>
        <v>0</v>
      </c>
      <c r="BJ121" s="33">
        <f t="shared" si="39"/>
        <v>300</v>
      </c>
      <c r="BK121" s="3">
        <f>IF(BK$3=0,0,INDEX(Sheet1!RawDataCols,$C121,BK$5)*$R121)</f>
        <v>0</v>
      </c>
      <c r="BL121" s="3">
        <f>IF(BL$3=0,0,INDEX(Sheet1!RawDataCols,$C121,BL$5)*$R121)</f>
        <v>37.5</v>
      </c>
      <c r="BM121" s="3">
        <f>IF(BM$3=0,0,INDEX(Sheet1!RawDataCols,$C121,BM$5)*$R121)</f>
        <v>37.5</v>
      </c>
      <c r="BN121" s="3">
        <f>IF(BN$3=0,0,INDEX(Sheet1!RawDataCols,$C121,BN$5)*$R121)</f>
        <v>37.5</v>
      </c>
      <c r="BO121" s="3">
        <f>IF(BO$3=0,0,INDEX(Sheet1!RawDataCols,$C121,BO$5)*$R121)</f>
        <v>37.5</v>
      </c>
      <c r="BP121" s="3">
        <f>IF(BP$3=0,0,INDEX(Sheet1!RawDataCols,$C121,BP$5)*$R121)</f>
        <v>300</v>
      </c>
      <c r="BQ121" s="3">
        <f t="shared" si="40"/>
        <v>300</v>
      </c>
      <c r="BR121" s="3">
        <f t="shared" si="41"/>
        <v>300</v>
      </c>
      <c r="BS121" s="3">
        <f t="shared" si="42"/>
        <v>300</v>
      </c>
      <c r="BT121" s="3">
        <f t="shared" si="43"/>
        <v>0</v>
      </c>
      <c r="BU121" s="3" t="str">
        <f>INDEX(Sheet1!$BS$2:$BS$1000,MATCH($A121,Sheet1!$A$2:$A$1000,0))</f>
        <v>22</v>
      </c>
      <c r="BV121" s="3">
        <f>INDEX(Sheet1!$BT$2:$BT$1000,MATCH($A121,Sheet1!$A$2:$A$1000,0))</f>
        <v>0</v>
      </c>
    </row>
    <row r="122" spans="1:74" x14ac:dyDescent="0.2">
      <c r="A122" s="11" t="s">
        <v>653</v>
      </c>
      <c r="B122" s="3">
        <f>MATCH($A122,Sheet1!ACCOUNTNO,0)</f>
        <v>154</v>
      </c>
      <c r="C122" s="3">
        <f t="shared" si="34"/>
        <v>154</v>
      </c>
      <c r="D122" s="3" t="str">
        <f>IF(D$3=0,0,INDEX(Sheet1!RawDataCols,$C122,D$5))</f>
        <v>52240G12</v>
      </c>
      <c r="E122" s="3" t="str">
        <f>IF(E$3=0,0,INDEX(Sheet1!RawDataCols,$C122,E$5))</f>
        <v xml:space="preserve">52240          </v>
      </c>
      <c r="F122" s="3" t="str">
        <f>IF(F$3=0,0,INDEX(Sheet1!RawDataCols,$C122,F$5))</f>
        <v xml:space="preserve">G12            </v>
      </c>
      <c r="G122" s="3" t="str">
        <f>IF(G$3=0,0,INDEX(Sheet1!RawDataCols,$C122,G$5))</f>
        <v xml:space="preserve">               </v>
      </c>
      <c r="H122" s="3" t="str">
        <f>IF(H$3=0,0,INDEX(Sheet1!RawDataCols,$C122,H$5))</f>
        <v xml:space="preserve">               </v>
      </c>
      <c r="I122" s="3" t="str">
        <f>IF(I$3=0,0,INDEX(Sheet1!RawDataCols,$C122,I$5))</f>
        <v xml:space="preserve">               </v>
      </c>
      <c r="J122" s="3" t="str">
        <f>IF(J$3=0,0,INDEX(Sheet1!RawDataCols,$C122,J$5))</f>
        <v xml:space="preserve">               </v>
      </c>
      <c r="K122" s="3" t="str">
        <f>IF(K$3=0,0,INDEX(Sheet1!RawDataCols,$C122,K$5))</f>
        <v xml:space="preserve">               </v>
      </c>
      <c r="L122" s="3" t="str">
        <f>IF(L$3=0,0,INDEX(Sheet1!RawDataCols,$C122,L$5))</f>
        <v xml:space="preserve">               </v>
      </c>
      <c r="M122" s="3" t="str">
        <f>IF(M$3=0,0,INDEX(Sheet1!RawDataCols,$C122,M$5))</f>
        <v xml:space="preserve">F012  </v>
      </c>
      <c r="N122" s="3" t="str">
        <f>IF(N$3=0,0,INDEX(Sheet1!RawDataCols,$C122,N$5))</f>
        <v>Prepayments - General-TAR</v>
      </c>
      <c r="O122" s="3">
        <f>INDEX(Sheet1!RawDataCols,$C122,O$5)</f>
        <v>20</v>
      </c>
      <c r="P122" s="3" t="str">
        <f>INDEX(Sheet1!RawDataCols,$C122,P$5)</f>
        <v>Current Assets</v>
      </c>
      <c r="Q122" s="3" t="str">
        <f>IF(Q$3=0,0,INDEX(Sheet1!RawDataCols,$C122,Q$5))</f>
        <v>B</v>
      </c>
      <c r="R122" s="3">
        <f t="shared" si="35"/>
        <v>1</v>
      </c>
      <c r="S122" s="3">
        <f t="shared" si="36"/>
        <v>-1</v>
      </c>
      <c r="T122" s="3">
        <f>IF(T$3=0,0,INDEX(Sheet1!RawDataCols,$C122,T$5)*$R122)</f>
        <v>11242.06</v>
      </c>
      <c r="U122" s="3">
        <f>IF(U$3=0,0,INDEX(Sheet1!RawDataCols,$C122,U$5)*$R122)</f>
        <v>-1079.68</v>
      </c>
      <c r="V122" s="3">
        <f>IF(V$3=0,0,INDEX(Sheet1!RawDataCols,$C122,V$5)*$R122)</f>
        <v>0</v>
      </c>
      <c r="W122" s="3">
        <f>IF(W$3=0,0,INDEX(Sheet1!RawDataCols,$C122,W$5)*$R122)</f>
        <v>-14806.85</v>
      </c>
      <c r="X122" s="3">
        <f>IF(X$3=0,0,INDEX(Sheet1!RawDataCols,$C122,X$5)*$R122)</f>
        <v>167.05</v>
      </c>
      <c r="Y122" s="3">
        <f>IF(Y$3=0,0,INDEX(Sheet1!RawDataCols,$C122,Y$5)*$R122)</f>
        <v>0</v>
      </c>
      <c r="Z122" s="3">
        <f>IF(Z$3=0,0,INDEX(Sheet1!RawDataCols,$C122,Z$5)*$R122)</f>
        <v>-666.69</v>
      </c>
      <c r="AA122" s="3">
        <f>IF(AA$3=0,0,INDEX(Sheet1!RawDataCols,$C122,AA$5)*$R122)</f>
        <v>1016.41</v>
      </c>
      <c r="AB122" s="3">
        <f>IF(AB$3=0,0,INDEX(Sheet1!RawDataCols,$C122,AB$5)*$R122)</f>
        <v>0</v>
      </c>
      <c r="AC122" s="3">
        <f>IF(AC$3=0,0,INDEX(Sheet1!RawDataCols,$C122,AC$5)*$R122)</f>
        <v>-1409.11</v>
      </c>
      <c r="AD122" s="3">
        <f>IF(AD$3=0,0,INDEX(Sheet1!RawDataCols,$C122,AD$5)*$R122)</f>
        <v>-637.82000000000005</v>
      </c>
      <c r="AE122" s="3">
        <f>IF(AE$3=0,0,INDEX(Sheet1!RawDataCols,$C122,AE$5)*$R122)</f>
        <v>0</v>
      </c>
      <c r="AF122" s="3">
        <f>IF(AF$3=0,0,INDEX(Sheet1!RawDataCols,$C122,AF$5)*$R122)</f>
        <v>-1165.83</v>
      </c>
      <c r="AG122" s="3">
        <f>IF(AG$3=0,0,INDEX(Sheet1!RawDataCols,$C122,AG$5)*$R122)</f>
        <v>-659.08</v>
      </c>
      <c r="AH122" s="3">
        <f>IF(AH$3=0,0,INDEX(Sheet1!RawDataCols,$C122,AH$5)*$R122)</f>
        <v>0</v>
      </c>
      <c r="AI122" s="3">
        <f>IF(AI$3=0,0,INDEX(Sheet1!RawDataCols,$C122,AI$5)*$R122)</f>
        <v>-1204.69</v>
      </c>
      <c r="AJ122" s="3">
        <f>IF(AJ$3=0,0,INDEX(Sheet1!RawDataCols,$C122,AJ$5)*$R122)</f>
        <v>-9599.23</v>
      </c>
      <c r="AK122" s="3">
        <f>IF(AK$3=0,0,INDEX(Sheet1!RawDataCols,$C122,AK$5)*$R122)</f>
        <v>0</v>
      </c>
      <c r="AL122" s="3">
        <f>IF(AL$3=0,0,INDEX(Sheet1!RawDataCols,$C122,AL$5)*$R122)</f>
        <v>6024.67</v>
      </c>
      <c r="AM122" s="3">
        <f>IF(AM$3=0,0,INDEX(Sheet1!RawDataCols,$C122,AM$5)*$R122)</f>
        <v>-57.37</v>
      </c>
      <c r="AN122" s="3">
        <f>IF(AN$3=0,0,INDEX(Sheet1!RawDataCols,$C122,AN$5)*$R122)</f>
        <v>0</v>
      </c>
      <c r="AO122" s="3">
        <f>IF(AO$3=0,0,INDEX(Sheet1!RawDataCols,$C122,AO$5)*$R122)</f>
        <v>2344.19</v>
      </c>
      <c r="AP122" s="3">
        <f>IF(AP$3=0,0,INDEX(Sheet1!RawDataCols,$C122,AP$5)*$R122)</f>
        <v>-57.37</v>
      </c>
      <c r="AQ122" s="3">
        <f>IF(AQ$3=0,0,INDEX(Sheet1!RawDataCols,$C122,AQ$5)*$R122)</f>
        <v>0</v>
      </c>
      <c r="AR122" s="3">
        <f>IF(AR$3=0,0,INDEX(Sheet1!RawDataCols,$C122,AR$5)*$R122)</f>
        <v>-5671.32</v>
      </c>
      <c r="AS122" s="3">
        <f>IF(AS$3=0,0,INDEX(Sheet1!RawDataCols,$C122,AS$5)*$R122)</f>
        <v>-334.97</v>
      </c>
      <c r="AT122" s="3">
        <f>IF(AT$3=0,0,INDEX(Sheet1!RawDataCols,$C122,AT$5)*$R122)</f>
        <v>0</v>
      </c>
      <c r="AU122" s="3">
        <f>IF(AU$3=0,0,INDEX(Sheet1!RawDataCols,$C122,AU$5)*$R122)</f>
        <v>1063.24</v>
      </c>
      <c r="AV122" s="3">
        <f>IF(AV$3=0,0,INDEX(Sheet1!RawDataCols,$C122,AV$5)*$R122)</f>
        <v>0</v>
      </c>
      <c r="AW122" s="3">
        <f>IF(AW$3=0,0,INDEX(Sheet1!RawDataCols,$C122,AW$5)*$R122)</f>
        <v>0</v>
      </c>
      <c r="AX122" s="3">
        <f>IF(AX$3=0,0,INDEX(Sheet1!RawDataCols,$C122,AX$5)*$R122)</f>
        <v>6842.26</v>
      </c>
      <c r="AY122" s="3">
        <f>IF(AY$3=0,0,INDEX(Sheet1!RawDataCols,$C122,AY$5)*$R122)</f>
        <v>0</v>
      </c>
      <c r="AZ122" s="3">
        <f>IF(AZ$3=0,0,INDEX(Sheet1!RawDataCols,$C122,AZ$5)*$R122)</f>
        <v>0</v>
      </c>
      <c r="BA122" s="3">
        <f>IF(BA$3=0,0,INDEX(Sheet1!RawDataCols,$C122,BA$5)*$R122)</f>
        <v>-5644.85</v>
      </c>
      <c r="BB122" s="3">
        <f>IF(BB$3=0,0,INDEX(Sheet1!RawDataCols,$C122,BB$5)*$R122)</f>
        <v>0</v>
      </c>
      <c r="BC122" s="3">
        <f>IF(BC$3=0,0,INDEX(Sheet1!RawDataCols,$C122,BC$5)*$R122)</f>
        <v>0</v>
      </c>
      <c r="BD122" s="3">
        <f>IF(BD$3=0,0,INDEX(Sheet1!RawDataCols,$C122,BD$5)*$R122)</f>
        <v>-1079.68</v>
      </c>
      <c r="BE122" s="3">
        <f>IF(BE$3=0,0,INDEX(Sheet1!RawDataCols,$C122,BE$5)*$R122)</f>
        <v>0</v>
      </c>
      <c r="BF122" s="3">
        <f>IF(BF$3=0,0,INDEX(Sheet1!RawDataCols,$C122,BF$5)*$R122)</f>
        <v>0</v>
      </c>
      <c r="BG122" s="179">
        <f>IF(BG$3=0,0,INDEX(Sheet1!RawDataCols,$C122,BG$5)*$R122)</f>
        <v>-1079.68</v>
      </c>
      <c r="BH122" s="33">
        <f t="shared" si="37"/>
        <v>-9.0949470177292824E-13</v>
      </c>
      <c r="BI122" s="33">
        <f t="shared" si="38"/>
        <v>0</v>
      </c>
      <c r="BJ122" s="33">
        <f t="shared" si="39"/>
        <v>11242.06</v>
      </c>
      <c r="BK122" s="3">
        <f>IF(BK$3=0,0,INDEX(Sheet1!RawDataCols,$C122,BK$5)*$R122)</f>
        <v>0</v>
      </c>
      <c r="BL122" s="3">
        <f>IF(BL$3=0,0,INDEX(Sheet1!RawDataCols,$C122,BL$5)*$R122)</f>
        <v>1673.5274999999999</v>
      </c>
      <c r="BM122" s="3">
        <f>IF(BM$3=0,0,INDEX(Sheet1!RawDataCols,$C122,BM$5)*$R122)</f>
        <v>1973.7650000000001</v>
      </c>
      <c r="BN122" s="3">
        <f>IF(BN$3=0,0,INDEX(Sheet1!RawDataCols,$C122,BN$5)*$R122)</f>
        <v>1017.02625</v>
      </c>
      <c r="BO122" s="3">
        <f>IF(BO$3=0,0,INDEX(Sheet1!RawDataCols,$C122,BO$5)*$R122)</f>
        <v>585.69000000000005</v>
      </c>
      <c r="BP122" s="3">
        <f>IF(BP$3=0,0,INDEX(Sheet1!RawDataCols,$C122,BP$5)*$R122)</f>
        <v>26616.720000000001</v>
      </c>
      <c r="BQ122" s="3">
        <f t="shared" si="40"/>
        <v>11345.839999999998</v>
      </c>
      <c r="BR122" s="3">
        <f t="shared" si="41"/>
        <v>449.70999999999913</v>
      </c>
      <c r="BS122" s="3">
        <f t="shared" si="42"/>
        <v>-9.0949470177292824E-13</v>
      </c>
      <c r="BT122" s="3">
        <f t="shared" si="43"/>
        <v>-9.0949470177292824E-13</v>
      </c>
      <c r="BU122" s="3" t="str">
        <f>INDEX(Sheet1!$BS$2:$BS$1000,MATCH($A122,Sheet1!$A$2:$A$1000,0))</f>
        <v>22</v>
      </c>
      <c r="BV122" s="3">
        <f>INDEX(Sheet1!$BT$2:$BT$1000,MATCH($A122,Sheet1!$A$2:$A$1000,0))</f>
        <v>0</v>
      </c>
    </row>
    <row r="123" spans="1:74" x14ac:dyDescent="0.2">
      <c r="A123" s="269" t="s">
        <v>654</v>
      </c>
      <c r="B123" s="3" t="e">
        <f>MATCH($A123,Sheet1!ACCOUNTNO,0)</f>
        <v>#N/A</v>
      </c>
      <c r="C123" s="3">
        <f t="shared" si="34"/>
        <v>65000</v>
      </c>
      <c r="D123" s="3">
        <f>IF(D$3=0,0,INDEX(Sheet1!RawDataCols,$C123,D$5))</f>
        <v>0</v>
      </c>
      <c r="E123" s="3">
        <f>IF(E$3=0,0,INDEX(Sheet1!RawDataCols,$C123,E$5))</f>
        <v>0</v>
      </c>
      <c r="F123" s="3">
        <f>IF(F$3=0,0,INDEX(Sheet1!RawDataCols,$C123,F$5))</f>
        <v>0</v>
      </c>
      <c r="G123" s="3">
        <f>IF(G$3=0,0,INDEX(Sheet1!RawDataCols,$C123,G$5))</f>
        <v>0</v>
      </c>
      <c r="H123" s="3">
        <f>IF(H$3=0,0,INDEX(Sheet1!RawDataCols,$C123,H$5))</f>
        <v>0</v>
      </c>
      <c r="I123" s="3">
        <f>IF(I$3=0,0,INDEX(Sheet1!RawDataCols,$C123,I$5))</f>
        <v>0</v>
      </c>
      <c r="J123" s="3">
        <f>IF(J$3=0,0,INDEX(Sheet1!RawDataCols,$C123,J$5))</f>
        <v>0</v>
      </c>
      <c r="K123" s="3">
        <f>IF(K$3=0,0,INDEX(Sheet1!RawDataCols,$C123,K$5))</f>
        <v>0</v>
      </c>
      <c r="L123" s="3">
        <f>IF(L$3=0,0,INDEX(Sheet1!RawDataCols,$C123,L$5))</f>
        <v>0</v>
      </c>
      <c r="M123" s="3">
        <f>IF(M$3=0,0,INDEX(Sheet1!RawDataCols,$C123,M$5))</f>
        <v>0</v>
      </c>
      <c r="N123" s="3">
        <f>IF(N$3=0,0,INDEX(Sheet1!RawDataCols,$C123,N$5))</f>
        <v>0</v>
      </c>
      <c r="O123" s="3">
        <f>INDEX(Sheet1!RawDataCols,$C123,O$5)</f>
        <v>0</v>
      </c>
      <c r="P123" s="3">
        <f>INDEX(Sheet1!RawDataCols,$C123,P$5)</f>
        <v>0</v>
      </c>
      <c r="Q123" s="3">
        <f>IF(Q$3=0,0,INDEX(Sheet1!RawDataCols,$C123,Q$5))</f>
        <v>0</v>
      </c>
      <c r="R123" s="3">
        <f t="shared" si="35"/>
        <v>1</v>
      </c>
      <c r="S123" s="3">
        <f t="shared" si="36"/>
        <v>-1</v>
      </c>
      <c r="T123" s="3">
        <f>IF(T$3=0,0,INDEX(Sheet1!RawDataCols,$C123,T$5)*$R123)</f>
        <v>0</v>
      </c>
      <c r="U123" s="3">
        <f>IF(U$3=0,0,INDEX(Sheet1!RawDataCols,$C123,U$5)*$R123)</f>
        <v>0</v>
      </c>
      <c r="V123" s="3">
        <f>IF(V$3=0,0,INDEX(Sheet1!RawDataCols,$C123,V$5)*$R123)</f>
        <v>0</v>
      </c>
      <c r="W123" s="3">
        <f>IF(W$3=0,0,INDEX(Sheet1!RawDataCols,$C123,W$5)*$R123)</f>
        <v>0</v>
      </c>
      <c r="X123" s="3">
        <f>IF(X$3=0,0,INDEX(Sheet1!RawDataCols,$C123,X$5)*$R123)</f>
        <v>0</v>
      </c>
      <c r="Y123" s="3">
        <f>IF(Y$3=0,0,INDEX(Sheet1!RawDataCols,$C123,Y$5)*$R123)</f>
        <v>0</v>
      </c>
      <c r="Z123" s="3">
        <f>IF(Z$3=0,0,INDEX(Sheet1!RawDataCols,$C123,Z$5)*$R123)</f>
        <v>0</v>
      </c>
      <c r="AA123" s="3">
        <f>IF(AA$3=0,0,INDEX(Sheet1!RawDataCols,$C123,AA$5)*$R123)</f>
        <v>0</v>
      </c>
      <c r="AB123" s="3">
        <f>IF(AB$3=0,0,INDEX(Sheet1!RawDataCols,$C123,AB$5)*$R123)</f>
        <v>0</v>
      </c>
      <c r="AC123" s="3">
        <f>IF(AC$3=0,0,INDEX(Sheet1!RawDataCols,$C123,AC$5)*$R123)</f>
        <v>0</v>
      </c>
      <c r="AD123" s="3">
        <f>IF(AD$3=0,0,INDEX(Sheet1!RawDataCols,$C123,AD$5)*$R123)</f>
        <v>0</v>
      </c>
      <c r="AE123" s="3">
        <f>IF(AE$3=0,0,INDEX(Sheet1!RawDataCols,$C123,AE$5)*$R123)</f>
        <v>0</v>
      </c>
      <c r="AF123" s="3">
        <f>IF(AF$3=0,0,INDEX(Sheet1!RawDataCols,$C123,AF$5)*$R123)</f>
        <v>0</v>
      </c>
      <c r="AG123" s="3">
        <f>IF(AG$3=0,0,INDEX(Sheet1!RawDataCols,$C123,AG$5)*$R123)</f>
        <v>0</v>
      </c>
      <c r="AH123" s="3">
        <f>IF(AH$3=0,0,INDEX(Sheet1!RawDataCols,$C123,AH$5)*$R123)</f>
        <v>0</v>
      </c>
      <c r="AI123" s="3">
        <f>IF(AI$3=0,0,INDEX(Sheet1!RawDataCols,$C123,AI$5)*$R123)</f>
        <v>0</v>
      </c>
      <c r="AJ123" s="3">
        <f>IF(AJ$3=0,0,INDEX(Sheet1!RawDataCols,$C123,AJ$5)*$R123)</f>
        <v>0</v>
      </c>
      <c r="AK123" s="3">
        <f>IF(AK$3=0,0,INDEX(Sheet1!RawDataCols,$C123,AK$5)*$R123)</f>
        <v>0</v>
      </c>
      <c r="AL123" s="3">
        <f>IF(AL$3=0,0,INDEX(Sheet1!RawDataCols,$C123,AL$5)*$R123)</f>
        <v>0</v>
      </c>
      <c r="AM123" s="3">
        <f>IF(AM$3=0,0,INDEX(Sheet1!RawDataCols,$C123,AM$5)*$R123)</f>
        <v>0</v>
      </c>
      <c r="AN123" s="3">
        <f>IF(AN$3=0,0,INDEX(Sheet1!RawDataCols,$C123,AN$5)*$R123)</f>
        <v>0</v>
      </c>
      <c r="AO123" s="3">
        <f>IF(AO$3=0,0,INDEX(Sheet1!RawDataCols,$C123,AO$5)*$R123)</f>
        <v>0</v>
      </c>
      <c r="AP123" s="3">
        <f>IF(AP$3=0,0,INDEX(Sheet1!RawDataCols,$C123,AP$5)*$R123)</f>
        <v>0</v>
      </c>
      <c r="AQ123" s="3">
        <f>IF(AQ$3=0,0,INDEX(Sheet1!RawDataCols,$C123,AQ$5)*$R123)</f>
        <v>0</v>
      </c>
      <c r="AR123" s="3">
        <f>IF(AR$3=0,0,INDEX(Sheet1!RawDataCols,$C123,AR$5)*$R123)</f>
        <v>0</v>
      </c>
      <c r="AS123" s="3">
        <f>IF(AS$3=0,0,INDEX(Sheet1!RawDataCols,$C123,AS$5)*$R123)</f>
        <v>0</v>
      </c>
      <c r="AT123" s="3">
        <f>IF(AT$3=0,0,INDEX(Sheet1!RawDataCols,$C123,AT$5)*$R123)</f>
        <v>0</v>
      </c>
      <c r="AU123" s="3">
        <f>IF(AU$3=0,0,INDEX(Sheet1!RawDataCols,$C123,AU$5)*$R123)</f>
        <v>0</v>
      </c>
      <c r="AV123" s="3">
        <f>IF(AV$3=0,0,INDEX(Sheet1!RawDataCols,$C123,AV$5)*$R123)</f>
        <v>0</v>
      </c>
      <c r="AW123" s="3">
        <f>IF(AW$3=0,0,INDEX(Sheet1!RawDataCols,$C123,AW$5)*$R123)</f>
        <v>0</v>
      </c>
      <c r="AX123" s="3">
        <f>IF(AX$3=0,0,INDEX(Sheet1!RawDataCols,$C123,AX$5)*$R123)</f>
        <v>0</v>
      </c>
      <c r="AY123" s="3">
        <f>IF(AY$3=0,0,INDEX(Sheet1!RawDataCols,$C123,AY$5)*$R123)</f>
        <v>0</v>
      </c>
      <c r="AZ123" s="3">
        <f>IF(AZ$3=0,0,INDEX(Sheet1!RawDataCols,$C123,AZ$5)*$R123)</f>
        <v>0</v>
      </c>
      <c r="BA123" s="3">
        <f>IF(BA$3=0,0,INDEX(Sheet1!RawDataCols,$C123,BA$5)*$R123)</f>
        <v>0</v>
      </c>
      <c r="BB123" s="3">
        <f>IF(BB$3=0,0,INDEX(Sheet1!RawDataCols,$C123,BB$5)*$R123)</f>
        <v>0</v>
      </c>
      <c r="BC123" s="3">
        <f>IF(BC$3=0,0,INDEX(Sheet1!RawDataCols,$C123,BC$5)*$R123)</f>
        <v>0</v>
      </c>
      <c r="BD123" s="3">
        <f>IF(BD$3=0,0,INDEX(Sheet1!RawDataCols,$C123,BD$5)*$R123)</f>
        <v>0</v>
      </c>
      <c r="BE123" s="3">
        <f>IF(BE$3=0,0,INDEX(Sheet1!RawDataCols,$C123,BE$5)*$R123)</f>
        <v>0</v>
      </c>
      <c r="BF123" s="3">
        <f>IF(BF$3=0,0,INDEX(Sheet1!RawDataCols,$C123,BF$5)*$R123)</f>
        <v>0</v>
      </c>
      <c r="BG123" s="179">
        <f>IF(BG$3=0,0,INDEX(Sheet1!RawDataCols,$C123,BG$5)*$R123)</f>
        <v>0</v>
      </c>
      <c r="BH123" s="33">
        <f t="shared" si="37"/>
        <v>0</v>
      </c>
      <c r="BI123" s="33">
        <f t="shared" si="38"/>
        <v>0</v>
      </c>
      <c r="BJ123" s="33">
        <f t="shared" si="39"/>
        <v>0</v>
      </c>
      <c r="BK123" s="3">
        <f>IF(BK$3=0,0,INDEX(Sheet1!RawDataCols,$C123,BK$5)*$R123)</f>
        <v>0</v>
      </c>
      <c r="BL123" s="3">
        <f>IF(BL$3=0,0,INDEX(Sheet1!RawDataCols,$C123,BL$5)*$R123)</f>
        <v>0</v>
      </c>
      <c r="BM123" s="3">
        <f>IF(BM$3=0,0,INDEX(Sheet1!RawDataCols,$C123,BM$5)*$R123)</f>
        <v>0</v>
      </c>
      <c r="BN123" s="3">
        <f>IF(BN$3=0,0,INDEX(Sheet1!RawDataCols,$C123,BN$5)*$R123)</f>
        <v>0</v>
      </c>
      <c r="BO123" s="3">
        <f>IF(BO$3=0,0,INDEX(Sheet1!RawDataCols,$C123,BO$5)*$R123)</f>
        <v>0</v>
      </c>
      <c r="BP123" s="3">
        <f>IF(BP$3=0,0,INDEX(Sheet1!RawDataCols,$C123,BP$5)*$R123)</f>
        <v>0</v>
      </c>
      <c r="BQ123" s="3">
        <f t="shared" si="40"/>
        <v>0</v>
      </c>
      <c r="BR123" s="3">
        <f t="shared" si="41"/>
        <v>0</v>
      </c>
      <c r="BS123" s="3">
        <f t="shared" si="42"/>
        <v>0</v>
      </c>
      <c r="BT123" s="3">
        <f t="shared" si="43"/>
        <v>0</v>
      </c>
      <c r="BU123" s="3" t="e">
        <f>INDEX(Sheet1!$BS$2:$BS$1000,MATCH($A123,Sheet1!$A$2:$A$1000,0))</f>
        <v>#N/A</v>
      </c>
      <c r="BV123" s="3" t="e">
        <f>INDEX(Sheet1!$BT$2:$BT$1000,MATCH($A123,Sheet1!$A$2:$A$1000,0))</f>
        <v>#N/A</v>
      </c>
    </row>
    <row r="124" spans="1:74" x14ac:dyDescent="0.2">
      <c r="A124" s="11" t="s">
        <v>655</v>
      </c>
      <c r="B124" s="3">
        <f>MATCH($A124,Sheet1!ACCOUNTNO,0)</f>
        <v>155</v>
      </c>
      <c r="C124" s="3">
        <f t="shared" si="34"/>
        <v>155</v>
      </c>
      <c r="D124" s="3" t="str">
        <f>IF(D$3=0,0,INDEX(Sheet1!RawDataCols,$C124,D$5))</f>
        <v>52340G12</v>
      </c>
      <c r="E124" s="3" t="str">
        <f>IF(E$3=0,0,INDEX(Sheet1!RawDataCols,$C124,E$5))</f>
        <v xml:space="preserve">52340          </v>
      </c>
      <c r="F124" s="3" t="str">
        <f>IF(F$3=0,0,INDEX(Sheet1!RawDataCols,$C124,F$5))</f>
        <v xml:space="preserve">G12            </v>
      </c>
      <c r="G124" s="3" t="str">
        <f>IF(G$3=0,0,INDEX(Sheet1!RawDataCols,$C124,G$5))</f>
        <v xml:space="preserve">               </v>
      </c>
      <c r="H124" s="3" t="str">
        <f>IF(H$3=0,0,INDEX(Sheet1!RawDataCols,$C124,H$5))</f>
        <v xml:space="preserve">               </v>
      </c>
      <c r="I124" s="3" t="str">
        <f>IF(I$3=0,0,INDEX(Sheet1!RawDataCols,$C124,I$5))</f>
        <v xml:space="preserve">               </v>
      </c>
      <c r="J124" s="3" t="str">
        <f>IF(J$3=0,0,INDEX(Sheet1!RawDataCols,$C124,J$5))</f>
        <v xml:space="preserve">               </v>
      </c>
      <c r="K124" s="3" t="str">
        <f>IF(K$3=0,0,INDEX(Sheet1!RawDataCols,$C124,K$5))</f>
        <v xml:space="preserve">               </v>
      </c>
      <c r="L124" s="3" t="str">
        <f>IF(L$3=0,0,INDEX(Sheet1!RawDataCols,$C124,L$5))</f>
        <v xml:space="preserve">               </v>
      </c>
      <c r="M124" s="3" t="str">
        <f>IF(M$3=0,0,INDEX(Sheet1!RawDataCols,$C124,M$5))</f>
        <v xml:space="preserve">F012  </v>
      </c>
      <c r="N124" s="3" t="str">
        <f>IF(N$3=0,0,INDEX(Sheet1!RawDataCols,$C124,N$5))</f>
        <v>Rental Bond-TAR</v>
      </c>
      <c r="O124" s="3">
        <f>INDEX(Sheet1!RawDataCols,$C124,O$5)</f>
        <v>20</v>
      </c>
      <c r="P124" s="3" t="str">
        <f>INDEX(Sheet1!RawDataCols,$C124,P$5)</f>
        <v>Current Assets</v>
      </c>
      <c r="Q124" s="3" t="str">
        <f>IF(Q$3=0,0,INDEX(Sheet1!RawDataCols,$C124,Q$5))</f>
        <v>B</v>
      </c>
      <c r="R124" s="3">
        <f t="shared" si="35"/>
        <v>1</v>
      </c>
      <c r="S124" s="3">
        <f t="shared" si="36"/>
        <v>-1</v>
      </c>
      <c r="T124" s="3">
        <f>IF(T$3=0,0,INDEX(Sheet1!RawDataCols,$C124,T$5)*$R124)</f>
        <v>0</v>
      </c>
      <c r="U124" s="3">
        <f>IF(U$3=0,0,INDEX(Sheet1!RawDataCols,$C124,U$5)*$R124)</f>
        <v>0</v>
      </c>
      <c r="V124" s="3">
        <f>IF(V$3=0,0,INDEX(Sheet1!RawDataCols,$C124,V$5)*$R124)</f>
        <v>0</v>
      </c>
      <c r="W124" s="3">
        <f>IF(W$3=0,0,INDEX(Sheet1!RawDataCols,$C124,W$5)*$R124)</f>
        <v>0</v>
      </c>
      <c r="X124" s="3">
        <f>IF(X$3=0,0,INDEX(Sheet1!RawDataCols,$C124,X$5)*$R124)</f>
        <v>0</v>
      </c>
      <c r="Y124" s="3">
        <f>IF(Y$3=0,0,INDEX(Sheet1!RawDataCols,$C124,Y$5)*$R124)</f>
        <v>0</v>
      </c>
      <c r="Z124" s="3">
        <f>IF(Z$3=0,0,INDEX(Sheet1!RawDataCols,$C124,Z$5)*$R124)</f>
        <v>0</v>
      </c>
      <c r="AA124" s="3">
        <f>IF(AA$3=0,0,INDEX(Sheet1!RawDataCols,$C124,AA$5)*$R124)</f>
        <v>0</v>
      </c>
      <c r="AB124" s="3">
        <f>IF(AB$3=0,0,INDEX(Sheet1!RawDataCols,$C124,AB$5)*$R124)</f>
        <v>0</v>
      </c>
      <c r="AC124" s="3">
        <f>IF(AC$3=0,0,INDEX(Sheet1!RawDataCols,$C124,AC$5)*$R124)</f>
        <v>0</v>
      </c>
      <c r="AD124" s="3">
        <f>IF(AD$3=0,0,INDEX(Sheet1!RawDataCols,$C124,AD$5)*$R124)</f>
        <v>0</v>
      </c>
      <c r="AE124" s="3">
        <f>IF(AE$3=0,0,INDEX(Sheet1!RawDataCols,$C124,AE$5)*$R124)</f>
        <v>0</v>
      </c>
      <c r="AF124" s="3">
        <f>IF(AF$3=0,0,INDEX(Sheet1!RawDataCols,$C124,AF$5)*$R124)</f>
        <v>0</v>
      </c>
      <c r="AG124" s="3">
        <f>IF(AG$3=0,0,INDEX(Sheet1!RawDataCols,$C124,AG$5)*$R124)</f>
        <v>0</v>
      </c>
      <c r="AH124" s="3">
        <f>IF(AH$3=0,0,INDEX(Sheet1!RawDataCols,$C124,AH$5)*$R124)</f>
        <v>0</v>
      </c>
      <c r="AI124" s="3">
        <f>IF(AI$3=0,0,INDEX(Sheet1!RawDataCols,$C124,AI$5)*$R124)</f>
        <v>0</v>
      </c>
      <c r="AJ124" s="3">
        <f>IF(AJ$3=0,0,INDEX(Sheet1!RawDataCols,$C124,AJ$5)*$R124)</f>
        <v>0</v>
      </c>
      <c r="AK124" s="3">
        <f>IF(AK$3=0,0,INDEX(Sheet1!RawDataCols,$C124,AK$5)*$R124)</f>
        <v>0</v>
      </c>
      <c r="AL124" s="3">
        <f>IF(AL$3=0,0,INDEX(Sheet1!RawDataCols,$C124,AL$5)*$R124)</f>
        <v>0</v>
      </c>
      <c r="AM124" s="3">
        <f>IF(AM$3=0,0,INDEX(Sheet1!RawDataCols,$C124,AM$5)*$R124)</f>
        <v>0</v>
      </c>
      <c r="AN124" s="3">
        <f>IF(AN$3=0,0,INDEX(Sheet1!RawDataCols,$C124,AN$5)*$R124)</f>
        <v>0</v>
      </c>
      <c r="AO124" s="3">
        <f>IF(AO$3=0,0,INDEX(Sheet1!RawDataCols,$C124,AO$5)*$R124)</f>
        <v>0</v>
      </c>
      <c r="AP124" s="3">
        <f>IF(AP$3=0,0,INDEX(Sheet1!RawDataCols,$C124,AP$5)*$R124)</f>
        <v>0</v>
      </c>
      <c r="AQ124" s="3">
        <f>IF(AQ$3=0,0,INDEX(Sheet1!RawDataCols,$C124,AQ$5)*$R124)</f>
        <v>0</v>
      </c>
      <c r="AR124" s="3">
        <f>IF(AR$3=0,0,INDEX(Sheet1!RawDataCols,$C124,AR$5)*$R124)</f>
        <v>0</v>
      </c>
      <c r="AS124" s="3">
        <f>IF(AS$3=0,0,INDEX(Sheet1!RawDataCols,$C124,AS$5)*$R124)</f>
        <v>0</v>
      </c>
      <c r="AT124" s="3">
        <f>IF(AT$3=0,0,INDEX(Sheet1!RawDataCols,$C124,AT$5)*$R124)</f>
        <v>0</v>
      </c>
      <c r="AU124" s="3">
        <f>IF(AU$3=0,0,INDEX(Sheet1!RawDataCols,$C124,AU$5)*$R124)</f>
        <v>0</v>
      </c>
      <c r="AV124" s="3">
        <f>IF(AV$3=0,0,INDEX(Sheet1!RawDataCols,$C124,AV$5)*$R124)</f>
        <v>0</v>
      </c>
      <c r="AW124" s="3">
        <f>IF(AW$3=0,0,INDEX(Sheet1!RawDataCols,$C124,AW$5)*$R124)</f>
        <v>0</v>
      </c>
      <c r="AX124" s="3">
        <f>IF(AX$3=0,0,INDEX(Sheet1!RawDataCols,$C124,AX$5)*$R124)</f>
        <v>0</v>
      </c>
      <c r="AY124" s="3">
        <f>IF(AY$3=0,0,INDEX(Sheet1!RawDataCols,$C124,AY$5)*$R124)</f>
        <v>0</v>
      </c>
      <c r="AZ124" s="3">
        <f>IF(AZ$3=0,0,INDEX(Sheet1!RawDataCols,$C124,AZ$5)*$R124)</f>
        <v>0</v>
      </c>
      <c r="BA124" s="3">
        <f>IF(BA$3=0,0,INDEX(Sheet1!RawDataCols,$C124,BA$5)*$R124)</f>
        <v>0</v>
      </c>
      <c r="BB124" s="3">
        <f>IF(BB$3=0,0,INDEX(Sheet1!RawDataCols,$C124,BB$5)*$R124)</f>
        <v>0</v>
      </c>
      <c r="BC124" s="3">
        <f>IF(BC$3=0,0,INDEX(Sheet1!RawDataCols,$C124,BC$5)*$R124)</f>
        <v>0</v>
      </c>
      <c r="BD124" s="3">
        <f>IF(BD$3=0,0,INDEX(Sheet1!RawDataCols,$C124,BD$5)*$R124)</f>
        <v>0</v>
      </c>
      <c r="BE124" s="3">
        <f>IF(BE$3=0,0,INDEX(Sheet1!RawDataCols,$C124,BE$5)*$R124)</f>
        <v>0</v>
      </c>
      <c r="BF124" s="3">
        <f>IF(BF$3=0,0,INDEX(Sheet1!RawDataCols,$C124,BF$5)*$R124)</f>
        <v>0</v>
      </c>
      <c r="BG124" s="179">
        <f>IF(BG$3=0,0,INDEX(Sheet1!RawDataCols,$C124,BG$5)*$R124)</f>
        <v>0</v>
      </c>
      <c r="BH124" s="33">
        <f t="shared" si="37"/>
        <v>0</v>
      </c>
      <c r="BI124" s="33">
        <f t="shared" si="38"/>
        <v>0</v>
      </c>
      <c r="BJ124" s="33">
        <f t="shared" si="39"/>
        <v>0</v>
      </c>
      <c r="BK124" s="3">
        <f>IF(BK$3=0,0,INDEX(Sheet1!RawDataCols,$C124,BK$5)*$R124)</f>
        <v>0</v>
      </c>
      <c r="BL124" s="3">
        <f>IF(BL$3=0,0,INDEX(Sheet1!RawDataCols,$C124,BL$5)*$R124)</f>
        <v>0</v>
      </c>
      <c r="BM124" s="3">
        <f>IF(BM$3=0,0,INDEX(Sheet1!RawDataCols,$C124,BM$5)*$R124)</f>
        <v>0</v>
      </c>
      <c r="BN124" s="3">
        <f>IF(BN$3=0,0,INDEX(Sheet1!RawDataCols,$C124,BN$5)*$R124)</f>
        <v>0</v>
      </c>
      <c r="BO124" s="3">
        <f>IF(BO$3=0,0,INDEX(Sheet1!RawDataCols,$C124,BO$5)*$R124)</f>
        <v>250</v>
      </c>
      <c r="BP124" s="3">
        <f>IF(BP$3=0,0,INDEX(Sheet1!RawDataCols,$C124,BP$5)*$R124)</f>
        <v>0</v>
      </c>
      <c r="BQ124" s="3">
        <f t="shared" si="40"/>
        <v>0</v>
      </c>
      <c r="BR124" s="3">
        <f t="shared" si="41"/>
        <v>0</v>
      </c>
      <c r="BS124" s="3">
        <f t="shared" si="42"/>
        <v>0</v>
      </c>
      <c r="BT124" s="3">
        <f t="shared" si="43"/>
        <v>0</v>
      </c>
      <c r="BU124" s="3" t="str">
        <f>INDEX(Sheet1!$BS$2:$BS$1000,MATCH($A124,Sheet1!$A$2:$A$1000,0))</f>
        <v>22</v>
      </c>
      <c r="BV124" s="3">
        <f>INDEX(Sheet1!$BT$2:$BT$1000,MATCH($A124,Sheet1!$A$2:$A$1000,0))</f>
        <v>0</v>
      </c>
    </row>
    <row r="125" spans="1:74" x14ac:dyDescent="0.2">
      <c r="A125" s="11" t="s">
        <v>656</v>
      </c>
      <c r="B125" s="3">
        <f>MATCH($A125,Sheet1!ACCOUNTNO,0)</f>
        <v>156</v>
      </c>
      <c r="C125" s="3">
        <f t="shared" si="34"/>
        <v>156</v>
      </c>
      <c r="D125" s="3" t="str">
        <f>IF(D$3=0,0,INDEX(Sheet1!RawDataCols,$C125,D$5))</f>
        <v>52360G12</v>
      </c>
      <c r="E125" s="3" t="str">
        <f>IF(E$3=0,0,INDEX(Sheet1!RawDataCols,$C125,E$5))</f>
        <v xml:space="preserve">52360          </v>
      </c>
      <c r="F125" s="3" t="str">
        <f>IF(F$3=0,0,INDEX(Sheet1!RawDataCols,$C125,F$5))</f>
        <v xml:space="preserve">G12            </v>
      </c>
      <c r="G125" s="3" t="str">
        <f>IF(G$3=0,0,INDEX(Sheet1!RawDataCols,$C125,G$5))</f>
        <v xml:space="preserve">               </v>
      </c>
      <c r="H125" s="3" t="str">
        <f>IF(H$3=0,0,INDEX(Sheet1!RawDataCols,$C125,H$5))</f>
        <v xml:space="preserve">               </v>
      </c>
      <c r="I125" s="3" t="str">
        <f>IF(I$3=0,0,INDEX(Sheet1!RawDataCols,$C125,I$5))</f>
        <v xml:space="preserve">               </v>
      </c>
      <c r="J125" s="3" t="str">
        <f>IF(J$3=0,0,INDEX(Sheet1!RawDataCols,$C125,J$5))</f>
        <v xml:space="preserve">               </v>
      </c>
      <c r="K125" s="3" t="str">
        <f>IF(K$3=0,0,INDEX(Sheet1!RawDataCols,$C125,K$5))</f>
        <v xml:space="preserve">               </v>
      </c>
      <c r="L125" s="3" t="str">
        <f>IF(L$3=0,0,INDEX(Sheet1!RawDataCols,$C125,L$5))</f>
        <v xml:space="preserve">               </v>
      </c>
      <c r="M125" s="3" t="str">
        <f>IF(M$3=0,0,INDEX(Sheet1!RawDataCols,$C125,M$5))</f>
        <v xml:space="preserve">F012  </v>
      </c>
      <c r="N125" s="3" t="str">
        <f>IF(N$3=0,0,INDEX(Sheet1!RawDataCols,$C125,N$5))</f>
        <v>Suspense-TAR</v>
      </c>
      <c r="O125" s="3">
        <f>INDEX(Sheet1!RawDataCols,$C125,O$5)</f>
        <v>20</v>
      </c>
      <c r="P125" s="3" t="str">
        <f>INDEX(Sheet1!RawDataCols,$C125,P$5)</f>
        <v>Current Assets</v>
      </c>
      <c r="Q125" s="3" t="str">
        <f>IF(Q$3=0,0,INDEX(Sheet1!RawDataCols,$C125,Q$5))</f>
        <v>B</v>
      </c>
      <c r="R125" s="3">
        <f t="shared" si="35"/>
        <v>1</v>
      </c>
      <c r="S125" s="3">
        <f t="shared" si="36"/>
        <v>-1</v>
      </c>
      <c r="T125" s="3">
        <f>IF(T$3=0,0,INDEX(Sheet1!RawDataCols,$C125,T$5)*$R125)</f>
        <v>2000</v>
      </c>
      <c r="U125" s="3">
        <f>IF(U$3=0,0,INDEX(Sheet1!RawDataCols,$C125,U$5)*$R125)</f>
        <v>-2000</v>
      </c>
      <c r="V125" s="3">
        <f>IF(V$3=0,0,INDEX(Sheet1!RawDataCols,$C125,V$5)*$R125)</f>
        <v>0</v>
      </c>
      <c r="W125" s="3">
        <f>IF(W$3=0,0,INDEX(Sheet1!RawDataCols,$C125,W$5)*$R125)</f>
        <v>-2000</v>
      </c>
      <c r="X125" s="3">
        <f>IF(X$3=0,0,INDEX(Sheet1!RawDataCols,$C125,X$5)*$R125)</f>
        <v>0</v>
      </c>
      <c r="Y125" s="3">
        <f>IF(Y$3=0,0,INDEX(Sheet1!RawDataCols,$C125,Y$5)*$R125)</f>
        <v>0</v>
      </c>
      <c r="Z125" s="3">
        <f>IF(Z$3=0,0,INDEX(Sheet1!RawDataCols,$C125,Z$5)*$R125)</f>
        <v>0</v>
      </c>
      <c r="AA125" s="3">
        <f>IF(AA$3=0,0,INDEX(Sheet1!RawDataCols,$C125,AA$5)*$R125)</f>
        <v>-4471.8900000000003</v>
      </c>
      <c r="AB125" s="3">
        <f>IF(AB$3=0,0,INDEX(Sheet1!RawDataCols,$C125,AB$5)*$R125)</f>
        <v>0</v>
      </c>
      <c r="AC125" s="3">
        <f>IF(AC$3=0,0,INDEX(Sheet1!RawDataCols,$C125,AC$5)*$R125)</f>
        <v>0</v>
      </c>
      <c r="AD125" s="3">
        <f>IF(AD$3=0,0,INDEX(Sheet1!RawDataCols,$C125,AD$5)*$R125)</f>
        <v>0</v>
      </c>
      <c r="AE125" s="3">
        <f>IF(AE$3=0,0,INDEX(Sheet1!RawDataCols,$C125,AE$5)*$R125)</f>
        <v>0</v>
      </c>
      <c r="AF125" s="3">
        <f>IF(AF$3=0,0,INDEX(Sheet1!RawDataCols,$C125,AF$5)*$R125)</f>
        <v>-8449.6200000000008</v>
      </c>
      <c r="AG125" s="3">
        <f>IF(AG$3=0,0,INDEX(Sheet1!RawDataCols,$C125,AG$5)*$R125)</f>
        <v>-27655.08</v>
      </c>
      <c r="AH125" s="3">
        <f>IF(AH$3=0,0,INDEX(Sheet1!RawDataCols,$C125,AH$5)*$R125)</f>
        <v>0</v>
      </c>
      <c r="AI125" s="3">
        <f>IF(AI$3=0,0,INDEX(Sheet1!RawDataCols,$C125,AI$5)*$R125)</f>
        <v>0</v>
      </c>
      <c r="AJ125" s="3">
        <f>IF(AJ$3=0,0,INDEX(Sheet1!RawDataCols,$C125,AJ$5)*$R125)</f>
        <v>32126.97</v>
      </c>
      <c r="AK125" s="3">
        <f>IF(AK$3=0,0,INDEX(Sheet1!RawDataCols,$C125,AK$5)*$R125)</f>
        <v>0</v>
      </c>
      <c r="AL125" s="3">
        <f>IF(AL$3=0,0,INDEX(Sheet1!RawDataCols,$C125,AL$5)*$R125)</f>
        <v>8099.62</v>
      </c>
      <c r="AM125" s="3">
        <f>IF(AM$3=0,0,INDEX(Sheet1!RawDataCols,$C125,AM$5)*$R125)</f>
        <v>-830</v>
      </c>
      <c r="AN125" s="3">
        <f>IF(AN$3=0,0,INDEX(Sheet1!RawDataCols,$C125,AN$5)*$R125)</f>
        <v>0</v>
      </c>
      <c r="AO125" s="3">
        <f>IF(AO$3=0,0,INDEX(Sheet1!RawDataCols,$C125,AO$5)*$R125)</f>
        <v>0</v>
      </c>
      <c r="AP125" s="3">
        <f>IF(AP$3=0,0,INDEX(Sheet1!RawDataCols,$C125,AP$5)*$R125)</f>
        <v>170</v>
      </c>
      <c r="AQ125" s="3">
        <f>IF(AQ$3=0,0,INDEX(Sheet1!RawDataCols,$C125,AQ$5)*$R125)</f>
        <v>0</v>
      </c>
      <c r="AR125" s="3">
        <f>IF(AR$3=0,0,INDEX(Sheet1!RawDataCols,$C125,AR$5)*$R125)</f>
        <v>-114.25</v>
      </c>
      <c r="AS125" s="3">
        <f>IF(AS$3=0,0,INDEX(Sheet1!RawDataCols,$C125,AS$5)*$R125)</f>
        <v>-2496</v>
      </c>
      <c r="AT125" s="3">
        <f>IF(AT$3=0,0,INDEX(Sheet1!RawDataCols,$C125,AT$5)*$R125)</f>
        <v>0</v>
      </c>
      <c r="AU125" s="3">
        <f>IF(AU$3=0,0,INDEX(Sheet1!RawDataCols,$C125,AU$5)*$R125)</f>
        <v>-8000</v>
      </c>
      <c r="AV125" s="3">
        <f>IF(AV$3=0,0,INDEX(Sheet1!RawDataCols,$C125,AV$5)*$R125)</f>
        <v>3156</v>
      </c>
      <c r="AW125" s="3">
        <f>IF(AW$3=0,0,INDEX(Sheet1!RawDataCols,$C125,AW$5)*$R125)</f>
        <v>0</v>
      </c>
      <c r="AX125" s="3">
        <f>IF(AX$3=0,0,INDEX(Sheet1!RawDataCols,$C125,AX$5)*$R125)</f>
        <v>-0.01</v>
      </c>
      <c r="AY125" s="3">
        <f>IF(AY$3=0,0,INDEX(Sheet1!RawDataCols,$C125,AY$5)*$R125)</f>
        <v>0</v>
      </c>
      <c r="AZ125" s="3">
        <f>IF(AZ$3=0,0,INDEX(Sheet1!RawDataCols,$C125,AZ$5)*$R125)</f>
        <v>0</v>
      </c>
      <c r="BA125" s="3">
        <f>IF(BA$3=0,0,INDEX(Sheet1!RawDataCols,$C125,BA$5)*$R125)</f>
        <v>70.45</v>
      </c>
      <c r="BB125" s="3">
        <f>IF(BB$3=0,0,INDEX(Sheet1!RawDataCols,$C125,BB$5)*$R125)</f>
        <v>0</v>
      </c>
      <c r="BC125" s="3">
        <f>IF(BC$3=0,0,INDEX(Sheet1!RawDataCols,$C125,BC$5)*$R125)</f>
        <v>0</v>
      </c>
      <c r="BD125" s="3">
        <f>IF(BD$3=0,0,INDEX(Sheet1!RawDataCols,$C125,BD$5)*$R125)</f>
        <v>10043.81</v>
      </c>
      <c r="BE125" s="3">
        <f>IF(BE$3=0,0,INDEX(Sheet1!RawDataCols,$C125,BE$5)*$R125)</f>
        <v>0</v>
      </c>
      <c r="BF125" s="3">
        <f>IF(BF$3=0,0,INDEX(Sheet1!RawDataCols,$C125,BF$5)*$R125)</f>
        <v>0</v>
      </c>
      <c r="BG125" s="179">
        <f>IF(BG$3=0,0,INDEX(Sheet1!RawDataCols,$C125,BG$5)*$R125)</f>
        <v>10043.81</v>
      </c>
      <c r="BH125" s="33">
        <f t="shared" si="37"/>
        <v>0</v>
      </c>
      <c r="BI125" s="33">
        <f t="shared" si="38"/>
        <v>0</v>
      </c>
      <c r="BJ125" s="33">
        <f t="shared" si="39"/>
        <v>2000</v>
      </c>
      <c r="BK125" s="3">
        <f>IF(BK$3=0,0,INDEX(Sheet1!RawDataCols,$C125,BK$5)*$R125)</f>
        <v>0</v>
      </c>
      <c r="BL125" s="3">
        <f>IF(BL$3=0,0,INDEX(Sheet1!RawDataCols,$C125,BL$5)*$R125)</f>
        <v>0</v>
      </c>
      <c r="BM125" s="3">
        <f>IF(BM$3=0,0,INDEX(Sheet1!RawDataCols,$C125,BM$5)*$R125)</f>
        <v>43.75</v>
      </c>
      <c r="BN125" s="3">
        <f>IF(BN$3=0,0,INDEX(Sheet1!RawDataCols,$C125,BN$5)*$R125)</f>
        <v>78.125</v>
      </c>
      <c r="BO125" s="3">
        <f>IF(BO$3=0,0,INDEX(Sheet1!RawDataCols,$C125,BO$5)*$R125)</f>
        <v>-250</v>
      </c>
      <c r="BP125" s="3">
        <f>IF(BP$3=0,0,INDEX(Sheet1!RawDataCols,$C125,BP$5)*$R125)</f>
        <v>2350</v>
      </c>
      <c r="BQ125" s="3">
        <f t="shared" si="40"/>
        <v>-4471.8900000000003</v>
      </c>
      <c r="BR125" s="3">
        <f t="shared" si="41"/>
        <v>0</v>
      </c>
      <c r="BS125" s="3">
        <f t="shared" si="42"/>
        <v>-3156</v>
      </c>
      <c r="BT125" s="3">
        <f t="shared" si="43"/>
        <v>0</v>
      </c>
      <c r="BU125" s="3" t="str">
        <f>INDEX(Sheet1!$BS$2:$BS$1000,MATCH($A125,Sheet1!$A$2:$A$1000,0))</f>
        <v>22</v>
      </c>
      <c r="BV125" s="3">
        <f>INDEX(Sheet1!$BT$2:$BT$1000,MATCH($A125,Sheet1!$A$2:$A$1000,0))</f>
        <v>0</v>
      </c>
    </row>
    <row r="126" spans="1:74" x14ac:dyDescent="0.2">
      <c r="A126" s="269" t="s">
        <v>431</v>
      </c>
      <c r="B126" s="3" t="e">
        <f>MATCH($A126,Sheet1!ACCOUNTNO,0)</f>
        <v>#N/A</v>
      </c>
      <c r="C126" s="3">
        <f t="shared" si="34"/>
        <v>65000</v>
      </c>
      <c r="D126" s="3">
        <f>IF(D$3=0,0,INDEX(Sheet1!RawDataCols,$C126,D$5))</f>
        <v>0</v>
      </c>
      <c r="E126" s="3">
        <f>IF(E$3=0,0,INDEX(Sheet1!RawDataCols,$C126,E$5))</f>
        <v>0</v>
      </c>
      <c r="F126" s="3">
        <f>IF(F$3=0,0,INDEX(Sheet1!RawDataCols,$C126,F$5))</f>
        <v>0</v>
      </c>
      <c r="G126" s="3">
        <f>IF(G$3=0,0,INDEX(Sheet1!RawDataCols,$C126,G$5))</f>
        <v>0</v>
      </c>
      <c r="H126" s="3">
        <f>IF(H$3=0,0,INDEX(Sheet1!RawDataCols,$C126,H$5))</f>
        <v>0</v>
      </c>
      <c r="I126" s="3">
        <f>IF(I$3=0,0,INDEX(Sheet1!RawDataCols,$C126,I$5))</f>
        <v>0</v>
      </c>
      <c r="J126" s="3">
        <f>IF(J$3=0,0,INDEX(Sheet1!RawDataCols,$C126,J$5))</f>
        <v>0</v>
      </c>
      <c r="K126" s="3">
        <f>IF(K$3=0,0,INDEX(Sheet1!RawDataCols,$C126,K$5))</f>
        <v>0</v>
      </c>
      <c r="L126" s="3">
        <f>IF(L$3=0,0,INDEX(Sheet1!RawDataCols,$C126,L$5))</f>
        <v>0</v>
      </c>
      <c r="M126" s="3">
        <f>IF(M$3=0,0,INDEX(Sheet1!RawDataCols,$C126,M$5))</f>
        <v>0</v>
      </c>
      <c r="N126" s="3">
        <f>IF(N$3=0,0,INDEX(Sheet1!RawDataCols,$C126,N$5))</f>
        <v>0</v>
      </c>
      <c r="O126" s="3">
        <f>INDEX(Sheet1!RawDataCols,$C126,O$5)</f>
        <v>0</v>
      </c>
      <c r="P126" s="3">
        <f>INDEX(Sheet1!RawDataCols,$C126,P$5)</f>
        <v>0</v>
      </c>
      <c r="Q126" s="3">
        <f>IF(Q$3=0,0,INDEX(Sheet1!RawDataCols,$C126,Q$5))</f>
        <v>0</v>
      </c>
      <c r="R126" s="3">
        <f t="shared" si="35"/>
        <v>1</v>
      </c>
      <c r="S126" s="3">
        <f t="shared" si="36"/>
        <v>-1</v>
      </c>
      <c r="T126" s="3">
        <f>IF(T$3=0,0,INDEX(Sheet1!RawDataCols,$C126,T$5)*$R126)</f>
        <v>0</v>
      </c>
      <c r="U126" s="3">
        <f>IF(U$3=0,0,INDEX(Sheet1!RawDataCols,$C126,U$5)*$R126)</f>
        <v>0</v>
      </c>
      <c r="V126" s="3">
        <f>IF(V$3=0,0,INDEX(Sheet1!RawDataCols,$C126,V$5)*$R126)</f>
        <v>0</v>
      </c>
      <c r="W126" s="3">
        <f>IF(W$3=0,0,INDEX(Sheet1!RawDataCols,$C126,W$5)*$R126)</f>
        <v>0</v>
      </c>
      <c r="X126" s="3">
        <f>IF(X$3=0,0,INDEX(Sheet1!RawDataCols,$C126,X$5)*$R126)</f>
        <v>0</v>
      </c>
      <c r="Y126" s="3">
        <f>IF(Y$3=0,0,INDEX(Sheet1!RawDataCols,$C126,Y$5)*$R126)</f>
        <v>0</v>
      </c>
      <c r="Z126" s="3">
        <f>IF(Z$3=0,0,INDEX(Sheet1!RawDataCols,$C126,Z$5)*$R126)</f>
        <v>0</v>
      </c>
      <c r="AA126" s="3">
        <f>IF(AA$3=0,0,INDEX(Sheet1!RawDataCols,$C126,AA$5)*$R126)</f>
        <v>0</v>
      </c>
      <c r="AB126" s="3">
        <f>IF(AB$3=0,0,INDEX(Sheet1!RawDataCols,$C126,AB$5)*$R126)</f>
        <v>0</v>
      </c>
      <c r="AC126" s="3">
        <f>IF(AC$3=0,0,INDEX(Sheet1!RawDataCols,$C126,AC$5)*$R126)</f>
        <v>0</v>
      </c>
      <c r="AD126" s="3">
        <f>IF(AD$3=0,0,INDEX(Sheet1!RawDataCols,$C126,AD$5)*$R126)</f>
        <v>0</v>
      </c>
      <c r="AE126" s="3">
        <f>IF(AE$3=0,0,INDEX(Sheet1!RawDataCols,$C126,AE$5)*$R126)</f>
        <v>0</v>
      </c>
      <c r="AF126" s="3">
        <f>IF(AF$3=0,0,INDEX(Sheet1!RawDataCols,$C126,AF$5)*$R126)</f>
        <v>0</v>
      </c>
      <c r="AG126" s="3">
        <f>IF(AG$3=0,0,INDEX(Sheet1!RawDataCols,$C126,AG$5)*$R126)</f>
        <v>0</v>
      </c>
      <c r="AH126" s="3">
        <f>IF(AH$3=0,0,INDEX(Sheet1!RawDataCols,$C126,AH$5)*$R126)</f>
        <v>0</v>
      </c>
      <c r="AI126" s="3">
        <f>IF(AI$3=0,0,INDEX(Sheet1!RawDataCols,$C126,AI$5)*$R126)</f>
        <v>0</v>
      </c>
      <c r="AJ126" s="3">
        <f>IF(AJ$3=0,0,INDEX(Sheet1!RawDataCols,$C126,AJ$5)*$R126)</f>
        <v>0</v>
      </c>
      <c r="AK126" s="3">
        <f>IF(AK$3=0,0,INDEX(Sheet1!RawDataCols,$C126,AK$5)*$R126)</f>
        <v>0</v>
      </c>
      <c r="AL126" s="3">
        <f>IF(AL$3=0,0,INDEX(Sheet1!RawDataCols,$C126,AL$5)*$R126)</f>
        <v>0</v>
      </c>
      <c r="AM126" s="3">
        <f>IF(AM$3=0,0,INDEX(Sheet1!RawDataCols,$C126,AM$5)*$R126)</f>
        <v>0</v>
      </c>
      <c r="AN126" s="3">
        <f>IF(AN$3=0,0,INDEX(Sheet1!RawDataCols,$C126,AN$5)*$R126)</f>
        <v>0</v>
      </c>
      <c r="AO126" s="3">
        <f>IF(AO$3=0,0,INDEX(Sheet1!RawDataCols,$C126,AO$5)*$R126)</f>
        <v>0</v>
      </c>
      <c r="AP126" s="3">
        <f>IF(AP$3=0,0,INDEX(Sheet1!RawDataCols,$C126,AP$5)*$R126)</f>
        <v>0</v>
      </c>
      <c r="AQ126" s="3">
        <f>IF(AQ$3=0,0,INDEX(Sheet1!RawDataCols,$C126,AQ$5)*$R126)</f>
        <v>0</v>
      </c>
      <c r="AR126" s="3">
        <f>IF(AR$3=0,0,INDEX(Sheet1!RawDataCols,$C126,AR$5)*$R126)</f>
        <v>0</v>
      </c>
      <c r="AS126" s="3">
        <f>IF(AS$3=0,0,INDEX(Sheet1!RawDataCols,$C126,AS$5)*$R126)</f>
        <v>0</v>
      </c>
      <c r="AT126" s="3">
        <f>IF(AT$3=0,0,INDEX(Sheet1!RawDataCols,$C126,AT$5)*$R126)</f>
        <v>0</v>
      </c>
      <c r="AU126" s="3">
        <f>IF(AU$3=0,0,INDEX(Sheet1!RawDataCols,$C126,AU$5)*$R126)</f>
        <v>0</v>
      </c>
      <c r="AV126" s="3">
        <f>IF(AV$3=0,0,INDEX(Sheet1!RawDataCols,$C126,AV$5)*$R126)</f>
        <v>0</v>
      </c>
      <c r="AW126" s="3">
        <f>IF(AW$3=0,0,INDEX(Sheet1!RawDataCols,$C126,AW$5)*$R126)</f>
        <v>0</v>
      </c>
      <c r="AX126" s="3">
        <f>IF(AX$3=0,0,INDEX(Sheet1!RawDataCols,$C126,AX$5)*$R126)</f>
        <v>0</v>
      </c>
      <c r="AY126" s="3">
        <f>IF(AY$3=0,0,INDEX(Sheet1!RawDataCols,$C126,AY$5)*$R126)</f>
        <v>0</v>
      </c>
      <c r="AZ126" s="3">
        <f>IF(AZ$3=0,0,INDEX(Sheet1!RawDataCols,$C126,AZ$5)*$R126)</f>
        <v>0</v>
      </c>
      <c r="BA126" s="3">
        <f>IF(BA$3=0,0,INDEX(Sheet1!RawDataCols,$C126,BA$5)*$R126)</f>
        <v>0</v>
      </c>
      <c r="BB126" s="3">
        <f>IF(BB$3=0,0,INDEX(Sheet1!RawDataCols,$C126,BB$5)*$R126)</f>
        <v>0</v>
      </c>
      <c r="BC126" s="3">
        <f>IF(BC$3=0,0,INDEX(Sheet1!RawDataCols,$C126,BC$5)*$R126)</f>
        <v>0</v>
      </c>
      <c r="BD126" s="3">
        <f>IF(BD$3=0,0,INDEX(Sheet1!RawDataCols,$C126,BD$5)*$R126)</f>
        <v>0</v>
      </c>
      <c r="BE126" s="3">
        <f>IF(BE$3=0,0,INDEX(Sheet1!RawDataCols,$C126,BE$5)*$R126)</f>
        <v>0</v>
      </c>
      <c r="BF126" s="3">
        <f>IF(BF$3=0,0,INDEX(Sheet1!RawDataCols,$C126,BF$5)*$R126)</f>
        <v>0</v>
      </c>
      <c r="BG126" s="179">
        <f>IF(BG$3=0,0,INDEX(Sheet1!RawDataCols,$C126,BG$5)*$R126)</f>
        <v>0</v>
      </c>
      <c r="BH126" s="33">
        <f t="shared" si="37"/>
        <v>0</v>
      </c>
      <c r="BI126" s="33">
        <f t="shared" si="38"/>
        <v>0</v>
      </c>
      <c r="BJ126" s="33">
        <f t="shared" si="39"/>
        <v>0</v>
      </c>
      <c r="BK126" s="3">
        <f>IF(BK$3=0,0,INDEX(Sheet1!RawDataCols,$C126,BK$5)*$R126)</f>
        <v>0</v>
      </c>
      <c r="BL126" s="3">
        <f>IF(BL$3=0,0,INDEX(Sheet1!RawDataCols,$C126,BL$5)*$R126)</f>
        <v>0</v>
      </c>
      <c r="BM126" s="3">
        <f>IF(BM$3=0,0,INDEX(Sheet1!RawDataCols,$C126,BM$5)*$R126)</f>
        <v>0</v>
      </c>
      <c r="BN126" s="3">
        <f>IF(BN$3=0,0,INDEX(Sheet1!RawDataCols,$C126,BN$5)*$R126)</f>
        <v>0</v>
      </c>
      <c r="BO126" s="3">
        <f>IF(BO$3=0,0,INDEX(Sheet1!RawDataCols,$C126,BO$5)*$R126)</f>
        <v>0</v>
      </c>
      <c r="BP126" s="3">
        <f>IF(BP$3=0,0,INDEX(Sheet1!RawDataCols,$C126,BP$5)*$R126)</f>
        <v>0</v>
      </c>
      <c r="BQ126" s="3">
        <f t="shared" si="40"/>
        <v>0</v>
      </c>
      <c r="BR126" s="3">
        <f t="shared" si="41"/>
        <v>0</v>
      </c>
      <c r="BS126" s="3">
        <f t="shared" si="42"/>
        <v>0</v>
      </c>
      <c r="BT126" s="3">
        <f t="shared" si="43"/>
        <v>0</v>
      </c>
      <c r="BU126" s="3" t="e">
        <f>INDEX(Sheet1!$BS$2:$BS$1000,MATCH($A126,Sheet1!$A$2:$A$1000,0))</f>
        <v>#N/A</v>
      </c>
      <c r="BV126" s="3" t="e">
        <f>INDEX(Sheet1!$BT$2:$BT$1000,MATCH($A126,Sheet1!$A$2:$A$1000,0))</f>
        <v>#N/A</v>
      </c>
    </row>
    <row r="127" spans="1:74" x14ac:dyDescent="0.2">
      <c r="A127" s="269" t="s">
        <v>432</v>
      </c>
      <c r="B127" s="3" t="e">
        <f>MATCH($A127,Sheet1!ACCOUNTNO,0)</f>
        <v>#N/A</v>
      </c>
      <c r="C127" s="3">
        <f t="shared" si="34"/>
        <v>65000</v>
      </c>
      <c r="D127" s="3">
        <f>IF(D$3=0,0,INDEX(Sheet1!RawDataCols,$C127,D$5))</f>
        <v>0</v>
      </c>
      <c r="E127" s="3">
        <f>IF(E$3=0,0,INDEX(Sheet1!RawDataCols,$C127,E$5))</f>
        <v>0</v>
      </c>
      <c r="F127" s="3">
        <f>IF(F$3=0,0,INDEX(Sheet1!RawDataCols,$C127,F$5))</f>
        <v>0</v>
      </c>
      <c r="G127" s="3">
        <f>IF(G$3=0,0,INDEX(Sheet1!RawDataCols,$C127,G$5))</f>
        <v>0</v>
      </c>
      <c r="H127" s="3">
        <f>IF(H$3=0,0,INDEX(Sheet1!RawDataCols,$C127,H$5))</f>
        <v>0</v>
      </c>
      <c r="I127" s="3">
        <f>IF(I$3=0,0,INDEX(Sheet1!RawDataCols,$C127,I$5))</f>
        <v>0</v>
      </c>
      <c r="J127" s="3">
        <f>IF(J$3=0,0,INDEX(Sheet1!RawDataCols,$C127,J$5))</f>
        <v>0</v>
      </c>
      <c r="K127" s="3">
        <f>IF(K$3=0,0,INDEX(Sheet1!RawDataCols,$C127,K$5))</f>
        <v>0</v>
      </c>
      <c r="L127" s="3">
        <f>IF(L$3=0,0,INDEX(Sheet1!RawDataCols,$C127,L$5))</f>
        <v>0</v>
      </c>
      <c r="M127" s="3">
        <f>IF(M$3=0,0,INDEX(Sheet1!RawDataCols,$C127,M$5))</f>
        <v>0</v>
      </c>
      <c r="N127" s="3">
        <f>IF(N$3=0,0,INDEX(Sheet1!RawDataCols,$C127,N$5))</f>
        <v>0</v>
      </c>
      <c r="O127" s="3">
        <f>INDEX(Sheet1!RawDataCols,$C127,O$5)</f>
        <v>0</v>
      </c>
      <c r="P127" s="3">
        <f>INDEX(Sheet1!RawDataCols,$C127,P$5)</f>
        <v>0</v>
      </c>
      <c r="Q127" s="3">
        <f>IF(Q$3=0,0,INDEX(Sheet1!RawDataCols,$C127,Q$5))</f>
        <v>0</v>
      </c>
      <c r="R127" s="3">
        <f t="shared" si="35"/>
        <v>1</v>
      </c>
      <c r="S127" s="3">
        <f t="shared" si="36"/>
        <v>-1</v>
      </c>
      <c r="T127" s="3">
        <f>IF(T$3=0,0,INDEX(Sheet1!RawDataCols,$C127,T$5)*$R127)</f>
        <v>0</v>
      </c>
      <c r="U127" s="3">
        <f>IF(U$3=0,0,INDEX(Sheet1!RawDataCols,$C127,U$5)*$R127)</f>
        <v>0</v>
      </c>
      <c r="V127" s="3">
        <f>IF(V$3=0,0,INDEX(Sheet1!RawDataCols,$C127,V$5)*$R127)</f>
        <v>0</v>
      </c>
      <c r="W127" s="3">
        <f>IF(W$3=0,0,INDEX(Sheet1!RawDataCols,$C127,W$5)*$R127)</f>
        <v>0</v>
      </c>
      <c r="X127" s="3">
        <f>IF(X$3=0,0,INDEX(Sheet1!RawDataCols,$C127,X$5)*$R127)</f>
        <v>0</v>
      </c>
      <c r="Y127" s="3">
        <f>IF(Y$3=0,0,INDEX(Sheet1!RawDataCols,$C127,Y$5)*$R127)</f>
        <v>0</v>
      </c>
      <c r="Z127" s="3">
        <f>IF(Z$3=0,0,INDEX(Sheet1!RawDataCols,$C127,Z$5)*$R127)</f>
        <v>0</v>
      </c>
      <c r="AA127" s="3">
        <f>IF(AA$3=0,0,INDEX(Sheet1!RawDataCols,$C127,AA$5)*$R127)</f>
        <v>0</v>
      </c>
      <c r="AB127" s="3">
        <f>IF(AB$3=0,0,INDEX(Sheet1!RawDataCols,$C127,AB$5)*$R127)</f>
        <v>0</v>
      </c>
      <c r="AC127" s="3">
        <f>IF(AC$3=0,0,INDEX(Sheet1!RawDataCols,$C127,AC$5)*$R127)</f>
        <v>0</v>
      </c>
      <c r="AD127" s="3">
        <f>IF(AD$3=0,0,INDEX(Sheet1!RawDataCols,$C127,AD$5)*$R127)</f>
        <v>0</v>
      </c>
      <c r="AE127" s="3">
        <f>IF(AE$3=0,0,INDEX(Sheet1!RawDataCols,$C127,AE$5)*$R127)</f>
        <v>0</v>
      </c>
      <c r="AF127" s="3">
        <f>IF(AF$3=0,0,INDEX(Sheet1!RawDataCols,$C127,AF$5)*$R127)</f>
        <v>0</v>
      </c>
      <c r="AG127" s="3">
        <f>IF(AG$3=0,0,INDEX(Sheet1!RawDataCols,$C127,AG$5)*$R127)</f>
        <v>0</v>
      </c>
      <c r="AH127" s="3">
        <f>IF(AH$3=0,0,INDEX(Sheet1!RawDataCols,$C127,AH$5)*$R127)</f>
        <v>0</v>
      </c>
      <c r="AI127" s="3">
        <f>IF(AI$3=0,0,INDEX(Sheet1!RawDataCols,$C127,AI$5)*$R127)</f>
        <v>0</v>
      </c>
      <c r="AJ127" s="3">
        <f>IF(AJ$3=0,0,INDEX(Sheet1!RawDataCols,$C127,AJ$5)*$R127)</f>
        <v>0</v>
      </c>
      <c r="AK127" s="3">
        <f>IF(AK$3=0,0,INDEX(Sheet1!RawDataCols,$C127,AK$5)*$R127)</f>
        <v>0</v>
      </c>
      <c r="AL127" s="3">
        <f>IF(AL$3=0,0,INDEX(Sheet1!RawDataCols,$C127,AL$5)*$R127)</f>
        <v>0</v>
      </c>
      <c r="AM127" s="3">
        <f>IF(AM$3=0,0,INDEX(Sheet1!RawDataCols,$C127,AM$5)*$R127)</f>
        <v>0</v>
      </c>
      <c r="AN127" s="3">
        <f>IF(AN$3=0,0,INDEX(Sheet1!RawDataCols,$C127,AN$5)*$R127)</f>
        <v>0</v>
      </c>
      <c r="AO127" s="3">
        <f>IF(AO$3=0,0,INDEX(Sheet1!RawDataCols,$C127,AO$5)*$R127)</f>
        <v>0</v>
      </c>
      <c r="AP127" s="3">
        <f>IF(AP$3=0,0,INDEX(Sheet1!RawDataCols,$C127,AP$5)*$R127)</f>
        <v>0</v>
      </c>
      <c r="AQ127" s="3">
        <f>IF(AQ$3=0,0,INDEX(Sheet1!RawDataCols,$C127,AQ$5)*$R127)</f>
        <v>0</v>
      </c>
      <c r="AR127" s="3">
        <f>IF(AR$3=0,0,INDEX(Sheet1!RawDataCols,$C127,AR$5)*$R127)</f>
        <v>0</v>
      </c>
      <c r="AS127" s="3">
        <f>IF(AS$3=0,0,INDEX(Sheet1!RawDataCols,$C127,AS$5)*$R127)</f>
        <v>0</v>
      </c>
      <c r="AT127" s="3">
        <f>IF(AT$3=0,0,INDEX(Sheet1!RawDataCols,$C127,AT$5)*$R127)</f>
        <v>0</v>
      </c>
      <c r="AU127" s="3">
        <f>IF(AU$3=0,0,INDEX(Sheet1!RawDataCols,$C127,AU$5)*$R127)</f>
        <v>0</v>
      </c>
      <c r="AV127" s="3">
        <f>IF(AV$3=0,0,INDEX(Sheet1!RawDataCols,$C127,AV$5)*$R127)</f>
        <v>0</v>
      </c>
      <c r="AW127" s="3">
        <f>IF(AW$3=0,0,INDEX(Sheet1!RawDataCols,$C127,AW$5)*$R127)</f>
        <v>0</v>
      </c>
      <c r="AX127" s="3">
        <f>IF(AX$3=0,0,INDEX(Sheet1!RawDataCols,$C127,AX$5)*$R127)</f>
        <v>0</v>
      </c>
      <c r="AY127" s="3">
        <f>IF(AY$3=0,0,INDEX(Sheet1!RawDataCols,$C127,AY$5)*$R127)</f>
        <v>0</v>
      </c>
      <c r="AZ127" s="3">
        <f>IF(AZ$3=0,0,INDEX(Sheet1!RawDataCols,$C127,AZ$5)*$R127)</f>
        <v>0</v>
      </c>
      <c r="BA127" s="3">
        <f>IF(BA$3=0,0,INDEX(Sheet1!RawDataCols,$C127,BA$5)*$R127)</f>
        <v>0</v>
      </c>
      <c r="BB127" s="3">
        <f>IF(BB$3=0,0,INDEX(Sheet1!RawDataCols,$C127,BB$5)*$R127)</f>
        <v>0</v>
      </c>
      <c r="BC127" s="3">
        <f>IF(BC$3=0,0,INDEX(Sheet1!RawDataCols,$C127,BC$5)*$R127)</f>
        <v>0</v>
      </c>
      <c r="BD127" s="3">
        <f>IF(BD$3=0,0,INDEX(Sheet1!RawDataCols,$C127,BD$5)*$R127)</f>
        <v>0</v>
      </c>
      <c r="BE127" s="3">
        <f>IF(BE$3=0,0,INDEX(Sheet1!RawDataCols,$C127,BE$5)*$R127)</f>
        <v>0</v>
      </c>
      <c r="BF127" s="3">
        <f>IF(BF$3=0,0,INDEX(Sheet1!RawDataCols,$C127,BF$5)*$R127)</f>
        <v>0</v>
      </c>
      <c r="BG127" s="179">
        <f>IF(BG$3=0,0,INDEX(Sheet1!RawDataCols,$C127,BG$5)*$R127)</f>
        <v>0</v>
      </c>
      <c r="BH127" s="33">
        <f t="shared" si="37"/>
        <v>0</v>
      </c>
      <c r="BI127" s="33">
        <f t="shared" si="38"/>
        <v>0</v>
      </c>
      <c r="BJ127" s="33">
        <f t="shared" si="39"/>
        <v>0</v>
      </c>
      <c r="BK127" s="3">
        <f>IF(BK$3=0,0,INDEX(Sheet1!RawDataCols,$C127,BK$5)*$R127)</f>
        <v>0</v>
      </c>
      <c r="BL127" s="3">
        <f>IF(BL$3=0,0,INDEX(Sheet1!RawDataCols,$C127,BL$5)*$R127)</f>
        <v>0</v>
      </c>
      <c r="BM127" s="3">
        <f>IF(BM$3=0,0,INDEX(Sheet1!RawDataCols,$C127,BM$5)*$R127)</f>
        <v>0</v>
      </c>
      <c r="BN127" s="3">
        <f>IF(BN$3=0,0,INDEX(Sheet1!RawDataCols,$C127,BN$5)*$R127)</f>
        <v>0</v>
      </c>
      <c r="BO127" s="3">
        <f>IF(BO$3=0,0,INDEX(Sheet1!RawDataCols,$C127,BO$5)*$R127)</f>
        <v>0</v>
      </c>
      <c r="BP127" s="3">
        <f>IF(BP$3=0,0,INDEX(Sheet1!RawDataCols,$C127,BP$5)*$R127)</f>
        <v>0</v>
      </c>
      <c r="BQ127" s="3">
        <f t="shared" si="40"/>
        <v>0</v>
      </c>
      <c r="BR127" s="3">
        <f t="shared" si="41"/>
        <v>0</v>
      </c>
      <c r="BS127" s="3">
        <f t="shared" si="42"/>
        <v>0</v>
      </c>
      <c r="BT127" s="3">
        <f t="shared" si="43"/>
        <v>0</v>
      </c>
      <c r="BU127" s="3" t="e">
        <f>INDEX(Sheet1!$BS$2:$BS$1000,MATCH($A127,Sheet1!$A$2:$A$1000,0))</f>
        <v>#N/A</v>
      </c>
      <c r="BV127" s="3" t="e">
        <f>INDEX(Sheet1!$BT$2:$BT$1000,MATCH($A127,Sheet1!$A$2:$A$1000,0))</f>
        <v>#N/A</v>
      </c>
    </row>
    <row r="128" spans="1:74" x14ac:dyDescent="0.2">
      <c r="A128" s="11" t="s">
        <v>433</v>
      </c>
      <c r="B128" s="3">
        <f>MATCH($A128,Sheet1!ACCOUNTNO,0)</f>
        <v>157</v>
      </c>
      <c r="C128" s="3">
        <f t="shared" si="34"/>
        <v>157</v>
      </c>
      <c r="D128" s="3" t="str">
        <f>IF(D$3=0,0,INDEX(Sheet1!RawDataCols,$C128,D$5))</f>
        <v>52360S02</v>
      </c>
      <c r="E128" s="3" t="str">
        <f>IF(E$3=0,0,INDEX(Sheet1!RawDataCols,$C128,E$5))</f>
        <v xml:space="preserve">52360          </v>
      </c>
      <c r="F128" s="3" t="str">
        <f>IF(F$3=0,0,INDEX(Sheet1!RawDataCols,$C128,F$5))</f>
        <v xml:space="preserve">S02            </v>
      </c>
      <c r="G128" s="3" t="str">
        <f>IF(G$3=0,0,INDEX(Sheet1!RawDataCols,$C128,G$5))</f>
        <v xml:space="preserve">               </v>
      </c>
      <c r="H128" s="3" t="str">
        <f>IF(H$3=0,0,INDEX(Sheet1!RawDataCols,$C128,H$5))</f>
        <v xml:space="preserve">               </v>
      </c>
      <c r="I128" s="3" t="str">
        <f>IF(I$3=0,0,INDEX(Sheet1!RawDataCols,$C128,I$5))</f>
        <v xml:space="preserve">               </v>
      </c>
      <c r="J128" s="3" t="str">
        <f>IF(J$3=0,0,INDEX(Sheet1!RawDataCols,$C128,J$5))</f>
        <v xml:space="preserve">               </v>
      </c>
      <c r="K128" s="3" t="str">
        <f>IF(K$3=0,0,INDEX(Sheet1!RawDataCols,$C128,K$5))</f>
        <v xml:space="preserve">               </v>
      </c>
      <c r="L128" s="3" t="str">
        <f>IF(L$3=0,0,INDEX(Sheet1!RawDataCols,$C128,L$5))</f>
        <v xml:space="preserve">               </v>
      </c>
      <c r="M128" s="3" t="str">
        <f>IF(M$3=0,0,INDEX(Sheet1!RawDataCols,$C128,M$5))</f>
        <v xml:space="preserve">F012  </v>
      </c>
      <c r="N128" s="3" t="str">
        <f>IF(N$3=0,0,INDEX(Sheet1!RawDataCols,$C128,N$5))</f>
        <v>Suspense-Other</v>
      </c>
      <c r="O128" s="3">
        <f>INDEX(Sheet1!RawDataCols,$C128,O$5)</f>
        <v>20</v>
      </c>
      <c r="P128" s="3" t="str">
        <f>INDEX(Sheet1!RawDataCols,$C128,P$5)</f>
        <v>Current Assets</v>
      </c>
      <c r="Q128" s="3" t="str">
        <f>IF(Q$3=0,0,INDEX(Sheet1!RawDataCols,$C128,Q$5))</f>
        <v>B</v>
      </c>
      <c r="R128" s="3">
        <f t="shared" si="35"/>
        <v>1</v>
      </c>
      <c r="S128" s="3">
        <f t="shared" si="36"/>
        <v>-1</v>
      </c>
      <c r="T128" s="3">
        <f>IF(T$3=0,0,INDEX(Sheet1!RawDataCols,$C128,T$5)*$R128)</f>
        <v>0</v>
      </c>
      <c r="U128" s="3">
        <f>IF(U$3=0,0,INDEX(Sheet1!RawDataCols,$C128,U$5)*$R128)</f>
        <v>0</v>
      </c>
      <c r="V128" s="3">
        <f>IF(V$3=0,0,INDEX(Sheet1!RawDataCols,$C128,V$5)*$R128)</f>
        <v>0</v>
      </c>
      <c r="W128" s="3">
        <f>IF(W$3=0,0,INDEX(Sheet1!RawDataCols,$C128,W$5)*$R128)</f>
        <v>-5625</v>
      </c>
      <c r="X128" s="3">
        <f>IF(X$3=0,0,INDEX(Sheet1!RawDataCols,$C128,X$5)*$R128)</f>
        <v>0</v>
      </c>
      <c r="Y128" s="3">
        <f>IF(Y$3=0,0,INDEX(Sheet1!RawDataCols,$C128,Y$5)*$R128)</f>
        <v>0</v>
      </c>
      <c r="Z128" s="3">
        <f>IF(Z$3=0,0,INDEX(Sheet1!RawDataCols,$C128,Z$5)*$R128)</f>
        <v>0</v>
      </c>
      <c r="AA128" s="3">
        <f>IF(AA$3=0,0,INDEX(Sheet1!RawDataCols,$C128,AA$5)*$R128)</f>
        <v>0</v>
      </c>
      <c r="AB128" s="3">
        <f>IF(AB$3=0,0,INDEX(Sheet1!RawDataCols,$C128,AB$5)*$R128)</f>
        <v>0</v>
      </c>
      <c r="AC128" s="3">
        <f>IF(AC$3=0,0,INDEX(Sheet1!RawDataCols,$C128,AC$5)*$R128)</f>
        <v>0</v>
      </c>
      <c r="AD128" s="3">
        <f>IF(AD$3=0,0,INDEX(Sheet1!RawDataCols,$C128,AD$5)*$R128)</f>
        <v>0</v>
      </c>
      <c r="AE128" s="3">
        <f>IF(AE$3=0,0,INDEX(Sheet1!RawDataCols,$C128,AE$5)*$R128)</f>
        <v>0</v>
      </c>
      <c r="AF128" s="3">
        <f>IF(AF$3=0,0,INDEX(Sheet1!RawDataCols,$C128,AF$5)*$R128)</f>
        <v>0</v>
      </c>
      <c r="AG128" s="3">
        <f>IF(AG$3=0,0,INDEX(Sheet1!RawDataCols,$C128,AG$5)*$R128)</f>
        <v>0</v>
      </c>
      <c r="AH128" s="3">
        <f>IF(AH$3=0,0,INDEX(Sheet1!RawDataCols,$C128,AH$5)*$R128)</f>
        <v>0</v>
      </c>
      <c r="AI128" s="3">
        <f>IF(AI$3=0,0,INDEX(Sheet1!RawDataCols,$C128,AI$5)*$R128)</f>
        <v>0</v>
      </c>
      <c r="AJ128" s="3">
        <f>IF(AJ$3=0,0,INDEX(Sheet1!RawDataCols,$C128,AJ$5)*$R128)</f>
        <v>0</v>
      </c>
      <c r="AK128" s="3">
        <f>IF(AK$3=0,0,INDEX(Sheet1!RawDataCols,$C128,AK$5)*$R128)</f>
        <v>0</v>
      </c>
      <c r="AL128" s="3">
        <f>IF(AL$3=0,0,INDEX(Sheet1!RawDataCols,$C128,AL$5)*$R128)</f>
        <v>0</v>
      </c>
      <c r="AM128" s="3">
        <f>IF(AM$3=0,0,INDEX(Sheet1!RawDataCols,$C128,AM$5)*$R128)</f>
        <v>0</v>
      </c>
      <c r="AN128" s="3">
        <f>IF(AN$3=0,0,INDEX(Sheet1!RawDataCols,$C128,AN$5)*$R128)</f>
        <v>0</v>
      </c>
      <c r="AO128" s="3">
        <f>IF(AO$3=0,0,INDEX(Sheet1!RawDataCols,$C128,AO$5)*$R128)</f>
        <v>0</v>
      </c>
      <c r="AP128" s="3">
        <f>IF(AP$3=0,0,INDEX(Sheet1!RawDataCols,$C128,AP$5)*$R128)</f>
        <v>0</v>
      </c>
      <c r="AQ128" s="3">
        <f>IF(AQ$3=0,0,INDEX(Sheet1!RawDataCols,$C128,AQ$5)*$R128)</f>
        <v>0</v>
      </c>
      <c r="AR128" s="3">
        <f>IF(AR$3=0,0,INDEX(Sheet1!RawDataCols,$C128,AR$5)*$R128)</f>
        <v>0</v>
      </c>
      <c r="AS128" s="3">
        <f>IF(AS$3=0,0,INDEX(Sheet1!RawDataCols,$C128,AS$5)*$R128)</f>
        <v>0</v>
      </c>
      <c r="AT128" s="3">
        <f>IF(AT$3=0,0,INDEX(Sheet1!RawDataCols,$C128,AT$5)*$R128)</f>
        <v>0</v>
      </c>
      <c r="AU128" s="3">
        <f>IF(AU$3=0,0,INDEX(Sheet1!RawDataCols,$C128,AU$5)*$R128)</f>
        <v>0</v>
      </c>
      <c r="AV128" s="3">
        <f>IF(AV$3=0,0,INDEX(Sheet1!RawDataCols,$C128,AV$5)*$R128)</f>
        <v>0</v>
      </c>
      <c r="AW128" s="3">
        <f>IF(AW$3=0,0,INDEX(Sheet1!RawDataCols,$C128,AW$5)*$R128)</f>
        <v>0</v>
      </c>
      <c r="AX128" s="3">
        <f>IF(AX$3=0,0,INDEX(Sheet1!RawDataCols,$C128,AX$5)*$R128)</f>
        <v>0</v>
      </c>
      <c r="AY128" s="3">
        <f>IF(AY$3=0,0,INDEX(Sheet1!RawDataCols,$C128,AY$5)*$R128)</f>
        <v>0</v>
      </c>
      <c r="AZ128" s="3">
        <f>IF(AZ$3=0,0,INDEX(Sheet1!RawDataCols,$C128,AZ$5)*$R128)</f>
        <v>0</v>
      </c>
      <c r="BA128" s="3">
        <f>IF(BA$3=0,0,INDEX(Sheet1!RawDataCols,$C128,BA$5)*$R128)</f>
        <v>0</v>
      </c>
      <c r="BB128" s="3">
        <f>IF(BB$3=0,0,INDEX(Sheet1!RawDataCols,$C128,BB$5)*$R128)</f>
        <v>0</v>
      </c>
      <c r="BC128" s="3">
        <f>IF(BC$3=0,0,INDEX(Sheet1!RawDataCols,$C128,BC$5)*$R128)</f>
        <v>0</v>
      </c>
      <c r="BD128" s="3">
        <f>IF(BD$3=0,0,INDEX(Sheet1!RawDataCols,$C128,BD$5)*$R128)</f>
        <v>0</v>
      </c>
      <c r="BE128" s="3">
        <f>IF(BE$3=0,0,INDEX(Sheet1!RawDataCols,$C128,BE$5)*$R128)</f>
        <v>0</v>
      </c>
      <c r="BF128" s="3">
        <f>IF(BF$3=0,0,INDEX(Sheet1!RawDataCols,$C128,BF$5)*$R128)</f>
        <v>0</v>
      </c>
      <c r="BG128" s="179">
        <f>IF(BG$3=0,0,INDEX(Sheet1!RawDataCols,$C128,BG$5)*$R128)</f>
        <v>0</v>
      </c>
      <c r="BH128" s="33">
        <f t="shared" si="37"/>
        <v>0</v>
      </c>
      <c r="BI128" s="33">
        <f t="shared" si="38"/>
        <v>0</v>
      </c>
      <c r="BJ128" s="33">
        <f t="shared" si="39"/>
        <v>0</v>
      </c>
      <c r="BK128" s="3">
        <f>IF(BK$3=0,0,INDEX(Sheet1!RawDataCols,$C128,BK$5)*$R128)</f>
        <v>0</v>
      </c>
      <c r="BL128" s="3">
        <f>IF(BL$3=0,0,INDEX(Sheet1!RawDataCols,$C128,BL$5)*$R128)</f>
        <v>0</v>
      </c>
      <c r="BM128" s="3">
        <f>IF(BM$3=0,0,INDEX(Sheet1!RawDataCols,$C128,BM$5)*$R128)</f>
        <v>0</v>
      </c>
      <c r="BN128" s="3">
        <f>IF(BN$3=0,0,INDEX(Sheet1!RawDataCols,$C128,BN$5)*$R128)</f>
        <v>0</v>
      </c>
      <c r="BO128" s="3">
        <f>IF(BO$3=0,0,INDEX(Sheet1!RawDataCols,$C128,BO$5)*$R128)</f>
        <v>0</v>
      </c>
      <c r="BP128" s="3">
        <f>IF(BP$3=0,0,INDEX(Sheet1!RawDataCols,$C128,BP$5)*$R128)</f>
        <v>5625</v>
      </c>
      <c r="BQ128" s="3">
        <f t="shared" si="40"/>
        <v>0</v>
      </c>
      <c r="BR128" s="3">
        <f t="shared" si="41"/>
        <v>0</v>
      </c>
      <c r="BS128" s="3">
        <f t="shared" si="42"/>
        <v>0</v>
      </c>
      <c r="BT128" s="3">
        <f t="shared" si="43"/>
        <v>0</v>
      </c>
      <c r="BU128" s="3" t="str">
        <f>INDEX(Sheet1!$BS$2:$BS$1000,MATCH($A128,Sheet1!$A$2:$A$1000,0))</f>
        <v>22</v>
      </c>
      <c r="BV128" s="3">
        <f>INDEX(Sheet1!$BT$2:$BT$1000,MATCH($A128,Sheet1!$A$2:$A$1000,0))</f>
        <v>0</v>
      </c>
    </row>
    <row r="129" spans="1:74" x14ac:dyDescent="0.2">
      <c r="A129" s="11" t="s">
        <v>514</v>
      </c>
      <c r="B129" s="3">
        <f>MATCH($A129,Sheet1!ACCOUNTNO,0)</f>
        <v>158</v>
      </c>
      <c r="C129" s="3">
        <f t="shared" si="34"/>
        <v>158</v>
      </c>
      <c r="D129" s="3" t="str">
        <f>IF(D$3=0,0,INDEX(Sheet1!RawDataCols,$C129,D$5))</f>
        <v>52360S03</v>
      </c>
      <c r="E129" s="3" t="str">
        <f>IF(E$3=0,0,INDEX(Sheet1!RawDataCols,$C129,E$5))</f>
        <v xml:space="preserve">52360          </v>
      </c>
      <c r="F129" s="3" t="str">
        <f>IF(F$3=0,0,INDEX(Sheet1!RawDataCols,$C129,F$5))</f>
        <v xml:space="preserve">S03            </v>
      </c>
      <c r="G129" s="3" t="str">
        <f>IF(G$3=0,0,INDEX(Sheet1!RawDataCols,$C129,G$5))</f>
        <v xml:space="preserve">               </v>
      </c>
      <c r="H129" s="3" t="str">
        <f>IF(H$3=0,0,INDEX(Sheet1!RawDataCols,$C129,H$5))</f>
        <v xml:space="preserve">               </v>
      </c>
      <c r="I129" s="3" t="str">
        <f>IF(I$3=0,0,INDEX(Sheet1!RawDataCols,$C129,I$5))</f>
        <v xml:space="preserve">               </v>
      </c>
      <c r="J129" s="3" t="str">
        <f>IF(J$3=0,0,INDEX(Sheet1!RawDataCols,$C129,J$5))</f>
        <v xml:space="preserve">               </v>
      </c>
      <c r="K129" s="3" t="str">
        <f>IF(K$3=0,0,INDEX(Sheet1!RawDataCols,$C129,K$5))</f>
        <v xml:space="preserve">               </v>
      </c>
      <c r="L129" s="3" t="str">
        <f>IF(L$3=0,0,INDEX(Sheet1!RawDataCols,$C129,L$5))</f>
        <v xml:space="preserve">               </v>
      </c>
      <c r="M129" s="3" t="str">
        <f>IF(M$3=0,0,INDEX(Sheet1!RawDataCols,$C129,M$5))</f>
        <v xml:space="preserve">F012  </v>
      </c>
      <c r="N129" s="3" t="str">
        <f>IF(N$3=0,0,INDEX(Sheet1!RawDataCols,$C129,N$5))</f>
        <v>Suspense - Maternity</v>
      </c>
      <c r="O129" s="3">
        <f>INDEX(Sheet1!RawDataCols,$C129,O$5)</f>
        <v>20</v>
      </c>
      <c r="P129" s="3" t="str">
        <f>INDEX(Sheet1!RawDataCols,$C129,P$5)</f>
        <v>Current Assets</v>
      </c>
      <c r="Q129" s="3" t="str">
        <f>IF(Q$3=0,0,INDEX(Sheet1!RawDataCols,$C129,Q$5))</f>
        <v>B</v>
      </c>
      <c r="R129" s="3">
        <f t="shared" si="35"/>
        <v>1</v>
      </c>
      <c r="S129" s="3">
        <f t="shared" si="36"/>
        <v>-1</v>
      </c>
      <c r="T129" s="3">
        <f>IF(T$3=0,0,INDEX(Sheet1!RawDataCols,$C129,T$5)*$R129)</f>
        <v>0</v>
      </c>
      <c r="U129" s="3">
        <f>IF(U$3=0,0,INDEX(Sheet1!RawDataCols,$C129,U$5)*$R129)</f>
        <v>0</v>
      </c>
      <c r="V129" s="3">
        <f>IF(V$3=0,0,INDEX(Sheet1!RawDataCols,$C129,V$5)*$R129)</f>
        <v>0</v>
      </c>
      <c r="W129" s="3">
        <f>IF(W$3=0,0,INDEX(Sheet1!RawDataCols,$C129,W$5)*$R129)</f>
        <v>0</v>
      </c>
      <c r="X129" s="3">
        <f>IF(X$3=0,0,INDEX(Sheet1!RawDataCols,$C129,X$5)*$R129)</f>
        <v>0</v>
      </c>
      <c r="Y129" s="3">
        <f>IF(Y$3=0,0,INDEX(Sheet1!RawDataCols,$C129,Y$5)*$R129)</f>
        <v>0</v>
      </c>
      <c r="Z129" s="3">
        <f>IF(Z$3=0,0,INDEX(Sheet1!RawDataCols,$C129,Z$5)*$R129)</f>
        <v>0</v>
      </c>
      <c r="AA129" s="3">
        <f>IF(AA$3=0,0,INDEX(Sheet1!RawDataCols,$C129,AA$5)*$R129)</f>
        <v>0</v>
      </c>
      <c r="AB129" s="3">
        <f>IF(AB$3=0,0,INDEX(Sheet1!RawDataCols,$C129,AB$5)*$R129)</f>
        <v>0</v>
      </c>
      <c r="AC129" s="3">
        <f>IF(AC$3=0,0,INDEX(Sheet1!RawDataCols,$C129,AC$5)*$R129)</f>
        <v>0</v>
      </c>
      <c r="AD129" s="3">
        <f>IF(AD$3=0,0,INDEX(Sheet1!RawDataCols,$C129,AD$5)*$R129)</f>
        <v>0</v>
      </c>
      <c r="AE129" s="3">
        <f>IF(AE$3=0,0,INDEX(Sheet1!RawDataCols,$C129,AE$5)*$R129)</f>
        <v>0</v>
      </c>
      <c r="AF129" s="3">
        <f>IF(AF$3=0,0,INDEX(Sheet1!RawDataCols,$C129,AF$5)*$R129)</f>
        <v>0</v>
      </c>
      <c r="AG129" s="3">
        <f>IF(AG$3=0,0,INDEX(Sheet1!RawDataCols,$C129,AG$5)*$R129)</f>
        <v>0</v>
      </c>
      <c r="AH129" s="3">
        <f>IF(AH$3=0,0,INDEX(Sheet1!RawDataCols,$C129,AH$5)*$R129)</f>
        <v>0</v>
      </c>
      <c r="AI129" s="3">
        <f>IF(AI$3=0,0,INDEX(Sheet1!RawDataCols,$C129,AI$5)*$R129)</f>
        <v>0</v>
      </c>
      <c r="AJ129" s="3">
        <f>IF(AJ$3=0,0,INDEX(Sheet1!RawDataCols,$C129,AJ$5)*$R129)</f>
        <v>0</v>
      </c>
      <c r="AK129" s="3">
        <f>IF(AK$3=0,0,INDEX(Sheet1!RawDataCols,$C129,AK$5)*$R129)</f>
        <v>0</v>
      </c>
      <c r="AL129" s="3">
        <f>IF(AL$3=0,0,INDEX(Sheet1!RawDataCols,$C129,AL$5)*$R129)</f>
        <v>0</v>
      </c>
      <c r="AM129" s="3">
        <f>IF(AM$3=0,0,INDEX(Sheet1!RawDataCols,$C129,AM$5)*$R129)</f>
        <v>0</v>
      </c>
      <c r="AN129" s="3">
        <f>IF(AN$3=0,0,INDEX(Sheet1!RawDataCols,$C129,AN$5)*$R129)</f>
        <v>0</v>
      </c>
      <c r="AO129" s="3">
        <f>IF(AO$3=0,0,INDEX(Sheet1!RawDataCols,$C129,AO$5)*$R129)</f>
        <v>0</v>
      </c>
      <c r="AP129" s="3">
        <f>IF(AP$3=0,0,INDEX(Sheet1!RawDataCols,$C129,AP$5)*$R129)</f>
        <v>0</v>
      </c>
      <c r="AQ129" s="3">
        <f>IF(AQ$3=0,0,INDEX(Sheet1!RawDataCols,$C129,AQ$5)*$R129)</f>
        <v>0</v>
      </c>
      <c r="AR129" s="3">
        <f>IF(AR$3=0,0,INDEX(Sheet1!RawDataCols,$C129,AR$5)*$R129)</f>
        <v>0</v>
      </c>
      <c r="AS129" s="3">
        <f>IF(AS$3=0,0,INDEX(Sheet1!RawDataCols,$C129,AS$5)*$R129)</f>
        <v>0</v>
      </c>
      <c r="AT129" s="3">
        <f>IF(AT$3=0,0,INDEX(Sheet1!RawDataCols,$C129,AT$5)*$R129)</f>
        <v>0</v>
      </c>
      <c r="AU129" s="3">
        <f>IF(AU$3=0,0,INDEX(Sheet1!RawDataCols,$C129,AU$5)*$R129)</f>
        <v>0</v>
      </c>
      <c r="AV129" s="3">
        <f>IF(AV$3=0,0,INDEX(Sheet1!RawDataCols,$C129,AV$5)*$R129)</f>
        <v>0</v>
      </c>
      <c r="AW129" s="3">
        <f>IF(AW$3=0,0,INDEX(Sheet1!RawDataCols,$C129,AW$5)*$R129)</f>
        <v>0</v>
      </c>
      <c r="AX129" s="3">
        <f>IF(AX$3=0,0,INDEX(Sheet1!RawDataCols,$C129,AX$5)*$R129)</f>
        <v>0</v>
      </c>
      <c r="AY129" s="3">
        <f>IF(AY$3=0,0,INDEX(Sheet1!RawDataCols,$C129,AY$5)*$R129)</f>
        <v>0</v>
      </c>
      <c r="AZ129" s="3">
        <f>IF(AZ$3=0,0,INDEX(Sheet1!RawDataCols,$C129,AZ$5)*$R129)</f>
        <v>0</v>
      </c>
      <c r="BA129" s="3">
        <f>IF(BA$3=0,0,INDEX(Sheet1!RawDataCols,$C129,BA$5)*$R129)</f>
        <v>0</v>
      </c>
      <c r="BB129" s="3">
        <f>IF(BB$3=0,0,INDEX(Sheet1!RawDataCols,$C129,BB$5)*$R129)</f>
        <v>0</v>
      </c>
      <c r="BC129" s="3">
        <f>IF(BC$3=0,0,INDEX(Sheet1!RawDataCols,$C129,BC$5)*$R129)</f>
        <v>0</v>
      </c>
      <c r="BD129" s="3">
        <f>IF(BD$3=0,0,INDEX(Sheet1!RawDataCols,$C129,BD$5)*$R129)</f>
        <v>0</v>
      </c>
      <c r="BE129" s="3">
        <f>IF(BE$3=0,0,INDEX(Sheet1!RawDataCols,$C129,BE$5)*$R129)</f>
        <v>0</v>
      </c>
      <c r="BF129" s="3">
        <f>IF(BF$3=0,0,INDEX(Sheet1!RawDataCols,$C129,BF$5)*$R129)</f>
        <v>0</v>
      </c>
      <c r="BG129" s="179">
        <f>IF(BG$3=0,0,INDEX(Sheet1!RawDataCols,$C129,BG$5)*$R129)</f>
        <v>0</v>
      </c>
      <c r="BH129" s="33">
        <f t="shared" si="37"/>
        <v>0</v>
      </c>
      <c r="BI129" s="33">
        <f t="shared" si="38"/>
        <v>0</v>
      </c>
      <c r="BJ129" s="33">
        <f t="shared" si="39"/>
        <v>0</v>
      </c>
      <c r="BK129" s="3">
        <f>IF(BK$3=0,0,INDEX(Sheet1!RawDataCols,$C129,BK$5)*$R129)</f>
        <v>0</v>
      </c>
      <c r="BL129" s="3">
        <f>IF(BL$3=0,0,INDEX(Sheet1!RawDataCols,$C129,BL$5)*$R129)</f>
        <v>0</v>
      </c>
      <c r="BM129" s="3">
        <f>IF(BM$3=0,0,INDEX(Sheet1!RawDataCols,$C129,BM$5)*$R129)</f>
        <v>0</v>
      </c>
      <c r="BN129" s="3">
        <f>IF(BN$3=0,0,INDEX(Sheet1!RawDataCols,$C129,BN$5)*$R129)</f>
        <v>0</v>
      </c>
      <c r="BO129" s="3">
        <f>IF(BO$3=0,0,INDEX(Sheet1!RawDataCols,$C129,BO$5)*$R129)</f>
        <v>0</v>
      </c>
      <c r="BP129" s="3">
        <f>IF(BP$3=0,0,INDEX(Sheet1!RawDataCols,$C129,BP$5)*$R129)</f>
        <v>0</v>
      </c>
      <c r="BQ129" s="3">
        <f t="shared" si="40"/>
        <v>0</v>
      </c>
      <c r="BR129" s="3">
        <f t="shared" si="41"/>
        <v>0</v>
      </c>
      <c r="BS129" s="3">
        <f t="shared" si="42"/>
        <v>0</v>
      </c>
      <c r="BT129" s="3">
        <f t="shared" si="43"/>
        <v>0</v>
      </c>
      <c r="BU129" s="3" t="str">
        <f>INDEX(Sheet1!$BS$2:$BS$1000,MATCH($A129,Sheet1!$A$2:$A$1000,0))</f>
        <v>22</v>
      </c>
      <c r="BV129" s="3">
        <f>INDEX(Sheet1!$BT$2:$BT$1000,MATCH($A129,Sheet1!$A$2:$A$1000,0))</f>
        <v>0</v>
      </c>
    </row>
    <row r="130" spans="1:74" x14ac:dyDescent="0.2">
      <c r="A130" s="11" t="s">
        <v>657</v>
      </c>
      <c r="B130" s="3">
        <f>MATCH($A130,Sheet1!ACCOUNTNO,0)</f>
        <v>159</v>
      </c>
      <c r="C130" s="3">
        <f t="shared" si="34"/>
        <v>159</v>
      </c>
      <c r="D130" s="3" t="str">
        <f>IF(D$3=0,0,INDEX(Sheet1!RawDataCols,$C130,D$5))</f>
        <v>52380G12</v>
      </c>
      <c r="E130" s="3" t="str">
        <f>IF(E$3=0,0,INDEX(Sheet1!RawDataCols,$C130,E$5))</f>
        <v xml:space="preserve">52380          </v>
      </c>
      <c r="F130" s="3" t="str">
        <f>IF(F$3=0,0,INDEX(Sheet1!RawDataCols,$C130,F$5))</f>
        <v xml:space="preserve">G12            </v>
      </c>
      <c r="G130" s="3" t="str">
        <f>IF(G$3=0,0,INDEX(Sheet1!RawDataCols,$C130,G$5))</f>
        <v xml:space="preserve">               </v>
      </c>
      <c r="H130" s="3" t="str">
        <f>IF(H$3=0,0,INDEX(Sheet1!RawDataCols,$C130,H$5))</f>
        <v xml:space="preserve">               </v>
      </c>
      <c r="I130" s="3" t="str">
        <f>IF(I$3=0,0,INDEX(Sheet1!RawDataCols,$C130,I$5))</f>
        <v xml:space="preserve">               </v>
      </c>
      <c r="J130" s="3" t="str">
        <f>IF(J$3=0,0,INDEX(Sheet1!RawDataCols,$C130,J$5))</f>
        <v xml:space="preserve">               </v>
      </c>
      <c r="K130" s="3" t="str">
        <f>IF(K$3=0,0,INDEX(Sheet1!RawDataCols,$C130,K$5))</f>
        <v xml:space="preserve">               </v>
      </c>
      <c r="L130" s="3" t="str">
        <f>IF(L$3=0,0,INDEX(Sheet1!RawDataCols,$C130,L$5))</f>
        <v xml:space="preserve">               </v>
      </c>
      <c r="M130" s="3" t="str">
        <f>IF(M$3=0,0,INDEX(Sheet1!RawDataCols,$C130,M$5))</f>
        <v xml:space="preserve">F012  </v>
      </c>
      <c r="N130" s="3" t="str">
        <f>IF(N$3=0,0,INDEX(Sheet1!RawDataCols,$C130,N$5))</f>
        <v>Web Development-TAR</v>
      </c>
      <c r="O130" s="3">
        <f>INDEX(Sheet1!RawDataCols,$C130,O$5)</f>
        <v>24</v>
      </c>
      <c r="P130" s="3" t="str">
        <f>INDEX(Sheet1!RawDataCols,$C130,P$5)</f>
        <v>Fixed Assets</v>
      </c>
      <c r="Q130" s="3" t="str">
        <f>IF(Q$3=0,0,INDEX(Sheet1!RawDataCols,$C130,Q$5))</f>
        <v>B</v>
      </c>
      <c r="R130" s="3">
        <f t="shared" si="35"/>
        <v>1</v>
      </c>
      <c r="S130" s="3">
        <f t="shared" si="36"/>
        <v>-1</v>
      </c>
      <c r="T130" s="3">
        <f>IF(T$3=0,0,INDEX(Sheet1!RawDataCols,$C130,T$5)*$R130)</f>
        <v>7048.63</v>
      </c>
      <c r="U130" s="3">
        <f>IF(U$3=0,0,INDEX(Sheet1!RawDataCols,$C130,U$5)*$R130)</f>
        <v>0</v>
      </c>
      <c r="V130" s="3">
        <f>IF(V$3=0,0,INDEX(Sheet1!RawDataCols,$C130,V$5)*$R130)</f>
        <v>0</v>
      </c>
      <c r="W130" s="3">
        <f>IF(W$3=0,0,INDEX(Sheet1!RawDataCols,$C130,W$5)*$R130)</f>
        <v>0</v>
      </c>
      <c r="X130" s="3">
        <f>IF(X$3=0,0,INDEX(Sheet1!RawDataCols,$C130,X$5)*$R130)</f>
        <v>0</v>
      </c>
      <c r="Y130" s="3">
        <f>IF(Y$3=0,0,INDEX(Sheet1!RawDataCols,$C130,Y$5)*$R130)</f>
        <v>0</v>
      </c>
      <c r="Z130" s="3">
        <f>IF(Z$3=0,0,INDEX(Sheet1!RawDataCols,$C130,Z$5)*$R130)</f>
        <v>0</v>
      </c>
      <c r="AA130" s="3">
        <f>IF(AA$3=0,0,INDEX(Sheet1!RawDataCols,$C130,AA$5)*$R130)</f>
        <v>0</v>
      </c>
      <c r="AB130" s="3">
        <f>IF(AB$3=0,0,INDEX(Sheet1!RawDataCols,$C130,AB$5)*$R130)</f>
        <v>0</v>
      </c>
      <c r="AC130" s="3">
        <f>IF(AC$3=0,0,INDEX(Sheet1!RawDataCols,$C130,AC$5)*$R130)</f>
        <v>0</v>
      </c>
      <c r="AD130" s="3">
        <f>IF(AD$3=0,0,INDEX(Sheet1!RawDataCols,$C130,AD$5)*$R130)</f>
        <v>0</v>
      </c>
      <c r="AE130" s="3">
        <f>IF(AE$3=0,0,INDEX(Sheet1!RawDataCols,$C130,AE$5)*$R130)</f>
        <v>0</v>
      </c>
      <c r="AF130" s="3">
        <f>IF(AF$3=0,0,INDEX(Sheet1!RawDataCols,$C130,AF$5)*$R130)</f>
        <v>0</v>
      </c>
      <c r="AG130" s="3">
        <f>IF(AG$3=0,0,INDEX(Sheet1!RawDataCols,$C130,AG$5)*$R130)</f>
        <v>0</v>
      </c>
      <c r="AH130" s="3">
        <f>IF(AH$3=0,0,INDEX(Sheet1!RawDataCols,$C130,AH$5)*$R130)</f>
        <v>0</v>
      </c>
      <c r="AI130" s="3">
        <f>IF(AI$3=0,0,INDEX(Sheet1!RawDataCols,$C130,AI$5)*$R130)</f>
        <v>0</v>
      </c>
      <c r="AJ130" s="3">
        <f>IF(AJ$3=0,0,INDEX(Sheet1!RawDataCols,$C130,AJ$5)*$R130)</f>
        <v>0</v>
      </c>
      <c r="AK130" s="3">
        <f>IF(AK$3=0,0,INDEX(Sheet1!RawDataCols,$C130,AK$5)*$R130)</f>
        <v>0</v>
      </c>
      <c r="AL130" s="3">
        <f>IF(AL$3=0,0,INDEX(Sheet1!RawDataCols,$C130,AL$5)*$R130)</f>
        <v>0</v>
      </c>
      <c r="AM130" s="3">
        <f>IF(AM$3=0,0,INDEX(Sheet1!RawDataCols,$C130,AM$5)*$R130)</f>
        <v>0</v>
      </c>
      <c r="AN130" s="3">
        <f>IF(AN$3=0,0,INDEX(Sheet1!RawDataCols,$C130,AN$5)*$R130)</f>
        <v>0</v>
      </c>
      <c r="AO130" s="3">
        <f>IF(AO$3=0,0,INDEX(Sheet1!RawDataCols,$C130,AO$5)*$R130)</f>
        <v>0</v>
      </c>
      <c r="AP130" s="3">
        <f>IF(AP$3=0,0,INDEX(Sheet1!RawDataCols,$C130,AP$5)*$R130)</f>
        <v>0</v>
      </c>
      <c r="AQ130" s="3">
        <f>IF(AQ$3=0,0,INDEX(Sheet1!RawDataCols,$C130,AQ$5)*$R130)</f>
        <v>0</v>
      </c>
      <c r="AR130" s="3">
        <f>IF(AR$3=0,0,INDEX(Sheet1!RawDataCols,$C130,AR$5)*$R130)</f>
        <v>0</v>
      </c>
      <c r="AS130" s="3">
        <f>IF(AS$3=0,0,INDEX(Sheet1!RawDataCols,$C130,AS$5)*$R130)</f>
        <v>0</v>
      </c>
      <c r="AT130" s="3">
        <f>IF(AT$3=0,0,INDEX(Sheet1!RawDataCols,$C130,AT$5)*$R130)</f>
        <v>0</v>
      </c>
      <c r="AU130" s="3">
        <f>IF(AU$3=0,0,INDEX(Sheet1!RawDataCols,$C130,AU$5)*$R130)</f>
        <v>0</v>
      </c>
      <c r="AV130" s="3">
        <f>IF(AV$3=0,0,INDEX(Sheet1!RawDataCols,$C130,AV$5)*$R130)</f>
        <v>-7048.63</v>
      </c>
      <c r="AW130" s="3">
        <f>IF(AW$3=0,0,INDEX(Sheet1!RawDataCols,$C130,AW$5)*$R130)</f>
        <v>0</v>
      </c>
      <c r="AX130" s="3">
        <f>IF(AX$3=0,0,INDEX(Sheet1!RawDataCols,$C130,AX$5)*$R130)</f>
        <v>0</v>
      </c>
      <c r="AY130" s="3">
        <f>IF(AY$3=0,0,INDEX(Sheet1!RawDataCols,$C130,AY$5)*$R130)</f>
        <v>0</v>
      </c>
      <c r="AZ130" s="3">
        <f>IF(AZ$3=0,0,INDEX(Sheet1!RawDataCols,$C130,AZ$5)*$R130)</f>
        <v>0</v>
      </c>
      <c r="BA130" s="3">
        <f>IF(BA$3=0,0,INDEX(Sheet1!RawDataCols,$C130,BA$5)*$R130)</f>
        <v>0</v>
      </c>
      <c r="BB130" s="3">
        <f>IF(BB$3=0,0,INDEX(Sheet1!RawDataCols,$C130,BB$5)*$R130)</f>
        <v>0</v>
      </c>
      <c r="BC130" s="3">
        <f>IF(BC$3=0,0,INDEX(Sheet1!RawDataCols,$C130,BC$5)*$R130)</f>
        <v>0</v>
      </c>
      <c r="BD130" s="3">
        <f>IF(BD$3=0,0,INDEX(Sheet1!RawDataCols,$C130,BD$5)*$R130)</f>
        <v>0</v>
      </c>
      <c r="BE130" s="3">
        <f>IF(BE$3=0,0,INDEX(Sheet1!RawDataCols,$C130,BE$5)*$R130)</f>
        <v>0</v>
      </c>
      <c r="BF130" s="3">
        <f>IF(BF$3=0,0,INDEX(Sheet1!RawDataCols,$C130,BF$5)*$R130)</f>
        <v>0</v>
      </c>
      <c r="BG130" s="179">
        <f>IF(BG$3=0,0,INDEX(Sheet1!RawDataCols,$C130,BG$5)*$R130)</f>
        <v>0</v>
      </c>
      <c r="BH130" s="33">
        <f t="shared" si="37"/>
        <v>0</v>
      </c>
      <c r="BI130" s="33">
        <f t="shared" si="38"/>
        <v>0</v>
      </c>
      <c r="BJ130" s="33">
        <f t="shared" si="39"/>
        <v>7048.63</v>
      </c>
      <c r="BK130" s="3">
        <f>IF(BK$3=0,0,INDEX(Sheet1!RawDataCols,$C130,BK$5)*$R130)</f>
        <v>0</v>
      </c>
      <c r="BL130" s="3">
        <f>IF(BL$3=0,0,INDEX(Sheet1!RawDataCols,$C130,BL$5)*$R130)</f>
        <v>881.07875000000001</v>
      </c>
      <c r="BM130" s="3">
        <f>IF(BM$3=0,0,INDEX(Sheet1!RawDataCols,$C130,BM$5)*$R130)</f>
        <v>881.07875000000001</v>
      </c>
      <c r="BN130" s="3">
        <f>IF(BN$3=0,0,INDEX(Sheet1!RawDataCols,$C130,BN$5)*$R130)</f>
        <v>881.07875000000001</v>
      </c>
      <c r="BO130" s="3">
        <f>IF(BO$3=0,0,INDEX(Sheet1!RawDataCols,$C130,BO$5)*$R130)</f>
        <v>881.07875000000001</v>
      </c>
      <c r="BP130" s="3">
        <f>IF(BP$3=0,0,INDEX(Sheet1!RawDataCols,$C130,BP$5)*$R130)</f>
        <v>7048.63</v>
      </c>
      <c r="BQ130" s="3">
        <f t="shared" si="40"/>
        <v>7048.63</v>
      </c>
      <c r="BR130" s="3">
        <f t="shared" si="41"/>
        <v>7048.63</v>
      </c>
      <c r="BS130" s="3">
        <f t="shared" si="42"/>
        <v>7048.63</v>
      </c>
      <c r="BT130" s="3">
        <f t="shared" si="43"/>
        <v>0</v>
      </c>
      <c r="BU130" s="3" t="str">
        <f>INDEX(Sheet1!$BS$2:$BS$1000,MATCH($A130,Sheet1!$A$2:$A$1000,0))</f>
        <v>23</v>
      </c>
      <c r="BV130" s="3">
        <f>INDEX(Sheet1!$BT$2:$BT$1000,MATCH($A130,Sheet1!$A$2:$A$1000,0))</f>
        <v>0</v>
      </c>
    </row>
    <row r="131" spans="1:74" x14ac:dyDescent="0.2">
      <c r="A131" s="11" t="s">
        <v>658</v>
      </c>
      <c r="B131" s="3">
        <f>MATCH($A131,Sheet1!ACCOUNTNO,0)</f>
        <v>160</v>
      </c>
      <c r="C131" s="3">
        <f t="shared" si="34"/>
        <v>160</v>
      </c>
      <c r="D131" s="3" t="str">
        <f>IF(D$3=0,0,INDEX(Sheet1!RawDataCols,$C131,D$5))</f>
        <v>61200G12</v>
      </c>
      <c r="E131" s="3" t="str">
        <f>IF(E$3=0,0,INDEX(Sheet1!RawDataCols,$C131,E$5))</f>
        <v xml:space="preserve">61200          </v>
      </c>
      <c r="F131" s="3" t="str">
        <f>IF(F$3=0,0,INDEX(Sheet1!RawDataCols,$C131,F$5))</f>
        <v xml:space="preserve">G12            </v>
      </c>
      <c r="G131" s="3" t="str">
        <f>IF(G$3=0,0,INDEX(Sheet1!RawDataCols,$C131,G$5))</f>
        <v xml:space="preserve">               </v>
      </c>
      <c r="H131" s="3" t="str">
        <f>IF(H$3=0,0,INDEX(Sheet1!RawDataCols,$C131,H$5))</f>
        <v xml:space="preserve">               </v>
      </c>
      <c r="I131" s="3" t="str">
        <f>IF(I$3=0,0,INDEX(Sheet1!RawDataCols,$C131,I$5))</f>
        <v xml:space="preserve">               </v>
      </c>
      <c r="J131" s="3" t="str">
        <f>IF(J$3=0,0,INDEX(Sheet1!RawDataCols,$C131,J$5))</f>
        <v xml:space="preserve">               </v>
      </c>
      <c r="K131" s="3" t="str">
        <f>IF(K$3=0,0,INDEX(Sheet1!RawDataCols,$C131,K$5))</f>
        <v xml:space="preserve">               </v>
      </c>
      <c r="L131" s="3" t="str">
        <f>IF(L$3=0,0,INDEX(Sheet1!RawDataCols,$C131,L$5))</f>
        <v xml:space="preserve">               </v>
      </c>
      <c r="M131" s="3" t="str">
        <f>IF(M$3=0,0,INDEX(Sheet1!RawDataCols,$C131,M$5))</f>
        <v xml:space="preserve">F012  </v>
      </c>
      <c r="N131" s="3" t="str">
        <f>IF(N$3=0,0,INDEX(Sheet1!RawDataCols,$C131,N$5))</f>
        <v>IT Equipment-TAR</v>
      </c>
      <c r="O131" s="3">
        <f>INDEX(Sheet1!RawDataCols,$C131,O$5)</f>
        <v>24</v>
      </c>
      <c r="P131" s="3" t="str">
        <f>INDEX(Sheet1!RawDataCols,$C131,P$5)</f>
        <v>Fixed Assets</v>
      </c>
      <c r="Q131" s="3" t="str">
        <f>IF(Q$3=0,0,INDEX(Sheet1!RawDataCols,$C131,Q$5))</f>
        <v>B</v>
      </c>
      <c r="R131" s="3">
        <f t="shared" si="35"/>
        <v>1</v>
      </c>
      <c r="S131" s="3">
        <f t="shared" si="36"/>
        <v>-1</v>
      </c>
      <c r="T131" s="3">
        <f>IF(T$3=0,0,INDEX(Sheet1!RawDataCols,$C131,T$5)*$R131)</f>
        <v>252225.05</v>
      </c>
      <c r="U131" s="3">
        <f>IF(U$3=0,0,INDEX(Sheet1!RawDataCols,$C131,U$5)*$R131)</f>
        <v>0</v>
      </c>
      <c r="V131" s="3">
        <f>IF(V$3=0,0,INDEX(Sheet1!RawDataCols,$C131,V$5)*$R131)</f>
        <v>0</v>
      </c>
      <c r="W131" s="3">
        <f>IF(W$3=0,0,INDEX(Sheet1!RawDataCols,$C131,W$5)*$R131)</f>
        <v>0</v>
      </c>
      <c r="X131" s="3">
        <f>IF(X$3=0,0,INDEX(Sheet1!RawDataCols,$C131,X$5)*$R131)</f>
        <v>0</v>
      </c>
      <c r="Y131" s="3">
        <f>IF(Y$3=0,0,INDEX(Sheet1!RawDataCols,$C131,Y$5)*$R131)</f>
        <v>0</v>
      </c>
      <c r="Z131" s="3">
        <f>IF(Z$3=0,0,INDEX(Sheet1!RawDataCols,$C131,Z$5)*$R131)</f>
        <v>9570</v>
      </c>
      <c r="AA131" s="3">
        <f>IF(AA$3=0,0,INDEX(Sheet1!RawDataCols,$C131,AA$5)*$R131)</f>
        <v>0</v>
      </c>
      <c r="AB131" s="3">
        <f>IF(AB$3=0,0,INDEX(Sheet1!RawDataCols,$C131,AB$5)*$R131)</f>
        <v>0</v>
      </c>
      <c r="AC131" s="3">
        <f>IF(AC$3=0,0,INDEX(Sheet1!RawDataCols,$C131,AC$5)*$R131)</f>
        <v>0</v>
      </c>
      <c r="AD131" s="3">
        <f>IF(AD$3=0,0,INDEX(Sheet1!RawDataCols,$C131,AD$5)*$R131)</f>
        <v>0</v>
      </c>
      <c r="AE131" s="3">
        <f>IF(AE$3=0,0,INDEX(Sheet1!RawDataCols,$C131,AE$5)*$R131)</f>
        <v>0</v>
      </c>
      <c r="AF131" s="3">
        <f>IF(AF$3=0,0,INDEX(Sheet1!RawDataCols,$C131,AF$5)*$R131)</f>
        <v>0</v>
      </c>
      <c r="AG131" s="3">
        <f>IF(AG$3=0,0,INDEX(Sheet1!RawDataCols,$C131,AG$5)*$R131)</f>
        <v>0</v>
      </c>
      <c r="AH131" s="3">
        <f>IF(AH$3=0,0,INDEX(Sheet1!RawDataCols,$C131,AH$5)*$R131)</f>
        <v>0</v>
      </c>
      <c r="AI131" s="3">
        <f>IF(AI$3=0,0,INDEX(Sheet1!RawDataCols,$C131,AI$5)*$R131)</f>
        <v>0</v>
      </c>
      <c r="AJ131" s="3">
        <f>IF(AJ$3=0,0,INDEX(Sheet1!RawDataCols,$C131,AJ$5)*$R131)</f>
        <v>0</v>
      </c>
      <c r="AK131" s="3">
        <f>IF(AK$3=0,0,INDEX(Sheet1!RawDataCols,$C131,AK$5)*$R131)</f>
        <v>0</v>
      </c>
      <c r="AL131" s="3">
        <f>IF(AL$3=0,0,INDEX(Sheet1!RawDataCols,$C131,AL$5)*$R131)</f>
        <v>9570</v>
      </c>
      <c r="AM131" s="3">
        <f>IF(AM$3=0,0,INDEX(Sheet1!RawDataCols,$C131,AM$5)*$R131)</f>
        <v>0</v>
      </c>
      <c r="AN131" s="3">
        <f>IF(AN$3=0,0,INDEX(Sheet1!RawDataCols,$C131,AN$5)*$R131)</f>
        <v>0</v>
      </c>
      <c r="AO131" s="3">
        <f>IF(AO$3=0,0,INDEX(Sheet1!RawDataCols,$C131,AO$5)*$R131)</f>
        <v>0</v>
      </c>
      <c r="AP131" s="3">
        <f>IF(AP$3=0,0,INDEX(Sheet1!RawDataCols,$C131,AP$5)*$R131)</f>
        <v>0</v>
      </c>
      <c r="AQ131" s="3">
        <f>IF(AQ$3=0,0,INDEX(Sheet1!RawDataCols,$C131,AQ$5)*$R131)</f>
        <v>0</v>
      </c>
      <c r="AR131" s="3">
        <f>IF(AR$3=0,0,INDEX(Sheet1!RawDataCols,$C131,AR$5)*$R131)</f>
        <v>0</v>
      </c>
      <c r="AS131" s="3">
        <f>IF(AS$3=0,0,INDEX(Sheet1!RawDataCols,$C131,AS$5)*$R131)</f>
        <v>0</v>
      </c>
      <c r="AT131" s="3">
        <f>IF(AT$3=0,0,INDEX(Sheet1!RawDataCols,$C131,AT$5)*$R131)</f>
        <v>0</v>
      </c>
      <c r="AU131" s="3">
        <f>IF(AU$3=0,0,INDEX(Sheet1!RawDataCols,$C131,AU$5)*$R131)</f>
        <v>0</v>
      </c>
      <c r="AV131" s="3">
        <f>IF(AV$3=0,0,INDEX(Sheet1!RawDataCols,$C131,AV$5)*$R131)</f>
        <v>-252225.05</v>
      </c>
      <c r="AW131" s="3">
        <f>IF(AW$3=0,0,INDEX(Sheet1!RawDataCols,$C131,AW$5)*$R131)</f>
        <v>0</v>
      </c>
      <c r="AX131" s="3">
        <f>IF(AX$3=0,0,INDEX(Sheet1!RawDataCols,$C131,AX$5)*$R131)</f>
        <v>18270</v>
      </c>
      <c r="AY131" s="3">
        <f>IF(AY$3=0,0,INDEX(Sheet1!RawDataCols,$C131,AY$5)*$R131)</f>
        <v>0</v>
      </c>
      <c r="AZ131" s="3">
        <f>IF(AZ$3=0,0,INDEX(Sheet1!RawDataCols,$C131,AZ$5)*$R131)</f>
        <v>0</v>
      </c>
      <c r="BA131" s="3">
        <f>IF(BA$3=0,0,INDEX(Sheet1!RawDataCols,$C131,BA$5)*$R131)</f>
        <v>0</v>
      </c>
      <c r="BB131" s="3">
        <f>IF(BB$3=0,0,INDEX(Sheet1!RawDataCols,$C131,BB$5)*$R131)</f>
        <v>0</v>
      </c>
      <c r="BC131" s="3">
        <f>IF(BC$3=0,0,INDEX(Sheet1!RawDataCols,$C131,BC$5)*$R131)</f>
        <v>0</v>
      </c>
      <c r="BD131" s="3">
        <f>IF(BD$3=0,0,INDEX(Sheet1!RawDataCols,$C131,BD$5)*$R131)</f>
        <v>600</v>
      </c>
      <c r="BE131" s="3">
        <f>IF(BE$3=0,0,INDEX(Sheet1!RawDataCols,$C131,BE$5)*$R131)</f>
        <v>0</v>
      </c>
      <c r="BF131" s="3">
        <f>IF(BF$3=0,0,INDEX(Sheet1!RawDataCols,$C131,BF$5)*$R131)</f>
        <v>0</v>
      </c>
      <c r="BG131" s="179">
        <f>IF(BG$3=0,0,INDEX(Sheet1!RawDataCols,$C131,BG$5)*$R131)</f>
        <v>600</v>
      </c>
      <c r="BH131" s="33">
        <f t="shared" si="37"/>
        <v>0</v>
      </c>
      <c r="BI131" s="33">
        <f t="shared" si="38"/>
        <v>0</v>
      </c>
      <c r="BJ131" s="33">
        <f t="shared" si="39"/>
        <v>252225.05</v>
      </c>
      <c r="BK131" s="3">
        <f>IF(BK$3=0,0,INDEX(Sheet1!RawDataCols,$C131,BK$5)*$R131)</f>
        <v>0</v>
      </c>
      <c r="BL131" s="3">
        <f>IF(BL$3=0,0,INDEX(Sheet1!RawDataCols,$C131,BL$5)*$R131)</f>
        <v>29169.381249999999</v>
      </c>
      <c r="BM131" s="3">
        <f>IF(BM$3=0,0,INDEX(Sheet1!RawDataCols,$C131,BM$5)*$R131)</f>
        <v>25593.42</v>
      </c>
      <c r="BN131" s="3">
        <f>IF(BN$3=0,0,INDEX(Sheet1!RawDataCols,$C131,BN$5)*$R131)</f>
        <v>24449.631249999999</v>
      </c>
      <c r="BO131" s="3">
        <f>IF(BO$3=0,0,INDEX(Sheet1!RawDataCols,$C131,BO$5)*$R131)</f>
        <v>24198.666249999998</v>
      </c>
      <c r="BP131" s="3">
        <f>IF(BP$3=0,0,INDEX(Sheet1!RawDataCols,$C131,BP$5)*$R131)</f>
        <v>214215.05</v>
      </c>
      <c r="BQ131" s="3">
        <f t="shared" si="40"/>
        <v>252225.05</v>
      </c>
      <c r="BR131" s="3">
        <f t="shared" si="41"/>
        <v>252225.05</v>
      </c>
      <c r="BS131" s="3">
        <f t="shared" si="42"/>
        <v>252225.05</v>
      </c>
      <c r="BT131" s="3">
        <f t="shared" si="43"/>
        <v>0</v>
      </c>
      <c r="BU131" s="3" t="str">
        <f>INDEX(Sheet1!$BS$2:$BS$1000,MATCH($A131,Sheet1!$A$2:$A$1000,0))</f>
        <v>23</v>
      </c>
      <c r="BV131" s="3">
        <f>INDEX(Sheet1!$BT$2:$BT$1000,MATCH($A131,Sheet1!$A$2:$A$1000,0))</f>
        <v>0</v>
      </c>
    </row>
    <row r="132" spans="1:74" x14ac:dyDescent="0.2">
      <c r="A132" s="11" t="s">
        <v>659</v>
      </c>
      <c r="B132" s="3">
        <f>MATCH($A132,Sheet1!ACCOUNTNO,0)</f>
        <v>161</v>
      </c>
      <c r="C132" s="3">
        <f t="shared" si="34"/>
        <v>161</v>
      </c>
      <c r="D132" s="3" t="str">
        <f>IF(D$3=0,0,INDEX(Sheet1!RawDataCols,$C132,D$5))</f>
        <v>61220G12</v>
      </c>
      <c r="E132" s="3" t="str">
        <f>IF(E$3=0,0,INDEX(Sheet1!RawDataCols,$C132,E$5))</f>
        <v xml:space="preserve">61220          </v>
      </c>
      <c r="F132" s="3" t="str">
        <f>IF(F$3=0,0,INDEX(Sheet1!RawDataCols,$C132,F$5))</f>
        <v xml:space="preserve">G12            </v>
      </c>
      <c r="G132" s="3" t="str">
        <f>IF(G$3=0,0,INDEX(Sheet1!RawDataCols,$C132,G$5))</f>
        <v xml:space="preserve">               </v>
      </c>
      <c r="H132" s="3" t="str">
        <f>IF(H$3=0,0,INDEX(Sheet1!RawDataCols,$C132,H$5))</f>
        <v xml:space="preserve">               </v>
      </c>
      <c r="I132" s="3" t="str">
        <f>IF(I$3=0,0,INDEX(Sheet1!RawDataCols,$C132,I$5))</f>
        <v xml:space="preserve">               </v>
      </c>
      <c r="J132" s="3" t="str">
        <f>IF(J$3=0,0,INDEX(Sheet1!RawDataCols,$C132,J$5))</f>
        <v xml:space="preserve">               </v>
      </c>
      <c r="K132" s="3" t="str">
        <f>IF(K$3=0,0,INDEX(Sheet1!RawDataCols,$C132,K$5))</f>
        <v xml:space="preserve">               </v>
      </c>
      <c r="L132" s="3" t="str">
        <f>IF(L$3=0,0,INDEX(Sheet1!RawDataCols,$C132,L$5))</f>
        <v xml:space="preserve">               </v>
      </c>
      <c r="M132" s="3" t="str">
        <f>IF(M$3=0,0,INDEX(Sheet1!RawDataCols,$C132,M$5))</f>
        <v xml:space="preserve">F012  </v>
      </c>
      <c r="N132" s="3" t="str">
        <f>IF(N$3=0,0,INDEX(Sheet1!RawDataCols,$C132,N$5))</f>
        <v>Furniture &amp; Fittings-TAR</v>
      </c>
      <c r="O132" s="3">
        <f>INDEX(Sheet1!RawDataCols,$C132,O$5)</f>
        <v>24</v>
      </c>
      <c r="P132" s="3" t="str">
        <f>INDEX(Sheet1!RawDataCols,$C132,P$5)</f>
        <v>Fixed Assets</v>
      </c>
      <c r="Q132" s="3" t="str">
        <f>IF(Q$3=0,0,INDEX(Sheet1!RawDataCols,$C132,Q$5))</f>
        <v>B</v>
      </c>
      <c r="R132" s="3">
        <f t="shared" si="35"/>
        <v>1</v>
      </c>
      <c r="S132" s="3">
        <f t="shared" si="36"/>
        <v>-1</v>
      </c>
      <c r="T132" s="3">
        <f>IF(T$3=0,0,INDEX(Sheet1!RawDataCols,$C132,T$5)*$R132)</f>
        <v>2000</v>
      </c>
      <c r="U132" s="3">
        <f>IF(U$3=0,0,INDEX(Sheet1!RawDataCols,$C132,U$5)*$R132)</f>
        <v>0</v>
      </c>
      <c r="V132" s="3">
        <f>IF(V$3=0,0,INDEX(Sheet1!RawDataCols,$C132,V$5)*$R132)</f>
        <v>0</v>
      </c>
      <c r="W132" s="3">
        <f>IF(W$3=0,0,INDEX(Sheet1!RawDataCols,$C132,W$5)*$R132)</f>
        <v>0</v>
      </c>
      <c r="X132" s="3">
        <f>IF(X$3=0,0,INDEX(Sheet1!RawDataCols,$C132,X$5)*$R132)</f>
        <v>0</v>
      </c>
      <c r="Y132" s="3">
        <f>IF(Y$3=0,0,INDEX(Sheet1!RawDataCols,$C132,Y$5)*$R132)</f>
        <v>0</v>
      </c>
      <c r="Z132" s="3">
        <f>IF(Z$3=0,0,INDEX(Sheet1!RawDataCols,$C132,Z$5)*$R132)</f>
        <v>0</v>
      </c>
      <c r="AA132" s="3">
        <f>IF(AA$3=0,0,INDEX(Sheet1!RawDataCols,$C132,AA$5)*$R132)</f>
        <v>0</v>
      </c>
      <c r="AB132" s="3">
        <f>IF(AB$3=0,0,INDEX(Sheet1!RawDataCols,$C132,AB$5)*$R132)</f>
        <v>0</v>
      </c>
      <c r="AC132" s="3">
        <f>IF(AC$3=0,0,INDEX(Sheet1!RawDataCols,$C132,AC$5)*$R132)</f>
        <v>0</v>
      </c>
      <c r="AD132" s="3">
        <f>IF(AD$3=0,0,INDEX(Sheet1!RawDataCols,$C132,AD$5)*$R132)</f>
        <v>0</v>
      </c>
      <c r="AE132" s="3">
        <f>IF(AE$3=0,0,INDEX(Sheet1!RawDataCols,$C132,AE$5)*$R132)</f>
        <v>0</v>
      </c>
      <c r="AF132" s="3">
        <f>IF(AF$3=0,0,INDEX(Sheet1!RawDataCols,$C132,AF$5)*$R132)</f>
        <v>0</v>
      </c>
      <c r="AG132" s="3">
        <f>IF(AG$3=0,0,INDEX(Sheet1!RawDataCols,$C132,AG$5)*$R132)</f>
        <v>0</v>
      </c>
      <c r="AH132" s="3">
        <f>IF(AH$3=0,0,INDEX(Sheet1!RawDataCols,$C132,AH$5)*$R132)</f>
        <v>0</v>
      </c>
      <c r="AI132" s="3">
        <f>IF(AI$3=0,0,INDEX(Sheet1!RawDataCols,$C132,AI$5)*$R132)</f>
        <v>0</v>
      </c>
      <c r="AJ132" s="3">
        <f>IF(AJ$3=0,0,INDEX(Sheet1!RawDataCols,$C132,AJ$5)*$R132)</f>
        <v>0</v>
      </c>
      <c r="AK132" s="3">
        <f>IF(AK$3=0,0,INDEX(Sheet1!RawDataCols,$C132,AK$5)*$R132)</f>
        <v>0</v>
      </c>
      <c r="AL132" s="3">
        <f>IF(AL$3=0,0,INDEX(Sheet1!RawDataCols,$C132,AL$5)*$R132)</f>
        <v>0</v>
      </c>
      <c r="AM132" s="3">
        <f>IF(AM$3=0,0,INDEX(Sheet1!RawDataCols,$C132,AM$5)*$R132)</f>
        <v>109.09</v>
      </c>
      <c r="AN132" s="3">
        <f>IF(AN$3=0,0,INDEX(Sheet1!RawDataCols,$C132,AN$5)*$R132)</f>
        <v>0</v>
      </c>
      <c r="AO132" s="3">
        <f>IF(AO$3=0,0,INDEX(Sheet1!RawDataCols,$C132,AO$5)*$R132)</f>
        <v>0</v>
      </c>
      <c r="AP132" s="3">
        <f>IF(AP$3=0,0,INDEX(Sheet1!RawDataCols,$C132,AP$5)*$R132)</f>
        <v>0</v>
      </c>
      <c r="AQ132" s="3">
        <f>IF(AQ$3=0,0,INDEX(Sheet1!RawDataCols,$C132,AQ$5)*$R132)</f>
        <v>0</v>
      </c>
      <c r="AR132" s="3">
        <f>IF(AR$3=0,0,INDEX(Sheet1!RawDataCols,$C132,AR$5)*$R132)</f>
        <v>0</v>
      </c>
      <c r="AS132" s="3">
        <f>IF(AS$3=0,0,INDEX(Sheet1!RawDataCols,$C132,AS$5)*$R132)</f>
        <v>0</v>
      </c>
      <c r="AT132" s="3">
        <f>IF(AT$3=0,0,INDEX(Sheet1!RawDataCols,$C132,AT$5)*$R132)</f>
        <v>0</v>
      </c>
      <c r="AU132" s="3">
        <f>IF(AU$3=0,0,INDEX(Sheet1!RawDataCols,$C132,AU$5)*$R132)</f>
        <v>0</v>
      </c>
      <c r="AV132" s="3">
        <f>IF(AV$3=0,0,INDEX(Sheet1!RawDataCols,$C132,AV$5)*$R132)</f>
        <v>-2109.09</v>
      </c>
      <c r="AW132" s="3">
        <f>IF(AW$3=0,0,INDEX(Sheet1!RawDataCols,$C132,AW$5)*$R132)</f>
        <v>0</v>
      </c>
      <c r="AX132" s="3">
        <f>IF(AX$3=0,0,INDEX(Sheet1!RawDataCols,$C132,AX$5)*$R132)</f>
        <v>0</v>
      </c>
      <c r="AY132" s="3">
        <f>IF(AY$3=0,0,INDEX(Sheet1!RawDataCols,$C132,AY$5)*$R132)</f>
        <v>0</v>
      </c>
      <c r="AZ132" s="3">
        <f>IF(AZ$3=0,0,INDEX(Sheet1!RawDataCols,$C132,AZ$5)*$R132)</f>
        <v>0</v>
      </c>
      <c r="BA132" s="3">
        <f>IF(BA$3=0,0,INDEX(Sheet1!RawDataCols,$C132,BA$5)*$R132)</f>
        <v>0</v>
      </c>
      <c r="BB132" s="3">
        <f>IF(BB$3=0,0,INDEX(Sheet1!RawDataCols,$C132,BB$5)*$R132)</f>
        <v>0</v>
      </c>
      <c r="BC132" s="3">
        <f>IF(BC$3=0,0,INDEX(Sheet1!RawDataCols,$C132,BC$5)*$R132)</f>
        <v>0</v>
      </c>
      <c r="BD132" s="3">
        <f>IF(BD$3=0,0,INDEX(Sheet1!RawDataCols,$C132,BD$5)*$R132)</f>
        <v>0</v>
      </c>
      <c r="BE132" s="3">
        <f>IF(BE$3=0,0,INDEX(Sheet1!RawDataCols,$C132,BE$5)*$R132)</f>
        <v>0</v>
      </c>
      <c r="BF132" s="3">
        <f>IF(BF$3=0,0,INDEX(Sheet1!RawDataCols,$C132,BF$5)*$R132)</f>
        <v>0</v>
      </c>
      <c r="BG132" s="179">
        <f>IF(BG$3=0,0,INDEX(Sheet1!RawDataCols,$C132,BG$5)*$R132)</f>
        <v>0</v>
      </c>
      <c r="BH132" s="33">
        <f t="shared" si="37"/>
        <v>0</v>
      </c>
      <c r="BI132" s="33">
        <f t="shared" si="38"/>
        <v>0</v>
      </c>
      <c r="BJ132" s="33">
        <f t="shared" si="39"/>
        <v>2000</v>
      </c>
      <c r="BK132" s="3">
        <f>IF(BK$3=0,0,INDEX(Sheet1!RawDataCols,$C132,BK$5)*$R132)</f>
        <v>0</v>
      </c>
      <c r="BL132" s="3">
        <f>IF(BL$3=0,0,INDEX(Sheet1!RawDataCols,$C132,BL$5)*$R132)</f>
        <v>250</v>
      </c>
      <c r="BM132" s="3">
        <f>IF(BM$3=0,0,INDEX(Sheet1!RawDataCols,$C132,BM$5)*$R132)</f>
        <v>250</v>
      </c>
      <c r="BN132" s="3">
        <f>IF(BN$3=0,0,INDEX(Sheet1!RawDataCols,$C132,BN$5)*$R132)</f>
        <v>250</v>
      </c>
      <c r="BO132" s="3">
        <f>IF(BO$3=0,0,INDEX(Sheet1!RawDataCols,$C132,BO$5)*$R132)</f>
        <v>250</v>
      </c>
      <c r="BP132" s="3">
        <f>IF(BP$3=0,0,INDEX(Sheet1!RawDataCols,$C132,BP$5)*$R132)</f>
        <v>2000</v>
      </c>
      <c r="BQ132" s="3">
        <f t="shared" si="40"/>
        <v>2000</v>
      </c>
      <c r="BR132" s="3">
        <f t="shared" si="41"/>
        <v>2000</v>
      </c>
      <c r="BS132" s="3">
        <f t="shared" si="42"/>
        <v>2109.09</v>
      </c>
      <c r="BT132" s="3">
        <f t="shared" si="43"/>
        <v>0</v>
      </c>
      <c r="BU132" s="3" t="str">
        <f>INDEX(Sheet1!$BS$2:$BS$1000,MATCH($A132,Sheet1!$A$2:$A$1000,0))</f>
        <v>23</v>
      </c>
      <c r="BV132" s="3">
        <f>INDEX(Sheet1!$BT$2:$BT$1000,MATCH($A132,Sheet1!$A$2:$A$1000,0))</f>
        <v>0</v>
      </c>
    </row>
    <row r="133" spans="1:74" x14ac:dyDescent="0.2">
      <c r="A133" s="11" t="s">
        <v>660</v>
      </c>
      <c r="B133" s="3">
        <f>MATCH($A133,Sheet1!ACCOUNTNO,0)</f>
        <v>162</v>
      </c>
      <c r="C133" s="3">
        <f t="shared" si="34"/>
        <v>162</v>
      </c>
      <c r="D133" s="3" t="str">
        <f>IF(D$3=0,0,INDEX(Sheet1!RawDataCols,$C133,D$5))</f>
        <v>61260G12</v>
      </c>
      <c r="E133" s="3" t="str">
        <f>IF(E$3=0,0,INDEX(Sheet1!RawDataCols,$C133,E$5))</f>
        <v xml:space="preserve">61260          </v>
      </c>
      <c r="F133" s="3" t="str">
        <f>IF(F$3=0,0,INDEX(Sheet1!RawDataCols,$C133,F$5))</f>
        <v xml:space="preserve">G12            </v>
      </c>
      <c r="G133" s="3" t="str">
        <f>IF(G$3=0,0,INDEX(Sheet1!RawDataCols,$C133,G$5))</f>
        <v xml:space="preserve">               </v>
      </c>
      <c r="H133" s="3" t="str">
        <f>IF(H$3=0,0,INDEX(Sheet1!RawDataCols,$C133,H$5))</f>
        <v xml:space="preserve">               </v>
      </c>
      <c r="I133" s="3" t="str">
        <f>IF(I$3=0,0,INDEX(Sheet1!RawDataCols,$C133,I$5))</f>
        <v xml:space="preserve">               </v>
      </c>
      <c r="J133" s="3" t="str">
        <f>IF(J$3=0,0,INDEX(Sheet1!RawDataCols,$C133,J$5))</f>
        <v xml:space="preserve">               </v>
      </c>
      <c r="K133" s="3" t="str">
        <f>IF(K$3=0,0,INDEX(Sheet1!RawDataCols,$C133,K$5))</f>
        <v xml:space="preserve">               </v>
      </c>
      <c r="L133" s="3" t="str">
        <f>IF(L$3=0,0,INDEX(Sheet1!RawDataCols,$C133,L$5))</f>
        <v xml:space="preserve">               </v>
      </c>
      <c r="M133" s="3" t="str">
        <f>IF(M$3=0,0,INDEX(Sheet1!RawDataCols,$C133,M$5))</f>
        <v xml:space="preserve">F012  </v>
      </c>
      <c r="N133" s="3" t="str">
        <f>IF(N$3=0,0,INDEX(Sheet1!RawDataCols,$C133,N$5))</f>
        <v>Office Furniture-TAR</v>
      </c>
      <c r="O133" s="3">
        <f>INDEX(Sheet1!RawDataCols,$C133,O$5)</f>
        <v>24</v>
      </c>
      <c r="P133" s="3" t="str">
        <f>INDEX(Sheet1!RawDataCols,$C133,P$5)</f>
        <v>Fixed Assets</v>
      </c>
      <c r="Q133" s="3" t="str">
        <f>IF(Q$3=0,0,INDEX(Sheet1!RawDataCols,$C133,Q$5))</f>
        <v>B</v>
      </c>
      <c r="R133" s="3">
        <f t="shared" si="35"/>
        <v>1</v>
      </c>
      <c r="S133" s="3">
        <f t="shared" si="36"/>
        <v>-1</v>
      </c>
      <c r="T133" s="3">
        <f>IF(T$3=0,0,INDEX(Sheet1!RawDataCols,$C133,T$5)*$R133)</f>
        <v>24943.919999999998</v>
      </c>
      <c r="U133" s="3">
        <f>IF(U$3=0,0,INDEX(Sheet1!RawDataCols,$C133,U$5)*$R133)</f>
        <v>0</v>
      </c>
      <c r="V133" s="3">
        <f>IF(V$3=0,0,INDEX(Sheet1!RawDataCols,$C133,V$5)*$R133)</f>
        <v>0</v>
      </c>
      <c r="W133" s="3">
        <f>IF(W$3=0,0,INDEX(Sheet1!RawDataCols,$C133,W$5)*$R133)</f>
        <v>0</v>
      </c>
      <c r="X133" s="3">
        <f>IF(X$3=0,0,INDEX(Sheet1!RawDataCols,$C133,X$5)*$R133)</f>
        <v>0</v>
      </c>
      <c r="Y133" s="3">
        <f>IF(Y$3=0,0,INDEX(Sheet1!RawDataCols,$C133,Y$5)*$R133)</f>
        <v>0</v>
      </c>
      <c r="Z133" s="3">
        <f>IF(Z$3=0,0,INDEX(Sheet1!RawDataCols,$C133,Z$5)*$R133)</f>
        <v>0</v>
      </c>
      <c r="AA133" s="3">
        <f>IF(AA$3=0,0,INDEX(Sheet1!RawDataCols,$C133,AA$5)*$R133)</f>
        <v>0</v>
      </c>
      <c r="AB133" s="3">
        <f>IF(AB$3=0,0,INDEX(Sheet1!RawDataCols,$C133,AB$5)*$R133)</f>
        <v>0</v>
      </c>
      <c r="AC133" s="3">
        <f>IF(AC$3=0,0,INDEX(Sheet1!RawDataCols,$C133,AC$5)*$R133)</f>
        <v>0</v>
      </c>
      <c r="AD133" s="3">
        <f>IF(AD$3=0,0,INDEX(Sheet1!RawDataCols,$C133,AD$5)*$R133)</f>
        <v>0</v>
      </c>
      <c r="AE133" s="3">
        <f>IF(AE$3=0,0,INDEX(Sheet1!RawDataCols,$C133,AE$5)*$R133)</f>
        <v>0</v>
      </c>
      <c r="AF133" s="3">
        <f>IF(AF$3=0,0,INDEX(Sheet1!RawDataCols,$C133,AF$5)*$R133)</f>
        <v>0</v>
      </c>
      <c r="AG133" s="3">
        <f>IF(AG$3=0,0,INDEX(Sheet1!RawDataCols,$C133,AG$5)*$R133)</f>
        <v>0</v>
      </c>
      <c r="AH133" s="3">
        <f>IF(AH$3=0,0,INDEX(Sheet1!RawDataCols,$C133,AH$5)*$R133)</f>
        <v>0</v>
      </c>
      <c r="AI133" s="3">
        <f>IF(AI$3=0,0,INDEX(Sheet1!RawDataCols,$C133,AI$5)*$R133)</f>
        <v>0</v>
      </c>
      <c r="AJ133" s="3">
        <f>IF(AJ$3=0,0,INDEX(Sheet1!RawDataCols,$C133,AJ$5)*$R133)</f>
        <v>0</v>
      </c>
      <c r="AK133" s="3">
        <f>IF(AK$3=0,0,INDEX(Sheet1!RawDataCols,$C133,AK$5)*$R133)</f>
        <v>0</v>
      </c>
      <c r="AL133" s="3">
        <f>IF(AL$3=0,0,INDEX(Sheet1!RawDataCols,$C133,AL$5)*$R133)</f>
        <v>0</v>
      </c>
      <c r="AM133" s="3">
        <f>IF(AM$3=0,0,INDEX(Sheet1!RawDataCols,$C133,AM$5)*$R133)</f>
        <v>0</v>
      </c>
      <c r="AN133" s="3">
        <f>IF(AN$3=0,0,INDEX(Sheet1!RawDataCols,$C133,AN$5)*$R133)</f>
        <v>0</v>
      </c>
      <c r="AO133" s="3">
        <f>IF(AO$3=0,0,INDEX(Sheet1!RawDataCols,$C133,AO$5)*$R133)</f>
        <v>0</v>
      </c>
      <c r="AP133" s="3">
        <f>IF(AP$3=0,0,INDEX(Sheet1!RawDataCols,$C133,AP$5)*$R133)</f>
        <v>0</v>
      </c>
      <c r="AQ133" s="3">
        <f>IF(AQ$3=0,0,INDEX(Sheet1!RawDataCols,$C133,AQ$5)*$R133)</f>
        <v>0</v>
      </c>
      <c r="AR133" s="3">
        <f>IF(AR$3=0,0,INDEX(Sheet1!RawDataCols,$C133,AR$5)*$R133)</f>
        <v>0</v>
      </c>
      <c r="AS133" s="3">
        <f>IF(AS$3=0,0,INDEX(Sheet1!RawDataCols,$C133,AS$5)*$R133)</f>
        <v>0</v>
      </c>
      <c r="AT133" s="3">
        <f>IF(AT$3=0,0,INDEX(Sheet1!RawDataCols,$C133,AT$5)*$R133)</f>
        <v>0</v>
      </c>
      <c r="AU133" s="3">
        <f>IF(AU$3=0,0,INDEX(Sheet1!RawDataCols,$C133,AU$5)*$R133)</f>
        <v>0</v>
      </c>
      <c r="AV133" s="3">
        <f>IF(AV$3=0,0,INDEX(Sheet1!RawDataCols,$C133,AV$5)*$R133)</f>
        <v>-24943.919999999998</v>
      </c>
      <c r="AW133" s="3">
        <f>IF(AW$3=0,0,INDEX(Sheet1!RawDataCols,$C133,AW$5)*$R133)</f>
        <v>0</v>
      </c>
      <c r="AX133" s="3">
        <f>IF(AX$3=0,0,INDEX(Sheet1!RawDataCols,$C133,AX$5)*$R133)</f>
        <v>0</v>
      </c>
      <c r="AY133" s="3">
        <f>IF(AY$3=0,0,INDEX(Sheet1!RawDataCols,$C133,AY$5)*$R133)</f>
        <v>0</v>
      </c>
      <c r="AZ133" s="3">
        <f>IF(AZ$3=0,0,INDEX(Sheet1!RawDataCols,$C133,AZ$5)*$R133)</f>
        <v>0</v>
      </c>
      <c r="BA133" s="3">
        <f>IF(BA$3=0,0,INDEX(Sheet1!RawDataCols,$C133,BA$5)*$R133)</f>
        <v>0</v>
      </c>
      <c r="BB133" s="3">
        <f>IF(BB$3=0,0,INDEX(Sheet1!RawDataCols,$C133,BB$5)*$R133)</f>
        <v>0</v>
      </c>
      <c r="BC133" s="3">
        <f>IF(BC$3=0,0,INDEX(Sheet1!RawDataCols,$C133,BC$5)*$R133)</f>
        <v>0</v>
      </c>
      <c r="BD133" s="3">
        <f>IF(BD$3=0,0,INDEX(Sheet1!RawDataCols,$C133,BD$5)*$R133)</f>
        <v>0</v>
      </c>
      <c r="BE133" s="3">
        <f>IF(BE$3=0,0,INDEX(Sheet1!RawDataCols,$C133,BE$5)*$R133)</f>
        <v>0</v>
      </c>
      <c r="BF133" s="3">
        <f>IF(BF$3=0,0,INDEX(Sheet1!RawDataCols,$C133,BF$5)*$R133)</f>
        <v>0</v>
      </c>
      <c r="BG133" s="179">
        <f>IF(BG$3=0,0,INDEX(Sheet1!RawDataCols,$C133,BG$5)*$R133)</f>
        <v>0</v>
      </c>
      <c r="BH133" s="33">
        <f t="shared" si="37"/>
        <v>0</v>
      </c>
      <c r="BI133" s="33">
        <f t="shared" si="38"/>
        <v>0</v>
      </c>
      <c r="BJ133" s="33">
        <f t="shared" si="39"/>
        <v>24943.919999999998</v>
      </c>
      <c r="BK133" s="3">
        <f>IF(BK$3=0,0,INDEX(Sheet1!RawDataCols,$C133,BK$5)*$R133)</f>
        <v>0</v>
      </c>
      <c r="BL133" s="3">
        <f>IF(BL$3=0,0,INDEX(Sheet1!RawDataCols,$C133,BL$5)*$R133)</f>
        <v>3117.99</v>
      </c>
      <c r="BM133" s="3">
        <f>IF(BM$3=0,0,INDEX(Sheet1!RawDataCols,$C133,BM$5)*$R133)</f>
        <v>3117.99</v>
      </c>
      <c r="BN133" s="3">
        <f>IF(BN$3=0,0,INDEX(Sheet1!RawDataCols,$C133,BN$5)*$R133)</f>
        <v>3077.7624999999998</v>
      </c>
      <c r="BO133" s="3">
        <f>IF(BO$3=0,0,INDEX(Sheet1!RawDataCols,$C133,BO$5)*$R133)</f>
        <v>3077.7624999999998</v>
      </c>
      <c r="BP133" s="3">
        <f>IF(BP$3=0,0,INDEX(Sheet1!RawDataCols,$C133,BP$5)*$R133)</f>
        <v>24943.919999999998</v>
      </c>
      <c r="BQ133" s="3">
        <f t="shared" si="40"/>
        <v>24943.919999999998</v>
      </c>
      <c r="BR133" s="3">
        <f t="shared" si="41"/>
        <v>24943.919999999998</v>
      </c>
      <c r="BS133" s="3">
        <f t="shared" si="42"/>
        <v>24943.919999999998</v>
      </c>
      <c r="BT133" s="3">
        <f t="shared" si="43"/>
        <v>0</v>
      </c>
      <c r="BU133" s="3" t="str">
        <f>INDEX(Sheet1!$BS$2:$BS$1000,MATCH($A133,Sheet1!$A$2:$A$1000,0))</f>
        <v>23</v>
      </c>
      <c r="BV133" s="3">
        <f>INDEX(Sheet1!$BT$2:$BT$1000,MATCH($A133,Sheet1!$A$2:$A$1000,0))</f>
        <v>0</v>
      </c>
    </row>
    <row r="134" spans="1:74" x14ac:dyDescent="0.2">
      <c r="A134" s="11" t="s">
        <v>661</v>
      </c>
      <c r="B134" s="3">
        <f>MATCH($A134,Sheet1!ACCOUNTNO,0)</f>
        <v>164</v>
      </c>
      <c r="C134" s="3">
        <f t="shared" si="34"/>
        <v>164</v>
      </c>
      <c r="D134" s="3" t="str">
        <f>IF(D$3=0,0,INDEX(Sheet1!RawDataCols,$C134,D$5))</f>
        <v>61300G12</v>
      </c>
      <c r="E134" s="3" t="str">
        <f>IF(E$3=0,0,INDEX(Sheet1!RawDataCols,$C134,E$5))</f>
        <v xml:space="preserve">61300          </v>
      </c>
      <c r="F134" s="3" t="str">
        <f>IF(F$3=0,0,INDEX(Sheet1!RawDataCols,$C134,F$5))</f>
        <v xml:space="preserve">G12            </v>
      </c>
      <c r="G134" s="3" t="str">
        <f>IF(G$3=0,0,INDEX(Sheet1!RawDataCols,$C134,G$5))</f>
        <v xml:space="preserve">               </v>
      </c>
      <c r="H134" s="3" t="str">
        <f>IF(H$3=0,0,INDEX(Sheet1!RawDataCols,$C134,H$5))</f>
        <v xml:space="preserve">               </v>
      </c>
      <c r="I134" s="3" t="str">
        <f>IF(I$3=0,0,INDEX(Sheet1!RawDataCols,$C134,I$5))</f>
        <v xml:space="preserve">               </v>
      </c>
      <c r="J134" s="3" t="str">
        <f>IF(J$3=0,0,INDEX(Sheet1!RawDataCols,$C134,J$5))</f>
        <v xml:space="preserve">               </v>
      </c>
      <c r="K134" s="3" t="str">
        <f>IF(K$3=0,0,INDEX(Sheet1!RawDataCols,$C134,K$5))</f>
        <v xml:space="preserve">               </v>
      </c>
      <c r="L134" s="3" t="str">
        <f>IF(L$3=0,0,INDEX(Sheet1!RawDataCols,$C134,L$5))</f>
        <v xml:space="preserve">               </v>
      </c>
      <c r="M134" s="3" t="str">
        <f>IF(M$3=0,0,INDEX(Sheet1!RawDataCols,$C134,M$5))</f>
        <v xml:space="preserve">F012  </v>
      </c>
      <c r="N134" s="3" t="str">
        <f>IF(N$3=0,0,INDEX(Sheet1!RawDataCols,$C134,N$5))</f>
        <v>Low Value Pool - Current-TAR</v>
      </c>
      <c r="O134" s="3">
        <f>INDEX(Sheet1!RawDataCols,$C134,O$5)</f>
        <v>24</v>
      </c>
      <c r="P134" s="3" t="str">
        <f>INDEX(Sheet1!RawDataCols,$C134,P$5)</f>
        <v>Fixed Assets</v>
      </c>
      <c r="Q134" s="3" t="str">
        <f>IF(Q$3=0,0,INDEX(Sheet1!RawDataCols,$C134,Q$5))</f>
        <v>B</v>
      </c>
      <c r="R134" s="3">
        <f t="shared" si="35"/>
        <v>1</v>
      </c>
      <c r="S134" s="3">
        <f t="shared" si="36"/>
        <v>-1</v>
      </c>
      <c r="T134" s="3">
        <f>IF(T$3=0,0,INDEX(Sheet1!RawDataCols,$C134,T$5)*$R134)</f>
        <v>665.16</v>
      </c>
      <c r="U134" s="3">
        <f>IF(U$3=0,0,INDEX(Sheet1!RawDataCols,$C134,U$5)*$R134)</f>
        <v>0</v>
      </c>
      <c r="V134" s="3">
        <f>IF(V$3=0,0,INDEX(Sheet1!RawDataCols,$C134,V$5)*$R134)</f>
        <v>0</v>
      </c>
      <c r="W134" s="3">
        <f>IF(W$3=0,0,INDEX(Sheet1!RawDataCols,$C134,W$5)*$R134)</f>
        <v>0</v>
      </c>
      <c r="X134" s="3">
        <f>IF(X$3=0,0,INDEX(Sheet1!RawDataCols,$C134,X$5)*$R134)</f>
        <v>0</v>
      </c>
      <c r="Y134" s="3">
        <f>IF(Y$3=0,0,INDEX(Sheet1!RawDataCols,$C134,Y$5)*$R134)</f>
        <v>0</v>
      </c>
      <c r="Z134" s="3">
        <f>IF(Z$3=0,0,INDEX(Sheet1!RawDataCols,$C134,Z$5)*$R134)</f>
        <v>0</v>
      </c>
      <c r="AA134" s="3">
        <f>IF(AA$3=0,0,INDEX(Sheet1!RawDataCols,$C134,AA$5)*$R134)</f>
        <v>0</v>
      </c>
      <c r="AB134" s="3">
        <f>IF(AB$3=0,0,INDEX(Sheet1!RawDataCols,$C134,AB$5)*$R134)</f>
        <v>0</v>
      </c>
      <c r="AC134" s="3">
        <f>IF(AC$3=0,0,INDEX(Sheet1!RawDataCols,$C134,AC$5)*$R134)</f>
        <v>0</v>
      </c>
      <c r="AD134" s="3">
        <f>IF(AD$3=0,0,INDEX(Sheet1!RawDataCols,$C134,AD$5)*$R134)</f>
        <v>0</v>
      </c>
      <c r="AE134" s="3">
        <f>IF(AE$3=0,0,INDEX(Sheet1!RawDataCols,$C134,AE$5)*$R134)</f>
        <v>0</v>
      </c>
      <c r="AF134" s="3">
        <f>IF(AF$3=0,0,INDEX(Sheet1!RawDataCols,$C134,AF$5)*$R134)</f>
        <v>0</v>
      </c>
      <c r="AG134" s="3">
        <f>IF(AG$3=0,0,INDEX(Sheet1!RawDataCols,$C134,AG$5)*$R134)</f>
        <v>0</v>
      </c>
      <c r="AH134" s="3">
        <f>IF(AH$3=0,0,INDEX(Sheet1!RawDataCols,$C134,AH$5)*$R134)</f>
        <v>0</v>
      </c>
      <c r="AI134" s="3">
        <f>IF(AI$3=0,0,INDEX(Sheet1!RawDataCols,$C134,AI$5)*$R134)</f>
        <v>0</v>
      </c>
      <c r="AJ134" s="3">
        <f>IF(AJ$3=0,0,INDEX(Sheet1!RawDataCols,$C134,AJ$5)*$R134)</f>
        <v>0</v>
      </c>
      <c r="AK134" s="3">
        <f>IF(AK$3=0,0,INDEX(Sheet1!RawDataCols,$C134,AK$5)*$R134)</f>
        <v>0</v>
      </c>
      <c r="AL134" s="3">
        <f>IF(AL$3=0,0,INDEX(Sheet1!RawDataCols,$C134,AL$5)*$R134)</f>
        <v>0</v>
      </c>
      <c r="AM134" s="3">
        <f>IF(AM$3=0,0,INDEX(Sheet1!RawDataCols,$C134,AM$5)*$R134)</f>
        <v>0</v>
      </c>
      <c r="AN134" s="3">
        <f>IF(AN$3=0,0,INDEX(Sheet1!RawDataCols,$C134,AN$5)*$R134)</f>
        <v>0</v>
      </c>
      <c r="AO134" s="3">
        <f>IF(AO$3=0,0,INDEX(Sheet1!RawDataCols,$C134,AO$5)*$R134)</f>
        <v>0</v>
      </c>
      <c r="AP134" s="3">
        <f>IF(AP$3=0,0,INDEX(Sheet1!RawDataCols,$C134,AP$5)*$R134)</f>
        <v>0</v>
      </c>
      <c r="AQ134" s="3">
        <f>IF(AQ$3=0,0,INDEX(Sheet1!RawDataCols,$C134,AQ$5)*$R134)</f>
        <v>0</v>
      </c>
      <c r="AR134" s="3">
        <f>IF(AR$3=0,0,INDEX(Sheet1!RawDataCols,$C134,AR$5)*$R134)</f>
        <v>0</v>
      </c>
      <c r="AS134" s="3">
        <f>IF(AS$3=0,0,INDEX(Sheet1!RawDataCols,$C134,AS$5)*$R134)</f>
        <v>0</v>
      </c>
      <c r="AT134" s="3">
        <f>IF(AT$3=0,0,INDEX(Sheet1!RawDataCols,$C134,AT$5)*$R134)</f>
        <v>0</v>
      </c>
      <c r="AU134" s="3">
        <f>IF(AU$3=0,0,INDEX(Sheet1!RawDataCols,$C134,AU$5)*$R134)</f>
        <v>0</v>
      </c>
      <c r="AV134" s="3">
        <f>IF(AV$3=0,0,INDEX(Sheet1!RawDataCols,$C134,AV$5)*$R134)</f>
        <v>-665.16</v>
      </c>
      <c r="AW134" s="3">
        <f>IF(AW$3=0,0,INDEX(Sheet1!RawDataCols,$C134,AW$5)*$R134)</f>
        <v>0</v>
      </c>
      <c r="AX134" s="3">
        <f>IF(AX$3=0,0,INDEX(Sheet1!RawDataCols,$C134,AX$5)*$R134)</f>
        <v>0</v>
      </c>
      <c r="AY134" s="3">
        <f>IF(AY$3=0,0,INDEX(Sheet1!RawDataCols,$C134,AY$5)*$R134)</f>
        <v>0</v>
      </c>
      <c r="AZ134" s="3">
        <f>IF(AZ$3=0,0,INDEX(Sheet1!RawDataCols,$C134,AZ$5)*$R134)</f>
        <v>0</v>
      </c>
      <c r="BA134" s="3">
        <f>IF(BA$3=0,0,INDEX(Sheet1!RawDataCols,$C134,BA$5)*$R134)</f>
        <v>0</v>
      </c>
      <c r="BB134" s="3">
        <f>IF(BB$3=0,0,INDEX(Sheet1!RawDataCols,$C134,BB$5)*$R134)</f>
        <v>0</v>
      </c>
      <c r="BC134" s="3">
        <f>IF(BC$3=0,0,INDEX(Sheet1!RawDataCols,$C134,BC$5)*$R134)</f>
        <v>0</v>
      </c>
      <c r="BD134" s="3">
        <f>IF(BD$3=0,0,INDEX(Sheet1!RawDataCols,$C134,BD$5)*$R134)</f>
        <v>0</v>
      </c>
      <c r="BE134" s="3">
        <f>IF(BE$3=0,0,INDEX(Sheet1!RawDataCols,$C134,BE$5)*$R134)</f>
        <v>0</v>
      </c>
      <c r="BF134" s="3">
        <f>IF(BF$3=0,0,INDEX(Sheet1!RawDataCols,$C134,BF$5)*$R134)</f>
        <v>0</v>
      </c>
      <c r="BG134" s="179">
        <f>IF(BG$3=0,0,INDEX(Sheet1!RawDataCols,$C134,BG$5)*$R134)</f>
        <v>0</v>
      </c>
      <c r="BH134" s="33">
        <f t="shared" si="37"/>
        <v>0</v>
      </c>
      <c r="BI134" s="33">
        <f t="shared" si="38"/>
        <v>0</v>
      </c>
      <c r="BJ134" s="33">
        <f t="shared" si="39"/>
        <v>665.16</v>
      </c>
      <c r="BK134" s="3">
        <f>IF(BK$3=0,0,INDEX(Sheet1!RawDataCols,$C134,BK$5)*$R134)</f>
        <v>0</v>
      </c>
      <c r="BL134" s="3">
        <f>IF(BL$3=0,0,INDEX(Sheet1!RawDataCols,$C134,BL$5)*$R134)</f>
        <v>83.144999999999996</v>
      </c>
      <c r="BM134" s="3">
        <f>IF(BM$3=0,0,INDEX(Sheet1!RawDataCols,$C134,BM$5)*$R134)</f>
        <v>83.144999999999996</v>
      </c>
      <c r="BN134" s="3">
        <f>IF(BN$3=0,0,INDEX(Sheet1!RawDataCols,$C134,BN$5)*$R134)</f>
        <v>83.144999999999996</v>
      </c>
      <c r="BO134" s="3">
        <f>IF(BO$3=0,0,INDEX(Sheet1!RawDataCols,$C134,BO$5)*$R134)</f>
        <v>83.144999999999996</v>
      </c>
      <c r="BP134" s="3">
        <f>IF(BP$3=0,0,INDEX(Sheet1!RawDataCols,$C134,BP$5)*$R134)</f>
        <v>665.16</v>
      </c>
      <c r="BQ134" s="3">
        <f t="shared" si="40"/>
        <v>665.16</v>
      </c>
      <c r="BR134" s="3">
        <f t="shared" si="41"/>
        <v>665.16</v>
      </c>
      <c r="BS134" s="3">
        <f t="shared" si="42"/>
        <v>665.16</v>
      </c>
      <c r="BT134" s="3">
        <f t="shared" si="43"/>
        <v>0</v>
      </c>
      <c r="BU134" s="3" t="str">
        <f>INDEX(Sheet1!$BS$2:$BS$1000,MATCH($A134,Sheet1!$A$2:$A$1000,0))</f>
        <v>23</v>
      </c>
      <c r="BV134" s="3">
        <f>INDEX(Sheet1!$BT$2:$BT$1000,MATCH($A134,Sheet1!$A$2:$A$1000,0))</f>
        <v>0</v>
      </c>
    </row>
    <row r="135" spans="1:74" x14ac:dyDescent="0.2">
      <c r="A135" s="11" t="s">
        <v>662</v>
      </c>
      <c r="B135" s="3">
        <f>MATCH($A135,Sheet1!ACCOUNTNO,0)</f>
        <v>165</v>
      </c>
      <c r="C135" s="3">
        <f t="shared" si="34"/>
        <v>165</v>
      </c>
      <c r="D135" s="3" t="str">
        <f>IF(D$3=0,0,INDEX(Sheet1!RawDataCols,$C135,D$5))</f>
        <v>61320G12</v>
      </c>
      <c r="E135" s="3" t="str">
        <f>IF(E$3=0,0,INDEX(Sheet1!RawDataCols,$C135,E$5))</f>
        <v xml:space="preserve">61320          </v>
      </c>
      <c r="F135" s="3" t="str">
        <f>IF(F$3=0,0,INDEX(Sheet1!RawDataCols,$C135,F$5))</f>
        <v xml:space="preserve">G12            </v>
      </c>
      <c r="G135" s="3" t="str">
        <f>IF(G$3=0,0,INDEX(Sheet1!RawDataCols,$C135,G$5))</f>
        <v xml:space="preserve">               </v>
      </c>
      <c r="H135" s="3" t="str">
        <f>IF(H$3=0,0,INDEX(Sheet1!RawDataCols,$C135,H$5))</f>
        <v xml:space="preserve">               </v>
      </c>
      <c r="I135" s="3" t="str">
        <f>IF(I$3=0,0,INDEX(Sheet1!RawDataCols,$C135,I$5))</f>
        <v xml:space="preserve">               </v>
      </c>
      <c r="J135" s="3" t="str">
        <f>IF(J$3=0,0,INDEX(Sheet1!RawDataCols,$C135,J$5))</f>
        <v xml:space="preserve">               </v>
      </c>
      <c r="K135" s="3" t="str">
        <f>IF(K$3=0,0,INDEX(Sheet1!RawDataCols,$C135,K$5))</f>
        <v xml:space="preserve">               </v>
      </c>
      <c r="L135" s="3" t="str">
        <f>IF(L$3=0,0,INDEX(Sheet1!RawDataCols,$C135,L$5))</f>
        <v xml:space="preserve">               </v>
      </c>
      <c r="M135" s="3" t="str">
        <f>IF(M$3=0,0,INDEX(Sheet1!RawDataCols,$C135,M$5))</f>
        <v xml:space="preserve">F012  </v>
      </c>
      <c r="N135" s="3" t="str">
        <f>IF(N$3=0,0,INDEX(Sheet1!RawDataCols,$C135,N$5))</f>
        <v>Low Value Pool - Previous Years-TAR</v>
      </c>
      <c r="O135" s="3">
        <f>INDEX(Sheet1!RawDataCols,$C135,O$5)</f>
        <v>24</v>
      </c>
      <c r="P135" s="3" t="str">
        <f>INDEX(Sheet1!RawDataCols,$C135,P$5)</f>
        <v>Fixed Assets</v>
      </c>
      <c r="Q135" s="3" t="str">
        <f>IF(Q$3=0,0,INDEX(Sheet1!RawDataCols,$C135,Q$5))</f>
        <v>B</v>
      </c>
      <c r="R135" s="3">
        <f t="shared" si="35"/>
        <v>1</v>
      </c>
      <c r="S135" s="3">
        <f t="shared" si="36"/>
        <v>-1</v>
      </c>
      <c r="T135" s="3">
        <f>IF(T$3=0,0,INDEX(Sheet1!RawDataCols,$C135,T$5)*$R135)</f>
        <v>243.64</v>
      </c>
      <c r="U135" s="3">
        <f>IF(U$3=0,0,INDEX(Sheet1!RawDataCols,$C135,U$5)*$R135)</f>
        <v>0</v>
      </c>
      <c r="V135" s="3">
        <f>IF(V$3=0,0,INDEX(Sheet1!RawDataCols,$C135,V$5)*$R135)</f>
        <v>0</v>
      </c>
      <c r="W135" s="3">
        <f>IF(W$3=0,0,INDEX(Sheet1!RawDataCols,$C135,W$5)*$R135)</f>
        <v>0</v>
      </c>
      <c r="X135" s="3">
        <f>IF(X$3=0,0,INDEX(Sheet1!RawDataCols,$C135,X$5)*$R135)</f>
        <v>0</v>
      </c>
      <c r="Y135" s="3">
        <f>IF(Y$3=0,0,INDEX(Sheet1!RawDataCols,$C135,Y$5)*$R135)</f>
        <v>0</v>
      </c>
      <c r="Z135" s="3">
        <f>IF(Z$3=0,0,INDEX(Sheet1!RawDataCols,$C135,Z$5)*$R135)</f>
        <v>0</v>
      </c>
      <c r="AA135" s="3">
        <f>IF(AA$3=0,0,INDEX(Sheet1!RawDataCols,$C135,AA$5)*$R135)</f>
        <v>0</v>
      </c>
      <c r="AB135" s="3">
        <f>IF(AB$3=0,0,INDEX(Sheet1!RawDataCols,$C135,AB$5)*$R135)</f>
        <v>0</v>
      </c>
      <c r="AC135" s="3">
        <f>IF(AC$3=0,0,INDEX(Sheet1!RawDataCols,$C135,AC$5)*$R135)</f>
        <v>0</v>
      </c>
      <c r="AD135" s="3">
        <f>IF(AD$3=0,0,INDEX(Sheet1!RawDataCols,$C135,AD$5)*$R135)</f>
        <v>0</v>
      </c>
      <c r="AE135" s="3">
        <f>IF(AE$3=0,0,INDEX(Sheet1!RawDataCols,$C135,AE$5)*$R135)</f>
        <v>0</v>
      </c>
      <c r="AF135" s="3">
        <f>IF(AF$3=0,0,INDEX(Sheet1!RawDataCols,$C135,AF$5)*$R135)</f>
        <v>0</v>
      </c>
      <c r="AG135" s="3">
        <f>IF(AG$3=0,0,INDEX(Sheet1!RawDataCols,$C135,AG$5)*$R135)</f>
        <v>0</v>
      </c>
      <c r="AH135" s="3">
        <f>IF(AH$3=0,0,INDEX(Sheet1!RawDataCols,$C135,AH$5)*$R135)</f>
        <v>0</v>
      </c>
      <c r="AI135" s="3">
        <f>IF(AI$3=0,0,INDEX(Sheet1!RawDataCols,$C135,AI$5)*$R135)</f>
        <v>0</v>
      </c>
      <c r="AJ135" s="3">
        <f>IF(AJ$3=0,0,INDEX(Sheet1!RawDataCols,$C135,AJ$5)*$R135)</f>
        <v>0</v>
      </c>
      <c r="AK135" s="3">
        <f>IF(AK$3=0,0,INDEX(Sheet1!RawDataCols,$C135,AK$5)*$R135)</f>
        <v>0</v>
      </c>
      <c r="AL135" s="3">
        <f>IF(AL$3=0,0,INDEX(Sheet1!RawDataCols,$C135,AL$5)*$R135)</f>
        <v>0</v>
      </c>
      <c r="AM135" s="3">
        <f>IF(AM$3=0,0,INDEX(Sheet1!RawDataCols,$C135,AM$5)*$R135)</f>
        <v>0</v>
      </c>
      <c r="AN135" s="3">
        <f>IF(AN$3=0,0,INDEX(Sheet1!RawDataCols,$C135,AN$5)*$R135)</f>
        <v>0</v>
      </c>
      <c r="AO135" s="3">
        <f>IF(AO$3=0,0,INDEX(Sheet1!RawDataCols,$C135,AO$5)*$R135)</f>
        <v>0</v>
      </c>
      <c r="AP135" s="3">
        <f>IF(AP$3=0,0,INDEX(Sheet1!RawDataCols,$C135,AP$5)*$R135)</f>
        <v>0</v>
      </c>
      <c r="AQ135" s="3">
        <f>IF(AQ$3=0,0,INDEX(Sheet1!RawDataCols,$C135,AQ$5)*$R135)</f>
        <v>0</v>
      </c>
      <c r="AR135" s="3">
        <f>IF(AR$3=0,0,INDEX(Sheet1!RawDataCols,$C135,AR$5)*$R135)</f>
        <v>0</v>
      </c>
      <c r="AS135" s="3">
        <f>IF(AS$3=0,0,INDEX(Sheet1!RawDataCols,$C135,AS$5)*$R135)</f>
        <v>0</v>
      </c>
      <c r="AT135" s="3">
        <f>IF(AT$3=0,0,INDEX(Sheet1!RawDataCols,$C135,AT$5)*$R135)</f>
        <v>0</v>
      </c>
      <c r="AU135" s="3">
        <f>IF(AU$3=0,0,INDEX(Sheet1!RawDataCols,$C135,AU$5)*$R135)</f>
        <v>0</v>
      </c>
      <c r="AV135" s="3">
        <f>IF(AV$3=0,0,INDEX(Sheet1!RawDataCols,$C135,AV$5)*$R135)</f>
        <v>-243.64</v>
      </c>
      <c r="AW135" s="3">
        <f>IF(AW$3=0,0,INDEX(Sheet1!RawDataCols,$C135,AW$5)*$R135)</f>
        <v>0</v>
      </c>
      <c r="AX135" s="3">
        <f>IF(AX$3=0,0,INDEX(Sheet1!RawDataCols,$C135,AX$5)*$R135)</f>
        <v>0</v>
      </c>
      <c r="AY135" s="3">
        <f>IF(AY$3=0,0,INDEX(Sheet1!RawDataCols,$C135,AY$5)*$R135)</f>
        <v>0</v>
      </c>
      <c r="AZ135" s="3">
        <f>IF(AZ$3=0,0,INDEX(Sheet1!RawDataCols,$C135,AZ$5)*$R135)</f>
        <v>0</v>
      </c>
      <c r="BA135" s="3">
        <f>IF(BA$3=0,0,INDEX(Sheet1!RawDataCols,$C135,BA$5)*$R135)</f>
        <v>0</v>
      </c>
      <c r="BB135" s="3">
        <f>IF(BB$3=0,0,INDEX(Sheet1!RawDataCols,$C135,BB$5)*$R135)</f>
        <v>0</v>
      </c>
      <c r="BC135" s="3">
        <f>IF(BC$3=0,0,INDEX(Sheet1!RawDataCols,$C135,BC$5)*$R135)</f>
        <v>0</v>
      </c>
      <c r="BD135" s="3">
        <f>IF(BD$3=0,0,INDEX(Sheet1!RawDataCols,$C135,BD$5)*$R135)</f>
        <v>0</v>
      </c>
      <c r="BE135" s="3">
        <f>IF(BE$3=0,0,INDEX(Sheet1!RawDataCols,$C135,BE$5)*$R135)</f>
        <v>0</v>
      </c>
      <c r="BF135" s="3">
        <f>IF(BF$3=0,0,INDEX(Sheet1!RawDataCols,$C135,BF$5)*$R135)</f>
        <v>0</v>
      </c>
      <c r="BG135" s="179">
        <f>IF(BG$3=0,0,INDEX(Sheet1!RawDataCols,$C135,BG$5)*$R135)</f>
        <v>0</v>
      </c>
      <c r="BH135" s="33">
        <f t="shared" si="37"/>
        <v>0</v>
      </c>
      <c r="BI135" s="33">
        <f t="shared" si="38"/>
        <v>0</v>
      </c>
      <c r="BJ135" s="33">
        <f t="shared" si="39"/>
        <v>243.64</v>
      </c>
      <c r="BK135" s="3">
        <f>IF(BK$3=0,0,INDEX(Sheet1!RawDataCols,$C135,BK$5)*$R135)</f>
        <v>0</v>
      </c>
      <c r="BL135" s="3">
        <f>IF(BL$3=0,0,INDEX(Sheet1!RawDataCols,$C135,BL$5)*$R135)</f>
        <v>30.454999999999998</v>
      </c>
      <c r="BM135" s="3">
        <f>IF(BM$3=0,0,INDEX(Sheet1!RawDataCols,$C135,BM$5)*$R135)</f>
        <v>30.454999999999998</v>
      </c>
      <c r="BN135" s="3">
        <f>IF(BN$3=0,0,INDEX(Sheet1!RawDataCols,$C135,BN$5)*$R135)</f>
        <v>30.454999999999998</v>
      </c>
      <c r="BO135" s="3">
        <f>IF(BO$3=0,0,INDEX(Sheet1!RawDataCols,$C135,BO$5)*$R135)</f>
        <v>30.454999999999998</v>
      </c>
      <c r="BP135" s="3">
        <f>IF(BP$3=0,0,INDEX(Sheet1!RawDataCols,$C135,BP$5)*$R135)</f>
        <v>243.64</v>
      </c>
      <c r="BQ135" s="3">
        <f t="shared" si="40"/>
        <v>243.64</v>
      </c>
      <c r="BR135" s="3">
        <f t="shared" si="41"/>
        <v>243.64</v>
      </c>
      <c r="BS135" s="3">
        <f t="shared" si="42"/>
        <v>243.64</v>
      </c>
      <c r="BT135" s="3">
        <f t="shared" si="43"/>
        <v>0</v>
      </c>
      <c r="BU135" s="3" t="str">
        <f>INDEX(Sheet1!$BS$2:$BS$1000,MATCH($A135,Sheet1!$A$2:$A$1000,0))</f>
        <v>23</v>
      </c>
      <c r="BV135" s="3">
        <f>INDEX(Sheet1!$BT$2:$BT$1000,MATCH($A135,Sheet1!$A$2:$A$1000,0))</f>
        <v>0</v>
      </c>
    </row>
    <row r="136" spans="1:74" x14ac:dyDescent="0.2">
      <c r="A136" s="11" t="s">
        <v>663</v>
      </c>
      <c r="B136" s="3">
        <f>MATCH($A136,Sheet1!ACCOUNTNO,0)</f>
        <v>166</v>
      </c>
      <c r="C136" s="3">
        <f t="shared" si="34"/>
        <v>166</v>
      </c>
      <c r="D136" s="3" t="str">
        <f>IF(D$3=0,0,INDEX(Sheet1!RawDataCols,$C136,D$5))</f>
        <v>61340G12</v>
      </c>
      <c r="E136" s="3" t="str">
        <f>IF(E$3=0,0,INDEX(Sheet1!RawDataCols,$C136,E$5))</f>
        <v xml:space="preserve">61340          </v>
      </c>
      <c r="F136" s="3" t="str">
        <f>IF(F$3=0,0,INDEX(Sheet1!RawDataCols,$C136,F$5))</f>
        <v xml:space="preserve">G12            </v>
      </c>
      <c r="G136" s="3" t="str">
        <f>IF(G$3=0,0,INDEX(Sheet1!RawDataCols,$C136,G$5))</f>
        <v xml:space="preserve">               </v>
      </c>
      <c r="H136" s="3" t="str">
        <f>IF(H$3=0,0,INDEX(Sheet1!RawDataCols,$C136,H$5))</f>
        <v xml:space="preserve">               </v>
      </c>
      <c r="I136" s="3" t="str">
        <f>IF(I$3=0,0,INDEX(Sheet1!RawDataCols,$C136,I$5))</f>
        <v xml:space="preserve">               </v>
      </c>
      <c r="J136" s="3" t="str">
        <f>IF(J$3=0,0,INDEX(Sheet1!RawDataCols,$C136,J$5))</f>
        <v xml:space="preserve">               </v>
      </c>
      <c r="K136" s="3" t="str">
        <f>IF(K$3=0,0,INDEX(Sheet1!RawDataCols,$C136,K$5))</f>
        <v xml:space="preserve">               </v>
      </c>
      <c r="L136" s="3" t="str">
        <f>IF(L$3=0,0,INDEX(Sheet1!RawDataCols,$C136,L$5))</f>
        <v xml:space="preserve">               </v>
      </c>
      <c r="M136" s="3" t="str">
        <f>IF(M$3=0,0,INDEX(Sheet1!RawDataCols,$C136,M$5))</f>
        <v xml:space="preserve">F012  </v>
      </c>
      <c r="N136" s="3" t="str">
        <f>IF(N$3=0,0,INDEX(Sheet1!RawDataCols,$C136,N$5))</f>
        <v>Less Accum Depreciation-TAR</v>
      </c>
      <c r="O136" s="3">
        <f>INDEX(Sheet1!RawDataCols,$C136,O$5)</f>
        <v>24</v>
      </c>
      <c r="P136" s="3" t="str">
        <f>INDEX(Sheet1!RawDataCols,$C136,P$5)</f>
        <v>Fixed Assets</v>
      </c>
      <c r="Q136" s="3" t="str">
        <f>IF(Q$3=0,0,INDEX(Sheet1!RawDataCols,$C136,Q$5))</f>
        <v>B</v>
      </c>
      <c r="R136" s="3">
        <f t="shared" si="35"/>
        <v>1</v>
      </c>
      <c r="S136" s="3">
        <f t="shared" si="36"/>
        <v>-1</v>
      </c>
      <c r="T136" s="3">
        <f>IF(T$3=0,0,INDEX(Sheet1!RawDataCols,$C136,T$5)*$R136)</f>
        <v>-125232.38</v>
      </c>
      <c r="U136" s="3">
        <f>IF(U$3=0,0,INDEX(Sheet1!RawDataCols,$C136,U$5)*$R136)</f>
        <v>0</v>
      </c>
      <c r="V136" s="3">
        <f>IF(V$3=0,0,INDEX(Sheet1!RawDataCols,$C136,V$5)*$R136)</f>
        <v>0</v>
      </c>
      <c r="W136" s="3">
        <f>IF(W$3=0,0,INDEX(Sheet1!RawDataCols,$C136,W$5)*$R136)</f>
        <v>0</v>
      </c>
      <c r="X136" s="3">
        <f>IF(X$3=0,0,INDEX(Sheet1!RawDataCols,$C136,X$5)*$R136)</f>
        <v>0</v>
      </c>
      <c r="Y136" s="3">
        <f>IF(Y$3=0,0,INDEX(Sheet1!RawDataCols,$C136,Y$5)*$R136)</f>
        <v>0</v>
      </c>
      <c r="Z136" s="3">
        <f>IF(Z$3=0,0,INDEX(Sheet1!RawDataCols,$C136,Z$5)*$R136)</f>
        <v>0</v>
      </c>
      <c r="AA136" s="3">
        <f>IF(AA$3=0,0,INDEX(Sheet1!RawDataCols,$C136,AA$5)*$R136)</f>
        <v>0</v>
      </c>
      <c r="AB136" s="3">
        <f>IF(AB$3=0,0,INDEX(Sheet1!RawDataCols,$C136,AB$5)*$R136)</f>
        <v>0</v>
      </c>
      <c r="AC136" s="3">
        <f>IF(AC$3=0,0,INDEX(Sheet1!RawDataCols,$C136,AC$5)*$R136)</f>
        <v>0</v>
      </c>
      <c r="AD136" s="3">
        <f>IF(AD$3=0,0,INDEX(Sheet1!RawDataCols,$C136,AD$5)*$R136)</f>
        <v>0</v>
      </c>
      <c r="AE136" s="3">
        <f>IF(AE$3=0,0,INDEX(Sheet1!RawDataCols,$C136,AE$5)*$R136)</f>
        <v>0</v>
      </c>
      <c r="AF136" s="3">
        <f>IF(AF$3=0,0,INDEX(Sheet1!RawDataCols,$C136,AF$5)*$R136)</f>
        <v>0</v>
      </c>
      <c r="AG136" s="3">
        <f>IF(AG$3=0,0,INDEX(Sheet1!RawDataCols,$C136,AG$5)*$R136)</f>
        <v>0</v>
      </c>
      <c r="AH136" s="3">
        <f>IF(AH$3=0,0,INDEX(Sheet1!RawDataCols,$C136,AH$5)*$R136)</f>
        <v>0</v>
      </c>
      <c r="AI136" s="3">
        <f>IF(AI$3=0,0,INDEX(Sheet1!RawDataCols,$C136,AI$5)*$R136)</f>
        <v>0</v>
      </c>
      <c r="AJ136" s="3">
        <f>IF(AJ$3=0,0,INDEX(Sheet1!RawDataCols,$C136,AJ$5)*$R136)</f>
        <v>0</v>
      </c>
      <c r="AK136" s="3">
        <f>IF(AK$3=0,0,INDEX(Sheet1!RawDataCols,$C136,AK$5)*$R136)</f>
        <v>0</v>
      </c>
      <c r="AL136" s="3">
        <f>IF(AL$3=0,0,INDEX(Sheet1!RawDataCols,$C136,AL$5)*$R136)</f>
        <v>0</v>
      </c>
      <c r="AM136" s="3">
        <f>IF(AM$3=0,0,INDEX(Sheet1!RawDataCols,$C136,AM$5)*$R136)</f>
        <v>0</v>
      </c>
      <c r="AN136" s="3">
        <f>IF(AN$3=0,0,INDEX(Sheet1!RawDataCols,$C136,AN$5)*$R136)</f>
        <v>0</v>
      </c>
      <c r="AO136" s="3">
        <f>IF(AO$3=0,0,INDEX(Sheet1!RawDataCols,$C136,AO$5)*$R136)</f>
        <v>0</v>
      </c>
      <c r="AP136" s="3">
        <f>IF(AP$3=0,0,INDEX(Sheet1!RawDataCols,$C136,AP$5)*$R136)</f>
        <v>0</v>
      </c>
      <c r="AQ136" s="3">
        <f>IF(AQ$3=0,0,INDEX(Sheet1!RawDataCols,$C136,AQ$5)*$R136)</f>
        <v>0</v>
      </c>
      <c r="AR136" s="3">
        <f>IF(AR$3=0,0,INDEX(Sheet1!RawDataCols,$C136,AR$5)*$R136)</f>
        <v>0</v>
      </c>
      <c r="AS136" s="3">
        <f>IF(AS$3=0,0,INDEX(Sheet1!RawDataCols,$C136,AS$5)*$R136)</f>
        <v>0</v>
      </c>
      <c r="AT136" s="3">
        <f>IF(AT$3=0,0,INDEX(Sheet1!RawDataCols,$C136,AT$5)*$R136)</f>
        <v>0</v>
      </c>
      <c r="AU136" s="3">
        <f>IF(AU$3=0,0,INDEX(Sheet1!RawDataCols,$C136,AU$5)*$R136)</f>
        <v>0</v>
      </c>
      <c r="AV136" s="3">
        <f>IF(AV$3=0,0,INDEX(Sheet1!RawDataCols,$C136,AV$5)*$R136)</f>
        <v>125232.38</v>
      </c>
      <c r="AW136" s="3">
        <f>IF(AW$3=0,0,INDEX(Sheet1!RawDataCols,$C136,AW$5)*$R136)</f>
        <v>0</v>
      </c>
      <c r="AX136" s="3">
        <f>IF(AX$3=0,0,INDEX(Sheet1!RawDataCols,$C136,AX$5)*$R136)</f>
        <v>0</v>
      </c>
      <c r="AY136" s="3">
        <f>IF(AY$3=0,0,INDEX(Sheet1!RawDataCols,$C136,AY$5)*$R136)</f>
        <v>0</v>
      </c>
      <c r="AZ136" s="3">
        <f>IF(AZ$3=0,0,INDEX(Sheet1!RawDataCols,$C136,AZ$5)*$R136)</f>
        <v>0</v>
      </c>
      <c r="BA136" s="3">
        <f>IF(BA$3=0,0,INDEX(Sheet1!RawDataCols,$C136,BA$5)*$R136)</f>
        <v>0</v>
      </c>
      <c r="BB136" s="3">
        <f>IF(BB$3=0,0,INDEX(Sheet1!RawDataCols,$C136,BB$5)*$R136)</f>
        <v>0</v>
      </c>
      <c r="BC136" s="3">
        <f>IF(BC$3=0,0,INDEX(Sheet1!RawDataCols,$C136,BC$5)*$R136)</f>
        <v>0</v>
      </c>
      <c r="BD136" s="3">
        <f>IF(BD$3=0,0,INDEX(Sheet1!RawDataCols,$C136,BD$5)*$R136)</f>
        <v>0</v>
      </c>
      <c r="BE136" s="3">
        <f>IF(BE$3=0,0,INDEX(Sheet1!RawDataCols,$C136,BE$5)*$R136)</f>
        <v>0</v>
      </c>
      <c r="BF136" s="3">
        <f>IF(BF$3=0,0,INDEX(Sheet1!RawDataCols,$C136,BF$5)*$R136)</f>
        <v>0</v>
      </c>
      <c r="BG136" s="179">
        <f>IF(BG$3=0,0,INDEX(Sheet1!RawDataCols,$C136,BG$5)*$R136)</f>
        <v>0</v>
      </c>
      <c r="BH136" s="33">
        <f t="shared" si="37"/>
        <v>0</v>
      </c>
      <c r="BI136" s="33">
        <f t="shared" si="38"/>
        <v>0</v>
      </c>
      <c r="BJ136" s="33">
        <f t="shared" si="39"/>
        <v>-125232.38</v>
      </c>
      <c r="BK136" s="3">
        <f>IF(BK$3=0,0,INDEX(Sheet1!RawDataCols,$C136,BK$5)*$R136)</f>
        <v>0</v>
      </c>
      <c r="BL136" s="3">
        <f>IF(BL$3=0,0,INDEX(Sheet1!RawDataCols,$C136,BL$5)*$R136)</f>
        <v>-15654.047500000001</v>
      </c>
      <c r="BM136" s="3">
        <f>IF(BM$3=0,0,INDEX(Sheet1!RawDataCols,$C136,BM$5)*$R136)</f>
        <v>-15654.047500000001</v>
      </c>
      <c r="BN136" s="3">
        <f>IF(BN$3=0,0,INDEX(Sheet1!RawDataCols,$C136,BN$5)*$R136)</f>
        <v>-15654.047500000001</v>
      </c>
      <c r="BO136" s="3">
        <f>IF(BO$3=0,0,INDEX(Sheet1!RawDataCols,$C136,BO$5)*$R136)</f>
        <v>-15654.047500000001</v>
      </c>
      <c r="BP136" s="3">
        <f>IF(BP$3=0,0,INDEX(Sheet1!RawDataCols,$C136,BP$5)*$R136)</f>
        <v>-125232.38</v>
      </c>
      <c r="BQ136" s="3">
        <f t="shared" si="40"/>
        <v>-125232.38</v>
      </c>
      <c r="BR136" s="3">
        <f t="shared" si="41"/>
        <v>-125232.38</v>
      </c>
      <c r="BS136" s="3">
        <f t="shared" si="42"/>
        <v>-125232.38</v>
      </c>
      <c r="BT136" s="3">
        <f t="shared" si="43"/>
        <v>0</v>
      </c>
      <c r="BU136" s="3" t="str">
        <f>INDEX(Sheet1!$BS$2:$BS$1000,MATCH($A136,Sheet1!$A$2:$A$1000,0))</f>
        <v>23</v>
      </c>
      <c r="BV136" s="3">
        <f>INDEX(Sheet1!$BT$2:$BT$1000,MATCH($A136,Sheet1!$A$2:$A$1000,0))</f>
        <v>0</v>
      </c>
    </row>
    <row r="137" spans="1:74" x14ac:dyDescent="0.2">
      <c r="A137" s="11" t="s">
        <v>664</v>
      </c>
      <c r="B137" s="3">
        <f>MATCH($A137,Sheet1!ACCOUNTNO,0)</f>
        <v>167</v>
      </c>
      <c r="C137" s="3">
        <f t="shared" ref="C137:C168" si="44">IF(ISNA($B137),65000,$B137)</f>
        <v>167</v>
      </c>
      <c r="D137" s="3" t="str">
        <f>IF(D$3=0,0,INDEX(Sheet1!RawDataCols,$C137,D$5))</f>
        <v>61460G12</v>
      </c>
      <c r="E137" s="3" t="str">
        <f>IF(E$3=0,0,INDEX(Sheet1!RawDataCols,$C137,E$5))</f>
        <v xml:space="preserve">61460          </v>
      </c>
      <c r="F137" s="3" t="str">
        <f>IF(F$3=0,0,INDEX(Sheet1!RawDataCols,$C137,F$5))</f>
        <v xml:space="preserve">G12            </v>
      </c>
      <c r="G137" s="3" t="str">
        <f>IF(G$3=0,0,INDEX(Sheet1!RawDataCols,$C137,G$5))</f>
        <v xml:space="preserve">               </v>
      </c>
      <c r="H137" s="3" t="str">
        <f>IF(H$3=0,0,INDEX(Sheet1!RawDataCols,$C137,H$5))</f>
        <v xml:space="preserve">               </v>
      </c>
      <c r="I137" s="3" t="str">
        <f>IF(I$3=0,0,INDEX(Sheet1!RawDataCols,$C137,I$5))</f>
        <v xml:space="preserve">               </v>
      </c>
      <c r="J137" s="3" t="str">
        <f>IF(J$3=0,0,INDEX(Sheet1!RawDataCols,$C137,J$5))</f>
        <v xml:space="preserve">               </v>
      </c>
      <c r="K137" s="3" t="str">
        <f>IF(K$3=0,0,INDEX(Sheet1!RawDataCols,$C137,K$5))</f>
        <v xml:space="preserve">               </v>
      </c>
      <c r="L137" s="3" t="str">
        <f>IF(L$3=0,0,INDEX(Sheet1!RawDataCols,$C137,L$5))</f>
        <v xml:space="preserve">               </v>
      </c>
      <c r="M137" s="3" t="str">
        <f>IF(M$3=0,0,INDEX(Sheet1!RawDataCols,$C137,M$5))</f>
        <v xml:space="preserve">F012  </v>
      </c>
      <c r="N137" s="3" t="str">
        <f>IF(N$3=0,0,INDEX(Sheet1!RawDataCols,$C137,N$5))</f>
        <v>Less Accum Depn - IT Equipment-TAR</v>
      </c>
      <c r="O137" s="3">
        <f>INDEX(Sheet1!RawDataCols,$C137,O$5)</f>
        <v>24</v>
      </c>
      <c r="P137" s="3" t="str">
        <f>INDEX(Sheet1!RawDataCols,$C137,P$5)</f>
        <v>Fixed Assets</v>
      </c>
      <c r="Q137" s="3" t="str">
        <f>IF(Q$3=0,0,INDEX(Sheet1!RawDataCols,$C137,Q$5))</f>
        <v>B</v>
      </c>
      <c r="R137" s="3">
        <f t="shared" ref="R137:R168" si="45">IF(OR(GL_Cat_Code=8,GL_Cat_Code=12,GL_Cat_Code=28,GL_Cat_Code=32,GL_Cat_Code=36,GL_Cat_Code=40),-1,1)</f>
        <v>1</v>
      </c>
      <c r="S137" s="3">
        <f t="shared" ref="S137:S168" si="46">IF(OR(GL_Cat_Code=8,GL_Cat_Code=12,GL_Cat_Code=28,GL_Cat_Code=32,GL_Cat_Code=36,GL_Cat_Code=40),1,-1)</f>
        <v>-1</v>
      </c>
      <c r="T137" s="3">
        <f>IF(T$3=0,0,INDEX(Sheet1!RawDataCols,$C137,T$5)*$R137)</f>
        <v>-76746.37</v>
      </c>
      <c r="U137" s="3">
        <f>IF(U$3=0,0,INDEX(Sheet1!RawDataCols,$C137,U$5)*$R137)</f>
        <v>-2163.44</v>
      </c>
      <c r="V137" s="3">
        <f>IF(V$3=0,0,INDEX(Sheet1!RawDataCols,$C137,V$5)*$R137)</f>
        <v>0</v>
      </c>
      <c r="W137" s="3">
        <f>IF(W$3=0,0,INDEX(Sheet1!RawDataCols,$C137,W$5)*$R137)</f>
        <v>-324.08999999999997</v>
      </c>
      <c r="X137" s="3">
        <f>IF(X$3=0,0,INDEX(Sheet1!RawDataCols,$C137,X$5)*$R137)</f>
        <v>-2159.44</v>
      </c>
      <c r="Y137" s="3">
        <f>IF(Y$3=0,0,INDEX(Sheet1!RawDataCols,$C137,Y$5)*$R137)</f>
        <v>0</v>
      </c>
      <c r="Z137" s="3">
        <f>IF(Z$3=0,0,INDEX(Sheet1!RawDataCols,$C137,Z$5)*$R137)</f>
        <v>-722.84</v>
      </c>
      <c r="AA137" s="3">
        <f>IF(AA$3=0,0,INDEX(Sheet1!RawDataCols,$C137,AA$5)*$R137)</f>
        <v>-2159.44</v>
      </c>
      <c r="AB137" s="3">
        <f>IF(AB$3=0,0,INDEX(Sheet1!RawDataCols,$C137,AB$5)*$R137)</f>
        <v>0</v>
      </c>
      <c r="AC137" s="3">
        <f>IF(AC$3=0,0,INDEX(Sheet1!RawDataCols,$C137,AC$5)*$R137)</f>
        <v>-722.84</v>
      </c>
      <c r="AD137" s="3">
        <f>IF(AD$3=0,0,INDEX(Sheet1!RawDataCols,$C137,AD$5)*$R137)</f>
        <v>-2159.44</v>
      </c>
      <c r="AE137" s="3">
        <f>IF(AE$3=0,0,INDEX(Sheet1!RawDataCols,$C137,AE$5)*$R137)</f>
        <v>0</v>
      </c>
      <c r="AF137" s="3">
        <f>IF(AF$3=0,0,INDEX(Sheet1!RawDataCols,$C137,AF$5)*$R137)</f>
        <v>-722.84</v>
      </c>
      <c r="AG137" s="3">
        <f>IF(AG$3=0,0,INDEX(Sheet1!RawDataCols,$C137,AG$5)*$R137)</f>
        <v>-2159.44</v>
      </c>
      <c r="AH137" s="3">
        <f>IF(AH$3=0,0,INDEX(Sheet1!RawDataCols,$C137,AH$5)*$R137)</f>
        <v>0</v>
      </c>
      <c r="AI137" s="3">
        <f>IF(AI$3=0,0,INDEX(Sheet1!RawDataCols,$C137,AI$5)*$R137)</f>
        <v>-722.84</v>
      </c>
      <c r="AJ137" s="3">
        <f>IF(AJ$3=0,0,INDEX(Sheet1!RawDataCols,$C137,AJ$5)*$R137)</f>
        <v>-2159.44</v>
      </c>
      <c r="AK137" s="3">
        <f>IF(AK$3=0,0,INDEX(Sheet1!RawDataCols,$C137,AK$5)*$R137)</f>
        <v>0</v>
      </c>
      <c r="AL137" s="3">
        <f>IF(AL$3=0,0,INDEX(Sheet1!RawDataCols,$C137,AL$5)*$R137)</f>
        <v>-1121.3900000000001</v>
      </c>
      <c r="AM137" s="3">
        <f>IF(AM$3=0,0,INDEX(Sheet1!RawDataCols,$C137,AM$5)*$R137)</f>
        <v>-2015.88</v>
      </c>
      <c r="AN137" s="3">
        <f>IF(AN$3=0,0,INDEX(Sheet1!RawDataCols,$C137,AN$5)*$R137)</f>
        <v>0</v>
      </c>
      <c r="AO137" s="3">
        <f>IF(AO$3=0,0,INDEX(Sheet1!RawDataCols,$C137,AO$5)*$R137)</f>
        <v>-1057.92</v>
      </c>
      <c r="AP137" s="3">
        <f>IF(AP$3=0,0,INDEX(Sheet1!RawDataCols,$C137,AP$5)*$R137)</f>
        <v>-1902.79</v>
      </c>
      <c r="AQ137" s="3">
        <f>IF(AQ$3=0,0,INDEX(Sheet1!RawDataCols,$C137,AQ$5)*$R137)</f>
        <v>0</v>
      </c>
      <c r="AR137" s="3">
        <f>IF(AR$3=0,0,INDEX(Sheet1!RawDataCols,$C137,AR$5)*$R137)</f>
        <v>-1057.92</v>
      </c>
      <c r="AS137" s="3">
        <f>IF(AS$3=0,0,INDEX(Sheet1!RawDataCols,$C137,AS$5)*$R137)</f>
        <v>-1902.79</v>
      </c>
      <c r="AT137" s="3">
        <f>IF(AT$3=0,0,INDEX(Sheet1!RawDataCols,$C137,AT$5)*$R137)</f>
        <v>0</v>
      </c>
      <c r="AU137" s="3">
        <f>IF(AU$3=0,0,INDEX(Sheet1!RawDataCols,$C137,AU$5)*$R137)</f>
        <v>-1057.92</v>
      </c>
      <c r="AV137" s="3">
        <f>IF(AV$3=0,0,INDEX(Sheet1!RawDataCols,$C137,AV$5)*$R137)</f>
        <v>95528.47</v>
      </c>
      <c r="AW137" s="3">
        <f>IF(AW$3=0,0,INDEX(Sheet1!RawDataCols,$C137,AW$5)*$R137)</f>
        <v>0</v>
      </c>
      <c r="AX137" s="3">
        <f>IF(AX$3=0,0,INDEX(Sheet1!RawDataCols,$C137,AX$5)*$R137)</f>
        <v>-1819.17</v>
      </c>
      <c r="AY137" s="3">
        <f>IF(AY$3=0,0,INDEX(Sheet1!RawDataCols,$C137,AY$5)*$R137)</f>
        <v>0</v>
      </c>
      <c r="AZ137" s="3">
        <f>IF(AZ$3=0,0,INDEX(Sheet1!RawDataCols,$C137,AZ$5)*$R137)</f>
        <v>0</v>
      </c>
      <c r="BA137" s="3">
        <f>IF(BA$3=0,0,INDEX(Sheet1!RawDataCols,$C137,BA$5)*$R137)</f>
        <v>-2150.08</v>
      </c>
      <c r="BB137" s="3">
        <f>IF(BB$3=0,0,INDEX(Sheet1!RawDataCols,$C137,BB$5)*$R137)</f>
        <v>0</v>
      </c>
      <c r="BC137" s="3">
        <f>IF(BC$3=0,0,INDEX(Sheet1!RawDataCols,$C137,BC$5)*$R137)</f>
        <v>0</v>
      </c>
      <c r="BD137" s="3">
        <f>IF(BD$3=0,0,INDEX(Sheet1!RawDataCols,$C137,BD$5)*$R137)</f>
        <v>-2163.44</v>
      </c>
      <c r="BE137" s="3">
        <f>IF(BE$3=0,0,INDEX(Sheet1!RawDataCols,$C137,BE$5)*$R137)</f>
        <v>0</v>
      </c>
      <c r="BF137" s="3">
        <f>IF(BF$3=0,0,INDEX(Sheet1!RawDataCols,$C137,BF$5)*$R137)</f>
        <v>0</v>
      </c>
      <c r="BG137" s="179">
        <f>IF(BG$3=0,0,INDEX(Sheet1!RawDataCols,$C137,BG$5)*$R137)</f>
        <v>-2163.44</v>
      </c>
      <c r="BH137" s="33">
        <f t="shared" ref="BH137:BH168" si="47">SUM(T137,U137,X137,AA137,AD137,AG137,AJ137,AM137,AP137,AS137,AV137,AY137,BB137)</f>
        <v>0</v>
      </c>
      <c r="BI137" s="33">
        <f t="shared" ref="BI137:BI168" si="48">SUM(V137,Y137,AB137,AE137,AH137,AK137,AN137,AQ137,AT137,AW137,AZ137,BC137)</f>
        <v>0</v>
      </c>
      <c r="BJ137" s="33">
        <f t="shared" ref="BJ137:BJ168" si="49">SUM(W137,Z137,AC137,AF137,AI137,AL137,AO137,AR137,AU137,AX137,BA137,BD137)+IF(Q137&lt;&gt;"I",BP137,0)</f>
        <v>-76746.37</v>
      </c>
      <c r="BK137" s="3">
        <f>IF(BK$3=0,0,INDEX(Sheet1!RawDataCols,$C137,BK$5)*$R137)</f>
        <v>0</v>
      </c>
      <c r="BL137" s="3">
        <f>IF(BL$3=0,0,INDEX(Sheet1!RawDataCols,$C137,BL$5)*$R137)</f>
        <v>-8429.99</v>
      </c>
      <c r="BM137" s="3">
        <f>IF(BM$3=0,0,INDEX(Sheet1!RawDataCols,$C137,BM$5)*$R137)</f>
        <v>-7643.6287499999999</v>
      </c>
      <c r="BN137" s="3">
        <f>IF(BN$3=0,0,INDEX(Sheet1!RawDataCols,$C137,BN$5)*$R137)</f>
        <v>-7388.26</v>
      </c>
      <c r="BO137" s="3">
        <f>IF(BO$3=0,0,INDEX(Sheet1!RawDataCols,$C137,BO$5)*$R137)</f>
        <v>-6804.8912499999997</v>
      </c>
      <c r="BP137" s="3">
        <f>IF(BP$3=0,0,INDEX(Sheet1!RawDataCols,$C137,BP$5)*$R137)</f>
        <v>-63103.08</v>
      </c>
      <c r="BQ137" s="3">
        <f t="shared" ref="BQ137:BQ168" si="50">IF($Q137="I",SUM(U137,X137,AA137),SUM(T137,U137,X137,AA137))</f>
        <v>-83228.69</v>
      </c>
      <c r="BR137" s="3">
        <f t="shared" ref="BR137:BR168" si="51">IF($Q137="I",SUM(AD137,AG137,AJ137),SUM(AD137,AG137,AJ137,BQ137))</f>
        <v>-89707.010000000009</v>
      </c>
      <c r="BS137" s="3">
        <f t="shared" ref="BS137:BS168" si="52">IF($Q137="I",SUM(AM137,AP137,AS137),SUM(AM137,AP137,AS137,BR137))</f>
        <v>-95528.470000000016</v>
      </c>
      <c r="BT137" s="3">
        <f t="shared" ref="BT137:BT168" si="53">IF($I137="I",SUM(AV137,AY137,BB137),SUM(AV137,AY137,BB137,BS137))</f>
        <v>0</v>
      </c>
      <c r="BU137" s="3" t="str">
        <f>INDEX(Sheet1!$BS$2:$BS$1000,MATCH($A137,Sheet1!$A$2:$A$1000,0))</f>
        <v>23</v>
      </c>
      <c r="BV137" s="3">
        <f>INDEX(Sheet1!$BT$2:$BT$1000,MATCH($A137,Sheet1!$A$2:$A$1000,0))</f>
        <v>0</v>
      </c>
    </row>
    <row r="138" spans="1:74" x14ac:dyDescent="0.2">
      <c r="A138" s="11" t="s">
        <v>665</v>
      </c>
      <c r="B138" s="3">
        <f>MATCH($A138,Sheet1!ACCOUNTNO,0)</f>
        <v>168</v>
      </c>
      <c r="C138" s="3">
        <f t="shared" si="44"/>
        <v>168</v>
      </c>
      <c r="D138" s="3" t="str">
        <f>IF(D$3=0,0,INDEX(Sheet1!RawDataCols,$C138,D$5))</f>
        <v>61520G12</v>
      </c>
      <c r="E138" s="3" t="str">
        <f>IF(E$3=0,0,INDEX(Sheet1!RawDataCols,$C138,E$5))</f>
        <v xml:space="preserve">61520          </v>
      </c>
      <c r="F138" s="3" t="str">
        <f>IF(F$3=0,0,INDEX(Sheet1!RawDataCols,$C138,F$5))</f>
        <v xml:space="preserve">G12            </v>
      </c>
      <c r="G138" s="3" t="str">
        <f>IF(G$3=0,0,INDEX(Sheet1!RawDataCols,$C138,G$5))</f>
        <v xml:space="preserve">               </v>
      </c>
      <c r="H138" s="3" t="str">
        <f>IF(H$3=0,0,INDEX(Sheet1!RawDataCols,$C138,H$5))</f>
        <v xml:space="preserve">               </v>
      </c>
      <c r="I138" s="3" t="str">
        <f>IF(I$3=0,0,INDEX(Sheet1!RawDataCols,$C138,I$5))</f>
        <v xml:space="preserve">               </v>
      </c>
      <c r="J138" s="3" t="str">
        <f>IF(J$3=0,0,INDEX(Sheet1!RawDataCols,$C138,J$5))</f>
        <v xml:space="preserve">               </v>
      </c>
      <c r="K138" s="3" t="str">
        <f>IF(K$3=0,0,INDEX(Sheet1!RawDataCols,$C138,K$5))</f>
        <v xml:space="preserve">               </v>
      </c>
      <c r="L138" s="3" t="str">
        <f>IF(L$3=0,0,INDEX(Sheet1!RawDataCols,$C138,L$5))</f>
        <v xml:space="preserve">               </v>
      </c>
      <c r="M138" s="3" t="str">
        <f>IF(M$3=0,0,INDEX(Sheet1!RawDataCols,$C138,M$5))</f>
        <v xml:space="preserve">F012  </v>
      </c>
      <c r="N138" s="3" t="str">
        <f>IF(N$3=0,0,INDEX(Sheet1!RawDataCols,$C138,N$5))</f>
        <v>Less Depn - Office Furniture-TAR</v>
      </c>
      <c r="O138" s="3">
        <f>INDEX(Sheet1!RawDataCols,$C138,O$5)</f>
        <v>24</v>
      </c>
      <c r="P138" s="3" t="str">
        <f>INDEX(Sheet1!RawDataCols,$C138,P$5)</f>
        <v>Fixed Assets</v>
      </c>
      <c r="Q138" s="3" t="str">
        <f>IF(Q$3=0,0,INDEX(Sheet1!RawDataCols,$C138,Q$5))</f>
        <v>B</v>
      </c>
      <c r="R138" s="3">
        <f t="shared" si="45"/>
        <v>1</v>
      </c>
      <c r="S138" s="3">
        <f t="shared" si="46"/>
        <v>-1</v>
      </c>
      <c r="T138" s="3">
        <f>IF(T$3=0,0,INDEX(Sheet1!RawDataCols,$C138,T$5)*$R138)</f>
        <v>-14620.56</v>
      </c>
      <c r="U138" s="3">
        <f>IF(U$3=0,0,INDEX(Sheet1!RawDataCols,$C138,U$5)*$R138)</f>
        <v>0</v>
      </c>
      <c r="V138" s="3">
        <f>IF(V$3=0,0,INDEX(Sheet1!RawDataCols,$C138,V$5)*$R138)</f>
        <v>0</v>
      </c>
      <c r="W138" s="3">
        <f>IF(W$3=0,0,INDEX(Sheet1!RawDataCols,$C138,W$5)*$R138)</f>
        <v>0</v>
      </c>
      <c r="X138" s="3">
        <f>IF(X$3=0,0,INDEX(Sheet1!RawDataCols,$C138,X$5)*$R138)</f>
        <v>0</v>
      </c>
      <c r="Y138" s="3">
        <f>IF(Y$3=0,0,INDEX(Sheet1!RawDataCols,$C138,Y$5)*$R138)</f>
        <v>0</v>
      </c>
      <c r="Z138" s="3">
        <f>IF(Z$3=0,0,INDEX(Sheet1!RawDataCols,$C138,Z$5)*$R138)</f>
        <v>0</v>
      </c>
      <c r="AA138" s="3">
        <f>IF(AA$3=0,0,INDEX(Sheet1!RawDataCols,$C138,AA$5)*$R138)</f>
        <v>0</v>
      </c>
      <c r="AB138" s="3">
        <f>IF(AB$3=0,0,INDEX(Sheet1!RawDataCols,$C138,AB$5)*$R138)</f>
        <v>0</v>
      </c>
      <c r="AC138" s="3">
        <f>IF(AC$3=0,0,INDEX(Sheet1!RawDataCols,$C138,AC$5)*$R138)</f>
        <v>0</v>
      </c>
      <c r="AD138" s="3">
        <f>IF(AD$3=0,0,INDEX(Sheet1!RawDataCols,$C138,AD$5)*$R138)</f>
        <v>0</v>
      </c>
      <c r="AE138" s="3">
        <f>IF(AE$3=0,0,INDEX(Sheet1!RawDataCols,$C138,AE$5)*$R138)</f>
        <v>0</v>
      </c>
      <c r="AF138" s="3">
        <f>IF(AF$3=0,0,INDEX(Sheet1!RawDataCols,$C138,AF$5)*$R138)</f>
        <v>0</v>
      </c>
      <c r="AG138" s="3">
        <f>IF(AG$3=0,0,INDEX(Sheet1!RawDataCols,$C138,AG$5)*$R138)</f>
        <v>0</v>
      </c>
      <c r="AH138" s="3">
        <f>IF(AH$3=0,0,INDEX(Sheet1!RawDataCols,$C138,AH$5)*$R138)</f>
        <v>0</v>
      </c>
      <c r="AI138" s="3">
        <f>IF(AI$3=0,0,INDEX(Sheet1!RawDataCols,$C138,AI$5)*$R138)</f>
        <v>0</v>
      </c>
      <c r="AJ138" s="3">
        <f>IF(AJ$3=0,0,INDEX(Sheet1!RawDataCols,$C138,AJ$5)*$R138)</f>
        <v>0</v>
      </c>
      <c r="AK138" s="3">
        <f>IF(AK$3=0,0,INDEX(Sheet1!RawDataCols,$C138,AK$5)*$R138)</f>
        <v>0</v>
      </c>
      <c r="AL138" s="3">
        <f>IF(AL$3=0,0,INDEX(Sheet1!RawDataCols,$C138,AL$5)*$R138)</f>
        <v>0</v>
      </c>
      <c r="AM138" s="3">
        <f>IF(AM$3=0,0,INDEX(Sheet1!RawDataCols,$C138,AM$5)*$R138)</f>
        <v>0</v>
      </c>
      <c r="AN138" s="3">
        <f>IF(AN$3=0,0,INDEX(Sheet1!RawDataCols,$C138,AN$5)*$R138)</f>
        <v>0</v>
      </c>
      <c r="AO138" s="3">
        <f>IF(AO$3=0,0,INDEX(Sheet1!RawDataCols,$C138,AO$5)*$R138)</f>
        <v>0</v>
      </c>
      <c r="AP138" s="3">
        <f>IF(AP$3=0,0,INDEX(Sheet1!RawDataCols,$C138,AP$5)*$R138)</f>
        <v>0</v>
      </c>
      <c r="AQ138" s="3">
        <f>IF(AQ$3=0,0,INDEX(Sheet1!RawDataCols,$C138,AQ$5)*$R138)</f>
        <v>0</v>
      </c>
      <c r="AR138" s="3">
        <f>IF(AR$3=0,0,INDEX(Sheet1!RawDataCols,$C138,AR$5)*$R138)</f>
        <v>0</v>
      </c>
      <c r="AS138" s="3">
        <f>IF(AS$3=0,0,INDEX(Sheet1!RawDataCols,$C138,AS$5)*$R138)</f>
        <v>0</v>
      </c>
      <c r="AT138" s="3">
        <f>IF(AT$3=0,0,INDEX(Sheet1!RawDataCols,$C138,AT$5)*$R138)</f>
        <v>0</v>
      </c>
      <c r="AU138" s="3">
        <f>IF(AU$3=0,0,INDEX(Sheet1!RawDataCols,$C138,AU$5)*$R138)</f>
        <v>0</v>
      </c>
      <c r="AV138" s="3">
        <f>IF(AV$3=0,0,INDEX(Sheet1!RawDataCols,$C138,AV$5)*$R138)</f>
        <v>14620.56</v>
      </c>
      <c r="AW138" s="3">
        <f>IF(AW$3=0,0,INDEX(Sheet1!RawDataCols,$C138,AW$5)*$R138)</f>
        <v>0</v>
      </c>
      <c r="AX138" s="3">
        <f>IF(AX$3=0,0,INDEX(Sheet1!RawDataCols,$C138,AX$5)*$R138)</f>
        <v>0</v>
      </c>
      <c r="AY138" s="3">
        <f>IF(AY$3=0,0,INDEX(Sheet1!RawDataCols,$C138,AY$5)*$R138)</f>
        <v>0</v>
      </c>
      <c r="AZ138" s="3">
        <f>IF(AZ$3=0,0,INDEX(Sheet1!RawDataCols,$C138,AZ$5)*$R138)</f>
        <v>0</v>
      </c>
      <c r="BA138" s="3">
        <f>IF(BA$3=0,0,INDEX(Sheet1!RawDataCols,$C138,BA$5)*$R138)</f>
        <v>0</v>
      </c>
      <c r="BB138" s="3">
        <f>IF(BB$3=0,0,INDEX(Sheet1!RawDataCols,$C138,BB$5)*$R138)</f>
        <v>0</v>
      </c>
      <c r="BC138" s="3">
        <f>IF(BC$3=0,0,INDEX(Sheet1!RawDataCols,$C138,BC$5)*$R138)</f>
        <v>0</v>
      </c>
      <c r="BD138" s="3">
        <f>IF(BD$3=0,0,INDEX(Sheet1!RawDataCols,$C138,BD$5)*$R138)</f>
        <v>0</v>
      </c>
      <c r="BE138" s="3">
        <f>IF(BE$3=0,0,INDEX(Sheet1!RawDataCols,$C138,BE$5)*$R138)</f>
        <v>0</v>
      </c>
      <c r="BF138" s="3">
        <f>IF(BF$3=0,0,INDEX(Sheet1!RawDataCols,$C138,BF$5)*$R138)</f>
        <v>0</v>
      </c>
      <c r="BG138" s="179">
        <f>IF(BG$3=0,0,INDEX(Sheet1!RawDataCols,$C138,BG$5)*$R138)</f>
        <v>0</v>
      </c>
      <c r="BH138" s="33">
        <f t="shared" si="47"/>
        <v>0</v>
      </c>
      <c r="BI138" s="33">
        <f t="shared" si="48"/>
        <v>0</v>
      </c>
      <c r="BJ138" s="33">
        <f t="shared" si="49"/>
        <v>-14620.56</v>
      </c>
      <c r="BK138" s="3">
        <f>IF(BK$3=0,0,INDEX(Sheet1!RawDataCols,$C138,BK$5)*$R138)</f>
        <v>0</v>
      </c>
      <c r="BL138" s="3">
        <f>IF(BL$3=0,0,INDEX(Sheet1!RawDataCols,$C138,BL$5)*$R138)</f>
        <v>-1827.57</v>
      </c>
      <c r="BM138" s="3">
        <f>IF(BM$3=0,0,INDEX(Sheet1!RawDataCols,$C138,BM$5)*$R138)</f>
        <v>-1827.57</v>
      </c>
      <c r="BN138" s="3">
        <f>IF(BN$3=0,0,INDEX(Sheet1!RawDataCols,$C138,BN$5)*$R138)</f>
        <v>-1827.57</v>
      </c>
      <c r="BO138" s="3">
        <f>IF(BO$3=0,0,INDEX(Sheet1!RawDataCols,$C138,BO$5)*$R138)</f>
        <v>-1827.57</v>
      </c>
      <c r="BP138" s="3">
        <f>IF(BP$3=0,0,INDEX(Sheet1!RawDataCols,$C138,BP$5)*$R138)</f>
        <v>-14620.56</v>
      </c>
      <c r="BQ138" s="3">
        <f t="shared" si="50"/>
        <v>-14620.56</v>
      </c>
      <c r="BR138" s="3">
        <f t="shared" si="51"/>
        <v>-14620.56</v>
      </c>
      <c r="BS138" s="3">
        <f t="shared" si="52"/>
        <v>-14620.56</v>
      </c>
      <c r="BT138" s="3">
        <f t="shared" si="53"/>
        <v>0</v>
      </c>
      <c r="BU138" s="3" t="str">
        <f>INDEX(Sheet1!$BS$2:$BS$1000,MATCH($A138,Sheet1!$A$2:$A$1000,0))</f>
        <v>23</v>
      </c>
      <c r="BV138" s="3">
        <f>INDEX(Sheet1!$BT$2:$BT$1000,MATCH($A138,Sheet1!$A$2:$A$1000,0))</f>
        <v>0</v>
      </c>
    </row>
    <row r="139" spans="1:74" x14ac:dyDescent="0.2">
      <c r="A139" s="11" t="s">
        <v>666</v>
      </c>
      <c r="B139" s="3">
        <f>MATCH($A139,Sheet1!ACCOUNTNO,0)</f>
        <v>169</v>
      </c>
      <c r="C139" s="3">
        <f t="shared" si="44"/>
        <v>169</v>
      </c>
      <c r="D139" s="3" t="str">
        <f>IF(D$3=0,0,INDEX(Sheet1!RawDataCols,$C139,D$5))</f>
        <v>61540G12</v>
      </c>
      <c r="E139" s="3" t="str">
        <f>IF(E$3=0,0,INDEX(Sheet1!RawDataCols,$C139,E$5))</f>
        <v xml:space="preserve">61540          </v>
      </c>
      <c r="F139" s="3" t="str">
        <f>IF(F$3=0,0,INDEX(Sheet1!RawDataCols,$C139,F$5))</f>
        <v xml:space="preserve">G12            </v>
      </c>
      <c r="G139" s="3" t="str">
        <f>IF(G$3=0,0,INDEX(Sheet1!RawDataCols,$C139,G$5))</f>
        <v xml:space="preserve">               </v>
      </c>
      <c r="H139" s="3" t="str">
        <f>IF(H$3=0,0,INDEX(Sheet1!RawDataCols,$C139,H$5))</f>
        <v xml:space="preserve">               </v>
      </c>
      <c r="I139" s="3" t="str">
        <f>IF(I$3=0,0,INDEX(Sheet1!RawDataCols,$C139,I$5))</f>
        <v xml:space="preserve">               </v>
      </c>
      <c r="J139" s="3" t="str">
        <f>IF(J$3=0,0,INDEX(Sheet1!RawDataCols,$C139,J$5))</f>
        <v xml:space="preserve">               </v>
      </c>
      <c r="K139" s="3" t="str">
        <f>IF(K$3=0,0,INDEX(Sheet1!RawDataCols,$C139,K$5))</f>
        <v xml:space="preserve">               </v>
      </c>
      <c r="L139" s="3" t="str">
        <f>IF(L$3=0,0,INDEX(Sheet1!RawDataCols,$C139,L$5))</f>
        <v xml:space="preserve">               </v>
      </c>
      <c r="M139" s="3" t="str">
        <f>IF(M$3=0,0,INDEX(Sheet1!RawDataCols,$C139,M$5))</f>
        <v xml:space="preserve">F012  </v>
      </c>
      <c r="N139" s="3" t="str">
        <f>IF(N$3=0,0,INDEX(Sheet1!RawDataCols,$C139,N$5))</f>
        <v>Less Accum Depn - Plant &amp; Equip-TAR</v>
      </c>
      <c r="O139" s="3">
        <f>INDEX(Sheet1!RawDataCols,$C139,O$5)</f>
        <v>24</v>
      </c>
      <c r="P139" s="3" t="str">
        <f>INDEX(Sheet1!RawDataCols,$C139,P$5)</f>
        <v>Fixed Assets</v>
      </c>
      <c r="Q139" s="3" t="str">
        <f>IF(Q$3=0,0,INDEX(Sheet1!RawDataCols,$C139,Q$5))</f>
        <v>B</v>
      </c>
      <c r="R139" s="3">
        <f t="shared" si="45"/>
        <v>1</v>
      </c>
      <c r="S139" s="3">
        <f t="shared" si="46"/>
        <v>-1</v>
      </c>
      <c r="T139" s="3">
        <f>IF(T$3=0,0,INDEX(Sheet1!RawDataCols,$C139,T$5)*$R139)</f>
        <v>-18116.310000000001</v>
      </c>
      <c r="U139" s="3">
        <f>IF(U$3=0,0,INDEX(Sheet1!RawDataCols,$C139,U$5)*$R139)</f>
        <v>0</v>
      </c>
      <c r="V139" s="3">
        <f>IF(V$3=0,0,INDEX(Sheet1!RawDataCols,$C139,V$5)*$R139)</f>
        <v>0</v>
      </c>
      <c r="W139" s="3">
        <f>IF(W$3=0,0,INDEX(Sheet1!RawDataCols,$C139,W$5)*$R139)</f>
        <v>-321.93</v>
      </c>
      <c r="X139" s="3">
        <f>IF(X$3=0,0,INDEX(Sheet1!RawDataCols,$C139,X$5)*$R139)</f>
        <v>0</v>
      </c>
      <c r="Y139" s="3">
        <f>IF(Y$3=0,0,INDEX(Sheet1!RawDataCols,$C139,Y$5)*$R139)</f>
        <v>0</v>
      </c>
      <c r="Z139" s="3">
        <f>IF(Z$3=0,0,INDEX(Sheet1!RawDataCols,$C139,Z$5)*$R139)</f>
        <v>-315.93</v>
      </c>
      <c r="AA139" s="3">
        <f>IF(AA$3=0,0,INDEX(Sheet1!RawDataCols,$C139,AA$5)*$R139)</f>
        <v>0</v>
      </c>
      <c r="AB139" s="3">
        <f>IF(AB$3=0,0,INDEX(Sheet1!RawDataCols,$C139,AB$5)*$R139)</f>
        <v>0</v>
      </c>
      <c r="AC139" s="3">
        <f>IF(AC$3=0,0,INDEX(Sheet1!RawDataCols,$C139,AC$5)*$R139)</f>
        <v>-315.93</v>
      </c>
      <c r="AD139" s="3">
        <f>IF(AD$3=0,0,INDEX(Sheet1!RawDataCols,$C139,AD$5)*$R139)</f>
        <v>0</v>
      </c>
      <c r="AE139" s="3">
        <f>IF(AE$3=0,0,INDEX(Sheet1!RawDataCols,$C139,AE$5)*$R139)</f>
        <v>0</v>
      </c>
      <c r="AF139" s="3">
        <f>IF(AF$3=0,0,INDEX(Sheet1!RawDataCols,$C139,AF$5)*$R139)</f>
        <v>-315.93</v>
      </c>
      <c r="AG139" s="3">
        <f>IF(AG$3=0,0,INDEX(Sheet1!RawDataCols,$C139,AG$5)*$R139)</f>
        <v>0</v>
      </c>
      <c r="AH139" s="3">
        <f>IF(AH$3=0,0,INDEX(Sheet1!RawDataCols,$C139,AH$5)*$R139)</f>
        <v>0</v>
      </c>
      <c r="AI139" s="3">
        <f>IF(AI$3=0,0,INDEX(Sheet1!RawDataCols,$C139,AI$5)*$R139)</f>
        <v>-315.93</v>
      </c>
      <c r="AJ139" s="3">
        <f>IF(AJ$3=0,0,INDEX(Sheet1!RawDataCols,$C139,AJ$5)*$R139)</f>
        <v>0</v>
      </c>
      <c r="AK139" s="3">
        <f>IF(AK$3=0,0,INDEX(Sheet1!RawDataCols,$C139,AK$5)*$R139)</f>
        <v>0</v>
      </c>
      <c r="AL139" s="3">
        <f>IF(AL$3=0,0,INDEX(Sheet1!RawDataCols,$C139,AL$5)*$R139)</f>
        <v>-315.93</v>
      </c>
      <c r="AM139" s="3">
        <f>IF(AM$3=0,0,INDEX(Sheet1!RawDataCols,$C139,AM$5)*$R139)</f>
        <v>0</v>
      </c>
      <c r="AN139" s="3">
        <f>IF(AN$3=0,0,INDEX(Sheet1!RawDataCols,$C139,AN$5)*$R139)</f>
        <v>0</v>
      </c>
      <c r="AO139" s="3">
        <f>IF(AO$3=0,0,INDEX(Sheet1!RawDataCols,$C139,AO$5)*$R139)</f>
        <v>-330.91</v>
      </c>
      <c r="AP139" s="3">
        <f>IF(AP$3=0,0,INDEX(Sheet1!RawDataCols,$C139,AP$5)*$R139)</f>
        <v>0</v>
      </c>
      <c r="AQ139" s="3">
        <f>IF(AQ$3=0,0,INDEX(Sheet1!RawDataCols,$C139,AQ$5)*$R139)</f>
        <v>0</v>
      </c>
      <c r="AR139" s="3">
        <f>IF(AR$3=0,0,INDEX(Sheet1!RawDataCols,$C139,AR$5)*$R139)</f>
        <v>-330.91</v>
      </c>
      <c r="AS139" s="3">
        <f>IF(AS$3=0,0,INDEX(Sheet1!RawDataCols,$C139,AS$5)*$R139)</f>
        <v>0</v>
      </c>
      <c r="AT139" s="3">
        <f>IF(AT$3=0,0,INDEX(Sheet1!RawDataCols,$C139,AT$5)*$R139)</f>
        <v>0</v>
      </c>
      <c r="AU139" s="3">
        <f>IF(AU$3=0,0,INDEX(Sheet1!RawDataCols,$C139,AU$5)*$R139)</f>
        <v>-330.91</v>
      </c>
      <c r="AV139" s="3">
        <f>IF(AV$3=0,0,INDEX(Sheet1!RawDataCols,$C139,AV$5)*$R139)</f>
        <v>18116.310000000001</v>
      </c>
      <c r="AW139" s="3">
        <f>IF(AW$3=0,0,INDEX(Sheet1!RawDataCols,$C139,AW$5)*$R139)</f>
        <v>0</v>
      </c>
      <c r="AX139" s="3">
        <f>IF(AX$3=0,0,INDEX(Sheet1!RawDataCols,$C139,AX$5)*$R139)</f>
        <v>-330.91</v>
      </c>
      <c r="AY139" s="3">
        <f>IF(AY$3=0,0,INDEX(Sheet1!RawDataCols,$C139,AY$5)*$R139)</f>
        <v>0</v>
      </c>
      <c r="AZ139" s="3">
        <f>IF(AZ$3=0,0,INDEX(Sheet1!RawDataCols,$C139,AZ$5)*$R139)</f>
        <v>0</v>
      </c>
      <c r="BA139" s="3">
        <f>IF(BA$3=0,0,INDEX(Sheet1!RawDataCols,$C139,BA$5)*$R139)</f>
        <v>0</v>
      </c>
      <c r="BB139" s="3">
        <f>IF(BB$3=0,0,INDEX(Sheet1!RawDataCols,$C139,BB$5)*$R139)</f>
        <v>0</v>
      </c>
      <c r="BC139" s="3">
        <f>IF(BC$3=0,0,INDEX(Sheet1!RawDataCols,$C139,BC$5)*$R139)</f>
        <v>0</v>
      </c>
      <c r="BD139" s="3">
        <f>IF(BD$3=0,0,INDEX(Sheet1!RawDataCols,$C139,BD$5)*$R139)</f>
        <v>0</v>
      </c>
      <c r="BE139" s="3">
        <f>IF(BE$3=0,0,INDEX(Sheet1!RawDataCols,$C139,BE$5)*$R139)</f>
        <v>0</v>
      </c>
      <c r="BF139" s="3">
        <f>IF(BF$3=0,0,INDEX(Sheet1!RawDataCols,$C139,BF$5)*$R139)</f>
        <v>0</v>
      </c>
      <c r="BG139" s="179">
        <f>IF(BG$3=0,0,INDEX(Sheet1!RawDataCols,$C139,BG$5)*$R139)</f>
        <v>0</v>
      </c>
      <c r="BH139" s="33">
        <f t="shared" si="47"/>
        <v>0</v>
      </c>
      <c r="BI139" s="33">
        <f t="shared" si="48"/>
        <v>0</v>
      </c>
      <c r="BJ139" s="33">
        <f t="shared" si="49"/>
        <v>-18116.310000000001</v>
      </c>
      <c r="BK139" s="3">
        <f>IF(BK$3=0,0,INDEX(Sheet1!RawDataCols,$C139,BK$5)*$R139)</f>
        <v>0</v>
      </c>
      <c r="BL139" s="3">
        <f>IF(BL$3=0,0,INDEX(Sheet1!RawDataCols,$C139,BL$5)*$R139)</f>
        <v>-2099.0837499999998</v>
      </c>
      <c r="BM139" s="3">
        <f>IF(BM$3=0,0,INDEX(Sheet1!RawDataCols,$C139,BM$5)*$R139)</f>
        <v>-1629.075</v>
      </c>
      <c r="BN139" s="3">
        <f>IF(BN$3=0,0,INDEX(Sheet1!RawDataCols,$C139,BN$5)*$R139)</f>
        <v>-1497.63625</v>
      </c>
      <c r="BO139" s="3">
        <f>IF(BO$3=0,0,INDEX(Sheet1!RawDataCols,$C139,BO$5)*$R139)</f>
        <v>-1425.14625</v>
      </c>
      <c r="BP139" s="3">
        <f>IF(BP$3=0,0,INDEX(Sheet1!RawDataCols,$C139,BP$5)*$R139)</f>
        <v>-14891.09</v>
      </c>
      <c r="BQ139" s="3">
        <f t="shared" si="50"/>
        <v>-18116.310000000001</v>
      </c>
      <c r="BR139" s="3">
        <f t="shared" si="51"/>
        <v>-18116.310000000001</v>
      </c>
      <c r="BS139" s="3">
        <f t="shared" si="52"/>
        <v>-18116.310000000001</v>
      </c>
      <c r="BT139" s="3">
        <f t="shared" si="53"/>
        <v>0</v>
      </c>
      <c r="BU139" s="3" t="str">
        <f>INDEX(Sheet1!$BS$2:$BS$1000,MATCH($A139,Sheet1!$A$2:$A$1000,0))</f>
        <v>23</v>
      </c>
      <c r="BV139" s="3">
        <f>INDEX(Sheet1!$BT$2:$BT$1000,MATCH($A139,Sheet1!$A$2:$A$1000,0))</f>
        <v>0</v>
      </c>
    </row>
    <row r="140" spans="1:74" x14ac:dyDescent="0.2">
      <c r="A140" s="11" t="s">
        <v>667</v>
      </c>
      <c r="B140" s="3">
        <f>MATCH($A140,Sheet1!ACCOUNTNO,0)</f>
        <v>170</v>
      </c>
      <c r="C140" s="3">
        <f t="shared" si="44"/>
        <v>170</v>
      </c>
      <c r="D140" s="3" t="str">
        <f>IF(D$3=0,0,INDEX(Sheet1!RawDataCols,$C140,D$5))</f>
        <v>61560G12</v>
      </c>
      <c r="E140" s="3" t="str">
        <f>IF(E$3=0,0,INDEX(Sheet1!RawDataCols,$C140,E$5))</f>
        <v xml:space="preserve">61560          </v>
      </c>
      <c r="F140" s="3" t="str">
        <f>IF(F$3=0,0,INDEX(Sheet1!RawDataCols,$C140,F$5))</f>
        <v xml:space="preserve">G12            </v>
      </c>
      <c r="G140" s="3" t="str">
        <f>IF(G$3=0,0,INDEX(Sheet1!RawDataCols,$C140,G$5))</f>
        <v xml:space="preserve">               </v>
      </c>
      <c r="H140" s="3" t="str">
        <f>IF(H$3=0,0,INDEX(Sheet1!RawDataCols,$C140,H$5))</f>
        <v xml:space="preserve">               </v>
      </c>
      <c r="I140" s="3" t="str">
        <f>IF(I$3=0,0,INDEX(Sheet1!RawDataCols,$C140,I$5))</f>
        <v xml:space="preserve">               </v>
      </c>
      <c r="J140" s="3" t="str">
        <f>IF(J$3=0,0,INDEX(Sheet1!RawDataCols,$C140,J$5))</f>
        <v xml:space="preserve">               </v>
      </c>
      <c r="K140" s="3" t="str">
        <f>IF(K$3=0,0,INDEX(Sheet1!RawDataCols,$C140,K$5))</f>
        <v xml:space="preserve">               </v>
      </c>
      <c r="L140" s="3" t="str">
        <f>IF(L$3=0,0,INDEX(Sheet1!RawDataCols,$C140,L$5))</f>
        <v xml:space="preserve">               </v>
      </c>
      <c r="M140" s="3" t="str">
        <f>IF(M$3=0,0,INDEX(Sheet1!RawDataCols,$C140,M$5))</f>
        <v xml:space="preserve">F012  </v>
      </c>
      <c r="N140" s="3" t="str">
        <f>IF(N$3=0,0,INDEX(Sheet1!RawDataCols,$C140,N$5))</f>
        <v>Less Accum Dep - Low Value Pool-TAR</v>
      </c>
      <c r="O140" s="3">
        <f>INDEX(Sheet1!RawDataCols,$C140,O$5)</f>
        <v>24</v>
      </c>
      <c r="P140" s="3" t="str">
        <f>INDEX(Sheet1!RawDataCols,$C140,P$5)</f>
        <v>Fixed Assets</v>
      </c>
      <c r="Q140" s="3" t="str">
        <f>IF(Q$3=0,0,INDEX(Sheet1!RawDataCols,$C140,Q$5))</f>
        <v>B</v>
      </c>
      <c r="R140" s="3">
        <f t="shared" si="45"/>
        <v>1</v>
      </c>
      <c r="S140" s="3">
        <f t="shared" si="46"/>
        <v>-1</v>
      </c>
      <c r="T140" s="3">
        <f>IF(T$3=0,0,INDEX(Sheet1!RawDataCols,$C140,T$5)*$R140)</f>
        <v>-4122.3900000000003</v>
      </c>
      <c r="U140" s="3">
        <f>IF(U$3=0,0,INDEX(Sheet1!RawDataCols,$C140,U$5)*$R140)</f>
        <v>0</v>
      </c>
      <c r="V140" s="3">
        <f>IF(V$3=0,0,INDEX(Sheet1!RawDataCols,$C140,V$5)*$R140)</f>
        <v>0</v>
      </c>
      <c r="W140" s="3">
        <f>IF(W$3=0,0,INDEX(Sheet1!RawDataCols,$C140,W$5)*$R140)</f>
        <v>0</v>
      </c>
      <c r="X140" s="3">
        <f>IF(X$3=0,0,INDEX(Sheet1!RawDataCols,$C140,X$5)*$R140)</f>
        <v>0</v>
      </c>
      <c r="Y140" s="3">
        <f>IF(Y$3=0,0,INDEX(Sheet1!RawDataCols,$C140,Y$5)*$R140)</f>
        <v>0</v>
      </c>
      <c r="Z140" s="3">
        <f>IF(Z$3=0,0,INDEX(Sheet1!RawDataCols,$C140,Z$5)*$R140)</f>
        <v>0</v>
      </c>
      <c r="AA140" s="3">
        <f>IF(AA$3=0,0,INDEX(Sheet1!RawDataCols,$C140,AA$5)*$R140)</f>
        <v>0</v>
      </c>
      <c r="AB140" s="3">
        <f>IF(AB$3=0,0,INDEX(Sheet1!RawDataCols,$C140,AB$5)*$R140)</f>
        <v>0</v>
      </c>
      <c r="AC140" s="3">
        <f>IF(AC$3=0,0,INDEX(Sheet1!RawDataCols,$C140,AC$5)*$R140)</f>
        <v>0</v>
      </c>
      <c r="AD140" s="3">
        <f>IF(AD$3=0,0,INDEX(Sheet1!RawDataCols,$C140,AD$5)*$R140)</f>
        <v>0</v>
      </c>
      <c r="AE140" s="3">
        <f>IF(AE$3=0,0,INDEX(Sheet1!RawDataCols,$C140,AE$5)*$R140)</f>
        <v>0</v>
      </c>
      <c r="AF140" s="3">
        <f>IF(AF$3=0,0,INDEX(Sheet1!RawDataCols,$C140,AF$5)*$R140)</f>
        <v>0</v>
      </c>
      <c r="AG140" s="3">
        <f>IF(AG$3=0,0,INDEX(Sheet1!RawDataCols,$C140,AG$5)*$R140)</f>
        <v>0</v>
      </c>
      <c r="AH140" s="3">
        <f>IF(AH$3=0,0,INDEX(Sheet1!RawDataCols,$C140,AH$5)*$R140)</f>
        <v>0</v>
      </c>
      <c r="AI140" s="3">
        <f>IF(AI$3=0,0,INDEX(Sheet1!RawDataCols,$C140,AI$5)*$R140)</f>
        <v>0</v>
      </c>
      <c r="AJ140" s="3">
        <f>IF(AJ$3=0,0,INDEX(Sheet1!RawDataCols,$C140,AJ$5)*$R140)</f>
        <v>0</v>
      </c>
      <c r="AK140" s="3">
        <f>IF(AK$3=0,0,INDEX(Sheet1!RawDataCols,$C140,AK$5)*$R140)</f>
        <v>0</v>
      </c>
      <c r="AL140" s="3">
        <f>IF(AL$3=0,0,INDEX(Sheet1!RawDataCols,$C140,AL$5)*$R140)</f>
        <v>0</v>
      </c>
      <c r="AM140" s="3">
        <f>IF(AM$3=0,0,INDEX(Sheet1!RawDataCols,$C140,AM$5)*$R140)</f>
        <v>0</v>
      </c>
      <c r="AN140" s="3">
        <f>IF(AN$3=0,0,INDEX(Sheet1!RawDataCols,$C140,AN$5)*$R140)</f>
        <v>0</v>
      </c>
      <c r="AO140" s="3">
        <f>IF(AO$3=0,0,INDEX(Sheet1!RawDataCols,$C140,AO$5)*$R140)</f>
        <v>0</v>
      </c>
      <c r="AP140" s="3">
        <f>IF(AP$3=0,0,INDEX(Sheet1!RawDataCols,$C140,AP$5)*$R140)</f>
        <v>0</v>
      </c>
      <c r="AQ140" s="3">
        <f>IF(AQ$3=0,0,INDEX(Sheet1!RawDataCols,$C140,AQ$5)*$R140)</f>
        <v>0</v>
      </c>
      <c r="AR140" s="3">
        <f>IF(AR$3=0,0,INDEX(Sheet1!RawDataCols,$C140,AR$5)*$R140)</f>
        <v>0</v>
      </c>
      <c r="AS140" s="3">
        <f>IF(AS$3=0,0,INDEX(Sheet1!RawDataCols,$C140,AS$5)*$R140)</f>
        <v>0</v>
      </c>
      <c r="AT140" s="3">
        <f>IF(AT$3=0,0,INDEX(Sheet1!RawDataCols,$C140,AT$5)*$R140)</f>
        <v>0</v>
      </c>
      <c r="AU140" s="3">
        <f>IF(AU$3=0,0,INDEX(Sheet1!RawDataCols,$C140,AU$5)*$R140)</f>
        <v>0</v>
      </c>
      <c r="AV140" s="3">
        <f>IF(AV$3=0,0,INDEX(Sheet1!RawDataCols,$C140,AV$5)*$R140)</f>
        <v>4122.3900000000003</v>
      </c>
      <c r="AW140" s="3">
        <f>IF(AW$3=0,0,INDEX(Sheet1!RawDataCols,$C140,AW$5)*$R140)</f>
        <v>0</v>
      </c>
      <c r="AX140" s="3">
        <f>IF(AX$3=0,0,INDEX(Sheet1!RawDataCols,$C140,AX$5)*$R140)</f>
        <v>0</v>
      </c>
      <c r="AY140" s="3">
        <f>IF(AY$3=0,0,INDEX(Sheet1!RawDataCols,$C140,AY$5)*$R140)</f>
        <v>0</v>
      </c>
      <c r="AZ140" s="3">
        <f>IF(AZ$3=0,0,INDEX(Sheet1!RawDataCols,$C140,AZ$5)*$R140)</f>
        <v>0</v>
      </c>
      <c r="BA140" s="3">
        <f>IF(BA$3=0,0,INDEX(Sheet1!RawDataCols,$C140,BA$5)*$R140)</f>
        <v>0</v>
      </c>
      <c r="BB140" s="3">
        <f>IF(BB$3=0,0,INDEX(Sheet1!RawDataCols,$C140,BB$5)*$R140)</f>
        <v>0</v>
      </c>
      <c r="BC140" s="3">
        <f>IF(BC$3=0,0,INDEX(Sheet1!RawDataCols,$C140,BC$5)*$R140)</f>
        <v>0</v>
      </c>
      <c r="BD140" s="3">
        <f>IF(BD$3=0,0,INDEX(Sheet1!RawDataCols,$C140,BD$5)*$R140)</f>
        <v>0</v>
      </c>
      <c r="BE140" s="3">
        <f>IF(BE$3=0,0,INDEX(Sheet1!RawDataCols,$C140,BE$5)*$R140)</f>
        <v>0</v>
      </c>
      <c r="BF140" s="3">
        <f>IF(BF$3=0,0,INDEX(Sheet1!RawDataCols,$C140,BF$5)*$R140)</f>
        <v>0</v>
      </c>
      <c r="BG140" s="179">
        <f>IF(BG$3=0,0,INDEX(Sheet1!RawDataCols,$C140,BG$5)*$R140)</f>
        <v>0</v>
      </c>
      <c r="BH140" s="33">
        <f t="shared" si="47"/>
        <v>0</v>
      </c>
      <c r="BI140" s="33">
        <f t="shared" si="48"/>
        <v>0</v>
      </c>
      <c r="BJ140" s="33">
        <f t="shared" si="49"/>
        <v>-4122.3900000000003</v>
      </c>
      <c r="BK140" s="3">
        <f>IF(BK$3=0,0,INDEX(Sheet1!RawDataCols,$C140,BK$5)*$R140)</f>
        <v>0</v>
      </c>
      <c r="BL140" s="3">
        <f>IF(BL$3=0,0,INDEX(Sheet1!RawDataCols,$C140,BL$5)*$R140)</f>
        <v>-515.29875000000004</v>
      </c>
      <c r="BM140" s="3">
        <f>IF(BM$3=0,0,INDEX(Sheet1!RawDataCols,$C140,BM$5)*$R140)</f>
        <v>-515.29875000000004</v>
      </c>
      <c r="BN140" s="3">
        <f>IF(BN$3=0,0,INDEX(Sheet1!RawDataCols,$C140,BN$5)*$R140)</f>
        <v>-515.29875000000004</v>
      </c>
      <c r="BO140" s="3">
        <f>IF(BO$3=0,0,INDEX(Sheet1!RawDataCols,$C140,BO$5)*$R140)</f>
        <v>-515.29875000000004</v>
      </c>
      <c r="BP140" s="3">
        <f>IF(BP$3=0,0,INDEX(Sheet1!RawDataCols,$C140,BP$5)*$R140)</f>
        <v>-4122.3900000000003</v>
      </c>
      <c r="BQ140" s="3">
        <f t="shared" si="50"/>
        <v>-4122.3900000000003</v>
      </c>
      <c r="BR140" s="3">
        <f t="shared" si="51"/>
        <v>-4122.3900000000003</v>
      </c>
      <c r="BS140" s="3">
        <f t="shared" si="52"/>
        <v>-4122.3900000000003</v>
      </c>
      <c r="BT140" s="3">
        <f t="shared" si="53"/>
        <v>0</v>
      </c>
      <c r="BU140" s="3" t="str">
        <f>INDEX(Sheet1!$BS$2:$BS$1000,MATCH($A140,Sheet1!$A$2:$A$1000,0))</f>
        <v>23</v>
      </c>
      <c r="BV140" s="3">
        <f>INDEX(Sheet1!$BT$2:$BT$1000,MATCH($A140,Sheet1!$A$2:$A$1000,0))</f>
        <v>0</v>
      </c>
    </row>
    <row r="141" spans="1:74" x14ac:dyDescent="0.2">
      <c r="A141" s="11" t="s">
        <v>520</v>
      </c>
      <c r="B141" s="3">
        <f>MATCH($A141,Sheet1!ACCOUNTNO,0)</f>
        <v>171</v>
      </c>
      <c r="C141" s="3">
        <f t="shared" si="44"/>
        <v>171</v>
      </c>
      <c r="D141" s="3" t="str">
        <f>IF(D$3=0,0,INDEX(Sheet1!RawDataCols,$C141,D$5))</f>
        <v>62100G02</v>
      </c>
      <c r="E141" s="3" t="str">
        <f>IF(E$3=0,0,INDEX(Sheet1!RawDataCols,$C141,E$5))</f>
        <v xml:space="preserve">62100          </v>
      </c>
      <c r="F141" s="3" t="str">
        <f>IF(F$3=0,0,INDEX(Sheet1!RawDataCols,$C141,F$5))</f>
        <v xml:space="preserve">G02            </v>
      </c>
      <c r="G141" s="3" t="str">
        <f>IF(G$3=0,0,INDEX(Sheet1!RawDataCols,$C141,G$5))</f>
        <v xml:space="preserve">               </v>
      </c>
      <c r="H141" s="3" t="str">
        <f>IF(H$3=0,0,INDEX(Sheet1!RawDataCols,$C141,H$5))</f>
        <v xml:space="preserve">               </v>
      </c>
      <c r="I141" s="3" t="str">
        <f>IF(I$3=0,0,INDEX(Sheet1!RawDataCols,$C141,I$5))</f>
        <v xml:space="preserve">               </v>
      </c>
      <c r="J141" s="3" t="str">
        <f>IF(J$3=0,0,INDEX(Sheet1!RawDataCols,$C141,J$5))</f>
        <v xml:space="preserve">               </v>
      </c>
      <c r="K141" s="3" t="str">
        <f>IF(K$3=0,0,INDEX(Sheet1!RawDataCols,$C141,K$5))</f>
        <v xml:space="preserve">               </v>
      </c>
      <c r="L141" s="3" t="str">
        <f>IF(L$3=0,0,INDEX(Sheet1!RawDataCols,$C141,L$5))</f>
        <v xml:space="preserve">               </v>
      </c>
      <c r="M141" s="3" t="str">
        <f>IF(M$3=0,0,INDEX(Sheet1!RawDataCols,$C141,M$5))</f>
        <v xml:space="preserve">F012  </v>
      </c>
      <c r="N141" s="3" t="str">
        <f>IF(N$3=0,0,INDEX(Sheet1!RawDataCols,$C141,N$5))</f>
        <v>Intercompany-EPH</v>
      </c>
      <c r="O141" s="3">
        <f>INDEX(Sheet1!RawDataCols,$C141,O$5)</f>
        <v>26</v>
      </c>
      <c r="P141" s="3" t="str">
        <f>INDEX(Sheet1!RawDataCols,$C141,P$5)</f>
        <v>Other Assets</v>
      </c>
      <c r="Q141" s="3" t="str">
        <f>IF(Q$3=0,0,INDEX(Sheet1!RawDataCols,$C141,Q$5))</f>
        <v>B</v>
      </c>
      <c r="R141" s="3">
        <f t="shared" si="45"/>
        <v>1</v>
      </c>
      <c r="S141" s="3">
        <f t="shared" si="46"/>
        <v>-1</v>
      </c>
      <c r="T141" s="3">
        <f>IF(T$3=0,0,INDEX(Sheet1!RawDataCols,$C141,T$5)*$R141)</f>
        <v>0</v>
      </c>
      <c r="U141" s="3">
        <f>IF(U$3=0,0,INDEX(Sheet1!RawDataCols,$C141,U$5)*$R141)</f>
        <v>0</v>
      </c>
      <c r="V141" s="3">
        <f>IF(V$3=0,0,INDEX(Sheet1!RawDataCols,$C141,V$5)*$R141)</f>
        <v>0</v>
      </c>
      <c r="W141" s="3">
        <f>IF(W$3=0,0,INDEX(Sheet1!RawDataCols,$C141,W$5)*$R141)</f>
        <v>0</v>
      </c>
      <c r="X141" s="3">
        <f>IF(X$3=0,0,INDEX(Sheet1!RawDataCols,$C141,X$5)*$R141)</f>
        <v>0</v>
      </c>
      <c r="Y141" s="3">
        <f>IF(Y$3=0,0,INDEX(Sheet1!RawDataCols,$C141,Y$5)*$R141)</f>
        <v>0</v>
      </c>
      <c r="Z141" s="3">
        <f>IF(Z$3=0,0,INDEX(Sheet1!RawDataCols,$C141,Z$5)*$R141)</f>
        <v>0</v>
      </c>
      <c r="AA141" s="3">
        <f>IF(AA$3=0,0,INDEX(Sheet1!RawDataCols,$C141,AA$5)*$R141)</f>
        <v>0</v>
      </c>
      <c r="AB141" s="3">
        <f>IF(AB$3=0,0,INDEX(Sheet1!RawDataCols,$C141,AB$5)*$R141)</f>
        <v>0</v>
      </c>
      <c r="AC141" s="3">
        <f>IF(AC$3=0,0,INDEX(Sheet1!RawDataCols,$C141,AC$5)*$R141)</f>
        <v>0</v>
      </c>
      <c r="AD141" s="3">
        <f>IF(AD$3=0,0,INDEX(Sheet1!RawDataCols,$C141,AD$5)*$R141)</f>
        <v>0</v>
      </c>
      <c r="AE141" s="3">
        <f>IF(AE$3=0,0,INDEX(Sheet1!RawDataCols,$C141,AE$5)*$R141)</f>
        <v>0</v>
      </c>
      <c r="AF141" s="3">
        <f>IF(AF$3=0,0,INDEX(Sheet1!RawDataCols,$C141,AF$5)*$R141)</f>
        <v>0</v>
      </c>
      <c r="AG141" s="3">
        <f>IF(AG$3=0,0,INDEX(Sheet1!RawDataCols,$C141,AG$5)*$R141)</f>
        <v>0</v>
      </c>
      <c r="AH141" s="3">
        <f>IF(AH$3=0,0,INDEX(Sheet1!RawDataCols,$C141,AH$5)*$R141)</f>
        <v>0</v>
      </c>
      <c r="AI141" s="3">
        <f>IF(AI$3=0,0,INDEX(Sheet1!RawDataCols,$C141,AI$5)*$R141)</f>
        <v>0</v>
      </c>
      <c r="AJ141" s="3">
        <f>IF(AJ$3=0,0,INDEX(Sheet1!RawDataCols,$C141,AJ$5)*$R141)</f>
        <v>0</v>
      </c>
      <c r="AK141" s="3">
        <f>IF(AK$3=0,0,INDEX(Sheet1!RawDataCols,$C141,AK$5)*$R141)</f>
        <v>0</v>
      </c>
      <c r="AL141" s="3">
        <f>IF(AL$3=0,0,INDEX(Sheet1!RawDataCols,$C141,AL$5)*$R141)</f>
        <v>0</v>
      </c>
      <c r="AM141" s="3">
        <f>IF(AM$3=0,0,INDEX(Sheet1!RawDataCols,$C141,AM$5)*$R141)</f>
        <v>0</v>
      </c>
      <c r="AN141" s="3">
        <f>IF(AN$3=0,0,INDEX(Sheet1!RawDataCols,$C141,AN$5)*$R141)</f>
        <v>0</v>
      </c>
      <c r="AO141" s="3">
        <f>IF(AO$3=0,0,INDEX(Sheet1!RawDataCols,$C141,AO$5)*$R141)</f>
        <v>0</v>
      </c>
      <c r="AP141" s="3">
        <f>IF(AP$3=0,0,INDEX(Sheet1!RawDataCols,$C141,AP$5)*$R141)</f>
        <v>0</v>
      </c>
      <c r="AQ141" s="3">
        <f>IF(AQ$3=0,0,INDEX(Sheet1!RawDataCols,$C141,AQ$5)*$R141)</f>
        <v>0</v>
      </c>
      <c r="AR141" s="3">
        <f>IF(AR$3=0,0,INDEX(Sheet1!RawDataCols,$C141,AR$5)*$R141)</f>
        <v>0</v>
      </c>
      <c r="AS141" s="3">
        <f>IF(AS$3=0,0,INDEX(Sheet1!RawDataCols,$C141,AS$5)*$R141)</f>
        <v>0</v>
      </c>
      <c r="AT141" s="3">
        <f>IF(AT$3=0,0,INDEX(Sheet1!RawDataCols,$C141,AT$5)*$R141)</f>
        <v>0</v>
      </c>
      <c r="AU141" s="3">
        <f>IF(AU$3=0,0,INDEX(Sheet1!RawDataCols,$C141,AU$5)*$R141)</f>
        <v>0</v>
      </c>
      <c r="AV141" s="3">
        <f>IF(AV$3=0,0,INDEX(Sheet1!RawDataCols,$C141,AV$5)*$R141)</f>
        <v>0</v>
      </c>
      <c r="AW141" s="3">
        <f>IF(AW$3=0,0,INDEX(Sheet1!RawDataCols,$C141,AW$5)*$R141)</f>
        <v>0</v>
      </c>
      <c r="AX141" s="3">
        <f>IF(AX$3=0,0,INDEX(Sheet1!RawDataCols,$C141,AX$5)*$R141)</f>
        <v>0</v>
      </c>
      <c r="AY141" s="3">
        <f>IF(AY$3=0,0,INDEX(Sheet1!RawDataCols,$C141,AY$5)*$R141)</f>
        <v>0</v>
      </c>
      <c r="AZ141" s="3">
        <f>IF(AZ$3=0,0,INDEX(Sheet1!RawDataCols,$C141,AZ$5)*$R141)</f>
        <v>0</v>
      </c>
      <c r="BA141" s="3">
        <f>IF(BA$3=0,0,INDEX(Sheet1!RawDataCols,$C141,BA$5)*$R141)</f>
        <v>0</v>
      </c>
      <c r="BB141" s="3">
        <f>IF(BB$3=0,0,INDEX(Sheet1!RawDataCols,$C141,BB$5)*$R141)</f>
        <v>0</v>
      </c>
      <c r="BC141" s="3">
        <f>IF(BC$3=0,0,INDEX(Sheet1!RawDataCols,$C141,BC$5)*$R141)</f>
        <v>0</v>
      </c>
      <c r="BD141" s="3">
        <f>IF(BD$3=0,0,INDEX(Sheet1!RawDataCols,$C141,BD$5)*$R141)</f>
        <v>0</v>
      </c>
      <c r="BE141" s="3">
        <f>IF(BE$3=0,0,INDEX(Sheet1!RawDataCols,$C141,BE$5)*$R141)</f>
        <v>0</v>
      </c>
      <c r="BF141" s="3">
        <f>IF(BF$3=0,0,INDEX(Sheet1!RawDataCols,$C141,BF$5)*$R141)</f>
        <v>0</v>
      </c>
      <c r="BG141" s="179">
        <f>IF(BG$3=0,0,INDEX(Sheet1!RawDataCols,$C141,BG$5)*$R141)</f>
        <v>0</v>
      </c>
      <c r="BH141" s="33">
        <f t="shared" si="47"/>
        <v>0</v>
      </c>
      <c r="BI141" s="33">
        <f t="shared" si="48"/>
        <v>0</v>
      </c>
      <c r="BJ141" s="33">
        <f t="shared" si="49"/>
        <v>0</v>
      </c>
      <c r="BK141" s="3">
        <f>IF(BK$3=0,0,INDEX(Sheet1!RawDataCols,$C141,BK$5)*$R141)</f>
        <v>0</v>
      </c>
      <c r="BL141" s="3">
        <f>IF(BL$3=0,0,INDEX(Sheet1!RawDataCols,$C141,BL$5)*$R141)</f>
        <v>0</v>
      </c>
      <c r="BM141" s="3">
        <f>IF(BM$3=0,0,INDEX(Sheet1!RawDataCols,$C141,BM$5)*$R141)</f>
        <v>0</v>
      </c>
      <c r="BN141" s="3">
        <f>IF(BN$3=0,0,INDEX(Sheet1!RawDataCols,$C141,BN$5)*$R141)</f>
        <v>3142.6287499999999</v>
      </c>
      <c r="BO141" s="3">
        <f>IF(BO$3=0,0,INDEX(Sheet1!RawDataCols,$C141,BO$5)*$R141)</f>
        <v>3142.6287499999999</v>
      </c>
      <c r="BP141" s="3">
        <f>IF(BP$3=0,0,INDEX(Sheet1!RawDataCols,$C141,BP$5)*$R141)</f>
        <v>0</v>
      </c>
      <c r="BQ141" s="3">
        <f t="shared" si="50"/>
        <v>0</v>
      </c>
      <c r="BR141" s="3">
        <f t="shared" si="51"/>
        <v>0</v>
      </c>
      <c r="BS141" s="3">
        <f t="shared" si="52"/>
        <v>0</v>
      </c>
      <c r="BT141" s="3">
        <f t="shared" si="53"/>
        <v>0</v>
      </c>
      <c r="BU141" s="3" t="str">
        <f>INDEX(Sheet1!$BS$2:$BS$1000,MATCH($A141,Sheet1!$A$2:$A$1000,0))</f>
        <v>24</v>
      </c>
      <c r="BV141" s="3">
        <f>INDEX(Sheet1!$BT$2:$BT$1000,MATCH($A141,Sheet1!$A$2:$A$1000,0))</f>
        <v>0</v>
      </c>
    </row>
    <row r="142" spans="1:74" x14ac:dyDescent="0.2">
      <c r="A142" s="11" t="s">
        <v>485</v>
      </c>
      <c r="B142" s="3">
        <f>MATCH($A142,Sheet1!ACCOUNTNO,0)</f>
        <v>172</v>
      </c>
      <c r="C142" s="3">
        <f t="shared" si="44"/>
        <v>172</v>
      </c>
      <c r="D142" s="3" t="str">
        <f>IF(D$3=0,0,INDEX(Sheet1!RawDataCols,$C142,D$5))</f>
        <v>62100G03</v>
      </c>
      <c r="E142" s="3" t="str">
        <f>IF(E$3=0,0,INDEX(Sheet1!RawDataCols,$C142,E$5))</f>
        <v xml:space="preserve">62100          </v>
      </c>
      <c r="F142" s="3" t="str">
        <f>IF(F$3=0,0,INDEX(Sheet1!RawDataCols,$C142,F$5))</f>
        <v xml:space="preserve">G03            </v>
      </c>
      <c r="G142" s="3" t="str">
        <f>IF(G$3=0,0,INDEX(Sheet1!RawDataCols,$C142,G$5))</f>
        <v xml:space="preserve">               </v>
      </c>
      <c r="H142" s="3" t="str">
        <f>IF(H$3=0,0,INDEX(Sheet1!RawDataCols,$C142,H$5))</f>
        <v xml:space="preserve">               </v>
      </c>
      <c r="I142" s="3" t="str">
        <f>IF(I$3=0,0,INDEX(Sheet1!RawDataCols,$C142,I$5))</f>
        <v xml:space="preserve">               </v>
      </c>
      <c r="J142" s="3" t="str">
        <f>IF(J$3=0,0,INDEX(Sheet1!RawDataCols,$C142,J$5))</f>
        <v xml:space="preserve">               </v>
      </c>
      <c r="K142" s="3" t="str">
        <f>IF(K$3=0,0,INDEX(Sheet1!RawDataCols,$C142,K$5))</f>
        <v xml:space="preserve">               </v>
      </c>
      <c r="L142" s="3" t="str">
        <f>IF(L$3=0,0,INDEX(Sheet1!RawDataCols,$C142,L$5))</f>
        <v xml:space="preserve">               </v>
      </c>
      <c r="M142" s="3" t="str">
        <f>IF(M$3=0,0,INDEX(Sheet1!RawDataCols,$C142,M$5))</f>
        <v xml:space="preserve">F012  </v>
      </c>
      <c r="N142" s="3" t="str">
        <f>IF(N$3=0,0,INDEX(Sheet1!RawDataCols,$C142,N$5))</f>
        <v>Intercompany-EPI</v>
      </c>
      <c r="O142" s="3">
        <f>INDEX(Sheet1!RawDataCols,$C142,O$5)</f>
        <v>26</v>
      </c>
      <c r="P142" s="3" t="str">
        <f>INDEX(Sheet1!RawDataCols,$C142,P$5)</f>
        <v>Other Assets</v>
      </c>
      <c r="Q142" s="3" t="str">
        <f>IF(Q$3=0,0,INDEX(Sheet1!RawDataCols,$C142,Q$5))</f>
        <v>B</v>
      </c>
      <c r="R142" s="3">
        <f t="shared" si="45"/>
        <v>1</v>
      </c>
      <c r="S142" s="3">
        <f t="shared" si="46"/>
        <v>-1</v>
      </c>
      <c r="T142" s="3">
        <f>IF(T$3=0,0,INDEX(Sheet1!RawDataCols,$C142,T$5)*$R142)</f>
        <v>0</v>
      </c>
      <c r="U142" s="3">
        <f>IF(U$3=0,0,INDEX(Sheet1!RawDataCols,$C142,U$5)*$R142)</f>
        <v>0</v>
      </c>
      <c r="V142" s="3">
        <f>IF(V$3=0,0,INDEX(Sheet1!RawDataCols,$C142,V$5)*$R142)</f>
        <v>0</v>
      </c>
      <c r="W142" s="3">
        <f>IF(W$3=0,0,INDEX(Sheet1!RawDataCols,$C142,W$5)*$R142)</f>
        <v>0</v>
      </c>
      <c r="X142" s="3">
        <f>IF(X$3=0,0,INDEX(Sheet1!RawDataCols,$C142,X$5)*$R142)</f>
        <v>0</v>
      </c>
      <c r="Y142" s="3">
        <f>IF(Y$3=0,0,INDEX(Sheet1!RawDataCols,$C142,Y$5)*$R142)</f>
        <v>0</v>
      </c>
      <c r="Z142" s="3">
        <f>IF(Z$3=0,0,INDEX(Sheet1!RawDataCols,$C142,Z$5)*$R142)</f>
        <v>0</v>
      </c>
      <c r="AA142" s="3">
        <f>IF(AA$3=0,0,INDEX(Sheet1!RawDataCols,$C142,AA$5)*$R142)</f>
        <v>0</v>
      </c>
      <c r="AB142" s="3">
        <f>IF(AB$3=0,0,INDEX(Sheet1!RawDataCols,$C142,AB$5)*$R142)</f>
        <v>0</v>
      </c>
      <c r="AC142" s="3">
        <f>IF(AC$3=0,0,INDEX(Sheet1!RawDataCols,$C142,AC$5)*$R142)</f>
        <v>0</v>
      </c>
      <c r="AD142" s="3">
        <f>IF(AD$3=0,0,INDEX(Sheet1!RawDataCols,$C142,AD$5)*$R142)</f>
        <v>0</v>
      </c>
      <c r="AE142" s="3">
        <f>IF(AE$3=0,0,INDEX(Sheet1!RawDataCols,$C142,AE$5)*$R142)</f>
        <v>0</v>
      </c>
      <c r="AF142" s="3">
        <f>IF(AF$3=0,0,INDEX(Sheet1!RawDataCols,$C142,AF$5)*$R142)</f>
        <v>0</v>
      </c>
      <c r="AG142" s="3">
        <f>IF(AG$3=0,0,INDEX(Sheet1!RawDataCols,$C142,AG$5)*$R142)</f>
        <v>0</v>
      </c>
      <c r="AH142" s="3">
        <f>IF(AH$3=0,0,INDEX(Sheet1!RawDataCols,$C142,AH$5)*$R142)</f>
        <v>0</v>
      </c>
      <c r="AI142" s="3">
        <f>IF(AI$3=0,0,INDEX(Sheet1!RawDataCols,$C142,AI$5)*$R142)</f>
        <v>0</v>
      </c>
      <c r="AJ142" s="3">
        <f>IF(AJ$3=0,0,INDEX(Sheet1!RawDataCols,$C142,AJ$5)*$R142)</f>
        <v>0</v>
      </c>
      <c r="AK142" s="3">
        <f>IF(AK$3=0,0,INDEX(Sheet1!RawDataCols,$C142,AK$5)*$R142)</f>
        <v>0</v>
      </c>
      <c r="AL142" s="3">
        <f>IF(AL$3=0,0,INDEX(Sheet1!RawDataCols,$C142,AL$5)*$R142)</f>
        <v>0</v>
      </c>
      <c r="AM142" s="3">
        <f>IF(AM$3=0,0,INDEX(Sheet1!RawDataCols,$C142,AM$5)*$R142)</f>
        <v>0</v>
      </c>
      <c r="AN142" s="3">
        <f>IF(AN$3=0,0,INDEX(Sheet1!RawDataCols,$C142,AN$5)*$R142)</f>
        <v>0</v>
      </c>
      <c r="AO142" s="3">
        <f>IF(AO$3=0,0,INDEX(Sheet1!RawDataCols,$C142,AO$5)*$R142)</f>
        <v>0</v>
      </c>
      <c r="AP142" s="3">
        <f>IF(AP$3=0,0,INDEX(Sheet1!RawDataCols,$C142,AP$5)*$R142)</f>
        <v>0</v>
      </c>
      <c r="AQ142" s="3">
        <f>IF(AQ$3=0,0,INDEX(Sheet1!RawDataCols,$C142,AQ$5)*$R142)</f>
        <v>0</v>
      </c>
      <c r="AR142" s="3">
        <f>IF(AR$3=0,0,INDEX(Sheet1!RawDataCols,$C142,AR$5)*$R142)</f>
        <v>0</v>
      </c>
      <c r="AS142" s="3">
        <f>IF(AS$3=0,0,INDEX(Sheet1!RawDataCols,$C142,AS$5)*$R142)</f>
        <v>0</v>
      </c>
      <c r="AT142" s="3">
        <f>IF(AT$3=0,0,INDEX(Sheet1!RawDataCols,$C142,AT$5)*$R142)</f>
        <v>0</v>
      </c>
      <c r="AU142" s="3">
        <f>IF(AU$3=0,0,INDEX(Sheet1!RawDataCols,$C142,AU$5)*$R142)</f>
        <v>0</v>
      </c>
      <c r="AV142" s="3">
        <f>IF(AV$3=0,0,INDEX(Sheet1!RawDataCols,$C142,AV$5)*$R142)</f>
        <v>0</v>
      </c>
      <c r="AW142" s="3">
        <f>IF(AW$3=0,0,INDEX(Sheet1!RawDataCols,$C142,AW$5)*$R142)</f>
        <v>0</v>
      </c>
      <c r="AX142" s="3">
        <f>IF(AX$3=0,0,INDEX(Sheet1!RawDataCols,$C142,AX$5)*$R142)</f>
        <v>0</v>
      </c>
      <c r="AY142" s="3">
        <f>IF(AY$3=0,0,INDEX(Sheet1!RawDataCols,$C142,AY$5)*$R142)</f>
        <v>0</v>
      </c>
      <c r="AZ142" s="3">
        <f>IF(AZ$3=0,0,INDEX(Sheet1!RawDataCols,$C142,AZ$5)*$R142)</f>
        <v>0</v>
      </c>
      <c r="BA142" s="3">
        <f>IF(BA$3=0,0,INDEX(Sheet1!RawDataCols,$C142,BA$5)*$R142)</f>
        <v>0</v>
      </c>
      <c r="BB142" s="3">
        <f>IF(BB$3=0,0,INDEX(Sheet1!RawDataCols,$C142,BB$5)*$R142)</f>
        <v>0</v>
      </c>
      <c r="BC142" s="3">
        <f>IF(BC$3=0,0,INDEX(Sheet1!RawDataCols,$C142,BC$5)*$R142)</f>
        <v>0</v>
      </c>
      <c r="BD142" s="3">
        <f>IF(BD$3=0,0,INDEX(Sheet1!RawDataCols,$C142,BD$5)*$R142)</f>
        <v>0</v>
      </c>
      <c r="BE142" s="3">
        <f>IF(BE$3=0,0,INDEX(Sheet1!RawDataCols,$C142,BE$5)*$R142)</f>
        <v>0</v>
      </c>
      <c r="BF142" s="3">
        <f>IF(BF$3=0,0,INDEX(Sheet1!RawDataCols,$C142,BF$5)*$R142)</f>
        <v>0</v>
      </c>
      <c r="BG142" s="179">
        <f>IF(BG$3=0,0,INDEX(Sheet1!RawDataCols,$C142,BG$5)*$R142)</f>
        <v>0</v>
      </c>
      <c r="BH142" s="33">
        <f t="shared" si="47"/>
        <v>0</v>
      </c>
      <c r="BI142" s="33">
        <f t="shared" si="48"/>
        <v>0</v>
      </c>
      <c r="BJ142" s="33">
        <f t="shared" si="49"/>
        <v>0</v>
      </c>
      <c r="BK142" s="3">
        <f>IF(BK$3=0,0,INDEX(Sheet1!RawDataCols,$C142,BK$5)*$R142)</f>
        <v>0</v>
      </c>
      <c r="BL142" s="3">
        <f>IF(BL$3=0,0,INDEX(Sheet1!RawDataCols,$C142,BL$5)*$R142)</f>
        <v>0</v>
      </c>
      <c r="BM142" s="3">
        <f>IF(BM$3=0,0,INDEX(Sheet1!RawDataCols,$C142,BM$5)*$R142)</f>
        <v>0</v>
      </c>
      <c r="BN142" s="3">
        <f>IF(BN$3=0,0,INDEX(Sheet1!RawDataCols,$C142,BN$5)*$R142)</f>
        <v>126197.53625</v>
      </c>
      <c r="BO142" s="3">
        <f>IF(BO$3=0,0,INDEX(Sheet1!RawDataCols,$C142,BO$5)*$R142)</f>
        <v>126197.53625</v>
      </c>
      <c r="BP142" s="3">
        <f>IF(BP$3=0,0,INDEX(Sheet1!RawDataCols,$C142,BP$5)*$R142)</f>
        <v>0</v>
      </c>
      <c r="BQ142" s="3">
        <f t="shared" si="50"/>
        <v>0</v>
      </c>
      <c r="BR142" s="3">
        <f t="shared" si="51"/>
        <v>0</v>
      </c>
      <c r="BS142" s="3">
        <f t="shared" si="52"/>
        <v>0</v>
      </c>
      <c r="BT142" s="3">
        <f t="shared" si="53"/>
        <v>0</v>
      </c>
      <c r="BU142" s="3" t="str">
        <f>INDEX(Sheet1!$BS$2:$BS$1000,MATCH($A142,Sheet1!$A$2:$A$1000,0))</f>
        <v>24</v>
      </c>
      <c r="BV142" s="3">
        <f>INDEX(Sheet1!$BT$2:$BT$1000,MATCH($A142,Sheet1!$A$2:$A$1000,0))</f>
        <v>0</v>
      </c>
    </row>
    <row r="143" spans="1:74" x14ac:dyDescent="0.2">
      <c r="A143" s="11" t="s">
        <v>450</v>
      </c>
      <c r="B143" s="3">
        <f>MATCH($A143,Sheet1!ACCOUNTNO,0)</f>
        <v>173</v>
      </c>
      <c r="C143" s="3">
        <f t="shared" si="44"/>
        <v>173</v>
      </c>
      <c r="D143" s="3" t="str">
        <f>IF(D$3=0,0,INDEX(Sheet1!RawDataCols,$C143,D$5))</f>
        <v>62100G05</v>
      </c>
      <c r="E143" s="3" t="str">
        <f>IF(E$3=0,0,INDEX(Sheet1!RawDataCols,$C143,E$5))</f>
        <v xml:space="preserve">62100          </v>
      </c>
      <c r="F143" s="3" t="str">
        <f>IF(F$3=0,0,INDEX(Sheet1!RawDataCols,$C143,F$5))</f>
        <v xml:space="preserve">G05            </v>
      </c>
      <c r="G143" s="3" t="str">
        <f>IF(G$3=0,0,INDEX(Sheet1!RawDataCols,$C143,G$5))</f>
        <v xml:space="preserve">               </v>
      </c>
      <c r="H143" s="3" t="str">
        <f>IF(H$3=0,0,INDEX(Sheet1!RawDataCols,$C143,H$5))</f>
        <v xml:space="preserve">               </v>
      </c>
      <c r="I143" s="3" t="str">
        <f>IF(I$3=0,0,INDEX(Sheet1!RawDataCols,$C143,I$5))</f>
        <v xml:space="preserve">               </v>
      </c>
      <c r="J143" s="3" t="str">
        <f>IF(J$3=0,0,INDEX(Sheet1!RawDataCols,$C143,J$5))</f>
        <v xml:space="preserve">               </v>
      </c>
      <c r="K143" s="3" t="str">
        <f>IF(K$3=0,0,INDEX(Sheet1!RawDataCols,$C143,K$5))</f>
        <v xml:space="preserve">               </v>
      </c>
      <c r="L143" s="3" t="str">
        <f>IF(L$3=0,0,INDEX(Sheet1!RawDataCols,$C143,L$5))</f>
        <v xml:space="preserve">               </v>
      </c>
      <c r="M143" s="3" t="str">
        <f>IF(M$3=0,0,INDEX(Sheet1!RawDataCols,$C143,M$5))</f>
        <v xml:space="preserve">F012  </v>
      </c>
      <c r="N143" s="3" t="str">
        <f>IF(N$3=0,0,INDEX(Sheet1!RawDataCols,$C143,N$5))</f>
        <v>Intercompany-GBLT</v>
      </c>
      <c r="O143" s="3">
        <f>INDEX(Sheet1!RawDataCols,$C143,O$5)</f>
        <v>26</v>
      </c>
      <c r="P143" s="3" t="str">
        <f>INDEX(Sheet1!RawDataCols,$C143,P$5)</f>
        <v>Other Assets</v>
      </c>
      <c r="Q143" s="3" t="str">
        <f>IF(Q$3=0,0,INDEX(Sheet1!RawDataCols,$C143,Q$5))</f>
        <v>B</v>
      </c>
      <c r="R143" s="3">
        <f t="shared" si="45"/>
        <v>1</v>
      </c>
      <c r="S143" s="3">
        <f t="shared" si="46"/>
        <v>-1</v>
      </c>
      <c r="T143" s="3">
        <f>IF(T$3=0,0,INDEX(Sheet1!RawDataCols,$C143,T$5)*$R143)</f>
        <v>83104.58</v>
      </c>
      <c r="U143" s="3">
        <f>IF(U$3=0,0,INDEX(Sheet1!RawDataCols,$C143,U$5)*$R143)</f>
        <v>538.91</v>
      </c>
      <c r="V143" s="3">
        <f>IF(V$3=0,0,INDEX(Sheet1!RawDataCols,$C143,V$5)*$R143)</f>
        <v>0</v>
      </c>
      <c r="W143" s="3">
        <f>IF(W$3=0,0,INDEX(Sheet1!RawDataCols,$C143,W$5)*$R143)</f>
        <v>989.06</v>
      </c>
      <c r="X143" s="3">
        <f>IF(X$3=0,0,INDEX(Sheet1!RawDataCols,$C143,X$5)*$R143)</f>
        <v>556.13</v>
      </c>
      <c r="Y143" s="3">
        <f>IF(Y$3=0,0,INDEX(Sheet1!RawDataCols,$C143,Y$5)*$R143)</f>
        <v>0</v>
      </c>
      <c r="Z143" s="3">
        <f>IF(Z$3=0,0,INDEX(Sheet1!RawDataCols,$C143,Z$5)*$R143)</f>
        <v>-6589.57</v>
      </c>
      <c r="AA143" s="3">
        <f>IF(AA$3=0,0,INDEX(Sheet1!RawDataCols,$C143,AA$5)*$R143)</f>
        <v>480.71</v>
      </c>
      <c r="AB143" s="3">
        <f>IF(AB$3=0,0,INDEX(Sheet1!RawDataCols,$C143,AB$5)*$R143)</f>
        <v>0</v>
      </c>
      <c r="AC143" s="3">
        <f>IF(AC$3=0,0,INDEX(Sheet1!RawDataCols,$C143,AC$5)*$R143)</f>
        <v>525.01</v>
      </c>
      <c r="AD143" s="3">
        <f>IF(AD$3=0,0,INDEX(Sheet1!RawDataCols,$C143,AD$5)*$R143)</f>
        <v>0</v>
      </c>
      <c r="AE143" s="3">
        <f>IF(AE$3=0,0,INDEX(Sheet1!RawDataCols,$C143,AE$5)*$R143)</f>
        <v>0</v>
      </c>
      <c r="AF143" s="3">
        <f>IF(AF$3=0,0,INDEX(Sheet1!RawDataCols,$C143,AF$5)*$R143)</f>
        <v>548.09</v>
      </c>
      <c r="AG143" s="3">
        <f>IF(AG$3=0,0,INDEX(Sheet1!RawDataCols,$C143,AG$5)*$R143)</f>
        <v>0</v>
      </c>
      <c r="AH143" s="3">
        <f>IF(AH$3=0,0,INDEX(Sheet1!RawDataCols,$C143,AH$5)*$R143)</f>
        <v>0</v>
      </c>
      <c r="AI143" s="3">
        <f>IF(AI$3=0,0,INDEX(Sheet1!RawDataCols,$C143,AI$5)*$R143)</f>
        <v>770.01</v>
      </c>
      <c r="AJ143" s="3">
        <f>IF(AJ$3=0,0,INDEX(Sheet1!RawDataCols,$C143,AJ$5)*$R143)</f>
        <v>-84680.33</v>
      </c>
      <c r="AK143" s="3">
        <f>IF(AK$3=0,0,INDEX(Sheet1!RawDataCols,$C143,AK$5)*$R143)</f>
        <v>0</v>
      </c>
      <c r="AL143" s="3">
        <f>IF(AL$3=0,0,INDEX(Sheet1!RawDataCols,$C143,AL$5)*$R143)</f>
        <v>-2462.2399999999998</v>
      </c>
      <c r="AM143" s="3">
        <f>IF(AM$3=0,0,INDEX(Sheet1!RawDataCols,$C143,AM$5)*$R143)</f>
        <v>0</v>
      </c>
      <c r="AN143" s="3">
        <f>IF(AN$3=0,0,INDEX(Sheet1!RawDataCols,$C143,AN$5)*$R143)</f>
        <v>0</v>
      </c>
      <c r="AO143" s="3">
        <f>IF(AO$3=0,0,INDEX(Sheet1!RawDataCols,$C143,AO$5)*$R143)</f>
        <v>573.41</v>
      </c>
      <c r="AP143" s="3">
        <f>IF(AP$3=0,0,INDEX(Sheet1!RawDataCols,$C143,AP$5)*$R143)</f>
        <v>0</v>
      </c>
      <c r="AQ143" s="3">
        <f>IF(AQ$3=0,0,INDEX(Sheet1!RawDataCols,$C143,AQ$5)*$R143)</f>
        <v>0</v>
      </c>
      <c r="AR143" s="3">
        <f>IF(AR$3=0,0,INDEX(Sheet1!RawDataCols,$C143,AR$5)*$R143)</f>
        <v>434.49</v>
      </c>
      <c r="AS143" s="3">
        <f>IF(AS$3=0,0,INDEX(Sheet1!RawDataCols,$C143,AS$5)*$R143)</f>
        <v>0</v>
      </c>
      <c r="AT143" s="3">
        <f>IF(AT$3=0,0,INDEX(Sheet1!RawDataCols,$C143,AT$5)*$R143)</f>
        <v>0</v>
      </c>
      <c r="AU143" s="3">
        <f>IF(AU$3=0,0,INDEX(Sheet1!RawDataCols,$C143,AU$5)*$R143)</f>
        <v>80516.06</v>
      </c>
      <c r="AV143" s="3">
        <f>IF(AV$3=0,0,INDEX(Sheet1!RawDataCols,$C143,AV$5)*$R143)</f>
        <v>0</v>
      </c>
      <c r="AW143" s="3">
        <f>IF(AW$3=0,0,INDEX(Sheet1!RawDataCols,$C143,AW$5)*$R143)</f>
        <v>0</v>
      </c>
      <c r="AX143" s="3">
        <f>IF(AX$3=0,0,INDEX(Sheet1!RawDataCols,$C143,AX$5)*$R143)</f>
        <v>474.64</v>
      </c>
      <c r="AY143" s="3">
        <f>IF(AY$3=0,0,INDEX(Sheet1!RawDataCols,$C143,AY$5)*$R143)</f>
        <v>50000</v>
      </c>
      <c r="AZ143" s="3">
        <f>IF(AZ$3=0,0,INDEX(Sheet1!RawDataCols,$C143,AZ$5)*$R143)</f>
        <v>0</v>
      </c>
      <c r="BA143" s="3">
        <f>IF(BA$3=0,0,INDEX(Sheet1!RawDataCols,$C143,BA$5)*$R143)</f>
        <v>544.77</v>
      </c>
      <c r="BB143" s="3">
        <f>IF(BB$3=0,0,INDEX(Sheet1!RawDataCols,$C143,BB$5)*$R143)</f>
        <v>-50000</v>
      </c>
      <c r="BC143" s="3">
        <f>IF(BC$3=0,0,INDEX(Sheet1!RawDataCols,$C143,BC$5)*$R143)</f>
        <v>0</v>
      </c>
      <c r="BD143" s="3">
        <f>IF(BD$3=0,0,INDEX(Sheet1!RawDataCols,$C143,BD$5)*$R143)</f>
        <v>561.21</v>
      </c>
      <c r="BE143" s="3">
        <f>IF(BE$3=0,0,INDEX(Sheet1!RawDataCols,$C143,BE$5)*$R143)</f>
        <v>-50000</v>
      </c>
      <c r="BF143" s="3">
        <f>IF(BF$3=0,0,INDEX(Sheet1!RawDataCols,$C143,BF$5)*$R143)</f>
        <v>0</v>
      </c>
      <c r="BG143" s="179">
        <f>IF(BG$3=0,0,INDEX(Sheet1!RawDataCols,$C143,BG$5)*$R143)</f>
        <v>561.21</v>
      </c>
      <c r="BH143" s="33">
        <f t="shared" si="47"/>
        <v>0</v>
      </c>
      <c r="BI143" s="33">
        <f t="shared" si="48"/>
        <v>0</v>
      </c>
      <c r="BJ143" s="33">
        <f t="shared" si="49"/>
        <v>83104.58</v>
      </c>
      <c r="BK143" s="3">
        <f>IF(BK$3=0,0,INDEX(Sheet1!RawDataCols,$C143,BK$5)*$R143)</f>
        <v>0</v>
      </c>
      <c r="BL143" s="3">
        <f>IF(BL$3=0,0,INDEX(Sheet1!RawDataCols,$C143,BL$5)*$R143)</f>
        <v>0</v>
      </c>
      <c r="BM143" s="3">
        <f>IF(BM$3=0,0,INDEX(Sheet1!RawDataCols,$C143,BM$5)*$R143)</f>
        <v>0</v>
      </c>
      <c r="BN143" s="3">
        <f>IF(BN$3=0,0,INDEX(Sheet1!RawDataCols,$C143,BN$5)*$R143)</f>
        <v>0</v>
      </c>
      <c r="BO143" s="3">
        <f>IF(BO$3=0,0,INDEX(Sheet1!RawDataCols,$C143,BO$5)*$R143)</f>
        <v>0</v>
      </c>
      <c r="BP143" s="3">
        <f>IF(BP$3=0,0,INDEX(Sheet1!RawDataCols,$C143,BP$5)*$R143)</f>
        <v>6219.64</v>
      </c>
      <c r="BQ143" s="3">
        <f t="shared" si="50"/>
        <v>84680.330000000016</v>
      </c>
      <c r="BR143" s="3">
        <f t="shared" si="51"/>
        <v>0</v>
      </c>
      <c r="BS143" s="3">
        <f t="shared" si="52"/>
        <v>0</v>
      </c>
      <c r="BT143" s="3">
        <f t="shared" si="53"/>
        <v>0</v>
      </c>
      <c r="BU143" s="3" t="str">
        <f>INDEX(Sheet1!$BS$2:$BS$1000,MATCH($A143,Sheet1!$A$2:$A$1000,0))</f>
        <v>24</v>
      </c>
      <c r="BV143" s="3">
        <f>INDEX(Sheet1!$BT$2:$BT$1000,MATCH($A143,Sheet1!$A$2:$A$1000,0))</f>
        <v>0</v>
      </c>
    </row>
    <row r="144" spans="1:74" x14ac:dyDescent="0.2">
      <c r="A144" s="11" t="s">
        <v>668</v>
      </c>
      <c r="B144" s="3">
        <f>MATCH($A144,Sheet1!ACCOUNTNO,0)</f>
        <v>175</v>
      </c>
      <c r="C144" s="3">
        <f t="shared" si="44"/>
        <v>175</v>
      </c>
      <c r="D144" s="3" t="str">
        <f>IF(D$3=0,0,INDEX(Sheet1!RawDataCols,$C144,D$5))</f>
        <v>62100G08</v>
      </c>
      <c r="E144" s="3" t="str">
        <f>IF(E$3=0,0,INDEX(Sheet1!RawDataCols,$C144,E$5))</f>
        <v xml:space="preserve">62100          </v>
      </c>
      <c r="F144" s="3" t="str">
        <f>IF(F$3=0,0,INDEX(Sheet1!RawDataCols,$C144,F$5))</f>
        <v xml:space="preserve">G08            </v>
      </c>
      <c r="G144" s="3" t="str">
        <f>IF(G$3=0,0,INDEX(Sheet1!RawDataCols,$C144,G$5))</f>
        <v xml:space="preserve">               </v>
      </c>
      <c r="H144" s="3" t="str">
        <f>IF(H$3=0,0,INDEX(Sheet1!RawDataCols,$C144,H$5))</f>
        <v xml:space="preserve">               </v>
      </c>
      <c r="I144" s="3" t="str">
        <f>IF(I$3=0,0,INDEX(Sheet1!RawDataCols,$C144,I$5))</f>
        <v xml:space="preserve">               </v>
      </c>
      <c r="J144" s="3" t="str">
        <f>IF(J$3=0,0,INDEX(Sheet1!RawDataCols,$C144,J$5))</f>
        <v xml:space="preserve">               </v>
      </c>
      <c r="K144" s="3" t="str">
        <f>IF(K$3=0,0,INDEX(Sheet1!RawDataCols,$C144,K$5))</f>
        <v xml:space="preserve">               </v>
      </c>
      <c r="L144" s="3" t="str">
        <f>IF(L$3=0,0,INDEX(Sheet1!RawDataCols,$C144,L$5))</f>
        <v xml:space="preserve">               </v>
      </c>
      <c r="M144" s="3" t="str">
        <f>IF(M$3=0,0,INDEX(Sheet1!RawDataCols,$C144,M$5))</f>
        <v xml:space="preserve">F012  </v>
      </c>
      <c r="N144" s="3" t="str">
        <f>IF(N$3=0,0,INDEX(Sheet1!RawDataCols,$C144,N$5))</f>
        <v>Intercompany-OPC</v>
      </c>
      <c r="O144" s="3">
        <f>INDEX(Sheet1!RawDataCols,$C144,O$5)</f>
        <v>26</v>
      </c>
      <c r="P144" s="3" t="str">
        <f>INDEX(Sheet1!RawDataCols,$C144,P$5)</f>
        <v>Other Assets</v>
      </c>
      <c r="Q144" s="3" t="str">
        <f>IF(Q$3=0,0,INDEX(Sheet1!RawDataCols,$C144,Q$5))</f>
        <v>B</v>
      </c>
      <c r="R144" s="3">
        <f t="shared" si="45"/>
        <v>1</v>
      </c>
      <c r="S144" s="3">
        <f t="shared" si="46"/>
        <v>-1</v>
      </c>
      <c r="T144" s="3">
        <f>IF(T$3=0,0,INDEX(Sheet1!RawDataCols,$C144,T$5)*$R144)</f>
        <v>0</v>
      </c>
      <c r="U144" s="3">
        <f>IF(U$3=0,0,INDEX(Sheet1!RawDataCols,$C144,U$5)*$R144)</f>
        <v>0</v>
      </c>
      <c r="V144" s="3">
        <f>IF(V$3=0,0,INDEX(Sheet1!RawDataCols,$C144,V$5)*$R144)</f>
        <v>0</v>
      </c>
      <c r="W144" s="3">
        <f>IF(W$3=0,0,INDEX(Sheet1!RawDataCols,$C144,W$5)*$R144)</f>
        <v>0</v>
      </c>
      <c r="X144" s="3">
        <f>IF(X$3=0,0,INDEX(Sheet1!RawDataCols,$C144,X$5)*$R144)</f>
        <v>0</v>
      </c>
      <c r="Y144" s="3">
        <f>IF(Y$3=0,0,INDEX(Sheet1!RawDataCols,$C144,Y$5)*$R144)</f>
        <v>0</v>
      </c>
      <c r="Z144" s="3">
        <f>IF(Z$3=0,0,INDEX(Sheet1!RawDataCols,$C144,Z$5)*$R144)</f>
        <v>0</v>
      </c>
      <c r="AA144" s="3">
        <f>IF(AA$3=0,0,INDEX(Sheet1!RawDataCols,$C144,AA$5)*$R144)</f>
        <v>0</v>
      </c>
      <c r="AB144" s="3">
        <f>IF(AB$3=0,0,INDEX(Sheet1!RawDataCols,$C144,AB$5)*$R144)</f>
        <v>0</v>
      </c>
      <c r="AC144" s="3">
        <f>IF(AC$3=0,0,INDEX(Sheet1!RawDataCols,$C144,AC$5)*$R144)</f>
        <v>0</v>
      </c>
      <c r="AD144" s="3">
        <f>IF(AD$3=0,0,INDEX(Sheet1!RawDataCols,$C144,AD$5)*$R144)</f>
        <v>0</v>
      </c>
      <c r="AE144" s="3">
        <f>IF(AE$3=0,0,INDEX(Sheet1!RawDataCols,$C144,AE$5)*$R144)</f>
        <v>0</v>
      </c>
      <c r="AF144" s="3">
        <f>IF(AF$3=0,0,INDEX(Sheet1!RawDataCols,$C144,AF$5)*$R144)</f>
        <v>0</v>
      </c>
      <c r="AG144" s="3">
        <f>IF(AG$3=0,0,INDEX(Sheet1!RawDataCols,$C144,AG$5)*$R144)</f>
        <v>0</v>
      </c>
      <c r="AH144" s="3">
        <f>IF(AH$3=0,0,INDEX(Sheet1!RawDataCols,$C144,AH$5)*$R144)</f>
        <v>0</v>
      </c>
      <c r="AI144" s="3">
        <f>IF(AI$3=0,0,INDEX(Sheet1!RawDataCols,$C144,AI$5)*$R144)</f>
        <v>0</v>
      </c>
      <c r="AJ144" s="3">
        <f>IF(AJ$3=0,0,INDEX(Sheet1!RawDataCols,$C144,AJ$5)*$R144)</f>
        <v>0</v>
      </c>
      <c r="AK144" s="3">
        <f>IF(AK$3=0,0,INDEX(Sheet1!RawDataCols,$C144,AK$5)*$R144)</f>
        <v>0</v>
      </c>
      <c r="AL144" s="3">
        <f>IF(AL$3=0,0,INDEX(Sheet1!RawDataCols,$C144,AL$5)*$R144)</f>
        <v>0</v>
      </c>
      <c r="AM144" s="3">
        <f>IF(AM$3=0,0,INDEX(Sheet1!RawDataCols,$C144,AM$5)*$R144)</f>
        <v>0</v>
      </c>
      <c r="AN144" s="3">
        <f>IF(AN$3=0,0,INDEX(Sheet1!RawDataCols,$C144,AN$5)*$R144)</f>
        <v>0</v>
      </c>
      <c r="AO144" s="3">
        <f>IF(AO$3=0,0,INDEX(Sheet1!RawDataCols,$C144,AO$5)*$R144)</f>
        <v>0</v>
      </c>
      <c r="AP144" s="3">
        <f>IF(AP$3=0,0,INDEX(Sheet1!RawDataCols,$C144,AP$5)*$R144)</f>
        <v>0</v>
      </c>
      <c r="AQ144" s="3">
        <f>IF(AQ$3=0,0,INDEX(Sheet1!RawDataCols,$C144,AQ$5)*$R144)</f>
        <v>0</v>
      </c>
      <c r="AR144" s="3">
        <f>IF(AR$3=0,0,INDEX(Sheet1!RawDataCols,$C144,AR$5)*$R144)</f>
        <v>0</v>
      </c>
      <c r="AS144" s="3">
        <f>IF(AS$3=0,0,INDEX(Sheet1!RawDataCols,$C144,AS$5)*$R144)</f>
        <v>0</v>
      </c>
      <c r="AT144" s="3">
        <f>IF(AT$3=0,0,INDEX(Sheet1!RawDataCols,$C144,AT$5)*$R144)</f>
        <v>0</v>
      </c>
      <c r="AU144" s="3">
        <f>IF(AU$3=0,0,INDEX(Sheet1!RawDataCols,$C144,AU$5)*$R144)</f>
        <v>0</v>
      </c>
      <c r="AV144" s="3">
        <f>IF(AV$3=0,0,INDEX(Sheet1!RawDataCols,$C144,AV$5)*$R144)</f>
        <v>0</v>
      </c>
      <c r="AW144" s="3">
        <f>IF(AW$3=0,0,INDEX(Sheet1!RawDataCols,$C144,AW$5)*$R144)</f>
        <v>0</v>
      </c>
      <c r="AX144" s="3">
        <f>IF(AX$3=0,0,INDEX(Sheet1!RawDataCols,$C144,AX$5)*$R144)</f>
        <v>0</v>
      </c>
      <c r="AY144" s="3">
        <f>IF(AY$3=0,0,INDEX(Sheet1!RawDataCols,$C144,AY$5)*$R144)</f>
        <v>0</v>
      </c>
      <c r="AZ144" s="3">
        <f>IF(AZ$3=0,0,INDEX(Sheet1!RawDataCols,$C144,AZ$5)*$R144)</f>
        <v>0</v>
      </c>
      <c r="BA144" s="3">
        <f>IF(BA$3=0,0,INDEX(Sheet1!RawDataCols,$C144,BA$5)*$R144)</f>
        <v>0</v>
      </c>
      <c r="BB144" s="3">
        <f>IF(BB$3=0,0,INDEX(Sheet1!RawDataCols,$C144,BB$5)*$R144)</f>
        <v>0</v>
      </c>
      <c r="BC144" s="3">
        <f>IF(BC$3=0,0,INDEX(Sheet1!RawDataCols,$C144,BC$5)*$R144)</f>
        <v>0</v>
      </c>
      <c r="BD144" s="3">
        <f>IF(BD$3=0,0,INDEX(Sheet1!RawDataCols,$C144,BD$5)*$R144)</f>
        <v>0</v>
      </c>
      <c r="BE144" s="3">
        <f>IF(BE$3=0,0,INDEX(Sheet1!RawDataCols,$C144,BE$5)*$R144)</f>
        <v>0</v>
      </c>
      <c r="BF144" s="3">
        <f>IF(BF$3=0,0,INDEX(Sheet1!RawDataCols,$C144,BF$5)*$R144)</f>
        <v>0</v>
      </c>
      <c r="BG144" s="179">
        <f>IF(BG$3=0,0,INDEX(Sheet1!RawDataCols,$C144,BG$5)*$R144)</f>
        <v>0</v>
      </c>
      <c r="BH144" s="33">
        <f t="shared" si="47"/>
        <v>0</v>
      </c>
      <c r="BI144" s="33">
        <f t="shared" si="48"/>
        <v>0</v>
      </c>
      <c r="BJ144" s="33">
        <f t="shared" si="49"/>
        <v>0</v>
      </c>
      <c r="BK144" s="3">
        <f>IF(BK$3=0,0,INDEX(Sheet1!RawDataCols,$C144,BK$5)*$R144)</f>
        <v>0</v>
      </c>
      <c r="BL144" s="3">
        <f>IF(BL$3=0,0,INDEX(Sheet1!RawDataCols,$C144,BL$5)*$R144)</f>
        <v>0</v>
      </c>
      <c r="BM144" s="3">
        <f>IF(BM$3=0,0,INDEX(Sheet1!RawDataCols,$C144,BM$5)*$R144)</f>
        <v>0</v>
      </c>
      <c r="BN144" s="3">
        <f>IF(BN$3=0,0,INDEX(Sheet1!RawDataCols,$C144,BN$5)*$R144)</f>
        <v>0</v>
      </c>
      <c r="BO144" s="3">
        <f>IF(BO$3=0,0,INDEX(Sheet1!RawDataCols,$C144,BO$5)*$R144)</f>
        <v>0</v>
      </c>
      <c r="BP144" s="3">
        <f>IF(BP$3=0,0,INDEX(Sheet1!RawDataCols,$C144,BP$5)*$R144)</f>
        <v>0</v>
      </c>
      <c r="BQ144" s="3">
        <f t="shared" si="50"/>
        <v>0</v>
      </c>
      <c r="BR144" s="3">
        <f t="shared" si="51"/>
        <v>0</v>
      </c>
      <c r="BS144" s="3">
        <f t="shared" si="52"/>
        <v>0</v>
      </c>
      <c r="BT144" s="3">
        <f t="shared" si="53"/>
        <v>0</v>
      </c>
      <c r="BU144" s="3" t="str">
        <f>INDEX(Sheet1!$BS$2:$BS$1000,MATCH($A144,Sheet1!$A$2:$A$1000,0))</f>
        <v>24</v>
      </c>
      <c r="BV144" s="3">
        <f>INDEX(Sheet1!$BT$2:$BT$1000,MATCH($A144,Sheet1!$A$2:$A$1000,0))</f>
        <v>0</v>
      </c>
    </row>
    <row r="145" spans="1:74" x14ac:dyDescent="0.2">
      <c r="A145" s="11" t="s">
        <v>435</v>
      </c>
      <c r="B145" s="3">
        <f>MATCH($A145,Sheet1!ACCOUNTNO,0)</f>
        <v>177</v>
      </c>
      <c r="C145" s="3">
        <f t="shared" si="44"/>
        <v>177</v>
      </c>
      <c r="D145" s="3" t="str">
        <f>IF(D$3=0,0,INDEX(Sheet1!RawDataCols,$C145,D$5))</f>
        <v>62100G10</v>
      </c>
      <c r="E145" s="3" t="str">
        <f>IF(E$3=0,0,INDEX(Sheet1!RawDataCols,$C145,E$5))</f>
        <v xml:space="preserve">62100          </v>
      </c>
      <c r="F145" s="3" t="str">
        <f>IF(F$3=0,0,INDEX(Sheet1!RawDataCols,$C145,F$5))</f>
        <v xml:space="preserve">G10            </v>
      </c>
      <c r="G145" s="3" t="str">
        <f>IF(G$3=0,0,INDEX(Sheet1!RawDataCols,$C145,G$5))</f>
        <v xml:space="preserve">               </v>
      </c>
      <c r="H145" s="3" t="str">
        <f>IF(H$3=0,0,INDEX(Sheet1!RawDataCols,$C145,H$5))</f>
        <v xml:space="preserve">               </v>
      </c>
      <c r="I145" s="3" t="str">
        <f>IF(I$3=0,0,INDEX(Sheet1!RawDataCols,$C145,I$5))</f>
        <v xml:space="preserve">               </v>
      </c>
      <c r="J145" s="3" t="str">
        <f>IF(J$3=0,0,INDEX(Sheet1!RawDataCols,$C145,J$5))</f>
        <v xml:space="preserve">               </v>
      </c>
      <c r="K145" s="3" t="str">
        <f>IF(K$3=0,0,INDEX(Sheet1!RawDataCols,$C145,K$5))</f>
        <v xml:space="preserve">               </v>
      </c>
      <c r="L145" s="3" t="str">
        <f>IF(L$3=0,0,INDEX(Sheet1!RawDataCols,$C145,L$5))</f>
        <v xml:space="preserve">               </v>
      </c>
      <c r="M145" s="3" t="str">
        <f>IF(M$3=0,0,INDEX(Sheet1!RawDataCols,$C145,M$5))</f>
        <v xml:space="preserve">F012  </v>
      </c>
      <c r="N145" s="3" t="str">
        <f>IF(N$3=0,0,INDEX(Sheet1!RawDataCols,$C145,N$5))</f>
        <v>Intercompany-ROOTS</v>
      </c>
      <c r="O145" s="3">
        <f>INDEX(Sheet1!RawDataCols,$C145,O$5)</f>
        <v>26</v>
      </c>
      <c r="P145" s="3" t="str">
        <f>INDEX(Sheet1!RawDataCols,$C145,P$5)</f>
        <v>Other Assets</v>
      </c>
      <c r="Q145" s="3" t="str">
        <f>IF(Q$3=0,0,INDEX(Sheet1!RawDataCols,$C145,Q$5))</f>
        <v>B</v>
      </c>
      <c r="R145" s="3">
        <f t="shared" si="45"/>
        <v>1</v>
      </c>
      <c r="S145" s="3">
        <f t="shared" si="46"/>
        <v>-1</v>
      </c>
      <c r="T145" s="3">
        <f>IF(T$3=0,0,INDEX(Sheet1!RawDataCols,$C145,T$5)*$R145)</f>
        <v>0</v>
      </c>
      <c r="U145" s="3">
        <f>IF(U$3=0,0,INDEX(Sheet1!RawDataCols,$C145,U$5)*$R145)</f>
        <v>0</v>
      </c>
      <c r="V145" s="3">
        <f>IF(V$3=0,0,INDEX(Sheet1!RawDataCols,$C145,V$5)*$R145)</f>
        <v>0</v>
      </c>
      <c r="W145" s="3">
        <f>IF(W$3=0,0,INDEX(Sheet1!RawDataCols,$C145,W$5)*$R145)</f>
        <v>0</v>
      </c>
      <c r="X145" s="3">
        <f>IF(X$3=0,0,INDEX(Sheet1!RawDataCols,$C145,X$5)*$R145)</f>
        <v>0</v>
      </c>
      <c r="Y145" s="3">
        <f>IF(Y$3=0,0,INDEX(Sheet1!RawDataCols,$C145,Y$5)*$R145)</f>
        <v>0</v>
      </c>
      <c r="Z145" s="3">
        <f>IF(Z$3=0,0,INDEX(Sheet1!RawDataCols,$C145,Z$5)*$R145)</f>
        <v>0</v>
      </c>
      <c r="AA145" s="3">
        <f>IF(AA$3=0,0,INDEX(Sheet1!RawDataCols,$C145,AA$5)*$R145)</f>
        <v>0</v>
      </c>
      <c r="AB145" s="3">
        <f>IF(AB$3=0,0,INDEX(Sheet1!RawDataCols,$C145,AB$5)*$R145)</f>
        <v>0</v>
      </c>
      <c r="AC145" s="3">
        <f>IF(AC$3=0,0,INDEX(Sheet1!RawDataCols,$C145,AC$5)*$R145)</f>
        <v>0</v>
      </c>
      <c r="AD145" s="3">
        <f>IF(AD$3=0,0,INDEX(Sheet1!RawDataCols,$C145,AD$5)*$R145)</f>
        <v>0</v>
      </c>
      <c r="AE145" s="3">
        <f>IF(AE$3=0,0,INDEX(Sheet1!RawDataCols,$C145,AE$5)*$R145)</f>
        <v>0</v>
      </c>
      <c r="AF145" s="3">
        <f>IF(AF$3=0,0,INDEX(Sheet1!RawDataCols,$C145,AF$5)*$R145)</f>
        <v>0</v>
      </c>
      <c r="AG145" s="3">
        <f>IF(AG$3=0,0,INDEX(Sheet1!RawDataCols,$C145,AG$5)*$R145)</f>
        <v>0</v>
      </c>
      <c r="AH145" s="3">
        <f>IF(AH$3=0,0,INDEX(Sheet1!RawDataCols,$C145,AH$5)*$R145)</f>
        <v>0</v>
      </c>
      <c r="AI145" s="3">
        <f>IF(AI$3=0,0,INDEX(Sheet1!RawDataCols,$C145,AI$5)*$R145)</f>
        <v>0</v>
      </c>
      <c r="AJ145" s="3">
        <f>IF(AJ$3=0,0,INDEX(Sheet1!RawDataCols,$C145,AJ$5)*$R145)</f>
        <v>0</v>
      </c>
      <c r="AK145" s="3">
        <f>IF(AK$3=0,0,INDEX(Sheet1!RawDataCols,$C145,AK$5)*$R145)</f>
        <v>0</v>
      </c>
      <c r="AL145" s="3">
        <f>IF(AL$3=0,0,INDEX(Sheet1!RawDataCols,$C145,AL$5)*$R145)</f>
        <v>0</v>
      </c>
      <c r="AM145" s="3">
        <f>IF(AM$3=0,0,INDEX(Sheet1!RawDataCols,$C145,AM$5)*$R145)</f>
        <v>0</v>
      </c>
      <c r="AN145" s="3">
        <f>IF(AN$3=0,0,INDEX(Sheet1!RawDataCols,$C145,AN$5)*$R145)</f>
        <v>0</v>
      </c>
      <c r="AO145" s="3">
        <f>IF(AO$3=0,0,INDEX(Sheet1!RawDataCols,$C145,AO$5)*$R145)</f>
        <v>0</v>
      </c>
      <c r="AP145" s="3">
        <f>IF(AP$3=0,0,INDEX(Sheet1!RawDataCols,$C145,AP$5)*$R145)</f>
        <v>0</v>
      </c>
      <c r="AQ145" s="3">
        <f>IF(AQ$3=0,0,INDEX(Sheet1!RawDataCols,$C145,AQ$5)*$R145)</f>
        <v>0</v>
      </c>
      <c r="AR145" s="3">
        <f>IF(AR$3=0,0,INDEX(Sheet1!RawDataCols,$C145,AR$5)*$R145)</f>
        <v>0</v>
      </c>
      <c r="AS145" s="3">
        <f>IF(AS$3=0,0,INDEX(Sheet1!RawDataCols,$C145,AS$5)*$R145)</f>
        <v>0</v>
      </c>
      <c r="AT145" s="3">
        <f>IF(AT$3=0,0,INDEX(Sheet1!RawDataCols,$C145,AT$5)*$R145)</f>
        <v>0</v>
      </c>
      <c r="AU145" s="3">
        <f>IF(AU$3=0,0,INDEX(Sheet1!RawDataCols,$C145,AU$5)*$R145)</f>
        <v>0</v>
      </c>
      <c r="AV145" s="3">
        <f>IF(AV$3=0,0,INDEX(Sheet1!RawDataCols,$C145,AV$5)*$R145)</f>
        <v>0</v>
      </c>
      <c r="AW145" s="3">
        <f>IF(AW$3=0,0,INDEX(Sheet1!RawDataCols,$C145,AW$5)*$R145)</f>
        <v>0</v>
      </c>
      <c r="AX145" s="3">
        <f>IF(AX$3=0,0,INDEX(Sheet1!RawDataCols,$C145,AX$5)*$R145)</f>
        <v>0</v>
      </c>
      <c r="AY145" s="3">
        <f>IF(AY$3=0,0,INDEX(Sheet1!RawDataCols,$C145,AY$5)*$R145)</f>
        <v>0</v>
      </c>
      <c r="AZ145" s="3">
        <f>IF(AZ$3=0,0,INDEX(Sheet1!RawDataCols,$C145,AZ$5)*$R145)</f>
        <v>0</v>
      </c>
      <c r="BA145" s="3">
        <f>IF(BA$3=0,0,INDEX(Sheet1!RawDataCols,$C145,BA$5)*$R145)</f>
        <v>0</v>
      </c>
      <c r="BB145" s="3">
        <f>IF(BB$3=0,0,INDEX(Sheet1!RawDataCols,$C145,BB$5)*$R145)</f>
        <v>0</v>
      </c>
      <c r="BC145" s="3">
        <f>IF(BC$3=0,0,INDEX(Sheet1!RawDataCols,$C145,BC$5)*$R145)</f>
        <v>0</v>
      </c>
      <c r="BD145" s="3">
        <f>IF(BD$3=0,0,INDEX(Sheet1!RawDataCols,$C145,BD$5)*$R145)</f>
        <v>0</v>
      </c>
      <c r="BE145" s="3">
        <f>IF(BE$3=0,0,INDEX(Sheet1!RawDataCols,$C145,BE$5)*$R145)</f>
        <v>0</v>
      </c>
      <c r="BF145" s="3">
        <f>IF(BF$3=0,0,INDEX(Sheet1!RawDataCols,$C145,BF$5)*$R145)</f>
        <v>0</v>
      </c>
      <c r="BG145" s="179">
        <f>IF(BG$3=0,0,INDEX(Sheet1!RawDataCols,$C145,BG$5)*$R145)</f>
        <v>0</v>
      </c>
      <c r="BH145" s="33">
        <f t="shared" si="47"/>
        <v>0</v>
      </c>
      <c r="BI145" s="33">
        <f t="shared" si="48"/>
        <v>0</v>
      </c>
      <c r="BJ145" s="33">
        <f t="shared" si="49"/>
        <v>0</v>
      </c>
      <c r="BK145" s="3">
        <f>IF(BK$3=0,0,INDEX(Sheet1!RawDataCols,$C145,BK$5)*$R145)</f>
        <v>0</v>
      </c>
      <c r="BL145" s="3">
        <f>IF(BL$3=0,0,INDEX(Sheet1!RawDataCols,$C145,BL$5)*$R145)</f>
        <v>0</v>
      </c>
      <c r="BM145" s="3">
        <f>IF(BM$3=0,0,INDEX(Sheet1!RawDataCols,$C145,BM$5)*$R145)</f>
        <v>0</v>
      </c>
      <c r="BN145" s="3">
        <f>IF(BN$3=0,0,INDEX(Sheet1!RawDataCols,$C145,BN$5)*$R145)</f>
        <v>1250</v>
      </c>
      <c r="BO145" s="3">
        <f>IF(BO$3=0,0,INDEX(Sheet1!RawDataCols,$C145,BO$5)*$R145)</f>
        <v>1250</v>
      </c>
      <c r="BP145" s="3">
        <f>IF(BP$3=0,0,INDEX(Sheet1!RawDataCols,$C145,BP$5)*$R145)</f>
        <v>0</v>
      </c>
      <c r="BQ145" s="3">
        <f t="shared" si="50"/>
        <v>0</v>
      </c>
      <c r="BR145" s="3">
        <f t="shared" si="51"/>
        <v>0</v>
      </c>
      <c r="BS145" s="3">
        <f t="shared" si="52"/>
        <v>0</v>
      </c>
      <c r="BT145" s="3">
        <f t="shared" si="53"/>
        <v>0</v>
      </c>
      <c r="BU145" s="3" t="str">
        <f>INDEX(Sheet1!$BS$2:$BS$1000,MATCH($A145,Sheet1!$A$2:$A$1000,0))</f>
        <v>24</v>
      </c>
      <c r="BV145" s="3">
        <f>INDEX(Sheet1!$BT$2:$BT$1000,MATCH($A145,Sheet1!$A$2:$A$1000,0))</f>
        <v>0</v>
      </c>
    </row>
    <row r="146" spans="1:74" x14ac:dyDescent="0.2">
      <c r="A146" s="11" t="s">
        <v>526</v>
      </c>
      <c r="B146" s="3">
        <f>MATCH($A146,Sheet1!ACCOUNTNO,0)</f>
        <v>178</v>
      </c>
      <c r="C146" s="3">
        <f t="shared" si="44"/>
        <v>178</v>
      </c>
      <c r="D146" s="3" t="str">
        <f>IF(D$3=0,0,INDEX(Sheet1!RawDataCols,$C146,D$5))</f>
        <v>62100G14</v>
      </c>
      <c r="E146" s="3" t="str">
        <f>IF(E$3=0,0,INDEX(Sheet1!RawDataCols,$C146,E$5))</f>
        <v xml:space="preserve">62100          </v>
      </c>
      <c r="F146" s="3" t="str">
        <f>IF(F$3=0,0,INDEX(Sheet1!RawDataCols,$C146,F$5))</f>
        <v xml:space="preserve">G14            </v>
      </c>
      <c r="G146" s="3" t="str">
        <f>IF(G$3=0,0,INDEX(Sheet1!RawDataCols,$C146,G$5))</f>
        <v xml:space="preserve">               </v>
      </c>
      <c r="H146" s="3" t="str">
        <f>IF(H$3=0,0,INDEX(Sheet1!RawDataCols,$C146,H$5))</f>
        <v xml:space="preserve">               </v>
      </c>
      <c r="I146" s="3" t="str">
        <f>IF(I$3=0,0,INDEX(Sheet1!RawDataCols,$C146,I$5))</f>
        <v xml:space="preserve">               </v>
      </c>
      <c r="J146" s="3" t="str">
        <f>IF(J$3=0,0,INDEX(Sheet1!RawDataCols,$C146,J$5))</f>
        <v xml:space="preserve">               </v>
      </c>
      <c r="K146" s="3" t="str">
        <f>IF(K$3=0,0,INDEX(Sheet1!RawDataCols,$C146,K$5))</f>
        <v xml:space="preserve">               </v>
      </c>
      <c r="L146" s="3" t="str">
        <f>IF(L$3=0,0,INDEX(Sheet1!RawDataCols,$C146,L$5))</f>
        <v xml:space="preserve">               </v>
      </c>
      <c r="M146" s="3" t="str">
        <f>IF(M$3=0,0,INDEX(Sheet1!RawDataCols,$C146,M$5))</f>
        <v xml:space="preserve">F012  </v>
      </c>
      <c r="N146" s="3" t="str">
        <f>IF(N$3=0,0,INDEX(Sheet1!RawDataCols,$C146,N$5))</f>
        <v>Intercompany-TMV</v>
      </c>
      <c r="O146" s="3">
        <f>INDEX(Sheet1!RawDataCols,$C146,O$5)</f>
        <v>26</v>
      </c>
      <c r="P146" s="3" t="str">
        <f>INDEX(Sheet1!RawDataCols,$C146,P$5)</f>
        <v>Other Assets</v>
      </c>
      <c r="Q146" s="3" t="str">
        <f>IF(Q$3=0,0,INDEX(Sheet1!RawDataCols,$C146,Q$5))</f>
        <v>B</v>
      </c>
      <c r="R146" s="3">
        <f t="shared" si="45"/>
        <v>1</v>
      </c>
      <c r="S146" s="3">
        <f t="shared" si="46"/>
        <v>-1</v>
      </c>
      <c r="T146" s="3">
        <f>IF(T$3=0,0,INDEX(Sheet1!RawDataCols,$C146,T$5)*$R146)</f>
        <v>60000</v>
      </c>
      <c r="U146" s="3">
        <f>IF(U$3=0,0,INDEX(Sheet1!RawDataCols,$C146,U$5)*$R146)</f>
        <v>0</v>
      </c>
      <c r="V146" s="3">
        <f>IF(V$3=0,0,INDEX(Sheet1!RawDataCols,$C146,V$5)*$R146)</f>
        <v>0</v>
      </c>
      <c r="W146" s="3">
        <f>IF(W$3=0,0,INDEX(Sheet1!RawDataCols,$C146,W$5)*$R146)</f>
        <v>0</v>
      </c>
      <c r="X146" s="3">
        <f>IF(X$3=0,0,INDEX(Sheet1!RawDataCols,$C146,X$5)*$R146)</f>
        <v>0</v>
      </c>
      <c r="Y146" s="3">
        <f>IF(Y$3=0,0,INDEX(Sheet1!RawDataCols,$C146,Y$5)*$R146)</f>
        <v>0</v>
      </c>
      <c r="Z146" s="3">
        <f>IF(Z$3=0,0,INDEX(Sheet1!RawDataCols,$C146,Z$5)*$R146)</f>
        <v>0</v>
      </c>
      <c r="AA146" s="3">
        <f>IF(AA$3=0,0,INDEX(Sheet1!RawDataCols,$C146,AA$5)*$R146)</f>
        <v>0</v>
      </c>
      <c r="AB146" s="3">
        <f>IF(AB$3=0,0,INDEX(Sheet1!RawDataCols,$C146,AB$5)*$R146)</f>
        <v>0</v>
      </c>
      <c r="AC146" s="3">
        <f>IF(AC$3=0,0,INDEX(Sheet1!RawDataCols,$C146,AC$5)*$R146)</f>
        <v>0</v>
      </c>
      <c r="AD146" s="3">
        <f>IF(AD$3=0,0,INDEX(Sheet1!RawDataCols,$C146,AD$5)*$R146)</f>
        <v>0</v>
      </c>
      <c r="AE146" s="3">
        <f>IF(AE$3=0,0,INDEX(Sheet1!RawDataCols,$C146,AE$5)*$R146)</f>
        <v>0</v>
      </c>
      <c r="AF146" s="3">
        <f>IF(AF$3=0,0,INDEX(Sheet1!RawDataCols,$C146,AF$5)*$R146)</f>
        <v>0</v>
      </c>
      <c r="AG146" s="3">
        <f>IF(AG$3=0,0,INDEX(Sheet1!RawDataCols,$C146,AG$5)*$R146)</f>
        <v>0</v>
      </c>
      <c r="AH146" s="3">
        <f>IF(AH$3=0,0,INDEX(Sheet1!RawDataCols,$C146,AH$5)*$R146)</f>
        <v>0</v>
      </c>
      <c r="AI146" s="3">
        <f>IF(AI$3=0,0,INDEX(Sheet1!RawDataCols,$C146,AI$5)*$R146)</f>
        <v>0</v>
      </c>
      <c r="AJ146" s="3">
        <f>IF(AJ$3=0,0,INDEX(Sheet1!RawDataCols,$C146,AJ$5)*$R146)</f>
        <v>-60000</v>
      </c>
      <c r="AK146" s="3">
        <f>IF(AK$3=0,0,INDEX(Sheet1!RawDataCols,$C146,AK$5)*$R146)</f>
        <v>0</v>
      </c>
      <c r="AL146" s="3">
        <f>IF(AL$3=0,0,INDEX(Sheet1!RawDataCols,$C146,AL$5)*$R146)</f>
        <v>0</v>
      </c>
      <c r="AM146" s="3">
        <f>IF(AM$3=0,0,INDEX(Sheet1!RawDataCols,$C146,AM$5)*$R146)</f>
        <v>0</v>
      </c>
      <c r="AN146" s="3">
        <f>IF(AN$3=0,0,INDEX(Sheet1!RawDataCols,$C146,AN$5)*$R146)</f>
        <v>0</v>
      </c>
      <c r="AO146" s="3">
        <f>IF(AO$3=0,0,INDEX(Sheet1!RawDataCols,$C146,AO$5)*$R146)</f>
        <v>0</v>
      </c>
      <c r="AP146" s="3">
        <f>IF(AP$3=0,0,INDEX(Sheet1!RawDataCols,$C146,AP$5)*$R146)</f>
        <v>0</v>
      </c>
      <c r="AQ146" s="3">
        <f>IF(AQ$3=0,0,INDEX(Sheet1!RawDataCols,$C146,AQ$5)*$R146)</f>
        <v>0</v>
      </c>
      <c r="AR146" s="3">
        <f>IF(AR$3=0,0,INDEX(Sheet1!RawDataCols,$C146,AR$5)*$R146)</f>
        <v>0</v>
      </c>
      <c r="AS146" s="3">
        <f>IF(AS$3=0,0,INDEX(Sheet1!RawDataCols,$C146,AS$5)*$R146)</f>
        <v>0</v>
      </c>
      <c r="AT146" s="3">
        <f>IF(AT$3=0,0,INDEX(Sheet1!RawDataCols,$C146,AT$5)*$R146)</f>
        <v>0</v>
      </c>
      <c r="AU146" s="3">
        <f>IF(AU$3=0,0,INDEX(Sheet1!RawDataCols,$C146,AU$5)*$R146)</f>
        <v>60000</v>
      </c>
      <c r="AV146" s="3">
        <f>IF(AV$3=0,0,INDEX(Sheet1!RawDataCols,$C146,AV$5)*$R146)</f>
        <v>0</v>
      </c>
      <c r="AW146" s="3">
        <f>IF(AW$3=0,0,INDEX(Sheet1!RawDataCols,$C146,AW$5)*$R146)</f>
        <v>0</v>
      </c>
      <c r="AX146" s="3">
        <f>IF(AX$3=0,0,INDEX(Sheet1!RawDataCols,$C146,AX$5)*$R146)</f>
        <v>0</v>
      </c>
      <c r="AY146" s="3">
        <f>IF(AY$3=0,0,INDEX(Sheet1!RawDataCols,$C146,AY$5)*$R146)</f>
        <v>0</v>
      </c>
      <c r="AZ146" s="3">
        <f>IF(AZ$3=0,0,INDEX(Sheet1!RawDataCols,$C146,AZ$5)*$R146)</f>
        <v>0</v>
      </c>
      <c r="BA146" s="3">
        <f>IF(BA$3=0,0,INDEX(Sheet1!RawDataCols,$C146,BA$5)*$R146)</f>
        <v>0</v>
      </c>
      <c r="BB146" s="3">
        <f>IF(BB$3=0,0,INDEX(Sheet1!RawDataCols,$C146,BB$5)*$R146)</f>
        <v>0</v>
      </c>
      <c r="BC146" s="3">
        <f>IF(BC$3=0,0,INDEX(Sheet1!RawDataCols,$C146,BC$5)*$R146)</f>
        <v>0</v>
      </c>
      <c r="BD146" s="3">
        <f>IF(BD$3=0,0,INDEX(Sheet1!RawDataCols,$C146,BD$5)*$R146)</f>
        <v>0</v>
      </c>
      <c r="BE146" s="3">
        <f>IF(BE$3=0,0,INDEX(Sheet1!RawDataCols,$C146,BE$5)*$R146)</f>
        <v>0</v>
      </c>
      <c r="BF146" s="3">
        <f>IF(BF$3=0,0,INDEX(Sheet1!RawDataCols,$C146,BF$5)*$R146)</f>
        <v>0</v>
      </c>
      <c r="BG146" s="179">
        <f>IF(BG$3=0,0,INDEX(Sheet1!RawDataCols,$C146,BG$5)*$R146)</f>
        <v>0</v>
      </c>
      <c r="BH146" s="33">
        <f t="shared" si="47"/>
        <v>0</v>
      </c>
      <c r="BI146" s="33">
        <f t="shared" si="48"/>
        <v>0</v>
      </c>
      <c r="BJ146" s="33">
        <f t="shared" si="49"/>
        <v>60000</v>
      </c>
      <c r="BK146" s="3">
        <f>IF(BK$3=0,0,INDEX(Sheet1!RawDataCols,$C146,BK$5)*$R146)</f>
        <v>0</v>
      </c>
      <c r="BL146" s="3">
        <f>IF(BL$3=0,0,INDEX(Sheet1!RawDataCols,$C146,BL$5)*$R146)</f>
        <v>0</v>
      </c>
      <c r="BM146" s="3">
        <f>IF(BM$3=0,0,INDEX(Sheet1!RawDataCols,$C146,BM$5)*$R146)</f>
        <v>0</v>
      </c>
      <c r="BN146" s="3">
        <f>IF(BN$3=0,0,INDEX(Sheet1!RawDataCols,$C146,BN$5)*$R146)</f>
        <v>0</v>
      </c>
      <c r="BO146" s="3">
        <f>IF(BO$3=0,0,INDEX(Sheet1!RawDataCols,$C146,BO$5)*$R146)</f>
        <v>0</v>
      </c>
      <c r="BP146" s="3">
        <f>IF(BP$3=0,0,INDEX(Sheet1!RawDataCols,$C146,BP$5)*$R146)</f>
        <v>0</v>
      </c>
      <c r="BQ146" s="3">
        <f t="shared" si="50"/>
        <v>60000</v>
      </c>
      <c r="BR146" s="3">
        <f t="shared" si="51"/>
        <v>0</v>
      </c>
      <c r="BS146" s="3">
        <f t="shared" si="52"/>
        <v>0</v>
      </c>
      <c r="BT146" s="3">
        <f t="shared" si="53"/>
        <v>0</v>
      </c>
      <c r="BU146" s="3" t="str">
        <f>INDEX(Sheet1!$BS$2:$BS$1000,MATCH($A146,Sheet1!$A$2:$A$1000,0))</f>
        <v>24</v>
      </c>
      <c r="BV146" s="3">
        <f>INDEX(Sheet1!$BT$2:$BT$1000,MATCH($A146,Sheet1!$A$2:$A$1000,0))</f>
        <v>0</v>
      </c>
    </row>
    <row r="147" spans="1:74" x14ac:dyDescent="0.2">
      <c r="A147" s="11" t="s">
        <v>436</v>
      </c>
      <c r="B147" s="3">
        <f>MATCH($A147,Sheet1!ACCOUNTNO,0)</f>
        <v>179</v>
      </c>
      <c r="C147" s="3">
        <f t="shared" si="44"/>
        <v>179</v>
      </c>
      <c r="D147" s="3" t="str">
        <f>IF(D$3=0,0,INDEX(Sheet1!RawDataCols,$C147,D$5))</f>
        <v>62100G15</v>
      </c>
      <c r="E147" s="3" t="str">
        <f>IF(E$3=0,0,INDEX(Sheet1!RawDataCols,$C147,E$5))</f>
        <v xml:space="preserve">62100          </v>
      </c>
      <c r="F147" s="3" t="str">
        <f>IF(F$3=0,0,INDEX(Sheet1!RawDataCols,$C147,F$5))</f>
        <v xml:space="preserve">G15            </v>
      </c>
      <c r="G147" s="3" t="str">
        <f>IF(G$3=0,0,INDEX(Sheet1!RawDataCols,$C147,G$5))</f>
        <v xml:space="preserve">               </v>
      </c>
      <c r="H147" s="3" t="str">
        <f>IF(H$3=0,0,INDEX(Sheet1!RawDataCols,$C147,H$5))</f>
        <v xml:space="preserve">               </v>
      </c>
      <c r="I147" s="3" t="str">
        <f>IF(I$3=0,0,INDEX(Sheet1!RawDataCols,$C147,I$5))</f>
        <v xml:space="preserve">               </v>
      </c>
      <c r="J147" s="3" t="str">
        <f>IF(J$3=0,0,INDEX(Sheet1!RawDataCols,$C147,J$5))</f>
        <v xml:space="preserve">               </v>
      </c>
      <c r="K147" s="3" t="str">
        <f>IF(K$3=0,0,INDEX(Sheet1!RawDataCols,$C147,K$5))</f>
        <v xml:space="preserve">               </v>
      </c>
      <c r="L147" s="3" t="str">
        <f>IF(L$3=0,0,INDEX(Sheet1!RawDataCols,$C147,L$5))</f>
        <v xml:space="preserve">               </v>
      </c>
      <c r="M147" s="3" t="str">
        <f>IF(M$3=0,0,INDEX(Sheet1!RawDataCols,$C147,M$5))</f>
        <v xml:space="preserve">F012  </v>
      </c>
      <c r="N147" s="3" t="str">
        <f>IF(N$3=0,0,INDEX(Sheet1!RawDataCols,$C147,N$5))</f>
        <v>Intercompany-TMR</v>
      </c>
      <c r="O147" s="3">
        <f>INDEX(Sheet1!RawDataCols,$C147,O$5)</f>
        <v>26</v>
      </c>
      <c r="P147" s="3" t="str">
        <f>INDEX(Sheet1!RawDataCols,$C147,P$5)</f>
        <v>Other Assets</v>
      </c>
      <c r="Q147" s="3" t="str">
        <f>IF(Q$3=0,0,INDEX(Sheet1!RawDataCols,$C147,Q$5))</f>
        <v>B</v>
      </c>
      <c r="R147" s="3">
        <f t="shared" si="45"/>
        <v>1</v>
      </c>
      <c r="S147" s="3">
        <f t="shared" si="46"/>
        <v>-1</v>
      </c>
      <c r="T147" s="3">
        <f>IF(T$3=0,0,INDEX(Sheet1!RawDataCols,$C147,T$5)*$R147)</f>
        <v>0</v>
      </c>
      <c r="U147" s="3">
        <f>IF(U$3=0,0,INDEX(Sheet1!RawDataCols,$C147,U$5)*$R147)</f>
        <v>0</v>
      </c>
      <c r="V147" s="3">
        <f>IF(V$3=0,0,INDEX(Sheet1!RawDataCols,$C147,V$5)*$R147)</f>
        <v>0</v>
      </c>
      <c r="W147" s="3">
        <f>IF(W$3=0,0,INDEX(Sheet1!RawDataCols,$C147,W$5)*$R147)</f>
        <v>0</v>
      </c>
      <c r="X147" s="3">
        <f>IF(X$3=0,0,INDEX(Sheet1!RawDataCols,$C147,X$5)*$R147)</f>
        <v>0</v>
      </c>
      <c r="Y147" s="3">
        <f>IF(Y$3=0,0,INDEX(Sheet1!RawDataCols,$C147,Y$5)*$R147)</f>
        <v>0</v>
      </c>
      <c r="Z147" s="3">
        <f>IF(Z$3=0,0,INDEX(Sheet1!RawDataCols,$C147,Z$5)*$R147)</f>
        <v>0</v>
      </c>
      <c r="AA147" s="3">
        <f>IF(AA$3=0,0,INDEX(Sheet1!RawDataCols,$C147,AA$5)*$R147)</f>
        <v>0</v>
      </c>
      <c r="AB147" s="3">
        <f>IF(AB$3=0,0,INDEX(Sheet1!RawDataCols,$C147,AB$5)*$R147)</f>
        <v>0</v>
      </c>
      <c r="AC147" s="3">
        <f>IF(AC$3=0,0,INDEX(Sheet1!RawDataCols,$C147,AC$5)*$R147)</f>
        <v>0</v>
      </c>
      <c r="AD147" s="3">
        <f>IF(AD$3=0,0,INDEX(Sheet1!RawDataCols,$C147,AD$5)*$R147)</f>
        <v>0</v>
      </c>
      <c r="AE147" s="3">
        <f>IF(AE$3=0,0,INDEX(Sheet1!RawDataCols,$C147,AE$5)*$R147)</f>
        <v>0</v>
      </c>
      <c r="AF147" s="3">
        <f>IF(AF$3=0,0,INDEX(Sheet1!RawDataCols,$C147,AF$5)*$R147)</f>
        <v>0</v>
      </c>
      <c r="AG147" s="3">
        <f>IF(AG$3=0,0,INDEX(Sheet1!RawDataCols,$C147,AG$5)*$R147)</f>
        <v>0</v>
      </c>
      <c r="AH147" s="3">
        <f>IF(AH$3=0,0,INDEX(Sheet1!RawDataCols,$C147,AH$5)*$R147)</f>
        <v>0</v>
      </c>
      <c r="AI147" s="3">
        <f>IF(AI$3=0,0,INDEX(Sheet1!RawDataCols,$C147,AI$5)*$R147)</f>
        <v>0</v>
      </c>
      <c r="AJ147" s="3">
        <f>IF(AJ$3=0,0,INDEX(Sheet1!RawDataCols,$C147,AJ$5)*$R147)</f>
        <v>0</v>
      </c>
      <c r="AK147" s="3">
        <f>IF(AK$3=0,0,INDEX(Sheet1!RawDataCols,$C147,AK$5)*$R147)</f>
        <v>0</v>
      </c>
      <c r="AL147" s="3">
        <f>IF(AL$3=0,0,INDEX(Sheet1!RawDataCols,$C147,AL$5)*$R147)</f>
        <v>0</v>
      </c>
      <c r="AM147" s="3">
        <f>IF(AM$3=0,0,INDEX(Sheet1!RawDataCols,$C147,AM$5)*$R147)</f>
        <v>0</v>
      </c>
      <c r="AN147" s="3">
        <f>IF(AN$3=0,0,INDEX(Sheet1!RawDataCols,$C147,AN$5)*$R147)</f>
        <v>0</v>
      </c>
      <c r="AO147" s="3">
        <f>IF(AO$3=0,0,INDEX(Sheet1!RawDataCols,$C147,AO$5)*$R147)</f>
        <v>0</v>
      </c>
      <c r="AP147" s="3">
        <f>IF(AP$3=0,0,INDEX(Sheet1!RawDataCols,$C147,AP$5)*$R147)</f>
        <v>0</v>
      </c>
      <c r="AQ147" s="3">
        <f>IF(AQ$3=0,0,INDEX(Sheet1!RawDataCols,$C147,AQ$5)*$R147)</f>
        <v>0</v>
      </c>
      <c r="AR147" s="3">
        <f>IF(AR$3=0,0,INDEX(Sheet1!RawDataCols,$C147,AR$5)*$R147)</f>
        <v>0</v>
      </c>
      <c r="AS147" s="3">
        <f>IF(AS$3=0,0,INDEX(Sheet1!RawDataCols,$C147,AS$5)*$R147)</f>
        <v>0</v>
      </c>
      <c r="AT147" s="3">
        <f>IF(AT$3=0,0,INDEX(Sheet1!RawDataCols,$C147,AT$5)*$R147)</f>
        <v>0</v>
      </c>
      <c r="AU147" s="3">
        <f>IF(AU$3=0,0,INDEX(Sheet1!RawDataCols,$C147,AU$5)*$R147)</f>
        <v>0</v>
      </c>
      <c r="AV147" s="3">
        <f>IF(AV$3=0,0,INDEX(Sheet1!RawDataCols,$C147,AV$5)*$R147)</f>
        <v>0</v>
      </c>
      <c r="AW147" s="3">
        <f>IF(AW$3=0,0,INDEX(Sheet1!RawDataCols,$C147,AW$5)*$R147)</f>
        <v>0</v>
      </c>
      <c r="AX147" s="3">
        <f>IF(AX$3=0,0,INDEX(Sheet1!RawDataCols,$C147,AX$5)*$R147)</f>
        <v>0</v>
      </c>
      <c r="AY147" s="3">
        <f>IF(AY$3=0,0,INDEX(Sheet1!RawDataCols,$C147,AY$5)*$R147)</f>
        <v>0</v>
      </c>
      <c r="AZ147" s="3">
        <f>IF(AZ$3=0,0,INDEX(Sheet1!RawDataCols,$C147,AZ$5)*$R147)</f>
        <v>0</v>
      </c>
      <c r="BA147" s="3">
        <f>IF(BA$3=0,0,INDEX(Sheet1!RawDataCols,$C147,BA$5)*$R147)</f>
        <v>0</v>
      </c>
      <c r="BB147" s="3">
        <f>IF(BB$3=0,0,INDEX(Sheet1!RawDataCols,$C147,BB$5)*$R147)</f>
        <v>0</v>
      </c>
      <c r="BC147" s="3">
        <f>IF(BC$3=0,0,INDEX(Sheet1!RawDataCols,$C147,BC$5)*$R147)</f>
        <v>0</v>
      </c>
      <c r="BD147" s="3">
        <f>IF(BD$3=0,0,INDEX(Sheet1!RawDataCols,$C147,BD$5)*$R147)</f>
        <v>0</v>
      </c>
      <c r="BE147" s="3">
        <f>IF(BE$3=0,0,INDEX(Sheet1!RawDataCols,$C147,BE$5)*$R147)</f>
        <v>0</v>
      </c>
      <c r="BF147" s="3">
        <f>IF(BF$3=0,0,INDEX(Sheet1!RawDataCols,$C147,BF$5)*$R147)</f>
        <v>0</v>
      </c>
      <c r="BG147" s="179">
        <f>IF(BG$3=0,0,INDEX(Sheet1!RawDataCols,$C147,BG$5)*$R147)</f>
        <v>0</v>
      </c>
      <c r="BH147" s="33">
        <f t="shared" si="47"/>
        <v>0</v>
      </c>
      <c r="BI147" s="33">
        <f t="shared" si="48"/>
        <v>0</v>
      </c>
      <c r="BJ147" s="33">
        <f t="shared" si="49"/>
        <v>0</v>
      </c>
      <c r="BK147" s="3">
        <f>IF(BK$3=0,0,INDEX(Sheet1!RawDataCols,$C147,BK$5)*$R147)</f>
        <v>0</v>
      </c>
      <c r="BL147" s="3">
        <f>IF(BL$3=0,0,INDEX(Sheet1!RawDataCols,$C147,BL$5)*$R147)</f>
        <v>0</v>
      </c>
      <c r="BM147" s="3">
        <f>IF(BM$3=0,0,INDEX(Sheet1!RawDataCols,$C147,BM$5)*$R147)</f>
        <v>0</v>
      </c>
      <c r="BN147" s="3">
        <f>IF(BN$3=0,0,INDEX(Sheet1!RawDataCols,$C147,BN$5)*$R147)</f>
        <v>0</v>
      </c>
      <c r="BO147" s="3">
        <f>IF(BO$3=0,0,INDEX(Sheet1!RawDataCols,$C147,BO$5)*$R147)</f>
        <v>0</v>
      </c>
      <c r="BP147" s="3">
        <f>IF(BP$3=0,0,INDEX(Sheet1!RawDataCols,$C147,BP$5)*$R147)</f>
        <v>0</v>
      </c>
      <c r="BQ147" s="3">
        <f t="shared" si="50"/>
        <v>0</v>
      </c>
      <c r="BR147" s="3">
        <f t="shared" si="51"/>
        <v>0</v>
      </c>
      <c r="BS147" s="3">
        <f t="shared" si="52"/>
        <v>0</v>
      </c>
      <c r="BT147" s="3">
        <f t="shared" si="53"/>
        <v>0</v>
      </c>
      <c r="BU147" s="3" t="str">
        <f>INDEX(Sheet1!$BS$2:$BS$1000,MATCH($A147,Sheet1!$A$2:$A$1000,0))</f>
        <v>24</v>
      </c>
      <c r="BV147" s="3">
        <f>INDEX(Sheet1!$BT$2:$BT$1000,MATCH($A147,Sheet1!$A$2:$A$1000,0))</f>
        <v>0</v>
      </c>
    </row>
    <row r="148" spans="1:74" x14ac:dyDescent="0.2">
      <c r="A148" s="11" t="s">
        <v>669</v>
      </c>
      <c r="B148" s="3">
        <f>MATCH($A148,Sheet1!ACCOUNTNO,0)</f>
        <v>180</v>
      </c>
      <c r="C148" s="3">
        <f t="shared" si="44"/>
        <v>180</v>
      </c>
      <c r="D148" s="3" t="str">
        <f>IF(D$3=0,0,INDEX(Sheet1!RawDataCols,$C148,D$5))</f>
        <v>63120G12</v>
      </c>
      <c r="E148" s="3" t="str">
        <f>IF(E$3=0,0,INDEX(Sheet1!RawDataCols,$C148,E$5))</f>
        <v xml:space="preserve">63120          </v>
      </c>
      <c r="F148" s="3" t="str">
        <f>IF(F$3=0,0,INDEX(Sheet1!RawDataCols,$C148,F$5))</f>
        <v xml:space="preserve">G12            </v>
      </c>
      <c r="G148" s="3" t="str">
        <f>IF(G$3=0,0,INDEX(Sheet1!RawDataCols,$C148,G$5))</f>
        <v xml:space="preserve">               </v>
      </c>
      <c r="H148" s="3" t="str">
        <f>IF(H$3=0,0,INDEX(Sheet1!RawDataCols,$C148,H$5))</f>
        <v xml:space="preserve">               </v>
      </c>
      <c r="I148" s="3" t="str">
        <f>IF(I$3=0,0,INDEX(Sheet1!RawDataCols,$C148,I$5))</f>
        <v xml:space="preserve">               </v>
      </c>
      <c r="J148" s="3" t="str">
        <f>IF(J$3=0,0,INDEX(Sheet1!RawDataCols,$C148,J$5))</f>
        <v xml:space="preserve">               </v>
      </c>
      <c r="K148" s="3" t="str">
        <f>IF(K$3=0,0,INDEX(Sheet1!RawDataCols,$C148,K$5))</f>
        <v xml:space="preserve">               </v>
      </c>
      <c r="L148" s="3" t="str">
        <f>IF(L$3=0,0,INDEX(Sheet1!RawDataCols,$C148,L$5))</f>
        <v xml:space="preserve">               </v>
      </c>
      <c r="M148" s="3" t="str">
        <f>IF(M$3=0,0,INDEX(Sheet1!RawDataCols,$C148,M$5))</f>
        <v xml:space="preserve">F012  </v>
      </c>
      <c r="N148" s="3" t="str">
        <f>IF(N$3=0,0,INDEX(Sheet1!RawDataCols,$C148,N$5))</f>
        <v>Archives-TAR</v>
      </c>
      <c r="O148" s="3">
        <f>INDEX(Sheet1!RawDataCols,$C148,O$5)</f>
        <v>26</v>
      </c>
      <c r="P148" s="3" t="str">
        <f>INDEX(Sheet1!RawDataCols,$C148,P$5)</f>
        <v>Other Assets</v>
      </c>
      <c r="Q148" s="3" t="str">
        <f>IF(Q$3=0,0,INDEX(Sheet1!RawDataCols,$C148,Q$5))</f>
        <v>B</v>
      </c>
      <c r="R148" s="3">
        <f t="shared" si="45"/>
        <v>1</v>
      </c>
      <c r="S148" s="3">
        <f t="shared" si="46"/>
        <v>-1</v>
      </c>
      <c r="T148" s="3">
        <f>IF(T$3=0,0,INDEX(Sheet1!RawDataCols,$C148,T$5)*$R148)</f>
        <v>0</v>
      </c>
      <c r="U148" s="3">
        <f>IF(U$3=0,0,INDEX(Sheet1!RawDataCols,$C148,U$5)*$R148)</f>
        <v>0</v>
      </c>
      <c r="V148" s="3">
        <f>IF(V$3=0,0,INDEX(Sheet1!RawDataCols,$C148,V$5)*$R148)</f>
        <v>0</v>
      </c>
      <c r="W148" s="3">
        <f>IF(W$3=0,0,INDEX(Sheet1!RawDataCols,$C148,W$5)*$R148)</f>
        <v>0</v>
      </c>
      <c r="X148" s="3">
        <f>IF(X$3=0,0,INDEX(Sheet1!RawDataCols,$C148,X$5)*$R148)</f>
        <v>0</v>
      </c>
      <c r="Y148" s="3">
        <f>IF(Y$3=0,0,INDEX(Sheet1!RawDataCols,$C148,Y$5)*$R148)</f>
        <v>0</v>
      </c>
      <c r="Z148" s="3">
        <f>IF(Z$3=0,0,INDEX(Sheet1!RawDataCols,$C148,Z$5)*$R148)</f>
        <v>0</v>
      </c>
      <c r="AA148" s="3">
        <f>IF(AA$3=0,0,INDEX(Sheet1!RawDataCols,$C148,AA$5)*$R148)</f>
        <v>0</v>
      </c>
      <c r="AB148" s="3">
        <f>IF(AB$3=0,0,INDEX(Sheet1!RawDataCols,$C148,AB$5)*$R148)</f>
        <v>0</v>
      </c>
      <c r="AC148" s="3">
        <f>IF(AC$3=0,0,INDEX(Sheet1!RawDataCols,$C148,AC$5)*$R148)</f>
        <v>0</v>
      </c>
      <c r="AD148" s="3">
        <f>IF(AD$3=0,0,INDEX(Sheet1!RawDataCols,$C148,AD$5)*$R148)</f>
        <v>0</v>
      </c>
      <c r="AE148" s="3">
        <f>IF(AE$3=0,0,INDEX(Sheet1!RawDataCols,$C148,AE$5)*$R148)</f>
        <v>0</v>
      </c>
      <c r="AF148" s="3">
        <f>IF(AF$3=0,0,INDEX(Sheet1!RawDataCols,$C148,AF$5)*$R148)</f>
        <v>0</v>
      </c>
      <c r="AG148" s="3">
        <f>IF(AG$3=0,0,INDEX(Sheet1!RawDataCols,$C148,AG$5)*$R148)</f>
        <v>0</v>
      </c>
      <c r="AH148" s="3">
        <f>IF(AH$3=0,0,INDEX(Sheet1!RawDataCols,$C148,AH$5)*$R148)</f>
        <v>0</v>
      </c>
      <c r="AI148" s="3">
        <f>IF(AI$3=0,0,INDEX(Sheet1!RawDataCols,$C148,AI$5)*$R148)</f>
        <v>0</v>
      </c>
      <c r="AJ148" s="3">
        <f>IF(AJ$3=0,0,INDEX(Sheet1!RawDataCols,$C148,AJ$5)*$R148)</f>
        <v>0</v>
      </c>
      <c r="AK148" s="3">
        <f>IF(AK$3=0,0,INDEX(Sheet1!RawDataCols,$C148,AK$5)*$R148)</f>
        <v>0</v>
      </c>
      <c r="AL148" s="3">
        <f>IF(AL$3=0,0,INDEX(Sheet1!RawDataCols,$C148,AL$5)*$R148)</f>
        <v>0</v>
      </c>
      <c r="AM148" s="3">
        <f>IF(AM$3=0,0,INDEX(Sheet1!RawDataCols,$C148,AM$5)*$R148)</f>
        <v>0</v>
      </c>
      <c r="AN148" s="3">
        <f>IF(AN$3=0,0,INDEX(Sheet1!RawDataCols,$C148,AN$5)*$R148)</f>
        <v>0</v>
      </c>
      <c r="AO148" s="3">
        <f>IF(AO$3=0,0,INDEX(Sheet1!RawDataCols,$C148,AO$5)*$R148)</f>
        <v>0</v>
      </c>
      <c r="AP148" s="3">
        <f>IF(AP$3=0,0,INDEX(Sheet1!RawDataCols,$C148,AP$5)*$R148)</f>
        <v>0</v>
      </c>
      <c r="AQ148" s="3">
        <f>IF(AQ$3=0,0,INDEX(Sheet1!RawDataCols,$C148,AQ$5)*$R148)</f>
        <v>0</v>
      </c>
      <c r="AR148" s="3">
        <f>IF(AR$3=0,0,INDEX(Sheet1!RawDataCols,$C148,AR$5)*$R148)</f>
        <v>0</v>
      </c>
      <c r="AS148" s="3">
        <f>IF(AS$3=0,0,INDEX(Sheet1!RawDataCols,$C148,AS$5)*$R148)</f>
        <v>0</v>
      </c>
      <c r="AT148" s="3">
        <f>IF(AT$3=0,0,INDEX(Sheet1!RawDataCols,$C148,AT$5)*$R148)</f>
        <v>0</v>
      </c>
      <c r="AU148" s="3">
        <f>IF(AU$3=0,0,INDEX(Sheet1!RawDataCols,$C148,AU$5)*$R148)</f>
        <v>0</v>
      </c>
      <c r="AV148" s="3">
        <f>IF(AV$3=0,0,INDEX(Sheet1!RawDataCols,$C148,AV$5)*$R148)</f>
        <v>0</v>
      </c>
      <c r="AW148" s="3">
        <f>IF(AW$3=0,0,INDEX(Sheet1!RawDataCols,$C148,AW$5)*$R148)</f>
        <v>0</v>
      </c>
      <c r="AX148" s="3">
        <f>IF(AX$3=0,0,INDEX(Sheet1!RawDataCols,$C148,AX$5)*$R148)</f>
        <v>0</v>
      </c>
      <c r="AY148" s="3">
        <f>IF(AY$3=0,0,INDEX(Sheet1!RawDataCols,$C148,AY$5)*$R148)</f>
        <v>0</v>
      </c>
      <c r="AZ148" s="3">
        <f>IF(AZ$3=0,0,INDEX(Sheet1!RawDataCols,$C148,AZ$5)*$R148)</f>
        <v>0</v>
      </c>
      <c r="BA148" s="3">
        <f>IF(BA$3=0,0,INDEX(Sheet1!RawDataCols,$C148,BA$5)*$R148)</f>
        <v>0</v>
      </c>
      <c r="BB148" s="3">
        <f>IF(BB$3=0,0,INDEX(Sheet1!RawDataCols,$C148,BB$5)*$R148)</f>
        <v>0</v>
      </c>
      <c r="BC148" s="3">
        <f>IF(BC$3=0,0,INDEX(Sheet1!RawDataCols,$C148,BC$5)*$R148)</f>
        <v>0</v>
      </c>
      <c r="BD148" s="3">
        <f>IF(BD$3=0,0,INDEX(Sheet1!RawDataCols,$C148,BD$5)*$R148)</f>
        <v>0</v>
      </c>
      <c r="BE148" s="3">
        <f>IF(BE$3=0,0,INDEX(Sheet1!RawDataCols,$C148,BE$5)*$R148)</f>
        <v>0</v>
      </c>
      <c r="BF148" s="3">
        <f>IF(BF$3=0,0,INDEX(Sheet1!RawDataCols,$C148,BF$5)*$R148)</f>
        <v>0</v>
      </c>
      <c r="BG148" s="179">
        <f>IF(BG$3=0,0,INDEX(Sheet1!RawDataCols,$C148,BG$5)*$R148)</f>
        <v>0</v>
      </c>
      <c r="BH148" s="33">
        <f t="shared" si="47"/>
        <v>0</v>
      </c>
      <c r="BI148" s="33">
        <f t="shared" si="48"/>
        <v>0</v>
      </c>
      <c r="BJ148" s="33">
        <f t="shared" si="49"/>
        <v>0</v>
      </c>
      <c r="BK148" s="3">
        <f>IF(BK$3=0,0,INDEX(Sheet1!RawDataCols,$C148,BK$5)*$R148)</f>
        <v>0</v>
      </c>
      <c r="BL148" s="3">
        <f>IF(BL$3=0,0,INDEX(Sheet1!RawDataCols,$C148,BL$5)*$R148)</f>
        <v>0</v>
      </c>
      <c r="BM148" s="3">
        <f>IF(BM$3=0,0,INDEX(Sheet1!RawDataCols,$C148,BM$5)*$R148)</f>
        <v>0</v>
      </c>
      <c r="BN148" s="3">
        <f>IF(BN$3=0,0,INDEX(Sheet1!RawDataCols,$C148,BN$5)*$R148)</f>
        <v>0</v>
      </c>
      <c r="BO148" s="3">
        <f>IF(BO$3=0,0,INDEX(Sheet1!RawDataCols,$C148,BO$5)*$R148)</f>
        <v>0</v>
      </c>
      <c r="BP148" s="3">
        <f>IF(BP$3=0,0,INDEX(Sheet1!RawDataCols,$C148,BP$5)*$R148)</f>
        <v>0</v>
      </c>
      <c r="BQ148" s="3">
        <f t="shared" si="50"/>
        <v>0</v>
      </c>
      <c r="BR148" s="3">
        <f t="shared" si="51"/>
        <v>0</v>
      </c>
      <c r="BS148" s="3">
        <f t="shared" si="52"/>
        <v>0</v>
      </c>
      <c r="BT148" s="3">
        <f t="shared" si="53"/>
        <v>0</v>
      </c>
      <c r="BU148" s="3" t="str">
        <f>INDEX(Sheet1!$BS$2:$BS$1000,MATCH($A148,Sheet1!$A$2:$A$1000,0))</f>
        <v>25</v>
      </c>
      <c r="BV148" s="3">
        <f>INDEX(Sheet1!$BT$2:$BT$1000,MATCH($A148,Sheet1!$A$2:$A$1000,0))</f>
        <v>0</v>
      </c>
    </row>
    <row r="149" spans="1:74" x14ac:dyDescent="0.2">
      <c r="A149" s="11" t="s">
        <v>670</v>
      </c>
      <c r="B149" s="3">
        <f>MATCH($A149,Sheet1!ACCOUNTNO,0)</f>
        <v>181</v>
      </c>
      <c r="C149" s="3">
        <f t="shared" si="44"/>
        <v>181</v>
      </c>
      <c r="D149" s="3" t="str">
        <f>IF(D$3=0,0,INDEX(Sheet1!RawDataCols,$C149,D$5))</f>
        <v>63220G12</v>
      </c>
      <c r="E149" s="3" t="str">
        <f>IF(E$3=0,0,INDEX(Sheet1!RawDataCols,$C149,E$5))</f>
        <v xml:space="preserve">63220          </v>
      </c>
      <c r="F149" s="3" t="str">
        <f>IF(F$3=0,0,INDEX(Sheet1!RawDataCols,$C149,F$5))</f>
        <v xml:space="preserve">G12            </v>
      </c>
      <c r="G149" s="3" t="str">
        <f>IF(G$3=0,0,INDEX(Sheet1!RawDataCols,$C149,G$5))</f>
        <v xml:space="preserve">               </v>
      </c>
      <c r="H149" s="3" t="str">
        <f>IF(H$3=0,0,INDEX(Sheet1!RawDataCols,$C149,H$5))</f>
        <v xml:space="preserve">               </v>
      </c>
      <c r="I149" s="3" t="str">
        <f>IF(I$3=0,0,INDEX(Sheet1!RawDataCols,$C149,I$5))</f>
        <v xml:space="preserve">               </v>
      </c>
      <c r="J149" s="3" t="str">
        <f>IF(J$3=0,0,INDEX(Sheet1!RawDataCols,$C149,J$5))</f>
        <v xml:space="preserve">               </v>
      </c>
      <c r="K149" s="3" t="str">
        <f>IF(K$3=0,0,INDEX(Sheet1!RawDataCols,$C149,K$5))</f>
        <v xml:space="preserve">               </v>
      </c>
      <c r="L149" s="3" t="str">
        <f>IF(L$3=0,0,INDEX(Sheet1!RawDataCols,$C149,L$5))</f>
        <v xml:space="preserve">               </v>
      </c>
      <c r="M149" s="3" t="str">
        <f>IF(M$3=0,0,INDEX(Sheet1!RawDataCols,$C149,M$5))</f>
        <v xml:space="preserve">F012  </v>
      </c>
      <c r="N149" s="3" t="str">
        <f>IF(N$3=0,0,INDEX(Sheet1!RawDataCols,$C149,N$5))</f>
        <v>Goodwill-TAR</v>
      </c>
      <c r="O149" s="3">
        <f>INDEX(Sheet1!RawDataCols,$C149,O$5)</f>
        <v>26</v>
      </c>
      <c r="P149" s="3" t="str">
        <f>INDEX(Sheet1!RawDataCols,$C149,P$5)</f>
        <v>Other Assets</v>
      </c>
      <c r="Q149" s="3" t="str">
        <f>IF(Q$3=0,0,INDEX(Sheet1!RawDataCols,$C149,Q$5))</f>
        <v>B</v>
      </c>
      <c r="R149" s="3">
        <f t="shared" si="45"/>
        <v>1</v>
      </c>
      <c r="S149" s="3">
        <f t="shared" si="46"/>
        <v>-1</v>
      </c>
      <c r="T149" s="3">
        <f>IF(T$3=0,0,INDEX(Sheet1!RawDataCols,$C149,T$5)*$R149)</f>
        <v>0</v>
      </c>
      <c r="U149" s="3">
        <f>IF(U$3=0,0,INDEX(Sheet1!RawDataCols,$C149,U$5)*$R149)</f>
        <v>0</v>
      </c>
      <c r="V149" s="3">
        <f>IF(V$3=0,0,INDEX(Sheet1!RawDataCols,$C149,V$5)*$R149)</f>
        <v>0</v>
      </c>
      <c r="W149" s="3">
        <f>IF(W$3=0,0,INDEX(Sheet1!RawDataCols,$C149,W$5)*$R149)</f>
        <v>0</v>
      </c>
      <c r="X149" s="3">
        <f>IF(X$3=0,0,INDEX(Sheet1!RawDataCols,$C149,X$5)*$R149)</f>
        <v>0</v>
      </c>
      <c r="Y149" s="3">
        <f>IF(Y$3=0,0,INDEX(Sheet1!RawDataCols,$C149,Y$5)*$R149)</f>
        <v>0</v>
      </c>
      <c r="Z149" s="3">
        <f>IF(Z$3=0,0,INDEX(Sheet1!RawDataCols,$C149,Z$5)*$R149)</f>
        <v>0</v>
      </c>
      <c r="AA149" s="3">
        <f>IF(AA$3=0,0,INDEX(Sheet1!RawDataCols,$C149,AA$5)*$R149)</f>
        <v>0</v>
      </c>
      <c r="AB149" s="3">
        <f>IF(AB$3=0,0,INDEX(Sheet1!RawDataCols,$C149,AB$5)*$R149)</f>
        <v>0</v>
      </c>
      <c r="AC149" s="3">
        <f>IF(AC$3=0,0,INDEX(Sheet1!RawDataCols,$C149,AC$5)*$R149)</f>
        <v>0</v>
      </c>
      <c r="AD149" s="3">
        <f>IF(AD$3=0,0,INDEX(Sheet1!RawDataCols,$C149,AD$5)*$R149)</f>
        <v>0</v>
      </c>
      <c r="AE149" s="3">
        <f>IF(AE$3=0,0,INDEX(Sheet1!RawDataCols,$C149,AE$5)*$R149)</f>
        <v>0</v>
      </c>
      <c r="AF149" s="3">
        <f>IF(AF$3=0,0,INDEX(Sheet1!RawDataCols,$C149,AF$5)*$R149)</f>
        <v>0</v>
      </c>
      <c r="AG149" s="3">
        <f>IF(AG$3=0,0,INDEX(Sheet1!RawDataCols,$C149,AG$5)*$R149)</f>
        <v>0</v>
      </c>
      <c r="AH149" s="3">
        <f>IF(AH$3=0,0,INDEX(Sheet1!RawDataCols,$C149,AH$5)*$R149)</f>
        <v>0</v>
      </c>
      <c r="AI149" s="3">
        <f>IF(AI$3=0,0,INDEX(Sheet1!RawDataCols,$C149,AI$5)*$R149)</f>
        <v>0</v>
      </c>
      <c r="AJ149" s="3">
        <f>IF(AJ$3=0,0,INDEX(Sheet1!RawDataCols,$C149,AJ$5)*$R149)</f>
        <v>0</v>
      </c>
      <c r="AK149" s="3">
        <f>IF(AK$3=0,0,INDEX(Sheet1!RawDataCols,$C149,AK$5)*$R149)</f>
        <v>0</v>
      </c>
      <c r="AL149" s="3">
        <f>IF(AL$3=0,0,INDEX(Sheet1!RawDataCols,$C149,AL$5)*$R149)</f>
        <v>0</v>
      </c>
      <c r="AM149" s="3">
        <f>IF(AM$3=0,0,INDEX(Sheet1!RawDataCols,$C149,AM$5)*$R149)</f>
        <v>0</v>
      </c>
      <c r="AN149" s="3">
        <f>IF(AN$3=0,0,INDEX(Sheet1!RawDataCols,$C149,AN$5)*$R149)</f>
        <v>0</v>
      </c>
      <c r="AO149" s="3">
        <f>IF(AO$3=0,0,INDEX(Sheet1!RawDataCols,$C149,AO$5)*$R149)</f>
        <v>0</v>
      </c>
      <c r="AP149" s="3">
        <f>IF(AP$3=0,0,INDEX(Sheet1!RawDataCols,$C149,AP$5)*$R149)</f>
        <v>0</v>
      </c>
      <c r="AQ149" s="3">
        <f>IF(AQ$3=0,0,INDEX(Sheet1!RawDataCols,$C149,AQ$5)*$R149)</f>
        <v>0</v>
      </c>
      <c r="AR149" s="3">
        <f>IF(AR$3=0,0,INDEX(Sheet1!RawDataCols,$C149,AR$5)*$R149)</f>
        <v>0</v>
      </c>
      <c r="AS149" s="3">
        <f>IF(AS$3=0,0,INDEX(Sheet1!RawDataCols,$C149,AS$5)*$R149)</f>
        <v>0</v>
      </c>
      <c r="AT149" s="3">
        <f>IF(AT$3=0,0,INDEX(Sheet1!RawDataCols,$C149,AT$5)*$R149)</f>
        <v>0</v>
      </c>
      <c r="AU149" s="3">
        <f>IF(AU$3=0,0,INDEX(Sheet1!RawDataCols,$C149,AU$5)*$R149)</f>
        <v>0</v>
      </c>
      <c r="AV149" s="3">
        <f>IF(AV$3=0,0,INDEX(Sheet1!RawDataCols,$C149,AV$5)*$R149)</f>
        <v>0</v>
      </c>
      <c r="AW149" s="3">
        <f>IF(AW$3=0,0,INDEX(Sheet1!RawDataCols,$C149,AW$5)*$R149)</f>
        <v>0</v>
      </c>
      <c r="AX149" s="3">
        <f>IF(AX$3=0,0,INDEX(Sheet1!RawDataCols,$C149,AX$5)*$R149)</f>
        <v>0</v>
      </c>
      <c r="AY149" s="3">
        <f>IF(AY$3=0,0,INDEX(Sheet1!RawDataCols,$C149,AY$5)*$R149)</f>
        <v>0</v>
      </c>
      <c r="AZ149" s="3">
        <f>IF(AZ$3=0,0,INDEX(Sheet1!RawDataCols,$C149,AZ$5)*$R149)</f>
        <v>0</v>
      </c>
      <c r="BA149" s="3">
        <f>IF(BA$3=0,0,INDEX(Sheet1!RawDataCols,$C149,BA$5)*$R149)</f>
        <v>0</v>
      </c>
      <c r="BB149" s="3">
        <f>IF(BB$3=0,0,INDEX(Sheet1!RawDataCols,$C149,BB$5)*$R149)</f>
        <v>0</v>
      </c>
      <c r="BC149" s="3">
        <f>IF(BC$3=0,0,INDEX(Sheet1!RawDataCols,$C149,BC$5)*$R149)</f>
        <v>0</v>
      </c>
      <c r="BD149" s="3">
        <f>IF(BD$3=0,0,INDEX(Sheet1!RawDataCols,$C149,BD$5)*$R149)</f>
        <v>0</v>
      </c>
      <c r="BE149" s="3">
        <f>IF(BE$3=0,0,INDEX(Sheet1!RawDataCols,$C149,BE$5)*$R149)</f>
        <v>0</v>
      </c>
      <c r="BF149" s="3">
        <f>IF(BF$3=0,0,INDEX(Sheet1!RawDataCols,$C149,BF$5)*$R149)</f>
        <v>0</v>
      </c>
      <c r="BG149" s="179">
        <f>IF(BG$3=0,0,INDEX(Sheet1!RawDataCols,$C149,BG$5)*$R149)</f>
        <v>0</v>
      </c>
      <c r="BH149" s="33">
        <f t="shared" si="47"/>
        <v>0</v>
      </c>
      <c r="BI149" s="33">
        <f t="shared" si="48"/>
        <v>0</v>
      </c>
      <c r="BJ149" s="33">
        <f t="shared" si="49"/>
        <v>0</v>
      </c>
      <c r="BK149" s="3">
        <f>IF(BK$3=0,0,INDEX(Sheet1!RawDataCols,$C149,BK$5)*$R149)</f>
        <v>0</v>
      </c>
      <c r="BL149" s="3">
        <f>IF(BL$3=0,0,INDEX(Sheet1!RawDataCols,$C149,BL$5)*$R149)</f>
        <v>0</v>
      </c>
      <c r="BM149" s="3">
        <f>IF(BM$3=0,0,INDEX(Sheet1!RawDataCols,$C149,BM$5)*$R149)</f>
        <v>0</v>
      </c>
      <c r="BN149" s="3">
        <f>IF(BN$3=0,0,INDEX(Sheet1!RawDataCols,$C149,BN$5)*$R149)</f>
        <v>0</v>
      </c>
      <c r="BO149" s="3">
        <f>IF(BO$3=0,0,INDEX(Sheet1!RawDataCols,$C149,BO$5)*$R149)</f>
        <v>0</v>
      </c>
      <c r="BP149" s="3">
        <f>IF(BP$3=0,0,INDEX(Sheet1!RawDataCols,$C149,BP$5)*$R149)</f>
        <v>0</v>
      </c>
      <c r="BQ149" s="3">
        <f t="shared" si="50"/>
        <v>0</v>
      </c>
      <c r="BR149" s="3">
        <f t="shared" si="51"/>
        <v>0</v>
      </c>
      <c r="BS149" s="3">
        <f t="shared" si="52"/>
        <v>0</v>
      </c>
      <c r="BT149" s="3">
        <f t="shared" si="53"/>
        <v>0</v>
      </c>
      <c r="BU149" s="3" t="str">
        <f>INDEX(Sheet1!$BS$2:$BS$1000,MATCH($A149,Sheet1!$A$2:$A$1000,0))</f>
        <v>25</v>
      </c>
      <c r="BV149" s="3">
        <f>INDEX(Sheet1!$BT$2:$BT$1000,MATCH($A149,Sheet1!$A$2:$A$1000,0))</f>
        <v>0</v>
      </c>
    </row>
    <row r="150" spans="1:74" x14ac:dyDescent="0.2">
      <c r="A150" s="11" t="s">
        <v>671</v>
      </c>
      <c r="B150" s="3">
        <f>MATCH($A150,Sheet1!ACCOUNTNO,0)</f>
        <v>182</v>
      </c>
      <c r="C150" s="3">
        <f t="shared" si="44"/>
        <v>182</v>
      </c>
      <c r="D150" s="3" t="str">
        <f>IF(D$3=0,0,INDEX(Sheet1!RawDataCols,$C150,D$5))</f>
        <v>63240G12</v>
      </c>
      <c r="E150" s="3" t="str">
        <f>IF(E$3=0,0,INDEX(Sheet1!RawDataCols,$C150,E$5))</f>
        <v xml:space="preserve">63240          </v>
      </c>
      <c r="F150" s="3" t="str">
        <f>IF(F$3=0,0,INDEX(Sheet1!RawDataCols,$C150,F$5))</f>
        <v xml:space="preserve">G12            </v>
      </c>
      <c r="G150" s="3" t="str">
        <f>IF(G$3=0,0,INDEX(Sheet1!RawDataCols,$C150,G$5))</f>
        <v xml:space="preserve">               </v>
      </c>
      <c r="H150" s="3" t="str">
        <f>IF(H$3=0,0,INDEX(Sheet1!RawDataCols,$C150,H$5))</f>
        <v xml:space="preserve">               </v>
      </c>
      <c r="I150" s="3" t="str">
        <f>IF(I$3=0,0,INDEX(Sheet1!RawDataCols,$C150,I$5))</f>
        <v xml:space="preserve">               </v>
      </c>
      <c r="J150" s="3" t="str">
        <f>IF(J$3=0,0,INDEX(Sheet1!RawDataCols,$C150,J$5))</f>
        <v xml:space="preserve">               </v>
      </c>
      <c r="K150" s="3" t="str">
        <f>IF(K$3=0,0,INDEX(Sheet1!RawDataCols,$C150,K$5))</f>
        <v xml:space="preserve">               </v>
      </c>
      <c r="L150" s="3" t="str">
        <f>IF(L$3=0,0,INDEX(Sheet1!RawDataCols,$C150,L$5))</f>
        <v xml:space="preserve">               </v>
      </c>
      <c r="M150" s="3" t="str">
        <f>IF(M$3=0,0,INDEX(Sheet1!RawDataCols,$C150,M$5))</f>
        <v xml:space="preserve">F012  </v>
      </c>
      <c r="N150" s="3" t="str">
        <f>IF(N$3=0,0,INDEX(Sheet1!RawDataCols,$C150,N$5))</f>
        <v>Less Accum Amort - Goodwill-TAR</v>
      </c>
      <c r="O150" s="3">
        <f>INDEX(Sheet1!RawDataCols,$C150,O$5)</f>
        <v>26</v>
      </c>
      <c r="P150" s="3" t="str">
        <f>INDEX(Sheet1!RawDataCols,$C150,P$5)</f>
        <v>Other Assets</v>
      </c>
      <c r="Q150" s="3" t="str">
        <f>IF(Q$3=0,0,INDEX(Sheet1!RawDataCols,$C150,Q$5))</f>
        <v>B</v>
      </c>
      <c r="R150" s="3">
        <f t="shared" si="45"/>
        <v>1</v>
      </c>
      <c r="S150" s="3">
        <f t="shared" si="46"/>
        <v>-1</v>
      </c>
      <c r="T150" s="3">
        <f>IF(T$3=0,0,INDEX(Sheet1!RawDataCols,$C150,T$5)*$R150)</f>
        <v>0</v>
      </c>
      <c r="U150" s="3">
        <f>IF(U$3=0,0,INDEX(Sheet1!RawDataCols,$C150,U$5)*$R150)</f>
        <v>0</v>
      </c>
      <c r="V150" s="3">
        <f>IF(V$3=0,0,INDEX(Sheet1!RawDataCols,$C150,V$5)*$R150)</f>
        <v>0</v>
      </c>
      <c r="W150" s="3">
        <f>IF(W$3=0,0,INDEX(Sheet1!RawDataCols,$C150,W$5)*$R150)</f>
        <v>0</v>
      </c>
      <c r="X150" s="3">
        <f>IF(X$3=0,0,INDEX(Sheet1!RawDataCols,$C150,X$5)*$R150)</f>
        <v>0</v>
      </c>
      <c r="Y150" s="3">
        <f>IF(Y$3=0,0,INDEX(Sheet1!RawDataCols,$C150,Y$5)*$R150)</f>
        <v>0</v>
      </c>
      <c r="Z150" s="3">
        <f>IF(Z$3=0,0,INDEX(Sheet1!RawDataCols,$C150,Z$5)*$R150)</f>
        <v>0</v>
      </c>
      <c r="AA150" s="3">
        <f>IF(AA$3=0,0,INDEX(Sheet1!RawDataCols,$C150,AA$5)*$R150)</f>
        <v>0</v>
      </c>
      <c r="AB150" s="3">
        <f>IF(AB$3=0,0,INDEX(Sheet1!RawDataCols,$C150,AB$5)*$R150)</f>
        <v>0</v>
      </c>
      <c r="AC150" s="3">
        <f>IF(AC$3=0,0,INDEX(Sheet1!RawDataCols,$C150,AC$5)*$R150)</f>
        <v>0</v>
      </c>
      <c r="AD150" s="3">
        <f>IF(AD$3=0,0,INDEX(Sheet1!RawDataCols,$C150,AD$5)*$R150)</f>
        <v>0</v>
      </c>
      <c r="AE150" s="3">
        <f>IF(AE$3=0,0,INDEX(Sheet1!RawDataCols,$C150,AE$5)*$R150)</f>
        <v>0</v>
      </c>
      <c r="AF150" s="3">
        <f>IF(AF$3=0,0,INDEX(Sheet1!RawDataCols,$C150,AF$5)*$R150)</f>
        <v>0</v>
      </c>
      <c r="AG150" s="3">
        <f>IF(AG$3=0,0,INDEX(Sheet1!RawDataCols,$C150,AG$5)*$R150)</f>
        <v>0</v>
      </c>
      <c r="AH150" s="3">
        <f>IF(AH$3=0,0,INDEX(Sheet1!RawDataCols,$C150,AH$5)*$R150)</f>
        <v>0</v>
      </c>
      <c r="AI150" s="3">
        <f>IF(AI$3=0,0,INDEX(Sheet1!RawDataCols,$C150,AI$5)*$R150)</f>
        <v>0</v>
      </c>
      <c r="AJ150" s="3">
        <f>IF(AJ$3=0,0,INDEX(Sheet1!RawDataCols,$C150,AJ$5)*$R150)</f>
        <v>0</v>
      </c>
      <c r="AK150" s="3">
        <f>IF(AK$3=0,0,INDEX(Sheet1!RawDataCols,$C150,AK$5)*$R150)</f>
        <v>0</v>
      </c>
      <c r="AL150" s="3">
        <f>IF(AL$3=0,0,INDEX(Sheet1!RawDataCols,$C150,AL$5)*$R150)</f>
        <v>0</v>
      </c>
      <c r="AM150" s="3">
        <f>IF(AM$3=0,0,INDEX(Sheet1!RawDataCols,$C150,AM$5)*$R150)</f>
        <v>0</v>
      </c>
      <c r="AN150" s="3">
        <f>IF(AN$3=0,0,INDEX(Sheet1!RawDataCols,$C150,AN$5)*$R150)</f>
        <v>0</v>
      </c>
      <c r="AO150" s="3">
        <f>IF(AO$3=0,0,INDEX(Sheet1!RawDataCols,$C150,AO$5)*$R150)</f>
        <v>0</v>
      </c>
      <c r="AP150" s="3">
        <f>IF(AP$3=0,0,INDEX(Sheet1!RawDataCols,$C150,AP$5)*$R150)</f>
        <v>0</v>
      </c>
      <c r="AQ150" s="3">
        <f>IF(AQ$3=0,0,INDEX(Sheet1!RawDataCols,$C150,AQ$5)*$R150)</f>
        <v>0</v>
      </c>
      <c r="AR150" s="3">
        <f>IF(AR$3=0,0,INDEX(Sheet1!RawDataCols,$C150,AR$5)*$R150)</f>
        <v>0</v>
      </c>
      <c r="AS150" s="3">
        <f>IF(AS$3=0,0,INDEX(Sheet1!RawDataCols,$C150,AS$5)*$R150)</f>
        <v>0</v>
      </c>
      <c r="AT150" s="3">
        <f>IF(AT$3=0,0,INDEX(Sheet1!RawDataCols,$C150,AT$5)*$R150)</f>
        <v>0</v>
      </c>
      <c r="AU150" s="3">
        <f>IF(AU$3=0,0,INDEX(Sheet1!RawDataCols,$C150,AU$5)*$R150)</f>
        <v>0</v>
      </c>
      <c r="AV150" s="3">
        <f>IF(AV$3=0,0,INDEX(Sheet1!RawDataCols,$C150,AV$5)*$R150)</f>
        <v>0</v>
      </c>
      <c r="AW150" s="3">
        <f>IF(AW$3=0,0,INDEX(Sheet1!RawDataCols,$C150,AW$5)*$R150)</f>
        <v>0</v>
      </c>
      <c r="AX150" s="3">
        <f>IF(AX$3=0,0,INDEX(Sheet1!RawDataCols,$C150,AX$5)*$R150)</f>
        <v>0</v>
      </c>
      <c r="AY150" s="3">
        <f>IF(AY$3=0,0,INDEX(Sheet1!RawDataCols,$C150,AY$5)*$R150)</f>
        <v>0</v>
      </c>
      <c r="AZ150" s="3">
        <f>IF(AZ$3=0,0,INDEX(Sheet1!RawDataCols,$C150,AZ$5)*$R150)</f>
        <v>0</v>
      </c>
      <c r="BA150" s="3">
        <f>IF(BA$3=0,0,INDEX(Sheet1!RawDataCols,$C150,BA$5)*$R150)</f>
        <v>0</v>
      </c>
      <c r="BB150" s="3">
        <f>IF(BB$3=0,0,INDEX(Sheet1!RawDataCols,$C150,BB$5)*$R150)</f>
        <v>0</v>
      </c>
      <c r="BC150" s="3">
        <f>IF(BC$3=0,0,INDEX(Sheet1!RawDataCols,$C150,BC$5)*$R150)</f>
        <v>0</v>
      </c>
      <c r="BD150" s="3">
        <f>IF(BD$3=0,0,INDEX(Sheet1!RawDataCols,$C150,BD$5)*$R150)</f>
        <v>0</v>
      </c>
      <c r="BE150" s="3">
        <f>IF(BE$3=0,0,INDEX(Sheet1!RawDataCols,$C150,BE$5)*$R150)</f>
        <v>0</v>
      </c>
      <c r="BF150" s="3">
        <f>IF(BF$3=0,0,INDEX(Sheet1!RawDataCols,$C150,BF$5)*$R150)</f>
        <v>0</v>
      </c>
      <c r="BG150" s="179">
        <f>IF(BG$3=0,0,INDEX(Sheet1!RawDataCols,$C150,BG$5)*$R150)</f>
        <v>0</v>
      </c>
      <c r="BH150" s="33">
        <f t="shared" si="47"/>
        <v>0</v>
      </c>
      <c r="BI150" s="33">
        <f t="shared" si="48"/>
        <v>0</v>
      </c>
      <c r="BJ150" s="33">
        <f t="shared" si="49"/>
        <v>0</v>
      </c>
      <c r="BK150" s="3">
        <f>IF(BK$3=0,0,INDEX(Sheet1!RawDataCols,$C150,BK$5)*$R150)</f>
        <v>0</v>
      </c>
      <c r="BL150" s="3">
        <f>IF(BL$3=0,0,INDEX(Sheet1!RawDataCols,$C150,BL$5)*$R150)</f>
        <v>0</v>
      </c>
      <c r="BM150" s="3">
        <f>IF(BM$3=0,0,INDEX(Sheet1!RawDataCols,$C150,BM$5)*$R150)</f>
        <v>0</v>
      </c>
      <c r="BN150" s="3">
        <f>IF(BN$3=0,0,INDEX(Sheet1!RawDataCols,$C150,BN$5)*$R150)</f>
        <v>0</v>
      </c>
      <c r="BO150" s="3">
        <f>IF(BO$3=0,0,INDEX(Sheet1!RawDataCols,$C150,BO$5)*$R150)</f>
        <v>0</v>
      </c>
      <c r="BP150" s="3">
        <f>IF(BP$3=0,0,INDEX(Sheet1!RawDataCols,$C150,BP$5)*$R150)</f>
        <v>0</v>
      </c>
      <c r="BQ150" s="3">
        <f t="shared" si="50"/>
        <v>0</v>
      </c>
      <c r="BR150" s="3">
        <f t="shared" si="51"/>
        <v>0</v>
      </c>
      <c r="BS150" s="3">
        <f t="shared" si="52"/>
        <v>0</v>
      </c>
      <c r="BT150" s="3">
        <f t="shared" si="53"/>
        <v>0</v>
      </c>
      <c r="BU150" s="3" t="str">
        <f>INDEX(Sheet1!$BS$2:$BS$1000,MATCH($A150,Sheet1!$A$2:$A$1000,0))</f>
        <v>25</v>
      </c>
      <c r="BV150" s="3">
        <f>INDEX(Sheet1!$BT$2:$BT$1000,MATCH($A150,Sheet1!$A$2:$A$1000,0))</f>
        <v>0</v>
      </c>
    </row>
    <row r="151" spans="1:74" x14ac:dyDescent="0.2">
      <c r="A151" s="11" t="s">
        <v>672</v>
      </c>
      <c r="B151" s="3">
        <f>MATCH($A151,Sheet1!ACCOUNTNO,0)</f>
        <v>183</v>
      </c>
      <c r="C151" s="3">
        <f t="shared" si="44"/>
        <v>183</v>
      </c>
      <c r="D151" s="3" t="str">
        <f>IF(D$3=0,0,INDEX(Sheet1!RawDataCols,$C151,D$5))</f>
        <v>63300G12</v>
      </c>
      <c r="E151" s="3" t="str">
        <f>IF(E$3=0,0,INDEX(Sheet1!RawDataCols,$C151,E$5))</f>
        <v xml:space="preserve">63300          </v>
      </c>
      <c r="F151" s="3" t="str">
        <f>IF(F$3=0,0,INDEX(Sheet1!RawDataCols,$C151,F$5))</f>
        <v xml:space="preserve">G12            </v>
      </c>
      <c r="G151" s="3" t="str">
        <f>IF(G$3=0,0,INDEX(Sheet1!RawDataCols,$C151,G$5))</f>
        <v xml:space="preserve">               </v>
      </c>
      <c r="H151" s="3" t="str">
        <f>IF(H$3=0,0,INDEX(Sheet1!RawDataCols,$C151,H$5))</f>
        <v xml:space="preserve">               </v>
      </c>
      <c r="I151" s="3" t="str">
        <f>IF(I$3=0,0,INDEX(Sheet1!RawDataCols,$C151,I$5))</f>
        <v xml:space="preserve">               </v>
      </c>
      <c r="J151" s="3" t="str">
        <f>IF(J$3=0,0,INDEX(Sheet1!RawDataCols,$C151,J$5))</f>
        <v xml:space="preserve">               </v>
      </c>
      <c r="K151" s="3" t="str">
        <f>IF(K$3=0,0,INDEX(Sheet1!RawDataCols,$C151,K$5))</f>
        <v xml:space="preserve">               </v>
      </c>
      <c r="L151" s="3" t="str">
        <f>IF(L$3=0,0,INDEX(Sheet1!RawDataCols,$C151,L$5))</f>
        <v xml:space="preserve">               </v>
      </c>
      <c r="M151" s="3" t="str">
        <f>IF(M$3=0,0,INDEX(Sheet1!RawDataCols,$C151,M$5))</f>
        <v xml:space="preserve">F012  </v>
      </c>
      <c r="N151" s="3" t="str">
        <f>IF(N$3=0,0,INDEX(Sheet1!RawDataCols,$C151,N$5))</f>
        <v>Intellectual Property-TAR</v>
      </c>
      <c r="O151" s="3">
        <f>INDEX(Sheet1!RawDataCols,$C151,O$5)</f>
        <v>26</v>
      </c>
      <c r="P151" s="3" t="str">
        <f>INDEX(Sheet1!RawDataCols,$C151,P$5)</f>
        <v>Other Assets</v>
      </c>
      <c r="Q151" s="3" t="str">
        <f>IF(Q$3=0,0,INDEX(Sheet1!RawDataCols,$C151,Q$5))</f>
        <v>B</v>
      </c>
      <c r="R151" s="3">
        <f t="shared" si="45"/>
        <v>1</v>
      </c>
      <c r="S151" s="3">
        <f t="shared" si="46"/>
        <v>-1</v>
      </c>
      <c r="T151" s="3">
        <f>IF(T$3=0,0,INDEX(Sheet1!RawDataCols,$C151,T$5)*$R151)</f>
        <v>0</v>
      </c>
      <c r="U151" s="3">
        <f>IF(U$3=0,0,INDEX(Sheet1!RawDataCols,$C151,U$5)*$R151)</f>
        <v>0</v>
      </c>
      <c r="V151" s="3">
        <f>IF(V$3=0,0,INDEX(Sheet1!RawDataCols,$C151,V$5)*$R151)</f>
        <v>0</v>
      </c>
      <c r="W151" s="3">
        <f>IF(W$3=0,0,INDEX(Sheet1!RawDataCols,$C151,W$5)*$R151)</f>
        <v>0</v>
      </c>
      <c r="X151" s="3">
        <f>IF(X$3=0,0,INDEX(Sheet1!RawDataCols,$C151,X$5)*$R151)</f>
        <v>0</v>
      </c>
      <c r="Y151" s="3">
        <f>IF(Y$3=0,0,INDEX(Sheet1!RawDataCols,$C151,Y$5)*$R151)</f>
        <v>0</v>
      </c>
      <c r="Z151" s="3">
        <f>IF(Z$3=0,0,INDEX(Sheet1!RawDataCols,$C151,Z$5)*$R151)</f>
        <v>0</v>
      </c>
      <c r="AA151" s="3">
        <f>IF(AA$3=0,0,INDEX(Sheet1!RawDataCols,$C151,AA$5)*$R151)</f>
        <v>0</v>
      </c>
      <c r="AB151" s="3">
        <f>IF(AB$3=0,0,INDEX(Sheet1!RawDataCols,$C151,AB$5)*$R151)</f>
        <v>0</v>
      </c>
      <c r="AC151" s="3">
        <f>IF(AC$3=0,0,INDEX(Sheet1!RawDataCols,$C151,AC$5)*$R151)</f>
        <v>0</v>
      </c>
      <c r="AD151" s="3">
        <f>IF(AD$3=0,0,INDEX(Sheet1!RawDataCols,$C151,AD$5)*$R151)</f>
        <v>0</v>
      </c>
      <c r="AE151" s="3">
        <f>IF(AE$3=0,0,INDEX(Sheet1!RawDataCols,$C151,AE$5)*$R151)</f>
        <v>0</v>
      </c>
      <c r="AF151" s="3">
        <f>IF(AF$3=0,0,INDEX(Sheet1!RawDataCols,$C151,AF$5)*$R151)</f>
        <v>0</v>
      </c>
      <c r="AG151" s="3">
        <f>IF(AG$3=0,0,INDEX(Sheet1!RawDataCols,$C151,AG$5)*$R151)</f>
        <v>0</v>
      </c>
      <c r="AH151" s="3">
        <f>IF(AH$3=0,0,INDEX(Sheet1!RawDataCols,$C151,AH$5)*$R151)</f>
        <v>0</v>
      </c>
      <c r="AI151" s="3">
        <f>IF(AI$3=0,0,INDEX(Sheet1!RawDataCols,$C151,AI$5)*$R151)</f>
        <v>0</v>
      </c>
      <c r="AJ151" s="3">
        <f>IF(AJ$3=0,0,INDEX(Sheet1!RawDataCols,$C151,AJ$5)*$R151)</f>
        <v>0</v>
      </c>
      <c r="AK151" s="3">
        <f>IF(AK$3=0,0,INDEX(Sheet1!RawDataCols,$C151,AK$5)*$R151)</f>
        <v>0</v>
      </c>
      <c r="AL151" s="3">
        <f>IF(AL$3=0,0,INDEX(Sheet1!RawDataCols,$C151,AL$5)*$R151)</f>
        <v>0</v>
      </c>
      <c r="AM151" s="3">
        <f>IF(AM$3=0,0,INDEX(Sheet1!RawDataCols,$C151,AM$5)*$R151)</f>
        <v>0</v>
      </c>
      <c r="AN151" s="3">
        <f>IF(AN$3=0,0,INDEX(Sheet1!RawDataCols,$C151,AN$5)*$R151)</f>
        <v>0</v>
      </c>
      <c r="AO151" s="3">
        <f>IF(AO$3=0,0,INDEX(Sheet1!RawDataCols,$C151,AO$5)*$R151)</f>
        <v>0</v>
      </c>
      <c r="AP151" s="3">
        <f>IF(AP$3=0,0,INDEX(Sheet1!RawDataCols,$C151,AP$5)*$R151)</f>
        <v>0</v>
      </c>
      <c r="AQ151" s="3">
        <f>IF(AQ$3=0,0,INDEX(Sheet1!RawDataCols,$C151,AQ$5)*$R151)</f>
        <v>0</v>
      </c>
      <c r="AR151" s="3">
        <f>IF(AR$3=0,0,INDEX(Sheet1!RawDataCols,$C151,AR$5)*$R151)</f>
        <v>0</v>
      </c>
      <c r="AS151" s="3">
        <f>IF(AS$3=0,0,INDEX(Sheet1!RawDataCols,$C151,AS$5)*$R151)</f>
        <v>0</v>
      </c>
      <c r="AT151" s="3">
        <f>IF(AT$3=0,0,INDEX(Sheet1!RawDataCols,$C151,AT$5)*$R151)</f>
        <v>0</v>
      </c>
      <c r="AU151" s="3">
        <f>IF(AU$3=0,0,INDEX(Sheet1!RawDataCols,$C151,AU$5)*$R151)</f>
        <v>0</v>
      </c>
      <c r="AV151" s="3">
        <f>IF(AV$3=0,0,INDEX(Sheet1!RawDataCols,$C151,AV$5)*$R151)</f>
        <v>0</v>
      </c>
      <c r="AW151" s="3">
        <f>IF(AW$3=0,0,INDEX(Sheet1!RawDataCols,$C151,AW$5)*$R151)</f>
        <v>0</v>
      </c>
      <c r="AX151" s="3">
        <f>IF(AX$3=0,0,INDEX(Sheet1!RawDataCols,$C151,AX$5)*$R151)</f>
        <v>0</v>
      </c>
      <c r="AY151" s="3">
        <f>IF(AY$3=0,0,INDEX(Sheet1!RawDataCols,$C151,AY$5)*$R151)</f>
        <v>0</v>
      </c>
      <c r="AZ151" s="3">
        <f>IF(AZ$3=0,0,INDEX(Sheet1!RawDataCols,$C151,AZ$5)*$R151)</f>
        <v>0</v>
      </c>
      <c r="BA151" s="3">
        <f>IF(BA$3=0,0,INDEX(Sheet1!RawDataCols,$C151,BA$5)*$R151)</f>
        <v>0</v>
      </c>
      <c r="BB151" s="3">
        <f>IF(BB$3=0,0,INDEX(Sheet1!RawDataCols,$C151,BB$5)*$R151)</f>
        <v>0</v>
      </c>
      <c r="BC151" s="3">
        <f>IF(BC$3=0,0,INDEX(Sheet1!RawDataCols,$C151,BC$5)*$R151)</f>
        <v>0</v>
      </c>
      <c r="BD151" s="3">
        <f>IF(BD$3=0,0,INDEX(Sheet1!RawDataCols,$C151,BD$5)*$R151)</f>
        <v>0</v>
      </c>
      <c r="BE151" s="3">
        <f>IF(BE$3=0,0,INDEX(Sheet1!RawDataCols,$C151,BE$5)*$R151)</f>
        <v>0</v>
      </c>
      <c r="BF151" s="3">
        <f>IF(BF$3=0,0,INDEX(Sheet1!RawDataCols,$C151,BF$5)*$R151)</f>
        <v>0</v>
      </c>
      <c r="BG151" s="179">
        <f>IF(BG$3=0,0,INDEX(Sheet1!RawDataCols,$C151,BG$5)*$R151)</f>
        <v>0</v>
      </c>
      <c r="BH151" s="33">
        <f t="shared" si="47"/>
        <v>0</v>
      </c>
      <c r="BI151" s="33">
        <f t="shared" si="48"/>
        <v>0</v>
      </c>
      <c r="BJ151" s="33">
        <f t="shared" si="49"/>
        <v>0</v>
      </c>
      <c r="BK151" s="3">
        <f>IF(BK$3=0,0,INDEX(Sheet1!RawDataCols,$C151,BK$5)*$R151)</f>
        <v>0</v>
      </c>
      <c r="BL151" s="3">
        <f>IF(BL$3=0,0,INDEX(Sheet1!RawDataCols,$C151,BL$5)*$R151)</f>
        <v>0</v>
      </c>
      <c r="BM151" s="3">
        <f>IF(BM$3=0,0,INDEX(Sheet1!RawDataCols,$C151,BM$5)*$R151)</f>
        <v>0</v>
      </c>
      <c r="BN151" s="3">
        <f>IF(BN$3=0,0,INDEX(Sheet1!RawDataCols,$C151,BN$5)*$R151)</f>
        <v>0</v>
      </c>
      <c r="BO151" s="3">
        <f>IF(BO$3=0,0,INDEX(Sheet1!RawDataCols,$C151,BO$5)*$R151)</f>
        <v>0</v>
      </c>
      <c r="BP151" s="3">
        <f>IF(BP$3=0,0,INDEX(Sheet1!RawDataCols,$C151,BP$5)*$R151)</f>
        <v>0</v>
      </c>
      <c r="BQ151" s="3">
        <f t="shared" si="50"/>
        <v>0</v>
      </c>
      <c r="BR151" s="3">
        <f t="shared" si="51"/>
        <v>0</v>
      </c>
      <c r="BS151" s="3">
        <f t="shared" si="52"/>
        <v>0</v>
      </c>
      <c r="BT151" s="3">
        <f t="shared" si="53"/>
        <v>0</v>
      </c>
      <c r="BU151" s="3" t="str">
        <f>INDEX(Sheet1!$BS$2:$BS$1000,MATCH($A151,Sheet1!$A$2:$A$1000,0))</f>
        <v>25</v>
      </c>
      <c r="BV151" s="3">
        <f>INDEX(Sheet1!$BT$2:$BT$1000,MATCH($A151,Sheet1!$A$2:$A$1000,0))</f>
        <v>0</v>
      </c>
    </row>
    <row r="152" spans="1:74" x14ac:dyDescent="0.2">
      <c r="A152" s="11" t="s">
        <v>673</v>
      </c>
      <c r="B152" s="3">
        <f>MATCH($A152,Sheet1!ACCOUNTNO,0)</f>
        <v>184</v>
      </c>
      <c r="C152" s="3">
        <f t="shared" si="44"/>
        <v>184</v>
      </c>
      <c r="D152" s="3" t="str">
        <f>IF(D$3=0,0,INDEX(Sheet1!RawDataCols,$C152,D$5))</f>
        <v>63380G12</v>
      </c>
      <c r="E152" s="3" t="str">
        <f>IF(E$3=0,0,INDEX(Sheet1!RawDataCols,$C152,E$5))</f>
        <v xml:space="preserve">63380          </v>
      </c>
      <c r="F152" s="3" t="str">
        <f>IF(F$3=0,0,INDEX(Sheet1!RawDataCols,$C152,F$5))</f>
        <v xml:space="preserve">G12            </v>
      </c>
      <c r="G152" s="3" t="str">
        <f>IF(G$3=0,0,INDEX(Sheet1!RawDataCols,$C152,G$5))</f>
        <v xml:space="preserve">               </v>
      </c>
      <c r="H152" s="3" t="str">
        <f>IF(H$3=0,0,INDEX(Sheet1!RawDataCols,$C152,H$5))</f>
        <v xml:space="preserve">               </v>
      </c>
      <c r="I152" s="3" t="str">
        <f>IF(I$3=0,0,INDEX(Sheet1!RawDataCols,$C152,I$5))</f>
        <v xml:space="preserve">               </v>
      </c>
      <c r="J152" s="3" t="str">
        <f>IF(J$3=0,0,INDEX(Sheet1!RawDataCols,$C152,J$5))</f>
        <v xml:space="preserve">               </v>
      </c>
      <c r="K152" s="3" t="str">
        <f>IF(K$3=0,0,INDEX(Sheet1!RawDataCols,$C152,K$5))</f>
        <v xml:space="preserve">               </v>
      </c>
      <c r="L152" s="3" t="str">
        <f>IF(L$3=0,0,INDEX(Sheet1!RawDataCols,$C152,L$5))</f>
        <v xml:space="preserve">               </v>
      </c>
      <c r="M152" s="3" t="str">
        <f>IF(M$3=0,0,INDEX(Sheet1!RawDataCols,$C152,M$5))</f>
        <v xml:space="preserve">F012  </v>
      </c>
      <c r="N152" s="3" t="str">
        <f>IF(N$3=0,0,INDEX(Sheet1!RawDataCols,$C152,N$5))</f>
        <v>Restrictive Covenant-TAR</v>
      </c>
      <c r="O152" s="3">
        <f>INDEX(Sheet1!RawDataCols,$C152,O$5)</f>
        <v>26</v>
      </c>
      <c r="P152" s="3" t="str">
        <f>INDEX(Sheet1!RawDataCols,$C152,P$5)</f>
        <v>Other Assets</v>
      </c>
      <c r="Q152" s="3" t="str">
        <f>IF(Q$3=0,0,INDEX(Sheet1!RawDataCols,$C152,Q$5))</f>
        <v>B</v>
      </c>
      <c r="R152" s="3">
        <f t="shared" si="45"/>
        <v>1</v>
      </c>
      <c r="S152" s="3">
        <f t="shared" si="46"/>
        <v>-1</v>
      </c>
      <c r="T152" s="3">
        <f>IF(T$3=0,0,INDEX(Sheet1!RawDataCols,$C152,T$5)*$R152)</f>
        <v>0</v>
      </c>
      <c r="U152" s="3">
        <f>IF(U$3=0,0,INDEX(Sheet1!RawDataCols,$C152,U$5)*$R152)</f>
        <v>0</v>
      </c>
      <c r="V152" s="3">
        <f>IF(V$3=0,0,INDEX(Sheet1!RawDataCols,$C152,V$5)*$R152)</f>
        <v>0</v>
      </c>
      <c r="W152" s="3">
        <f>IF(W$3=0,0,INDEX(Sheet1!RawDataCols,$C152,W$5)*$R152)</f>
        <v>0</v>
      </c>
      <c r="X152" s="3">
        <f>IF(X$3=0,0,INDEX(Sheet1!RawDataCols,$C152,X$5)*$R152)</f>
        <v>0</v>
      </c>
      <c r="Y152" s="3">
        <f>IF(Y$3=0,0,INDEX(Sheet1!RawDataCols,$C152,Y$5)*$R152)</f>
        <v>0</v>
      </c>
      <c r="Z152" s="3">
        <f>IF(Z$3=0,0,INDEX(Sheet1!RawDataCols,$C152,Z$5)*$R152)</f>
        <v>0</v>
      </c>
      <c r="AA152" s="3">
        <f>IF(AA$3=0,0,INDEX(Sheet1!RawDataCols,$C152,AA$5)*$R152)</f>
        <v>0</v>
      </c>
      <c r="AB152" s="3">
        <f>IF(AB$3=0,0,INDEX(Sheet1!RawDataCols,$C152,AB$5)*$R152)</f>
        <v>0</v>
      </c>
      <c r="AC152" s="3">
        <f>IF(AC$3=0,0,INDEX(Sheet1!RawDataCols,$C152,AC$5)*$R152)</f>
        <v>0</v>
      </c>
      <c r="AD152" s="3">
        <f>IF(AD$3=0,0,INDEX(Sheet1!RawDataCols,$C152,AD$5)*$R152)</f>
        <v>0</v>
      </c>
      <c r="AE152" s="3">
        <f>IF(AE$3=0,0,INDEX(Sheet1!RawDataCols,$C152,AE$5)*$R152)</f>
        <v>0</v>
      </c>
      <c r="AF152" s="3">
        <f>IF(AF$3=0,0,INDEX(Sheet1!RawDataCols,$C152,AF$5)*$R152)</f>
        <v>0</v>
      </c>
      <c r="AG152" s="3">
        <f>IF(AG$3=0,0,INDEX(Sheet1!RawDataCols,$C152,AG$5)*$R152)</f>
        <v>0</v>
      </c>
      <c r="AH152" s="3">
        <f>IF(AH$3=0,0,INDEX(Sheet1!RawDataCols,$C152,AH$5)*$R152)</f>
        <v>0</v>
      </c>
      <c r="AI152" s="3">
        <f>IF(AI$3=0,0,INDEX(Sheet1!RawDataCols,$C152,AI$5)*$R152)</f>
        <v>0</v>
      </c>
      <c r="AJ152" s="3">
        <f>IF(AJ$3=0,0,INDEX(Sheet1!RawDataCols,$C152,AJ$5)*$R152)</f>
        <v>0</v>
      </c>
      <c r="AK152" s="3">
        <f>IF(AK$3=0,0,INDEX(Sheet1!RawDataCols,$C152,AK$5)*$R152)</f>
        <v>0</v>
      </c>
      <c r="AL152" s="3">
        <f>IF(AL$3=0,0,INDEX(Sheet1!RawDataCols,$C152,AL$5)*$R152)</f>
        <v>0</v>
      </c>
      <c r="AM152" s="3">
        <f>IF(AM$3=0,0,INDEX(Sheet1!RawDataCols,$C152,AM$5)*$R152)</f>
        <v>0</v>
      </c>
      <c r="AN152" s="3">
        <f>IF(AN$3=0,0,INDEX(Sheet1!RawDataCols,$C152,AN$5)*$R152)</f>
        <v>0</v>
      </c>
      <c r="AO152" s="3">
        <f>IF(AO$3=0,0,INDEX(Sheet1!RawDataCols,$C152,AO$5)*$R152)</f>
        <v>0</v>
      </c>
      <c r="AP152" s="3">
        <f>IF(AP$3=0,0,INDEX(Sheet1!RawDataCols,$C152,AP$5)*$R152)</f>
        <v>0</v>
      </c>
      <c r="AQ152" s="3">
        <f>IF(AQ$3=0,0,INDEX(Sheet1!RawDataCols,$C152,AQ$5)*$R152)</f>
        <v>0</v>
      </c>
      <c r="AR152" s="3">
        <f>IF(AR$3=0,0,INDEX(Sheet1!RawDataCols,$C152,AR$5)*$R152)</f>
        <v>0</v>
      </c>
      <c r="AS152" s="3">
        <f>IF(AS$3=0,0,INDEX(Sheet1!RawDataCols,$C152,AS$5)*$R152)</f>
        <v>0</v>
      </c>
      <c r="AT152" s="3">
        <f>IF(AT$3=0,0,INDEX(Sheet1!RawDataCols,$C152,AT$5)*$R152)</f>
        <v>0</v>
      </c>
      <c r="AU152" s="3">
        <f>IF(AU$3=0,0,INDEX(Sheet1!RawDataCols,$C152,AU$5)*$R152)</f>
        <v>0</v>
      </c>
      <c r="AV152" s="3">
        <f>IF(AV$3=0,0,INDEX(Sheet1!RawDataCols,$C152,AV$5)*$R152)</f>
        <v>0</v>
      </c>
      <c r="AW152" s="3">
        <f>IF(AW$3=0,0,INDEX(Sheet1!RawDataCols,$C152,AW$5)*$R152)</f>
        <v>0</v>
      </c>
      <c r="AX152" s="3">
        <f>IF(AX$3=0,0,INDEX(Sheet1!RawDataCols,$C152,AX$5)*$R152)</f>
        <v>0</v>
      </c>
      <c r="AY152" s="3">
        <f>IF(AY$3=0,0,INDEX(Sheet1!RawDataCols,$C152,AY$5)*$R152)</f>
        <v>0</v>
      </c>
      <c r="AZ152" s="3">
        <f>IF(AZ$3=0,0,INDEX(Sheet1!RawDataCols,$C152,AZ$5)*$R152)</f>
        <v>0</v>
      </c>
      <c r="BA152" s="3">
        <f>IF(BA$3=0,0,INDEX(Sheet1!RawDataCols,$C152,BA$5)*$R152)</f>
        <v>0</v>
      </c>
      <c r="BB152" s="3">
        <f>IF(BB$3=0,0,INDEX(Sheet1!RawDataCols,$C152,BB$5)*$R152)</f>
        <v>0</v>
      </c>
      <c r="BC152" s="3">
        <f>IF(BC$3=0,0,INDEX(Sheet1!RawDataCols,$C152,BC$5)*$R152)</f>
        <v>0</v>
      </c>
      <c r="BD152" s="3">
        <f>IF(BD$3=0,0,INDEX(Sheet1!RawDataCols,$C152,BD$5)*$R152)</f>
        <v>0</v>
      </c>
      <c r="BE152" s="3">
        <f>IF(BE$3=0,0,INDEX(Sheet1!RawDataCols,$C152,BE$5)*$R152)</f>
        <v>0</v>
      </c>
      <c r="BF152" s="3">
        <f>IF(BF$3=0,0,INDEX(Sheet1!RawDataCols,$C152,BF$5)*$R152)</f>
        <v>0</v>
      </c>
      <c r="BG152" s="179">
        <f>IF(BG$3=0,0,INDEX(Sheet1!RawDataCols,$C152,BG$5)*$R152)</f>
        <v>0</v>
      </c>
      <c r="BH152" s="33">
        <f t="shared" si="47"/>
        <v>0</v>
      </c>
      <c r="BI152" s="33">
        <f t="shared" si="48"/>
        <v>0</v>
      </c>
      <c r="BJ152" s="33">
        <f t="shared" si="49"/>
        <v>0</v>
      </c>
      <c r="BK152" s="3">
        <f>IF(BK$3=0,0,INDEX(Sheet1!RawDataCols,$C152,BK$5)*$R152)</f>
        <v>0</v>
      </c>
      <c r="BL152" s="3">
        <f>IF(BL$3=0,0,INDEX(Sheet1!RawDataCols,$C152,BL$5)*$R152)</f>
        <v>0</v>
      </c>
      <c r="BM152" s="3">
        <f>IF(BM$3=0,0,INDEX(Sheet1!RawDataCols,$C152,BM$5)*$R152)</f>
        <v>0</v>
      </c>
      <c r="BN152" s="3">
        <f>IF(BN$3=0,0,INDEX(Sheet1!RawDataCols,$C152,BN$5)*$R152)</f>
        <v>0</v>
      </c>
      <c r="BO152" s="3">
        <f>IF(BO$3=0,0,INDEX(Sheet1!RawDataCols,$C152,BO$5)*$R152)</f>
        <v>0</v>
      </c>
      <c r="BP152" s="3">
        <f>IF(BP$3=0,0,INDEX(Sheet1!RawDataCols,$C152,BP$5)*$R152)</f>
        <v>0</v>
      </c>
      <c r="BQ152" s="3">
        <f t="shared" si="50"/>
        <v>0</v>
      </c>
      <c r="BR152" s="3">
        <f t="shared" si="51"/>
        <v>0</v>
      </c>
      <c r="BS152" s="3">
        <f t="shared" si="52"/>
        <v>0</v>
      </c>
      <c r="BT152" s="3">
        <f t="shared" si="53"/>
        <v>0</v>
      </c>
      <c r="BU152" s="3" t="str">
        <f>INDEX(Sheet1!$BS$2:$BS$1000,MATCH($A152,Sheet1!$A$2:$A$1000,0))</f>
        <v>25</v>
      </c>
      <c r="BV152" s="3">
        <f>INDEX(Sheet1!$BT$2:$BT$1000,MATCH($A152,Sheet1!$A$2:$A$1000,0))</f>
        <v>0</v>
      </c>
    </row>
    <row r="153" spans="1:74" x14ac:dyDescent="0.2">
      <c r="A153" s="11" t="s">
        <v>674</v>
      </c>
      <c r="B153" s="3">
        <f>MATCH($A153,Sheet1!ACCOUNTNO,0)</f>
        <v>185</v>
      </c>
      <c r="C153" s="3">
        <f t="shared" si="44"/>
        <v>185</v>
      </c>
      <c r="D153" s="3" t="str">
        <f>IF(D$3=0,0,INDEX(Sheet1!RawDataCols,$C153,D$5))</f>
        <v>70100G12</v>
      </c>
      <c r="E153" s="3" t="str">
        <f>IF(E$3=0,0,INDEX(Sheet1!RawDataCols,$C153,E$5))</f>
        <v xml:space="preserve">70100          </v>
      </c>
      <c r="F153" s="3" t="str">
        <f>IF(F$3=0,0,INDEX(Sheet1!RawDataCols,$C153,F$5))</f>
        <v xml:space="preserve">G12            </v>
      </c>
      <c r="G153" s="3" t="str">
        <f>IF(G$3=0,0,INDEX(Sheet1!RawDataCols,$C153,G$5))</f>
        <v xml:space="preserve">               </v>
      </c>
      <c r="H153" s="3" t="str">
        <f>IF(H$3=0,0,INDEX(Sheet1!RawDataCols,$C153,H$5))</f>
        <v xml:space="preserve">               </v>
      </c>
      <c r="I153" s="3" t="str">
        <f>IF(I$3=0,0,INDEX(Sheet1!RawDataCols,$C153,I$5))</f>
        <v xml:space="preserve">               </v>
      </c>
      <c r="J153" s="3" t="str">
        <f>IF(J$3=0,0,INDEX(Sheet1!RawDataCols,$C153,J$5))</f>
        <v xml:space="preserve">               </v>
      </c>
      <c r="K153" s="3" t="str">
        <f>IF(K$3=0,0,INDEX(Sheet1!RawDataCols,$C153,K$5))</f>
        <v xml:space="preserve">               </v>
      </c>
      <c r="L153" s="3" t="str">
        <f>IF(L$3=0,0,INDEX(Sheet1!RawDataCols,$C153,L$5))</f>
        <v xml:space="preserve">               </v>
      </c>
      <c r="M153" s="3" t="str">
        <f>IF(M$3=0,0,INDEX(Sheet1!RawDataCols,$C153,M$5))</f>
        <v xml:space="preserve">F012  </v>
      </c>
      <c r="N153" s="3" t="str">
        <f>IF(N$3=0,0,INDEX(Sheet1!RawDataCols,$C153,N$5))</f>
        <v>Trade Creditor-TAR</v>
      </c>
      <c r="O153" s="3">
        <f>INDEX(Sheet1!RawDataCols,$C153,O$5)</f>
        <v>28</v>
      </c>
      <c r="P153" s="3" t="str">
        <f>INDEX(Sheet1!RawDataCols,$C153,P$5)</f>
        <v>Current Liabilities</v>
      </c>
      <c r="Q153" s="3" t="str">
        <f>IF(Q$3=0,0,INDEX(Sheet1!RawDataCols,$C153,Q$5))</f>
        <v>B</v>
      </c>
      <c r="R153" s="3">
        <f t="shared" si="45"/>
        <v>-1</v>
      </c>
      <c r="S153" s="3">
        <f t="shared" si="46"/>
        <v>1</v>
      </c>
      <c r="T153" s="3">
        <f>IF(T$3=0,0,INDEX(Sheet1!RawDataCols,$C153,T$5)*$R153)</f>
        <v>-7456.48</v>
      </c>
      <c r="U153" s="3">
        <f>IF(U$3=0,0,INDEX(Sheet1!RawDataCols,$C153,U$5)*$R153)</f>
        <v>13778.41</v>
      </c>
      <c r="V153" s="3">
        <f>IF(V$3=0,0,INDEX(Sheet1!RawDataCols,$C153,V$5)*$R153)</f>
        <v>0</v>
      </c>
      <c r="W153" s="3">
        <f>IF(W$3=0,0,INDEX(Sheet1!RawDataCols,$C153,W$5)*$R153)</f>
        <v>19151.939999999999</v>
      </c>
      <c r="X153" s="3">
        <f>IF(X$3=0,0,INDEX(Sheet1!RawDataCols,$C153,X$5)*$R153)</f>
        <v>-16566.25</v>
      </c>
      <c r="Y153" s="3">
        <f>IF(Y$3=0,0,INDEX(Sheet1!RawDataCols,$C153,Y$5)*$R153)</f>
        <v>0</v>
      </c>
      <c r="Z153" s="3">
        <f>IF(Z$3=0,0,INDEX(Sheet1!RawDataCols,$C153,Z$5)*$R153)</f>
        <v>-29881.200000000001</v>
      </c>
      <c r="AA153" s="3">
        <f>IF(AA$3=0,0,INDEX(Sheet1!RawDataCols,$C153,AA$5)*$R153)</f>
        <v>1922.33</v>
      </c>
      <c r="AB153" s="3">
        <f>IF(AB$3=0,0,INDEX(Sheet1!RawDataCols,$C153,AB$5)*$R153)</f>
        <v>0</v>
      </c>
      <c r="AC153" s="3">
        <f>IF(AC$3=0,0,INDEX(Sheet1!RawDataCols,$C153,AC$5)*$R153)</f>
        <v>-19767.34</v>
      </c>
      <c r="AD153" s="3">
        <f>IF(AD$3=0,0,INDEX(Sheet1!RawDataCols,$C153,AD$5)*$R153)</f>
        <v>11386.38</v>
      </c>
      <c r="AE153" s="3">
        <f>IF(AE$3=0,0,INDEX(Sheet1!RawDataCols,$C153,AE$5)*$R153)</f>
        <v>0</v>
      </c>
      <c r="AF153" s="3">
        <f>IF(AF$3=0,0,INDEX(Sheet1!RawDataCols,$C153,AF$5)*$R153)</f>
        <v>-6930.51</v>
      </c>
      <c r="AG153" s="3">
        <f>IF(AG$3=0,0,INDEX(Sheet1!RawDataCols,$C153,AG$5)*$R153)</f>
        <v>7834.33</v>
      </c>
      <c r="AH153" s="3">
        <f>IF(AH$3=0,0,INDEX(Sheet1!RawDataCols,$C153,AH$5)*$R153)</f>
        <v>0</v>
      </c>
      <c r="AI153" s="3">
        <f>IF(AI$3=0,0,INDEX(Sheet1!RawDataCols,$C153,AI$5)*$R153)</f>
        <v>21417.29</v>
      </c>
      <c r="AJ153" s="3">
        <f>IF(AJ$3=0,0,INDEX(Sheet1!RawDataCols,$C153,AJ$5)*$R153)</f>
        <v>-6469.61</v>
      </c>
      <c r="AK153" s="3">
        <f>IF(AK$3=0,0,INDEX(Sheet1!RawDataCols,$C153,AK$5)*$R153)</f>
        <v>0</v>
      </c>
      <c r="AL153" s="3">
        <f>IF(AL$3=0,0,INDEX(Sheet1!RawDataCols,$C153,AL$5)*$R153)</f>
        <v>-27402.18</v>
      </c>
      <c r="AM153" s="3">
        <f>IF(AM$3=0,0,INDEX(Sheet1!RawDataCols,$C153,AM$5)*$R153)</f>
        <v>-9784.43</v>
      </c>
      <c r="AN153" s="3">
        <f>IF(AN$3=0,0,INDEX(Sheet1!RawDataCols,$C153,AN$5)*$R153)</f>
        <v>0</v>
      </c>
      <c r="AO153" s="3">
        <f>IF(AO$3=0,0,INDEX(Sheet1!RawDataCols,$C153,AO$5)*$R153)</f>
        <v>28547.13</v>
      </c>
      <c r="AP153" s="3">
        <f>IF(AP$3=0,0,INDEX(Sheet1!RawDataCols,$C153,AP$5)*$R153)</f>
        <v>6699.78</v>
      </c>
      <c r="AQ153" s="3">
        <f>IF(AQ$3=0,0,INDEX(Sheet1!RawDataCols,$C153,AQ$5)*$R153)</f>
        <v>0</v>
      </c>
      <c r="AR153" s="3">
        <f>IF(AR$3=0,0,INDEX(Sheet1!RawDataCols,$C153,AR$5)*$R153)</f>
        <v>-5939.74</v>
      </c>
      <c r="AS153" s="3">
        <f>IF(AS$3=0,0,INDEX(Sheet1!RawDataCols,$C153,AS$5)*$R153)</f>
        <v>130.69999999999999</v>
      </c>
      <c r="AT153" s="3">
        <f>IF(AT$3=0,0,INDEX(Sheet1!RawDataCols,$C153,AT$5)*$R153)</f>
        <v>0</v>
      </c>
      <c r="AU153" s="3">
        <f>IF(AU$3=0,0,INDEX(Sheet1!RawDataCols,$C153,AU$5)*$R153)</f>
        <v>-6206</v>
      </c>
      <c r="AV153" s="3">
        <f>IF(AV$3=0,0,INDEX(Sheet1!RawDataCols,$C153,AV$5)*$R153)</f>
        <v>35625.300000000003</v>
      </c>
      <c r="AW153" s="3">
        <f>IF(AW$3=0,0,INDEX(Sheet1!RawDataCols,$C153,AW$5)*$R153)</f>
        <v>0</v>
      </c>
      <c r="AX153" s="3">
        <f>IF(AX$3=0,0,INDEX(Sheet1!RawDataCols,$C153,AX$5)*$R153)</f>
        <v>10448.75</v>
      </c>
      <c r="AY153" s="3">
        <f>IF(AY$3=0,0,INDEX(Sheet1!RawDataCols,$C153,AY$5)*$R153)</f>
        <v>-36827.46</v>
      </c>
      <c r="AZ153" s="3">
        <f>IF(AZ$3=0,0,INDEX(Sheet1!RawDataCols,$C153,AZ$5)*$R153)</f>
        <v>0</v>
      </c>
      <c r="BA153" s="3">
        <f>IF(BA$3=0,0,INDEX(Sheet1!RawDataCols,$C153,BA$5)*$R153)</f>
        <v>-34311.839999999997</v>
      </c>
      <c r="BB153" s="3">
        <f>IF(BB$3=0,0,INDEX(Sheet1!RawDataCols,$C153,BB$5)*$R153)</f>
        <v>-187.45</v>
      </c>
      <c r="BC153" s="3">
        <f>IF(BC$3=0,0,INDEX(Sheet1!RawDataCols,$C153,BC$5)*$R153)</f>
        <v>0</v>
      </c>
      <c r="BD153" s="3">
        <f>IF(BD$3=0,0,INDEX(Sheet1!RawDataCols,$C153,BD$5)*$R153)</f>
        <v>15701.62</v>
      </c>
      <c r="BE153" s="3">
        <f>IF(BE$3=0,0,INDEX(Sheet1!RawDataCols,$C153,BE$5)*$R153)</f>
        <v>-187.45</v>
      </c>
      <c r="BF153" s="3">
        <f>IF(BF$3=0,0,INDEX(Sheet1!RawDataCols,$C153,BF$5)*$R153)</f>
        <v>0</v>
      </c>
      <c r="BG153" s="179">
        <f>IF(BG$3=0,0,INDEX(Sheet1!RawDataCols,$C153,BG$5)*$R153)</f>
        <v>15701.62</v>
      </c>
      <c r="BH153" s="33">
        <f t="shared" si="47"/>
        <v>85.550000000000011</v>
      </c>
      <c r="BI153" s="33">
        <f t="shared" si="48"/>
        <v>0</v>
      </c>
      <c r="BJ153" s="33">
        <f t="shared" si="49"/>
        <v>-7456.4799999999959</v>
      </c>
      <c r="BK153" s="3">
        <f>IF(BK$3=0,0,INDEX(Sheet1!RawDataCols,$C153,BK$5)*$R153)</f>
        <v>0</v>
      </c>
      <c r="BL153" s="3">
        <f>IF(BL$3=0,0,INDEX(Sheet1!RawDataCols,$C153,BL$5)*$R153)</f>
        <v>-1962.05</v>
      </c>
      <c r="BM153" s="3">
        <f>IF(BM$3=0,0,INDEX(Sheet1!RawDataCols,$C153,BM$5)*$R153)</f>
        <v>143.70500000000001</v>
      </c>
      <c r="BN153" s="3">
        <f>IF(BN$3=0,0,INDEX(Sheet1!RawDataCols,$C153,BN$5)*$R153)</f>
        <v>832.03</v>
      </c>
      <c r="BO153" s="3">
        <f>IF(BO$3=0,0,INDEX(Sheet1!RawDataCols,$C153,BO$5)*$R153)</f>
        <v>2509.1125000000002</v>
      </c>
      <c r="BP153" s="3">
        <f>IF(BP$3=0,0,INDEX(Sheet1!RawDataCols,$C153,BP$5)*$R153)</f>
        <v>27715.599999999999</v>
      </c>
      <c r="BQ153" s="3">
        <f t="shared" si="50"/>
        <v>-8321.99</v>
      </c>
      <c r="BR153" s="3">
        <f t="shared" si="51"/>
        <v>4429.1099999999988</v>
      </c>
      <c r="BS153" s="3">
        <f t="shared" si="52"/>
        <v>1475.159999999998</v>
      </c>
      <c r="BT153" s="3">
        <f t="shared" si="53"/>
        <v>85.550000000001774</v>
      </c>
      <c r="BU153" s="3" t="str">
        <f>INDEX(Sheet1!$BS$2:$BS$1000,MATCH($A153,Sheet1!$A$2:$A$1000,0))</f>
        <v>26</v>
      </c>
      <c r="BV153" s="3">
        <f>INDEX(Sheet1!$BT$2:$BT$1000,MATCH($A153,Sheet1!$A$2:$A$1000,0))</f>
        <v>-85.55</v>
      </c>
    </row>
    <row r="154" spans="1:74" x14ac:dyDescent="0.2">
      <c r="A154" s="11" t="s">
        <v>675</v>
      </c>
      <c r="B154" s="3">
        <f>MATCH($A154,Sheet1!ACCOUNTNO,0)</f>
        <v>186</v>
      </c>
      <c r="C154" s="3">
        <f t="shared" si="44"/>
        <v>186</v>
      </c>
      <c r="D154" s="3" t="str">
        <f>IF(D$3=0,0,INDEX(Sheet1!RawDataCols,$C154,D$5))</f>
        <v>71100G12</v>
      </c>
      <c r="E154" s="3" t="str">
        <f>IF(E$3=0,0,INDEX(Sheet1!RawDataCols,$C154,E$5))</f>
        <v xml:space="preserve">71100          </v>
      </c>
      <c r="F154" s="3" t="str">
        <f>IF(F$3=0,0,INDEX(Sheet1!RawDataCols,$C154,F$5))</f>
        <v xml:space="preserve">G12            </v>
      </c>
      <c r="G154" s="3" t="str">
        <f>IF(G$3=0,0,INDEX(Sheet1!RawDataCols,$C154,G$5))</f>
        <v xml:space="preserve">               </v>
      </c>
      <c r="H154" s="3" t="str">
        <f>IF(H$3=0,0,INDEX(Sheet1!RawDataCols,$C154,H$5))</f>
        <v xml:space="preserve">               </v>
      </c>
      <c r="I154" s="3" t="str">
        <f>IF(I$3=0,0,INDEX(Sheet1!RawDataCols,$C154,I$5))</f>
        <v xml:space="preserve">               </v>
      </c>
      <c r="J154" s="3" t="str">
        <f>IF(J$3=0,0,INDEX(Sheet1!RawDataCols,$C154,J$5))</f>
        <v xml:space="preserve">               </v>
      </c>
      <c r="K154" s="3" t="str">
        <f>IF(K$3=0,0,INDEX(Sheet1!RawDataCols,$C154,K$5))</f>
        <v xml:space="preserve">               </v>
      </c>
      <c r="L154" s="3" t="str">
        <f>IF(L$3=0,0,INDEX(Sheet1!RawDataCols,$C154,L$5))</f>
        <v xml:space="preserve">               </v>
      </c>
      <c r="M154" s="3" t="str">
        <f>IF(M$3=0,0,INDEX(Sheet1!RawDataCols,$C154,M$5))</f>
        <v xml:space="preserve">F012  </v>
      </c>
      <c r="N154" s="3" t="str">
        <f>IF(N$3=0,0,INDEX(Sheet1!RawDataCols,$C154,N$5))</f>
        <v>Accruals-TAR</v>
      </c>
      <c r="O154" s="3">
        <f>INDEX(Sheet1!RawDataCols,$C154,O$5)</f>
        <v>28</v>
      </c>
      <c r="P154" s="3" t="str">
        <f>INDEX(Sheet1!RawDataCols,$C154,P$5)</f>
        <v>Current Liabilities</v>
      </c>
      <c r="Q154" s="3" t="str">
        <f>IF(Q$3=0,0,INDEX(Sheet1!RawDataCols,$C154,Q$5))</f>
        <v>B</v>
      </c>
      <c r="R154" s="3">
        <f t="shared" si="45"/>
        <v>-1</v>
      </c>
      <c r="S154" s="3">
        <f t="shared" si="46"/>
        <v>1</v>
      </c>
      <c r="T154" s="3">
        <f>IF(T$3=0,0,INDEX(Sheet1!RawDataCols,$C154,T$5)*$R154)</f>
        <v>5200</v>
      </c>
      <c r="U154" s="3">
        <f>IF(U$3=0,0,INDEX(Sheet1!RawDataCols,$C154,U$5)*$R154)</f>
        <v>-5200</v>
      </c>
      <c r="V154" s="3">
        <f>IF(V$3=0,0,INDEX(Sheet1!RawDataCols,$C154,V$5)*$R154)</f>
        <v>0</v>
      </c>
      <c r="W154" s="3">
        <f>IF(W$3=0,0,INDEX(Sheet1!RawDataCols,$C154,W$5)*$R154)</f>
        <v>-50690.75</v>
      </c>
      <c r="X154" s="3">
        <f>IF(X$3=0,0,INDEX(Sheet1!RawDataCols,$C154,X$5)*$R154)</f>
        <v>0</v>
      </c>
      <c r="Y154" s="3">
        <f>IF(Y$3=0,0,INDEX(Sheet1!RawDataCols,$C154,Y$5)*$R154)</f>
        <v>0</v>
      </c>
      <c r="Z154" s="3">
        <f>IF(Z$3=0,0,INDEX(Sheet1!RawDataCols,$C154,Z$5)*$R154)</f>
        <v>31190.75</v>
      </c>
      <c r="AA154" s="3">
        <f>IF(AA$3=0,0,INDEX(Sheet1!RawDataCols,$C154,AA$5)*$R154)</f>
        <v>0</v>
      </c>
      <c r="AB154" s="3">
        <f>IF(AB$3=0,0,INDEX(Sheet1!RawDataCols,$C154,AB$5)*$R154)</f>
        <v>0</v>
      </c>
      <c r="AC154" s="3">
        <f>IF(AC$3=0,0,INDEX(Sheet1!RawDataCols,$C154,AC$5)*$R154)</f>
        <v>1500</v>
      </c>
      <c r="AD154" s="3">
        <f>IF(AD$3=0,0,INDEX(Sheet1!RawDataCols,$C154,AD$5)*$R154)</f>
        <v>0</v>
      </c>
      <c r="AE154" s="3">
        <f>IF(AE$3=0,0,INDEX(Sheet1!RawDataCols,$C154,AE$5)*$R154)</f>
        <v>0</v>
      </c>
      <c r="AF154" s="3">
        <f>IF(AF$3=0,0,INDEX(Sheet1!RawDataCols,$C154,AF$5)*$R154)</f>
        <v>-2500</v>
      </c>
      <c r="AG154" s="3">
        <f>IF(AG$3=0,0,INDEX(Sheet1!RawDataCols,$C154,AG$5)*$R154)</f>
        <v>0</v>
      </c>
      <c r="AH154" s="3">
        <f>IF(AH$3=0,0,INDEX(Sheet1!RawDataCols,$C154,AH$5)*$R154)</f>
        <v>0</v>
      </c>
      <c r="AI154" s="3">
        <f>IF(AI$3=0,0,INDEX(Sheet1!RawDataCols,$C154,AI$5)*$R154)</f>
        <v>5920</v>
      </c>
      <c r="AJ154" s="3">
        <f>IF(AJ$3=0,0,INDEX(Sheet1!RawDataCols,$C154,AJ$5)*$R154)</f>
        <v>476.63</v>
      </c>
      <c r="AK154" s="3">
        <f>IF(AK$3=0,0,INDEX(Sheet1!RawDataCols,$C154,AK$5)*$R154)</f>
        <v>0</v>
      </c>
      <c r="AL154" s="3">
        <f>IF(AL$3=0,0,INDEX(Sheet1!RawDataCols,$C154,AL$5)*$R154)</f>
        <v>-5920</v>
      </c>
      <c r="AM154" s="3">
        <f>IF(AM$3=0,0,INDEX(Sheet1!RawDataCols,$C154,AM$5)*$R154)</f>
        <v>-476.63</v>
      </c>
      <c r="AN154" s="3">
        <f>IF(AN$3=0,0,INDEX(Sheet1!RawDataCols,$C154,AN$5)*$R154)</f>
        <v>0</v>
      </c>
      <c r="AO154" s="3">
        <f>IF(AO$3=0,0,INDEX(Sheet1!RawDataCols,$C154,AO$5)*$R154)</f>
        <v>0</v>
      </c>
      <c r="AP154" s="3">
        <f>IF(AP$3=0,0,INDEX(Sheet1!RawDataCols,$C154,AP$5)*$R154)</f>
        <v>0</v>
      </c>
      <c r="AQ154" s="3">
        <f>IF(AQ$3=0,0,INDEX(Sheet1!RawDataCols,$C154,AQ$5)*$R154)</f>
        <v>0</v>
      </c>
      <c r="AR154" s="3">
        <f>IF(AR$3=0,0,INDEX(Sheet1!RawDataCols,$C154,AR$5)*$R154)</f>
        <v>0</v>
      </c>
      <c r="AS154" s="3">
        <f>IF(AS$3=0,0,INDEX(Sheet1!RawDataCols,$C154,AS$5)*$R154)</f>
        <v>0</v>
      </c>
      <c r="AT154" s="3">
        <f>IF(AT$3=0,0,INDEX(Sheet1!RawDataCols,$C154,AT$5)*$R154)</f>
        <v>0</v>
      </c>
      <c r="AU154" s="3">
        <f>IF(AU$3=0,0,INDEX(Sheet1!RawDataCols,$C154,AU$5)*$R154)</f>
        <v>1575</v>
      </c>
      <c r="AV154" s="3">
        <f>IF(AV$3=0,0,INDEX(Sheet1!RawDataCols,$C154,AV$5)*$R154)</f>
        <v>-12500</v>
      </c>
      <c r="AW154" s="3">
        <f>IF(AW$3=0,0,INDEX(Sheet1!RawDataCols,$C154,AW$5)*$R154)</f>
        <v>0</v>
      </c>
      <c r="AX154" s="3">
        <f>IF(AX$3=0,0,INDEX(Sheet1!RawDataCols,$C154,AX$5)*$R154)</f>
        <v>772.69</v>
      </c>
      <c r="AY154" s="3">
        <f>IF(AY$3=0,0,INDEX(Sheet1!RawDataCols,$C154,AY$5)*$R154)</f>
        <v>12500</v>
      </c>
      <c r="AZ154" s="3">
        <f>IF(AZ$3=0,0,INDEX(Sheet1!RawDataCols,$C154,AZ$5)*$R154)</f>
        <v>0</v>
      </c>
      <c r="BA154" s="3">
        <f>IF(BA$3=0,0,INDEX(Sheet1!RawDataCols,$C154,BA$5)*$R154)</f>
        <v>-2347.69</v>
      </c>
      <c r="BB154" s="3">
        <f>IF(BB$3=0,0,INDEX(Sheet1!RawDataCols,$C154,BB$5)*$R154)</f>
        <v>0</v>
      </c>
      <c r="BC154" s="3">
        <f>IF(BC$3=0,0,INDEX(Sheet1!RawDataCols,$C154,BC$5)*$R154)</f>
        <v>0</v>
      </c>
      <c r="BD154" s="3">
        <f>IF(BD$3=0,0,INDEX(Sheet1!RawDataCols,$C154,BD$5)*$R154)</f>
        <v>5200</v>
      </c>
      <c r="BE154" s="3">
        <f>IF(BE$3=0,0,INDEX(Sheet1!RawDataCols,$C154,BE$5)*$R154)</f>
        <v>0</v>
      </c>
      <c r="BF154" s="3">
        <f>IF(BF$3=0,0,INDEX(Sheet1!RawDataCols,$C154,BF$5)*$R154)</f>
        <v>0</v>
      </c>
      <c r="BG154" s="179">
        <f>IF(BG$3=0,0,INDEX(Sheet1!RawDataCols,$C154,BG$5)*$R154)</f>
        <v>5200</v>
      </c>
      <c r="BH154" s="33">
        <f t="shared" si="47"/>
        <v>0</v>
      </c>
      <c r="BI154" s="33">
        <f t="shared" si="48"/>
        <v>0</v>
      </c>
      <c r="BJ154" s="33">
        <f t="shared" si="49"/>
        <v>5200</v>
      </c>
      <c r="BK154" s="3">
        <f>IF(BK$3=0,0,INDEX(Sheet1!RawDataCols,$C154,BK$5)*$R154)</f>
        <v>0</v>
      </c>
      <c r="BL154" s="3">
        <f>IF(BL$3=0,0,INDEX(Sheet1!RawDataCols,$C154,BL$5)*$R154)</f>
        <v>0</v>
      </c>
      <c r="BM154" s="3">
        <f>IF(BM$3=0,0,INDEX(Sheet1!RawDataCols,$C154,BM$5)*$R154)</f>
        <v>4153.99</v>
      </c>
      <c r="BN154" s="3">
        <f>IF(BN$3=0,0,INDEX(Sheet1!RawDataCols,$C154,BN$5)*$R154)</f>
        <v>0</v>
      </c>
      <c r="BO154" s="3">
        <f>IF(BO$3=0,0,INDEX(Sheet1!RawDataCols,$C154,BO$5)*$R154)</f>
        <v>0</v>
      </c>
      <c r="BP154" s="3">
        <f>IF(BP$3=0,0,INDEX(Sheet1!RawDataCols,$C154,BP$5)*$R154)</f>
        <v>20500</v>
      </c>
      <c r="BQ154" s="3">
        <f t="shared" si="50"/>
        <v>0</v>
      </c>
      <c r="BR154" s="3">
        <f t="shared" si="51"/>
        <v>476.63</v>
      </c>
      <c r="BS154" s="3">
        <f t="shared" si="52"/>
        <v>0</v>
      </c>
      <c r="BT154" s="3">
        <f t="shared" si="53"/>
        <v>0</v>
      </c>
      <c r="BU154" s="3" t="str">
        <f>INDEX(Sheet1!$BS$2:$BS$1000,MATCH($A154,Sheet1!$A$2:$A$1000,0))</f>
        <v>27</v>
      </c>
      <c r="BV154" s="3">
        <f>INDEX(Sheet1!$BT$2:$BT$1000,MATCH($A154,Sheet1!$A$2:$A$1000,0))</f>
        <v>0</v>
      </c>
    </row>
    <row r="155" spans="1:74" x14ac:dyDescent="0.2">
      <c r="A155" s="11" t="s">
        <v>676</v>
      </c>
      <c r="B155" s="3">
        <f>MATCH($A155,Sheet1!ACCOUNTNO,0)</f>
        <v>187</v>
      </c>
      <c r="C155" s="3">
        <f t="shared" si="44"/>
        <v>187</v>
      </c>
      <c r="D155" s="3" t="str">
        <f>IF(D$3=0,0,INDEX(Sheet1!RawDataCols,$C155,D$5))</f>
        <v>71120G12</v>
      </c>
      <c r="E155" s="3" t="str">
        <f>IF(E$3=0,0,INDEX(Sheet1!RawDataCols,$C155,E$5))</f>
        <v xml:space="preserve">71120          </v>
      </c>
      <c r="F155" s="3" t="str">
        <f>IF(F$3=0,0,INDEX(Sheet1!RawDataCols,$C155,F$5))</f>
        <v xml:space="preserve">G12            </v>
      </c>
      <c r="G155" s="3" t="str">
        <f>IF(G$3=0,0,INDEX(Sheet1!RawDataCols,$C155,G$5))</f>
        <v xml:space="preserve">               </v>
      </c>
      <c r="H155" s="3" t="str">
        <f>IF(H$3=0,0,INDEX(Sheet1!RawDataCols,$C155,H$5))</f>
        <v xml:space="preserve">               </v>
      </c>
      <c r="I155" s="3" t="str">
        <f>IF(I$3=0,0,INDEX(Sheet1!RawDataCols,$C155,I$5))</f>
        <v xml:space="preserve">               </v>
      </c>
      <c r="J155" s="3" t="str">
        <f>IF(J$3=0,0,INDEX(Sheet1!RawDataCols,$C155,J$5))</f>
        <v xml:space="preserve">               </v>
      </c>
      <c r="K155" s="3" t="str">
        <f>IF(K$3=0,0,INDEX(Sheet1!RawDataCols,$C155,K$5))</f>
        <v xml:space="preserve">               </v>
      </c>
      <c r="L155" s="3" t="str">
        <f>IF(L$3=0,0,INDEX(Sheet1!RawDataCols,$C155,L$5))</f>
        <v xml:space="preserve">               </v>
      </c>
      <c r="M155" s="3" t="str">
        <f>IF(M$3=0,0,INDEX(Sheet1!RawDataCols,$C155,M$5))</f>
        <v xml:space="preserve">F012  </v>
      </c>
      <c r="N155" s="3" t="str">
        <f>IF(N$3=0,0,INDEX(Sheet1!RawDataCols,$C155,N$5))</f>
        <v>GST Paid-TAR</v>
      </c>
      <c r="O155" s="3">
        <f>INDEX(Sheet1!RawDataCols,$C155,O$5)</f>
        <v>28</v>
      </c>
      <c r="P155" s="3" t="str">
        <f>INDEX(Sheet1!RawDataCols,$C155,P$5)</f>
        <v>Current Liabilities</v>
      </c>
      <c r="Q155" s="3" t="str">
        <f>IF(Q$3=0,0,INDEX(Sheet1!RawDataCols,$C155,Q$5))</f>
        <v>B</v>
      </c>
      <c r="R155" s="3">
        <f t="shared" si="45"/>
        <v>-1</v>
      </c>
      <c r="S155" s="3">
        <f t="shared" si="46"/>
        <v>1</v>
      </c>
      <c r="T155" s="3">
        <f>IF(T$3=0,0,INDEX(Sheet1!RawDataCols,$C155,T$5)*$R155)</f>
        <v>-137625.07</v>
      </c>
      <c r="U155" s="3">
        <f>IF(U$3=0,0,INDEX(Sheet1!RawDataCols,$C155,U$5)*$R155)</f>
        <v>-2544.12</v>
      </c>
      <c r="V155" s="3">
        <f>IF(V$3=0,0,INDEX(Sheet1!RawDataCols,$C155,V$5)*$R155)</f>
        <v>0</v>
      </c>
      <c r="W155" s="3">
        <f>IF(W$3=0,0,INDEX(Sheet1!RawDataCols,$C155,W$5)*$R155)</f>
        <v>-6637.88</v>
      </c>
      <c r="X155" s="3">
        <f>IF(X$3=0,0,INDEX(Sheet1!RawDataCols,$C155,X$5)*$R155)</f>
        <v>-2240.17</v>
      </c>
      <c r="Y155" s="3">
        <f>IF(Y$3=0,0,INDEX(Sheet1!RawDataCols,$C155,Y$5)*$R155)</f>
        <v>0</v>
      </c>
      <c r="Z155" s="3">
        <f>IF(Z$3=0,0,INDEX(Sheet1!RawDataCols,$C155,Z$5)*$R155)</f>
        <v>-3832.93</v>
      </c>
      <c r="AA155" s="3">
        <f>IF(AA$3=0,0,INDEX(Sheet1!RawDataCols,$C155,AA$5)*$R155)</f>
        <v>-2657.79</v>
      </c>
      <c r="AB155" s="3">
        <f>IF(AB$3=0,0,INDEX(Sheet1!RawDataCols,$C155,AB$5)*$R155)</f>
        <v>0</v>
      </c>
      <c r="AC155" s="3">
        <f>IF(AC$3=0,0,INDEX(Sheet1!RawDataCols,$C155,AC$5)*$R155)</f>
        <v>-3716.52</v>
      </c>
      <c r="AD155" s="3">
        <f>IF(AD$3=0,0,INDEX(Sheet1!RawDataCols,$C155,AD$5)*$R155)</f>
        <v>-1001.44</v>
      </c>
      <c r="AE155" s="3">
        <f>IF(AE$3=0,0,INDEX(Sheet1!RawDataCols,$C155,AE$5)*$R155)</f>
        <v>0</v>
      </c>
      <c r="AF155" s="3">
        <f>IF(AF$3=0,0,INDEX(Sheet1!RawDataCols,$C155,AF$5)*$R155)</f>
        <v>-2336</v>
      </c>
      <c r="AG155" s="3">
        <f>IF(AG$3=0,0,INDEX(Sheet1!RawDataCols,$C155,AG$5)*$R155)</f>
        <v>-1360.46</v>
      </c>
      <c r="AH155" s="3">
        <f>IF(AH$3=0,0,INDEX(Sheet1!RawDataCols,$C155,AH$5)*$R155)</f>
        <v>0</v>
      </c>
      <c r="AI155" s="3">
        <f>IF(AI$3=0,0,INDEX(Sheet1!RawDataCols,$C155,AI$5)*$R155)</f>
        <v>-2856.92</v>
      </c>
      <c r="AJ155" s="3">
        <f>IF(AJ$3=0,0,INDEX(Sheet1!RawDataCols,$C155,AJ$5)*$R155)</f>
        <v>-1602.75</v>
      </c>
      <c r="AK155" s="3">
        <f>IF(AK$3=0,0,INDEX(Sheet1!RawDataCols,$C155,AK$5)*$R155)</f>
        <v>0</v>
      </c>
      <c r="AL155" s="3">
        <f>IF(AL$3=0,0,INDEX(Sheet1!RawDataCols,$C155,AL$5)*$R155)</f>
        <v>-5187.74</v>
      </c>
      <c r="AM155" s="3">
        <f>IF(AM$3=0,0,INDEX(Sheet1!RawDataCols,$C155,AM$5)*$R155)</f>
        <v>-1613.66</v>
      </c>
      <c r="AN155" s="3">
        <f>IF(AN$3=0,0,INDEX(Sheet1!RawDataCols,$C155,AN$5)*$R155)</f>
        <v>0</v>
      </c>
      <c r="AO155" s="3">
        <f>IF(AO$3=0,0,INDEX(Sheet1!RawDataCols,$C155,AO$5)*$R155)</f>
        <v>-2306.96</v>
      </c>
      <c r="AP155" s="3">
        <f>IF(AP$3=0,0,INDEX(Sheet1!RawDataCols,$C155,AP$5)*$R155)</f>
        <v>-1850.9</v>
      </c>
      <c r="AQ155" s="3">
        <f>IF(AQ$3=0,0,INDEX(Sheet1!RawDataCols,$C155,AQ$5)*$R155)</f>
        <v>0</v>
      </c>
      <c r="AR155" s="3">
        <f>IF(AR$3=0,0,INDEX(Sheet1!RawDataCols,$C155,AR$5)*$R155)</f>
        <v>-3022.27</v>
      </c>
      <c r="AS155" s="3">
        <f>IF(AS$3=0,0,INDEX(Sheet1!RawDataCols,$C155,AS$5)*$R155)</f>
        <v>-2856.79</v>
      </c>
      <c r="AT155" s="3">
        <f>IF(AT$3=0,0,INDEX(Sheet1!RawDataCols,$C155,AT$5)*$R155)</f>
        <v>0</v>
      </c>
      <c r="AU155" s="3">
        <f>IF(AU$3=0,0,INDEX(Sheet1!RawDataCols,$C155,AU$5)*$R155)</f>
        <v>-3874.4</v>
      </c>
      <c r="AV155" s="3">
        <f>IF(AV$3=0,0,INDEX(Sheet1!RawDataCols,$C155,AV$5)*$R155)</f>
        <v>155284.6</v>
      </c>
      <c r="AW155" s="3">
        <f>IF(AW$3=0,0,INDEX(Sheet1!RawDataCols,$C155,AW$5)*$R155)</f>
        <v>0</v>
      </c>
      <c r="AX155" s="3">
        <f>IF(AX$3=0,0,INDEX(Sheet1!RawDataCols,$C155,AX$5)*$R155)</f>
        <v>-5380.04</v>
      </c>
      <c r="AY155" s="3">
        <f>IF(AY$3=0,0,INDEX(Sheet1!RawDataCols,$C155,AY$5)*$R155)</f>
        <v>-34.82</v>
      </c>
      <c r="AZ155" s="3">
        <f>IF(AZ$3=0,0,INDEX(Sheet1!RawDataCols,$C155,AZ$5)*$R155)</f>
        <v>0</v>
      </c>
      <c r="BA155" s="3">
        <f>IF(BA$3=0,0,INDEX(Sheet1!RawDataCols,$C155,BA$5)*$R155)</f>
        <v>-2808.45</v>
      </c>
      <c r="BB155" s="3">
        <f>IF(BB$3=0,0,INDEX(Sheet1!RawDataCols,$C155,BB$5)*$R155)</f>
        <v>95.59</v>
      </c>
      <c r="BC155" s="3">
        <f>IF(BC$3=0,0,INDEX(Sheet1!RawDataCols,$C155,BC$5)*$R155)</f>
        <v>0</v>
      </c>
      <c r="BD155" s="3">
        <f>IF(BD$3=0,0,INDEX(Sheet1!RawDataCols,$C155,BD$5)*$R155)</f>
        <v>-7317.1</v>
      </c>
      <c r="BE155" s="3">
        <f>IF(BE$3=0,0,INDEX(Sheet1!RawDataCols,$C155,BE$5)*$R155)</f>
        <v>95.59</v>
      </c>
      <c r="BF155" s="3">
        <f>IF(BF$3=0,0,INDEX(Sheet1!RawDataCols,$C155,BF$5)*$R155)</f>
        <v>0</v>
      </c>
      <c r="BG155" s="179">
        <f>IF(BG$3=0,0,INDEX(Sheet1!RawDataCols,$C155,BG$5)*$R155)</f>
        <v>-7317.1</v>
      </c>
      <c r="BH155" s="33">
        <f t="shared" si="47"/>
        <v>-7.7800000000174521</v>
      </c>
      <c r="BI155" s="33">
        <f t="shared" si="48"/>
        <v>0</v>
      </c>
      <c r="BJ155" s="33">
        <f t="shared" si="49"/>
        <v>-137625.07</v>
      </c>
      <c r="BK155" s="3">
        <f>IF(BK$3=0,0,INDEX(Sheet1!RawDataCols,$C155,BK$5)*$R155)</f>
        <v>0</v>
      </c>
      <c r="BL155" s="3">
        <f>IF(BL$3=0,0,INDEX(Sheet1!RawDataCols,$C155,BL$5)*$R155)</f>
        <v>-14114.481250000001</v>
      </c>
      <c r="BM155" s="3">
        <f>IF(BM$3=0,0,INDEX(Sheet1!RawDataCols,$C155,BM$5)*$R155)</f>
        <v>-7033.7962500000003</v>
      </c>
      <c r="BN155" s="3">
        <f>IF(BN$3=0,0,INDEX(Sheet1!RawDataCols,$C155,BN$5)*$R155)</f>
        <v>-2112.67</v>
      </c>
      <c r="BO155" s="3">
        <f>IF(BO$3=0,0,INDEX(Sheet1!RawDataCols,$C155,BO$5)*$R155)</f>
        <v>-6464.2987499999999</v>
      </c>
      <c r="BP155" s="3">
        <f>IF(BP$3=0,0,INDEX(Sheet1!RawDataCols,$C155,BP$5)*$R155)</f>
        <v>-88347.86</v>
      </c>
      <c r="BQ155" s="3">
        <f t="shared" si="50"/>
        <v>-145067.15000000002</v>
      </c>
      <c r="BR155" s="3">
        <f t="shared" si="51"/>
        <v>-149031.80000000002</v>
      </c>
      <c r="BS155" s="3">
        <f t="shared" si="52"/>
        <v>-155353.15000000002</v>
      </c>
      <c r="BT155" s="3">
        <f t="shared" si="53"/>
        <v>-7.7800000000279397</v>
      </c>
      <c r="BU155" s="3" t="str">
        <f>INDEX(Sheet1!$BS$2:$BS$1000,MATCH($A155,Sheet1!$A$2:$A$1000,0))</f>
        <v>27</v>
      </c>
      <c r="BV155" s="3">
        <f>INDEX(Sheet1!$BT$2:$BT$1000,MATCH($A155,Sheet1!$A$2:$A$1000,0))</f>
        <v>7.78</v>
      </c>
    </row>
    <row r="156" spans="1:74" x14ac:dyDescent="0.2">
      <c r="A156" s="11" t="s">
        <v>677</v>
      </c>
      <c r="B156" s="3">
        <f>MATCH($A156,Sheet1!ACCOUNTNO,0)</f>
        <v>188</v>
      </c>
      <c r="C156" s="3">
        <f t="shared" si="44"/>
        <v>188</v>
      </c>
      <c r="D156" s="3" t="str">
        <f>IF(D$3=0,0,INDEX(Sheet1!RawDataCols,$C156,D$5))</f>
        <v>71140G12</v>
      </c>
      <c r="E156" s="3" t="str">
        <f>IF(E$3=0,0,INDEX(Sheet1!RawDataCols,$C156,E$5))</f>
        <v xml:space="preserve">71140          </v>
      </c>
      <c r="F156" s="3" t="str">
        <f>IF(F$3=0,0,INDEX(Sheet1!RawDataCols,$C156,F$5))</f>
        <v xml:space="preserve">G12            </v>
      </c>
      <c r="G156" s="3" t="str">
        <f>IF(G$3=0,0,INDEX(Sheet1!RawDataCols,$C156,G$5))</f>
        <v xml:space="preserve">               </v>
      </c>
      <c r="H156" s="3" t="str">
        <f>IF(H$3=0,0,INDEX(Sheet1!RawDataCols,$C156,H$5))</f>
        <v xml:space="preserve">               </v>
      </c>
      <c r="I156" s="3" t="str">
        <f>IF(I$3=0,0,INDEX(Sheet1!RawDataCols,$C156,I$5))</f>
        <v xml:space="preserve">               </v>
      </c>
      <c r="J156" s="3" t="str">
        <f>IF(J$3=0,0,INDEX(Sheet1!RawDataCols,$C156,J$5))</f>
        <v xml:space="preserve">               </v>
      </c>
      <c r="K156" s="3" t="str">
        <f>IF(K$3=0,0,INDEX(Sheet1!RawDataCols,$C156,K$5))</f>
        <v xml:space="preserve">               </v>
      </c>
      <c r="L156" s="3" t="str">
        <f>IF(L$3=0,0,INDEX(Sheet1!RawDataCols,$C156,L$5))</f>
        <v xml:space="preserve">               </v>
      </c>
      <c r="M156" s="3" t="str">
        <f>IF(M$3=0,0,INDEX(Sheet1!RawDataCols,$C156,M$5))</f>
        <v xml:space="preserve">F012  </v>
      </c>
      <c r="N156" s="3" t="str">
        <f>IF(N$3=0,0,INDEX(Sheet1!RawDataCols,$C156,N$5))</f>
        <v>GST Collected-TAR</v>
      </c>
      <c r="O156" s="3">
        <f>INDEX(Sheet1!RawDataCols,$C156,O$5)</f>
        <v>28</v>
      </c>
      <c r="P156" s="3" t="str">
        <f>INDEX(Sheet1!RawDataCols,$C156,P$5)</f>
        <v>Current Liabilities</v>
      </c>
      <c r="Q156" s="3" t="str">
        <f>IF(Q$3=0,0,INDEX(Sheet1!RawDataCols,$C156,Q$5))</f>
        <v>B</v>
      </c>
      <c r="R156" s="3">
        <f t="shared" si="45"/>
        <v>-1</v>
      </c>
      <c r="S156" s="3">
        <f t="shared" si="46"/>
        <v>1</v>
      </c>
      <c r="T156" s="3">
        <f>IF(T$3=0,0,INDEX(Sheet1!RawDataCols,$C156,T$5)*$R156)</f>
        <v>368966.65</v>
      </c>
      <c r="U156" s="3">
        <f>IF(U$3=0,0,INDEX(Sheet1!RawDataCols,$C156,U$5)*$R156)</f>
        <v>5196.57</v>
      </c>
      <c r="V156" s="3">
        <f>IF(V$3=0,0,INDEX(Sheet1!RawDataCols,$C156,V$5)*$R156)</f>
        <v>0</v>
      </c>
      <c r="W156" s="3">
        <f>IF(W$3=0,0,INDEX(Sheet1!RawDataCols,$C156,W$5)*$R156)</f>
        <v>8152.03</v>
      </c>
      <c r="X156" s="3">
        <f>IF(X$3=0,0,INDEX(Sheet1!RawDataCols,$C156,X$5)*$R156)</f>
        <v>6138.67</v>
      </c>
      <c r="Y156" s="3">
        <f>IF(Y$3=0,0,INDEX(Sheet1!RawDataCols,$C156,Y$5)*$R156)</f>
        <v>0</v>
      </c>
      <c r="Z156" s="3">
        <f>IF(Z$3=0,0,INDEX(Sheet1!RawDataCols,$C156,Z$5)*$R156)</f>
        <v>12550.79</v>
      </c>
      <c r="AA156" s="3">
        <f>IF(AA$3=0,0,INDEX(Sheet1!RawDataCols,$C156,AA$5)*$R156)</f>
        <v>5586.64</v>
      </c>
      <c r="AB156" s="3">
        <f>IF(AB$3=0,0,INDEX(Sheet1!RawDataCols,$C156,AB$5)*$R156)</f>
        <v>0</v>
      </c>
      <c r="AC156" s="3">
        <f>IF(AC$3=0,0,INDEX(Sheet1!RawDataCols,$C156,AC$5)*$R156)</f>
        <v>10712.24</v>
      </c>
      <c r="AD156" s="3">
        <f>IF(AD$3=0,0,INDEX(Sheet1!RawDataCols,$C156,AD$5)*$R156)</f>
        <v>3027.07</v>
      </c>
      <c r="AE156" s="3">
        <f>IF(AE$3=0,0,INDEX(Sheet1!RawDataCols,$C156,AE$5)*$R156)</f>
        <v>0</v>
      </c>
      <c r="AF156" s="3">
        <f>IF(AF$3=0,0,INDEX(Sheet1!RawDataCols,$C156,AF$5)*$R156)</f>
        <v>9547.59</v>
      </c>
      <c r="AG156" s="3">
        <f>IF(AG$3=0,0,INDEX(Sheet1!RawDataCols,$C156,AG$5)*$R156)</f>
        <v>1431.21</v>
      </c>
      <c r="AH156" s="3">
        <f>IF(AH$3=0,0,INDEX(Sheet1!RawDataCols,$C156,AH$5)*$R156)</f>
        <v>0</v>
      </c>
      <c r="AI156" s="3">
        <f>IF(AI$3=0,0,INDEX(Sheet1!RawDataCols,$C156,AI$5)*$R156)</f>
        <v>11992.06</v>
      </c>
      <c r="AJ156" s="3">
        <f>IF(AJ$3=0,0,INDEX(Sheet1!RawDataCols,$C156,AJ$5)*$R156)</f>
        <v>2950.37</v>
      </c>
      <c r="AK156" s="3">
        <f>IF(AK$3=0,0,INDEX(Sheet1!RawDataCols,$C156,AK$5)*$R156)</f>
        <v>0</v>
      </c>
      <c r="AL156" s="3">
        <f>IF(AL$3=0,0,INDEX(Sheet1!RawDataCols,$C156,AL$5)*$R156)</f>
        <v>8603.7199999999993</v>
      </c>
      <c r="AM156" s="3">
        <f>IF(AM$3=0,0,INDEX(Sheet1!RawDataCols,$C156,AM$5)*$R156)</f>
        <v>2244.8200000000002</v>
      </c>
      <c r="AN156" s="3">
        <f>IF(AN$3=0,0,INDEX(Sheet1!RawDataCols,$C156,AN$5)*$R156)</f>
        <v>0</v>
      </c>
      <c r="AO156" s="3">
        <f>IF(AO$3=0,0,INDEX(Sheet1!RawDataCols,$C156,AO$5)*$R156)</f>
        <v>7278.1</v>
      </c>
      <c r="AP156" s="3">
        <f>IF(AP$3=0,0,INDEX(Sheet1!RawDataCols,$C156,AP$5)*$R156)</f>
        <v>3574.22</v>
      </c>
      <c r="AQ156" s="3">
        <f>IF(AQ$3=0,0,INDEX(Sheet1!RawDataCols,$C156,AQ$5)*$R156)</f>
        <v>0</v>
      </c>
      <c r="AR156" s="3">
        <f>IF(AR$3=0,0,INDEX(Sheet1!RawDataCols,$C156,AR$5)*$R156)</f>
        <v>12538.85</v>
      </c>
      <c r="AS156" s="3">
        <f>IF(AS$3=0,0,INDEX(Sheet1!RawDataCols,$C156,AS$5)*$R156)</f>
        <v>9619.44</v>
      </c>
      <c r="AT156" s="3">
        <f>IF(AT$3=0,0,INDEX(Sheet1!RawDataCols,$C156,AT$5)*$R156)</f>
        <v>0</v>
      </c>
      <c r="AU156" s="3">
        <f>IF(AU$3=0,0,INDEX(Sheet1!RawDataCols,$C156,AU$5)*$R156)</f>
        <v>11754.65</v>
      </c>
      <c r="AV156" s="3">
        <f>IF(AV$3=0,0,INDEX(Sheet1!RawDataCols,$C156,AV$5)*$R156)</f>
        <v>-408735.66</v>
      </c>
      <c r="AW156" s="3">
        <f>IF(AW$3=0,0,INDEX(Sheet1!RawDataCols,$C156,AW$5)*$R156)</f>
        <v>0</v>
      </c>
      <c r="AX156" s="3">
        <f>IF(AX$3=0,0,INDEX(Sheet1!RawDataCols,$C156,AX$5)*$R156)</f>
        <v>8665.35</v>
      </c>
      <c r="AY156" s="3">
        <f>IF(AY$3=0,0,INDEX(Sheet1!RawDataCols,$C156,AY$5)*$R156)</f>
        <v>0</v>
      </c>
      <c r="AZ156" s="3">
        <f>IF(AZ$3=0,0,INDEX(Sheet1!RawDataCols,$C156,AZ$5)*$R156)</f>
        <v>0</v>
      </c>
      <c r="BA156" s="3">
        <f>IF(BA$3=0,0,INDEX(Sheet1!RawDataCols,$C156,BA$5)*$R156)</f>
        <v>10367.700000000001</v>
      </c>
      <c r="BB156" s="3">
        <f>IF(BB$3=0,0,INDEX(Sheet1!RawDataCols,$C156,BB$5)*$R156)</f>
        <v>0</v>
      </c>
      <c r="BC156" s="3">
        <f>IF(BC$3=0,0,INDEX(Sheet1!RawDataCols,$C156,BC$5)*$R156)</f>
        <v>0</v>
      </c>
      <c r="BD156" s="3">
        <f>IF(BD$3=0,0,INDEX(Sheet1!RawDataCols,$C156,BD$5)*$R156)</f>
        <v>25275.279999999999</v>
      </c>
      <c r="BE156" s="3">
        <f>IF(BE$3=0,0,INDEX(Sheet1!RawDataCols,$C156,BE$5)*$R156)</f>
        <v>0</v>
      </c>
      <c r="BF156" s="3">
        <f>IF(BF$3=0,0,INDEX(Sheet1!RawDataCols,$C156,BF$5)*$R156)</f>
        <v>0</v>
      </c>
      <c r="BG156" s="179">
        <f>IF(BG$3=0,0,INDEX(Sheet1!RawDataCols,$C156,BG$5)*$R156)</f>
        <v>25275.279999999999</v>
      </c>
      <c r="BH156" s="33">
        <f t="shared" si="47"/>
        <v>5.8207660913467407E-11</v>
      </c>
      <c r="BI156" s="33">
        <f t="shared" si="48"/>
        <v>0</v>
      </c>
      <c r="BJ156" s="33">
        <f t="shared" si="49"/>
        <v>368966.65</v>
      </c>
      <c r="BK156" s="3">
        <f>IF(BK$3=0,0,INDEX(Sheet1!RawDataCols,$C156,BK$5)*$R156)</f>
        <v>0</v>
      </c>
      <c r="BL156" s="3">
        <f>IF(BL$3=0,0,INDEX(Sheet1!RawDataCols,$C156,BL$5)*$R156)</f>
        <v>36635.839999999997</v>
      </c>
      <c r="BM156" s="3">
        <f>IF(BM$3=0,0,INDEX(Sheet1!RawDataCols,$C156,BM$5)*$R156)</f>
        <v>18672.078750000001</v>
      </c>
      <c r="BN156" s="3">
        <f>IF(BN$3=0,0,INDEX(Sheet1!RawDataCols,$C156,BN$5)*$R156)</f>
        <v>4170.6450000000004</v>
      </c>
      <c r="BO156" s="3">
        <f>IF(BO$3=0,0,INDEX(Sheet1!RawDataCols,$C156,BO$5)*$R156)</f>
        <v>16048.04125</v>
      </c>
      <c r="BP156" s="3">
        <f>IF(BP$3=0,0,INDEX(Sheet1!RawDataCols,$C156,BP$5)*$R156)</f>
        <v>231528.29</v>
      </c>
      <c r="BQ156" s="3">
        <f t="shared" si="50"/>
        <v>385888.53</v>
      </c>
      <c r="BR156" s="3">
        <f t="shared" si="51"/>
        <v>393297.18000000005</v>
      </c>
      <c r="BS156" s="3">
        <f t="shared" si="52"/>
        <v>408735.66000000003</v>
      </c>
      <c r="BT156" s="3">
        <f t="shared" si="53"/>
        <v>0</v>
      </c>
      <c r="BU156" s="3" t="str">
        <f>INDEX(Sheet1!$BS$2:$BS$1000,MATCH($A156,Sheet1!$A$2:$A$1000,0))</f>
        <v>27</v>
      </c>
      <c r="BV156" s="3">
        <f>INDEX(Sheet1!$BT$2:$BT$1000,MATCH($A156,Sheet1!$A$2:$A$1000,0))</f>
        <v>0</v>
      </c>
    </row>
    <row r="157" spans="1:74" x14ac:dyDescent="0.2">
      <c r="A157" s="11" t="s">
        <v>678</v>
      </c>
      <c r="B157" s="3">
        <f>MATCH($A157,Sheet1!ACCOUNTNO,0)</f>
        <v>189</v>
      </c>
      <c r="C157" s="3">
        <f t="shared" si="44"/>
        <v>189</v>
      </c>
      <c r="D157" s="3" t="str">
        <f>IF(D$3=0,0,INDEX(Sheet1!RawDataCols,$C157,D$5))</f>
        <v>71160G12</v>
      </c>
      <c r="E157" s="3" t="str">
        <f>IF(E$3=0,0,INDEX(Sheet1!RawDataCols,$C157,E$5))</f>
        <v xml:space="preserve">71160          </v>
      </c>
      <c r="F157" s="3" t="str">
        <f>IF(F$3=0,0,INDEX(Sheet1!RawDataCols,$C157,F$5))</f>
        <v xml:space="preserve">G12            </v>
      </c>
      <c r="G157" s="3" t="str">
        <f>IF(G$3=0,0,INDEX(Sheet1!RawDataCols,$C157,G$5))</f>
        <v xml:space="preserve">               </v>
      </c>
      <c r="H157" s="3" t="str">
        <f>IF(H$3=0,0,INDEX(Sheet1!RawDataCols,$C157,H$5))</f>
        <v xml:space="preserve">               </v>
      </c>
      <c r="I157" s="3" t="str">
        <f>IF(I$3=0,0,INDEX(Sheet1!RawDataCols,$C157,I$5))</f>
        <v xml:space="preserve">               </v>
      </c>
      <c r="J157" s="3" t="str">
        <f>IF(J$3=0,0,INDEX(Sheet1!RawDataCols,$C157,J$5))</f>
        <v xml:space="preserve">               </v>
      </c>
      <c r="K157" s="3" t="str">
        <f>IF(K$3=0,0,INDEX(Sheet1!RawDataCols,$C157,K$5))</f>
        <v xml:space="preserve">               </v>
      </c>
      <c r="L157" s="3" t="str">
        <f>IF(L$3=0,0,INDEX(Sheet1!RawDataCols,$C157,L$5))</f>
        <v xml:space="preserve">               </v>
      </c>
      <c r="M157" s="3" t="str">
        <f>IF(M$3=0,0,INDEX(Sheet1!RawDataCols,$C157,M$5))</f>
        <v xml:space="preserve">F012  </v>
      </c>
      <c r="N157" s="3" t="str">
        <f>IF(N$3=0,0,INDEX(Sheet1!RawDataCols,$C157,N$5))</f>
        <v>GST Control -TAR</v>
      </c>
      <c r="O157" s="3">
        <f>INDEX(Sheet1!RawDataCols,$C157,O$5)</f>
        <v>28</v>
      </c>
      <c r="P157" s="3" t="str">
        <f>INDEX(Sheet1!RawDataCols,$C157,P$5)</f>
        <v>Current Liabilities</v>
      </c>
      <c r="Q157" s="3" t="str">
        <f>IF(Q$3=0,0,INDEX(Sheet1!RawDataCols,$C157,Q$5))</f>
        <v>B</v>
      </c>
      <c r="R157" s="3">
        <f t="shared" si="45"/>
        <v>-1</v>
      </c>
      <c r="S157" s="3">
        <f t="shared" si="46"/>
        <v>1</v>
      </c>
      <c r="T157" s="3">
        <f>IF(T$3=0,0,INDEX(Sheet1!RawDataCols,$C157,T$5)*$R157)</f>
        <v>-207409.59</v>
      </c>
      <c r="U157" s="3">
        <f>IF(U$3=0,0,INDEX(Sheet1!RawDataCols,$C157,U$5)*$R157)</f>
        <v>0</v>
      </c>
      <c r="V157" s="3">
        <f>IF(V$3=0,0,INDEX(Sheet1!RawDataCols,$C157,V$5)*$R157)</f>
        <v>0</v>
      </c>
      <c r="W157" s="3">
        <f>IF(W$3=0,0,INDEX(Sheet1!RawDataCols,$C157,W$5)*$R157)</f>
        <v>0</v>
      </c>
      <c r="X157" s="3">
        <f>IF(X$3=0,0,INDEX(Sheet1!RawDataCols,$C157,X$5)*$R157)</f>
        <v>-28802</v>
      </c>
      <c r="Y157" s="3">
        <f>IF(Y$3=0,0,INDEX(Sheet1!RawDataCols,$C157,Y$5)*$R157)</f>
        <v>0</v>
      </c>
      <c r="Z157" s="3">
        <f>IF(Z$3=0,0,INDEX(Sheet1!RawDataCols,$C157,Z$5)*$R157)</f>
        <v>-28056</v>
      </c>
      <c r="AA157" s="3">
        <f>IF(AA$3=0,0,INDEX(Sheet1!RawDataCols,$C157,AA$5)*$R157)</f>
        <v>0</v>
      </c>
      <c r="AB157" s="3">
        <f>IF(AB$3=0,0,INDEX(Sheet1!RawDataCols,$C157,AB$5)*$R157)</f>
        <v>0</v>
      </c>
      <c r="AC157" s="3">
        <f>IF(AC$3=0,0,INDEX(Sheet1!RawDataCols,$C157,AC$5)*$R157)</f>
        <v>0</v>
      </c>
      <c r="AD157" s="3">
        <f>IF(AD$3=0,0,INDEX(Sheet1!RawDataCols,$C157,AD$5)*$R157)</f>
        <v>-29832</v>
      </c>
      <c r="AE157" s="3">
        <f>IF(AE$3=0,0,INDEX(Sheet1!RawDataCols,$C157,AE$5)*$R157)</f>
        <v>0</v>
      </c>
      <c r="AF157" s="3">
        <f>IF(AF$3=0,0,INDEX(Sheet1!RawDataCols,$C157,AF$5)*$R157)</f>
        <v>-17237</v>
      </c>
      <c r="AG157" s="3">
        <f>IF(AG$3=0,0,INDEX(Sheet1!RawDataCols,$C157,AG$5)*$R157)</f>
        <v>0</v>
      </c>
      <c r="AH157" s="3">
        <f>IF(AH$3=0,0,INDEX(Sheet1!RawDataCols,$C157,AH$5)*$R157)</f>
        <v>0</v>
      </c>
      <c r="AI157" s="3">
        <f>IF(AI$3=0,0,INDEX(Sheet1!RawDataCols,$C157,AI$5)*$R157)</f>
        <v>0</v>
      </c>
      <c r="AJ157" s="3">
        <f>IF(AJ$3=0,0,INDEX(Sheet1!RawDataCols,$C157,AJ$5)*$R157)</f>
        <v>0</v>
      </c>
      <c r="AK157" s="3">
        <f>IF(AK$3=0,0,INDEX(Sheet1!RawDataCols,$C157,AK$5)*$R157)</f>
        <v>0</v>
      </c>
      <c r="AL157" s="3">
        <f>IF(AL$3=0,0,INDEX(Sheet1!RawDataCols,$C157,AL$5)*$R157)</f>
        <v>0</v>
      </c>
      <c r="AM157" s="3">
        <f>IF(AM$3=0,0,INDEX(Sheet1!RawDataCols,$C157,AM$5)*$R157)</f>
        <v>-30592</v>
      </c>
      <c r="AN157" s="3">
        <f>IF(AN$3=0,0,INDEX(Sheet1!RawDataCols,$C157,AN$5)*$R157)</f>
        <v>0</v>
      </c>
      <c r="AO157" s="3">
        <f>IF(AO$3=0,0,INDEX(Sheet1!RawDataCols,$C157,AO$5)*$R157)</f>
        <v>-19772</v>
      </c>
      <c r="AP157" s="3">
        <f>IF(AP$3=0,0,INDEX(Sheet1!RawDataCols,$C157,AP$5)*$R157)</f>
        <v>0</v>
      </c>
      <c r="AQ157" s="3">
        <f>IF(AQ$3=0,0,INDEX(Sheet1!RawDataCols,$C157,AQ$5)*$R157)</f>
        <v>0</v>
      </c>
      <c r="AR157" s="3">
        <f>IF(AR$3=0,0,INDEX(Sheet1!RawDataCols,$C157,AR$5)*$R157)</f>
        <v>0</v>
      </c>
      <c r="AS157" s="3">
        <f>IF(AS$3=0,0,INDEX(Sheet1!RawDataCols,$C157,AS$5)*$R157)</f>
        <v>0</v>
      </c>
      <c r="AT157" s="3">
        <f>IF(AT$3=0,0,INDEX(Sheet1!RawDataCols,$C157,AT$5)*$R157)</f>
        <v>0</v>
      </c>
      <c r="AU157" s="3">
        <f>IF(AU$3=0,0,INDEX(Sheet1!RawDataCols,$C157,AU$5)*$R157)</f>
        <v>0</v>
      </c>
      <c r="AV157" s="3">
        <f>IF(AV$3=0,0,INDEX(Sheet1!RawDataCols,$C157,AV$5)*$R157)</f>
        <v>248123.78</v>
      </c>
      <c r="AW157" s="3">
        <f>IF(AW$3=0,0,INDEX(Sheet1!RawDataCols,$C157,AW$5)*$R157)</f>
        <v>0</v>
      </c>
      <c r="AX157" s="3">
        <f>IF(AX$3=0,0,INDEX(Sheet1!RawDataCols,$C157,AX$5)*$R157)</f>
        <v>-22368</v>
      </c>
      <c r="AY157" s="3">
        <f>IF(AY$3=0,0,INDEX(Sheet1!RawDataCols,$C157,AY$5)*$R157)</f>
        <v>-12475.18</v>
      </c>
      <c r="AZ157" s="3">
        <f>IF(AZ$3=0,0,INDEX(Sheet1!RawDataCols,$C157,AZ$5)*$R157)</f>
        <v>0</v>
      </c>
      <c r="BA157" s="3">
        <f>IF(BA$3=0,0,INDEX(Sheet1!RawDataCols,$C157,BA$5)*$R157)</f>
        <v>0</v>
      </c>
      <c r="BB157" s="3">
        <f>IF(BB$3=0,0,INDEX(Sheet1!RawDataCols,$C157,BB$5)*$R157)</f>
        <v>61552.99</v>
      </c>
      <c r="BC157" s="3">
        <f>IF(BC$3=0,0,INDEX(Sheet1!RawDataCols,$C157,BC$5)*$R157)</f>
        <v>0</v>
      </c>
      <c r="BD157" s="3">
        <f>IF(BD$3=0,0,INDEX(Sheet1!RawDataCols,$C157,BD$5)*$R157)</f>
        <v>0</v>
      </c>
      <c r="BE157" s="3">
        <f>IF(BE$3=0,0,INDEX(Sheet1!RawDataCols,$C157,BE$5)*$R157)</f>
        <v>61552.99</v>
      </c>
      <c r="BF157" s="3">
        <f>IF(BF$3=0,0,INDEX(Sheet1!RawDataCols,$C157,BF$5)*$R157)</f>
        <v>0</v>
      </c>
      <c r="BG157" s="179">
        <f>IF(BG$3=0,0,INDEX(Sheet1!RawDataCols,$C157,BG$5)*$R157)</f>
        <v>0</v>
      </c>
      <c r="BH157" s="33">
        <f t="shared" si="47"/>
        <v>566.0000000000291</v>
      </c>
      <c r="BI157" s="33">
        <f t="shared" si="48"/>
        <v>0</v>
      </c>
      <c r="BJ157" s="33">
        <f t="shared" si="49"/>
        <v>-207409.59</v>
      </c>
      <c r="BK157" s="3">
        <f>IF(BK$3=0,0,INDEX(Sheet1!RawDataCols,$C157,BK$5)*$R157)</f>
        <v>0</v>
      </c>
      <c r="BL157" s="3">
        <f>IF(BL$3=0,0,INDEX(Sheet1!RawDataCols,$C157,BL$5)*$R157)</f>
        <v>-20658.69875</v>
      </c>
      <c r="BM157" s="3">
        <f>IF(BM$3=0,0,INDEX(Sheet1!RawDataCols,$C157,BM$5)*$R157)</f>
        <v>-9943.0737499999996</v>
      </c>
      <c r="BN157" s="3">
        <f>IF(BN$3=0,0,INDEX(Sheet1!RawDataCols,$C157,BN$5)*$R157)</f>
        <v>-1548.82375</v>
      </c>
      <c r="BO157" s="3">
        <f>IF(BO$3=0,0,INDEX(Sheet1!RawDataCols,$C157,BO$5)*$R157)</f>
        <v>-9060.7049999999999</v>
      </c>
      <c r="BP157" s="3">
        <f>IF(BP$3=0,0,INDEX(Sheet1!RawDataCols,$C157,BP$5)*$R157)</f>
        <v>-119976.59</v>
      </c>
      <c r="BQ157" s="3">
        <f t="shared" si="50"/>
        <v>-236211.59</v>
      </c>
      <c r="BR157" s="3">
        <f t="shared" si="51"/>
        <v>-266043.58999999997</v>
      </c>
      <c r="BS157" s="3">
        <f t="shared" si="52"/>
        <v>-296635.58999999997</v>
      </c>
      <c r="BT157" s="3">
        <f t="shared" si="53"/>
        <v>566.00000000005821</v>
      </c>
      <c r="BU157" s="3" t="str">
        <f>INDEX(Sheet1!$BS$2:$BS$1000,MATCH($A157,Sheet1!$A$2:$A$1000,0))</f>
        <v>27</v>
      </c>
      <c r="BV157" s="3">
        <f>INDEX(Sheet1!$BT$2:$BT$1000,MATCH($A157,Sheet1!$A$2:$A$1000,0))</f>
        <v>-566</v>
      </c>
    </row>
    <row r="158" spans="1:74" x14ac:dyDescent="0.2">
      <c r="A158" s="11" t="s">
        <v>679</v>
      </c>
      <c r="B158" s="3">
        <f>MATCH($A158,Sheet1!ACCOUNTNO,0)</f>
        <v>190</v>
      </c>
      <c r="C158" s="3">
        <f t="shared" si="44"/>
        <v>190</v>
      </c>
      <c r="D158" s="3" t="str">
        <f>IF(D$3=0,0,INDEX(Sheet1!RawDataCols,$C158,D$5))</f>
        <v>71180G12</v>
      </c>
      <c r="E158" s="3" t="str">
        <f>IF(E$3=0,0,INDEX(Sheet1!RawDataCols,$C158,E$5))</f>
        <v xml:space="preserve">71180          </v>
      </c>
      <c r="F158" s="3" t="str">
        <f>IF(F$3=0,0,INDEX(Sheet1!RawDataCols,$C158,F$5))</f>
        <v xml:space="preserve">G12            </v>
      </c>
      <c r="G158" s="3" t="str">
        <f>IF(G$3=0,0,INDEX(Sheet1!RawDataCols,$C158,G$5))</f>
        <v xml:space="preserve">               </v>
      </c>
      <c r="H158" s="3" t="str">
        <f>IF(H$3=0,0,INDEX(Sheet1!RawDataCols,$C158,H$5))</f>
        <v xml:space="preserve">               </v>
      </c>
      <c r="I158" s="3" t="str">
        <f>IF(I$3=0,0,INDEX(Sheet1!RawDataCols,$C158,I$5))</f>
        <v xml:space="preserve">               </v>
      </c>
      <c r="J158" s="3" t="str">
        <f>IF(J$3=0,0,INDEX(Sheet1!RawDataCols,$C158,J$5))</f>
        <v xml:space="preserve">               </v>
      </c>
      <c r="K158" s="3" t="str">
        <f>IF(K$3=0,0,INDEX(Sheet1!RawDataCols,$C158,K$5))</f>
        <v xml:space="preserve">               </v>
      </c>
      <c r="L158" s="3" t="str">
        <f>IF(L$3=0,0,INDEX(Sheet1!RawDataCols,$C158,L$5))</f>
        <v xml:space="preserve">               </v>
      </c>
      <c r="M158" s="3" t="str">
        <f>IF(M$3=0,0,INDEX(Sheet1!RawDataCols,$C158,M$5))</f>
        <v xml:space="preserve">F012  </v>
      </c>
      <c r="N158" s="3" t="str">
        <f>IF(N$3=0,0,INDEX(Sheet1!RawDataCols,$C158,N$5))</f>
        <v>Annual Leave-TAR</v>
      </c>
      <c r="O158" s="3">
        <f>INDEX(Sheet1!RawDataCols,$C158,O$5)</f>
        <v>28</v>
      </c>
      <c r="P158" s="3" t="str">
        <f>INDEX(Sheet1!RawDataCols,$C158,P$5)</f>
        <v>Current Liabilities</v>
      </c>
      <c r="Q158" s="3" t="str">
        <f>IF(Q$3=0,0,INDEX(Sheet1!RawDataCols,$C158,Q$5))</f>
        <v>B</v>
      </c>
      <c r="R158" s="3">
        <f t="shared" si="45"/>
        <v>-1</v>
      </c>
      <c r="S158" s="3">
        <f t="shared" si="46"/>
        <v>1</v>
      </c>
      <c r="T158" s="3">
        <f>IF(T$3=0,0,INDEX(Sheet1!RawDataCols,$C158,T$5)*$R158)</f>
        <v>20715.810000000001</v>
      </c>
      <c r="U158" s="3">
        <f>IF(U$3=0,0,INDEX(Sheet1!RawDataCols,$C158,U$5)*$R158)</f>
        <v>-1944.29</v>
      </c>
      <c r="V158" s="3">
        <f>IF(V$3=0,0,INDEX(Sheet1!RawDataCols,$C158,V$5)*$R158)</f>
        <v>0</v>
      </c>
      <c r="W158" s="3">
        <f>IF(W$3=0,0,INDEX(Sheet1!RawDataCols,$C158,W$5)*$R158)</f>
        <v>-11187.84</v>
      </c>
      <c r="X158" s="3">
        <f>IF(X$3=0,0,INDEX(Sheet1!RawDataCols,$C158,X$5)*$R158)</f>
        <v>3196.17</v>
      </c>
      <c r="Y158" s="3">
        <f>IF(Y$3=0,0,INDEX(Sheet1!RawDataCols,$C158,Y$5)*$R158)</f>
        <v>0</v>
      </c>
      <c r="Z158" s="3">
        <f>IF(Z$3=0,0,INDEX(Sheet1!RawDataCols,$C158,Z$5)*$R158)</f>
        <v>1266.08</v>
      </c>
      <c r="AA158" s="3">
        <f>IF(AA$3=0,0,INDEX(Sheet1!RawDataCols,$C158,AA$5)*$R158)</f>
        <v>1330.55</v>
      </c>
      <c r="AB158" s="3">
        <f>IF(AB$3=0,0,INDEX(Sheet1!RawDataCols,$C158,AB$5)*$R158)</f>
        <v>0</v>
      </c>
      <c r="AC158" s="3">
        <f>IF(AC$3=0,0,INDEX(Sheet1!RawDataCols,$C158,AC$5)*$R158)</f>
        <v>2087.46</v>
      </c>
      <c r="AD158" s="3">
        <f>IF(AD$3=0,0,INDEX(Sheet1!RawDataCols,$C158,AD$5)*$R158)</f>
        <v>-152.44</v>
      </c>
      <c r="AE158" s="3">
        <f>IF(AE$3=0,0,INDEX(Sheet1!RawDataCols,$C158,AE$5)*$R158)</f>
        <v>0</v>
      </c>
      <c r="AF158" s="3">
        <f>IF(AF$3=0,0,INDEX(Sheet1!RawDataCols,$C158,AF$5)*$R158)</f>
        <v>2413.6999999999998</v>
      </c>
      <c r="AG158" s="3">
        <f>IF(AG$3=0,0,INDEX(Sheet1!RawDataCols,$C158,AG$5)*$R158)</f>
        <v>1382.29</v>
      </c>
      <c r="AH158" s="3">
        <f>IF(AH$3=0,0,INDEX(Sheet1!RawDataCols,$C158,AH$5)*$R158)</f>
        <v>0</v>
      </c>
      <c r="AI158" s="3">
        <f>IF(AI$3=0,0,INDEX(Sheet1!RawDataCols,$C158,AI$5)*$R158)</f>
        <v>-5710.49</v>
      </c>
      <c r="AJ158" s="3">
        <f>IF(AJ$3=0,0,INDEX(Sheet1!RawDataCols,$C158,AJ$5)*$R158)</f>
        <v>2688.7</v>
      </c>
      <c r="AK158" s="3">
        <f>IF(AK$3=0,0,INDEX(Sheet1!RawDataCols,$C158,AK$5)*$R158)</f>
        <v>0</v>
      </c>
      <c r="AL158" s="3">
        <f>IF(AL$3=0,0,INDEX(Sheet1!RawDataCols,$C158,AL$5)*$R158)</f>
        <v>465.12</v>
      </c>
      <c r="AM158" s="3">
        <f>IF(AM$3=0,0,INDEX(Sheet1!RawDataCols,$C158,AM$5)*$R158)</f>
        <v>895.48</v>
      </c>
      <c r="AN158" s="3">
        <f>IF(AN$3=0,0,INDEX(Sheet1!RawDataCols,$C158,AN$5)*$R158)</f>
        <v>0</v>
      </c>
      <c r="AO158" s="3">
        <f>IF(AO$3=0,0,INDEX(Sheet1!RawDataCols,$C158,AO$5)*$R158)</f>
        <v>2983.08</v>
      </c>
      <c r="AP158" s="3">
        <f>IF(AP$3=0,0,INDEX(Sheet1!RawDataCols,$C158,AP$5)*$R158)</f>
        <v>1662.46</v>
      </c>
      <c r="AQ158" s="3">
        <f>IF(AQ$3=0,0,INDEX(Sheet1!RawDataCols,$C158,AQ$5)*$R158)</f>
        <v>0</v>
      </c>
      <c r="AR158" s="3">
        <f>IF(AR$3=0,0,INDEX(Sheet1!RawDataCols,$C158,AR$5)*$R158)</f>
        <v>1932.29</v>
      </c>
      <c r="AS158" s="3">
        <f>IF(AS$3=0,0,INDEX(Sheet1!RawDataCols,$C158,AS$5)*$R158)</f>
        <v>397.96</v>
      </c>
      <c r="AT158" s="3">
        <f>IF(AT$3=0,0,INDEX(Sheet1!RawDataCols,$C158,AT$5)*$R158)</f>
        <v>0</v>
      </c>
      <c r="AU158" s="3">
        <f>IF(AU$3=0,0,INDEX(Sheet1!RawDataCols,$C158,AU$5)*$R158)</f>
        <v>-2322.56</v>
      </c>
      <c r="AV158" s="3">
        <f>IF(AV$3=0,0,INDEX(Sheet1!RawDataCols,$C158,AV$5)*$R158)</f>
        <v>-30172.69</v>
      </c>
      <c r="AW158" s="3">
        <f>IF(AW$3=0,0,INDEX(Sheet1!RawDataCols,$C158,AW$5)*$R158)</f>
        <v>0</v>
      </c>
      <c r="AX158" s="3">
        <f>IF(AX$3=0,0,INDEX(Sheet1!RawDataCols,$C158,AX$5)*$R158)</f>
        <v>-2986.61</v>
      </c>
      <c r="AY158" s="3">
        <f>IF(AY$3=0,0,INDEX(Sheet1!RawDataCols,$C158,AY$5)*$R158)</f>
        <v>0</v>
      </c>
      <c r="AZ158" s="3">
        <f>IF(AZ$3=0,0,INDEX(Sheet1!RawDataCols,$C158,AZ$5)*$R158)</f>
        <v>0</v>
      </c>
      <c r="BA158" s="3">
        <f>IF(BA$3=0,0,INDEX(Sheet1!RawDataCols,$C158,BA$5)*$R158)</f>
        <v>2965.25</v>
      </c>
      <c r="BB158" s="3">
        <f>IF(BB$3=0,0,INDEX(Sheet1!RawDataCols,$C158,BB$5)*$R158)</f>
        <v>0</v>
      </c>
      <c r="BC158" s="3">
        <f>IF(BC$3=0,0,INDEX(Sheet1!RawDataCols,$C158,BC$5)*$R158)</f>
        <v>0</v>
      </c>
      <c r="BD158" s="3">
        <f>IF(BD$3=0,0,INDEX(Sheet1!RawDataCols,$C158,BD$5)*$R158)</f>
        <v>-6935.84</v>
      </c>
      <c r="BE158" s="3">
        <f>IF(BE$3=0,0,INDEX(Sheet1!RawDataCols,$C158,BE$5)*$R158)</f>
        <v>0</v>
      </c>
      <c r="BF158" s="3">
        <f>IF(BF$3=0,0,INDEX(Sheet1!RawDataCols,$C158,BF$5)*$R158)</f>
        <v>0</v>
      </c>
      <c r="BG158" s="179">
        <f>IF(BG$3=0,0,INDEX(Sheet1!RawDataCols,$C158,BG$5)*$R158)</f>
        <v>-6935.84</v>
      </c>
      <c r="BH158" s="33">
        <f t="shared" si="47"/>
        <v>3.637978807091713E-12</v>
      </c>
      <c r="BI158" s="33">
        <f t="shared" si="48"/>
        <v>0</v>
      </c>
      <c r="BJ158" s="33">
        <f t="shared" si="49"/>
        <v>20715.809999999998</v>
      </c>
      <c r="BK158" s="3">
        <f>IF(BK$3=0,0,INDEX(Sheet1!RawDataCols,$C158,BK$5)*$R158)</f>
        <v>0</v>
      </c>
      <c r="BL158" s="3">
        <f>IF(BL$3=0,0,INDEX(Sheet1!RawDataCols,$C158,BL$5)*$R158)</f>
        <v>3135.0250000000001</v>
      </c>
      <c r="BM158" s="3">
        <f>IF(BM$3=0,0,INDEX(Sheet1!RawDataCols,$C158,BM$5)*$R158)</f>
        <v>3323.8</v>
      </c>
      <c r="BN158" s="3">
        <f>IF(BN$3=0,0,INDEX(Sheet1!RawDataCols,$C158,BN$5)*$R158)</f>
        <v>2023.5975000000001</v>
      </c>
      <c r="BO158" s="3">
        <f>IF(BO$3=0,0,INDEX(Sheet1!RawDataCols,$C158,BO$5)*$R158)</f>
        <v>1872.2787499999999</v>
      </c>
      <c r="BP158" s="3">
        <f>IF(BP$3=0,0,INDEX(Sheet1!RawDataCols,$C158,BP$5)*$R158)</f>
        <v>35746.17</v>
      </c>
      <c r="BQ158" s="3">
        <f t="shared" si="50"/>
        <v>23298.240000000002</v>
      </c>
      <c r="BR158" s="3">
        <f t="shared" si="51"/>
        <v>27216.79</v>
      </c>
      <c r="BS158" s="3">
        <f t="shared" si="52"/>
        <v>30172.690000000002</v>
      </c>
      <c r="BT158" s="3">
        <f t="shared" si="53"/>
        <v>0</v>
      </c>
      <c r="BU158" s="3" t="str">
        <f>INDEX(Sheet1!$BS$2:$BS$1000,MATCH($A158,Sheet1!$A$2:$A$1000,0))</f>
        <v>27</v>
      </c>
      <c r="BV158" s="3">
        <f>INDEX(Sheet1!$BT$2:$BT$1000,MATCH($A158,Sheet1!$A$2:$A$1000,0))</f>
        <v>0</v>
      </c>
    </row>
    <row r="159" spans="1:74" x14ac:dyDescent="0.2">
      <c r="A159" s="11" t="s">
        <v>680</v>
      </c>
      <c r="B159" s="3">
        <f>MATCH($A159,Sheet1!ACCOUNTNO,0)</f>
        <v>191</v>
      </c>
      <c r="C159" s="3">
        <f t="shared" si="44"/>
        <v>191</v>
      </c>
      <c r="D159" s="3" t="str">
        <f>IF(D$3=0,0,INDEX(Sheet1!RawDataCols,$C159,D$5))</f>
        <v>71200G12</v>
      </c>
      <c r="E159" s="3" t="str">
        <f>IF(E$3=0,0,INDEX(Sheet1!RawDataCols,$C159,E$5))</f>
        <v xml:space="preserve">71200          </v>
      </c>
      <c r="F159" s="3" t="str">
        <f>IF(F$3=0,0,INDEX(Sheet1!RawDataCols,$C159,F$5))</f>
        <v xml:space="preserve">G12            </v>
      </c>
      <c r="G159" s="3" t="str">
        <f>IF(G$3=0,0,INDEX(Sheet1!RawDataCols,$C159,G$5))</f>
        <v xml:space="preserve">               </v>
      </c>
      <c r="H159" s="3" t="str">
        <f>IF(H$3=0,0,INDEX(Sheet1!RawDataCols,$C159,H$5))</f>
        <v xml:space="preserve">               </v>
      </c>
      <c r="I159" s="3" t="str">
        <f>IF(I$3=0,0,INDEX(Sheet1!RawDataCols,$C159,I$5))</f>
        <v xml:space="preserve">               </v>
      </c>
      <c r="J159" s="3" t="str">
        <f>IF(J$3=0,0,INDEX(Sheet1!RawDataCols,$C159,J$5))</f>
        <v xml:space="preserve">               </v>
      </c>
      <c r="K159" s="3" t="str">
        <f>IF(K$3=0,0,INDEX(Sheet1!RawDataCols,$C159,K$5))</f>
        <v xml:space="preserve">               </v>
      </c>
      <c r="L159" s="3" t="str">
        <f>IF(L$3=0,0,INDEX(Sheet1!RawDataCols,$C159,L$5))</f>
        <v xml:space="preserve">               </v>
      </c>
      <c r="M159" s="3" t="str">
        <f>IF(M$3=0,0,INDEX(Sheet1!RawDataCols,$C159,M$5))</f>
        <v xml:space="preserve">F012  </v>
      </c>
      <c r="N159" s="3" t="str">
        <f>IF(N$3=0,0,INDEX(Sheet1!RawDataCols,$C159,N$5))</f>
        <v>Long Service Leave-TAR</v>
      </c>
      <c r="O159" s="3">
        <f>INDEX(Sheet1!RawDataCols,$C159,O$5)</f>
        <v>28</v>
      </c>
      <c r="P159" s="3" t="str">
        <f>INDEX(Sheet1!RawDataCols,$C159,P$5)</f>
        <v>Current Liabilities</v>
      </c>
      <c r="Q159" s="3" t="str">
        <f>IF(Q$3=0,0,INDEX(Sheet1!RawDataCols,$C159,Q$5))</f>
        <v>B</v>
      </c>
      <c r="R159" s="3">
        <f t="shared" si="45"/>
        <v>-1</v>
      </c>
      <c r="S159" s="3">
        <f t="shared" si="46"/>
        <v>1</v>
      </c>
      <c r="T159" s="3">
        <f>IF(T$3=0,0,INDEX(Sheet1!RawDataCols,$C159,T$5)*$R159)</f>
        <v>14090</v>
      </c>
      <c r="U159" s="3">
        <f>IF(U$3=0,0,INDEX(Sheet1!RawDataCols,$C159,U$5)*$R159)</f>
        <v>0</v>
      </c>
      <c r="V159" s="3">
        <f>IF(V$3=0,0,INDEX(Sheet1!RawDataCols,$C159,V$5)*$R159)</f>
        <v>0</v>
      </c>
      <c r="W159" s="3">
        <f>IF(W$3=0,0,INDEX(Sheet1!RawDataCols,$C159,W$5)*$R159)</f>
        <v>1337</v>
      </c>
      <c r="X159" s="3">
        <f>IF(X$3=0,0,INDEX(Sheet1!RawDataCols,$C159,X$5)*$R159)</f>
        <v>0</v>
      </c>
      <c r="Y159" s="3">
        <f>IF(Y$3=0,0,INDEX(Sheet1!RawDataCols,$C159,Y$5)*$R159)</f>
        <v>0</v>
      </c>
      <c r="Z159" s="3">
        <f>IF(Z$3=0,0,INDEX(Sheet1!RawDataCols,$C159,Z$5)*$R159)</f>
        <v>1337</v>
      </c>
      <c r="AA159" s="3">
        <f>IF(AA$3=0,0,INDEX(Sheet1!RawDataCols,$C159,AA$5)*$R159)</f>
        <v>0</v>
      </c>
      <c r="AB159" s="3">
        <f>IF(AB$3=0,0,INDEX(Sheet1!RawDataCols,$C159,AB$5)*$R159)</f>
        <v>0</v>
      </c>
      <c r="AC159" s="3">
        <f>IF(AC$3=0,0,INDEX(Sheet1!RawDataCols,$C159,AC$5)*$R159)</f>
        <v>1337</v>
      </c>
      <c r="AD159" s="3">
        <f>IF(AD$3=0,0,INDEX(Sheet1!RawDataCols,$C159,AD$5)*$R159)</f>
        <v>0</v>
      </c>
      <c r="AE159" s="3">
        <f>IF(AE$3=0,0,INDEX(Sheet1!RawDataCols,$C159,AE$5)*$R159)</f>
        <v>0</v>
      </c>
      <c r="AF159" s="3">
        <f>IF(AF$3=0,0,INDEX(Sheet1!RawDataCols,$C159,AF$5)*$R159)</f>
        <v>1337</v>
      </c>
      <c r="AG159" s="3">
        <f>IF(AG$3=0,0,INDEX(Sheet1!RawDataCols,$C159,AG$5)*$R159)</f>
        <v>0</v>
      </c>
      <c r="AH159" s="3">
        <f>IF(AH$3=0,0,INDEX(Sheet1!RawDataCols,$C159,AH$5)*$R159)</f>
        <v>0</v>
      </c>
      <c r="AI159" s="3">
        <f>IF(AI$3=0,0,INDEX(Sheet1!RawDataCols,$C159,AI$5)*$R159)</f>
        <v>-7723.89</v>
      </c>
      <c r="AJ159" s="3">
        <f>IF(AJ$3=0,0,INDEX(Sheet1!RawDataCols,$C159,AJ$5)*$R159)</f>
        <v>-18111.52</v>
      </c>
      <c r="AK159" s="3">
        <f>IF(AK$3=0,0,INDEX(Sheet1!RawDataCols,$C159,AK$5)*$R159)</f>
        <v>0</v>
      </c>
      <c r="AL159" s="3">
        <f>IF(AL$3=0,0,INDEX(Sheet1!RawDataCols,$C159,AL$5)*$R159)</f>
        <v>0</v>
      </c>
      <c r="AM159" s="3">
        <f>IF(AM$3=0,0,INDEX(Sheet1!RawDataCols,$C159,AM$5)*$R159)</f>
        <v>0</v>
      </c>
      <c r="AN159" s="3">
        <f>IF(AN$3=0,0,INDEX(Sheet1!RawDataCols,$C159,AN$5)*$R159)</f>
        <v>0</v>
      </c>
      <c r="AO159" s="3">
        <f>IF(AO$3=0,0,INDEX(Sheet1!RawDataCols,$C159,AO$5)*$R159)</f>
        <v>0</v>
      </c>
      <c r="AP159" s="3">
        <f>IF(AP$3=0,0,INDEX(Sheet1!RawDataCols,$C159,AP$5)*$R159)</f>
        <v>0</v>
      </c>
      <c r="AQ159" s="3">
        <f>IF(AQ$3=0,0,INDEX(Sheet1!RawDataCols,$C159,AQ$5)*$R159)</f>
        <v>0</v>
      </c>
      <c r="AR159" s="3">
        <f>IF(AR$3=0,0,INDEX(Sheet1!RawDataCols,$C159,AR$5)*$R159)</f>
        <v>0</v>
      </c>
      <c r="AS159" s="3">
        <f>IF(AS$3=0,0,INDEX(Sheet1!RawDataCols,$C159,AS$5)*$R159)</f>
        <v>0</v>
      </c>
      <c r="AT159" s="3">
        <f>IF(AT$3=0,0,INDEX(Sheet1!RawDataCols,$C159,AT$5)*$R159)</f>
        <v>0</v>
      </c>
      <c r="AU159" s="3">
        <f>IF(AU$3=0,0,INDEX(Sheet1!RawDataCols,$C159,AU$5)*$R159)</f>
        <v>0</v>
      </c>
      <c r="AV159" s="3">
        <f>IF(AV$3=0,0,INDEX(Sheet1!RawDataCols,$C159,AV$5)*$R159)</f>
        <v>4021.52</v>
      </c>
      <c r="AW159" s="3">
        <f>IF(AW$3=0,0,INDEX(Sheet1!RawDataCols,$C159,AW$5)*$R159)</f>
        <v>0</v>
      </c>
      <c r="AX159" s="3">
        <f>IF(AX$3=0,0,INDEX(Sheet1!RawDataCols,$C159,AX$5)*$R159)</f>
        <v>0</v>
      </c>
      <c r="AY159" s="3">
        <f>IF(AY$3=0,0,INDEX(Sheet1!RawDataCols,$C159,AY$5)*$R159)</f>
        <v>0</v>
      </c>
      <c r="AZ159" s="3">
        <f>IF(AZ$3=0,0,INDEX(Sheet1!RawDataCols,$C159,AZ$5)*$R159)</f>
        <v>0</v>
      </c>
      <c r="BA159" s="3">
        <f>IF(BA$3=0,0,INDEX(Sheet1!RawDataCols,$C159,BA$5)*$R159)</f>
        <v>0</v>
      </c>
      <c r="BB159" s="3">
        <f>IF(BB$3=0,0,INDEX(Sheet1!RawDataCols,$C159,BB$5)*$R159)</f>
        <v>0</v>
      </c>
      <c r="BC159" s="3">
        <f>IF(BC$3=0,0,INDEX(Sheet1!RawDataCols,$C159,BC$5)*$R159)</f>
        <v>0</v>
      </c>
      <c r="BD159" s="3">
        <f>IF(BD$3=0,0,INDEX(Sheet1!RawDataCols,$C159,BD$5)*$R159)</f>
        <v>0</v>
      </c>
      <c r="BE159" s="3">
        <f>IF(BE$3=0,0,INDEX(Sheet1!RawDataCols,$C159,BE$5)*$R159)</f>
        <v>0</v>
      </c>
      <c r="BF159" s="3">
        <f>IF(BF$3=0,0,INDEX(Sheet1!RawDataCols,$C159,BF$5)*$R159)</f>
        <v>0</v>
      </c>
      <c r="BG159" s="179">
        <f>IF(BG$3=0,0,INDEX(Sheet1!RawDataCols,$C159,BG$5)*$R159)</f>
        <v>0</v>
      </c>
      <c r="BH159" s="33">
        <f t="shared" si="47"/>
        <v>-4.5474735088646412E-13</v>
      </c>
      <c r="BI159" s="33">
        <f t="shared" si="48"/>
        <v>0</v>
      </c>
      <c r="BJ159" s="33">
        <f t="shared" si="49"/>
        <v>14090</v>
      </c>
      <c r="BK159" s="3">
        <f>IF(BK$3=0,0,INDEX(Sheet1!RawDataCols,$C159,BK$5)*$R159)</f>
        <v>0</v>
      </c>
      <c r="BL159" s="3">
        <f>IF(BL$3=0,0,INDEX(Sheet1!RawDataCols,$C159,BL$5)*$R159)</f>
        <v>1761.25</v>
      </c>
      <c r="BM159" s="3">
        <f>IF(BM$3=0,0,INDEX(Sheet1!RawDataCols,$C159,BM$5)*$R159)</f>
        <v>1055.4837500000001</v>
      </c>
      <c r="BN159" s="3">
        <f>IF(BN$3=0,0,INDEX(Sheet1!RawDataCols,$C159,BN$5)*$R159)</f>
        <v>2385.8375000000001</v>
      </c>
      <c r="BO159" s="3">
        <f>IF(BO$3=0,0,INDEX(Sheet1!RawDataCols,$C159,BO$5)*$R159)</f>
        <v>2505.34</v>
      </c>
      <c r="BP159" s="3">
        <f>IF(BP$3=0,0,INDEX(Sheet1!RawDataCols,$C159,BP$5)*$R159)</f>
        <v>16465.89</v>
      </c>
      <c r="BQ159" s="3">
        <f t="shared" si="50"/>
        <v>14090</v>
      </c>
      <c r="BR159" s="3">
        <f t="shared" si="51"/>
        <v>-4021.5200000000004</v>
      </c>
      <c r="BS159" s="3">
        <f t="shared" si="52"/>
        <v>-4021.5200000000004</v>
      </c>
      <c r="BT159" s="3">
        <f t="shared" si="53"/>
        <v>0</v>
      </c>
      <c r="BU159" s="3" t="str">
        <f>INDEX(Sheet1!$BS$2:$BS$1000,MATCH($A159,Sheet1!$A$2:$A$1000,0))</f>
        <v>27</v>
      </c>
      <c r="BV159" s="3">
        <f>INDEX(Sheet1!$BT$2:$BT$1000,MATCH($A159,Sheet1!$A$2:$A$1000,0))</f>
        <v>0</v>
      </c>
    </row>
    <row r="160" spans="1:74" x14ac:dyDescent="0.2">
      <c r="A160" s="269" t="s">
        <v>681</v>
      </c>
      <c r="B160" s="3" t="e">
        <f>MATCH($A160,Sheet1!ACCOUNTNO,0)</f>
        <v>#N/A</v>
      </c>
      <c r="C160" s="3">
        <f t="shared" si="44"/>
        <v>65000</v>
      </c>
      <c r="D160" s="3">
        <f>IF(D$3=0,0,INDEX(Sheet1!RawDataCols,$C160,D$5))</f>
        <v>0</v>
      </c>
      <c r="E160" s="3">
        <f>IF(E$3=0,0,INDEX(Sheet1!RawDataCols,$C160,E$5))</f>
        <v>0</v>
      </c>
      <c r="F160" s="3">
        <f>IF(F$3=0,0,INDEX(Sheet1!RawDataCols,$C160,F$5))</f>
        <v>0</v>
      </c>
      <c r="G160" s="3">
        <f>IF(G$3=0,0,INDEX(Sheet1!RawDataCols,$C160,G$5))</f>
        <v>0</v>
      </c>
      <c r="H160" s="3">
        <f>IF(H$3=0,0,INDEX(Sheet1!RawDataCols,$C160,H$5))</f>
        <v>0</v>
      </c>
      <c r="I160" s="3">
        <f>IF(I$3=0,0,INDEX(Sheet1!RawDataCols,$C160,I$5))</f>
        <v>0</v>
      </c>
      <c r="J160" s="3">
        <f>IF(J$3=0,0,INDEX(Sheet1!RawDataCols,$C160,J$5))</f>
        <v>0</v>
      </c>
      <c r="K160" s="3">
        <f>IF(K$3=0,0,INDEX(Sheet1!RawDataCols,$C160,K$5))</f>
        <v>0</v>
      </c>
      <c r="L160" s="3">
        <f>IF(L$3=0,0,INDEX(Sheet1!RawDataCols,$C160,L$5))</f>
        <v>0</v>
      </c>
      <c r="M160" s="3">
        <f>IF(M$3=0,0,INDEX(Sheet1!RawDataCols,$C160,M$5))</f>
        <v>0</v>
      </c>
      <c r="N160" s="3">
        <f>IF(N$3=0,0,INDEX(Sheet1!RawDataCols,$C160,N$5))</f>
        <v>0</v>
      </c>
      <c r="O160" s="3">
        <f>INDEX(Sheet1!RawDataCols,$C160,O$5)</f>
        <v>0</v>
      </c>
      <c r="P160" s="3">
        <f>INDEX(Sheet1!RawDataCols,$C160,P$5)</f>
        <v>0</v>
      </c>
      <c r="Q160" s="3">
        <f>IF(Q$3=0,0,INDEX(Sheet1!RawDataCols,$C160,Q$5))</f>
        <v>0</v>
      </c>
      <c r="R160" s="3">
        <f t="shared" si="45"/>
        <v>1</v>
      </c>
      <c r="S160" s="3">
        <f t="shared" si="46"/>
        <v>-1</v>
      </c>
      <c r="T160" s="3">
        <f>IF(T$3=0,0,INDEX(Sheet1!RawDataCols,$C160,T$5)*$R160)</f>
        <v>0</v>
      </c>
      <c r="U160" s="3">
        <f>IF(U$3=0,0,INDEX(Sheet1!RawDataCols,$C160,U$5)*$R160)</f>
        <v>0</v>
      </c>
      <c r="V160" s="3">
        <f>IF(V$3=0,0,INDEX(Sheet1!RawDataCols,$C160,V$5)*$R160)</f>
        <v>0</v>
      </c>
      <c r="W160" s="3">
        <f>IF(W$3=0,0,INDEX(Sheet1!RawDataCols,$C160,W$5)*$R160)</f>
        <v>0</v>
      </c>
      <c r="X160" s="3">
        <f>IF(X$3=0,0,INDEX(Sheet1!RawDataCols,$C160,X$5)*$R160)</f>
        <v>0</v>
      </c>
      <c r="Y160" s="3">
        <f>IF(Y$3=0,0,INDEX(Sheet1!RawDataCols,$C160,Y$5)*$R160)</f>
        <v>0</v>
      </c>
      <c r="Z160" s="3">
        <f>IF(Z$3=0,0,INDEX(Sheet1!RawDataCols,$C160,Z$5)*$R160)</f>
        <v>0</v>
      </c>
      <c r="AA160" s="3">
        <f>IF(AA$3=0,0,INDEX(Sheet1!RawDataCols,$C160,AA$5)*$R160)</f>
        <v>0</v>
      </c>
      <c r="AB160" s="3">
        <f>IF(AB$3=0,0,INDEX(Sheet1!RawDataCols,$C160,AB$5)*$R160)</f>
        <v>0</v>
      </c>
      <c r="AC160" s="3">
        <f>IF(AC$3=0,0,INDEX(Sheet1!RawDataCols,$C160,AC$5)*$R160)</f>
        <v>0</v>
      </c>
      <c r="AD160" s="3">
        <f>IF(AD$3=0,0,INDEX(Sheet1!RawDataCols,$C160,AD$5)*$R160)</f>
        <v>0</v>
      </c>
      <c r="AE160" s="3">
        <f>IF(AE$3=0,0,INDEX(Sheet1!RawDataCols,$C160,AE$5)*$R160)</f>
        <v>0</v>
      </c>
      <c r="AF160" s="3">
        <f>IF(AF$3=0,0,INDEX(Sheet1!RawDataCols,$C160,AF$5)*$R160)</f>
        <v>0</v>
      </c>
      <c r="AG160" s="3">
        <f>IF(AG$3=0,0,INDEX(Sheet1!RawDataCols,$C160,AG$5)*$R160)</f>
        <v>0</v>
      </c>
      <c r="AH160" s="3">
        <f>IF(AH$3=0,0,INDEX(Sheet1!RawDataCols,$C160,AH$5)*$R160)</f>
        <v>0</v>
      </c>
      <c r="AI160" s="3">
        <f>IF(AI$3=0,0,INDEX(Sheet1!RawDataCols,$C160,AI$5)*$R160)</f>
        <v>0</v>
      </c>
      <c r="AJ160" s="3">
        <f>IF(AJ$3=0,0,INDEX(Sheet1!RawDataCols,$C160,AJ$5)*$R160)</f>
        <v>0</v>
      </c>
      <c r="AK160" s="3">
        <f>IF(AK$3=0,0,INDEX(Sheet1!RawDataCols,$C160,AK$5)*$R160)</f>
        <v>0</v>
      </c>
      <c r="AL160" s="3">
        <f>IF(AL$3=0,0,INDEX(Sheet1!RawDataCols,$C160,AL$5)*$R160)</f>
        <v>0</v>
      </c>
      <c r="AM160" s="3">
        <f>IF(AM$3=0,0,INDEX(Sheet1!RawDataCols,$C160,AM$5)*$R160)</f>
        <v>0</v>
      </c>
      <c r="AN160" s="3">
        <f>IF(AN$3=0,0,INDEX(Sheet1!RawDataCols,$C160,AN$5)*$R160)</f>
        <v>0</v>
      </c>
      <c r="AO160" s="3">
        <f>IF(AO$3=0,0,INDEX(Sheet1!RawDataCols,$C160,AO$5)*$R160)</f>
        <v>0</v>
      </c>
      <c r="AP160" s="3">
        <f>IF(AP$3=0,0,INDEX(Sheet1!RawDataCols,$C160,AP$5)*$R160)</f>
        <v>0</v>
      </c>
      <c r="AQ160" s="3">
        <f>IF(AQ$3=0,0,INDEX(Sheet1!RawDataCols,$C160,AQ$5)*$R160)</f>
        <v>0</v>
      </c>
      <c r="AR160" s="3">
        <f>IF(AR$3=0,0,INDEX(Sheet1!RawDataCols,$C160,AR$5)*$R160)</f>
        <v>0</v>
      </c>
      <c r="AS160" s="3">
        <f>IF(AS$3=0,0,INDEX(Sheet1!RawDataCols,$C160,AS$5)*$R160)</f>
        <v>0</v>
      </c>
      <c r="AT160" s="3">
        <f>IF(AT$3=0,0,INDEX(Sheet1!RawDataCols,$C160,AT$5)*$R160)</f>
        <v>0</v>
      </c>
      <c r="AU160" s="3">
        <f>IF(AU$3=0,0,INDEX(Sheet1!RawDataCols,$C160,AU$5)*$R160)</f>
        <v>0</v>
      </c>
      <c r="AV160" s="3">
        <f>IF(AV$3=0,0,INDEX(Sheet1!RawDataCols,$C160,AV$5)*$R160)</f>
        <v>0</v>
      </c>
      <c r="AW160" s="3">
        <f>IF(AW$3=0,0,INDEX(Sheet1!RawDataCols,$C160,AW$5)*$R160)</f>
        <v>0</v>
      </c>
      <c r="AX160" s="3">
        <f>IF(AX$3=0,0,INDEX(Sheet1!RawDataCols,$C160,AX$5)*$R160)</f>
        <v>0</v>
      </c>
      <c r="AY160" s="3">
        <f>IF(AY$3=0,0,INDEX(Sheet1!RawDataCols,$C160,AY$5)*$R160)</f>
        <v>0</v>
      </c>
      <c r="AZ160" s="3">
        <f>IF(AZ$3=0,0,INDEX(Sheet1!RawDataCols,$C160,AZ$5)*$R160)</f>
        <v>0</v>
      </c>
      <c r="BA160" s="3">
        <f>IF(BA$3=0,0,INDEX(Sheet1!RawDataCols,$C160,BA$5)*$R160)</f>
        <v>0</v>
      </c>
      <c r="BB160" s="3">
        <f>IF(BB$3=0,0,INDEX(Sheet1!RawDataCols,$C160,BB$5)*$R160)</f>
        <v>0</v>
      </c>
      <c r="BC160" s="3">
        <f>IF(BC$3=0,0,INDEX(Sheet1!RawDataCols,$C160,BC$5)*$R160)</f>
        <v>0</v>
      </c>
      <c r="BD160" s="3">
        <f>IF(BD$3=0,0,INDEX(Sheet1!RawDataCols,$C160,BD$5)*$R160)</f>
        <v>0</v>
      </c>
      <c r="BE160" s="3">
        <f>IF(BE$3=0,0,INDEX(Sheet1!RawDataCols,$C160,BE$5)*$R160)</f>
        <v>0</v>
      </c>
      <c r="BF160" s="3">
        <f>IF(BF$3=0,0,INDEX(Sheet1!RawDataCols,$C160,BF$5)*$R160)</f>
        <v>0</v>
      </c>
      <c r="BG160" s="179">
        <f>IF(BG$3=0,0,INDEX(Sheet1!RawDataCols,$C160,BG$5)*$R160)</f>
        <v>0</v>
      </c>
      <c r="BH160" s="33">
        <f t="shared" si="47"/>
        <v>0</v>
      </c>
      <c r="BI160" s="33">
        <f t="shared" si="48"/>
        <v>0</v>
      </c>
      <c r="BJ160" s="33">
        <f t="shared" si="49"/>
        <v>0</v>
      </c>
      <c r="BK160" s="3">
        <f>IF(BK$3=0,0,INDEX(Sheet1!RawDataCols,$C160,BK$5)*$R160)</f>
        <v>0</v>
      </c>
      <c r="BL160" s="3">
        <f>IF(BL$3=0,0,INDEX(Sheet1!RawDataCols,$C160,BL$5)*$R160)</f>
        <v>0</v>
      </c>
      <c r="BM160" s="3">
        <f>IF(BM$3=0,0,INDEX(Sheet1!RawDataCols,$C160,BM$5)*$R160)</f>
        <v>0</v>
      </c>
      <c r="BN160" s="3">
        <f>IF(BN$3=0,0,INDEX(Sheet1!RawDataCols,$C160,BN$5)*$R160)</f>
        <v>0</v>
      </c>
      <c r="BO160" s="3">
        <f>IF(BO$3=0,0,INDEX(Sheet1!RawDataCols,$C160,BO$5)*$R160)</f>
        <v>0</v>
      </c>
      <c r="BP160" s="3">
        <f>IF(BP$3=0,0,INDEX(Sheet1!RawDataCols,$C160,BP$5)*$R160)</f>
        <v>0</v>
      </c>
      <c r="BQ160" s="3">
        <f t="shared" si="50"/>
        <v>0</v>
      </c>
      <c r="BR160" s="3">
        <f t="shared" si="51"/>
        <v>0</v>
      </c>
      <c r="BS160" s="3">
        <f t="shared" si="52"/>
        <v>0</v>
      </c>
      <c r="BT160" s="3">
        <f t="shared" si="53"/>
        <v>0</v>
      </c>
      <c r="BU160" s="3" t="e">
        <f>INDEX(Sheet1!$BS$2:$BS$1000,MATCH($A160,Sheet1!$A$2:$A$1000,0))</f>
        <v>#N/A</v>
      </c>
      <c r="BV160" s="3" t="e">
        <f>INDEX(Sheet1!$BT$2:$BT$1000,MATCH($A160,Sheet1!$A$2:$A$1000,0))</f>
        <v>#N/A</v>
      </c>
    </row>
    <row r="161" spans="1:74" x14ac:dyDescent="0.2">
      <c r="A161" s="269" t="s">
        <v>682</v>
      </c>
      <c r="B161" s="3">
        <f>MATCH($A161,Sheet1!ACCOUNTNO,0)</f>
        <v>192</v>
      </c>
      <c r="C161" s="3">
        <f t="shared" si="44"/>
        <v>192</v>
      </c>
      <c r="D161" s="3" t="str">
        <f>IF(D$3=0,0,INDEX(Sheet1!RawDataCols,$C161,D$5))</f>
        <v>71260G12</v>
      </c>
      <c r="E161" s="3" t="str">
        <f>IF(E$3=0,0,INDEX(Sheet1!RawDataCols,$C161,E$5))</f>
        <v xml:space="preserve">71260          </v>
      </c>
      <c r="F161" s="3" t="str">
        <f>IF(F$3=0,0,INDEX(Sheet1!RawDataCols,$C161,F$5))</f>
        <v xml:space="preserve">G12            </v>
      </c>
      <c r="G161" s="3" t="str">
        <f>IF(G$3=0,0,INDEX(Sheet1!RawDataCols,$C161,G$5))</f>
        <v xml:space="preserve">               </v>
      </c>
      <c r="H161" s="3" t="str">
        <f>IF(H$3=0,0,INDEX(Sheet1!RawDataCols,$C161,H$5))</f>
        <v xml:space="preserve">               </v>
      </c>
      <c r="I161" s="3" t="str">
        <f>IF(I$3=0,0,INDEX(Sheet1!RawDataCols,$C161,I$5))</f>
        <v xml:space="preserve">               </v>
      </c>
      <c r="J161" s="3" t="str">
        <f>IF(J$3=0,0,INDEX(Sheet1!RawDataCols,$C161,J$5))</f>
        <v xml:space="preserve">               </v>
      </c>
      <c r="K161" s="3" t="str">
        <f>IF(K$3=0,0,INDEX(Sheet1!RawDataCols,$C161,K$5))</f>
        <v xml:space="preserve">               </v>
      </c>
      <c r="L161" s="3" t="str">
        <f>IF(L$3=0,0,INDEX(Sheet1!RawDataCols,$C161,L$5))</f>
        <v xml:space="preserve">               </v>
      </c>
      <c r="M161" s="3" t="str">
        <f>IF(M$3=0,0,INDEX(Sheet1!RawDataCols,$C161,M$5))</f>
        <v xml:space="preserve">F012  </v>
      </c>
      <c r="N161" s="3" t="str">
        <f>IF(N$3=0,0,INDEX(Sheet1!RawDataCols,$C161,N$5))</f>
        <v>Workcover-TAR</v>
      </c>
      <c r="O161" s="3">
        <f>INDEX(Sheet1!RawDataCols,$C161,O$5)</f>
        <v>28</v>
      </c>
      <c r="P161" s="3" t="str">
        <f>INDEX(Sheet1!RawDataCols,$C161,P$5)</f>
        <v>Current Liabilities</v>
      </c>
      <c r="Q161" s="3" t="str">
        <f>IF(Q$3=0,0,INDEX(Sheet1!RawDataCols,$C161,Q$5))</f>
        <v>B</v>
      </c>
      <c r="R161" s="3">
        <f t="shared" si="45"/>
        <v>-1</v>
      </c>
      <c r="S161" s="3">
        <f t="shared" si="46"/>
        <v>1</v>
      </c>
      <c r="T161" s="3">
        <f>IF(T$3=0,0,INDEX(Sheet1!RawDataCols,$C161,T$5)*$R161)</f>
        <v>0</v>
      </c>
      <c r="U161" s="3">
        <f>IF(U$3=0,0,INDEX(Sheet1!RawDataCols,$C161,U$5)*$R161)</f>
        <v>0</v>
      </c>
      <c r="V161" s="3">
        <f>IF(V$3=0,0,INDEX(Sheet1!RawDataCols,$C161,V$5)*$R161)</f>
        <v>0</v>
      </c>
      <c r="W161" s="3">
        <f>IF(W$3=0,0,INDEX(Sheet1!RawDataCols,$C161,W$5)*$R161)</f>
        <v>0</v>
      </c>
      <c r="X161" s="3">
        <f>IF(X$3=0,0,INDEX(Sheet1!RawDataCols,$C161,X$5)*$R161)</f>
        <v>0</v>
      </c>
      <c r="Y161" s="3">
        <f>IF(Y$3=0,0,INDEX(Sheet1!RawDataCols,$C161,Y$5)*$R161)</f>
        <v>0</v>
      </c>
      <c r="Z161" s="3">
        <f>IF(Z$3=0,0,INDEX(Sheet1!RawDataCols,$C161,Z$5)*$R161)</f>
        <v>0</v>
      </c>
      <c r="AA161" s="3">
        <f>IF(AA$3=0,0,INDEX(Sheet1!RawDataCols,$C161,AA$5)*$R161)</f>
        <v>0</v>
      </c>
      <c r="AB161" s="3">
        <f>IF(AB$3=0,0,INDEX(Sheet1!RawDataCols,$C161,AB$5)*$R161)</f>
        <v>0</v>
      </c>
      <c r="AC161" s="3">
        <f>IF(AC$3=0,0,INDEX(Sheet1!RawDataCols,$C161,AC$5)*$R161)</f>
        <v>0</v>
      </c>
      <c r="AD161" s="3">
        <f>IF(AD$3=0,0,INDEX(Sheet1!RawDataCols,$C161,AD$5)*$R161)</f>
        <v>0</v>
      </c>
      <c r="AE161" s="3">
        <f>IF(AE$3=0,0,INDEX(Sheet1!RawDataCols,$C161,AE$5)*$R161)</f>
        <v>0</v>
      </c>
      <c r="AF161" s="3">
        <f>IF(AF$3=0,0,INDEX(Sheet1!RawDataCols,$C161,AF$5)*$R161)</f>
        <v>0</v>
      </c>
      <c r="AG161" s="3">
        <f>IF(AG$3=0,0,INDEX(Sheet1!RawDataCols,$C161,AG$5)*$R161)</f>
        <v>0</v>
      </c>
      <c r="AH161" s="3">
        <f>IF(AH$3=0,0,INDEX(Sheet1!RawDataCols,$C161,AH$5)*$R161)</f>
        <v>0</v>
      </c>
      <c r="AI161" s="3">
        <f>IF(AI$3=0,0,INDEX(Sheet1!RawDataCols,$C161,AI$5)*$R161)</f>
        <v>0</v>
      </c>
      <c r="AJ161" s="3">
        <f>IF(AJ$3=0,0,INDEX(Sheet1!RawDataCols,$C161,AJ$5)*$R161)</f>
        <v>0</v>
      </c>
      <c r="AK161" s="3">
        <f>IF(AK$3=0,0,INDEX(Sheet1!RawDataCols,$C161,AK$5)*$R161)</f>
        <v>0</v>
      </c>
      <c r="AL161" s="3">
        <f>IF(AL$3=0,0,INDEX(Sheet1!RawDataCols,$C161,AL$5)*$R161)</f>
        <v>0</v>
      </c>
      <c r="AM161" s="3">
        <f>IF(AM$3=0,0,INDEX(Sheet1!RawDataCols,$C161,AM$5)*$R161)</f>
        <v>0</v>
      </c>
      <c r="AN161" s="3">
        <f>IF(AN$3=0,0,INDEX(Sheet1!RawDataCols,$C161,AN$5)*$R161)</f>
        <v>0</v>
      </c>
      <c r="AO161" s="3">
        <f>IF(AO$3=0,0,INDEX(Sheet1!RawDataCols,$C161,AO$5)*$R161)</f>
        <v>0</v>
      </c>
      <c r="AP161" s="3">
        <f>IF(AP$3=0,0,INDEX(Sheet1!RawDataCols,$C161,AP$5)*$R161)</f>
        <v>0</v>
      </c>
      <c r="AQ161" s="3">
        <f>IF(AQ$3=0,0,INDEX(Sheet1!RawDataCols,$C161,AQ$5)*$R161)</f>
        <v>0</v>
      </c>
      <c r="AR161" s="3">
        <f>IF(AR$3=0,0,INDEX(Sheet1!RawDataCols,$C161,AR$5)*$R161)</f>
        <v>0</v>
      </c>
      <c r="AS161" s="3">
        <f>IF(AS$3=0,0,INDEX(Sheet1!RawDataCols,$C161,AS$5)*$R161)</f>
        <v>0</v>
      </c>
      <c r="AT161" s="3">
        <f>IF(AT$3=0,0,INDEX(Sheet1!RawDataCols,$C161,AT$5)*$R161)</f>
        <v>0</v>
      </c>
      <c r="AU161" s="3">
        <f>IF(AU$3=0,0,INDEX(Sheet1!RawDataCols,$C161,AU$5)*$R161)</f>
        <v>0</v>
      </c>
      <c r="AV161" s="3">
        <f>IF(AV$3=0,0,INDEX(Sheet1!RawDataCols,$C161,AV$5)*$R161)</f>
        <v>0</v>
      </c>
      <c r="AW161" s="3">
        <f>IF(AW$3=0,0,INDEX(Sheet1!RawDataCols,$C161,AW$5)*$R161)</f>
        <v>0</v>
      </c>
      <c r="AX161" s="3">
        <f>IF(AX$3=0,0,INDEX(Sheet1!RawDataCols,$C161,AX$5)*$R161)</f>
        <v>0</v>
      </c>
      <c r="AY161" s="3">
        <f>IF(AY$3=0,0,INDEX(Sheet1!RawDataCols,$C161,AY$5)*$R161)</f>
        <v>0</v>
      </c>
      <c r="AZ161" s="3">
        <f>IF(AZ$3=0,0,INDEX(Sheet1!RawDataCols,$C161,AZ$5)*$R161)</f>
        <v>0</v>
      </c>
      <c r="BA161" s="3">
        <f>IF(BA$3=0,0,INDEX(Sheet1!RawDataCols,$C161,BA$5)*$R161)</f>
        <v>-579.17999999999995</v>
      </c>
      <c r="BB161" s="3">
        <f>IF(BB$3=0,0,INDEX(Sheet1!RawDataCols,$C161,BB$5)*$R161)</f>
        <v>0</v>
      </c>
      <c r="BC161" s="3">
        <f>IF(BC$3=0,0,INDEX(Sheet1!RawDataCols,$C161,BC$5)*$R161)</f>
        <v>0</v>
      </c>
      <c r="BD161" s="3">
        <f>IF(BD$3=0,0,INDEX(Sheet1!RawDataCols,$C161,BD$5)*$R161)</f>
        <v>1136.18</v>
      </c>
      <c r="BE161" s="3">
        <f>IF(BE$3=0,0,INDEX(Sheet1!RawDataCols,$C161,BE$5)*$R161)</f>
        <v>0</v>
      </c>
      <c r="BF161" s="3">
        <f>IF(BF$3=0,0,INDEX(Sheet1!RawDataCols,$C161,BF$5)*$R161)</f>
        <v>0</v>
      </c>
      <c r="BG161" s="179">
        <f>IF(BG$3=0,0,INDEX(Sheet1!RawDataCols,$C161,BG$5)*$R161)</f>
        <v>1136.18</v>
      </c>
      <c r="BH161" s="33">
        <f t="shared" si="47"/>
        <v>0</v>
      </c>
      <c r="BI161" s="33">
        <f t="shared" si="48"/>
        <v>0</v>
      </c>
      <c r="BJ161" s="33">
        <f t="shared" si="49"/>
        <v>0</v>
      </c>
      <c r="BK161" s="3">
        <f>IF(BK$3=0,0,INDEX(Sheet1!RawDataCols,$C161,BK$5)*$R161)</f>
        <v>0</v>
      </c>
      <c r="BL161" s="3">
        <f>IF(BL$3=0,0,INDEX(Sheet1!RawDataCols,$C161,BL$5)*$R161)</f>
        <v>-69.625</v>
      </c>
      <c r="BM161" s="3">
        <f>IF(BM$3=0,0,INDEX(Sheet1!RawDataCols,$C161,BM$5)*$R161)</f>
        <v>0</v>
      </c>
      <c r="BN161" s="3">
        <f>IF(BN$3=0,0,INDEX(Sheet1!RawDataCols,$C161,BN$5)*$R161)</f>
        <v>0</v>
      </c>
      <c r="BO161" s="3">
        <f>IF(BO$3=0,0,INDEX(Sheet1!RawDataCols,$C161,BO$5)*$R161)</f>
        <v>0</v>
      </c>
      <c r="BP161" s="3">
        <f>IF(BP$3=0,0,INDEX(Sheet1!RawDataCols,$C161,BP$5)*$R161)</f>
        <v>-557</v>
      </c>
      <c r="BQ161" s="3">
        <f t="shared" si="50"/>
        <v>0</v>
      </c>
      <c r="BR161" s="3">
        <f t="shared" si="51"/>
        <v>0</v>
      </c>
      <c r="BS161" s="3">
        <f t="shared" si="52"/>
        <v>0</v>
      </c>
      <c r="BT161" s="3">
        <f t="shared" si="53"/>
        <v>0</v>
      </c>
      <c r="BU161" s="3" t="str">
        <f>INDEX(Sheet1!$BS$2:$BS$1000,MATCH($A161,Sheet1!$A$2:$A$1000,0))</f>
        <v>27</v>
      </c>
      <c r="BV161" s="3">
        <f>INDEX(Sheet1!$BT$2:$BT$1000,MATCH($A161,Sheet1!$A$2:$A$1000,0))</f>
        <v>0</v>
      </c>
    </row>
    <row r="162" spans="1:74" x14ac:dyDescent="0.2">
      <c r="A162" s="11" t="s">
        <v>683</v>
      </c>
      <c r="B162" s="3">
        <f>MATCH($A162,Sheet1!ACCOUNTNO,0)</f>
        <v>193</v>
      </c>
      <c r="C162" s="3">
        <f t="shared" si="44"/>
        <v>193</v>
      </c>
      <c r="D162" s="3" t="str">
        <f>IF(D$3=0,0,INDEX(Sheet1!RawDataCols,$C162,D$5))</f>
        <v>71280G12</v>
      </c>
      <c r="E162" s="3" t="str">
        <f>IF(E$3=0,0,INDEX(Sheet1!RawDataCols,$C162,E$5))</f>
        <v xml:space="preserve">71280          </v>
      </c>
      <c r="F162" s="3" t="str">
        <f>IF(F$3=0,0,INDEX(Sheet1!RawDataCols,$C162,F$5))</f>
        <v xml:space="preserve">G12            </v>
      </c>
      <c r="G162" s="3" t="str">
        <f>IF(G$3=0,0,INDEX(Sheet1!RawDataCols,$C162,G$5))</f>
        <v xml:space="preserve">               </v>
      </c>
      <c r="H162" s="3" t="str">
        <f>IF(H$3=0,0,INDEX(Sheet1!RawDataCols,$C162,H$5))</f>
        <v xml:space="preserve">               </v>
      </c>
      <c r="I162" s="3" t="str">
        <f>IF(I$3=0,0,INDEX(Sheet1!RawDataCols,$C162,I$5))</f>
        <v xml:space="preserve">               </v>
      </c>
      <c r="J162" s="3" t="str">
        <f>IF(J$3=0,0,INDEX(Sheet1!RawDataCols,$C162,J$5))</f>
        <v xml:space="preserve">               </v>
      </c>
      <c r="K162" s="3" t="str">
        <f>IF(K$3=0,0,INDEX(Sheet1!RawDataCols,$C162,K$5))</f>
        <v xml:space="preserve">               </v>
      </c>
      <c r="L162" s="3" t="str">
        <f>IF(L$3=0,0,INDEX(Sheet1!RawDataCols,$C162,L$5))</f>
        <v xml:space="preserve">               </v>
      </c>
      <c r="M162" s="3" t="str">
        <f>IF(M$3=0,0,INDEX(Sheet1!RawDataCols,$C162,M$5))</f>
        <v xml:space="preserve">F012  </v>
      </c>
      <c r="N162" s="3" t="str">
        <f>IF(N$3=0,0,INDEX(Sheet1!RawDataCols,$C162,N$5))</f>
        <v>PAYG - Tax Withheld-TAR</v>
      </c>
      <c r="O162" s="3">
        <f>INDEX(Sheet1!RawDataCols,$C162,O$5)</f>
        <v>28</v>
      </c>
      <c r="P162" s="3" t="str">
        <f>INDEX(Sheet1!RawDataCols,$C162,P$5)</f>
        <v>Current Liabilities</v>
      </c>
      <c r="Q162" s="3" t="str">
        <f>IF(Q$3=0,0,INDEX(Sheet1!RawDataCols,$C162,Q$5))</f>
        <v>B</v>
      </c>
      <c r="R162" s="3">
        <f t="shared" si="45"/>
        <v>-1</v>
      </c>
      <c r="S162" s="3">
        <f t="shared" si="46"/>
        <v>1</v>
      </c>
      <c r="T162" s="3">
        <f>IF(T$3=0,0,INDEX(Sheet1!RawDataCols,$C162,T$5)*$R162)</f>
        <v>17518.060000000001</v>
      </c>
      <c r="U162" s="3">
        <f>IF(U$3=0,0,INDEX(Sheet1!RawDataCols,$C162,U$5)*$R162)</f>
        <v>-0.26</v>
      </c>
      <c r="V162" s="3">
        <f>IF(V$3=0,0,INDEX(Sheet1!RawDataCols,$C162,V$5)*$R162)</f>
        <v>0</v>
      </c>
      <c r="W162" s="3">
        <f>IF(W$3=0,0,INDEX(Sheet1!RawDataCols,$C162,W$5)*$R162)</f>
        <v>18550</v>
      </c>
      <c r="X162" s="3">
        <f>IF(X$3=0,0,INDEX(Sheet1!RawDataCols,$C162,X$5)*$R162)</f>
        <v>-17518</v>
      </c>
      <c r="Y162" s="3">
        <f>IF(Y$3=0,0,INDEX(Sheet1!RawDataCols,$C162,Y$5)*$R162)</f>
        <v>0</v>
      </c>
      <c r="Z162" s="3">
        <f>IF(Z$3=0,0,INDEX(Sheet1!RawDataCols,$C162,Z$5)*$R162)</f>
        <v>-46916</v>
      </c>
      <c r="AA162" s="3">
        <f>IF(AA$3=0,0,INDEX(Sheet1!RawDataCols,$C162,AA$5)*$R162)</f>
        <v>10872.17</v>
      </c>
      <c r="AB162" s="3">
        <f>IF(AB$3=0,0,INDEX(Sheet1!RawDataCols,$C162,AB$5)*$R162)</f>
        <v>0</v>
      </c>
      <c r="AC162" s="3">
        <f>IF(AC$3=0,0,INDEX(Sheet1!RawDataCols,$C162,AC$5)*$R162)</f>
        <v>12000</v>
      </c>
      <c r="AD162" s="3">
        <f>IF(AD$3=0,0,INDEX(Sheet1!RawDataCols,$C162,AD$5)*$R162)</f>
        <v>-245</v>
      </c>
      <c r="AE162" s="3">
        <f>IF(AE$3=0,0,INDEX(Sheet1!RawDataCols,$C162,AE$5)*$R162)</f>
        <v>0</v>
      </c>
      <c r="AF162" s="3">
        <f>IF(AF$3=0,0,INDEX(Sheet1!RawDataCols,$C162,AF$5)*$R162)</f>
        <v>-12000</v>
      </c>
      <c r="AG162" s="3">
        <f>IF(AG$3=0,0,INDEX(Sheet1!RawDataCols,$C162,AG$5)*$R162)</f>
        <v>-10627</v>
      </c>
      <c r="AH162" s="3">
        <f>IF(AH$3=0,0,INDEX(Sheet1!RawDataCols,$C162,AH$5)*$R162)</f>
        <v>0</v>
      </c>
      <c r="AI162" s="3">
        <f>IF(AI$3=0,0,INDEX(Sheet1!RawDataCols,$C162,AI$5)*$R162)</f>
        <v>0.06</v>
      </c>
      <c r="AJ162" s="3">
        <f>IF(AJ$3=0,0,INDEX(Sheet1!RawDataCols,$C162,AJ$5)*$R162)</f>
        <v>11712</v>
      </c>
      <c r="AK162" s="3">
        <f>IF(AK$3=0,0,INDEX(Sheet1!RawDataCols,$C162,AK$5)*$R162)</f>
        <v>0</v>
      </c>
      <c r="AL162" s="3">
        <f>IF(AL$3=0,0,INDEX(Sheet1!RawDataCols,$C162,AL$5)*$R162)</f>
        <v>9982.7999999999993</v>
      </c>
      <c r="AM162" s="3">
        <f>IF(AM$3=0,0,INDEX(Sheet1!RawDataCols,$C162,AM$5)*$R162)</f>
        <v>8598</v>
      </c>
      <c r="AN162" s="3">
        <f>IF(AN$3=0,0,INDEX(Sheet1!RawDataCols,$C162,AN$5)*$R162)</f>
        <v>0</v>
      </c>
      <c r="AO162" s="3">
        <f>IF(AO$3=0,0,INDEX(Sheet1!RawDataCols,$C162,AO$5)*$R162)</f>
        <v>-9983.1</v>
      </c>
      <c r="AP162" s="3">
        <f>IF(AP$3=0,0,INDEX(Sheet1!RawDataCols,$C162,AP$5)*$R162)</f>
        <v>-20310</v>
      </c>
      <c r="AQ162" s="3">
        <f>IF(AQ$3=0,0,INDEX(Sheet1!RawDataCols,$C162,AQ$5)*$R162)</f>
        <v>0</v>
      </c>
      <c r="AR162" s="3">
        <f>IF(AR$3=0,0,INDEX(Sheet1!RawDataCols,$C162,AR$5)*$R162)</f>
        <v>0</v>
      </c>
      <c r="AS162" s="3">
        <f>IF(AS$3=0,0,INDEX(Sheet1!RawDataCols,$C162,AS$5)*$R162)</f>
        <v>0</v>
      </c>
      <c r="AT162" s="3">
        <f>IF(AT$3=0,0,INDEX(Sheet1!RawDataCols,$C162,AT$5)*$R162)</f>
        <v>0</v>
      </c>
      <c r="AU162" s="3">
        <f>IF(AU$3=0,0,INDEX(Sheet1!RawDataCols,$C162,AU$5)*$R162)</f>
        <v>10106</v>
      </c>
      <c r="AV162" s="3">
        <f>IF(AV$3=0,0,INDEX(Sheet1!RawDataCols,$C162,AV$5)*$R162)</f>
        <v>0.03</v>
      </c>
      <c r="AW162" s="3">
        <f>IF(AW$3=0,0,INDEX(Sheet1!RawDataCols,$C162,AW$5)*$R162)</f>
        <v>0</v>
      </c>
      <c r="AX162" s="3">
        <f>IF(AX$3=0,0,INDEX(Sheet1!RawDataCols,$C162,AX$5)*$R162)</f>
        <v>-332</v>
      </c>
      <c r="AY162" s="3">
        <f>IF(AY$3=0,0,INDEX(Sheet1!RawDataCols,$C162,AY$5)*$R162)</f>
        <v>0</v>
      </c>
      <c r="AZ162" s="3">
        <f>IF(AZ$3=0,0,INDEX(Sheet1!RawDataCols,$C162,AZ$5)*$R162)</f>
        <v>0</v>
      </c>
      <c r="BA162" s="3">
        <f>IF(BA$3=0,0,INDEX(Sheet1!RawDataCols,$C162,BA$5)*$R162)</f>
        <v>465.3</v>
      </c>
      <c r="BB162" s="3">
        <f>IF(BB$3=0,0,INDEX(Sheet1!RawDataCols,$C162,BB$5)*$R162)</f>
        <v>0</v>
      </c>
      <c r="BC162" s="3">
        <f>IF(BC$3=0,0,INDEX(Sheet1!RawDataCols,$C162,BC$5)*$R162)</f>
        <v>0</v>
      </c>
      <c r="BD162" s="3">
        <f>IF(BD$3=0,0,INDEX(Sheet1!RawDataCols,$C162,BD$5)*$R162)</f>
        <v>7279</v>
      </c>
      <c r="BE162" s="3">
        <f>IF(BE$3=0,0,INDEX(Sheet1!RawDataCols,$C162,BE$5)*$R162)</f>
        <v>0</v>
      </c>
      <c r="BF162" s="3">
        <f>IF(BF$3=0,0,INDEX(Sheet1!RawDataCols,$C162,BF$5)*$R162)</f>
        <v>0</v>
      </c>
      <c r="BG162" s="179">
        <f>IF(BG$3=0,0,INDEX(Sheet1!RawDataCols,$C162,BG$5)*$R162)</f>
        <v>7279</v>
      </c>
      <c r="BH162" s="33">
        <f t="shared" si="47"/>
        <v>1.1641521080463235E-12</v>
      </c>
      <c r="BI162" s="33">
        <f t="shared" si="48"/>
        <v>0</v>
      </c>
      <c r="BJ162" s="33">
        <f t="shared" si="49"/>
        <v>17518.060000000001</v>
      </c>
      <c r="BK162" s="3">
        <f>IF(BK$3=0,0,INDEX(Sheet1!RawDataCols,$C162,BK$5)*$R162)</f>
        <v>0</v>
      </c>
      <c r="BL162" s="3">
        <f>IF(BL$3=0,0,INDEX(Sheet1!RawDataCols,$C162,BL$5)*$R162)</f>
        <v>1247.8575000000001</v>
      </c>
      <c r="BM162" s="3">
        <f>IF(BM$3=0,0,INDEX(Sheet1!RawDataCols,$C162,BM$5)*$R162)</f>
        <v>2341.75</v>
      </c>
      <c r="BN162" s="3">
        <f>IF(BN$3=0,0,INDEX(Sheet1!RawDataCols,$C162,BN$5)*$R162)</f>
        <v>1922</v>
      </c>
      <c r="BO162" s="3">
        <f>IF(BO$3=0,0,INDEX(Sheet1!RawDataCols,$C162,BO$5)*$R162)</f>
        <v>1747.425</v>
      </c>
      <c r="BP162" s="3">
        <f>IF(BP$3=0,0,INDEX(Sheet1!RawDataCols,$C162,BP$5)*$R162)</f>
        <v>28366</v>
      </c>
      <c r="BQ162" s="3">
        <f t="shared" si="50"/>
        <v>10871.970000000003</v>
      </c>
      <c r="BR162" s="3">
        <f t="shared" si="51"/>
        <v>11711.970000000003</v>
      </c>
      <c r="BS162" s="3">
        <f t="shared" si="52"/>
        <v>-2.9999999997016857E-2</v>
      </c>
      <c r="BT162" s="3">
        <f t="shared" si="53"/>
        <v>2.98314151159218E-12</v>
      </c>
      <c r="BU162" s="3" t="str">
        <f>INDEX(Sheet1!$BS$2:$BS$1000,MATCH($A162,Sheet1!$A$2:$A$1000,0))</f>
        <v>27</v>
      </c>
      <c r="BV162" s="3">
        <f>INDEX(Sheet1!$BT$2:$BT$1000,MATCH($A162,Sheet1!$A$2:$A$1000,0))</f>
        <v>0</v>
      </c>
    </row>
    <row r="163" spans="1:74" x14ac:dyDescent="0.2">
      <c r="A163" s="11" t="s">
        <v>684</v>
      </c>
      <c r="B163" s="3">
        <f>MATCH($A163,Sheet1!ACCOUNTNO,0)</f>
        <v>194</v>
      </c>
      <c r="C163" s="3">
        <f t="shared" si="44"/>
        <v>194</v>
      </c>
      <c r="D163" s="3" t="str">
        <f>IF(D$3=0,0,INDEX(Sheet1!RawDataCols,$C163,D$5))</f>
        <v>71300G12</v>
      </c>
      <c r="E163" s="3" t="str">
        <f>IF(E$3=0,0,INDEX(Sheet1!RawDataCols,$C163,E$5))</f>
        <v xml:space="preserve">71300          </v>
      </c>
      <c r="F163" s="3" t="str">
        <f>IF(F$3=0,0,INDEX(Sheet1!RawDataCols,$C163,F$5))</f>
        <v xml:space="preserve">G12            </v>
      </c>
      <c r="G163" s="3" t="str">
        <f>IF(G$3=0,0,INDEX(Sheet1!RawDataCols,$C163,G$5))</f>
        <v xml:space="preserve">               </v>
      </c>
      <c r="H163" s="3" t="str">
        <f>IF(H$3=0,0,INDEX(Sheet1!RawDataCols,$C163,H$5))</f>
        <v xml:space="preserve">               </v>
      </c>
      <c r="I163" s="3" t="str">
        <f>IF(I$3=0,0,INDEX(Sheet1!RawDataCols,$C163,I$5))</f>
        <v xml:space="preserve">               </v>
      </c>
      <c r="J163" s="3" t="str">
        <f>IF(J$3=0,0,INDEX(Sheet1!RawDataCols,$C163,J$5))</f>
        <v xml:space="preserve">               </v>
      </c>
      <c r="K163" s="3" t="str">
        <f>IF(K$3=0,0,INDEX(Sheet1!RawDataCols,$C163,K$5))</f>
        <v xml:space="preserve">               </v>
      </c>
      <c r="L163" s="3" t="str">
        <f>IF(L$3=0,0,INDEX(Sheet1!RawDataCols,$C163,L$5))</f>
        <v xml:space="preserve">               </v>
      </c>
      <c r="M163" s="3" t="str">
        <f>IF(M$3=0,0,INDEX(Sheet1!RawDataCols,$C163,M$5))</f>
        <v xml:space="preserve">F012  </v>
      </c>
      <c r="N163" s="3" t="str">
        <f>IF(N$3=0,0,INDEX(Sheet1!RawDataCols,$C163,N$5))</f>
        <v>Superannuation-TAR</v>
      </c>
      <c r="O163" s="3">
        <f>INDEX(Sheet1!RawDataCols,$C163,O$5)</f>
        <v>28</v>
      </c>
      <c r="P163" s="3" t="str">
        <f>INDEX(Sheet1!RawDataCols,$C163,P$5)</f>
        <v>Current Liabilities</v>
      </c>
      <c r="Q163" s="3" t="str">
        <f>IF(Q$3=0,0,INDEX(Sheet1!RawDataCols,$C163,Q$5))</f>
        <v>B</v>
      </c>
      <c r="R163" s="3">
        <f t="shared" si="45"/>
        <v>-1</v>
      </c>
      <c r="S163" s="3">
        <f t="shared" si="46"/>
        <v>1</v>
      </c>
      <c r="T163" s="3">
        <f>IF(T$3=0,0,INDEX(Sheet1!RawDataCols,$C163,T$5)*$R163)</f>
        <v>9877.9699999999993</v>
      </c>
      <c r="U163" s="3">
        <f>IF(U$3=0,0,INDEX(Sheet1!RawDataCols,$C163,U$5)*$R163)</f>
        <v>-7030.86</v>
      </c>
      <c r="V163" s="3">
        <f>IF(V$3=0,0,INDEX(Sheet1!RawDataCols,$C163,V$5)*$R163)</f>
        <v>0</v>
      </c>
      <c r="W163" s="3">
        <f>IF(W$3=0,0,INDEX(Sheet1!RawDataCols,$C163,W$5)*$R163)</f>
        <v>0</v>
      </c>
      <c r="X163" s="3">
        <f>IF(X$3=0,0,INDEX(Sheet1!RawDataCols,$C163,X$5)*$R163)</f>
        <v>0</v>
      </c>
      <c r="Y163" s="3">
        <f>IF(Y$3=0,0,INDEX(Sheet1!RawDataCols,$C163,Y$5)*$R163)</f>
        <v>0</v>
      </c>
      <c r="Z163" s="3">
        <f>IF(Z$3=0,0,INDEX(Sheet1!RawDataCols,$C163,Z$5)*$R163)</f>
        <v>0</v>
      </c>
      <c r="AA163" s="3">
        <f>IF(AA$3=0,0,INDEX(Sheet1!RawDataCols,$C163,AA$5)*$R163)</f>
        <v>2315.5500000000002</v>
      </c>
      <c r="AB163" s="3">
        <f>IF(AB$3=0,0,INDEX(Sheet1!RawDataCols,$C163,AB$5)*$R163)</f>
        <v>0</v>
      </c>
      <c r="AC163" s="3">
        <f>IF(AC$3=0,0,INDEX(Sheet1!RawDataCols,$C163,AC$5)*$R163)</f>
        <v>0</v>
      </c>
      <c r="AD163" s="3">
        <f>IF(AD$3=0,0,INDEX(Sheet1!RawDataCols,$C163,AD$5)*$R163)</f>
        <v>-2315.5500000000002</v>
      </c>
      <c r="AE163" s="3">
        <f>IF(AE$3=0,0,INDEX(Sheet1!RawDataCols,$C163,AE$5)*$R163)</f>
        <v>0</v>
      </c>
      <c r="AF163" s="3">
        <f>IF(AF$3=0,0,INDEX(Sheet1!RawDataCols,$C163,AF$5)*$R163)</f>
        <v>0</v>
      </c>
      <c r="AG163" s="3">
        <f>IF(AG$3=0,0,INDEX(Sheet1!RawDataCols,$C163,AG$5)*$R163)</f>
        <v>0</v>
      </c>
      <c r="AH163" s="3">
        <f>IF(AH$3=0,0,INDEX(Sheet1!RawDataCols,$C163,AH$5)*$R163)</f>
        <v>0</v>
      </c>
      <c r="AI163" s="3">
        <f>IF(AI$3=0,0,INDEX(Sheet1!RawDataCols,$C163,AI$5)*$R163)</f>
        <v>0</v>
      </c>
      <c r="AJ163" s="3">
        <f>IF(AJ$3=0,0,INDEX(Sheet1!RawDataCols,$C163,AJ$5)*$R163)</f>
        <v>3374.54</v>
      </c>
      <c r="AK163" s="3">
        <f>IF(AK$3=0,0,INDEX(Sheet1!RawDataCols,$C163,AK$5)*$R163)</f>
        <v>0</v>
      </c>
      <c r="AL163" s="3">
        <f>IF(AL$3=0,0,INDEX(Sheet1!RawDataCols,$C163,AL$5)*$R163)</f>
        <v>0</v>
      </c>
      <c r="AM163" s="3">
        <f>IF(AM$3=0,0,INDEX(Sheet1!RawDataCols,$C163,AM$5)*$R163)</f>
        <v>-3374.54</v>
      </c>
      <c r="AN163" s="3">
        <f>IF(AN$3=0,0,INDEX(Sheet1!RawDataCols,$C163,AN$5)*$R163)</f>
        <v>0</v>
      </c>
      <c r="AO163" s="3">
        <f>IF(AO$3=0,0,INDEX(Sheet1!RawDataCols,$C163,AO$5)*$R163)</f>
        <v>-2.89</v>
      </c>
      <c r="AP163" s="3">
        <f>IF(AP$3=0,0,INDEX(Sheet1!RawDataCols,$C163,AP$5)*$R163)</f>
        <v>0</v>
      </c>
      <c r="AQ163" s="3">
        <f>IF(AQ$3=0,0,INDEX(Sheet1!RawDataCols,$C163,AQ$5)*$R163)</f>
        <v>0</v>
      </c>
      <c r="AR163" s="3">
        <f>IF(AR$3=0,0,INDEX(Sheet1!RawDataCols,$C163,AR$5)*$R163)</f>
        <v>0</v>
      </c>
      <c r="AS163" s="3">
        <f>IF(AS$3=0,0,INDEX(Sheet1!RawDataCols,$C163,AS$5)*$R163)</f>
        <v>0</v>
      </c>
      <c r="AT163" s="3">
        <f>IF(AT$3=0,0,INDEX(Sheet1!RawDataCols,$C163,AT$5)*$R163)</f>
        <v>0</v>
      </c>
      <c r="AU163" s="3">
        <f>IF(AU$3=0,0,INDEX(Sheet1!RawDataCols,$C163,AU$5)*$R163)</f>
        <v>0</v>
      </c>
      <c r="AV163" s="3">
        <f>IF(AV$3=0,0,INDEX(Sheet1!RawDataCols,$C163,AV$5)*$R163)</f>
        <v>2.89</v>
      </c>
      <c r="AW163" s="3">
        <f>IF(AW$3=0,0,INDEX(Sheet1!RawDataCols,$C163,AW$5)*$R163)</f>
        <v>0</v>
      </c>
      <c r="AX163" s="3">
        <f>IF(AX$3=0,0,INDEX(Sheet1!RawDataCols,$C163,AX$5)*$R163)</f>
        <v>0</v>
      </c>
      <c r="AY163" s="3">
        <f>IF(AY$3=0,0,INDEX(Sheet1!RawDataCols,$C163,AY$5)*$R163)</f>
        <v>-2850</v>
      </c>
      <c r="AZ163" s="3">
        <f>IF(AZ$3=0,0,INDEX(Sheet1!RawDataCols,$C163,AZ$5)*$R163)</f>
        <v>0</v>
      </c>
      <c r="BA163" s="3">
        <f>IF(BA$3=0,0,INDEX(Sheet1!RawDataCols,$C163,BA$5)*$R163)</f>
        <v>0</v>
      </c>
      <c r="BB163" s="3">
        <f>IF(BB$3=0,0,INDEX(Sheet1!RawDataCols,$C163,BB$5)*$R163)</f>
        <v>0</v>
      </c>
      <c r="BC163" s="3">
        <f>IF(BC$3=0,0,INDEX(Sheet1!RawDataCols,$C163,BC$5)*$R163)</f>
        <v>0</v>
      </c>
      <c r="BD163" s="3">
        <f>IF(BD$3=0,0,INDEX(Sheet1!RawDataCols,$C163,BD$5)*$R163)</f>
        <v>7030.86</v>
      </c>
      <c r="BE163" s="3">
        <f>IF(BE$3=0,0,INDEX(Sheet1!RawDataCols,$C163,BE$5)*$R163)</f>
        <v>0</v>
      </c>
      <c r="BF163" s="3">
        <f>IF(BF$3=0,0,INDEX(Sheet1!RawDataCols,$C163,BF$5)*$R163)</f>
        <v>0</v>
      </c>
      <c r="BG163" s="179">
        <f>IF(BG$3=0,0,INDEX(Sheet1!RawDataCols,$C163,BG$5)*$R163)</f>
        <v>7030.86</v>
      </c>
      <c r="BH163" s="33">
        <f t="shared" si="47"/>
        <v>-4.5474735088646412E-13</v>
      </c>
      <c r="BI163" s="33">
        <f t="shared" si="48"/>
        <v>0</v>
      </c>
      <c r="BJ163" s="33">
        <f t="shared" si="49"/>
        <v>9877.9699999999993</v>
      </c>
      <c r="BK163" s="3">
        <f>IF(BK$3=0,0,INDEX(Sheet1!RawDataCols,$C163,BK$5)*$R163)</f>
        <v>0</v>
      </c>
      <c r="BL163" s="3">
        <f>IF(BL$3=0,0,INDEX(Sheet1!RawDataCols,$C163,BL$5)*$R163)</f>
        <v>356.25</v>
      </c>
      <c r="BM163" s="3">
        <f>IF(BM$3=0,0,INDEX(Sheet1!RawDataCols,$C163,BM$5)*$R163)</f>
        <v>0</v>
      </c>
      <c r="BN163" s="3">
        <f>IF(BN$3=0,0,INDEX(Sheet1!RawDataCols,$C163,BN$5)*$R163)</f>
        <v>0</v>
      </c>
      <c r="BO163" s="3">
        <f>IF(BO$3=0,0,INDEX(Sheet1!RawDataCols,$C163,BO$5)*$R163)</f>
        <v>36.321249999999999</v>
      </c>
      <c r="BP163" s="3">
        <f>IF(BP$3=0,0,INDEX(Sheet1!RawDataCols,$C163,BP$5)*$R163)</f>
        <v>2850</v>
      </c>
      <c r="BQ163" s="3">
        <f t="shared" si="50"/>
        <v>5162.66</v>
      </c>
      <c r="BR163" s="3">
        <f t="shared" si="51"/>
        <v>6221.65</v>
      </c>
      <c r="BS163" s="3">
        <f t="shared" si="52"/>
        <v>2847.1099999999997</v>
      </c>
      <c r="BT163" s="3">
        <f t="shared" si="53"/>
        <v>0</v>
      </c>
      <c r="BU163" s="3" t="str">
        <f>INDEX(Sheet1!$BS$2:$BS$1000,MATCH($A163,Sheet1!$A$2:$A$1000,0))</f>
        <v>27</v>
      </c>
      <c r="BV163" s="3">
        <f>INDEX(Sheet1!$BT$2:$BT$1000,MATCH($A163,Sheet1!$A$2:$A$1000,0))</f>
        <v>0</v>
      </c>
    </row>
    <row r="164" spans="1:74" x14ac:dyDescent="0.2">
      <c r="A164" s="269" t="s">
        <v>685</v>
      </c>
      <c r="B164" s="3">
        <f>MATCH($A164,Sheet1!ACCOUNTNO,0)</f>
        <v>195</v>
      </c>
      <c r="C164" s="3">
        <f t="shared" si="44"/>
        <v>195</v>
      </c>
      <c r="D164" s="3" t="str">
        <f>IF(D$3=0,0,INDEX(Sheet1!RawDataCols,$C164,D$5))</f>
        <v>72140G12</v>
      </c>
      <c r="E164" s="3" t="str">
        <f>IF(E$3=0,0,INDEX(Sheet1!RawDataCols,$C164,E$5))</f>
        <v xml:space="preserve">72140          </v>
      </c>
      <c r="F164" s="3" t="str">
        <f>IF(F$3=0,0,INDEX(Sheet1!RawDataCols,$C164,F$5))</f>
        <v xml:space="preserve">G12            </v>
      </c>
      <c r="G164" s="3" t="str">
        <f>IF(G$3=0,0,INDEX(Sheet1!RawDataCols,$C164,G$5))</f>
        <v xml:space="preserve">               </v>
      </c>
      <c r="H164" s="3" t="str">
        <f>IF(H$3=0,0,INDEX(Sheet1!RawDataCols,$C164,H$5))</f>
        <v xml:space="preserve">               </v>
      </c>
      <c r="I164" s="3" t="str">
        <f>IF(I$3=0,0,INDEX(Sheet1!RawDataCols,$C164,I$5))</f>
        <v xml:space="preserve">               </v>
      </c>
      <c r="J164" s="3" t="str">
        <f>IF(J$3=0,0,INDEX(Sheet1!RawDataCols,$C164,J$5))</f>
        <v xml:space="preserve">               </v>
      </c>
      <c r="K164" s="3" t="str">
        <f>IF(K$3=0,0,INDEX(Sheet1!RawDataCols,$C164,K$5))</f>
        <v xml:space="preserve">               </v>
      </c>
      <c r="L164" s="3" t="str">
        <f>IF(L$3=0,0,INDEX(Sheet1!RawDataCols,$C164,L$5))</f>
        <v xml:space="preserve">               </v>
      </c>
      <c r="M164" s="3" t="str">
        <f>IF(M$3=0,0,INDEX(Sheet1!RawDataCols,$C164,M$5))</f>
        <v xml:space="preserve">F012  </v>
      </c>
      <c r="N164" s="3" t="str">
        <f>IF(N$3=0,0,INDEX(Sheet1!RawDataCols,$C164,N$5))</f>
        <v>Old MYOB Deposit - Advertising-TAR</v>
      </c>
      <c r="O164" s="3">
        <f>INDEX(Sheet1!RawDataCols,$C164,O$5)</f>
        <v>28</v>
      </c>
      <c r="P164" s="3" t="str">
        <f>INDEX(Sheet1!RawDataCols,$C164,P$5)</f>
        <v>Current Liabilities</v>
      </c>
      <c r="Q164" s="3" t="str">
        <f>IF(Q$3=0,0,INDEX(Sheet1!RawDataCols,$C164,Q$5))</f>
        <v>B</v>
      </c>
      <c r="R164" s="3">
        <f t="shared" si="45"/>
        <v>-1</v>
      </c>
      <c r="S164" s="3">
        <f t="shared" si="46"/>
        <v>1</v>
      </c>
      <c r="T164" s="3">
        <f>IF(T$3=0,0,INDEX(Sheet1!RawDataCols,$C164,T$5)*$R164)</f>
        <v>24500</v>
      </c>
      <c r="U164" s="3">
        <f>IF(U$3=0,0,INDEX(Sheet1!RawDataCols,$C164,U$5)*$R164)</f>
        <v>0</v>
      </c>
      <c r="V164" s="3">
        <f>IF(V$3=0,0,INDEX(Sheet1!RawDataCols,$C164,V$5)*$R164)</f>
        <v>0</v>
      </c>
      <c r="W164" s="3">
        <f>IF(W$3=0,0,INDEX(Sheet1!RawDataCols,$C164,W$5)*$R164)</f>
        <v>0</v>
      </c>
      <c r="X164" s="3">
        <f>IF(X$3=0,0,INDEX(Sheet1!RawDataCols,$C164,X$5)*$R164)</f>
        <v>0</v>
      </c>
      <c r="Y164" s="3">
        <f>IF(Y$3=0,0,INDEX(Sheet1!RawDataCols,$C164,Y$5)*$R164)</f>
        <v>0</v>
      </c>
      <c r="Z164" s="3">
        <f>IF(Z$3=0,0,INDEX(Sheet1!RawDataCols,$C164,Z$5)*$R164)</f>
        <v>0</v>
      </c>
      <c r="AA164" s="3">
        <f>IF(AA$3=0,0,INDEX(Sheet1!RawDataCols,$C164,AA$5)*$R164)</f>
        <v>0</v>
      </c>
      <c r="AB164" s="3">
        <f>IF(AB$3=0,0,INDEX(Sheet1!RawDataCols,$C164,AB$5)*$R164)</f>
        <v>0</v>
      </c>
      <c r="AC164" s="3">
        <f>IF(AC$3=0,0,INDEX(Sheet1!RawDataCols,$C164,AC$5)*$R164)</f>
        <v>0</v>
      </c>
      <c r="AD164" s="3">
        <f>IF(AD$3=0,0,INDEX(Sheet1!RawDataCols,$C164,AD$5)*$R164)</f>
        <v>0</v>
      </c>
      <c r="AE164" s="3">
        <f>IF(AE$3=0,0,INDEX(Sheet1!RawDataCols,$C164,AE$5)*$R164)</f>
        <v>0</v>
      </c>
      <c r="AF164" s="3">
        <f>IF(AF$3=0,0,INDEX(Sheet1!RawDataCols,$C164,AF$5)*$R164)</f>
        <v>0</v>
      </c>
      <c r="AG164" s="3">
        <f>IF(AG$3=0,0,INDEX(Sheet1!RawDataCols,$C164,AG$5)*$R164)</f>
        <v>0</v>
      </c>
      <c r="AH164" s="3">
        <f>IF(AH$3=0,0,INDEX(Sheet1!RawDataCols,$C164,AH$5)*$R164)</f>
        <v>0</v>
      </c>
      <c r="AI164" s="3">
        <f>IF(AI$3=0,0,INDEX(Sheet1!RawDataCols,$C164,AI$5)*$R164)</f>
        <v>0</v>
      </c>
      <c r="AJ164" s="3">
        <f>IF(AJ$3=0,0,INDEX(Sheet1!RawDataCols,$C164,AJ$5)*$R164)</f>
        <v>-6919</v>
      </c>
      <c r="AK164" s="3">
        <f>IF(AK$3=0,0,INDEX(Sheet1!RawDataCols,$C164,AK$5)*$R164)</f>
        <v>0</v>
      </c>
      <c r="AL164" s="3">
        <f>IF(AL$3=0,0,INDEX(Sheet1!RawDataCols,$C164,AL$5)*$R164)</f>
        <v>16000</v>
      </c>
      <c r="AM164" s="3">
        <f>IF(AM$3=0,0,INDEX(Sheet1!RawDataCols,$C164,AM$5)*$R164)</f>
        <v>-1250</v>
      </c>
      <c r="AN164" s="3">
        <f>IF(AN$3=0,0,INDEX(Sheet1!RawDataCols,$C164,AN$5)*$R164)</f>
        <v>0</v>
      </c>
      <c r="AO164" s="3">
        <f>IF(AO$3=0,0,INDEX(Sheet1!RawDataCols,$C164,AO$5)*$R164)</f>
        <v>0</v>
      </c>
      <c r="AP164" s="3">
        <f>IF(AP$3=0,0,INDEX(Sheet1!RawDataCols,$C164,AP$5)*$R164)</f>
        <v>0</v>
      </c>
      <c r="AQ164" s="3">
        <f>IF(AQ$3=0,0,INDEX(Sheet1!RawDataCols,$C164,AQ$5)*$R164)</f>
        <v>0</v>
      </c>
      <c r="AR164" s="3">
        <f>IF(AR$3=0,0,INDEX(Sheet1!RawDataCols,$C164,AR$5)*$R164)</f>
        <v>0</v>
      </c>
      <c r="AS164" s="3">
        <f>IF(AS$3=0,0,INDEX(Sheet1!RawDataCols,$C164,AS$5)*$R164)</f>
        <v>-16331</v>
      </c>
      <c r="AT164" s="3">
        <f>IF(AT$3=0,0,INDEX(Sheet1!RawDataCols,$C164,AT$5)*$R164)</f>
        <v>0</v>
      </c>
      <c r="AU164" s="3">
        <f>IF(AU$3=0,0,INDEX(Sheet1!RawDataCols,$C164,AU$5)*$R164)</f>
        <v>0</v>
      </c>
      <c r="AV164" s="3">
        <f>IF(AV$3=0,0,INDEX(Sheet1!RawDataCols,$C164,AV$5)*$R164)</f>
        <v>0</v>
      </c>
      <c r="AW164" s="3">
        <f>IF(AW$3=0,0,INDEX(Sheet1!RawDataCols,$C164,AW$5)*$R164)</f>
        <v>0</v>
      </c>
      <c r="AX164" s="3">
        <f>IF(AX$3=0,0,INDEX(Sheet1!RawDataCols,$C164,AX$5)*$R164)</f>
        <v>0</v>
      </c>
      <c r="AY164" s="3">
        <f>IF(AY$3=0,0,INDEX(Sheet1!RawDataCols,$C164,AY$5)*$R164)</f>
        <v>0</v>
      </c>
      <c r="AZ164" s="3">
        <f>IF(AZ$3=0,0,INDEX(Sheet1!RawDataCols,$C164,AZ$5)*$R164)</f>
        <v>0</v>
      </c>
      <c r="BA164" s="3">
        <f>IF(BA$3=0,0,INDEX(Sheet1!RawDataCols,$C164,BA$5)*$R164)</f>
        <v>0</v>
      </c>
      <c r="BB164" s="3">
        <f>IF(BB$3=0,0,INDEX(Sheet1!RawDataCols,$C164,BB$5)*$R164)</f>
        <v>0</v>
      </c>
      <c r="BC164" s="3">
        <f>IF(BC$3=0,0,INDEX(Sheet1!RawDataCols,$C164,BC$5)*$R164)</f>
        <v>0</v>
      </c>
      <c r="BD164" s="3">
        <f>IF(BD$3=0,0,INDEX(Sheet1!RawDataCols,$C164,BD$5)*$R164)</f>
        <v>8500</v>
      </c>
      <c r="BE164" s="3">
        <f>IF(BE$3=0,0,INDEX(Sheet1!RawDataCols,$C164,BE$5)*$R164)</f>
        <v>0</v>
      </c>
      <c r="BF164" s="3">
        <f>IF(BF$3=0,0,INDEX(Sheet1!RawDataCols,$C164,BF$5)*$R164)</f>
        <v>0</v>
      </c>
      <c r="BG164" s="179">
        <f>IF(BG$3=0,0,INDEX(Sheet1!RawDataCols,$C164,BG$5)*$R164)</f>
        <v>8500</v>
      </c>
      <c r="BH164" s="33">
        <f t="shared" si="47"/>
        <v>0</v>
      </c>
      <c r="BI164" s="33">
        <f t="shared" si="48"/>
        <v>0</v>
      </c>
      <c r="BJ164" s="33">
        <f t="shared" si="49"/>
        <v>24500</v>
      </c>
      <c r="BK164" s="3">
        <f>IF(BK$3=0,0,INDEX(Sheet1!RawDataCols,$C164,BK$5)*$R164)</f>
        <v>0</v>
      </c>
      <c r="BL164" s="3">
        <f>IF(BL$3=0,0,INDEX(Sheet1!RawDataCols,$C164,BL$5)*$R164)</f>
        <v>2000</v>
      </c>
      <c r="BM164" s="3">
        <f>IF(BM$3=0,0,INDEX(Sheet1!RawDataCols,$C164,BM$5)*$R164)</f>
        <v>0</v>
      </c>
      <c r="BN164" s="3">
        <f>IF(BN$3=0,0,INDEX(Sheet1!RawDataCols,$C164,BN$5)*$R164)</f>
        <v>0</v>
      </c>
      <c r="BO164" s="3">
        <f>IF(BO$3=0,0,INDEX(Sheet1!RawDataCols,$C164,BO$5)*$R164)</f>
        <v>0</v>
      </c>
      <c r="BP164" s="3">
        <f>IF(BP$3=0,0,INDEX(Sheet1!RawDataCols,$C164,BP$5)*$R164)</f>
        <v>0</v>
      </c>
      <c r="BQ164" s="3">
        <f t="shared" si="50"/>
        <v>24500</v>
      </c>
      <c r="BR164" s="3">
        <f t="shared" si="51"/>
        <v>17581</v>
      </c>
      <c r="BS164" s="3">
        <f t="shared" si="52"/>
        <v>0</v>
      </c>
      <c r="BT164" s="3">
        <f t="shared" si="53"/>
        <v>0</v>
      </c>
      <c r="BU164" s="3" t="str">
        <f>INDEX(Sheet1!$BS$2:$BS$1000,MATCH($A164,Sheet1!$A$2:$A$1000,0))</f>
        <v>27</v>
      </c>
      <c r="BV164" s="3">
        <f>INDEX(Sheet1!$BT$2:$BT$1000,MATCH($A164,Sheet1!$A$2:$A$1000,0))</f>
        <v>0</v>
      </c>
    </row>
    <row r="165" spans="1:74" x14ac:dyDescent="0.2">
      <c r="A165" s="11" t="s">
        <v>686</v>
      </c>
      <c r="B165" s="3">
        <f>MATCH($A165,Sheet1!ACCOUNTNO,0)</f>
        <v>196</v>
      </c>
      <c r="C165" s="3">
        <f t="shared" si="44"/>
        <v>196</v>
      </c>
      <c r="D165" s="3" t="str">
        <f>IF(D$3=0,0,INDEX(Sheet1!RawDataCols,$C165,D$5))</f>
        <v>72140S00</v>
      </c>
      <c r="E165" s="3" t="str">
        <f>IF(E$3=0,0,INDEX(Sheet1!RawDataCols,$C165,E$5))</f>
        <v xml:space="preserve">72140          </v>
      </c>
      <c r="F165" s="3" t="str">
        <f>IF(F$3=0,0,INDEX(Sheet1!RawDataCols,$C165,F$5))</f>
        <v xml:space="preserve">S00            </v>
      </c>
      <c r="G165" s="3" t="str">
        <f>IF(G$3=0,0,INDEX(Sheet1!RawDataCols,$C165,G$5))</f>
        <v xml:space="preserve">               </v>
      </c>
      <c r="H165" s="3" t="str">
        <f>IF(H$3=0,0,INDEX(Sheet1!RawDataCols,$C165,H$5))</f>
        <v xml:space="preserve">               </v>
      </c>
      <c r="I165" s="3" t="str">
        <f>IF(I$3=0,0,INDEX(Sheet1!RawDataCols,$C165,I$5))</f>
        <v xml:space="preserve">               </v>
      </c>
      <c r="J165" s="3" t="str">
        <f>IF(J$3=0,0,INDEX(Sheet1!RawDataCols,$C165,J$5))</f>
        <v xml:space="preserve">               </v>
      </c>
      <c r="K165" s="3" t="str">
        <f>IF(K$3=0,0,INDEX(Sheet1!RawDataCols,$C165,K$5))</f>
        <v xml:space="preserve">               </v>
      </c>
      <c r="L165" s="3" t="str">
        <f>IF(L$3=0,0,INDEX(Sheet1!RawDataCols,$C165,L$5))</f>
        <v xml:space="preserve">               </v>
      </c>
      <c r="M165" s="3" t="str">
        <f>IF(M$3=0,0,INDEX(Sheet1!RawDataCols,$C165,M$5))</f>
        <v xml:space="preserve">F012  </v>
      </c>
      <c r="N165" s="3" t="str">
        <f>IF(N$3=0,0,INDEX(Sheet1!RawDataCols,$C165,N$5))</f>
        <v>Advance Deposits</v>
      </c>
      <c r="O165" s="3">
        <f>INDEX(Sheet1!RawDataCols,$C165,O$5)</f>
        <v>28</v>
      </c>
      <c r="P165" s="3" t="str">
        <f>INDEX(Sheet1!RawDataCols,$C165,P$5)</f>
        <v>Current Liabilities</v>
      </c>
      <c r="Q165" s="3" t="str">
        <f>IF(Q$3=0,0,INDEX(Sheet1!RawDataCols,$C165,Q$5))</f>
        <v>B</v>
      </c>
      <c r="R165" s="3">
        <f t="shared" si="45"/>
        <v>-1</v>
      </c>
      <c r="S165" s="3">
        <f t="shared" si="46"/>
        <v>1</v>
      </c>
      <c r="T165" s="3">
        <f>IF(T$3=0,0,INDEX(Sheet1!RawDataCols,$C165,T$5)*$R165)</f>
        <v>52910</v>
      </c>
      <c r="U165" s="3">
        <f>IF(U$3=0,0,INDEX(Sheet1!RawDataCols,$C165,U$5)*$R165)</f>
        <v>7150</v>
      </c>
      <c r="V165" s="3">
        <f>IF(V$3=0,0,INDEX(Sheet1!RawDataCols,$C165,V$5)*$R165)</f>
        <v>0</v>
      </c>
      <c r="W165" s="3">
        <f>IF(W$3=0,0,INDEX(Sheet1!RawDataCols,$C165,W$5)*$R165)</f>
        <v>47999.6</v>
      </c>
      <c r="X165" s="3">
        <f>IF(X$3=0,0,INDEX(Sheet1!RawDataCols,$C165,X$5)*$R165)</f>
        <v>1100</v>
      </c>
      <c r="Y165" s="3">
        <f>IF(Y$3=0,0,INDEX(Sheet1!RawDataCols,$C165,Y$5)*$R165)</f>
        <v>0</v>
      </c>
      <c r="Z165" s="3">
        <f>IF(Z$3=0,0,INDEX(Sheet1!RawDataCols,$C165,Z$5)*$R165)</f>
        <v>-46679.6</v>
      </c>
      <c r="AA165" s="3">
        <f>IF(AA$3=0,0,INDEX(Sheet1!RawDataCols,$C165,AA$5)*$R165)</f>
        <v>-15235</v>
      </c>
      <c r="AB165" s="3">
        <f>IF(AB$3=0,0,INDEX(Sheet1!RawDataCols,$C165,AB$5)*$R165)</f>
        <v>0</v>
      </c>
      <c r="AC165" s="3">
        <f>IF(AC$3=0,0,INDEX(Sheet1!RawDataCols,$C165,AC$5)*$R165)</f>
        <v>3575</v>
      </c>
      <c r="AD165" s="3">
        <f>IF(AD$3=0,0,INDEX(Sheet1!RawDataCols,$C165,AD$5)*$R165)</f>
        <v>-3410</v>
      </c>
      <c r="AE165" s="3">
        <f>IF(AE$3=0,0,INDEX(Sheet1!RawDataCols,$C165,AE$5)*$R165)</f>
        <v>0</v>
      </c>
      <c r="AF165" s="3">
        <f>IF(AF$3=0,0,INDEX(Sheet1!RawDataCols,$C165,AF$5)*$R165)</f>
        <v>-4895</v>
      </c>
      <c r="AG165" s="3">
        <f>IF(AG$3=0,0,INDEX(Sheet1!RawDataCols,$C165,AG$5)*$R165)</f>
        <v>-510.62</v>
      </c>
      <c r="AH165" s="3">
        <f>IF(AH$3=0,0,INDEX(Sheet1!RawDataCols,$C165,AH$5)*$R165)</f>
        <v>0</v>
      </c>
      <c r="AI165" s="3">
        <f>IF(AI$3=0,0,INDEX(Sheet1!RawDataCols,$C165,AI$5)*$R165)</f>
        <v>-1650</v>
      </c>
      <c r="AJ165" s="3">
        <f>IF(AJ$3=0,0,INDEX(Sheet1!RawDataCols,$C165,AJ$5)*$R165)</f>
        <v>-3410</v>
      </c>
      <c r="AK165" s="3">
        <f>IF(AK$3=0,0,INDEX(Sheet1!RawDataCols,$C165,AK$5)*$R165)</f>
        <v>0</v>
      </c>
      <c r="AL165" s="3">
        <f>IF(AL$3=0,0,INDEX(Sheet1!RawDataCols,$C165,AL$5)*$R165)</f>
        <v>4690</v>
      </c>
      <c r="AM165" s="3">
        <f>IF(AM$3=0,0,INDEX(Sheet1!RawDataCols,$C165,AM$5)*$R165)</f>
        <v>610</v>
      </c>
      <c r="AN165" s="3">
        <f>IF(AN$3=0,0,INDEX(Sheet1!RawDataCols,$C165,AN$5)*$R165)</f>
        <v>0</v>
      </c>
      <c r="AO165" s="3">
        <f>IF(AO$3=0,0,INDEX(Sheet1!RawDataCols,$C165,AO$5)*$R165)</f>
        <v>8265</v>
      </c>
      <c r="AP165" s="3">
        <f>IF(AP$3=0,0,INDEX(Sheet1!RawDataCols,$C165,AP$5)*$R165)</f>
        <v>14148</v>
      </c>
      <c r="AQ165" s="3">
        <f>IF(AQ$3=0,0,INDEX(Sheet1!RawDataCols,$C165,AQ$5)*$R165)</f>
        <v>0</v>
      </c>
      <c r="AR165" s="3">
        <f>IF(AR$3=0,0,INDEX(Sheet1!RawDataCols,$C165,AR$5)*$R165)</f>
        <v>33696.300000000003</v>
      </c>
      <c r="AS165" s="3">
        <f>IF(AS$3=0,0,INDEX(Sheet1!RawDataCols,$C165,AS$5)*$R165)</f>
        <v>-44183</v>
      </c>
      <c r="AT165" s="3">
        <f>IF(AT$3=0,0,INDEX(Sheet1!RawDataCols,$C165,AT$5)*$R165)</f>
        <v>0</v>
      </c>
      <c r="AU165" s="3">
        <f>IF(AU$3=0,0,INDEX(Sheet1!RawDataCols,$C165,AU$5)*$R165)</f>
        <v>56704.7</v>
      </c>
      <c r="AV165" s="3">
        <f>IF(AV$3=0,0,INDEX(Sheet1!RawDataCols,$C165,AV$5)*$R165)</f>
        <v>-7150</v>
      </c>
      <c r="AW165" s="3">
        <f>IF(AW$3=0,0,INDEX(Sheet1!RawDataCols,$C165,AW$5)*$R165)</f>
        <v>0</v>
      </c>
      <c r="AX165" s="3">
        <f>IF(AX$3=0,0,INDEX(Sheet1!RawDataCols,$C165,AX$5)*$R165)</f>
        <v>18915</v>
      </c>
      <c r="AY165" s="3">
        <f>IF(AY$3=0,0,INDEX(Sheet1!RawDataCols,$C165,AY$5)*$R165)</f>
        <v>-1430</v>
      </c>
      <c r="AZ165" s="3">
        <f>IF(AZ$3=0,0,INDEX(Sheet1!RawDataCols,$C165,AZ$5)*$R165)</f>
        <v>0</v>
      </c>
      <c r="BA165" s="3">
        <f>IF(BA$3=0,0,INDEX(Sheet1!RawDataCols,$C165,BA$5)*$R165)</f>
        <v>12100</v>
      </c>
      <c r="BB165" s="3">
        <f>IF(BB$3=0,0,INDEX(Sheet1!RawDataCols,$C165,BB$5)*$R165)</f>
        <v>-589.38</v>
      </c>
      <c r="BC165" s="3">
        <f>IF(BC$3=0,0,INDEX(Sheet1!RawDataCols,$C165,BC$5)*$R165)</f>
        <v>0</v>
      </c>
      <c r="BD165" s="3">
        <f>IF(BD$3=0,0,INDEX(Sheet1!RawDataCols,$C165,BD$5)*$R165)</f>
        <v>-81461</v>
      </c>
      <c r="BE165" s="3">
        <f>IF(BE$3=0,0,INDEX(Sheet1!RawDataCols,$C165,BE$5)*$R165)</f>
        <v>-589.38</v>
      </c>
      <c r="BF165" s="3">
        <f>IF(BF$3=0,0,INDEX(Sheet1!RawDataCols,$C165,BF$5)*$R165)</f>
        <v>0</v>
      </c>
      <c r="BG165" s="179">
        <f>IF(BG$3=0,0,INDEX(Sheet1!RawDataCols,$C165,BG$5)*$R165)</f>
        <v>-81461</v>
      </c>
      <c r="BH165" s="33">
        <f t="shared" si="47"/>
        <v>-2.6147972675971687E-12</v>
      </c>
      <c r="BI165" s="33">
        <f t="shared" si="48"/>
        <v>0</v>
      </c>
      <c r="BJ165" s="33">
        <f t="shared" si="49"/>
        <v>52910</v>
      </c>
      <c r="BK165" s="3">
        <f>IF(BK$3=0,0,INDEX(Sheet1!RawDataCols,$C165,BK$5)*$R165)</f>
        <v>0</v>
      </c>
      <c r="BL165" s="3">
        <f>IF(BL$3=0,0,INDEX(Sheet1!RawDataCols,$C165,BL$5)*$R165)</f>
        <v>586.25</v>
      </c>
      <c r="BM165" s="3">
        <f>IF(BM$3=0,0,INDEX(Sheet1!RawDataCols,$C165,BM$5)*$R165)</f>
        <v>451.82499999999999</v>
      </c>
      <c r="BN165" s="3">
        <f>IF(BN$3=0,0,INDEX(Sheet1!RawDataCols,$C165,BN$5)*$R165)</f>
        <v>1014.29125</v>
      </c>
      <c r="BO165" s="3">
        <f>IF(BO$3=0,0,INDEX(Sheet1!RawDataCols,$C165,BO$5)*$R165)</f>
        <v>2454.625</v>
      </c>
      <c r="BP165" s="3">
        <f>IF(BP$3=0,0,INDEX(Sheet1!RawDataCols,$C165,BP$5)*$R165)</f>
        <v>1650</v>
      </c>
      <c r="BQ165" s="3">
        <f t="shared" si="50"/>
        <v>45925</v>
      </c>
      <c r="BR165" s="3">
        <f t="shared" si="51"/>
        <v>38594.379999999997</v>
      </c>
      <c r="BS165" s="3">
        <f t="shared" si="52"/>
        <v>9169.3799999999974</v>
      </c>
      <c r="BT165" s="3">
        <f t="shared" si="53"/>
        <v>0</v>
      </c>
      <c r="BU165" s="3" t="str">
        <f>INDEX(Sheet1!$BS$2:$BS$1000,MATCH($A165,Sheet1!$A$2:$A$1000,0))</f>
        <v>27</v>
      </c>
      <c r="BV165" s="3">
        <f>INDEX(Sheet1!$BT$2:$BT$1000,MATCH($A165,Sheet1!$A$2:$A$1000,0))</f>
        <v>0</v>
      </c>
    </row>
    <row r="166" spans="1:74" x14ac:dyDescent="0.2">
      <c r="A166" s="11" t="s">
        <v>451</v>
      </c>
      <c r="B166" s="3">
        <f>MATCH($A166,Sheet1!ACCOUNTNO,0)</f>
        <v>197</v>
      </c>
      <c r="C166" s="3">
        <f t="shared" si="44"/>
        <v>197</v>
      </c>
      <c r="D166" s="3" t="str">
        <f>IF(D$3=0,0,INDEX(Sheet1!RawDataCols,$C166,D$5))</f>
        <v>74100G05</v>
      </c>
      <c r="E166" s="3" t="str">
        <f>IF(E$3=0,0,INDEX(Sheet1!RawDataCols,$C166,E$5))</f>
        <v xml:space="preserve">74100          </v>
      </c>
      <c r="F166" s="3" t="str">
        <f>IF(F$3=0,0,INDEX(Sheet1!RawDataCols,$C166,F$5))</f>
        <v xml:space="preserve">G05            </v>
      </c>
      <c r="G166" s="3" t="str">
        <f>IF(G$3=0,0,INDEX(Sheet1!RawDataCols,$C166,G$5))</f>
        <v xml:space="preserve">               </v>
      </c>
      <c r="H166" s="3" t="str">
        <f>IF(H$3=0,0,INDEX(Sheet1!RawDataCols,$C166,H$5))</f>
        <v xml:space="preserve">               </v>
      </c>
      <c r="I166" s="3" t="str">
        <f>IF(I$3=0,0,INDEX(Sheet1!RawDataCols,$C166,I$5))</f>
        <v xml:space="preserve">               </v>
      </c>
      <c r="J166" s="3" t="str">
        <f>IF(J$3=0,0,INDEX(Sheet1!RawDataCols,$C166,J$5))</f>
        <v xml:space="preserve">               </v>
      </c>
      <c r="K166" s="3" t="str">
        <f>IF(K$3=0,0,INDEX(Sheet1!RawDataCols,$C166,K$5))</f>
        <v xml:space="preserve">               </v>
      </c>
      <c r="L166" s="3" t="str">
        <f>IF(L$3=0,0,INDEX(Sheet1!RawDataCols,$C166,L$5))</f>
        <v xml:space="preserve">               </v>
      </c>
      <c r="M166" s="3" t="str">
        <f>IF(M$3=0,0,INDEX(Sheet1!RawDataCols,$C166,M$5))</f>
        <v xml:space="preserve">F012  </v>
      </c>
      <c r="N166" s="3" t="str">
        <f>IF(N$3=0,0,INDEX(Sheet1!RawDataCols,$C166,N$5))</f>
        <v>Intercompany-GBLT</v>
      </c>
      <c r="O166" s="3">
        <f>INDEX(Sheet1!RawDataCols,$C166,O$5)</f>
        <v>28</v>
      </c>
      <c r="P166" s="3" t="str">
        <f>INDEX(Sheet1!RawDataCols,$C166,P$5)</f>
        <v>Current Liabilities</v>
      </c>
      <c r="Q166" s="3" t="str">
        <f>IF(Q$3=0,0,INDEX(Sheet1!RawDataCols,$C166,Q$5))</f>
        <v>B</v>
      </c>
      <c r="R166" s="3">
        <f t="shared" si="45"/>
        <v>-1</v>
      </c>
      <c r="S166" s="3">
        <f t="shared" si="46"/>
        <v>1</v>
      </c>
      <c r="T166" s="3">
        <f>IF(T$3=0,0,INDEX(Sheet1!RawDataCols,$C166,T$5)*$R166)</f>
        <v>5982127.3799999999</v>
      </c>
      <c r="U166" s="3">
        <f>IF(U$3=0,0,INDEX(Sheet1!RawDataCols,$C166,U$5)*$R166)</f>
        <v>2291.5100000000002</v>
      </c>
      <c r="V166" s="3">
        <f>IF(V$3=0,0,INDEX(Sheet1!RawDataCols,$C166,V$5)*$R166)</f>
        <v>0</v>
      </c>
      <c r="W166" s="3">
        <f>IF(W$3=0,0,INDEX(Sheet1!RawDataCols,$C166,W$5)*$R166)</f>
        <v>1011.79</v>
      </c>
      <c r="X166" s="3">
        <f>IF(X$3=0,0,INDEX(Sheet1!RawDataCols,$C166,X$5)*$R166)</f>
        <v>1813.07</v>
      </c>
      <c r="Y166" s="3">
        <f>IF(Y$3=0,0,INDEX(Sheet1!RawDataCols,$C166,Y$5)*$R166)</f>
        <v>0</v>
      </c>
      <c r="Z166" s="3">
        <f>IF(Z$3=0,0,INDEX(Sheet1!RawDataCols,$C166,Z$5)*$R166)</f>
        <v>34582.58</v>
      </c>
      <c r="AA166" s="3">
        <f>IF(AA$3=0,0,INDEX(Sheet1!RawDataCols,$C166,AA$5)*$R166)</f>
        <v>2521.87</v>
      </c>
      <c r="AB166" s="3">
        <f>IF(AB$3=0,0,INDEX(Sheet1!RawDataCols,$C166,AB$5)*$R166)</f>
        <v>0</v>
      </c>
      <c r="AC166" s="3">
        <f>IF(AC$3=0,0,INDEX(Sheet1!RawDataCols,$C166,AC$5)*$R166)</f>
        <v>2917.23</v>
      </c>
      <c r="AD166" s="3">
        <f>IF(AD$3=0,0,INDEX(Sheet1!RawDataCols,$C166,AD$5)*$R166)</f>
        <v>2717.09</v>
      </c>
      <c r="AE166" s="3">
        <f>IF(AE$3=0,0,INDEX(Sheet1!RawDataCols,$C166,AE$5)*$R166)</f>
        <v>0</v>
      </c>
      <c r="AF166" s="3">
        <f>IF(AF$3=0,0,INDEX(Sheet1!RawDataCols,$C166,AF$5)*$R166)</f>
        <v>1903.49</v>
      </c>
      <c r="AG166" s="3">
        <f>IF(AG$3=0,0,INDEX(Sheet1!RawDataCols,$C166,AG$5)*$R166)</f>
        <v>2744.62</v>
      </c>
      <c r="AH166" s="3">
        <f>IF(AH$3=0,0,INDEX(Sheet1!RawDataCols,$C166,AH$5)*$R166)</f>
        <v>0</v>
      </c>
      <c r="AI166" s="3">
        <f>IF(AI$3=0,0,INDEX(Sheet1!RawDataCols,$C166,AI$5)*$R166)</f>
        <v>1863.78</v>
      </c>
      <c r="AJ166" s="3">
        <f>IF(AJ$3=0,0,INDEX(Sheet1!RawDataCols,$C166,AJ$5)*$R166)</f>
        <v>-16845.52</v>
      </c>
      <c r="AK166" s="3">
        <f>IF(AK$3=0,0,INDEX(Sheet1!RawDataCols,$C166,AK$5)*$R166)</f>
        <v>0</v>
      </c>
      <c r="AL166" s="3">
        <f>IF(AL$3=0,0,INDEX(Sheet1!RawDataCols,$C166,AL$5)*$R166)</f>
        <v>81205.97</v>
      </c>
      <c r="AM166" s="3">
        <f>IF(AM$3=0,0,INDEX(Sheet1!RawDataCols,$C166,AM$5)*$R166)</f>
        <v>3848.24</v>
      </c>
      <c r="AN166" s="3">
        <f>IF(AN$3=0,0,INDEX(Sheet1!RawDataCols,$C166,AN$5)*$R166)</f>
        <v>0</v>
      </c>
      <c r="AO166" s="3">
        <f>IF(AO$3=0,0,INDEX(Sheet1!RawDataCols,$C166,AO$5)*$R166)</f>
        <v>2012.23</v>
      </c>
      <c r="AP166" s="3">
        <f>IF(AP$3=0,0,INDEX(Sheet1!RawDataCols,$C166,AP$5)*$R166)</f>
        <v>2489.02</v>
      </c>
      <c r="AQ166" s="3">
        <f>IF(AQ$3=0,0,INDEX(Sheet1!RawDataCols,$C166,AQ$5)*$R166)</f>
        <v>0</v>
      </c>
      <c r="AR166" s="3">
        <f>IF(AR$3=0,0,INDEX(Sheet1!RawDataCols,$C166,AR$5)*$R166)</f>
        <v>2128.9899999999998</v>
      </c>
      <c r="AS166" s="3">
        <f>IF(AS$3=0,0,INDEX(Sheet1!RawDataCols,$C166,AS$5)*$R166)</f>
        <v>152335.87</v>
      </c>
      <c r="AT166" s="3">
        <f>IF(AT$3=0,0,INDEX(Sheet1!RawDataCols,$C166,AT$5)*$R166)</f>
        <v>0</v>
      </c>
      <c r="AU166" s="3">
        <f>IF(AU$3=0,0,INDEX(Sheet1!RawDataCols,$C166,AU$5)*$R166)</f>
        <v>2009.12</v>
      </c>
      <c r="AV166" s="3">
        <f>IF(AV$3=0,0,INDEX(Sheet1!RawDataCols,$C166,AV$5)*$R166)</f>
        <v>51671.14</v>
      </c>
      <c r="AW166" s="3">
        <f>IF(AW$3=0,0,INDEX(Sheet1!RawDataCols,$C166,AW$5)*$R166)</f>
        <v>0</v>
      </c>
      <c r="AX166" s="3">
        <f>IF(AX$3=0,0,INDEX(Sheet1!RawDataCols,$C166,AX$5)*$R166)</f>
        <v>7947.36</v>
      </c>
      <c r="AY166" s="3">
        <f>IF(AY$3=0,0,INDEX(Sheet1!RawDataCols,$C166,AY$5)*$R166)</f>
        <v>25974.51</v>
      </c>
      <c r="AZ166" s="3">
        <f>IF(AZ$3=0,0,INDEX(Sheet1!RawDataCols,$C166,AZ$5)*$R166)</f>
        <v>0</v>
      </c>
      <c r="BA166" s="3">
        <f>IF(BA$3=0,0,INDEX(Sheet1!RawDataCols,$C166,BA$5)*$R166)</f>
        <v>8857.33</v>
      </c>
      <c r="BB166" s="3">
        <f>IF(BB$3=0,0,INDEX(Sheet1!RawDataCols,$C166,BB$5)*$R166)</f>
        <v>-48995.13</v>
      </c>
      <c r="BC166" s="3">
        <f>IF(BC$3=0,0,INDEX(Sheet1!RawDataCols,$C166,BC$5)*$R166)</f>
        <v>0</v>
      </c>
      <c r="BD166" s="3">
        <f>IF(BD$3=0,0,INDEX(Sheet1!RawDataCols,$C166,BD$5)*$R166)</f>
        <v>2002.3</v>
      </c>
      <c r="BE166" s="3">
        <f>IF(BE$3=0,0,INDEX(Sheet1!RawDataCols,$C166,BE$5)*$R166)</f>
        <v>-48995.13</v>
      </c>
      <c r="BF166" s="3">
        <f>IF(BF$3=0,0,INDEX(Sheet1!RawDataCols,$C166,BF$5)*$R166)</f>
        <v>0</v>
      </c>
      <c r="BG166" s="179">
        <f>IF(BG$3=0,0,INDEX(Sheet1!RawDataCols,$C166,BG$5)*$R166)</f>
        <v>2002.3</v>
      </c>
      <c r="BH166" s="33">
        <f t="shared" si="47"/>
        <v>6164693.6699999999</v>
      </c>
      <c r="BI166" s="33">
        <f t="shared" si="48"/>
        <v>0</v>
      </c>
      <c r="BJ166" s="33">
        <f t="shared" si="49"/>
        <v>5982127.3799999999</v>
      </c>
      <c r="BK166" s="3">
        <f>IF(BK$3=0,0,INDEX(Sheet1!RawDataCols,$C166,BK$5)*$R166)</f>
        <v>0</v>
      </c>
      <c r="BL166" s="3">
        <f>IF(BL$3=0,0,INDEX(Sheet1!RawDataCols,$C166,BL$5)*$R166)</f>
        <v>744646.25624999998</v>
      </c>
      <c r="BM166" s="3">
        <f>IF(BM$3=0,0,INDEX(Sheet1!RawDataCols,$C166,BM$5)*$R166)</f>
        <v>725081.86624999996</v>
      </c>
      <c r="BN166" s="3">
        <f>IF(BN$3=0,0,INDEX(Sheet1!RawDataCols,$C166,BN$5)*$R166)</f>
        <v>676241.58374999999</v>
      </c>
      <c r="BO166" s="3">
        <f>IF(BO$3=0,0,INDEX(Sheet1!RawDataCols,$C166,BO$5)*$R166)</f>
        <v>676101.41874999995</v>
      </c>
      <c r="BP166" s="3">
        <f>IF(BP$3=0,0,INDEX(Sheet1!RawDataCols,$C166,BP$5)*$R166)</f>
        <v>5833685.21</v>
      </c>
      <c r="BQ166" s="3">
        <f t="shared" si="50"/>
        <v>5988753.8300000001</v>
      </c>
      <c r="BR166" s="3">
        <f t="shared" si="51"/>
        <v>5977370.0200000005</v>
      </c>
      <c r="BS166" s="3">
        <f t="shared" si="52"/>
        <v>6136043.1500000004</v>
      </c>
      <c r="BT166" s="3">
        <f t="shared" si="53"/>
        <v>6164693.6699999999</v>
      </c>
      <c r="BU166" s="3" t="str">
        <f>INDEX(Sheet1!$BS$2:$BS$1000,MATCH($A166,Sheet1!$A$2:$A$1000,0))</f>
        <v>30</v>
      </c>
      <c r="BV166" s="3">
        <f>INDEX(Sheet1!$BT$2:$BT$1000,MATCH($A166,Sheet1!$A$2:$A$1000,0))</f>
        <v>-6164693.6699999999</v>
      </c>
    </row>
    <row r="167" spans="1:74" x14ac:dyDescent="0.2">
      <c r="A167" s="11" t="s">
        <v>509</v>
      </c>
      <c r="B167" s="3">
        <f>MATCH($A167,Sheet1!ACCOUNTNO,0)</f>
        <v>198</v>
      </c>
      <c r="C167" s="3">
        <f t="shared" si="44"/>
        <v>198</v>
      </c>
      <c r="D167" s="3" t="str">
        <f>IF(D$3=0,0,INDEX(Sheet1!RawDataCols,$C167,D$5))</f>
        <v>74100G07</v>
      </c>
      <c r="E167" s="3" t="str">
        <f>IF(E$3=0,0,INDEX(Sheet1!RawDataCols,$C167,E$5))</f>
        <v xml:space="preserve">74100          </v>
      </c>
      <c r="F167" s="3" t="str">
        <f>IF(F$3=0,0,INDEX(Sheet1!RawDataCols,$C167,F$5))</f>
        <v xml:space="preserve">G07            </v>
      </c>
      <c r="G167" s="3" t="str">
        <f>IF(G$3=0,0,INDEX(Sheet1!RawDataCols,$C167,G$5))</f>
        <v xml:space="preserve">               </v>
      </c>
      <c r="H167" s="3" t="str">
        <f>IF(H$3=0,0,INDEX(Sheet1!RawDataCols,$C167,H$5))</f>
        <v xml:space="preserve">               </v>
      </c>
      <c r="I167" s="3" t="str">
        <f>IF(I$3=0,0,INDEX(Sheet1!RawDataCols,$C167,I$5))</f>
        <v xml:space="preserve">               </v>
      </c>
      <c r="J167" s="3" t="str">
        <f>IF(J$3=0,0,INDEX(Sheet1!RawDataCols,$C167,J$5))</f>
        <v xml:space="preserve">               </v>
      </c>
      <c r="K167" s="3" t="str">
        <f>IF(K$3=0,0,INDEX(Sheet1!RawDataCols,$C167,K$5))</f>
        <v xml:space="preserve">               </v>
      </c>
      <c r="L167" s="3" t="str">
        <f>IF(L$3=0,0,INDEX(Sheet1!RawDataCols,$C167,L$5))</f>
        <v xml:space="preserve">               </v>
      </c>
      <c r="M167" s="3" t="str">
        <f>IF(M$3=0,0,INDEX(Sheet1!RawDataCols,$C167,M$5))</f>
        <v xml:space="preserve">F012  </v>
      </c>
      <c r="N167" s="3" t="str">
        <f>IF(N$3=0,0,INDEX(Sheet1!RawDataCols,$C167,N$5))</f>
        <v>Intercompany-GPM</v>
      </c>
      <c r="O167" s="3">
        <f>INDEX(Sheet1!RawDataCols,$C167,O$5)</f>
        <v>28</v>
      </c>
      <c r="P167" s="3" t="str">
        <f>INDEX(Sheet1!RawDataCols,$C167,P$5)</f>
        <v>Current Liabilities</v>
      </c>
      <c r="Q167" s="3" t="str">
        <f>IF(Q$3=0,0,INDEX(Sheet1!RawDataCols,$C167,Q$5))</f>
        <v>B</v>
      </c>
      <c r="R167" s="3">
        <f t="shared" si="45"/>
        <v>-1</v>
      </c>
      <c r="S167" s="3">
        <f t="shared" si="46"/>
        <v>1</v>
      </c>
      <c r="T167" s="3">
        <f>IF(T$3=0,0,INDEX(Sheet1!RawDataCols,$C167,T$5)*$R167)</f>
        <v>75000</v>
      </c>
      <c r="U167" s="3">
        <f>IF(U$3=0,0,INDEX(Sheet1!RawDataCols,$C167,U$5)*$R167)</f>
        <v>0</v>
      </c>
      <c r="V167" s="3">
        <f>IF(V$3=0,0,INDEX(Sheet1!RawDataCols,$C167,V$5)*$R167)</f>
        <v>0</v>
      </c>
      <c r="W167" s="3">
        <f>IF(W$3=0,0,INDEX(Sheet1!RawDataCols,$C167,W$5)*$R167)</f>
        <v>0</v>
      </c>
      <c r="X167" s="3">
        <f>IF(X$3=0,0,INDEX(Sheet1!RawDataCols,$C167,X$5)*$R167)</f>
        <v>0</v>
      </c>
      <c r="Y167" s="3">
        <f>IF(Y$3=0,0,INDEX(Sheet1!RawDataCols,$C167,Y$5)*$R167)</f>
        <v>0</v>
      </c>
      <c r="Z167" s="3">
        <f>IF(Z$3=0,0,INDEX(Sheet1!RawDataCols,$C167,Z$5)*$R167)</f>
        <v>0</v>
      </c>
      <c r="AA167" s="3">
        <f>IF(AA$3=0,0,INDEX(Sheet1!RawDataCols,$C167,AA$5)*$R167)</f>
        <v>0</v>
      </c>
      <c r="AB167" s="3">
        <f>IF(AB$3=0,0,INDEX(Sheet1!RawDataCols,$C167,AB$5)*$R167)</f>
        <v>0</v>
      </c>
      <c r="AC167" s="3">
        <f>IF(AC$3=0,0,INDEX(Sheet1!RawDataCols,$C167,AC$5)*$R167)</f>
        <v>0</v>
      </c>
      <c r="AD167" s="3">
        <f>IF(AD$3=0,0,INDEX(Sheet1!RawDataCols,$C167,AD$5)*$R167)</f>
        <v>0</v>
      </c>
      <c r="AE167" s="3">
        <f>IF(AE$3=0,0,INDEX(Sheet1!RawDataCols,$C167,AE$5)*$R167)</f>
        <v>0</v>
      </c>
      <c r="AF167" s="3">
        <f>IF(AF$3=0,0,INDEX(Sheet1!RawDataCols,$C167,AF$5)*$R167)</f>
        <v>30000</v>
      </c>
      <c r="AG167" s="3">
        <f>IF(AG$3=0,0,INDEX(Sheet1!RawDataCols,$C167,AG$5)*$R167)</f>
        <v>50000</v>
      </c>
      <c r="AH167" s="3">
        <f>IF(AH$3=0,0,INDEX(Sheet1!RawDataCols,$C167,AH$5)*$R167)</f>
        <v>0</v>
      </c>
      <c r="AI167" s="3">
        <f>IF(AI$3=0,0,INDEX(Sheet1!RawDataCols,$C167,AI$5)*$R167)</f>
        <v>0</v>
      </c>
      <c r="AJ167" s="3">
        <f>IF(AJ$3=0,0,INDEX(Sheet1!RawDataCols,$C167,AJ$5)*$R167)</f>
        <v>-125000</v>
      </c>
      <c r="AK167" s="3">
        <f>IF(AK$3=0,0,INDEX(Sheet1!RawDataCols,$C167,AK$5)*$R167)</f>
        <v>0</v>
      </c>
      <c r="AL167" s="3">
        <f>IF(AL$3=0,0,INDEX(Sheet1!RawDataCols,$C167,AL$5)*$R167)</f>
        <v>-80000</v>
      </c>
      <c r="AM167" s="3">
        <f>IF(AM$3=0,0,INDEX(Sheet1!RawDataCols,$C167,AM$5)*$R167)</f>
        <v>0</v>
      </c>
      <c r="AN167" s="3">
        <f>IF(AN$3=0,0,INDEX(Sheet1!RawDataCols,$C167,AN$5)*$R167)</f>
        <v>0</v>
      </c>
      <c r="AO167" s="3">
        <f>IF(AO$3=0,0,INDEX(Sheet1!RawDataCols,$C167,AO$5)*$R167)</f>
        <v>0</v>
      </c>
      <c r="AP167" s="3">
        <f>IF(AP$3=0,0,INDEX(Sheet1!RawDataCols,$C167,AP$5)*$R167)</f>
        <v>0</v>
      </c>
      <c r="AQ167" s="3">
        <f>IF(AQ$3=0,0,INDEX(Sheet1!RawDataCols,$C167,AQ$5)*$R167)</f>
        <v>0</v>
      </c>
      <c r="AR167" s="3">
        <f>IF(AR$3=0,0,INDEX(Sheet1!RawDataCols,$C167,AR$5)*$R167)</f>
        <v>0</v>
      </c>
      <c r="AS167" s="3">
        <f>IF(AS$3=0,0,INDEX(Sheet1!RawDataCols,$C167,AS$5)*$R167)</f>
        <v>0</v>
      </c>
      <c r="AT167" s="3">
        <f>IF(AT$3=0,0,INDEX(Sheet1!RawDataCols,$C167,AT$5)*$R167)</f>
        <v>0</v>
      </c>
      <c r="AU167" s="3">
        <f>IF(AU$3=0,0,INDEX(Sheet1!RawDataCols,$C167,AU$5)*$R167)</f>
        <v>0</v>
      </c>
      <c r="AV167" s="3">
        <f>IF(AV$3=0,0,INDEX(Sheet1!RawDataCols,$C167,AV$5)*$R167)</f>
        <v>0</v>
      </c>
      <c r="AW167" s="3">
        <f>IF(AW$3=0,0,INDEX(Sheet1!RawDataCols,$C167,AW$5)*$R167)</f>
        <v>0</v>
      </c>
      <c r="AX167" s="3">
        <f>IF(AX$3=0,0,INDEX(Sheet1!RawDataCols,$C167,AX$5)*$R167)</f>
        <v>75000</v>
      </c>
      <c r="AY167" s="3">
        <f>IF(AY$3=0,0,INDEX(Sheet1!RawDataCols,$C167,AY$5)*$R167)</f>
        <v>0</v>
      </c>
      <c r="AZ167" s="3">
        <f>IF(AZ$3=0,0,INDEX(Sheet1!RawDataCols,$C167,AZ$5)*$R167)</f>
        <v>0</v>
      </c>
      <c r="BA167" s="3">
        <f>IF(BA$3=0,0,INDEX(Sheet1!RawDataCols,$C167,BA$5)*$R167)</f>
        <v>0</v>
      </c>
      <c r="BB167" s="3">
        <f>IF(BB$3=0,0,INDEX(Sheet1!RawDataCols,$C167,BB$5)*$R167)</f>
        <v>0</v>
      </c>
      <c r="BC167" s="3">
        <f>IF(BC$3=0,0,INDEX(Sheet1!RawDataCols,$C167,BC$5)*$R167)</f>
        <v>0</v>
      </c>
      <c r="BD167" s="3">
        <f>IF(BD$3=0,0,INDEX(Sheet1!RawDataCols,$C167,BD$5)*$R167)</f>
        <v>0</v>
      </c>
      <c r="BE167" s="3">
        <f>IF(BE$3=0,0,INDEX(Sheet1!RawDataCols,$C167,BE$5)*$R167)</f>
        <v>0</v>
      </c>
      <c r="BF167" s="3">
        <f>IF(BF$3=0,0,INDEX(Sheet1!RawDataCols,$C167,BF$5)*$R167)</f>
        <v>0</v>
      </c>
      <c r="BG167" s="179">
        <f>IF(BG$3=0,0,INDEX(Sheet1!RawDataCols,$C167,BG$5)*$R167)</f>
        <v>0</v>
      </c>
      <c r="BH167" s="33">
        <f t="shared" si="47"/>
        <v>0</v>
      </c>
      <c r="BI167" s="33">
        <f t="shared" si="48"/>
        <v>0</v>
      </c>
      <c r="BJ167" s="33">
        <f t="shared" si="49"/>
        <v>75000</v>
      </c>
      <c r="BK167" s="3">
        <f>IF(BK$3=0,0,INDEX(Sheet1!RawDataCols,$C167,BK$5)*$R167)</f>
        <v>0</v>
      </c>
      <c r="BL167" s="3">
        <f>IF(BL$3=0,0,INDEX(Sheet1!RawDataCols,$C167,BL$5)*$R167)</f>
        <v>0</v>
      </c>
      <c r="BM167" s="3">
        <f>IF(BM$3=0,0,INDEX(Sheet1!RawDataCols,$C167,BM$5)*$R167)</f>
        <v>0</v>
      </c>
      <c r="BN167" s="3">
        <f>IF(BN$3=0,0,INDEX(Sheet1!RawDataCols,$C167,BN$5)*$R167)</f>
        <v>43863.467499999999</v>
      </c>
      <c r="BO167" s="3">
        <f>IF(BO$3=0,0,INDEX(Sheet1!RawDataCols,$C167,BO$5)*$R167)</f>
        <v>30113.467499999999</v>
      </c>
      <c r="BP167" s="3">
        <f>IF(BP$3=0,0,INDEX(Sheet1!RawDataCols,$C167,BP$5)*$R167)</f>
        <v>50000</v>
      </c>
      <c r="BQ167" s="3">
        <f t="shared" si="50"/>
        <v>75000</v>
      </c>
      <c r="BR167" s="3">
        <f t="shared" si="51"/>
        <v>0</v>
      </c>
      <c r="BS167" s="3">
        <f t="shared" si="52"/>
        <v>0</v>
      </c>
      <c r="BT167" s="3">
        <f t="shared" si="53"/>
        <v>0</v>
      </c>
      <c r="BU167" s="3" t="str">
        <f>INDEX(Sheet1!$BS$2:$BS$1000,MATCH($A167,Sheet1!$A$2:$A$1000,0))</f>
        <v>30</v>
      </c>
      <c r="BV167" s="3">
        <f>INDEX(Sheet1!$BT$2:$BT$1000,MATCH($A167,Sheet1!$A$2:$A$1000,0))</f>
        <v>0</v>
      </c>
    </row>
    <row r="168" spans="1:74" x14ac:dyDescent="0.2">
      <c r="A168" s="11" t="s">
        <v>687</v>
      </c>
      <c r="B168" s="3">
        <f>MATCH($A168,Sheet1!ACCOUNTNO,0)</f>
        <v>199</v>
      </c>
      <c r="C168" s="3">
        <f t="shared" si="44"/>
        <v>199</v>
      </c>
      <c r="D168" s="3" t="str">
        <f>IF(D$3=0,0,INDEX(Sheet1!RawDataCols,$C168,D$5))</f>
        <v>74100G08</v>
      </c>
      <c r="E168" s="3" t="str">
        <f>IF(E$3=0,0,INDEX(Sheet1!RawDataCols,$C168,E$5))</f>
        <v xml:space="preserve">74100          </v>
      </c>
      <c r="F168" s="3" t="str">
        <f>IF(F$3=0,0,INDEX(Sheet1!RawDataCols,$C168,F$5))</f>
        <v xml:space="preserve">G08            </v>
      </c>
      <c r="G168" s="3" t="str">
        <f>IF(G$3=0,0,INDEX(Sheet1!RawDataCols,$C168,G$5))</f>
        <v xml:space="preserve">               </v>
      </c>
      <c r="H168" s="3" t="str">
        <f>IF(H$3=0,0,INDEX(Sheet1!RawDataCols,$C168,H$5))</f>
        <v xml:space="preserve">               </v>
      </c>
      <c r="I168" s="3" t="str">
        <f>IF(I$3=0,0,INDEX(Sheet1!RawDataCols,$C168,I$5))</f>
        <v xml:space="preserve">               </v>
      </c>
      <c r="J168" s="3" t="str">
        <f>IF(J$3=0,0,INDEX(Sheet1!RawDataCols,$C168,J$5))</f>
        <v xml:space="preserve">               </v>
      </c>
      <c r="K168" s="3" t="str">
        <f>IF(K$3=0,0,INDEX(Sheet1!RawDataCols,$C168,K$5))</f>
        <v xml:space="preserve">               </v>
      </c>
      <c r="L168" s="3" t="str">
        <f>IF(L$3=0,0,INDEX(Sheet1!RawDataCols,$C168,L$5))</f>
        <v xml:space="preserve">               </v>
      </c>
      <c r="M168" s="3" t="str">
        <f>IF(M$3=0,0,INDEX(Sheet1!RawDataCols,$C168,M$5))</f>
        <v xml:space="preserve">F012  </v>
      </c>
      <c r="N168" s="3" t="str">
        <f>IF(N$3=0,0,INDEX(Sheet1!RawDataCols,$C168,N$5))</f>
        <v>Intercompany-OPC</v>
      </c>
      <c r="O168" s="3">
        <f>INDEX(Sheet1!RawDataCols,$C168,O$5)</f>
        <v>28</v>
      </c>
      <c r="P168" s="3" t="str">
        <f>INDEX(Sheet1!RawDataCols,$C168,P$5)</f>
        <v>Current Liabilities</v>
      </c>
      <c r="Q168" s="3" t="str">
        <f>IF(Q$3=0,0,INDEX(Sheet1!RawDataCols,$C168,Q$5))</f>
        <v>B</v>
      </c>
      <c r="R168" s="3">
        <f t="shared" si="45"/>
        <v>-1</v>
      </c>
      <c r="S168" s="3">
        <f t="shared" si="46"/>
        <v>1</v>
      </c>
      <c r="T168" s="3">
        <f>IF(T$3=0,0,INDEX(Sheet1!RawDataCols,$C168,T$5)*$R168)</f>
        <v>0</v>
      </c>
      <c r="U168" s="3">
        <f>IF(U$3=0,0,INDEX(Sheet1!RawDataCols,$C168,U$5)*$R168)</f>
        <v>0</v>
      </c>
      <c r="V168" s="3">
        <f>IF(V$3=0,0,INDEX(Sheet1!RawDataCols,$C168,V$5)*$R168)</f>
        <v>0</v>
      </c>
      <c r="W168" s="3">
        <f>IF(W$3=0,0,INDEX(Sheet1!RawDataCols,$C168,W$5)*$R168)</f>
        <v>0</v>
      </c>
      <c r="X168" s="3">
        <f>IF(X$3=0,0,INDEX(Sheet1!RawDataCols,$C168,X$5)*$R168)</f>
        <v>0</v>
      </c>
      <c r="Y168" s="3">
        <f>IF(Y$3=0,0,INDEX(Sheet1!RawDataCols,$C168,Y$5)*$R168)</f>
        <v>0</v>
      </c>
      <c r="Z168" s="3">
        <f>IF(Z$3=0,0,INDEX(Sheet1!RawDataCols,$C168,Z$5)*$R168)</f>
        <v>-39004.379999999997</v>
      </c>
      <c r="AA168" s="3">
        <f>IF(AA$3=0,0,INDEX(Sheet1!RawDataCols,$C168,AA$5)*$R168)</f>
        <v>0</v>
      </c>
      <c r="AB168" s="3">
        <f>IF(AB$3=0,0,INDEX(Sheet1!RawDataCols,$C168,AB$5)*$R168)</f>
        <v>0</v>
      </c>
      <c r="AC168" s="3">
        <f>IF(AC$3=0,0,INDEX(Sheet1!RawDataCols,$C168,AC$5)*$R168)</f>
        <v>0</v>
      </c>
      <c r="AD168" s="3">
        <f>IF(AD$3=0,0,INDEX(Sheet1!RawDataCols,$C168,AD$5)*$R168)</f>
        <v>0</v>
      </c>
      <c r="AE168" s="3">
        <f>IF(AE$3=0,0,INDEX(Sheet1!RawDataCols,$C168,AE$5)*$R168)</f>
        <v>0</v>
      </c>
      <c r="AF168" s="3">
        <f>IF(AF$3=0,0,INDEX(Sheet1!RawDataCols,$C168,AF$5)*$R168)</f>
        <v>0</v>
      </c>
      <c r="AG168" s="3">
        <f>IF(AG$3=0,0,INDEX(Sheet1!RawDataCols,$C168,AG$5)*$R168)</f>
        <v>0</v>
      </c>
      <c r="AH168" s="3">
        <f>IF(AH$3=0,0,INDEX(Sheet1!RawDataCols,$C168,AH$5)*$R168)</f>
        <v>0</v>
      </c>
      <c r="AI168" s="3">
        <f>IF(AI$3=0,0,INDEX(Sheet1!RawDataCols,$C168,AI$5)*$R168)</f>
        <v>0</v>
      </c>
      <c r="AJ168" s="3">
        <f>IF(AJ$3=0,0,INDEX(Sheet1!RawDataCols,$C168,AJ$5)*$R168)</f>
        <v>0</v>
      </c>
      <c r="AK168" s="3">
        <f>IF(AK$3=0,0,INDEX(Sheet1!RawDataCols,$C168,AK$5)*$R168)</f>
        <v>0</v>
      </c>
      <c r="AL168" s="3">
        <f>IF(AL$3=0,0,INDEX(Sheet1!RawDataCols,$C168,AL$5)*$R168)</f>
        <v>0</v>
      </c>
      <c r="AM168" s="3">
        <f>IF(AM$3=0,0,INDEX(Sheet1!RawDataCols,$C168,AM$5)*$R168)</f>
        <v>0</v>
      </c>
      <c r="AN168" s="3">
        <f>IF(AN$3=0,0,INDEX(Sheet1!RawDataCols,$C168,AN$5)*$R168)</f>
        <v>0</v>
      </c>
      <c r="AO168" s="3">
        <f>IF(AO$3=0,0,INDEX(Sheet1!RawDataCols,$C168,AO$5)*$R168)</f>
        <v>0</v>
      </c>
      <c r="AP168" s="3">
        <f>IF(AP$3=0,0,INDEX(Sheet1!RawDataCols,$C168,AP$5)*$R168)</f>
        <v>0</v>
      </c>
      <c r="AQ168" s="3">
        <f>IF(AQ$3=0,0,INDEX(Sheet1!RawDataCols,$C168,AQ$5)*$R168)</f>
        <v>0</v>
      </c>
      <c r="AR168" s="3">
        <f>IF(AR$3=0,0,INDEX(Sheet1!RawDataCols,$C168,AR$5)*$R168)</f>
        <v>0</v>
      </c>
      <c r="AS168" s="3">
        <f>IF(AS$3=0,0,INDEX(Sheet1!RawDataCols,$C168,AS$5)*$R168)</f>
        <v>0</v>
      </c>
      <c r="AT168" s="3">
        <f>IF(AT$3=0,0,INDEX(Sheet1!RawDataCols,$C168,AT$5)*$R168)</f>
        <v>0</v>
      </c>
      <c r="AU168" s="3">
        <f>IF(AU$3=0,0,INDEX(Sheet1!RawDataCols,$C168,AU$5)*$R168)</f>
        <v>0</v>
      </c>
      <c r="AV168" s="3">
        <f>IF(AV$3=0,0,INDEX(Sheet1!RawDataCols,$C168,AV$5)*$R168)</f>
        <v>0</v>
      </c>
      <c r="AW168" s="3">
        <f>IF(AW$3=0,0,INDEX(Sheet1!RawDataCols,$C168,AW$5)*$R168)</f>
        <v>0</v>
      </c>
      <c r="AX168" s="3">
        <f>IF(AX$3=0,0,INDEX(Sheet1!RawDataCols,$C168,AX$5)*$R168)</f>
        <v>0</v>
      </c>
      <c r="AY168" s="3">
        <f>IF(AY$3=0,0,INDEX(Sheet1!RawDataCols,$C168,AY$5)*$R168)</f>
        <v>0</v>
      </c>
      <c r="AZ168" s="3">
        <f>IF(AZ$3=0,0,INDEX(Sheet1!RawDataCols,$C168,AZ$5)*$R168)</f>
        <v>0</v>
      </c>
      <c r="BA168" s="3">
        <f>IF(BA$3=0,0,INDEX(Sheet1!RawDataCols,$C168,BA$5)*$R168)</f>
        <v>0</v>
      </c>
      <c r="BB168" s="3">
        <f>IF(BB$3=0,0,INDEX(Sheet1!RawDataCols,$C168,BB$5)*$R168)</f>
        <v>0</v>
      </c>
      <c r="BC168" s="3">
        <f>IF(BC$3=0,0,INDEX(Sheet1!RawDataCols,$C168,BC$5)*$R168)</f>
        <v>0</v>
      </c>
      <c r="BD168" s="3">
        <f>IF(BD$3=0,0,INDEX(Sheet1!RawDataCols,$C168,BD$5)*$R168)</f>
        <v>0</v>
      </c>
      <c r="BE168" s="3">
        <f>IF(BE$3=0,0,INDEX(Sheet1!RawDataCols,$C168,BE$5)*$R168)</f>
        <v>0</v>
      </c>
      <c r="BF168" s="3">
        <f>IF(BF$3=0,0,INDEX(Sheet1!RawDataCols,$C168,BF$5)*$R168)</f>
        <v>0</v>
      </c>
      <c r="BG168" s="179">
        <f>IF(BG$3=0,0,INDEX(Sheet1!RawDataCols,$C168,BG$5)*$R168)</f>
        <v>0</v>
      </c>
      <c r="BH168" s="33">
        <f t="shared" si="47"/>
        <v>0</v>
      </c>
      <c r="BI168" s="33">
        <f t="shared" si="48"/>
        <v>0</v>
      </c>
      <c r="BJ168" s="33">
        <f t="shared" si="49"/>
        <v>0</v>
      </c>
      <c r="BK168" s="3">
        <f>IF(BK$3=0,0,INDEX(Sheet1!RawDataCols,$C168,BK$5)*$R168)</f>
        <v>0</v>
      </c>
      <c r="BL168" s="3">
        <f>IF(BL$3=0,0,INDEX(Sheet1!RawDataCols,$C168,BL$5)*$R168)</f>
        <v>0</v>
      </c>
      <c r="BM168" s="3">
        <f>IF(BM$3=0,0,INDEX(Sheet1!RawDataCols,$C168,BM$5)*$R168)</f>
        <v>0</v>
      </c>
      <c r="BN168" s="3">
        <f>IF(BN$3=0,0,INDEX(Sheet1!RawDataCols,$C168,BN$5)*$R168)</f>
        <v>48687.342499999999</v>
      </c>
      <c r="BO168" s="3">
        <f>IF(BO$3=0,0,INDEX(Sheet1!RawDataCols,$C168,BO$5)*$R168)</f>
        <v>41374.182500000003</v>
      </c>
      <c r="BP168" s="3">
        <f>IF(BP$3=0,0,INDEX(Sheet1!RawDataCols,$C168,BP$5)*$R168)</f>
        <v>39004.379999999997</v>
      </c>
      <c r="BQ168" s="3">
        <f t="shared" si="50"/>
        <v>0</v>
      </c>
      <c r="BR168" s="3">
        <f t="shared" si="51"/>
        <v>0</v>
      </c>
      <c r="BS168" s="3">
        <f t="shared" si="52"/>
        <v>0</v>
      </c>
      <c r="BT168" s="3">
        <f t="shared" si="53"/>
        <v>0</v>
      </c>
      <c r="BU168" s="3" t="str">
        <f>INDEX(Sheet1!$BS$2:$BS$1000,MATCH($A168,Sheet1!$A$2:$A$1000,0))</f>
        <v>30</v>
      </c>
      <c r="BV168" s="3">
        <f>INDEX(Sheet1!$BT$2:$BT$1000,MATCH($A168,Sheet1!$A$2:$A$1000,0))</f>
        <v>0</v>
      </c>
    </row>
    <row r="169" spans="1:74" x14ac:dyDescent="0.2">
      <c r="A169" s="269" t="s">
        <v>438</v>
      </c>
      <c r="B169" s="3" t="e">
        <f>MATCH($A169,Sheet1!ACCOUNTNO,0)</f>
        <v>#N/A</v>
      </c>
      <c r="C169" s="3">
        <f t="shared" ref="C169:C174" si="54">IF(ISNA($B169),65000,$B169)</f>
        <v>65000</v>
      </c>
      <c r="D169" s="3">
        <f>IF(D$3=0,0,INDEX(Sheet1!RawDataCols,$C169,D$5))</f>
        <v>0</v>
      </c>
      <c r="E169" s="3">
        <f>IF(E$3=0,0,INDEX(Sheet1!RawDataCols,$C169,E$5))</f>
        <v>0</v>
      </c>
      <c r="F169" s="3">
        <f>IF(F$3=0,0,INDEX(Sheet1!RawDataCols,$C169,F$5))</f>
        <v>0</v>
      </c>
      <c r="G169" s="3">
        <f>IF(G$3=0,0,INDEX(Sheet1!RawDataCols,$C169,G$5))</f>
        <v>0</v>
      </c>
      <c r="H169" s="3">
        <f>IF(H$3=0,0,INDEX(Sheet1!RawDataCols,$C169,H$5))</f>
        <v>0</v>
      </c>
      <c r="I169" s="3">
        <f>IF(I$3=0,0,INDEX(Sheet1!RawDataCols,$C169,I$5))</f>
        <v>0</v>
      </c>
      <c r="J169" s="3">
        <f>IF(J$3=0,0,INDEX(Sheet1!RawDataCols,$C169,J$5))</f>
        <v>0</v>
      </c>
      <c r="K169" s="3">
        <f>IF(K$3=0,0,INDEX(Sheet1!RawDataCols,$C169,K$5))</f>
        <v>0</v>
      </c>
      <c r="L169" s="3">
        <f>IF(L$3=0,0,INDEX(Sheet1!RawDataCols,$C169,L$5))</f>
        <v>0</v>
      </c>
      <c r="M169" s="3">
        <f>IF(M$3=0,0,INDEX(Sheet1!RawDataCols,$C169,M$5))</f>
        <v>0</v>
      </c>
      <c r="N169" s="3">
        <f>IF(N$3=0,0,INDEX(Sheet1!RawDataCols,$C169,N$5))</f>
        <v>0</v>
      </c>
      <c r="O169" s="3">
        <f>INDEX(Sheet1!RawDataCols,$C169,O$5)</f>
        <v>0</v>
      </c>
      <c r="P169" s="3">
        <f>INDEX(Sheet1!RawDataCols,$C169,P$5)</f>
        <v>0</v>
      </c>
      <c r="Q169" s="3">
        <f>IF(Q$3=0,0,INDEX(Sheet1!RawDataCols,$C169,Q$5))</f>
        <v>0</v>
      </c>
      <c r="R169" s="3">
        <f t="shared" ref="R169:R174" si="55">IF(OR(GL_Cat_Code=8,GL_Cat_Code=12,GL_Cat_Code=28,GL_Cat_Code=32,GL_Cat_Code=36,GL_Cat_Code=40),-1,1)</f>
        <v>1</v>
      </c>
      <c r="S169" s="3">
        <f t="shared" ref="S169:S174" si="56">IF(OR(GL_Cat_Code=8,GL_Cat_Code=12,GL_Cat_Code=28,GL_Cat_Code=32,GL_Cat_Code=36,GL_Cat_Code=40),1,-1)</f>
        <v>-1</v>
      </c>
      <c r="T169" s="3">
        <f>IF(T$3=0,0,INDEX(Sheet1!RawDataCols,$C169,T$5)*$R169)</f>
        <v>0</v>
      </c>
      <c r="U169" s="3">
        <f>IF(U$3=0,0,INDEX(Sheet1!RawDataCols,$C169,U$5)*$R169)</f>
        <v>0</v>
      </c>
      <c r="V169" s="3">
        <f>IF(V$3=0,0,INDEX(Sheet1!RawDataCols,$C169,V$5)*$R169)</f>
        <v>0</v>
      </c>
      <c r="W169" s="3">
        <f>IF(W$3=0,0,INDEX(Sheet1!RawDataCols,$C169,W$5)*$R169)</f>
        <v>0</v>
      </c>
      <c r="X169" s="3">
        <f>IF(X$3=0,0,INDEX(Sheet1!RawDataCols,$C169,X$5)*$R169)</f>
        <v>0</v>
      </c>
      <c r="Y169" s="3">
        <f>IF(Y$3=0,0,INDEX(Sheet1!RawDataCols,$C169,Y$5)*$R169)</f>
        <v>0</v>
      </c>
      <c r="Z169" s="3">
        <f>IF(Z$3=0,0,INDEX(Sheet1!RawDataCols,$C169,Z$5)*$R169)</f>
        <v>0</v>
      </c>
      <c r="AA169" s="3">
        <f>IF(AA$3=0,0,INDEX(Sheet1!RawDataCols,$C169,AA$5)*$R169)</f>
        <v>0</v>
      </c>
      <c r="AB169" s="3">
        <f>IF(AB$3=0,0,INDEX(Sheet1!RawDataCols,$C169,AB$5)*$R169)</f>
        <v>0</v>
      </c>
      <c r="AC169" s="3">
        <f>IF(AC$3=0,0,INDEX(Sheet1!RawDataCols,$C169,AC$5)*$R169)</f>
        <v>0</v>
      </c>
      <c r="AD169" s="3">
        <f>IF(AD$3=0,0,INDEX(Sheet1!RawDataCols,$C169,AD$5)*$R169)</f>
        <v>0</v>
      </c>
      <c r="AE169" s="3">
        <f>IF(AE$3=0,0,INDEX(Sheet1!RawDataCols,$C169,AE$5)*$R169)</f>
        <v>0</v>
      </c>
      <c r="AF169" s="3">
        <f>IF(AF$3=0,0,INDEX(Sheet1!RawDataCols,$C169,AF$5)*$R169)</f>
        <v>0</v>
      </c>
      <c r="AG169" s="3">
        <f>IF(AG$3=0,0,INDEX(Sheet1!RawDataCols,$C169,AG$5)*$R169)</f>
        <v>0</v>
      </c>
      <c r="AH169" s="3">
        <f>IF(AH$3=0,0,INDEX(Sheet1!RawDataCols,$C169,AH$5)*$R169)</f>
        <v>0</v>
      </c>
      <c r="AI169" s="3">
        <f>IF(AI$3=0,0,INDEX(Sheet1!RawDataCols,$C169,AI$5)*$R169)</f>
        <v>0</v>
      </c>
      <c r="AJ169" s="3">
        <f>IF(AJ$3=0,0,INDEX(Sheet1!RawDataCols,$C169,AJ$5)*$R169)</f>
        <v>0</v>
      </c>
      <c r="AK169" s="3">
        <f>IF(AK$3=0,0,INDEX(Sheet1!RawDataCols,$C169,AK$5)*$R169)</f>
        <v>0</v>
      </c>
      <c r="AL169" s="3">
        <f>IF(AL$3=0,0,INDEX(Sheet1!RawDataCols,$C169,AL$5)*$R169)</f>
        <v>0</v>
      </c>
      <c r="AM169" s="3">
        <f>IF(AM$3=0,0,INDEX(Sheet1!RawDataCols,$C169,AM$5)*$R169)</f>
        <v>0</v>
      </c>
      <c r="AN169" s="3">
        <f>IF(AN$3=0,0,INDEX(Sheet1!RawDataCols,$C169,AN$5)*$R169)</f>
        <v>0</v>
      </c>
      <c r="AO169" s="3">
        <f>IF(AO$3=0,0,INDEX(Sheet1!RawDataCols,$C169,AO$5)*$R169)</f>
        <v>0</v>
      </c>
      <c r="AP169" s="3">
        <f>IF(AP$3=0,0,INDEX(Sheet1!RawDataCols,$C169,AP$5)*$R169)</f>
        <v>0</v>
      </c>
      <c r="AQ169" s="3">
        <f>IF(AQ$3=0,0,INDEX(Sheet1!RawDataCols,$C169,AQ$5)*$R169)</f>
        <v>0</v>
      </c>
      <c r="AR169" s="3">
        <f>IF(AR$3=0,0,INDEX(Sheet1!RawDataCols,$C169,AR$5)*$R169)</f>
        <v>0</v>
      </c>
      <c r="AS169" s="3">
        <f>IF(AS$3=0,0,INDEX(Sheet1!RawDataCols,$C169,AS$5)*$R169)</f>
        <v>0</v>
      </c>
      <c r="AT169" s="3">
        <f>IF(AT$3=0,0,INDEX(Sheet1!RawDataCols,$C169,AT$5)*$R169)</f>
        <v>0</v>
      </c>
      <c r="AU169" s="3">
        <f>IF(AU$3=0,0,INDEX(Sheet1!RawDataCols,$C169,AU$5)*$R169)</f>
        <v>0</v>
      </c>
      <c r="AV169" s="3">
        <f>IF(AV$3=0,0,INDEX(Sheet1!RawDataCols,$C169,AV$5)*$R169)</f>
        <v>0</v>
      </c>
      <c r="AW169" s="3">
        <f>IF(AW$3=0,0,INDEX(Sheet1!RawDataCols,$C169,AW$5)*$R169)</f>
        <v>0</v>
      </c>
      <c r="AX169" s="3">
        <f>IF(AX$3=0,0,INDEX(Sheet1!RawDataCols,$C169,AX$5)*$R169)</f>
        <v>0</v>
      </c>
      <c r="AY169" s="3">
        <f>IF(AY$3=0,0,INDEX(Sheet1!RawDataCols,$C169,AY$5)*$R169)</f>
        <v>0</v>
      </c>
      <c r="AZ169" s="3">
        <f>IF(AZ$3=0,0,INDEX(Sheet1!RawDataCols,$C169,AZ$5)*$R169)</f>
        <v>0</v>
      </c>
      <c r="BA169" s="3">
        <f>IF(BA$3=0,0,INDEX(Sheet1!RawDataCols,$C169,BA$5)*$R169)</f>
        <v>0</v>
      </c>
      <c r="BB169" s="3">
        <f>IF(BB$3=0,0,INDEX(Sheet1!RawDataCols,$C169,BB$5)*$R169)</f>
        <v>0</v>
      </c>
      <c r="BC169" s="3">
        <f>IF(BC$3=0,0,INDEX(Sheet1!RawDataCols,$C169,BC$5)*$R169)</f>
        <v>0</v>
      </c>
      <c r="BD169" s="3">
        <f>IF(BD$3=0,0,INDEX(Sheet1!RawDataCols,$C169,BD$5)*$R169)</f>
        <v>0</v>
      </c>
      <c r="BE169" s="3">
        <f>IF(BE$3=0,0,INDEX(Sheet1!RawDataCols,$C169,BE$5)*$R169)</f>
        <v>0</v>
      </c>
      <c r="BF169" s="3">
        <f>IF(BF$3=0,0,INDEX(Sheet1!RawDataCols,$C169,BF$5)*$R169)</f>
        <v>0</v>
      </c>
      <c r="BG169" s="179">
        <f>IF(BG$3=0,0,INDEX(Sheet1!RawDataCols,$C169,BG$5)*$R169)</f>
        <v>0</v>
      </c>
      <c r="BH169" s="33">
        <f t="shared" ref="BH169:BH174" si="57">SUM(T169,U169,X169,AA169,AD169,AG169,AJ169,AM169,AP169,AS169,AV169,AY169,BB169)</f>
        <v>0</v>
      </c>
      <c r="BI169" s="33">
        <f t="shared" ref="BI169:BI174" si="58">SUM(V169,Y169,AB169,AE169,AH169,AK169,AN169,AQ169,AT169,AW169,AZ169,BC169)</f>
        <v>0</v>
      </c>
      <c r="BJ169" s="33">
        <f t="shared" ref="BJ169:BJ174" si="59">SUM(W169,Z169,AC169,AF169,AI169,AL169,AO169,AR169,AU169,AX169,BA169,BD169)+IF(Q169&lt;&gt;"I",BP169,0)</f>
        <v>0</v>
      </c>
      <c r="BK169" s="3">
        <f>IF(BK$3=0,0,INDEX(Sheet1!RawDataCols,$C169,BK$5)*$R169)</f>
        <v>0</v>
      </c>
      <c r="BL169" s="3">
        <f>IF(BL$3=0,0,INDEX(Sheet1!RawDataCols,$C169,BL$5)*$R169)</f>
        <v>0</v>
      </c>
      <c r="BM169" s="3">
        <f>IF(BM$3=0,0,INDEX(Sheet1!RawDataCols,$C169,BM$5)*$R169)</f>
        <v>0</v>
      </c>
      <c r="BN169" s="3">
        <f>IF(BN$3=0,0,INDEX(Sheet1!RawDataCols,$C169,BN$5)*$R169)</f>
        <v>0</v>
      </c>
      <c r="BO169" s="3">
        <f>IF(BO$3=0,0,INDEX(Sheet1!RawDataCols,$C169,BO$5)*$R169)</f>
        <v>0</v>
      </c>
      <c r="BP169" s="3">
        <f>IF(BP$3=0,0,INDEX(Sheet1!RawDataCols,$C169,BP$5)*$R169)</f>
        <v>0</v>
      </c>
      <c r="BQ169" s="3">
        <f t="shared" ref="BQ169:BQ174" si="60">IF($Q169="I",SUM(U169,X169,AA169),SUM(T169,U169,X169,AA169))</f>
        <v>0</v>
      </c>
      <c r="BR169" s="3">
        <f t="shared" ref="BR169:BR174" si="61">IF($Q169="I",SUM(AD169,AG169,AJ169),SUM(AD169,AG169,AJ169,BQ169))</f>
        <v>0</v>
      </c>
      <c r="BS169" s="3">
        <f t="shared" ref="BS169:BS174" si="62">IF($Q169="I",SUM(AM169,AP169,AS169),SUM(AM169,AP169,AS169,BR169))</f>
        <v>0</v>
      </c>
      <c r="BT169" s="3">
        <f t="shared" ref="BT169:BT174" si="63">IF($I169="I",SUM(AV169,AY169,BB169),SUM(AV169,AY169,BB169,BS169))</f>
        <v>0</v>
      </c>
      <c r="BU169" s="3" t="e">
        <f>INDEX(Sheet1!$BS$2:$BS$1000,MATCH($A169,Sheet1!$A$2:$A$1000,0))</f>
        <v>#N/A</v>
      </c>
      <c r="BV169" s="3" t="e">
        <f>INDEX(Sheet1!$BT$2:$BT$1000,MATCH($A169,Sheet1!$A$2:$A$1000,0))</f>
        <v>#N/A</v>
      </c>
    </row>
    <row r="170" spans="1:74" x14ac:dyDescent="0.2">
      <c r="A170" s="11" t="s">
        <v>439</v>
      </c>
      <c r="B170" s="3">
        <f>MATCH($A170,Sheet1!ACCOUNTNO,0)</f>
        <v>200</v>
      </c>
      <c r="C170" s="3">
        <f t="shared" si="54"/>
        <v>200</v>
      </c>
      <c r="D170" s="3" t="str">
        <f>IF(D$3=0,0,INDEX(Sheet1!RawDataCols,$C170,D$5))</f>
        <v>74100G14</v>
      </c>
      <c r="E170" s="3" t="str">
        <f>IF(E$3=0,0,INDEX(Sheet1!RawDataCols,$C170,E$5))</f>
        <v xml:space="preserve">74100          </v>
      </c>
      <c r="F170" s="3" t="str">
        <f>IF(F$3=0,0,INDEX(Sheet1!RawDataCols,$C170,F$5))</f>
        <v xml:space="preserve">G14            </v>
      </c>
      <c r="G170" s="3" t="str">
        <f>IF(G$3=0,0,INDEX(Sheet1!RawDataCols,$C170,G$5))</f>
        <v xml:space="preserve">               </v>
      </c>
      <c r="H170" s="3" t="str">
        <f>IF(H$3=0,0,INDEX(Sheet1!RawDataCols,$C170,H$5))</f>
        <v xml:space="preserve">               </v>
      </c>
      <c r="I170" s="3" t="str">
        <f>IF(I$3=0,0,INDEX(Sheet1!RawDataCols,$C170,I$5))</f>
        <v xml:space="preserve">               </v>
      </c>
      <c r="J170" s="3" t="str">
        <f>IF(J$3=0,0,INDEX(Sheet1!RawDataCols,$C170,J$5))</f>
        <v xml:space="preserve">               </v>
      </c>
      <c r="K170" s="3" t="str">
        <f>IF(K$3=0,0,INDEX(Sheet1!RawDataCols,$C170,K$5))</f>
        <v xml:space="preserve">               </v>
      </c>
      <c r="L170" s="3" t="str">
        <f>IF(L$3=0,0,INDEX(Sheet1!RawDataCols,$C170,L$5))</f>
        <v xml:space="preserve">               </v>
      </c>
      <c r="M170" s="3" t="str">
        <f>IF(M$3=0,0,INDEX(Sheet1!RawDataCols,$C170,M$5))</f>
        <v xml:space="preserve">F012  </v>
      </c>
      <c r="N170" s="3" t="str">
        <f>IF(N$3=0,0,INDEX(Sheet1!RawDataCols,$C170,N$5))</f>
        <v>Intercompany-TMV</v>
      </c>
      <c r="O170" s="3">
        <f>INDEX(Sheet1!RawDataCols,$C170,O$5)</f>
        <v>28</v>
      </c>
      <c r="P170" s="3" t="str">
        <f>INDEX(Sheet1!RawDataCols,$C170,P$5)</f>
        <v>Current Liabilities</v>
      </c>
      <c r="Q170" s="3" t="str">
        <f>IF(Q$3=0,0,INDEX(Sheet1!RawDataCols,$C170,Q$5))</f>
        <v>B</v>
      </c>
      <c r="R170" s="3">
        <f t="shared" si="55"/>
        <v>-1</v>
      </c>
      <c r="S170" s="3">
        <f t="shared" si="56"/>
        <v>1</v>
      </c>
      <c r="T170" s="3">
        <f>IF(T$3=0,0,INDEX(Sheet1!RawDataCols,$C170,T$5)*$R170)</f>
        <v>0</v>
      </c>
      <c r="U170" s="3">
        <f>IF(U$3=0,0,INDEX(Sheet1!RawDataCols,$C170,U$5)*$R170)</f>
        <v>0</v>
      </c>
      <c r="V170" s="3">
        <f>IF(V$3=0,0,INDEX(Sheet1!RawDataCols,$C170,V$5)*$R170)</f>
        <v>0</v>
      </c>
      <c r="W170" s="3">
        <f>IF(W$3=0,0,INDEX(Sheet1!RawDataCols,$C170,W$5)*$R170)</f>
        <v>0</v>
      </c>
      <c r="X170" s="3">
        <f>IF(X$3=0,0,INDEX(Sheet1!RawDataCols,$C170,X$5)*$R170)</f>
        <v>0</v>
      </c>
      <c r="Y170" s="3">
        <f>IF(Y$3=0,0,INDEX(Sheet1!RawDataCols,$C170,Y$5)*$R170)</f>
        <v>0</v>
      </c>
      <c r="Z170" s="3">
        <f>IF(Z$3=0,0,INDEX(Sheet1!RawDataCols,$C170,Z$5)*$R170)</f>
        <v>0</v>
      </c>
      <c r="AA170" s="3">
        <f>IF(AA$3=0,0,INDEX(Sheet1!RawDataCols,$C170,AA$5)*$R170)</f>
        <v>0</v>
      </c>
      <c r="AB170" s="3">
        <f>IF(AB$3=0,0,INDEX(Sheet1!RawDataCols,$C170,AB$5)*$R170)</f>
        <v>0</v>
      </c>
      <c r="AC170" s="3">
        <f>IF(AC$3=0,0,INDEX(Sheet1!RawDataCols,$C170,AC$5)*$R170)</f>
        <v>0</v>
      </c>
      <c r="AD170" s="3">
        <f>IF(AD$3=0,0,INDEX(Sheet1!RawDataCols,$C170,AD$5)*$R170)</f>
        <v>0</v>
      </c>
      <c r="AE170" s="3">
        <f>IF(AE$3=0,0,INDEX(Sheet1!RawDataCols,$C170,AE$5)*$R170)</f>
        <v>0</v>
      </c>
      <c r="AF170" s="3">
        <f>IF(AF$3=0,0,INDEX(Sheet1!RawDataCols,$C170,AF$5)*$R170)</f>
        <v>0</v>
      </c>
      <c r="AG170" s="3">
        <f>IF(AG$3=0,0,INDEX(Sheet1!RawDataCols,$C170,AG$5)*$R170)</f>
        <v>0</v>
      </c>
      <c r="AH170" s="3">
        <f>IF(AH$3=0,0,INDEX(Sheet1!RawDataCols,$C170,AH$5)*$R170)</f>
        <v>0</v>
      </c>
      <c r="AI170" s="3">
        <f>IF(AI$3=0,0,INDEX(Sheet1!RawDataCols,$C170,AI$5)*$R170)</f>
        <v>0</v>
      </c>
      <c r="AJ170" s="3">
        <f>IF(AJ$3=0,0,INDEX(Sheet1!RawDataCols,$C170,AJ$5)*$R170)</f>
        <v>0</v>
      </c>
      <c r="AK170" s="3">
        <f>IF(AK$3=0,0,INDEX(Sheet1!RawDataCols,$C170,AK$5)*$R170)</f>
        <v>0</v>
      </c>
      <c r="AL170" s="3">
        <f>IF(AL$3=0,0,INDEX(Sheet1!RawDataCols,$C170,AL$5)*$R170)</f>
        <v>0</v>
      </c>
      <c r="AM170" s="3">
        <f>IF(AM$3=0,0,INDEX(Sheet1!RawDataCols,$C170,AM$5)*$R170)</f>
        <v>0</v>
      </c>
      <c r="AN170" s="3">
        <f>IF(AN$3=0,0,INDEX(Sheet1!RawDataCols,$C170,AN$5)*$R170)</f>
        <v>0</v>
      </c>
      <c r="AO170" s="3">
        <f>IF(AO$3=0,0,INDEX(Sheet1!RawDataCols,$C170,AO$5)*$R170)</f>
        <v>0</v>
      </c>
      <c r="AP170" s="3">
        <f>IF(AP$3=0,0,INDEX(Sheet1!RawDataCols,$C170,AP$5)*$R170)</f>
        <v>0</v>
      </c>
      <c r="AQ170" s="3">
        <f>IF(AQ$3=0,0,INDEX(Sheet1!RawDataCols,$C170,AQ$5)*$R170)</f>
        <v>0</v>
      </c>
      <c r="AR170" s="3">
        <f>IF(AR$3=0,0,INDEX(Sheet1!RawDataCols,$C170,AR$5)*$R170)</f>
        <v>0</v>
      </c>
      <c r="AS170" s="3">
        <f>IF(AS$3=0,0,INDEX(Sheet1!RawDataCols,$C170,AS$5)*$R170)</f>
        <v>0</v>
      </c>
      <c r="AT170" s="3">
        <f>IF(AT$3=0,0,INDEX(Sheet1!RawDataCols,$C170,AT$5)*$R170)</f>
        <v>0</v>
      </c>
      <c r="AU170" s="3">
        <f>IF(AU$3=0,0,INDEX(Sheet1!RawDataCols,$C170,AU$5)*$R170)</f>
        <v>0</v>
      </c>
      <c r="AV170" s="3">
        <f>IF(AV$3=0,0,INDEX(Sheet1!RawDataCols,$C170,AV$5)*$R170)</f>
        <v>0</v>
      </c>
      <c r="AW170" s="3">
        <f>IF(AW$3=0,0,INDEX(Sheet1!RawDataCols,$C170,AW$5)*$R170)</f>
        <v>0</v>
      </c>
      <c r="AX170" s="3">
        <f>IF(AX$3=0,0,INDEX(Sheet1!RawDataCols,$C170,AX$5)*$R170)</f>
        <v>0</v>
      </c>
      <c r="AY170" s="3">
        <f>IF(AY$3=0,0,INDEX(Sheet1!RawDataCols,$C170,AY$5)*$R170)</f>
        <v>0</v>
      </c>
      <c r="AZ170" s="3">
        <f>IF(AZ$3=0,0,INDEX(Sheet1!RawDataCols,$C170,AZ$5)*$R170)</f>
        <v>0</v>
      </c>
      <c r="BA170" s="3">
        <f>IF(BA$3=0,0,INDEX(Sheet1!RawDataCols,$C170,BA$5)*$R170)</f>
        <v>0</v>
      </c>
      <c r="BB170" s="3">
        <f>IF(BB$3=0,0,INDEX(Sheet1!RawDataCols,$C170,BB$5)*$R170)</f>
        <v>0</v>
      </c>
      <c r="BC170" s="3">
        <f>IF(BC$3=0,0,INDEX(Sheet1!RawDataCols,$C170,BC$5)*$R170)</f>
        <v>0</v>
      </c>
      <c r="BD170" s="3">
        <f>IF(BD$3=0,0,INDEX(Sheet1!RawDataCols,$C170,BD$5)*$R170)</f>
        <v>0</v>
      </c>
      <c r="BE170" s="3">
        <f>IF(BE$3=0,0,INDEX(Sheet1!RawDataCols,$C170,BE$5)*$R170)</f>
        <v>0</v>
      </c>
      <c r="BF170" s="3">
        <f>IF(BF$3=0,0,INDEX(Sheet1!RawDataCols,$C170,BF$5)*$R170)</f>
        <v>0</v>
      </c>
      <c r="BG170" s="179">
        <f>IF(BG$3=0,0,INDEX(Sheet1!RawDataCols,$C170,BG$5)*$R170)</f>
        <v>0</v>
      </c>
      <c r="BH170" s="33">
        <f t="shared" si="57"/>
        <v>0</v>
      </c>
      <c r="BI170" s="33">
        <f t="shared" si="58"/>
        <v>0</v>
      </c>
      <c r="BJ170" s="33">
        <f t="shared" si="59"/>
        <v>0</v>
      </c>
      <c r="BK170" s="3">
        <f>IF(BK$3=0,0,INDEX(Sheet1!RawDataCols,$C170,BK$5)*$R170)</f>
        <v>0</v>
      </c>
      <c r="BL170" s="3">
        <f>IF(BL$3=0,0,INDEX(Sheet1!RawDataCols,$C170,BL$5)*$R170)</f>
        <v>0</v>
      </c>
      <c r="BM170" s="3">
        <f>IF(BM$3=0,0,INDEX(Sheet1!RawDataCols,$C170,BM$5)*$R170)</f>
        <v>0</v>
      </c>
      <c r="BN170" s="3">
        <f>IF(BN$3=0,0,INDEX(Sheet1!RawDataCols,$C170,BN$5)*$R170)</f>
        <v>65087.5</v>
      </c>
      <c r="BO170" s="3">
        <f>IF(BO$3=0,0,INDEX(Sheet1!RawDataCols,$C170,BO$5)*$R170)</f>
        <v>65087.5</v>
      </c>
      <c r="BP170" s="3">
        <f>IF(BP$3=0,0,INDEX(Sheet1!RawDataCols,$C170,BP$5)*$R170)</f>
        <v>0</v>
      </c>
      <c r="BQ170" s="3">
        <f t="shared" si="60"/>
        <v>0</v>
      </c>
      <c r="BR170" s="3">
        <f t="shared" si="61"/>
        <v>0</v>
      </c>
      <c r="BS170" s="3">
        <f t="shared" si="62"/>
        <v>0</v>
      </c>
      <c r="BT170" s="3">
        <f t="shared" si="63"/>
        <v>0</v>
      </c>
      <c r="BU170" s="3" t="str">
        <f>INDEX(Sheet1!$BS$2:$BS$1000,MATCH($A170,Sheet1!$A$2:$A$1000,0))</f>
        <v>30</v>
      </c>
      <c r="BV170" s="3">
        <f>INDEX(Sheet1!$BT$2:$BT$1000,MATCH($A170,Sheet1!$A$2:$A$1000,0))</f>
        <v>0</v>
      </c>
    </row>
    <row r="171" spans="1:74" x14ac:dyDescent="0.2">
      <c r="A171" s="11" t="s">
        <v>515</v>
      </c>
      <c r="B171" s="3">
        <f>MATCH($A171,Sheet1!ACCOUNTNO,0)</f>
        <v>201</v>
      </c>
      <c r="C171" s="3">
        <f t="shared" si="54"/>
        <v>201</v>
      </c>
      <c r="D171" s="3" t="str">
        <f>IF(D$3=0,0,INDEX(Sheet1!RawDataCols,$C171,D$5))</f>
        <v>74100G15</v>
      </c>
      <c r="E171" s="3" t="str">
        <f>IF(E$3=0,0,INDEX(Sheet1!RawDataCols,$C171,E$5))</f>
        <v xml:space="preserve">74100          </v>
      </c>
      <c r="F171" s="3" t="str">
        <f>IF(F$3=0,0,INDEX(Sheet1!RawDataCols,$C171,F$5))</f>
        <v xml:space="preserve">G15            </v>
      </c>
      <c r="G171" s="3" t="str">
        <f>IF(G$3=0,0,INDEX(Sheet1!RawDataCols,$C171,G$5))</f>
        <v xml:space="preserve">               </v>
      </c>
      <c r="H171" s="3" t="str">
        <f>IF(H$3=0,0,INDEX(Sheet1!RawDataCols,$C171,H$5))</f>
        <v xml:space="preserve">               </v>
      </c>
      <c r="I171" s="3" t="str">
        <f>IF(I$3=0,0,INDEX(Sheet1!RawDataCols,$C171,I$5))</f>
        <v xml:space="preserve">               </v>
      </c>
      <c r="J171" s="3" t="str">
        <f>IF(J$3=0,0,INDEX(Sheet1!RawDataCols,$C171,J$5))</f>
        <v xml:space="preserve">               </v>
      </c>
      <c r="K171" s="3" t="str">
        <f>IF(K$3=0,0,INDEX(Sheet1!RawDataCols,$C171,K$5))</f>
        <v xml:space="preserve">               </v>
      </c>
      <c r="L171" s="3" t="str">
        <f>IF(L$3=0,0,INDEX(Sheet1!RawDataCols,$C171,L$5))</f>
        <v xml:space="preserve">               </v>
      </c>
      <c r="M171" s="3" t="str">
        <f>IF(M$3=0,0,INDEX(Sheet1!RawDataCols,$C171,M$5))</f>
        <v xml:space="preserve">F012  </v>
      </c>
      <c r="N171" s="3" t="str">
        <f>IF(N$3=0,0,INDEX(Sheet1!RawDataCols,$C171,N$5))</f>
        <v>Intercompany-TMR</v>
      </c>
      <c r="O171" s="3">
        <f>INDEX(Sheet1!RawDataCols,$C171,O$5)</f>
        <v>28</v>
      </c>
      <c r="P171" s="3" t="str">
        <f>INDEX(Sheet1!RawDataCols,$C171,P$5)</f>
        <v>Current Liabilities</v>
      </c>
      <c r="Q171" s="3" t="str">
        <f>IF(Q$3=0,0,INDEX(Sheet1!RawDataCols,$C171,Q$5))</f>
        <v>B</v>
      </c>
      <c r="R171" s="3">
        <f t="shared" si="55"/>
        <v>-1</v>
      </c>
      <c r="S171" s="3">
        <f t="shared" si="56"/>
        <v>1</v>
      </c>
      <c r="T171" s="3">
        <f>IF(T$3=0,0,INDEX(Sheet1!RawDataCols,$C171,T$5)*$R171)</f>
        <v>0</v>
      </c>
      <c r="U171" s="3">
        <f>IF(U$3=0,0,INDEX(Sheet1!RawDataCols,$C171,U$5)*$R171)</f>
        <v>0</v>
      </c>
      <c r="V171" s="3">
        <f>IF(V$3=0,0,INDEX(Sheet1!RawDataCols,$C171,V$5)*$R171)</f>
        <v>0</v>
      </c>
      <c r="W171" s="3">
        <f>IF(W$3=0,0,INDEX(Sheet1!RawDataCols,$C171,W$5)*$R171)</f>
        <v>0</v>
      </c>
      <c r="X171" s="3">
        <f>IF(X$3=0,0,INDEX(Sheet1!RawDataCols,$C171,X$5)*$R171)</f>
        <v>0</v>
      </c>
      <c r="Y171" s="3">
        <f>IF(Y$3=0,0,INDEX(Sheet1!RawDataCols,$C171,Y$5)*$R171)</f>
        <v>0</v>
      </c>
      <c r="Z171" s="3">
        <f>IF(Z$3=0,0,INDEX(Sheet1!RawDataCols,$C171,Z$5)*$R171)</f>
        <v>0</v>
      </c>
      <c r="AA171" s="3">
        <f>IF(AA$3=0,0,INDEX(Sheet1!RawDataCols,$C171,AA$5)*$R171)</f>
        <v>0</v>
      </c>
      <c r="AB171" s="3">
        <f>IF(AB$3=0,0,INDEX(Sheet1!RawDataCols,$C171,AB$5)*$R171)</f>
        <v>0</v>
      </c>
      <c r="AC171" s="3">
        <f>IF(AC$3=0,0,INDEX(Sheet1!RawDataCols,$C171,AC$5)*$R171)</f>
        <v>0</v>
      </c>
      <c r="AD171" s="3">
        <f>IF(AD$3=0,0,INDEX(Sheet1!RawDataCols,$C171,AD$5)*$R171)</f>
        <v>0</v>
      </c>
      <c r="AE171" s="3">
        <f>IF(AE$3=0,0,INDEX(Sheet1!RawDataCols,$C171,AE$5)*$R171)</f>
        <v>0</v>
      </c>
      <c r="AF171" s="3">
        <f>IF(AF$3=0,0,INDEX(Sheet1!RawDataCols,$C171,AF$5)*$R171)</f>
        <v>0</v>
      </c>
      <c r="AG171" s="3">
        <f>IF(AG$3=0,0,INDEX(Sheet1!RawDataCols,$C171,AG$5)*$R171)</f>
        <v>0</v>
      </c>
      <c r="AH171" s="3">
        <f>IF(AH$3=0,0,INDEX(Sheet1!RawDataCols,$C171,AH$5)*$R171)</f>
        <v>0</v>
      </c>
      <c r="AI171" s="3">
        <f>IF(AI$3=0,0,INDEX(Sheet1!RawDataCols,$C171,AI$5)*$R171)</f>
        <v>0</v>
      </c>
      <c r="AJ171" s="3">
        <f>IF(AJ$3=0,0,INDEX(Sheet1!RawDataCols,$C171,AJ$5)*$R171)</f>
        <v>0</v>
      </c>
      <c r="AK171" s="3">
        <f>IF(AK$3=0,0,INDEX(Sheet1!RawDataCols,$C171,AK$5)*$R171)</f>
        <v>0</v>
      </c>
      <c r="AL171" s="3">
        <f>IF(AL$3=0,0,INDEX(Sheet1!RawDataCols,$C171,AL$5)*$R171)</f>
        <v>0</v>
      </c>
      <c r="AM171" s="3">
        <f>IF(AM$3=0,0,INDEX(Sheet1!RawDataCols,$C171,AM$5)*$R171)</f>
        <v>0</v>
      </c>
      <c r="AN171" s="3">
        <f>IF(AN$3=0,0,INDEX(Sheet1!RawDataCols,$C171,AN$5)*$R171)</f>
        <v>0</v>
      </c>
      <c r="AO171" s="3">
        <f>IF(AO$3=0,0,INDEX(Sheet1!RawDataCols,$C171,AO$5)*$R171)</f>
        <v>0</v>
      </c>
      <c r="AP171" s="3">
        <f>IF(AP$3=0,0,INDEX(Sheet1!RawDataCols,$C171,AP$5)*$R171)</f>
        <v>0</v>
      </c>
      <c r="AQ171" s="3">
        <f>IF(AQ$3=0,0,INDEX(Sheet1!RawDataCols,$C171,AQ$5)*$R171)</f>
        <v>0</v>
      </c>
      <c r="AR171" s="3">
        <f>IF(AR$3=0,0,INDEX(Sheet1!RawDataCols,$C171,AR$5)*$R171)</f>
        <v>0</v>
      </c>
      <c r="AS171" s="3">
        <f>IF(AS$3=0,0,INDEX(Sheet1!RawDataCols,$C171,AS$5)*$R171)</f>
        <v>0</v>
      </c>
      <c r="AT171" s="3">
        <f>IF(AT$3=0,0,INDEX(Sheet1!RawDataCols,$C171,AT$5)*$R171)</f>
        <v>0</v>
      </c>
      <c r="AU171" s="3">
        <f>IF(AU$3=0,0,INDEX(Sheet1!RawDataCols,$C171,AU$5)*$R171)</f>
        <v>0</v>
      </c>
      <c r="AV171" s="3">
        <f>IF(AV$3=0,0,INDEX(Sheet1!RawDataCols,$C171,AV$5)*$R171)</f>
        <v>0</v>
      </c>
      <c r="AW171" s="3">
        <f>IF(AW$3=0,0,INDEX(Sheet1!RawDataCols,$C171,AW$5)*$R171)</f>
        <v>0</v>
      </c>
      <c r="AX171" s="3">
        <f>IF(AX$3=0,0,INDEX(Sheet1!RawDataCols,$C171,AX$5)*$R171)</f>
        <v>0</v>
      </c>
      <c r="AY171" s="3">
        <f>IF(AY$3=0,0,INDEX(Sheet1!RawDataCols,$C171,AY$5)*$R171)</f>
        <v>0</v>
      </c>
      <c r="AZ171" s="3">
        <f>IF(AZ$3=0,0,INDEX(Sheet1!RawDataCols,$C171,AZ$5)*$R171)</f>
        <v>0</v>
      </c>
      <c r="BA171" s="3">
        <f>IF(BA$3=0,0,INDEX(Sheet1!RawDataCols,$C171,BA$5)*$R171)</f>
        <v>0</v>
      </c>
      <c r="BB171" s="3">
        <f>IF(BB$3=0,0,INDEX(Sheet1!RawDataCols,$C171,BB$5)*$R171)</f>
        <v>0</v>
      </c>
      <c r="BC171" s="3">
        <f>IF(BC$3=0,0,INDEX(Sheet1!RawDataCols,$C171,BC$5)*$R171)</f>
        <v>0</v>
      </c>
      <c r="BD171" s="3">
        <f>IF(BD$3=0,0,INDEX(Sheet1!RawDataCols,$C171,BD$5)*$R171)</f>
        <v>0</v>
      </c>
      <c r="BE171" s="3">
        <f>IF(BE$3=0,0,INDEX(Sheet1!RawDataCols,$C171,BE$5)*$R171)</f>
        <v>0</v>
      </c>
      <c r="BF171" s="3">
        <f>IF(BF$3=0,0,INDEX(Sheet1!RawDataCols,$C171,BF$5)*$R171)</f>
        <v>0</v>
      </c>
      <c r="BG171" s="179">
        <f>IF(BG$3=0,0,INDEX(Sheet1!RawDataCols,$C171,BG$5)*$R171)</f>
        <v>0</v>
      </c>
      <c r="BH171" s="33">
        <f t="shared" si="57"/>
        <v>0</v>
      </c>
      <c r="BI171" s="33">
        <f t="shared" si="58"/>
        <v>0</v>
      </c>
      <c r="BJ171" s="33">
        <f t="shared" si="59"/>
        <v>0</v>
      </c>
      <c r="BK171" s="3">
        <f>IF(BK$3=0,0,INDEX(Sheet1!RawDataCols,$C171,BK$5)*$R171)</f>
        <v>0</v>
      </c>
      <c r="BL171" s="3">
        <f>IF(BL$3=0,0,INDEX(Sheet1!RawDataCols,$C171,BL$5)*$R171)</f>
        <v>0</v>
      </c>
      <c r="BM171" s="3">
        <f>IF(BM$3=0,0,INDEX(Sheet1!RawDataCols,$C171,BM$5)*$R171)</f>
        <v>0</v>
      </c>
      <c r="BN171" s="3">
        <f>IF(BN$3=0,0,INDEX(Sheet1!RawDataCols,$C171,BN$5)*$R171)</f>
        <v>393.37124999999997</v>
      </c>
      <c r="BO171" s="3">
        <f>IF(BO$3=0,0,INDEX(Sheet1!RawDataCols,$C171,BO$5)*$R171)</f>
        <v>393.37124999999997</v>
      </c>
      <c r="BP171" s="3">
        <f>IF(BP$3=0,0,INDEX(Sheet1!RawDataCols,$C171,BP$5)*$R171)</f>
        <v>0</v>
      </c>
      <c r="BQ171" s="3">
        <f t="shared" si="60"/>
        <v>0</v>
      </c>
      <c r="BR171" s="3">
        <f t="shared" si="61"/>
        <v>0</v>
      </c>
      <c r="BS171" s="3">
        <f t="shared" si="62"/>
        <v>0</v>
      </c>
      <c r="BT171" s="3">
        <f t="shared" si="63"/>
        <v>0</v>
      </c>
      <c r="BU171" s="3" t="str">
        <f>INDEX(Sheet1!$BS$2:$BS$1000,MATCH($A171,Sheet1!$A$2:$A$1000,0))</f>
        <v>30</v>
      </c>
      <c r="BV171" s="3">
        <f>INDEX(Sheet1!$BT$2:$BT$1000,MATCH($A171,Sheet1!$A$2:$A$1000,0))</f>
        <v>0</v>
      </c>
    </row>
    <row r="172" spans="1:74" x14ac:dyDescent="0.2">
      <c r="A172" s="11" t="s">
        <v>688</v>
      </c>
      <c r="B172" s="3">
        <f>MATCH($A172,Sheet1!ACCOUNTNO,0)</f>
        <v>202</v>
      </c>
      <c r="C172" s="3">
        <f t="shared" si="54"/>
        <v>202</v>
      </c>
      <c r="D172" s="3" t="str">
        <f>IF(D$3=0,0,INDEX(Sheet1!RawDataCols,$C172,D$5))</f>
        <v>90100G12</v>
      </c>
      <c r="E172" s="3" t="str">
        <f>IF(E$3=0,0,INDEX(Sheet1!RawDataCols,$C172,E$5))</f>
        <v xml:space="preserve">90100          </v>
      </c>
      <c r="F172" s="3" t="str">
        <f>IF(F$3=0,0,INDEX(Sheet1!RawDataCols,$C172,F$5))</f>
        <v xml:space="preserve">G12            </v>
      </c>
      <c r="G172" s="3" t="str">
        <f>IF(G$3=0,0,INDEX(Sheet1!RawDataCols,$C172,G$5))</f>
        <v xml:space="preserve">               </v>
      </c>
      <c r="H172" s="3" t="str">
        <f>IF(H$3=0,0,INDEX(Sheet1!RawDataCols,$C172,H$5))</f>
        <v xml:space="preserve">               </v>
      </c>
      <c r="I172" s="3" t="str">
        <f>IF(I$3=0,0,INDEX(Sheet1!RawDataCols,$C172,I$5))</f>
        <v xml:space="preserve">               </v>
      </c>
      <c r="J172" s="3" t="str">
        <f>IF(J$3=0,0,INDEX(Sheet1!RawDataCols,$C172,J$5))</f>
        <v xml:space="preserve">               </v>
      </c>
      <c r="K172" s="3" t="str">
        <f>IF(K$3=0,0,INDEX(Sheet1!RawDataCols,$C172,K$5))</f>
        <v xml:space="preserve">               </v>
      </c>
      <c r="L172" s="3" t="str">
        <f>IF(L$3=0,0,INDEX(Sheet1!RawDataCols,$C172,L$5))</f>
        <v xml:space="preserve">               </v>
      </c>
      <c r="M172" s="3" t="str">
        <f>IF(M$3=0,0,INDEX(Sheet1!RawDataCols,$C172,M$5))</f>
        <v xml:space="preserve">F012  </v>
      </c>
      <c r="N172" s="3" t="str">
        <f>IF(N$3=0,0,INDEX(Sheet1!RawDataCols,$C172,N$5))</f>
        <v>Retained Earnings-TAR</v>
      </c>
      <c r="O172" s="3">
        <f>INDEX(Sheet1!RawDataCols,$C172,O$5)</f>
        <v>40</v>
      </c>
      <c r="P172" s="3" t="str">
        <f>INDEX(Sheet1!RawDataCols,$C172,P$5)</f>
        <v>Retained Earnings</v>
      </c>
      <c r="Q172" s="3" t="str">
        <f>IF(Q$3=0,0,INDEX(Sheet1!RawDataCols,$C172,Q$5))</f>
        <v>R</v>
      </c>
      <c r="R172" s="3">
        <f t="shared" si="55"/>
        <v>-1</v>
      </c>
      <c r="S172" s="3">
        <f t="shared" si="56"/>
        <v>1</v>
      </c>
      <c r="T172" s="3">
        <f>IF(T$3=0,0,INDEX(Sheet1!RawDataCols,$C172,T$5)*$R172)</f>
        <v>-6771036.2000000002</v>
      </c>
      <c r="U172" s="3">
        <f>IF(U$3=0,0,INDEX(Sheet1!RawDataCols,$C172,U$5)*$R172)</f>
        <v>0</v>
      </c>
      <c r="V172" s="3">
        <f>IF(V$3=0,0,INDEX(Sheet1!RawDataCols,$C172,V$5)*$R172)</f>
        <v>0</v>
      </c>
      <c r="W172" s="3">
        <f>IF(W$3=0,0,INDEX(Sheet1!RawDataCols,$C172,W$5)*$R172)</f>
        <v>0</v>
      </c>
      <c r="X172" s="3">
        <f>IF(X$3=0,0,INDEX(Sheet1!RawDataCols,$C172,X$5)*$R172)</f>
        <v>0</v>
      </c>
      <c r="Y172" s="3">
        <f>IF(Y$3=0,0,INDEX(Sheet1!RawDataCols,$C172,Y$5)*$R172)</f>
        <v>0</v>
      </c>
      <c r="Z172" s="3">
        <f>IF(Z$3=0,0,INDEX(Sheet1!RawDataCols,$C172,Z$5)*$R172)</f>
        <v>0</v>
      </c>
      <c r="AA172" s="3">
        <f>IF(AA$3=0,0,INDEX(Sheet1!RawDataCols,$C172,AA$5)*$R172)</f>
        <v>0</v>
      </c>
      <c r="AB172" s="3">
        <f>IF(AB$3=0,0,INDEX(Sheet1!RawDataCols,$C172,AB$5)*$R172)</f>
        <v>0</v>
      </c>
      <c r="AC172" s="3">
        <f>IF(AC$3=0,0,INDEX(Sheet1!RawDataCols,$C172,AC$5)*$R172)</f>
        <v>0</v>
      </c>
      <c r="AD172" s="3">
        <f>IF(AD$3=0,0,INDEX(Sheet1!RawDataCols,$C172,AD$5)*$R172)</f>
        <v>0</v>
      </c>
      <c r="AE172" s="3">
        <f>IF(AE$3=0,0,INDEX(Sheet1!RawDataCols,$C172,AE$5)*$R172)</f>
        <v>0</v>
      </c>
      <c r="AF172" s="3">
        <f>IF(AF$3=0,0,INDEX(Sheet1!RawDataCols,$C172,AF$5)*$R172)</f>
        <v>0</v>
      </c>
      <c r="AG172" s="3">
        <f>IF(AG$3=0,0,INDEX(Sheet1!RawDataCols,$C172,AG$5)*$R172)</f>
        <v>0</v>
      </c>
      <c r="AH172" s="3">
        <f>IF(AH$3=0,0,INDEX(Sheet1!RawDataCols,$C172,AH$5)*$R172)</f>
        <v>0</v>
      </c>
      <c r="AI172" s="3">
        <f>IF(AI$3=0,0,INDEX(Sheet1!RawDataCols,$C172,AI$5)*$R172)</f>
        <v>0</v>
      </c>
      <c r="AJ172" s="3">
        <f>IF(AJ$3=0,0,INDEX(Sheet1!RawDataCols,$C172,AJ$5)*$R172)</f>
        <v>0</v>
      </c>
      <c r="AK172" s="3">
        <f>IF(AK$3=0,0,INDEX(Sheet1!RawDataCols,$C172,AK$5)*$R172)</f>
        <v>0</v>
      </c>
      <c r="AL172" s="3">
        <f>IF(AL$3=0,0,INDEX(Sheet1!RawDataCols,$C172,AL$5)*$R172)</f>
        <v>0</v>
      </c>
      <c r="AM172" s="3">
        <f>IF(AM$3=0,0,INDEX(Sheet1!RawDataCols,$C172,AM$5)*$R172)</f>
        <v>0</v>
      </c>
      <c r="AN172" s="3">
        <f>IF(AN$3=0,0,INDEX(Sheet1!RawDataCols,$C172,AN$5)*$R172)</f>
        <v>0</v>
      </c>
      <c r="AO172" s="3">
        <f>IF(AO$3=0,0,INDEX(Sheet1!RawDataCols,$C172,AO$5)*$R172)</f>
        <v>0</v>
      </c>
      <c r="AP172" s="3">
        <f>IF(AP$3=0,0,INDEX(Sheet1!RawDataCols,$C172,AP$5)*$R172)</f>
        <v>0</v>
      </c>
      <c r="AQ172" s="3">
        <f>IF(AQ$3=0,0,INDEX(Sheet1!RawDataCols,$C172,AQ$5)*$R172)</f>
        <v>0</v>
      </c>
      <c r="AR172" s="3">
        <f>IF(AR$3=0,0,INDEX(Sheet1!RawDataCols,$C172,AR$5)*$R172)</f>
        <v>0</v>
      </c>
      <c r="AS172" s="3">
        <f>IF(AS$3=0,0,INDEX(Sheet1!RawDataCols,$C172,AS$5)*$R172)</f>
        <v>0</v>
      </c>
      <c r="AT172" s="3">
        <f>IF(AT$3=0,0,INDEX(Sheet1!RawDataCols,$C172,AT$5)*$R172)</f>
        <v>0</v>
      </c>
      <c r="AU172" s="3">
        <f>IF(AU$3=0,0,INDEX(Sheet1!RawDataCols,$C172,AU$5)*$R172)</f>
        <v>0</v>
      </c>
      <c r="AV172" s="3">
        <f>IF(AV$3=0,0,INDEX(Sheet1!RawDataCols,$C172,AV$5)*$R172)</f>
        <v>0</v>
      </c>
      <c r="AW172" s="3">
        <f>IF(AW$3=0,0,INDEX(Sheet1!RawDataCols,$C172,AW$5)*$R172)</f>
        <v>0</v>
      </c>
      <c r="AX172" s="3">
        <f>IF(AX$3=0,0,INDEX(Sheet1!RawDataCols,$C172,AX$5)*$R172)</f>
        <v>0</v>
      </c>
      <c r="AY172" s="3">
        <f>IF(AY$3=0,0,INDEX(Sheet1!RawDataCols,$C172,AY$5)*$R172)</f>
        <v>0</v>
      </c>
      <c r="AZ172" s="3">
        <f>IF(AZ$3=0,0,INDEX(Sheet1!RawDataCols,$C172,AZ$5)*$R172)</f>
        <v>0</v>
      </c>
      <c r="BA172" s="3">
        <f>IF(BA$3=0,0,INDEX(Sheet1!RawDataCols,$C172,BA$5)*$R172)</f>
        <v>0</v>
      </c>
      <c r="BB172" s="3">
        <f>IF(BB$3=0,0,INDEX(Sheet1!RawDataCols,$C172,BB$5)*$R172)</f>
        <v>0</v>
      </c>
      <c r="BC172" s="3">
        <f>IF(BC$3=0,0,INDEX(Sheet1!RawDataCols,$C172,BC$5)*$R172)</f>
        <v>0</v>
      </c>
      <c r="BD172" s="3">
        <f>IF(BD$3=0,0,INDEX(Sheet1!RawDataCols,$C172,BD$5)*$R172)</f>
        <v>0</v>
      </c>
      <c r="BE172" s="3">
        <f>IF(BE$3=0,0,INDEX(Sheet1!RawDataCols,$C172,BE$5)*$R172)</f>
        <v>0</v>
      </c>
      <c r="BF172" s="3">
        <f>IF(BF$3=0,0,INDEX(Sheet1!RawDataCols,$C172,BF$5)*$R172)</f>
        <v>0</v>
      </c>
      <c r="BG172" s="179">
        <f>IF(BG$3=0,0,INDEX(Sheet1!RawDataCols,$C172,BG$5)*$R172)</f>
        <v>0</v>
      </c>
      <c r="BH172" s="33">
        <f t="shared" si="57"/>
        <v>-6771036.2000000002</v>
      </c>
      <c r="BI172" s="33">
        <f t="shared" si="58"/>
        <v>0</v>
      </c>
      <c r="BJ172" s="33">
        <f t="shared" si="59"/>
        <v>-6605849.9800000004</v>
      </c>
      <c r="BK172" s="3">
        <f>IF(BK$3=0,0,INDEX(Sheet1!RawDataCols,$C172,BK$5)*$R172)</f>
        <v>0</v>
      </c>
      <c r="BL172" s="3">
        <f>IF(BL$3=0,0,INDEX(Sheet1!RawDataCols,$C172,BL$5)*$R172)</f>
        <v>-825731.24750000006</v>
      </c>
      <c r="BM172" s="3">
        <f>IF(BM$3=0,0,INDEX(Sheet1!RawDataCols,$C172,BM$5)*$R172)</f>
        <v>-805870.51875000005</v>
      </c>
      <c r="BN172" s="3">
        <f>IF(BN$3=0,0,INDEX(Sheet1!RawDataCols,$C172,BN$5)*$R172)</f>
        <v>-788234.02500000002</v>
      </c>
      <c r="BO172" s="3">
        <f>IF(BO$3=0,0,INDEX(Sheet1!RawDataCols,$C172,BO$5)*$R172)</f>
        <v>-667459.44625000004</v>
      </c>
      <c r="BP172" s="3">
        <f>IF(BP$3=0,0,INDEX(Sheet1!RawDataCols,$C172,BP$5)*$R172)</f>
        <v>-6605849.9800000004</v>
      </c>
      <c r="BQ172" s="3">
        <f t="shared" si="60"/>
        <v>-6771036.2000000002</v>
      </c>
      <c r="BR172" s="3">
        <f t="shared" si="61"/>
        <v>-6771036.2000000002</v>
      </c>
      <c r="BS172" s="3">
        <f t="shared" si="62"/>
        <v>-6771036.2000000002</v>
      </c>
      <c r="BT172" s="3">
        <f t="shared" si="63"/>
        <v>-6771036.2000000002</v>
      </c>
      <c r="BU172" s="3" t="str">
        <f>INDEX(Sheet1!$BS$2:$BS$1000,MATCH($A172,Sheet1!$A$2:$A$1000,0))</f>
        <v>32</v>
      </c>
      <c r="BV172" s="3">
        <f>INDEX(Sheet1!$BT$2:$BT$1000,MATCH($A172,Sheet1!$A$2:$A$1000,0))</f>
        <v>6910556.7800000003</v>
      </c>
    </row>
    <row r="173" spans="1:74" x14ac:dyDescent="0.2">
      <c r="A173" s="269" t="s">
        <v>689</v>
      </c>
      <c r="B173" s="3" t="e">
        <f>MATCH($A173,Sheet1!ACCOUNTNO,0)</f>
        <v>#N/A</v>
      </c>
      <c r="C173" s="3">
        <f t="shared" si="54"/>
        <v>65000</v>
      </c>
      <c r="D173" s="3">
        <f>IF(D$3=0,0,INDEX(Sheet1!RawDataCols,$C173,D$5))</f>
        <v>0</v>
      </c>
      <c r="E173" s="3">
        <f>IF(E$3=0,0,INDEX(Sheet1!RawDataCols,$C173,E$5))</f>
        <v>0</v>
      </c>
      <c r="F173" s="3">
        <f>IF(F$3=0,0,INDEX(Sheet1!RawDataCols,$C173,F$5))</f>
        <v>0</v>
      </c>
      <c r="G173" s="3">
        <f>IF(G$3=0,0,INDEX(Sheet1!RawDataCols,$C173,G$5))</f>
        <v>0</v>
      </c>
      <c r="H173" s="3">
        <f>IF(H$3=0,0,INDEX(Sheet1!RawDataCols,$C173,H$5))</f>
        <v>0</v>
      </c>
      <c r="I173" s="3">
        <f>IF(I$3=0,0,INDEX(Sheet1!RawDataCols,$C173,I$5))</f>
        <v>0</v>
      </c>
      <c r="J173" s="3">
        <f>IF(J$3=0,0,INDEX(Sheet1!RawDataCols,$C173,J$5))</f>
        <v>0</v>
      </c>
      <c r="K173" s="3">
        <f>IF(K$3=0,0,INDEX(Sheet1!RawDataCols,$C173,K$5))</f>
        <v>0</v>
      </c>
      <c r="L173" s="3">
        <f>IF(L$3=0,0,INDEX(Sheet1!RawDataCols,$C173,L$5))</f>
        <v>0</v>
      </c>
      <c r="M173" s="3">
        <f>IF(M$3=0,0,INDEX(Sheet1!RawDataCols,$C173,M$5))</f>
        <v>0</v>
      </c>
      <c r="N173" s="3">
        <f>IF(N$3=0,0,INDEX(Sheet1!RawDataCols,$C173,N$5))</f>
        <v>0</v>
      </c>
      <c r="O173" s="3">
        <f>INDEX(Sheet1!RawDataCols,$C173,O$5)</f>
        <v>0</v>
      </c>
      <c r="P173" s="3">
        <f>INDEX(Sheet1!RawDataCols,$C173,P$5)</f>
        <v>0</v>
      </c>
      <c r="Q173" s="3">
        <f>IF(Q$3=0,0,INDEX(Sheet1!RawDataCols,$C173,Q$5))</f>
        <v>0</v>
      </c>
      <c r="R173" s="3">
        <f t="shared" si="55"/>
        <v>1</v>
      </c>
      <c r="S173" s="3">
        <f t="shared" si="56"/>
        <v>-1</v>
      </c>
      <c r="T173" s="3">
        <f>IF(T$3=0,0,INDEX(Sheet1!RawDataCols,$C173,T$5)*$R173)</f>
        <v>0</v>
      </c>
      <c r="U173" s="3">
        <f>IF(U$3=0,0,INDEX(Sheet1!RawDataCols,$C173,U$5)*$R173)</f>
        <v>0</v>
      </c>
      <c r="V173" s="3">
        <f>IF(V$3=0,0,INDEX(Sheet1!RawDataCols,$C173,V$5)*$R173)</f>
        <v>0</v>
      </c>
      <c r="W173" s="3">
        <f>IF(W$3=0,0,INDEX(Sheet1!RawDataCols,$C173,W$5)*$R173)</f>
        <v>0</v>
      </c>
      <c r="X173" s="3">
        <f>IF(X$3=0,0,INDEX(Sheet1!RawDataCols,$C173,X$5)*$R173)</f>
        <v>0</v>
      </c>
      <c r="Y173" s="3">
        <f>IF(Y$3=0,0,INDEX(Sheet1!RawDataCols,$C173,Y$5)*$R173)</f>
        <v>0</v>
      </c>
      <c r="Z173" s="3">
        <f>IF(Z$3=0,0,INDEX(Sheet1!RawDataCols,$C173,Z$5)*$R173)</f>
        <v>0</v>
      </c>
      <c r="AA173" s="3">
        <f>IF(AA$3=0,0,INDEX(Sheet1!RawDataCols,$C173,AA$5)*$R173)</f>
        <v>0</v>
      </c>
      <c r="AB173" s="3">
        <f>IF(AB$3=0,0,INDEX(Sheet1!RawDataCols,$C173,AB$5)*$R173)</f>
        <v>0</v>
      </c>
      <c r="AC173" s="3">
        <f>IF(AC$3=0,0,INDEX(Sheet1!RawDataCols,$C173,AC$5)*$R173)</f>
        <v>0</v>
      </c>
      <c r="AD173" s="3">
        <f>IF(AD$3=0,0,INDEX(Sheet1!RawDataCols,$C173,AD$5)*$R173)</f>
        <v>0</v>
      </c>
      <c r="AE173" s="3">
        <f>IF(AE$3=0,0,INDEX(Sheet1!RawDataCols,$C173,AE$5)*$R173)</f>
        <v>0</v>
      </c>
      <c r="AF173" s="3">
        <f>IF(AF$3=0,0,INDEX(Sheet1!RawDataCols,$C173,AF$5)*$R173)</f>
        <v>0</v>
      </c>
      <c r="AG173" s="3">
        <f>IF(AG$3=0,0,INDEX(Sheet1!RawDataCols,$C173,AG$5)*$R173)</f>
        <v>0</v>
      </c>
      <c r="AH173" s="3">
        <f>IF(AH$3=0,0,INDEX(Sheet1!RawDataCols,$C173,AH$5)*$R173)</f>
        <v>0</v>
      </c>
      <c r="AI173" s="3">
        <f>IF(AI$3=0,0,INDEX(Sheet1!RawDataCols,$C173,AI$5)*$R173)</f>
        <v>0</v>
      </c>
      <c r="AJ173" s="3">
        <f>IF(AJ$3=0,0,INDEX(Sheet1!RawDataCols,$C173,AJ$5)*$R173)</f>
        <v>0</v>
      </c>
      <c r="AK173" s="3">
        <f>IF(AK$3=0,0,INDEX(Sheet1!RawDataCols,$C173,AK$5)*$R173)</f>
        <v>0</v>
      </c>
      <c r="AL173" s="3">
        <f>IF(AL$3=0,0,INDEX(Sheet1!RawDataCols,$C173,AL$5)*$R173)</f>
        <v>0</v>
      </c>
      <c r="AM173" s="3">
        <f>IF(AM$3=0,0,INDEX(Sheet1!RawDataCols,$C173,AM$5)*$R173)</f>
        <v>0</v>
      </c>
      <c r="AN173" s="3">
        <f>IF(AN$3=0,0,INDEX(Sheet1!RawDataCols,$C173,AN$5)*$R173)</f>
        <v>0</v>
      </c>
      <c r="AO173" s="3">
        <f>IF(AO$3=0,0,INDEX(Sheet1!RawDataCols,$C173,AO$5)*$R173)</f>
        <v>0</v>
      </c>
      <c r="AP173" s="3">
        <f>IF(AP$3=0,0,INDEX(Sheet1!RawDataCols,$C173,AP$5)*$R173)</f>
        <v>0</v>
      </c>
      <c r="AQ173" s="3">
        <f>IF(AQ$3=0,0,INDEX(Sheet1!RawDataCols,$C173,AQ$5)*$R173)</f>
        <v>0</v>
      </c>
      <c r="AR173" s="3">
        <f>IF(AR$3=0,0,INDEX(Sheet1!RawDataCols,$C173,AR$5)*$R173)</f>
        <v>0</v>
      </c>
      <c r="AS173" s="3">
        <f>IF(AS$3=0,0,INDEX(Sheet1!RawDataCols,$C173,AS$5)*$R173)</f>
        <v>0</v>
      </c>
      <c r="AT173" s="3">
        <f>IF(AT$3=0,0,INDEX(Sheet1!RawDataCols,$C173,AT$5)*$R173)</f>
        <v>0</v>
      </c>
      <c r="AU173" s="3">
        <f>IF(AU$3=0,0,INDEX(Sheet1!RawDataCols,$C173,AU$5)*$R173)</f>
        <v>0</v>
      </c>
      <c r="AV173" s="3">
        <f>IF(AV$3=0,0,INDEX(Sheet1!RawDataCols,$C173,AV$5)*$R173)</f>
        <v>0</v>
      </c>
      <c r="AW173" s="3">
        <f>IF(AW$3=0,0,INDEX(Sheet1!RawDataCols,$C173,AW$5)*$R173)</f>
        <v>0</v>
      </c>
      <c r="AX173" s="3">
        <f>IF(AX$3=0,0,INDEX(Sheet1!RawDataCols,$C173,AX$5)*$R173)</f>
        <v>0</v>
      </c>
      <c r="AY173" s="3">
        <f>IF(AY$3=0,0,INDEX(Sheet1!RawDataCols,$C173,AY$5)*$R173)</f>
        <v>0</v>
      </c>
      <c r="AZ173" s="3">
        <f>IF(AZ$3=0,0,INDEX(Sheet1!RawDataCols,$C173,AZ$5)*$R173)</f>
        <v>0</v>
      </c>
      <c r="BA173" s="3">
        <f>IF(BA$3=0,0,INDEX(Sheet1!RawDataCols,$C173,BA$5)*$R173)</f>
        <v>0</v>
      </c>
      <c r="BB173" s="3">
        <f>IF(BB$3=0,0,INDEX(Sheet1!RawDataCols,$C173,BB$5)*$R173)</f>
        <v>0</v>
      </c>
      <c r="BC173" s="3">
        <f>IF(BC$3=0,0,INDEX(Sheet1!RawDataCols,$C173,BC$5)*$R173)</f>
        <v>0</v>
      </c>
      <c r="BD173" s="3">
        <f>IF(BD$3=0,0,INDEX(Sheet1!RawDataCols,$C173,BD$5)*$R173)</f>
        <v>0</v>
      </c>
      <c r="BE173" s="3">
        <f>IF(BE$3=0,0,INDEX(Sheet1!RawDataCols,$C173,BE$5)*$R173)</f>
        <v>0</v>
      </c>
      <c r="BF173" s="3">
        <f>IF(BF$3=0,0,INDEX(Sheet1!RawDataCols,$C173,BF$5)*$R173)</f>
        <v>0</v>
      </c>
      <c r="BG173" s="179">
        <f>IF(BG$3=0,0,INDEX(Sheet1!RawDataCols,$C173,BG$5)*$R173)</f>
        <v>0</v>
      </c>
      <c r="BH173" s="33">
        <f t="shared" si="57"/>
        <v>0</v>
      </c>
      <c r="BI173" s="33">
        <f t="shared" si="58"/>
        <v>0</v>
      </c>
      <c r="BJ173" s="33">
        <f t="shared" si="59"/>
        <v>0</v>
      </c>
      <c r="BK173" s="3">
        <f>IF(BK$3=0,0,INDEX(Sheet1!RawDataCols,$C173,BK$5)*$R173)</f>
        <v>0</v>
      </c>
      <c r="BL173" s="3">
        <f>IF(BL$3=0,0,INDEX(Sheet1!RawDataCols,$C173,BL$5)*$R173)</f>
        <v>0</v>
      </c>
      <c r="BM173" s="3">
        <f>IF(BM$3=0,0,INDEX(Sheet1!RawDataCols,$C173,BM$5)*$R173)</f>
        <v>0</v>
      </c>
      <c r="BN173" s="3">
        <f>IF(BN$3=0,0,INDEX(Sheet1!RawDataCols,$C173,BN$5)*$R173)</f>
        <v>0</v>
      </c>
      <c r="BO173" s="3">
        <f>IF(BO$3=0,0,INDEX(Sheet1!RawDataCols,$C173,BO$5)*$R173)</f>
        <v>0</v>
      </c>
      <c r="BP173" s="3">
        <f>IF(BP$3=0,0,INDEX(Sheet1!RawDataCols,$C173,BP$5)*$R173)</f>
        <v>0</v>
      </c>
      <c r="BQ173" s="3">
        <f t="shared" si="60"/>
        <v>0</v>
      </c>
      <c r="BR173" s="3">
        <f t="shared" si="61"/>
        <v>0</v>
      </c>
      <c r="BS173" s="3">
        <f t="shared" si="62"/>
        <v>0</v>
      </c>
      <c r="BT173" s="3">
        <f t="shared" si="63"/>
        <v>0</v>
      </c>
      <c r="BU173" s="3" t="e">
        <f>INDEX(Sheet1!$BS$2:$BS$1000,MATCH($A173,Sheet1!$A$2:$A$1000,0))</f>
        <v>#N/A</v>
      </c>
      <c r="BV173" s="3" t="e">
        <f>INDEX(Sheet1!$BT$2:$BT$1000,MATCH($A173,Sheet1!$A$2:$A$1000,0))</f>
        <v>#N/A</v>
      </c>
    </row>
    <row r="174" spans="1:74" x14ac:dyDescent="0.2">
      <c r="A174" s="11" t="s">
        <v>690</v>
      </c>
      <c r="B174" s="3">
        <f>MATCH($A174,Sheet1!ACCOUNTNO,0)</f>
        <v>203</v>
      </c>
      <c r="C174" s="3">
        <f t="shared" si="54"/>
        <v>203</v>
      </c>
      <c r="D174" s="3" t="str">
        <f>IF(D$3=0,0,INDEX(Sheet1!RawDataCols,$C174,D$5))</f>
        <v>90300G12</v>
      </c>
      <c r="E174" s="3" t="str">
        <f>IF(E$3=0,0,INDEX(Sheet1!RawDataCols,$C174,E$5))</f>
        <v xml:space="preserve">90300          </v>
      </c>
      <c r="F174" s="3" t="str">
        <f>IF(F$3=0,0,INDEX(Sheet1!RawDataCols,$C174,F$5))</f>
        <v xml:space="preserve">G12            </v>
      </c>
      <c r="G174" s="3" t="str">
        <f>IF(G$3=0,0,INDEX(Sheet1!RawDataCols,$C174,G$5))</f>
        <v xml:space="preserve">               </v>
      </c>
      <c r="H174" s="3" t="str">
        <f>IF(H$3=0,0,INDEX(Sheet1!RawDataCols,$C174,H$5))</f>
        <v xml:space="preserve">               </v>
      </c>
      <c r="I174" s="3" t="str">
        <f>IF(I$3=0,0,INDEX(Sheet1!RawDataCols,$C174,I$5))</f>
        <v xml:space="preserve">               </v>
      </c>
      <c r="J174" s="3" t="str">
        <f>IF(J$3=0,0,INDEX(Sheet1!RawDataCols,$C174,J$5))</f>
        <v xml:space="preserve">               </v>
      </c>
      <c r="K174" s="3" t="str">
        <f>IF(K$3=0,0,INDEX(Sheet1!RawDataCols,$C174,K$5))</f>
        <v xml:space="preserve">               </v>
      </c>
      <c r="L174" s="3" t="str">
        <f>IF(L$3=0,0,INDEX(Sheet1!RawDataCols,$C174,L$5))</f>
        <v xml:space="preserve">               </v>
      </c>
      <c r="M174" s="3" t="str">
        <f>IF(M$3=0,0,INDEX(Sheet1!RawDataCols,$C174,M$5))</f>
        <v xml:space="preserve">F012  </v>
      </c>
      <c r="N174" s="3" t="str">
        <f>IF(N$3=0,0,INDEX(Sheet1!RawDataCols,$C174,N$5))</f>
        <v>EPI Communications Pty Ltd-TAR</v>
      </c>
      <c r="O174" s="3">
        <f>INDEX(Sheet1!RawDataCols,$C174,O$5)</f>
        <v>40</v>
      </c>
      <c r="P174" s="3" t="str">
        <f>INDEX(Sheet1!RawDataCols,$C174,P$5)</f>
        <v>Retained Earnings</v>
      </c>
      <c r="Q174" s="3" t="str">
        <f>IF(Q$3=0,0,INDEX(Sheet1!RawDataCols,$C174,Q$5))</f>
        <v>R</v>
      </c>
      <c r="R174" s="3">
        <f t="shared" si="55"/>
        <v>-1</v>
      </c>
      <c r="S174" s="3">
        <f t="shared" si="56"/>
        <v>1</v>
      </c>
      <c r="T174" s="3">
        <f>IF(T$3=0,0,INDEX(Sheet1!RawDataCols,$C174,T$5)*$R174)</f>
        <v>1000000</v>
      </c>
      <c r="U174" s="3">
        <f>IF(U$3=0,0,INDEX(Sheet1!RawDataCols,$C174,U$5)*$R174)</f>
        <v>0</v>
      </c>
      <c r="V174" s="3">
        <f>IF(V$3=0,0,INDEX(Sheet1!RawDataCols,$C174,V$5)*$R174)</f>
        <v>0</v>
      </c>
      <c r="W174" s="3">
        <f>IF(W$3=0,0,INDEX(Sheet1!RawDataCols,$C174,W$5)*$R174)</f>
        <v>0</v>
      </c>
      <c r="X174" s="3">
        <f>IF(X$3=0,0,INDEX(Sheet1!RawDataCols,$C174,X$5)*$R174)</f>
        <v>0</v>
      </c>
      <c r="Y174" s="3">
        <f>IF(Y$3=0,0,INDEX(Sheet1!RawDataCols,$C174,Y$5)*$R174)</f>
        <v>0</v>
      </c>
      <c r="Z174" s="3">
        <f>IF(Z$3=0,0,INDEX(Sheet1!RawDataCols,$C174,Z$5)*$R174)</f>
        <v>0</v>
      </c>
      <c r="AA174" s="3">
        <f>IF(AA$3=0,0,INDEX(Sheet1!RawDataCols,$C174,AA$5)*$R174)</f>
        <v>0</v>
      </c>
      <c r="AB174" s="3">
        <f>IF(AB$3=0,0,INDEX(Sheet1!RawDataCols,$C174,AB$5)*$R174)</f>
        <v>0</v>
      </c>
      <c r="AC174" s="3">
        <f>IF(AC$3=0,0,INDEX(Sheet1!RawDataCols,$C174,AC$5)*$R174)</f>
        <v>0</v>
      </c>
      <c r="AD174" s="3">
        <f>IF(AD$3=0,0,INDEX(Sheet1!RawDataCols,$C174,AD$5)*$R174)</f>
        <v>0</v>
      </c>
      <c r="AE174" s="3">
        <f>IF(AE$3=0,0,INDEX(Sheet1!RawDataCols,$C174,AE$5)*$R174)</f>
        <v>0</v>
      </c>
      <c r="AF174" s="3">
        <f>IF(AF$3=0,0,INDEX(Sheet1!RawDataCols,$C174,AF$5)*$R174)</f>
        <v>0</v>
      </c>
      <c r="AG174" s="3">
        <f>IF(AG$3=0,0,INDEX(Sheet1!RawDataCols,$C174,AG$5)*$R174)</f>
        <v>0</v>
      </c>
      <c r="AH174" s="3">
        <f>IF(AH$3=0,0,INDEX(Sheet1!RawDataCols,$C174,AH$5)*$R174)</f>
        <v>0</v>
      </c>
      <c r="AI174" s="3">
        <f>IF(AI$3=0,0,INDEX(Sheet1!RawDataCols,$C174,AI$5)*$R174)</f>
        <v>0</v>
      </c>
      <c r="AJ174" s="3">
        <f>IF(AJ$3=0,0,INDEX(Sheet1!RawDataCols,$C174,AJ$5)*$R174)</f>
        <v>0</v>
      </c>
      <c r="AK174" s="3">
        <f>IF(AK$3=0,0,INDEX(Sheet1!RawDataCols,$C174,AK$5)*$R174)</f>
        <v>0</v>
      </c>
      <c r="AL174" s="3">
        <f>IF(AL$3=0,0,INDEX(Sheet1!RawDataCols,$C174,AL$5)*$R174)</f>
        <v>0</v>
      </c>
      <c r="AM174" s="3">
        <f>IF(AM$3=0,0,INDEX(Sheet1!RawDataCols,$C174,AM$5)*$R174)</f>
        <v>0</v>
      </c>
      <c r="AN174" s="3">
        <f>IF(AN$3=0,0,INDEX(Sheet1!RawDataCols,$C174,AN$5)*$R174)</f>
        <v>0</v>
      </c>
      <c r="AO174" s="3">
        <f>IF(AO$3=0,0,INDEX(Sheet1!RawDataCols,$C174,AO$5)*$R174)</f>
        <v>0</v>
      </c>
      <c r="AP174" s="3">
        <f>IF(AP$3=0,0,INDEX(Sheet1!RawDataCols,$C174,AP$5)*$R174)</f>
        <v>0</v>
      </c>
      <c r="AQ174" s="3">
        <f>IF(AQ$3=0,0,INDEX(Sheet1!RawDataCols,$C174,AQ$5)*$R174)</f>
        <v>0</v>
      </c>
      <c r="AR174" s="3">
        <f>IF(AR$3=0,0,INDEX(Sheet1!RawDataCols,$C174,AR$5)*$R174)</f>
        <v>0</v>
      </c>
      <c r="AS174" s="3">
        <f>IF(AS$3=0,0,INDEX(Sheet1!RawDataCols,$C174,AS$5)*$R174)</f>
        <v>0</v>
      </c>
      <c r="AT174" s="3">
        <f>IF(AT$3=0,0,INDEX(Sheet1!RawDataCols,$C174,AT$5)*$R174)</f>
        <v>0</v>
      </c>
      <c r="AU174" s="3">
        <f>IF(AU$3=0,0,INDEX(Sheet1!RawDataCols,$C174,AU$5)*$R174)</f>
        <v>0</v>
      </c>
      <c r="AV174" s="3">
        <f>IF(AV$3=0,0,INDEX(Sheet1!RawDataCols,$C174,AV$5)*$R174)</f>
        <v>0</v>
      </c>
      <c r="AW174" s="3">
        <f>IF(AW$3=0,0,INDEX(Sheet1!RawDataCols,$C174,AW$5)*$R174)</f>
        <v>0</v>
      </c>
      <c r="AX174" s="3">
        <f>IF(AX$3=0,0,INDEX(Sheet1!RawDataCols,$C174,AX$5)*$R174)</f>
        <v>0</v>
      </c>
      <c r="AY174" s="3">
        <f>IF(AY$3=0,0,INDEX(Sheet1!RawDataCols,$C174,AY$5)*$R174)</f>
        <v>0</v>
      </c>
      <c r="AZ174" s="3">
        <f>IF(AZ$3=0,0,INDEX(Sheet1!RawDataCols,$C174,AZ$5)*$R174)</f>
        <v>0</v>
      </c>
      <c r="BA174" s="3">
        <f>IF(BA$3=0,0,INDEX(Sheet1!RawDataCols,$C174,BA$5)*$R174)</f>
        <v>0</v>
      </c>
      <c r="BB174" s="3">
        <f>IF(BB$3=0,0,INDEX(Sheet1!RawDataCols,$C174,BB$5)*$R174)</f>
        <v>0</v>
      </c>
      <c r="BC174" s="3">
        <f>IF(BC$3=0,0,INDEX(Sheet1!RawDataCols,$C174,BC$5)*$R174)</f>
        <v>0</v>
      </c>
      <c r="BD174" s="3">
        <f>IF(BD$3=0,0,INDEX(Sheet1!RawDataCols,$C174,BD$5)*$R174)</f>
        <v>0</v>
      </c>
      <c r="BE174" s="3">
        <f>IF(BE$3=0,0,INDEX(Sheet1!RawDataCols,$C174,BE$5)*$R174)</f>
        <v>0</v>
      </c>
      <c r="BF174" s="3">
        <f>IF(BF$3=0,0,INDEX(Sheet1!RawDataCols,$C174,BF$5)*$R174)</f>
        <v>0</v>
      </c>
      <c r="BG174" s="179">
        <f>IF(BG$3=0,0,INDEX(Sheet1!RawDataCols,$C174,BG$5)*$R174)</f>
        <v>0</v>
      </c>
      <c r="BH174" s="33">
        <f t="shared" si="57"/>
        <v>1000000</v>
      </c>
      <c r="BI174" s="33">
        <f t="shared" si="58"/>
        <v>0</v>
      </c>
      <c r="BJ174" s="33">
        <f t="shared" si="59"/>
        <v>1000000</v>
      </c>
      <c r="BK174" s="3">
        <f>IF(BK$3=0,0,INDEX(Sheet1!RawDataCols,$C174,BK$5)*$R174)</f>
        <v>0</v>
      </c>
      <c r="BL174" s="3">
        <f>IF(BL$3=0,0,INDEX(Sheet1!RawDataCols,$C174,BL$5)*$R174)</f>
        <v>125000</v>
      </c>
      <c r="BM174" s="3">
        <f>IF(BM$3=0,0,INDEX(Sheet1!RawDataCols,$C174,BM$5)*$R174)</f>
        <v>125000</v>
      </c>
      <c r="BN174" s="3">
        <f>IF(BN$3=0,0,INDEX(Sheet1!RawDataCols,$C174,BN$5)*$R174)</f>
        <v>125000</v>
      </c>
      <c r="BO174" s="3">
        <f>IF(BO$3=0,0,INDEX(Sheet1!RawDataCols,$C174,BO$5)*$R174)</f>
        <v>125000</v>
      </c>
      <c r="BP174" s="3">
        <f>IF(BP$3=0,0,INDEX(Sheet1!RawDataCols,$C174,BP$5)*$R174)</f>
        <v>1000000</v>
      </c>
      <c r="BQ174" s="3">
        <f t="shared" si="60"/>
        <v>1000000</v>
      </c>
      <c r="BR174" s="3">
        <f t="shared" si="61"/>
        <v>1000000</v>
      </c>
      <c r="BS174" s="3">
        <f t="shared" si="62"/>
        <v>1000000</v>
      </c>
      <c r="BT174" s="3">
        <f t="shared" si="63"/>
        <v>1000000</v>
      </c>
      <c r="BU174" s="3" t="str">
        <f>INDEX(Sheet1!$BS$2:$BS$1000,MATCH($A174,Sheet1!$A$2:$A$1000,0))</f>
        <v>32</v>
      </c>
      <c r="BV174" s="3">
        <f>INDEX(Sheet1!$BT$2:$BT$1000,MATCH($A174,Sheet1!$A$2:$A$1000,0))</f>
        <v>-1000000</v>
      </c>
    </row>
    <row r="177" spans="1:74" x14ac:dyDescent="0.2">
      <c r="A177" s="248" t="s">
        <v>725</v>
      </c>
      <c r="B177" s="3">
        <f>MATCH($A177,Sheet1!ACCOUNTNO,0)</f>
        <v>118</v>
      </c>
      <c r="C177" s="3">
        <f>IF(ISNA($B177),65000,$B177)</f>
        <v>118</v>
      </c>
      <c r="D177" s="3" t="str">
        <f>IF(D$3=0,0,INDEX(Sheet1!RawDataCols,$C177,D$5))</f>
        <v>22380G12</v>
      </c>
      <c r="E177" s="3" t="str">
        <f>IF(E$3=0,0,INDEX(Sheet1!RawDataCols,$C177,E$5))</f>
        <v xml:space="preserve">22380          </v>
      </c>
      <c r="F177" s="3" t="str">
        <f>IF(F$3=0,0,INDEX(Sheet1!RawDataCols,$C177,F$5))</f>
        <v xml:space="preserve">G12            </v>
      </c>
      <c r="G177" s="3" t="str">
        <f>IF(G$3=0,0,INDEX(Sheet1!RawDataCols,$C177,G$5))</f>
        <v xml:space="preserve">               </v>
      </c>
      <c r="H177" s="3" t="str">
        <f>IF(H$3=0,0,INDEX(Sheet1!RawDataCols,$C177,H$5))</f>
        <v xml:space="preserve">               </v>
      </c>
      <c r="I177" s="3" t="str">
        <f>IF(I$3=0,0,INDEX(Sheet1!RawDataCols,$C177,I$5))</f>
        <v xml:space="preserve">               </v>
      </c>
      <c r="J177" s="3" t="str">
        <f>IF(J$3=0,0,INDEX(Sheet1!RawDataCols,$C177,J$5))</f>
        <v xml:space="preserve">               </v>
      </c>
      <c r="K177" s="3" t="str">
        <f>IF(K$3=0,0,INDEX(Sheet1!RawDataCols,$C177,K$5))</f>
        <v xml:space="preserve">               </v>
      </c>
      <c r="L177" s="3" t="str">
        <f>IF(L$3=0,0,INDEX(Sheet1!RawDataCols,$C177,L$5))</f>
        <v xml:space="preserve">               </v>
      </c>
      <c r="M177" s="3" t="str">
        <f>IF(M$3=0,0,INDEX(Sheet1!RawDataCols,$C177,M$5))</f>
        <v xml:space="preserve">F012  </v>
      </c>
      <c r="N177" s="3" t="str">
        <f>IF(N$3=0,0,INDEX(Sheet1!RawDataCols,$C177,N$5))</f>
        <v>General Expenses-TAR</v>
      </c>
      <c r="O177" s="3">
        <f>INDEX(Sheet1!RawDataCols,$C177,O$5)</f>
        <v>13</v>
      </c>
      <c r="P177" s="3" t="str">
        <f>INDEX(Sheet1!RawDataCols,$C177,P$5)</f>
        <v>Cost and Expenses</v>
      </c>
      <c r="Q177" s="3" t="str">
        <f>IF(Q$3=0,0,INDEX(Sheet1!RawDataCols,$C177,Q$5))</f>
        <v>I</v>
      </c>
      <c r="R177" s="3">
        <f>IF(OR(GL_Cat_Code=8,GL_Cat_Code=12,GL_Cat_Code=28,GL_Cat_Code=32,GL_Cat_Code=36,GL_Cat_Code=40),-1,1)</f>
        <v>1</v>
      </c>
      <c r="S177" s="3">
        <f>IF(OR(GL_Cat_Code=8,GL_Cat_Code=12,GL_Cat_Code=28,GL_Cat_Code=32,GL_Cat_Code=36,GL_Cat_Code=40),1,-1)</f>
        <v>-1</v>
      </c>
      <c r="T177" s="3">
        <f>IF(T$3=0,0,INDEX(Sheet1!RawDataCols,$C177,T$5)*$R177)</f>
        <v>0</v>
      </c>
      <c r="U177" s="3">
        <f>IF(U$3=0,0,INDEX(Sheet1!RawDataCols,$C177,U$5)*$R177)</f>
        <v>172.5</v>
      </c>
      <c r="V177" s="3">
        <f>IF(V$3=0,0,INDEX(Sheet1!RawDataCols,$C177,V$5)*$R177)</f>
        <v>0</v>
      </c>
      <c r="W177" s="3">
        <f>IF(W$3=0,0,INDEX(Sheet1!RawDataCols,$C177,W$5)*$R177)</f>
        <v>0</v>
      </c>
      <c r="X177" s="3">
        <f>IF(X$3=0,0,INDEX(Sheet1!RawDataCols,$C177,X$5)*$R177)</f>
        <v>0</v>
      </c>
      <c r="Y177" s="3">
        <f>IF(Y$3=0,0,INDEX(Sheet1!RawDataCols,$C177,Y$5)*$R177)</f>
        <v>0</v>
      </c>
      <c r="Z177" s="3">
        <f>IF(Z$3=0,0,INDEX(Sheet1!RawDataCols,$C177,Z$5)*$R177)</f>
        <v>0</v>
      </c>
      <c r="AA177" s="3">
        <f>IF(AA$3=0,0,INDEX(Sheet1!RawDataCols,$C177,AA$5)*$R177)</f>
        <v>0</v>
      </c>
      <c r="AB177" s="3">
        <f>IF(AB$3=0,0,INDEX(Sheet1!RawDataCols,$C177,AB$5)*$R177)</f>
        <v>0</v>
      </c>
      <c r="AC177" s="3">
        <f>IF(AC$3=0,0,INDEX(Sheet1!RawDataCols,$C177,AC$5)*$R177)</f>
        <v>0</v>
      </c>
      <c r="AD177" s="3">
        <f>IF(AD$3=0,0,INDEX(Sheet1!RawDataCols,$C177,AD$5)*$R177)</f>
        <v>0</v>
      </c>
      <c r="AE177" s="3">
        <f>IF(AE$3=0,0,INDEX(Sheet1!RawDataCols,$C177,AE$5)*$R177)</f>
        <v>0</v>
      </c>
      <c r="AF177" s="3">
        <f>IF(AF$3=0,0,INDEX(Sheet1!RawDataCols,$C177,AF$5)*$R177)</f>
        <v>0</v>
      </c>
      <c r="AG177" s="3">
        <f>IF(AG$3=0,0,INDEX(Sheet1!RawDataCols,$C177,AG$5)*$R177)</f>
        <v>289.76</v>
      </c>
      <c r="AH177" s="3">
        <f>IF(AH$3=0,0,INDEX(Sheet1!RawDataCols,$C177,AH$5)*$R177)</f>
        <v>0</v>
      </c>
      <c r="AI177" s="3">
        <f>IF(AI$3=0,0,INDEX(Sheet1!RawDataCols,$C177,AI$5)*$R177)</f>
        <v>0</v>
      </c>
      <c r="AJ177" s="3">
        <f>IF(AJ$3=0,0,INDEX(Sheet1!RawDataCols,$C177,AJ$5)*$R177)</f>
        <v>0</v>
      </c>
      <c r="AK177" s="3">
        <f>IF(AK$3=0,0,INDEX(Sheet1!RawDataCols,$C177,AK$5)*$R177)</f>
        <v>0</v>
      </c>
      <c r="AL177" s="3">
        <f>IF(AL$3=0,0,INDEX(Sheet1!RawDataCols,$C177,AL$5)*$R177)</f>
        <v>0</v>
      </c>
      <c r="AM177" s="3">
        <f>IF(AM$3=0,0,INDEX(Sheet1!RawDataCols,$C177,AM$5)*$R177)</f>
        <v>0</v>
      </c>
      <c r="AN177" s="3">
        <f>IF(AN$3=0,0,INDEX(Sheet1!RawDataCols,$C177,AN$5)*$R177)</f>
        <v>0</v>
      </c>
      <c r="AO177" s="3">
        <f>IF(AO$3=0,0,INDEX(Sheet1!RawDataCols,$C177,AO$5)*$R177)</f>
        <v>0</v>
      </c>
      <c r="AP177" s="3">
        <f>IF(AP$3=0,0,INDEX(Sheet1!RawDataCols,$C177,AP$5)*$R177)</f>
        <v>0</v>
      </c>
      <c r="AQ177" s="3">
        <f>IF(AQ$3=0,0,INDEX(Sheet1!RawDataCols,$C177,AQ$5)*$R177)</f>
        <v>44.58</v>
      </c>
      <c r="AR177" s="3">
        <f>IF(AR$3=0,0,INDEX(Sheet1!RawDataCols,$C177,AR$5)*$R177)</f>
        <v>0</v>
      </c>
      <c r="AS177" s="3">
        <f>IF(AS$3=0,0,INDEX(Sheet1!RawDataCols,$C177,AS$5)*$R177)</f>
        <v>0</v>
      </c>
      <c r="AT177" s="3">
        <f>IF(AT$3=0,0,INDEX(Sheet1!RawDataCols,$C177,AT$5)*$R177)</f>
        <v>44.58</v>
      </c>
      <c r="AU177" s="3">
        <f>IF(AU$3=0,0,INDEX(Sheet1!RawDataCols,$C177,AU$5)*$R177)</f>
        <v>0</v>
      </c>
      <c r="AV177" s="3">
        <f>IF(AV$3=0,0,INDEX(Sheet1!RawDataCols,$C177,AV$5)*$R177)</f>
        <v>0</v>
      </c>
      <c r="AW177" s="3">
        <f>IF(AW$3=0,0,INDEX(Sheet1!RawDataCols,$C177,AW$5)*$R177)</f>
        <v>44.58</v>
      </c>
      <c r="AX177" s="3">
        <f>IF(AX$3=0,0,INDEX(Sheet1!RawDataCols,$C177,AX$5)*$R177)</f>
        <v>0</v>
      </c>
      <c r="AY177" s="3">
        <f>IF(AY$3=0,0,INDEX(Sheet1!RawDataCols,$C177,AY$5)*$R177)</f>
        <v>0</v>
      </c>
      <c r="AZ177" s="3">
        <f>IF(AZ$3=0,0,INDEX(Sheet1!RawDataCols,$C177,AZ$5)*$R177)</f>
        <v>0</v>
      </c>
      <c r="BA177" s="3">
        <f>IF(BA$3=0,0,INDEX(Sheet1!RawDataCols,$C177,BA$5)*$R177)</f>
        <v>0</v>
      </c>
      <c r="BB177" s="3">
        <f>IF(BB$3=0,0,INDEX(Sheet1!RawDataCols,$C177,BB$5)*$R177)</f>
        <v>0</v>
      </c>
      <c r="BC177" s="3">
        <f>IF(BC$3=0,0,INDEX(Sheet1!RawDataCols,$C177,BC$5)*$R177)</f>
        <v>0</v>
      </c>
      <c r="BD177" s="3">
        <f>IF(BD$3=0,0,INDEX(Sheet1!RawDataCols,$C177,BD$5)*$R177)</f>
        <v>72.680000000000007</v>
      </c>
      <c r="BE177" s="3">
        <f>IF(BE$3=0,0,INDEX(Sheet1!RawDataCols,$C177,BE$5)*$R177)</f>
        <v>0</v>
      </c>
      <c r="BF177" s="3">
        <f>IF(BF$3=0,0,INDEX(Sheet1!RawDataCols,$C177,BF$5)*$R177)</f>
        <v>0</v>
      </c>
      <c r="BG177" s="179">
        <f>IF(BG$3=0,0,INDEX(Sheet1!RawDataCols,$C177,BG$5)*$R177)</f>
        <v>72.680000000000007</v>
      </c>
      <c r="BH177" s="33">
        <f>SUM(T177,U177,X177,AA177,AD177,AG177,AJ177,AM177,AP177,AS177,AV177,AY177,BB177)</f>
        <v>462.26</v>
      </c>
      <c r="BI177" s="33">
        <f>SUM(V177,Y177,AB177,AE177,AH177,AK177,AN177,AQ177,AT177,AW177,AZ177,BC177)</f>
        <v>133.74</v>
      </c>
      <c r="BJ177" s="33">
        <f>SUM(W177,Z177,AC177,AF177,AI177,AL177,AO177,AR177,AU177,AX177,BA177,BD177)+IF(Q177&lt;&gt;"I",BP177,0)</f>
        <v>72.680000000000007</v>
      </c>
      <c r="BK177" s="3">
        <f>IF(BK$3=0,0,INDEX(Sheet1!RawDataCols,$C177,BK$5)*$R177)</f>
        <v>8.3587500000000006</v>
      </c>
      <c r="BL177" s="3">
        <f>IF(BL$3=0,0,INDEX(Sheet1!RawDataCols,$C177,BL$5)*$R177)</f>
        <v>15.5625</v>
      </c>
      <c r="BM177" s="3">
        <f>IF(BM$3=0,0,INDEX(Sheet1!RawDataCols,$C177,BM$5)*$R177)</f>
        <v>22.244375000000002</v>
      </c>
      <c r="BN177" s="3">
        <f>IF(BN$3=0,0,INDEX(Sheet1!RawDataCols,$C177,BN$5)*$R177)</f>
        <v>17.8125</v>
      </c>
      <c r="BO177" s="3">
        <f>IF(BO$3=0,0,INDEX(Sheet1!RawDataCols,$C177,BO$5)*$R177)</f>
        <v>10.227499999999999</v>
      </c>
      <c r="BP177" s="3">
        <f>IF(BP$3=0,0,INDEX(Sheet1!RawDataCols,$C177,BP$5)*$R177)</f>
        <v>249</v>
      </c>
      <c r="BQ177" s="3">
        <f>IF($Q177="I",SUM(U177,X177,AA177),SUM(T177,U177,X177,AA177))</f>
        <v>172.5</v>
      </c>
      <c r="BR177" s="3">
        <f>IF($Q177="I",SUM(AD177,AG177,AJ177),SUM(AD177,AG177,AJ177,BQ177))</f>
        <v>289.76</v>
      </c>
      <c r="BS177" s="3">
        <f>IF($Q177="I",SUM(AM177,AP177,AS177),SUM(AM177,AP177,AS177,BR177))</f>
        <v>0</v>
      </c>
      <c r="BT177" s="3">
        <f>IF($I177="I",SUM(AV177,AY177,BB177),SUM(AV177,AY177,BB177,BS177))</f>
        <v>0</v>
      </c>
      <c r="BU177" s="3" t="str">
        <f>INDEX(Sheet1!$BS$2:$BS$1000,MATCH($A177,Sheet1!$A$2:$A$1000,0))</f>
        <v>09</v>
      </c>
      <c r="BV177" s="3">
        <f>INDEX(Sheet1!$BT$2:$BT$1000,MATCH($A177,Sheet1!$A$2:$A$1000,0))</f>
        <v>0</v>
      </c>
    </row>
    <row r="180" spans="1:74" x14ac:dyDescent="0.2">
      <c r="A180" s="248" t="s">
        <v>782</v>
      </c>
      <c r="B180" s="3">
        <f>MATCH($A180,Sheet1!ACCOUNTNO,0)</f>
        <v>15</v>
      </c>
      <c r="C180" s="3">
        <f t="shared" ref="C180:C209" si="64">IF(ISNA($B180),65000,$B180)</f>
        <v>15</v>
      </c>
      <c r="D180" s="3" t="str">
        <f>IF(D$3=0,0,INDEX(Sheet1!RawDataCols,$C180,D$5))</f>
        <v>10390D02</v>
      </c>
      <c r="E180" s="3" t="str">
        <f>IF(E$3=0,0,INDEX(Sheet1!RawDataCols,$C180,E$5))</f>
        <v xml:space="preserve">10390          </v>
      </c>
      <c r="F180" s="3" t="str">
        <f>IF(F$3=0,0,INDEX(Sheet1!RawDataCols,$C180,F$5))</f>
        <v xml:space="preserve">D02            </v>
      </c>
      <c r="G180" s="3" t="str">
        <f>IF(G$3=0,0,INDEX(Sheet1!RawDataCols,$C180,G$5))</f>
        <v xml:space="preserve">               </v>
      </c>
      <c r="H180" s="3" t="str">
        <f>IF(H$3=0,0,INDEX(Sheet1!RawDataCols,$C180,H$5))</f>
        <v xml:space="preserve">               </v>
      </c>
      <c r="I180" s="3" t="str">
        <f>IF(I$3=0,0,INDEX(Sheet1!RawDataCols,$C180,I$5))</f>
        <v xml:space="preserve">               </v>
      </c>
      <c r="J180" s="3" t="str">
        <f>IF(J$3=0,0,INDEX(Sheet1!RawDataCols,$C180,J$5))</f>
        <v xml:space="preserve">               </v>
      </c>
      <c r="K180" s="3" t="str">
        <f>IF(K$3=0,0,INDEX(Sheet1!RawDataCols,$C180,K$5))</f>
        <v xml:space="preserve">               </v>
      </c>
      <c r="L180" s="3" t="str">
        <f>IF(L$3=0,0,INDEX(Sheet1!RawDataCols,$C180,L$5))</f>
        <v xml:space="preserve">               </v>
      </c>
      <c r="M180" s="3" t="str">
        <f>IF(M$3=0,0,INDEX(Sheet1!RawDataCols,$C180,M$5))</f>
        <v xml:space="preserve">F012  </v>
      </c>
      <c r="N180" s="3" t="str">
        <f>IF(N$3=0,0,INDEX(Sheet1!RawDataCols,$C180,N$5))</f>
        <v>Ticket Sales - Hot 100 Wines</v>
      </c>
      <c r="O180" s="3">
        <f>INDEX(Sheet1!RawDataCols,$C180,O$5)</f>
        <v>8</v>
      </c>
      <c r="P180" s="3" t="str">
        <f>INDEX(Sheet1!RawDataCols,$C180,P$5)</f>
        <v>Revenue</v>
      </c>
      <c r="Q180" s="3" t="str">
        <f>IF(Q$3=0,0,INDEX(Sheet1!RawDataCols,$C180,Q$5))</f>
        <v>I</v>
      </c>
      <c r="R180" s="3">
        <f t="shared" ref="R180:R209" si="65">IF(OR(GL_Cat_Code=8,GL_Cat_Code=12,GL_Cat_Code=28,GL_Cat_Code=32,GL_Cat_Code=36,GL_Cat_Code=40),-1,1)</f>
        <v>-1</v>
      </c>
      <c r="S180" s="3">
        <f t="shared" ref="S180:S209" si="66">IF(OR(GL_Cat_Code=8,GL_Cat_Code=12,GL_Cat_Code=28,GL_Cat_Code=32,GL_Cat_Code=36,GL_Cat_Code=40),1,-1)</f>
        <v>1</v>
      </c>
      <c r="T180" s="3">
        <f>IF(T$3=0,0,INDEX(Sheet1!RawDataCols,$C180,T$5)*$R180)</f>
        <v>0</v>
      </c>
      <c r="U180" s="3">
        <f>IF(U$3=0,0,INDEX(Sheet1!RawDataCols,$C180,U$5)*$R180)</f>
        <v>0</v>
      </c>
      <c r="V180" s="3">
        <f>IF(V$3=0,0,INDEX(Sheet1!RawDataCols,$C180,V$5)*$R180)</f>
        <v>0</v>
      </c>
      <c r="W180" s="3">
        <f>IF(W$3=0,0,INDEX(Sheet1!RawDataCols,$C180,W$5)*$R180)</f>
        <v>0</v>
      </c>
      <c r="X180" s="3">
        <f>IF(X$3=0,0,INDEX(Sheet1!RawDataCols,$C180,X$5)*$R180)</f>
        <v>0</v>
      </c>
      <c r="Y180" s="3">
        <f>IF(Y$3=0,0,INDEX(Sheet1!RawDataCols,$C180,Y$5)*$R180)</f>
        <v>0</v>
      </c>
      <c r="Z180" s="3">
        <f>IF(Z$3=0,0,INDEX(Sheet1!RawDataCols,$C180,Z$5)*$R180)</f>
        <v>0</v>
      </c>
      <c r="AA180" s="3">
        <f>IF(AA$3=0,0,INDEX(Sheet1!RawDataCols,$C180,AA$5)*$R180)</f>
        <v>0</v>
      </c>
      <c r="AB180" s="3">
        <f>IF(AB$3=0,0,INDEX(Sheet1!RawDataCols,$C180,AB$5)*$R180)</f>
        <v>0</v>
      </c>
      <c r="AC180" s="3">
        <f>IF(AC$3=0,0,INDEX(Sheet1!RawDataCols,$C180,AC$5)*$R180)</f>
        <v>0</v>
      </c>
      <c r="AD180" s="3">
        <f>IF(AD$3=0,0,INDEX(Sheet1!RawDataCols,$C180,AD$5)*$R180)</f>
        <v>0</v>
      </c>
      <c r="AE180" s="3">
        <f>IF(AE$3=0,0,INDEX(Sheet1!RawDataCols,$C180,AE$5)*$R180)</f>
        <v>0</v>
      </c>
      <c r="AF180" s="3">
        <f>IF(AF$3=0,0,INDEX(Sheet1!RawDataCols,$C180,AF$5)*$R180)</f>
        <v>0</v>
      </c>
      <c r="AG180" s="3">
        <f>IF(AG$3=0,0,INDEX(Sheet1!RawDataCols,$C180,AG$5)*$R180)</f>
        <v>0</v>
      </c>
      <c r="AH180" s="3">
        <f>IF(AH$3=0,0,INDEX(Sheet1!RawDataCols,$C180,AH$5)*$R180)</f>
        <v>0</v>
      </c>
      <c r="AI180" s="3">
        <f>IF(AI$3=0,0,INDEX(Sheet1!RawDataCols,$C180,AI$5)*$R180)</f>
        <v>0</v>
      </c>
      <c r="AJ180" s="3">
        <f>IF(AJ$3=0,0,INDEX(Sheet1!RawDataCols,$C180,AJ$5)*$R180)</f>
        <v>0</v>
      </c>
      <c r="AK180" s="3">
        <f>IF(AK$3=0,0,INDEX(Sheet1!RawDataCols,$C180,AK$5)*$R180)</f>
        <v>0</v>
      </c>
      <c r="AL180" s="3">
        <f>IF(AL$3=0,0,INDEX(Sheet1!RawDataCols,$C180,AL$5)*$R180)</f>
        <v>0</v>
      </c>
      <c r="AM180" s="3">
        <f>IF(AM$3=0,0,INDEX(Sheet1!RawDataCols,$C180,AM$5)*$R180)</f>
        <v>0</v>
      </c>
      <c r="AN180" s="3">
        <f>IF(AN$3=0,0,INDEX(Sheet1!RawDataCols,$C180,AN$5)*$R180)</f>
        <v>0</v>
      </c>
      <c r="AO180" s="3">
        <f>IF(AO$3=0,0,INDEX(Sheet1!RawDataCols,$C180,AO$5)*$R180)</f>
        <v>0</v>
      </c>
      <c r="AP180" s="3">
        <f>IF(AP$3=0,0,INDEX(Sheet1!RawDataCols,$C180,AP$5)*$R180)</f>
        <v>0</v>
      </c>
      <c r="AQ180" s="3">
        <f>IF(AQ$3=0,0,INDEX(Sheet1!RawDataCols,$C180,AQ$5)*$R180)</f>
        <v>0</v>
      </c>
      <c r="AR180" s="3">
        <f>IF(AR$3=0,0,INDEX(Sheet1!RawDataCols,$C180,AR$5)*$R180)</f>
        <v>0</v>
      </c>
      <c r="AS180" s="3">
        <f>IF(AS$3=0,0,INDEX(Sheet1!RawDataCols,$C180,AS$5)*$R180)</f>
        <v>0</v>
      </c>
      <c r="AT180" s="3">
        <f>IF(AT$3=0,0,INDEX(Sheet1!RawDataCols,$C180,AT$5)*$R180)</f>
        <v>0</v>
      </c>
      <c r="AU180" s="3">
        <f>IF(AU$3=0,0,INDEX(Sheet1!RawDataCols,$C180,AU$5)*$R180)</f>
        <v>0</v>
      </c>
      <c r="AV180" s="3">
        <f>IF(AV$3=0,0,INDEX(Sheet1!RawDataCols,$C180,AV$5)*$R180)</f>
        <v>0</v>
      </c>
      <c r="AW180" s="3">
        <f>IF(AW$3=0,0,INDEX(Sheet1!RawDataCols,$C180,AW$5)*$R180)</f>
        <v>0</v>
      </c>
      <c r="AX180" s="3">
        <f>IF(AX$3=0,0,INDEX(Sheet1!RawDataCols,$C180,AX$5)*$R180)</f>
        <v>0</v>
      </c>
      <c r="AY180" s="3">
        <f>IF(AY$3=0,0,INDEX(Sheet1!RawDataCols,$C180,AY$5)*$R180)</f>
        <v>0</v>
      </c>
      <c r="AZ180" s="3">
        <f>IF(AZ$3=0,0,INDEX(Sheet1!RawDataCols,$C180,AZ$5)*$R180)</f>
        <v>0</v>
      </c>
      <c r="BA180" s="3">
        <f>IF(BA$3=0,0,INDEX(Sheet1!RawDataCols,$C180,BA$5)*$R180)</f>
        <v>0</v>
      </c>
      <c r="BB180" s="3">
        <f>IF(BB$3=0,0,INDEX(Sheet1!RawDataCols,$C180,BB$5)*$R180)</f>
        <v>0</v>
      </c>
      <c r="BC180" s="3">
        <f>IF(BC$3=0,0,INDEX(Sheet1!RawDataCols,$C180,BC$5)*$R180)</f>
        <v>0</v>
      </c>
      <c r="BD180" s="3">
        <f>IF(BD$3=0,0,INDEX(Sheet1!RawDataCols,$C180,BD$5)*$R180)</f>
        <v>4591.13</v>
      </c>
      <c r="BE180" s="3">
        <f>IF(BE$3=0,0,INDEX(Sheet1!RawDataCols,$C180,BE$5)*$R180)</f>
        <v>0</v>
      </c>
      <c r="BF180" s="3">
        <f>IF(BF$3=0,0,INDEX(Sheet1!RawDataCols,$C180,BF$5)*$R180)</f>
        <v>0</v>
      </c>
      <c r="BG180" s="179">
        <f>IF(BG$3=0,0,INDEX(Sheet1!RawDataCols,$C180,BG$5)*$R180)</f>
        <v>4591.13</v>
      </c>
      <c r="BH180" s="33">
        <f t="shared" ref="BH180:BH209" si="67">SUM(T180,U180,X180,AA180,AD180,AG180,AJ180,AM180,AP180,AS180,AV180,AY180,BB180)</f>
        <v>0</v>
      </c>
      <c r="BI180" s="33">
        <f t="shared" ref="BI180:BI209" si="68">SUM(V180,Y180,AB180,AE180,AH180,AK180,AN180,AQ180,AT180,AW180,AZ180,BC180)</f>
        <v>0</v>
      </c>
      <c r="BJ180" s="33">
        <f t="shared" ref="BJ180:BJ209" si="69">SUM(W180,Z180,AC180,AF180,AI180,AL180,AO180,AR180,AU180,AX180,BA180,BD180)+IF(Q180&lt;&gt;"I",BP180,0)</f>
        <v>4591.13</v>
      </c>
      <c r="BK180" s="3">
        <f>IF(BK$3=0,0,INDEX(Sheet1!RawDataCols,$C180,BK$5)*$R180)</f>
        <v>0</v>
      </c>
      <c r="BL180" s="3">
        <f>IF(BL$3=0,0,INDEX(Sheet1!RawDataCols,$C180,BL$5)*$R180)</f>
        <v>445.24461500000001</v>
      </c>
      <c r="BM180" s="3">
        <f>IF(BM$3=0,0,INDEX(Sheet1!RawDataCols,$C180,BM$5)*$R180)</f>
        <v>451.97076900000002</v>
      </c>
      <c r="BN180" s="3">
        <f>IF(BN$3=0,0,INDEX(Sheet1!RawDataCols,$C180,BN$5)*$R180)</f>
        <v>893.35615299999995</v>
      </c>
      <c r="BO180" s="3">
        <f>IF(BO$3=0,0,INDEX(Sheet1!RawDataCols,$C180,BO$5)*$R180)</f>
        <v>422.30769199999997</v>
      </c>
      <c r="BP180" s="3">
        <f>IF(BP$3=0,0,INDEX(Sheet1!RawDataCols,$C180,BP$5)*$R180)</f>
        <v>5788.18</v>
      </c>
      <c r="BQ180" s="3">
        <f t="shared" ref="BQ180:BQ209" si="70">IF($Q180="I",SUM(U180,X180,AA180),SUM(T180,U180,X180,AA180))</f>
        <v>0</v>
      </c>
      <c r="BR180" s="3">
        <f t="shared" ref="BR180:BR209" si="71">IF($Q180="I",SUM(AD180,AG180,AJ180),SUM(AD180,AG180,AJ180,BQ180))</f>
        <v>0</v>
      </c>
      <c r="BS180" s="3">
        <f t="shared" ref="BS180:BS209" si="72">IF($Q180="I",SUM(AM180,AP180,AS180),SUM(AM180,AP180,AS180,BR180))</f>
        <v>0</v>
      </c>
      <c r="BT180" s="3">
        <f t="shared" ref="BT180:BT209" si="73">IF($I180="I",SUM(AV180,AY180,BB180),SUM(AV180,AY180,BB180,BS180))</f>
        <v>0</v>
      </c>
      <c r="BU180" s="3" t="str">
        <f>INDEX(Sheet1!$BS$2:$BS$1000,MATCH($A180,Sheet1!$A$2:$A$1000,0))</f>
        <v>01</v>
      </c>
      <c r="BV180" s="3">
        <f>INDEX(Sheet1!$BT$2:$BT$1000,MATCH($A180,Sheet1!$A$2:$A$1000,0))</f>
        <v>0</v>
      </c>
    </row>
    <row r="181" spans="1:74" x14ac:dyDescent="0.2">
      <c r="A181" s="248" t="s">
        <v>783</v>
      </c>
      <c r="B181" s="3">
        <f>MATCH($A181,Sheet1!ACCOUNTNO,0)</f>
        <v>16</v>
      </c>
      <c r="C181" s="3">
        <f t="shared" si="64"/>
        <v>16</v>
      </c>
      <c r="D181" s="3" t="str">
        <f>IF(D$3=0,0,INDEX(Sheet1!RawDataCols,$C181,D$5))</f>
        <v>10400D03</v>
      </c>
      <c r="E181" s="3" t="str">
        <f>IF(E$3=0,0,INDEX(Sheet1!RawDataCols,$C181,E$5))</f>
        <v xml:space="preserve">10400          </v>
      </c>
      <c r="F181" s="3" t="str">
        <f>IF(F$3=0,0,INDEX(Sheet1!RawDataCols,$C181,F$5))</f>
        <v xml:space="preserve">D03            </v>
      </c>
      <c r="G181" s="3" t="str">
        <f>IF(G$3=0,0,INDEX(Sheet1!RawDataCols,$C181,G$5))</f>
        <v xml:space="preserve">               </v>
      </c>
      <c r="H181" s="3" t="str">
        <f>IF(H$3=0,0,INDEX(Sheet1!RawDataCols,$C181,H$5))</f>
        <v xml:space="preserve">               </v>
      </c>
      <c r="I181" s="3" t="str">
        <f>IF(I$3=0,0,INDEX(Sheet1!RawDataCols,$C181,I$5))</f>
        <v xml:space="preserve">               </v>
      </c>
      <c r="J181" s="3" t="str">
        <f>IF(J$3=0,0,INDEX(Sheet1!RawDataCols,$C181,J$5))</f>
        <v xml:space="preserve">               </v>
      </c>
      <c r="K181" s="3" t="str">
        <f>IF(K$3=0,0,INDEX(Sheet1!RawDataCols,$C181,K$5))</f>
        <v xml:space="preserve">               </v>
      </c>
      <c r="L181" s="3" t="str">
        <f>IF(L$3=0,0,INDEX(Sheet1!RawDataCols,$C181,L$5))</f>
        <v xml:space="preserve">               </v>
      </c>
      <c r="M181" s="3" t="str">
        <f>IF(M$3=0,0,INDEX(Sheet1!RawDataCols,$C181,M$5))</f>
        <v xml:space="preserve">F012  </v>
      </c>
      <c r="N181" s="3" t="str">
        <f>IF(N$3=0,0,INDEX(Sheet1!RawDataCols,$C181,N$5))</f>
        <v>Ticket Sales - Hot 100 Singapore</v>
      </c>
      <c r="O181" s="3">
        <f>INDEX(Sheet1!RawDataCols,$C181,O$5)</f>
        <v>8</v>
      </c>
      <c r="P181" s="3" t="str">
        <f>INDEX(Sheet1!RawDataCols,$C181,P$5)</f>
        <v>Revenue</v>
      </c>
      <c r="Q181" s="3" t="str">
        <f>IF(Q$3=0,0,INDEX(Sheet1!RawDataCols,$C181,Q$5))</f>
        <v>I</v>
      </c>
      <c r="R181" s="3">
        <f t="shared" si="65"/>
        <v>-1</v>
      </c>
      <c r="S181" s="3">
        <f t="shared" si="66"/>
        <v>1</v>
      </c>
      <c r="T181" s="3">
        <f>IF(T$3=0,0,INDEX(Sheet1!RawDataCols,$C181,T$5)*$R181)</f>
        <v>0</v>
      </c>
      <c r="U181" s="3">
        <f>IF(U$3=0,0,INDEX(Sheet1!RawDataCols,$C181,U$5)*$R181)</f>
        <v>0</v>
      </c>
      <c r="V181" s="3">
        <f>IF(V$3=0,0,INDEX(Sheet1!RawDataCols,$C181,V$5)*$R181)</f>
        <v>0</v>
      </c>
      <c r="W181" s="3">
        <f>IF(W$3=0,0,INDEX(Sheet1!RawDataCols,$C181,W$5)*$R181)</f>
        <v>0</v>
      </c>
      <c r="X181" s="3">
        <f>IF(X$3=0,0,INDEX(Sheet1!RawDataCols,$C181,X$5)*$R181)</f>
        <v>0</v>
      </c>
      <c r="Y181" s="3">
        <f>IF(Y$3=0,0,INDEX(Sheet1!RawDataCols,$C181,Y$5)*$R181)</f>
        <v>0</v>
      </c>
      <c r="Z181" s="3">
        <f>IF(Z$3=0,0,INDEX(Sheet1!RawDataCols,$C181,Z$5)*$R181)</f>
        <v>0</v>
      </c>
      <c r="AA181" s="3">
        <f>IF(AA$3=0,0,INDEX(Sheet1!RawDataCols,$C181,AA$5)*$R181)</f>
        <v>0</v>
      </c>
      <c r="AB181" s="3">
        <f>IF(AB$3=0,0,INDEX(Sheet1!RawDataCols,$C181,AB$5)*$R181)</f>
        <v>0</v>
      </c>
      <c r="AC181" s="3">
        <f>IF(AC$3=0,0,INDEX(Sheet1!RawDataCols,$C181,AC$5)*$R181)</f>
        <v>0</v>
      </c>
      <c r="AD181" s="3">
        <f>IF(AD$3=0,0,INDEX(Sheet1!RawDataCols,$C181,AD$5)*$R181)</f>
        <v>0</v>
      </c>
      <c r="AE181" s="3">
        <f>IF(AE$3=0,0,INDEX(Sheet1!RawDataCols,$C181,AE$5)*$R181)</f>
        <v>0</v>
      </c>
      <c r="AF181" s="3">
        <f>IF(AF$3=0,0,INDEX(Sheet1!RawDataCols,$C181,AF$5)*$R181)</f>
        <v>0</v>
      </c>
      <c r="AG181" s="3">
        <f>IF(AG$3=0,0,INDEX(Sheet1!RawDataCols,$C181,AG$5)*$R181)</f>
        <v>0</v>
      </c>
      <c r="AH181" s="3">
        <f>IF(AH$3=0,0,INDEX(Sheet1!RawDataCols,$C181,AH$5)*$R181)</f>
        <v>0</v>
      </c>
      <c r="AI181" s="3">
        <f>IF(AI$3=0,0,INDEX(Sheet1!RawDataCols,$C181,AI$5)*$R181)</f>
        <v>0</v>
      </c>
      <c r="AJ181" s="3">
        <f>IF(AJ$3=0,0,INDEX(Sheet1!RawDataCols,$C181,AJ$5)*$R181)</f>
        <v>0</v>
      </c>
      <c r="AK181" s="3">
        <f>IF(AK$3=0,0,INDEX(Sheet1!RawDataCols,$C181,AK$5)*$R181)</f>
        <v>0</v>
      </c>
      <c r="AL181" s="3">
        <f>IF(AL$3=0,0,INDEX(Sheet1!RawDataCols,$C181,AL$5)*$R181)</f>
        <v>0</v>
      </c>
      <c r="AM181" s="3">
        <f>IF(AM$3=0,0,INDEX(Sheet1!RawDataCols,$C181,AM$5)*$R181)</f>
        <v>0</v>
      </c>
      <c r="AN181" s="3">
        <f>IF(AN$3=0,0,INDEX(Sheet1!RawDataCols,$C181,AN$5)*$R181)</f>
        <v>0</v>
      </c>
      <c r="AO181" s="3">
        <f>IF(AO$3=0,0,INDEX(Sheet1!RawDataCols,$C181,AO$5)*$R181)</f>
        <v>0</v>
      </c>
      <c r="AP181" s="3">
        <f>IF(AP$3=0,0,INDEX(Sheet1!RawDataCols,$C181,AP$5)*$R181)</f>
        <v>0</v>
      </c>
      <c r="AQ181" s="3">
        <f>IF(AQ$3=0,0,INDEX(Sheet1!RawDataCols,$C181,AQ$5)*$R181)</f>
        <v>0</v>
      </c>
      <c r="AR181" s="3">
        <f>IF(AR$3=0,0,INDEX(Sheet1!RawDataCols,$C181,AR$5)*$R181)</f>
        <v>0</v>
      </c>
      <c r="AS181" s="3">
        <f>IF(AS$3=0,0,INDEX(Sheet1!RawDataCols,$C181,AS$5)*$R181)</f>
        <v>0</v>
      </c>
      <c r="AT181" s="3">
        <f>IF(AT$3=0,0,INDEX(Sheet1!RawDataCols,$C181,AT$5)*$R181)</f>
        <v>0</v>
      </c>
      <c r="AU181" s="3">
        <f>IF(AU$3=0,0,INDEX(Sheet1!RawDataCols,$C181,AU$5)*$R181)</f>
        <v>0</v>
      </c>
      <c r="AV181" s="3">
        <f>IF(AV$3=0,0,INDEX(Sheet1!RawDataCols,$C181,AV$5)*$R181)</f>
        <v>0</v>
      </c>
      <c r="AW181" s="3">
        <f>IF(AW$3=0,0,INDEX(Sheet1!RawDataCols,$C181,AW$5)*$R181)</f>
        <v>0</v>
      </c>
      <c r="AX181" s="3">
        <f>IF(AX$3=0,0,INDEX(Sheet1!RawDataCols,$C181,AX$5)*$R181)</f>
        <v>0</v>
      </c>
      <c r="AY181" s="3">
        <f>IF(AY$3=0,0,INDEX(Sheet1!RawDataCols,$C181,AY$5)*$R181)</f>
        <v>0</v>
      </c>
      <c r="AZ181" s="3">
        <f>IF(AZ$3=0,0,INDEX(Sheet1!RawDataCols,$C181,AZ$5)*$R181)</f>
        <v>0</v>
      </c>
      <c r="BA181" s="3">
        <f>IF(BA$3=0,0,INDEX(Sheet1!RawDataCols,$C181,BA$5)*$R181)</f>
        <v>0</v>
      </c>
      <c r="BB181" s="3">
        <f>IF(BB$3=0,0,INDEX(Sheet1!RawDataCols,$C181,BB$5)*$R181)</f>
        <v>0</v>
      </c>
      <c r="BC181" s="3">
        <f>IF(BC$3=0,0,INDEX(Sheet1!RawDataCols,$C181,BC$5)*$R181)</f>
        <v>0</v>
      </c>
      <c r="BD181" s="3">
        <f>IF(BD$3=0,0,INDEX(Sheet1!RawDataCols,$C181,BD$5)*$R181)</f>
        <v>0</v>
      </c>
      <c r="BE181" s="3">
        <f>IF(BE$3=0,0,INDEX(Sheet1!RawDataCols,$C181,BE$5)*$R181)</f>
        <v>0</v>
      </c>
      <c r="BF181" s="3">
        <f>IF(BF$3=0,0,INDEX(Sheet1!RawDataCols,$C181,BF$5)*$R181)</f>
        <v>0</v>
      </c>
      <c r="BG181" s="179">
        <f>IF(BG$3=0,0,INDEX(Sheet1!RawDataCols,$C181,BG$5)*$R181)</f>
        <v>0</v>
      </c>
      <c r="BH181" s="33">
        <f t="shared" si="67"/>
        <v>0</v>
      </c>
      <c r="BI181" s="33">
        <f t="shared" si="68"/>
        <v>0</v>
      </c>
      <c r="BJ181" s="33">
        <f t="shared" si="69"/>
        <v>0</v>
      </c>
      <c r="BK181" s="3">
        <f>IF(BK$3=0,0,INDEX(Sheet1!RawDataCols,$C181,BK$5)*$R181)</f>
        <v>0</v>
      </c>
      <c r="BL181" s="3">
        <f>IF(BL$3=0,0,INDEX(Sheet1!RawDataCols,$C181,BL$5)*$R181)</f>
        <v>0</v>
      </c>
      <c r="BM181" s="3">
        <f>IF(BM$3=0,0,INDEX(Sheet1!RawDataCols,$C181,BM$5)*$R181)</f>
        <v>0</v>
      </c>
      <c r="BN181" s="3">
        <f>IF(BN$3=0,0,INDEX(Sheet1!RawDataCols,$C181,BN$5)*$R181)</f>
        <v>491.163636</v>
      </c>
      <c r="BO181" s="3">
        <f>IF(BO$3=0,0,INDEX(Sheet1!RawDataCols,$C181,BO$5)*$R181)</f>
        <v>0</v>
      </c>
      <c r="BP181" s="3">
        <f>IF(BP$3=0,0,INDEX(Sheet1!RawDataCols,$C181,BP$5)*$R181)</f>
        <v>0</v>
      </c>
      <c r="BQ181" s="3">
        <f t="shared" si="70"/>
        <v>0</v>
      </c>
      <c r="BR181" s="3">
        <f t="shared" si="71"/>
        <v>0</v>
      </c>
      <c r="BS181" s="3">
        <f t="shared" si="72"/>
        <v>0</v>
      </c>
      <c r="BT181" s="3">
        <f t="shared" si="73"/>
        <v>0</v>
      </c>
      <c r="BU181" s="3" t="str">
        <f>INDEX(Sheet1!$BS$2:$BS$1000,MATCH($A181,Sheet1!$A$2:$A$1000,0))</f>
        <v>01</v>
      </c>
      <c r="BV181" s="3">
        <f>INDEX(Sheet1!$BT$2:$BT$1000,MATCH($A181,Sheet1!$A$2:$A$1000,0))</f>
        <v>0</v>
      </c>
    </row>
    <row r="182" spans="1:74" x14ac:dyDescent="0.2">
      <c r="A182" s="248" t="s">
        <v>784</v>
      </c>
      <c r="B182" s="3">
        <f>MATCH($A182,Sheet1!ACCOUNTNO,0)</f>
        <v>21</v>
      </c>
      <c r="C182" s="3">
        <f t="shared" si="64"/>
        <v>21</v>
      </c>
      <c r="D182" s="3" t="str">
        <f>IF(D$3=0,0,INDEX(Sheet1!RawDataCols,$C182,D$5))</f>
        <v>14110D02</v>
      </c>
      <c r="E182" s="3" t="str">
        <f>IF(E$3=0,0,INDEX(Sheet1!RawDataCols,$C182,E$5))</f>
        <v xml:space="preserve">14110          </v>
      </c>
      <c r="F182" s="3" t="str">
        <f>IF(F$3=0,0,INDEX(Sheet1!RawDataCols,$C182,F$5))</f>
        <v xml:space="preserve">D02            </v>
      </c>
      <c r="G182" s="3" t="str">
        <f>IF(G$3=0,0,INDEX(Sheet1!RawDataCols,$C182,G$5))</f>
        <v xml:space="preserve">               </v>
      </c>
      <c r="H182" s="3" t="str">
        <f>IF(H$3=0,0,INDEX(Sheet1!RawDataCols,$C182,H$5))</f>
        <v xml:space="preserve">               </v>
      </c>
      <c r="I182" s="3" t="str">
        <f>IF(I$3=0,0,INDEX(Sheet1!RawDataCols,$C182,I$5))</f>
        <v xml:space="preserve">               </v>
      </c>
      <c r="J182" s="3" t="str">
        <f>IF(J$3=0,0,INDEX(Sheet1!RawDataCols,$C182,J$5))</f>
        <v xml:space="preserve">               </v>
      </c>
      <c r="K182" s="3" t="str">
        <f>IF(K$3=0,0,INDEX(Sheet1!RawDataCols,$C182,K$5))</f>
        <v xml:space="preserve">               </v>
      </c>
      <c r="L182" s="3" t="str">
        <f>IF(L$3=0,0,INDEX(Sheet1!RawDataCols,$C182,L$5))</f>
        <v xml:space="preserve">               </v>
      </c>
      <c r="M182" s="3" t="str">
        <f>IF(M$3=0,0,INDEX(Sheet1!RawDataCols,$C182,M$5))</f>
        <v xml:space="preserve">F012  </v>
      </c>
      <c r="N182" s="3" t="str">
        <f>IF(N$3=0,0,INDEX(Sheet1!RawDataCols,$C182,N$5))</f>
        <v>Accomodation / Travel - Hot 100 Wines</v>
      </c>
      <c r="O182" s="3">
        <f>INDEX(Sheet1!RawDataCols,$C182,O$5)</f>
        <v>9</v>
      </c>
      <c r="P182" s="3" t="str">
        <f>INDEX(Sheet1!RawDataCols,$C182,P$5)</f>
        <v>Cost of Sales</v>
      </c>
      <c r="Q182" s="3" t="str">
        <f>IF(Q$3=0,0,INDEX(Sheet1!RawDataCols,$C182,Q$5))</f>
        <v>I</v>
      </c>
      <c r="R182" s="3">
        <f t="shared" si="65"/>
        <v>1</v>
      </c>
      <c r="S182" s="3">
        <f t="shared" si="66"/>
        <v>-1</v>
      </c>
      <c r="T182" s="3">
        <f>IF(T$3=0,0,INDEX(Sheet1!RawDataCols,$C182,T$5)*$R182)</f>
        <v>0</v>
      </c>
      <c r="U182" s="3">
        <f>IF(U$3=0,0,INDEX(Sheet1!RawDataCols,$C182,U$5)*$R182)</f>
        <v>0</v>
      </c>
      <c r="V182" s="3">
        <f>IF(V$3=0,0,INDEX(Sheet1!RawDataCols,$C182,V$5)*$R182)</f>
        <v>0</v>
      </c>
      <c r="W182" s="3">
        <f>IF(W$3=0,0,INDEX(Sheet1!RawDataCols,$C182,W$5)*$R182)</f>
        <v>3636.36</v>
      </c>
      <c r="X182" s="3">
        <f>IF(X$3=0,0,INDEX(Sheet1!RawDataCols,$C182,X$5)*$R182)</f>
        <v>0</v>
      </c>
      <c r="Y182" s="3">
        <f>IF(Y$3=0,0,INDEX(Sheet1!RawDataCols,$C182,Y$5)*$R182)</f>
        <v>0</v>
      </c>
      <c r="Z182" s="3">
        <f>IF(Z$3=0,0,INDEX(Sheet1!RawDataCols,$C182,Z$5)*$R182)</f>
        <v>0</v>
      </c>
      <c r="AA182" s="3">
        <f>IF(AA$3=0,0,INDEX(Sheet1!RawDataCols,$C182,AA$5)*$R182)</f>
        <v>0</v>
      </c>
      <c r="AB182" s="3">
        <f>IF(AB$3=0,0,INDEX(Sheet1!RawDataCols,$C182,AB$5)*$R182)</f>
        <v>0</v>
      </c>
      <c r="AC182" s="3">
        <f>IF(AC$3=0,0,INDEX(Sheet1!RawDataCols,$C182,AC$5)*$R182)</f>
        <v>0</v>
      </c>
      <c r="AD182" s="3">
        <f>IF(AD$3=0,0,INDEX(Sheet1!RawDataCols,$C182,AD$5)*$R182)</f>
        <v>0</v>
      </c>
      <c r="AE182" s="3">
        <f>IF(AE$3=0,0,INDEX(Sheet1!RawDataCols,$C182,AE$5)*$R182)</f>
        <v>0</v>
      </c>
      <c r="AF182" s="3">
        <f>IF(AF$3=0,0,INDEX(Sheet1!RawDataCols,$C182,AF$5)*$R182)</f>
        <v>0</v>
      </c>
      <c r="AG182" s="3">
        <f>IF(AG$3=0,0,INDEX(Sheet1!RawDataCols,$C182,AG$5)*$R182)</f>
        <v>0</v>
      </c>
      <c r="AH182" s="3">
        <f>IF(AH$3=0,0,INDEX(Sheet1!RawDataCols,$C182,AH$5)*$R182)</f>
        <v>0</v>
      </c>
      <c r="AI182" s="3">
        <f>IF(AI$3=0,0,INDEX(Sheet1!RawDataCols,$C182,AI$5)*$R182)</f>
        <v>0</v>
      </c>
      <c r="AJ182" s="3">
        <f>IF(AJ$3=0,0,INDEX(Sheet1!RawDataCols,$C182,AJ$5)*$R182)</f>
        <v>0</v>
      </c>
      <c r="AK182" s="3">
        <f>IF(AK$3=0,0,INDEX(Sheet1!RawDataCols,$C182,AK$5)*$R182)</f>
        <v>0</v>
      </c>
      <c r="AL182" s="3">
        <f>IF(AL$3=0,0,INDEX(Sheet1!RawDataCols,$C182,AL$5)*$R182)</f>
        <v>0</v>
      </c>
      <c r="AM182" s="3">
        <f>IF(AM$3=0,0,INDEX(Sheet1!RawDataCols,$C182,AM$5)*$R182)</f>
        <v>0</v>
      </c>
      <c r="AN182" s="3">
        <f>IF(AN$3=0,0,INDEX(Sheet1!RawDataCols,$C182,AN$5)*$R182)</f>
        <v>0</v>
      </c>
      <c r="AO182" s="3">
        <f>IF(AO$3=0,0,INDEX(Sheet1!RawDataCols,$C182,AO$5)*$R182)</f>
        <v>0</v>
      </c>
      <c r="AP182" s="3">
        <f>IF(AP$3=0,0,INDEX(Sheet1!RawDataCols,$C182,AP$5)*$R182)</f>
        <v>0</v>
      </c>
      <c r="AQ182" s="3">
        <f>IF(AQ$3=0,0,INDEX(Sheet1!RawDataCols,$C182,AQ$5)*$R182)</f>
        <v>0</v>
      </c>
      <c r="AR182" s="3">
        <f>IF(AR$3=0,0,INDEX(Sheet1!RawDataCols,$C182,AR$5)*$R182)</f>
        <v>0</v>
      </c>
      <c r="AS182" s="3">
        <f>IF(AS$3=0,0,INDEX(Sheet1!RawDataCols,$C182,AS$5)*$R182)</f>
        <v>0</v>
      </c>
      <c r="AT182" s="3">
        <f>IF(AT$3=0,0,INDEX(Sheet1!RawDataCols,$C182,AT$5)*$R182)</f>
        <v>0</v>
      </c>
      <c r="AU182" s="3">
        <f>IF(AU$3=0,0,INDEX(Sheet1!RawDataCols,$C182,AU$5)*$R182)</f>
        <v>0</v>
      </c>
      <c r="AV182" s="3">
        <f>IF(AV$3=0,0,INDEX(Sheet1!RawDataCols,$C182,AV$5)*$R182)</f>
        <v>0</v>
      </c>
      <c r="AW182" s="3">
        <f>IF(AW$3=0,0,INDEX(Sheet1!RawDataCols,$C182,AW$5)*$R182)</f>
        <v>0</v>
      </c>
      <c r="AX182" s="3">
        <f>IF(AX$3=0,0,INDEX(Sheet1!RawDataCols,$C182,AX$5)*$R182)</f>
        <v>0</v>
      </c>
      <c r="AY182" s="3">
        <f>IF(AY$3=0,0,INDEX(Sheet1!RawDataCols,$C182,AY$5)*$R182)</f>
        <v>0</v>
      </c>
      <c r="AZ182" s="3">
        <f>IF(AZ$3=0,0,INDEX(Sheet1!RawDataCols,$C182,AZ$5)*$R182)</f>
        <v>0</v>
      </c>
      <c r="BA182" s="3">
        <f>IF(BA$3=0,0,INDEX(Sheet1!RawDataCols,$C182,BA$5)*$R182)</f>
        <v>0</v>
      </c>
      <c r="BB182" s="3">
        <f>IF(BB$3=0,0,INDEX(Sheet1!RawDataCols,$C182,BB$5)*$R182)</f>
        <v>0</v>
      </c>
      <c r="BC182" s="3">
        <f>IF(BC$3=0,0,INDEX(Sheet1!RawDataCols,$C182,BC$5)*$R182)</f>
        <v>0</v>
      </c>
      <c r="BD182" s="3">
        <f>IF(BD$3=0,0,INDEX(Sheet1!RawDataCols,$C182,BD$5)*$R182)</f>
        <v>6598.93</v>
      </c>
      <c r="BE182" s="3">
        <f>IF(BE$3=0,0,INDEX(Sheet1!RawDataCols,$C182,BE$5)*$R182)</f>
        <v>0</v>
      </c>
      <c r="BF182" s="3">
        <f>IF(BF$3=0,0,INDEX(Sheet1!RawDataCols,$C182,BF$5)*$R182)</f>
        <v>0</v>
      </c>
      <c r="BG182" s="179">
        <f>IF(BG$3=0,0,INDEX(Sheet1!RawDataCols,$C182,BG$5)*$R182)</f>
        <v>6598.93</v>
      </c>
      <c r="BH182" s="33">
        <f t="shared" si="67"/>
        <v>0</v>
      </c>
      <c r="BI182" s="33">
        <f t="shared" si="68"/>
        <v>0</v>
      </c>
      <c r="BJ182" s="33">
        <f t="shared" si="69"/>
        <v>10235.290000000001</v>
      </c>
      <c r="BK182" s="3">
        <f>IF(BK$3=0,0,INDEX(Sheet1!RawDataCols,$C182,BK$5)*$R182)</f>
        <v>0</v>
      </c>
      <c r="BL182" s="3">
        <f>IF(BL$3=0,0,INDEX(Sheet1!RawDataCols,$C182,BL$5)*$R182)</f>
        <v>733.555384</v>
      </c>
      <c r="BM182" s="3">
        <f>IF(BM$3=0,0,INDEX(Sheet1!RawDataCols,$C182,BM$5)*$R182)</f>
        <v>706.323846</v>
      </c>
      <c r="BN182" s="3">
        <f>IF(BN$3=0,0,INDEX(Sheet1!RawDataCols,$C182,BN$5)*$R182)</f>
        <v>768.57538399999999</v>
      </c>
      <c r="BO182" s="3">
        <f>IF(BO$3=0,0,INDEX(Sheet1!RawDataCols,$C182,BO$5)*$R182)</f>
        <v>794.60923000000003</v>
      </c>
      <c r="BP182" s="3">
        <f>IF(BP$3=0,0,INDEX(Sheet1!RawDataCols,$C182,BP$5)*$R182)</f>
        <v>5899.86</v>
      </c>
      <c r="BQ182" s="3">
        <f t="shared" si="70"/>
        <v>0</v>
      </c>
      <c r="BR182" s="3">
        <f t="shared" si="71"/>
        <v>0</v>
      </c>
      <c r="BS182" s="3">
        <f t="shared" si="72"/>
        <v>0</v>
      </c>
      <c r="BT182" s="3">
        <f t="shared" si="73"/>
        <v>0</v>
      </c>
      <c r="BU182" s="3" t="str">
        <f>INDEX(Sheet1!$BS$2:$BS$1000,MATCH($A182,Sheet1!$A$2:$A$1000,0))</f>
        <v>04</v>
      </c>
      <c r="BV182" s="3">
        <f>INDEX(Sheet1!$BT$2:$BT$1000,MATCH($A182,Sheet1!$A$2:$A$1000,0))</f>
        <v>0</v>
      </c>
    </row>
    <row r="183" spans="1:74" x14ac:dyDescent="0.2">
      <c r="A183" s="248" t="s">
        <v>698</v>
      </c>
      <c r="B183" s="3">
        <f>MATCH($A183,Sheet1!ACCOUNTNO,0)</f>
        <v>24</v>
      </c>
      <c r="C183" s="3">
        <f t="shared" si="64"/>
        <v>24</v>
      </c>
      <c r="D183" s="3" t="str">
        <f>IF(D$3=0,0,INDEX(Sheet1!RawDataCols,$C183,D$5))</f>
        <v>14120D03</v>
      </c>
      <c r="E183" s="3" t="str">
        <f>IF(E$3=0,0,INDEX(Sheet1!RawDataCols,$C183,E$5))</f>
        <v xml:space="preserve">14120          </v>
      </c>
      <c r="F183" s="3" t="str">
        <f>IF(F$3=0,0,INDEX(Sheet1!RawDataCols,$C183,F$5))</f>
        <v xml:space="preserve">D03            </v>
      </c>
      <c r="G183" s="3" t="str">
        <f>IF(G$3=0,0,INDEX(Sheet1!RawDataCols,$C183,G$5))</f>
        <v xml:space="preserve">               </v>
      </c>
      <c r="H183" s="3" t="str">
        <f>IF(H$3=0,0,INDEX(Sheet1!RawDataCols,$C183,H$5))</f>
        <v xml:space="preserve">               </v>
      </c>
      <c r="I183" s="3" t="str">
        <f>IF(I$3=0,0,INDEX(Sheet1!RawDataCols,$C183,I$5))</f>
        <v xml:space="preserve">               </v>
      </c>
      <c r="J183" s="3" t="str">
        <f>IF(J$3=0,0,INDEX(Sheet1!RawDataCols,$C183,J$5))</f>
        <v xml:space="preserve">               </v>
      </c>
      <c r="K183" s="3" t="str">
        <f>IF(K$3=0,0,INDEX(Sheet1!RawDataCols,$C183,K$5))</f>
        <v xml:space="preserve">               </v>
      </c>
      <c r="L183" s="3" t="str">
        <f>IF(L$3=0,0,INDEX(Sheet1!RawDataCols,$C183,L$5))</f>
        <v xml:space="preserve">               </v>
      </c>
      <c r="M183" s="3" t="str">
        <f>IF(M$3=0,0,INDEX(Sheet1!RawDataCols,$C183,M$5))</f>
        <v xml:space="preserve">F012  </v>
      </c>
      <c r="N183" s="3" t="str">
        <f>IF(N$3=0,0,INDEX(Sheet1!RawDataCols,$C183,N$5))</f>
        <v>Administration Support - Hot 100 Singapore</v>
      </c>
      <c r="O183" s="3">
        <f>INDEX(Sheet1!RawDataCols,$C183,O$5)</f>
        <v>9</v>
      </c>
      <c r="P183" s="3" t="str">
        <f>INDEX(Sheet1!RawDataCols,$C183,P$5)</f>
        <v>Cost of Sales</v>
      </c>
      <c r="Q183" s="3" t="str">
        <f>IF(Q$3=0,0,INDEX(Sheet1!RawDataCols,$C183,Q$5))</f>
        <v>I</v>
      </c>
      <c r="R183" s="3">
        <f t="shared" si="65"/>
        <v>1</v>
      </c>
      <c r="S183" s="3">
        <f t="shared" si="66"/>
        <v>-1</v>
      </c>
      <c r="T183" s="3">
        <f>IF(T$3=0,0,INDEX(Sheet1!RawDataCols,$C183,T$5)*$R183)</f>
        <v>0</v>
      </c>
      <c r="U183" s="3">
        <f>IF(U$3=0,0,INDEX(Sheet1!RawDataCols,$C183,U$5)*$R183)</f>
        <v>0</v>
      </c>
      <c r="V183" s="3">
        <f>IF(V$3=0,0,INDEX(Sheet1!RawDataCols,$C183,V$5)*$R183)</f>
        <v>0</v>
      </c>
      <c r="W183" s="3">
        <f>IF(W$3=0,0,INDEX(Sheet1!RawDataCols,$C183,W$5)*$R183)</f>
        <v>0</v>
      </c>
      <c r="X183" s="3">
        <f>IF(X$3=0,0,INDEX(Sheet1!RawDataCols,$C183,X$5)*$R183)</f>
        <v>0</v>
      </c>
      <c r="Y183" s="3">
        <f>IF(Y$3=0,0,INDEX(Sheet1!RawDataCols,$C183,Y$5)*$R183)</f>
        <v>0</v>
      </c>
      <c r="Z183" s="3">
        <f>IF(Z$3=0,0,INDEX(Sheet1!RawDataCols,$C183,Z$5)*$R183)</f>
        <v>0</v>
      </c>
      <c r="AA183" s="3">
        <f>IF(AA$3=0,0,INDEX(Sheet1!RawDataCols,$C183,AA$5)*$R183)</f>
        <v>0</v>
      </c>
      <c r="AB183" s="3">
        <f>IF(AB$3=0,0,INDEX(Sheet1!RawDataCols,$C183,AB$5)*$R183)</f>
        <v>0</v>
      </c>
      <c r="AC183" s="3">
        <f>IF(AC$3=0,0,INDEX(Sheet1!RawDataCols,$C183,AC$5)*$R183)</f>
        <v>0</v>
      </c>
      <c r="AD183" s="3">
        <f>IF(AD$3=0,0,INDEX(Sheet1!RawDataCols,$C183,AD$5)*$R183)</f>
        <v>0</v>
      </c>
      <c r="AE183" s="3">
        <f>IF(AE$3=0,0,INDEX(Sheet1!RawDataCols,$C183,AE$5)*$R183)</f>
        <v>0</v>
      </c>
      <c r="AF183" s="3">
        <f>IF(AF$3=0,0,INDEX(Sheet1!RawDataCols,$C183,AF$5)*$R183)</f>
        <v>0</v>
      </c>
      <c r="AG183" s="3">
        <f>IF(AG$3=0,0,INDEX(Sheet1!RawDataCols,$C183,AG$5)*$R183)</f>
        <v>0</v>
      </c>
      <c r="AH183" s="3">
        <f>IF(AH$3=0,0,INDEX(Sheet1!RawDataCols,$C183,AH$5)*$R183)</f>
        <v>0</v>
      </c>
      <c r="AI183" s="3">
        <f>IF(AI$3=0,0,INDEX(Sheet1!RawDataCols,$C183,AI$5)*$R183)</f>
        <v>0</v>
      </c>
      <c r="AJ183" s="3">
        <f>IF(AJ$3=0,0,INDEX(Sheet1!RawDataCols,$C183,AJ$5)*$R183)</f>
        <v>0</v>
      </c>
      <c r="AK183" s="3">
        <f>IF(AK$3=0,0,INDEX(Sheet1!RawDataCols,$C183,AK$5)*$R183)</f>
        <v>0</v>
      </c>
      <c r="AL183" s="3">
        <f>IF(AL$3=0,0,INDEX(Sheet1!RawDataCols,$C183,AL$5)*$R183)</f>
        <v>0</v>
      </c>
      <c r="AM183" s="3">
        <f>IF(AM$3=0,0,INDEX(Sheet1!RawDataCols,$C183,AM$5)*$R183)</f>
        <v>0</v>
      </c>
      <c r="AN183" s="3">
        <f>IF(AN$3=0,0,INDEX(Sheet1!RawDataCols,$C183,AN$5)*$R183)</f>
        <v>0</v>
      </c>
      <c r="AO183" s="3">
        <f>IF(AO$3=0,0,INDEX(Sheet1!RawDataCols,$C183,AO$5)*$R183)</f>
        <v>0</v>
      </c>
      <c r="AP183" s="3">
        <f>IF(AP$3=0,0,INDEX(Sheet1!RawDataCols,$C183,AP$5)*$R183)</f>
        <v>0</v>
      </c>
      <c r="AQ183" s="3">
        <f>IF(AQ$3=0,0,INDEX(Sheet1!RawDataCols,$C183,AQ$5)*$R183)</f>
        <v>0</v>
      </c>
      <c r="AR183" s="3">
        <f>IF(AR$3=0,0,INDEX(Sheet1!RawDataCols,$C183,AR$5)*$R183)</f>
        <v>0</v>
      </c>
      <c r="AS183" s="3">
        <f>IF(AS$3=0,0,INDEX(Sheet1!RawDataCols,$C183,AS$5)*$R183)</f>
        <v>0</v>
      </c>
      <c r="AT183" s="3">
        <f>IF(AT$3=0,0,INDEX(Sheet1!RawDataCols,$C183,AT$5)*$R183)</f>
        <v>0</v>
      </c>
      <c r="AU183" s="3">
        <f>IF(AU$3=0,0,INDEX(Sheet1!RawDataCols,$C183,AU$5)*$R183)</f>
        <v>0</v>
      </c>
      <c r="AV183" s="3">
        <f>IF(AV$3=0,0,INDEX(Sheet1!RawDataCols,$C183,AV$5)*$R183)</f>
        <v>0</v>
      </c>
      <c r="AW183" s="3">
        <f>IF(AW$3=0,0,INDEX(Sheet1!RawDataCols,$C183,AW$5)*$R183)</f>
        <v>0</v>
      </c>
      <c r="AX183" s="3">
        <f>IF(AX$3=0,0,INDEX(Sheet1!RawDataCols,$C183,AX$5)*$R183)</f>
        <v>0</v>
      </c>
      <c r="AY183" s="3">
        <f>IF(AY$3=0,0,INDEX(Sheet1!RawDataCols,$C183,AY$5)*$R183)</f>
        <v>0</v>
      </c>
      <c r="AZ183" s="3">
        <f>IF(AZ$3=0,0,INDEX(Sheet1!RawDataCols,$C183,AZ$5)*$R183)</f>
        <v>0</v>
      </c>
      <c r="BA183" s="3">
        <f>IF(BA$3=0,0,INDEX(Sheet1!RawDataCols,$C183,BA$5)*$R183)</f>
        <v>0</v>
      </c>
      <c r="BB183" s="3">
        <f>IF(BB$3=0,0,INDEX(Sheet1!RawDataCols,$C183,BB$5)*$R183)</f>
        <v>0</v>
      </c>
      <c r="BC183" s="3">
        <f>IF(BC$3=0,0,INDEX(Sheet1!RawDataCols,$C183,BC$5)*$R183)</f>
        <v>0</v>
      </c>
      <c r="BD183" s="3">
        <f>IF(BD$3=0,0,INDEX(Sheet1!RawDataCols,$C183,BD$5)*$R183)</f>
        <v>0</v>
      </c>
      <c r="BE183" s="3">
        <f>IF(BE$3=0,0,INDEX(Sheet1!RawDataCols,$C183,BE$5)*$R183)</f>
        <v>0</v>
      </c>
      <c r="BF183" s="3">
        <f>IF(BF$3=0,0,INDEX(Sheet1!RawDataCols,$C183,BF$5)*$R183)</f>
        <v>0</v>
      </c>
      <c r="BG183" s="179">
        <f>IF(BG$3=0,0,INDEX(Sheet1!RawDataCols,$C183,BG$5)*$R183)</f>
        <v>0</v>
      </c>
      <c r="BH183" s="33">
        <f t="shared" si="67"/>
        <v>0</v>
      </c>
      <c r="BI183" s="33">
        <f t="shared" si="68"/>
        <v>0</v>
      </c>
      <c r="BJ183" s="33">
        <f t="shared" si="69"/>
        <v>0</v>
      </c>
      <c r="BK183" s="3">
        <f>IF(BK$3=0,0,INDEX(Sheet1!RawDataCols,$C183,BK$5)*$R183)</f>
        <v>0</v>
      </c>
      <c r="BL183" s="3">
        <f>IF(BL$3=0,0,INDEX(Sheet1!RawDataCols,$C183,BL$5)*$R183)</f>
        <v>0</v>
      </c>
      <c r="BM183" s="3">
        <f>IF(BM$3=0,0,INDEX(Sheet1!RawDataCols,$C183,BM$5)*$R183)</f>
        <v>0</v>
      </c>
      <c r="BN183" s="3">
        <f>IF(BN$3=0,0,INDEX(Sheet1!RawDataCols,$C183,BN$5)*$R183)</f>
        <v>230.76922999999999</v>
      </c>
      <c r="BO183" s="3">
        <f>IF(BO$3=0,0,INDEX(Sheet1!RawDataCols,$C183,BO$5)*$R183)</f>
        <v>0</v>
      </c>
      <c r="BP183" s="3">
        <f>IF(BP$3=0,0,INDEX(Sheet1!RawDataCols,$C183,BP$5)*$R183)</f>
        <v>0</v>
      </c>
      <c r="BQ183" s="3">
        <f t="shared" si="70"/>
        <v>0</v>
      </c>
      <c r="BR183" s="3">
        <f t="shared" si="71"/>
        <v>0</v>
      </c>
      <c r="BS183" s="3">
        <f t="shared" si="72"/>
        <v>0</v>
      </c>
      <c r="BT183" s="3">
        <f t="shared" si="73"/>
        <v>0</v>
      </c>
      <c r="BU183" s="3" t="str">
        <f>INDEX(Sheet1!$BS$2:$BS$1000,MATCH($A183,Sheet1!$A$2:$A$1000,0))</f>
        <v>04</v>
      </c>
      <c r="BV183" s="3">
        <f>INDEX(Sheet1!$BT$2:$BT$1000,MATCH($A183,Sheet1!$A$2:$A$1000,0))</f>
        <v>0</v>
      </c>
    </row>
    <row r="184" spans="1:74" x14ac:dyDescent="0.2">
      <c r="A184" s="248" t="s">
        <v>699</v>
      </c>
      <c r="B184" s="3">
        <f>MATCH($A184,Sheet1!ACCOUNTNO,0)</f>
        <v>25</v>
      </c>
      <c r="C184" s="3">
        <f t="shared" si="64"/>
        <v>25</v>
      </c>
      <c r="D184" s="3" t="str">
        <f>IF(D$3=0,0,INDEX(Sheet1!RawDataCols,$C184,D$5))</f>
        <v>14120D05</v>
      </c>
      <c r="E184" s="3" t="str">
        <f>IF(E$3=0,0,INDEX(Sheet1!RawDataCols,$C184,E$5))</f>
        <v xml:space="preserve">14120          </v>
      </c>
      <c r="F184" s="3" t="str">
        <f>IF(F$3=0,0,INDEX(Sheet1!RawDataCols,$C184,F$5))</f>
        <v xml:space="preserve">D05            </v>
      </c>
      <c r="G184" s="3" t="str">
        <f>IF(G$3=0,0,INDEX(Sheet1!RawDataCols,$C184,G$5))</f>
        <v xml:space="preserve">               </v>
      </c>
      <c r="H184" s="3" t="str">
        <f>IF(H$3=0,0,INDEX(Sheet1!RawDataCols,$C184,H$5))</f>
        <v xml:space="preserve">               </v>
      </c>
      <c r="I184" s="3" t="str">
        <f>IF(I$3=0,0,INDEX(Sheet1!RawDataCols,$C184,I$5))</f>
        <v xml:space="preserve">               </v>
      </c>
      <c r="J184" s="3" t="str">
        <f>IF(J$3=0,0,INDEX(Sheet1!RawDataCols,$C184,J$5))</f>
        <v xml:space="preserve">               </v>
      </c>
      <c r="K184" s="3" t="str">
        <f>IF(K$3=0,0,INDEX(Sheet1!RawDataCols,$C184,K$5))</f>
        <v xml:space="preserve">               </v>
      </c>
      <c r="L184" s="3" t="str">
        <f>IF(L$3=0,0,INDEX(Sheet1!RawDataCols,$C184,L$5))</f>
        <v xml:space="preserve">               </v>
      </c>
      <c r="M184" s="3" t="str">
        <f>IF(M$3=0,0,INDEX(Sheet1!RawDataCols,$C184,M$5))</f>
        <v xml:space="preserve">F012  </v>
      </c>
      <c r="N184" s="3" t="str">
        <f>IF(N$3=0,0,INDEX(Sheet1!RawDataCols,$C184,N$5))</f>
        <v>Advertising/Promo-Luxury Magazine</v>
      </c>
      <c r="O184" s="3">
        <f>INDEX(Sheet1!RawDataCols,$C184,O$5)</f>
        <v>9</v>
      </c>
      <c r="P184" s="3" t="str">
        <f>INDEX(Sheet1!RawDataCols,$C184,P$5)</f>
        <v>Cost of Sales</v>
      </c>
      <c r="Q184" s="3" t="str">
        <f>IF(Q$3=0,0,INDEX(Sheet1!RawDataCols,$C184,Q$5))</f>
        <v>I</v>
      </c>
      <c r="R184" s="3">
        <f t="shared" si="65"/>
        <v>1</v>
      </c>
      <c r="S184" s="3">
        <f t="shared" si="66"/>
        <v>-1</v>
      </c>
      <c r="T184" s="3">
        <f>IF(T$3=0,0,INDEX(Sheet1!RawDataCols,$C184,T$5)*$R184)</f>
        <v>0</v>
      </c>
      <c r="U184" s="3">
        <f>IF(U$3=0,0,INDEX(Sheet1!RawDataCols,$C184,U$5)*$R184)</f>
        <v>0</v>
      </c>
      <c r="V184" s="3">
        <f>IF(V$3=0,0,INDEX(Sheet1!RawDataCols,$C184,V$5)*$R184)</f>
        <v>0</v>
      </c>
      <c r="W184" s="3">
        <f>IF(W$3=0,0,INDEX(Sheet1!RawDataCols,$C184,W$5)*$R184)</f>
        <v>0</v>
      </c>
      <c r="X184" s="3">
        <f>IF(X$3=0,0,INDEX(Sheet1!RawDataCols,$C184,X$5)*$R184)</f>
        <v>0</v>
      </c>
      <c r="Y184" s="3">
        <f>IF(Y$3=0,0,INDEX(Sheet1!RawDataCols,$C184,Y$5)*$R184)</f>
        <v>0</v>
      </c>
      <c r="Z184" s="3">
        <f>IF(Z$3=0,0,INDEX(Sheet1!RawDataCols,$C184,Z$5)*$R184)</f>
        <v>0</v>
      </c>
      <c r="AA184" s="3">
        <f>IF(AA$3=0,0,INDEX(Sheet1!RawDataCols,$C184,AA$5)*$R184)</f>
        <v>0</v>
      </c>
      <c r="AB184" s="3">
        <f>IF(AB$3=0,0,INDEX(Sheet1!RawDataCols,$C184,AB$5)*$R184)</f>
        <v>0</v>
      </c>
      <c r="AC184" s="3">
        <f>IF(AC$3=0,0,INDEX(Sheet1!RawDataCols,$C184,AC$5)*$R184)</f>
        <v>0</v>
      </c>
      <c r="AD184" s="3">
        <f>IF(AD$3=0,0,INDEX(Sheet1!RawDataCols,$C184,AD$5)*$R184)</f>
        <v>0</v>
      </c>
      <c r="AE184" s="3">
        <f>IF(AE$3=0,0,INDEX(Sheet1!RawDataCols,$C184,AE$5)*$R184)</f>
        <v>0</v>
      </c>
      <c r="AF184" s="3">
        <f>IF(AF$3=0,0,INDEX(Sheet1!RawDataCols,$C184,AF$5)*$R184)</f>
        <v>0</v>
      </c>
      <c r="AG184" s="3">
        <f>IF(AG$3=0,0,INDEX(Sheet1!RawDataCols,$C184,AG$5)*$R184)</f>
        <v>0</v>
      </c>
      <c r="AH184" s="3">
        <f>IF(AH$3=0,0,INDEX(Sheet1!RawDataCols,$C184,AH$5)*$R184)</f>
        <v>0</v>
      </c>
      <c r="AI184" s="3">
        <f>IF(AI$3=0,0,INDEX(Sheet1!RawDataCols,$C184,AI$5)*$R184)</f>
        <v>0</v>
      </c>
      <c r="AJ184" s="3">
        <f>IF(AJ$3=0,0,INDEX(Sheet1!RawDataCols,$C184,AJ$5)*$R184)</f>
        <v>0</v>
      </c>
      <c r="AK184" s="3">
        <f>IF(AK$3=0,0,INDEX(Sheet1!RawDataCols,$C184,AK$5)*$R184)</f>
        <v>0</v>
      </c>
      <c r="AL184" s="3">
        <f>IF(AL$3=0,0,INDEX(Sheet1!RawDataCols,$C184,AL$5)*$R184)</f>
        <v>0</v>
      </c>
      <c r="AM184" s="3">
        <f>IF(AM$3=0,0,INDEX(Sheet1!RawDataCols,$C184,AM$5)*$R184)</f>
        <v>0</v>
      </c>
      <c r="AN184" s="3">
        <f>IF(AN$3=0,0,INDEX(Sheet1!RawDataCols,$C184,AN$5)*$R184)</f>
        <v>0</v>
      </c>
      <c r="AO184" s="3">
        <f>IF(AO$3=0,0,INDEX(Sheet1!RawDataCols,$C184,AO$5)*$R184)</f>
        <v>0</v>
      </c>
      <c r="AP184" s="3">
        <f>IF(AP$3=0,0,INDEX(Sheet1!RawDataCols,$C184,AP$5)*$R184)</f>
        <v>0</v>
      </c>
      <c r="AQ184" s="3">
        <f>IF(AQ$3=0,0,INDEX(Sheet1!RawDataCols,$C184,AQ$5)*$R184)</f>
        <v>0</v>
      </c>
      <c r="AR184" s="3">
        <f>IF(AR$3=0,0,INDEX(Sheet1!RawDataCols,$C184,AR$5)*$R184)</f>
        <v>0</v>
      </c>
      <c r="AS184" s="3">
        <f>IF(AS$3=0,0,INDEX(Sheet1!RawDataCols,$C184,AS$5)*$R184)</f>
        <v>0</v>
      </c>
      <c r="AT184" s="3">
        <f>IF(AT$3=0,0,INDEX(Sheet1!RawDataCols,$C184,AT$5)*$R184)</f>
        <v>0</v>
      </c>
      <c r="AU184" s="3">
        <f>IF(AU$3=0,0,INDEX(Sheet1!RawDataCols,$C184,AU$5)*$R184)</f>
        <v>0</v>
      </c>
      <c r="AV184" s="3">
        <f>IF(AV$3=0,0,INDEX(Sheet1!RawDataCols,$C184,AV$5)*$R184)</f>
        <v>0</v>
      </c>
      <c r="AW184" s="3">
        <f>IF(AW$3=0,0,INDEX(Sheet1!RawDataCols,$C184,AW$5)*$R184)</f>
        <v>0</v>
      </c>
      <c r="AX184" s="3">
        <f>IF(AX$3=0,0,INDEX(Sheet1!RawDataCols,$C184,AX$5)*$R184)</f>
        <v>0</v>
      </c>
      <c r="AY184" s="3">
        <f>IF(AY$3=0,0,INDEX(Sheet1!RawDataCols,$C184,AY$5)*$R184)</f>
        <v>0</v>
      </c>
      <c r="AZ184" s="3">
        <f>IF(AZ$3=0,0,INDEX(Sheet1!RawDataCols,$C184,AZ$5)*$R184)</f>
        <v>0</v>
      </c>
      <c r="BA184" s="3">
        <f>IF(BA$3=0,0,INDEX(Sheet1!RawDataCols,$C184,BA$5)*$R184)</f>
        <v>0</v>
      </c>
      <c r="BB184" s="3">
        <f>IF(BB$3=0,0,INDEX(Sheet1!RawDataCols,$C184,BB$5)*$R184)</f>
        <v>0</v>
      </c>
      <c r="BC184" s="3">
        <f>IF(BC$3=0,0,INDEX(Sheet1!RawDataCols,$C184,BC$5)*$R184)</f>
        <v>0</v>
      </c>
      <c r="BD184" s="3">
        <f>IF(BD$3=0,0,INDEX(Sheet1!RawDataCols,$C184,BD$5)*$R184)</f>
        <v>0</v>
      </c>
      <c r="BE184" s="3">
        <f>IF(BE$3=0,0,INDEX(Sheet1!RawDataCols,$C184,BE$5)*$R184)</f>
        <v>0</v>
      </c>
      <c r="BF184" s="3">
        <f>IF(BF$3=0,0,INDEX(Sheet1!RawDataCols,$C184,BF$5)*$R184)</f>
        <v>0</v>
      </c>
      <c r="BG184" s="179">
        <f>IF(BG$3=0,0,INDEX(Sheet1!RawDataCols,$C184,BG$5)*$R184)</f>
        <v>0</v>
      </c>
      <c r="BH184" s="33">
        <f t="shared" si="67"/>
        <v>0</v>
      </c>
      <c r="BI184" s="33">
        <f t="shared" si="68"/>
        <v>0</v>
      </c>
      <c r="BJ184" s="33">
        <f t="shared" si="69"/>
        <v>0</v>
      </c>
      <c r="BK184" s="3">
        <f>IF(BK$3=0,0,INDEX(Sheet1!RawDataCols,$C184,BK$5)*$R184)</f>
        <v>0</v>
      </c>
      <c r="BL184" s="3">
        <f>IF(BL$3=0,0,INDEX(Sheet1!RawDataCols,$C184,BL$5)*$R184)</f>
        <v>0</v>
      </c>
      <c r="BM184" s="3">
        <f>IF(BM$3=0,0,INDEX(Sheet1!RawDataCols,$C184,BM$5)*$R184)</f>
        <v>0</v>
      </c>
      <c r="BN184" s="3">
        <f>IF(BN$3=0,0,INDEX(Sheet1!RawDataCols,$C184,BN$5)*$R184)</f>
        <v>0</v>
      </c>
      <c r="BO184" s="3">
        <f>IF(BO$3=0,0,INDEX(Sheet1!RawDataCols,$C184,BO$5)*$R184)</f>
        <v>8.75</v>
      </c>
      <c r="BP184" s="3">
        <f>IF(BP$3=0,0,INDEX(Sheet1!RawDataCols,$C184,BP$5)*$R184)</f>
        <v>0</v>
      </c>
      <c r="BQ184" s="3">
        <f t="shared" si="70"/>
        <v>0</v>
      </c>
      <c r="BR184" s="3">
        <f t="shared" si="71"/>
        <v>0</v>
      </c>
      <c r="BS184" s="3">
        <f t="shared" si="72"/>
        <v>0</v>
      </c>
      <c r="BT184" s="3">
        <f t="shared" si="73"/>
        <v>0</v>
      </c>
      <c r="BU184" s="3" t="str">
        <f>INDEX(Sheet1!$BS$2:$BS$1000,MATCH($A184,Sheet1!$A$2:$A$1000,0))</f>
        <v>04</v>
      </c>
      <c r="BV184" s="3">
        <f>INDEX(Sheet1!$BT$2:$BT$1000,MATCH($A184,Sheet1!$A$2:$A$1000,0))</f>
        <v>0</v>
      </c>
    </row>
    <row r="185" spans="1:74" x14ac:dyDescent="0.2">
      <c r="A185" s="248" t="s">
        <v>701</v>
      </c>
      <c r="B185" s="3">
        <f>MATCH($A185,Sheet1!ACCOUNTNO,0)</f>
        <v>28</v>
      </c>
      <c r="C185" s="3">
        <f t="shared" si="64"/>
        <v>28</v>
      </c>
      <c r="D185" s="3" t="str">
        <f>IF(D$3=0,0,INDEX(Sheet1!RawDataCols,$C185,D$5))</f>
        <v>14140D02</v>
      </c>
      <c r="E185" s="3" t="str">
        <f>IF(E$3=0,0,INDEX(Sheet1!RawDataCols,$C185,E$5))</f>
        <v xml:space="preserve">14140          </v>
      </c>
      <c r="F185" s="3" t="str">
        <f>IF(F$3=0,0,INDEX(Sheet1!RawDataCols,$C185,F$5))</f>
        <v xml:space="preserve">D02            </v>
      </c>
      <c r="G185" s="3" t="str">
        <f>IF(G$3=0,0,INDEX(Sheet1!RawDataCols,$C185,G$5))</f>
        <v xml:space="preserve">               </v>
      </c>
      <c r="H185" s="3" t="str">
        <f>IF(H$3=0,0,INDEX(Sheet1!RawDataCols,$C185,H$5))</f>
        <v xml:space="preserve">               </v>
      </c>
      <c r="I185" s="3" t="str">
        <f>IF(I$3=0,0,INDEX(Sheet1!RawDataCols,$C185,I$5))</f>
        <v xml:space="preserve">               </v>
      </c>
      <c r="J185" s="3" t="str">
        <f>IF(J$3=0,0,INDEX(Sheet1!RawDataCols,$C185,J$5))</f>
        <v xml:space="preserve">               </v>
      </c>
      <c r="K185" s="3" t="str">
        <f>IF(K$3=0,0,INDEX(Sheet1!RawDataCols,$C185,K$5))</f>
        <v xml:space="preserve">               </v>
      </c>
      <c r="L185" s="3" t="str">
        <f>IF(L$3=0,0,INDEX(Sheet1!RawDataCols,$C185,L$5))</f>
        <v xml:space="preserve">               </v>
      </c>
      <c r="M185" s="3" t="str">
        <f>IF(M$3=0,0,INDEX(Sheet1!RawDataCols,$C185,M$5))</f>
        <v xml:space="preserve">F012  </v>
      </c>
      <c r="N185" s="3" t="str">
        <f>IF(N$3=0,0,INDEX(Sheet1!RawDataCols,$C185,N$5))</f>
        <v>Agency Commissions-Hot 100 Wines</v>
      </c>
      <c r="O185" s="3">
        <f>INDEX(Sheet1!RawDataCols,$C185,O$5)</f>
        <v>9</v>
      </c>
      <c r="P185" s="3" t="str">
        <f>INDEX(Sheet1!RawDataCols,$C185,P$5)</f>
        <v>Cost of Sales</v>
      </c>
      <c r="Q185" s="3" t="str">
        <f>IF(Q$3=0,0,INDEX(Sheet1!RawDataCols,$C185,Q$5))</f>
        <v>I</v>
      </c>
      <c r="R185" s="3">
        <f t="shared" si="65"/>
        <v>1</v>
      </c>
      <c r="S185" s="3">
        <f t="shared" si="66"/>
        <v>-1</v>
      </c>
      <c r="T185" s="3">
        <f>IF(T$3=0,0,INDEX(Sheet1!RawDataCols,$C185,T$5)*$R185)</f>
        <v>0</v>
      </c>
      <c r="U185" s="3">
        <f>IF(U$3=0,0,INDEX(Sheet1!RawDataCols,$C185,U$5)*$R185)</f>
        <v>0</v>
      </c>
      <c r="V185" s="3">
        <f>IF(V$3=0,0,INDEX(Sheet1!RawDataCols,$C185,V$5)*$R185)</f>
        <v>0</v>
      </c>
      <c r="W185" s="3">
        <f>IF(W$3=0,0,INDEX(Sheet1!RawDataCols,$C185,W$5)*$R185)</f>
        <v>0</v>
      </c>
      <c r="X185" s="3">
        <f>IF(X$3=0,0,INDEX(Sheet1!RawDataCols,$C185,X$5)*$R185)</f>
        <v>0</v>
      </c>
      <c r="Y185" s="3">
        <f>IF(Y$3=0,0,INDEX(Sheet1!RawDataCols,$C185,Y$5)*$R185)</f>
        <v>0</v>
      </c>
      <c r="Z185" s="3">
        <f>IF(Z$3=0,0,INDEX(Sheet1!RawDataCols,$C185,Z$5)*$R185)</f>
        <v>0</v>
      </c>
      <c r="AA185" s="3">
        <f>IF(AA$3=0,0,INDEX(Sheet1!RawDataCols,$C185,AA$5)*$R185)</f>
        <v>0</v>
      </c>
      <c r="AB185" s="3">
        <f>IF(AB$3=0,0,INDEX(Sheet1!RawDataCols,$C185,AB$5)*$R185)</f>
        <v>0</v>
      </c>
      <c r="AC185" s="3">
        <f>IF(AC$3=0,0,INDEX(Sheet1!RawDataCols,$C185,AC$5)*$R185)</f>
        <v>0</v>
      </c>
      <c r="AD185" s="3">
        <f>IF(AD$3=0,0,INDEX(Sheet1!RawDataCols,$C185,AD$5)*$R185)</f>
        <v>0</v>
      </c>
      <c r="AE185" s="3">
        <f>IF(AE$3=0,0,INDEX(Sheet1!RawDataCols,$C185,AE$5)*$R185)</f>
        <v>0</v>
      </c>
      <c r="AF185" s="3">
        <f>IF(AF$3=0,0,INDEX(Sheet1!RawDataCols,$C185,AF$5)*$R185)</f>
        <v>0</v>
      </c>
      <c r="AG185" s="3">
        <f>IF(AG$3=0,0,INDEX(Sheet1!RawDataCols,$C185,AG$5)*$R185)</f>
        <v>0</v>
      </c>
      <c r="AH185" s="3">
        <f>IF(AH$3=0,0,INDEX(Sheet1!RawDataCols,$C185,AH$5)*$R185)</f>
        <v>0</v>
      </c>
      <c r="AI185" s="3">
        <f>IF(AI$3=0,0,INDEX(Sheet1!RawDataCols,$C185,AI$5)*$R185)</f>
        <v>0</v>
      </c>
      <c r="AJ185" s="3">
        <f>IF(AJ$3=0,0,INDEX(Sheet1!RawDataCols,$C185,AJ$5)*$R185)</f>
        <v>0</v>
      </c>
      <c r="AK185" s="3">
        <f>IF(AK$3=0,0,INDEX(Sheet1!RawDataCols,$C185,AK$5)*$R185)</f>
        <v>0</v>
      </c>
      <c r="AL185" s="3">
        <f>IF(AL$3=0,0,INDEX(Sheet1!RawDataCols,$C185,AL$5)*$R185)</f>
        <v>0</v>
      </c>
      <c r="AM185" s="3">
        <f>IF(AM$3=0,0,INDEX(Sheet1!RawDataCols,$C185,AM$5)*$R185)</f>
        <v>0</v>
      </c>
      <c r="AN185" s="3">
        <f>IF(AN$3=0,0,INDEX(Sheet1!RawDataCols,$C185,AN$5)*$R185)</f>
        <v>0</v>
      </c>
      <c r="AO185" s="3">
        <f>IF(AO$3=0,0,INDEX(Sheet1!RawDataCols,$C185,AO$5)*$R185)</f>
        <v>0</v>
      </c>
      <c r="AP185" s="3">
        <f>IF(AP$3=0,0,INDEX(Sheet1!RawDataCols,$C185,AP$5)*$R185)</f>
        <v>0</v>
      </c>
      <c r="AQ185" s="3">
        <f>IF(AQ$3=0,0,INDEX(Sheet1!RawDataCols,$C185,AQ$5)*$R185)</f>
        <v>0</v>
      </c>
      <c r="AR185" s="3">
        <f>IF(AR$3=0,0,INDEX(Sheet1!RawDataCols,$C185,AR$5)*$R185)</f>
        <v>0</v>
      </c>
      <c r="AS185" s="3">
        <f>IF(AS$3=0,0,INDEX(Sheet1!RawDataCols,$C185,AS$5)*$R185)</f>
        <v>0</v>
      </c>
      <c r="AT185" s="3">
        <f>IF(AT$3=0,0,INDEX(Sheet1!RawDataCols,$C185,AT$5)*$R185)</f>
        <v>0</v>
      </c>
      <c r="AU185" s="3">
        <f>IF(AU$3=0,0,INDEX(Sheet1!RawDataCols,$C185,AU$5)*$R185)</f>
        <v>0</v>
      </c>
      <c r="AV185" s="3">
        <f>IF(AV$3=0,0,INDEX(Sheet1!RawDataCols,$C185,AV$5)*$R185)</f>
        <v>0</v>
      </c>
      <c r="AW185" s="3">
        <f>IF(AW$3=0,0,INDEX(Sheet1!RawDataCols,$C185,AW$5)*$R185)</f>
        <v>0</v>
      </c>
      <c r="AX185" s="3">
        <f>IF(AX$3=0,0,INDEX(Sheet1!RawDataCols,$C185,AX$5)*$R185)</f>
        <v>0</v>
      </c>
      <c r="AY185" s="3">
        <f>IF(AY$3=0,0,INDEX(Sheet1!RawDataCols,$C185,AY$5)*$R185)</f>
        <v>0</v>
      </c>
      <c r="AZ185" s="3">
        <f>IF(AZ$3=0,0,INDEX(Sheet1!RawDataCols,$C185,AZ$5)*$R185)</f>
        <v>0</v>
      </c>
      <c r="BA185" s="3">
        <f>IF(BA$3=0,0,INDEX(Sheet1!RawDataCols,$C185,BA$5)*$R185)</f>
        <v>0</v>
      </c>
      <c r="BB185" s="3">
        <f>IF(BB$3=0,0,INDEX(Sheet1!RawDataCols,$C185,BB$5)*$R185)</f>
        <v>0</v>
      </c>
      <c r="BC185" s="3">
        <f>IF(BC$3=0,0,INDEX(Sheet1!RawDataCols,$C185,BC$5)*$R185)</f>
        <v>0</v>
      </c>
      <c r="BD185" s="3">
        <f>IF(BD$3=0,0,INDEX(Sheet1!RawDataCols,$C185,BD$5)*$R185)</f>
        <v>1185</v>
      </c>
      <c r="BE185" s="3">
        <f>IF(BE$3=0,0,INDEX(Sheet1!RawDataCols,$C185,BE$5)*$R185)</f>
        <v>0</v>
      </c>
      <c r="BF185" s="3">
        <f>IF(BF$3=0,0,INDEX(Sheet1!RawDataCols,$C185,BF$5)*$R185)</f>
        <v>0</v>
      </c>
      <c r="BG185" s="179">
        <f>IF(BG$3=0,0,INDEX(Sheet1!RawDataCols,$C185,BG$5)*$R185)</f>
        <v>1185</v>
      </c>
      <c r="BH185" s="33">
        <f t="shared" si="67"/>
        <v>0</v>
      </c>
      <c r="BI185" s="33">
        <f t="shared" si="68"/>
        <v>0</v>
      </c>
      <c r="BJ185" s="33">
        <f t="shared" si="69"/>
        <v>1185</v>
      </c>
      <c r="BK185" s="3">
        <f>IF(BK$3=0,0,INDEX(Sheet1!RawDataCols,$C185,BK$5)*$R185)</f>
        <v>0</v>
      </c>
      <c r="BL185" s="3">
        <f>IF(BL$3=0,0,INDEX(Sheet1!RawDataCols,$C185,BL$5)*$R185)</f>
        <v>26.875</v>
      </c>
      <c r="BM185" s="3">
        <f>IF(BM$3=0,0,INDEX(Sheet1!RawDataCols,$C185,BM$5)*$R185)</f>
        <v>0</v>
      </c>
      <c r="BN185" s="3">
        <f>IF(BN$3=0,0,INDEX(Sheet1!RawDataCols,$C185,BN$5)*$R185)</f>
        <v>0</v>
      </c>
      <c r="BO185" s="3">
        <f>IF(BO$3=0,0,INDEX(Sheet1!RawDataCols,$C185,BO$5)*$R185)</f>
        <v>32.5</v>
      </c>
      <c r="BP185" s="3">
        <f>IF(BP$3=0,0,INDEX(Sheet1!RawDataCols,$C185,BP$5)*$R185)</f>
        <v>430</v>
      </c>
      <c r="BQ185" s="3">
        <f t="shared" si="70"/>
        <v>0</v>
      </c>
      <c r="BR185" s="3">
        <f t="shared" si="71"/>
        <v>0</v>
      </c>
      <c r="BS185" s="3">
        <f t="shared" si="72"/>
        <v>0</v>
      </c>
      <c r="BT185" s="3">
        <f t="shared" si="73"/>
        <v>0</v>
      </c>
      <c r="BU185" s="3" t="str">
        <f>INDEX(Sheet1!$BS$2:$BS$1000,MATCH($A185,Sheet1!$A$2:$A$1000,0))</f>
        <v>04</v>
      </c>
      <c r="BV185" s="3">
        <f>INDEX(Sheet1!$BT$2:$BT$1000,MATCH($A185,Sheet1!$A$2:$A$1000,0))</f>
        <v>0</v>
      </c>
    </row>
    <row r="186" spans="1:74" x14ac:dyDescent="0.2">
      <c r="A186" s="248" t="s">
        <v>702</v>
      </c>
      <c r="B186" s="3">
        <f>MATCH($A186,Sheet1!ACCOUNTNO,0)</f>
        <v>29</v>
      </c>
      <c r="C186" s="3">
        <f t="shared" si="64"/>
        <v>29</v>
      </c>
      <c r="D186" s="3" t="str">
        <f>IF(D$3=0,0,INDEX(Sheet1!RawDataCols,$C186,D$5))</f>
        <v>14140D03</v>
      </c>
      <c r="E186" s="3" t="str">
        <f>IF(E$3=0,0,INDEX(Sheet1!RawDataCols,$C186,E$5))</f>
        <v xml:space="preserve">14140          </v>
      </c>
      <c r="F186" s="3" t="str">
        <f>IF(F$3=0,0,INDEX(Sheet1!RawDataCols,$C186,F$5))</f>
        <v xml:space="preserve">D03            </v>
      </c>
      <c r="G186" s="3" t="str">
        <f>IF(G$3=0,0,INDEX(Sheet1!RawDataCols,$C186,G$5))</f>
        <v xml:space="preserve">               </v>
      </c>
      <c r="H186" s="3" t="str">
        <f>IF(H$3=0,0,INDEX(Sheet1!RawDataCols,$C186,H$5))</f>
        <v xml:space="preserve">               </v>
      </c>
      <c r="I186" s="3" t="str">
        <f>IF(I$3=0,0,INDEX(Sheet1!RawDataCols,$C186,I$5))</f>
        <v xml:space="preserve">               </v>
      </c>
      <c r="J186" s="3" t="str">
        <f>IF(J$3=0,0,INDEX(Sheet1!RawDataCols,$C186,J$5))</f>
        <v xml:space="preserve">               </v>
      </c>
      <c r="K186" s="3" t="str">
        <f>IF(K$3=0,0,INDEX(Sheet1!RawDataCols,$C186,K$5))</f>
        <v xml:space="preserve">               </v>
      </c>
      <c r="L186" s="3" t="str">
        <f>IF(L$3=0,0,INDEX(Sheet1!RawDataCols,$C186,L$5))</f>
        <v xml:space="preserve">               </v>
      </c>
      <c r="M186" s="3" t="str">
        <f>IF(M$3=0,0,INDEX(Sheet1!RawDataCols,$C186,M$5))</f>
        <v xml:space="preserve">F012  </v>
      </c>
      <c r="N186" s="3" t="str">
        <f>IF(N$3=0,0,INDEX(Sheet1!RawDataCols,$C186,N$5))</f>
        <v>Advertising/Promo-Hot 100 Singapore</v>
      </c>
      <c r="O186" s="3">
        <f>INDEX(Sheet1!RawDataCols,$C186,O$5)</f>
        <v>9</v>
      </c>
      <c r="P186" s="3" t="str">
        <f>INDEX(Sheet1!RawDataCols,$C186,P$5)</f>
        <v>Cost of Sales</v>
      </c>
      <c r="Q186" s="3" t="str">
        <f>IF(Q$3=0,0,INDEX(Sheet1!RawDataCols,$C186,Q$5))</f>
        <v>I</v>
      </c>
      <c r="R186" s="3">
        <f t="shared" si="65"/>
        <v>1</v>
      </c>
      <c r="S186" s="3">
        <f t="shared" si="66"/>
        <v>-1</v>
      </c>
      <c r="T186" s="3">
        <f>IF(T$3=0,0,INDEX(Sheet1!RawDataCols,$C186,T$5)*$R186)</f>
        <v>0</v>
      </c>
      <c r="U186" s="3">
        <f>IF(U$3=0,0,INDEX(Sheet1!RawDataCols,$C186,U$5)*$R186)</f>
        <v>0</v>
      </c>
      <c r="V186" s="3">
        <f>IF(V$3=0,0,INDEX(Sheet1!RawDataCols,$C186,V$5)*$R186)</f>
        <v>0</v>
      </c>
      <c r="W186" s="3">
        <f>IF(W$3=0,0,INDEX(Sheet1!RawDataCols,$C186,W$5)*$R186)</f>
        <v>0</v>
      </c>
      <c r="X186" s="3">
        <f>IF(X$3=0,0,INDEX(Sheet1!RawDataCols,$C186,X$5)*$R186)</f>
        <v>0</v>
      </c>
      <c r="Y186" s="3">
        <f>IF(Y$3=0,0,INDEX(Sheet1!RawDataCols,$C186,Y$5)*$R186)</f>
        <v>0</v>
      </c>
      <c r="Z186" s="3">
        <f>IF(Z$3=0,0,INDEX(Sheet1!RawDataCols,$C186,Z$5)*$R186)</f>
        <v>0</v>
      </c>
      <c r="AA186" s="3">
        <f>IF(AA$3=0,0,INDEX(Sheet1!RawDataCols,$C186,AA$5)*$R186)</f>
        <v>0</v>
      </c>
      <c r="AB186" s="3">
        <f>IF(AB$3=0,0,INDEX(Sheet1!RawDataCols,$C186,AB$5)*$R186)</f>
        <v>0</v>
      </c>
      <c r="AC186" s="3">
        <f>IF(AC$3=0,0,INDEX(Sheet1!RawDataCols,$C186,AC$5)*$R186)</f>
        <v>0</v>
      </c>
      <c r="AD186" s="3">
        <f>IF(AD$3=0,0,INDEX(Sheet1!RawDataCols,$C186,AD$5)*$R186)</f>
        <v>0</v>
      </c>
      <c r="AE186" s="3">
        <f>IF(AE$3=0,0,INDEX(Sheet1!RawDataCols,$C186,AE$5)*$R186)</f>
        <v>0</v>
      </c>
      <c r="AF186" s="3">
        <f>IF(AF$3=0,0,INDEX(Sheet1!RawDataCols,$C186,AF$5)*$R186)</f>
        <v>0</v>
      </c>
      <c r="AG186" s="3">
        <f>IF(AG$3=0,0,INDEX(Sheet1!RawDataCols,$C186,AG$5)*$R186)</f>
        <v>0</v>
      </c>
      <c r="AH186" s="3">
        <f>IF(AH$3=0,0,INDEX(Sheet1!RawDataCols,$C186,AH$5)*$R186)</f>
        <v>0</v>
      </c>
      <c r="AI186" s="3">
        <f>IF(AI$3=0,0,INDEX(Sheet1!RawDataCols,$C186,AI$5)*$R186)</f>
        <v>0</v>
      </c>
      <c r="AJ186" s="3">
        <f>IF(AJ$3=0,0,INDEX(Sheet1!RawDataCols,$C186,AJ$5)*$R186)</f>
        <v>0</v>
      </c>
      <c r="AK186" s="3">
        <f>IF(AK$3=0,0,INDEX(Sheet1!RawDataCols,$C186,AK$5)*$R186)</f>
        <v>0</v>
      </c>
      <c r="AL186" s="3">
        <f>IF(AL$3=0,0,INDEX(Sheet1!RawDataCols,$C186,AL$5)*$R186)</f>
        <v>0</v>
      </c>
      <c r="AM186" s="3">
        <f>IF(AM$3=0,0,INDEX(Sheet1!RawDataCols,$C186,AM$5)*$R186)</f>
        <v>0</v>
      </c>
      <c r="AN186" s="3">
        <f>IF(AN$3=0,0,INDEX(Sheet1!RawDataCols,$C186,AN$5)*$R186)</f>
        <v>0</v>
      </c>
      <c r="AO186" s="3">
        <f>IF(AO$3=0,0,INDEX(Sheet1!RawDataCols,$C186,AO$5)*$R186)</f>
        <v>0</v>
      </c>
      <c r="AP186" s="3">
        <f>IF(AP$3=0,0,INDEX(Sheet1!RawDataCols,$C186,AP$5)*$R186)</f>
        <v>0</v>
      </c>
      <c r="AQ186" s="3">
        <f>IF(AQ$3=0,0,INDEX(Sheet1!RawDataCols,$C186,AQ$5)*$R186)</f>
        <v>0</v>
      </c>
      <c r="AR186" s="3">
        <f>IF(AR$3=0,0,INDEX(Sheet1!RawDataCols,$C186,AR$5)*$R186)</f>
        <v>0</v>
      </c>
      <c r="AS186" s="3">
        <f>IF(AS$3=0,0,INDEX(Sheet1!RawDataCols,$C186,AS$5)*$R186)</f>
        <v>0</v>
      </c>
      <c r="AT186" s="3">
        <f>IF(AT$3=0,0,INDEX(Sheet1!RawDataCols,$C186,AT$5)*$R186)</f>
        <v>0</v>
      </c>
      <c r="AU186" s="3">
        <f>IF(AU$3=0,0,INDEX(Sheet1!RawDataCols,$C186,AU$5)*$R186)</f>
        <v>0</v>
      </c>
      <c r="AV186" s="3">
        <f>IF(AV$3=0,0,INDEX(Sheet1!RawDataCols,$C186,AV$5)*$R186)</f>
        <v>0</v>
      </c>
      <c r="AW186" s="3">
        <f>IF(AW$3=0,0,INDEX(Sheet1!RawDataCols,$C186,AW$5)*$R186)</f>
        <v>0</v>
      </c>
      <c r="AX186" s="3">
        <f>IF(AX$3=0,0,INDEX(Sheet1!RawDataCols,$C186,AX$5)*$R186)</f>
        <v>0</v>
      </c>
      <c r="AY186" s="3">
        <f>IF(AY$3=0,0,INDEX(Sheet1!RawDataCols,$C186,AY$5)*$R186)</f>
        <v>0</v>
      </c>
      <c r="AZ186" s="3">
        <f>IF(AZ$3=0,0,INDEX(Sheet1!RawDataCols,$C186,AZ$5)*$R186)</f>
        <v>0</v>
      </c>
      <c r="BA186" s="3">
        <f>IF(BA$3=0,0,INDEX(Sheet1!RawDataCols,$C186,BA$5)*$R186)</f>
        <v>0</v>
      </c>
      <c r="BB186" s="3">
        <f>IF(BB$3=0,0,INDEX(Sheet1!RawDataCols,$C186,BB$5)*$R186)</f>
        <v>0</v>
      </c>
      <c r="BC186" s="3">
        <f>IF(BC$3=0,0,INDEX(Sheet1!RawDataCols,$C186,BC$5)*$R186)</f>
        <v>0</v>
      </c>
      <c r="BD186" s="3">
        <f>IF(BD$3=0,0,INDEX(Sheet1!RawDataCols,$C186,BD$5)*$R186)</f>
        <v>0</v>
      </c>
      <c r="BE186" s="3">
        <f>IF(BE$3=0,0,INDEX(Sheet1!RawDataCols,$C186,BE$5)*$R186)</f>
        <v>0</v>
      </c>
      <c r="BF186" s="3">
        <f>IF(BF$3=0,0,INDEX(Sheet1!RawDataCols,$C186,BF$5)*$R186)</f>
        <v>0</v>
      </c>
      <c r="BG186" s="179">
        <f>IF(BG$3=0,0,INDEX(Sheet1!RawDataCols,$C186,BG$5)*$R186)</f>
        <v>0</v>
      </c>
      <c r="BH186" s="33">
        <f t="shared" si="67"/>
        <v>0</v>
      </c>
      <c r="BI186" s="33">
        <f t="shared" si="68"/>
        <v>0</v>
      </c>
      <c r="BJ186" s="33">
        <f t="shared" si="69"/>
        <v>0</v>
      </c>
      <c r="BK186" s="3">
        <f>IF(BK$3=0,0,INDEX(Sheet1!RawDataCols,$C186,BK$5)*$R186)</f>
        <v>0</v>
      </c>
      <c r="BL186" s="3">
        <f>IF(BL$3=0,0,INDEX(Sheet1!RawDataCols,$C186,BL$5)*$R186)</f>
        <v>0</v>
      </c>
      <c r="BM186" s="3">
        <f>IF(BM$3=0,0,INDEX(Sheet1!RawDataCols,$C186,BM$5)*$R186)</f>
        <v>284.07692300000002</v>
      </c>
      <c r="BN186" s="3">
        <f>IF(BN$3=0,0,INDEX(Sheet1!RawDataCols,$C186,BN$5)*$R186)</f>
        <v>123.846153</v>
      </c>
      <c r="BO186" s="3">
        <f>IF(BO$3=0,0,INDEX(Sheet1!RawDataCols,$C186,BO$5)*$R186)</f>
        <v>0</v>
      </c>
      <c r="BP186" s="3">
        <f>IF(BP$3=0,0,INDEX(Sheet1!RawDataCols,$C186,BP$5)*$R186)</f>
        <v>0</v>
      </c>
      <c r="BQ186" s="3">
        <f t="shared" si="70"/>
        <v>0</v>
      </c>
      <c r="BR186" s="3">
        <f t="shared" si="71"/>
        <v>0</v>
      </c>
      <c r="BS186" s="3">
        <f t="shared" si="72"/>
        <v>0</v>
      </c>
      <c r="BT186" s="3">
        <f t="shared" si="73"/>
        <v>0</v>
      </c>
      <c r="BU186" s="3" t="str">
        <f>INDEX(Sheet1!$BS$2:$BS$1000,MATCH($A186,Sheet1!$A$2:$A$1000,0))</f>
        <v>04</v>
      </c>
      <c r="BV186" s="3">
        <f>INDEX(Sheet1!$BT$2:$BT$1000,MATCH($A186,Sheet1!$A$2:$A$1000,0))</f>
        <v>0</v>
      </c>
    </row>
    <row r="187" spans="1:74" x14ac:dyDescent="0.2">
      <c r="A187" s="248" t="s">
        <v>703</v>
      </c>
      <c r="B187" s="3">
        <f>MATCH($A187,Sheet1!ACCOUNTNO,0)</f>
        <v>30</v>
      </c>
      <c r="C187" s="3">
        <f t="shared" si="64"/>
        <v>30</v>
      </c>
      <c r="D187" s="3" t="str">
        <f>IF(D$3=0,0,INDEX(Sheet1!RawDataCols,$C187,D$5))</f>
        <v>14140D04</v>
      </c>
      <c r="E187" s="3" t="str">
        <f>IF(E$3=0,0,INDEX(Sheet1!RawDataCols,$C187,E$5))</f>
        <v xml:space="preserve">14140          </v>
      </c>
      <c r="F187" s="3" t="str">
        <f>IF(F$3=0,0,INDEX(Sheet1!RawDataCols,$C187,F$5))</f>
        <v xml:space="preserve">D04            </v>
      </c>
      <c r="G187" s="3" t="str">
        <f>IF(G$3=0,0,INDEX(Sheet1!RawDataCols,$C187,G$5))</f>
        <v xml:space="preserve">               </v>
      </c>
      <c r="H187" s="3" t="str">
        <f>IF(H$3=0,0,INDEX(Sheet1!RawDataCols,$C187,H$5))</f>
        <v xml:space="preserve">               </v>
      </c>
      <c r="I187" s="3" t="str">
        <f>IF(I$3=0,0,INDEX(Sheet1!RawDataCols,$C187,I$5))</f>
        <v xml:space="preserve">               </v>
      </c>
      <c r="J187" s="3" t="str">
        <f>IF(J$3=0,0,INDEX(Sheet1!RawDataCols,$C187,J$5))</f>
        <v xml:space="preserve">               </v>
      </c>
      <c r="K187" s="3" t="str">
        <f>IF(K$3=0,0,INDEX(Sheet1!RawDataCols,$C187,K$5))</f>
        <v xml:space="preserve">               </v>
      </c>
      <c r="L187" s="3" t="str">
        <f>IF(L$3=0,0,INDEX(Sheet1!RawDataCols,$C187,L$5))</f>
        <v xml:space="preserve">               </v>
      </c>
      <c r="M187" s="3" t="str">
        <f>IF(M$3=0,0,INDEX(Sheet1!RawDataCols,$C187,M$5))</f>
        <v xml:space="preserve">F012  </v>
      </c>
      <c r="N187" s="3" t="str">
        <f>IF(N$3=0,0,INDEX(Sheet1!RawDataCols,$C187,N$5))</f>
        <v>Agency Commissions-Form Magazine</v>
      </c>
      <c r="O187" s="3">
        <f>INDEX(Sheet1!RawDataCols,$C187,O$5)</f>
        <v>9</v>
      </c>
      <c r="P187" s="3" t="str">
        <f>INDEX(Sheet1!RawDataCols,$C187,P$5)</f>
        <v>Cost of Sales</v>
      </c>
      <c r="Q187" s="3" t="str">
        <f>IF(Q$3=0,0,INDEX(Sheet1!RawDataCols,$C187,Q$5))</f>
        <v>I</v>
      </c>
      <c r="R187" s="3">
        <f t="shared" si="65"/>
        <v>1</v>
      </c>
      <c r="S187" s="3">
        <f t="shared" si="66"/>
        <v>-1</v>
      </c>
      <c r="T187" s="3">
        <f>IF(T$3=0,0,INDEX(Sheet1!RawDataCols,$C187,T$5)*$R187)</f>
        <v>0</v>
      </c>
      <c r="U187" s="3">
        <f>IF(U$3=0,0,INDEX(Sheet1!RawDataCols,$C187,U$5)*$R187)</f>
        <v>0</v>
      </c>
      <c r="V187" s="3">
        <f>IF(V$3=0,0,INDEX(Sheet1!RawDataCols,$C187,V$5)*$R187)</f>
        <v>0</v>
      </c>
      <c r="W187" s="3">
        <f>IF(W$3=0,0,INDEX(Sheet1!RawDataCols,$C187,W$5)*$R187)</f>
        <v>0</v>
      </c>
      <c r="X187" s="3">
        <f>IF(X$3=0,0,INDEX(Sheet1!RawDataCols,$C187,X$5)*$R187)</f>
        <v>0</v>
      </c>
      <c r="Y187" s="3">
        <f>IF(Y$3=0,0,INDEX(Sheet1!RawDataCols,$C187,Y$5)*$R187)</f>
        <v>0</v>
      </c>
      <c r="Z187" s="3">
        <f>IF(Z$3=0,0,INDEX(Sheet1!RawDataCols,$C187,Z$5)*$R187)</f>
        <v>0</v>
      </c>
      <c r="AA187" s="3">
        <f>IF(AA$3=0,0,INDEX(Sheet1!RawDataCols,$C187,AA$5)*$R187)</f>
        <v>0</v>
      </c>
      <c r="AB187" s="3">
        <f>IF(AB$3=0,0,INDEX(Sheet1!RawDataCols,$C187,AB$5)*$R187)</f>
        <v>0</v>
      </c>
      <c r="AC187" s="3">
        <f>IF(AC$3=0,0,INDEX(Sheet1!RawDataCols,$C187,AC$5)*$R187)</f>
        <v>0</v>
      </c>
      <c r="AD187" s="3">
        <f>IF(AD$3=0,0,INDEX(Sheet1!RawDataCols,$C187,AD$5)*$R187)</f>
        <v>0</v>
      </c>
      <c r="AE187" s="3">
        <f>IF(AE$3=0,0,INDEX(Sheet1!RawDataCols,$C187,AE$5)*$R187)</f>
        <v>0</v>
      </c>
      <c r="AF187" s="3">
        <f>IF(AF$3=0,0,INDEX(Sheet1!RawDataCols,$C187,AF$5)*$R187)</f>
        <v>0</v>
      </c>
      <c r="AG187" s="3">
        <f>IF(AG$3=0,0,INDEX(Sheet1!RawDataCols,$C187,AG$5)*$R187)</f>
        <v>0</v>
      </c>
      <c r="AH187" s="3">
        <f>IF(AH$3=0,0,INDEX(Sheet1!RawDataCols,$C187,AH$5)*$R187)</f>
        <v>0</v>
      </c>
      <c r="AI187" s="3">
        <f>IF(AI$3=0,0,INDEX(Sheet1!RawDataCols,$C187,AI$5)*$R187)</f>
        <v>0</v>
      </c>
      <c r="AJ187" s="3">
        <f>IF(AJ$3=0,0,INDEX(Sheet1!RawDataCols,$C187,AJ$5)*$R187)</f>
        <v>0</v>
      </c>
      <c r="AK187" s="3">
        <f>IF(AK$3=0,0,INDEX(Sheet1!RawDataCols,$C187,AK$5)*$R187)</f>
        <v>0</v>
      </c>
      <c r="AL187" s="3">
        <f>IF(AL$3=0,0,INDEX(Sheet1!RawDataCols,$C187,AL$5)*$R187)</f>
        <v>0</v>
      </c>
      <c r="AM187" s="3">
        <f>IF(AM$3=0,0,INDEX(Sheet1!RawDataCols,$C187,AM$5)*$R187)</f>
        <v>0</v>
      </c>
      <c r="AN187" s="3">
        <f>IF(AN$3=0,0,INDEX(Sheet1!RawDataCols,$C187,AN$5)*$R187)</f>
        <v>0</v>
      </c>
      <c r="AO187" s="3">
        <f>IF(AO$3=0,0,INDEX(Sheet1!RawDataCols,$C187,AO$5)*$R187)</f>
        <v>0</v>
      </c>
      <c r="AP187" s="3">
        <f>IF(AP$3=0,0,INDEX(Sheet1!RawDataCols,$C187,AP$5)*$R187)</f>
        <v>0</v>
      </c>
      <c r="AQ187" s="3">
        <f>IF(AQ$3=0,0,INDEX(Sheet1!RawDataCols,$C187,AQ$5)*$R187)</f>
        <v>0</v>
      </c>
      <c r="AR187" s="3">
        <f>IF(AR$3=0,0,INDEX(Sheet1!RawDataCols,$C187,AR$5)*$R187)</f>
        <v>0</v>
      </c>
      <c r="AS187" s="3">
        <f>IF(AS$3=0,0,INDEX(Sheet1!RawDataCols,$C187,AS$5)*$R187)</f>
        <v>0</v>
      </c>
      <c r="AT187" s="3">
        <f>IF(AT$3=0,0,INDEX(Sheet1!RawDataCols,$C187,AT$5)*$R187)</f>
        <v>0</v>
      </c>
      <c r="AU187" s="3">
        <f>IF(AU$3=0,0,INDEX(Sheet1!RawDataCols,$C187,AU$5)*$R187)</f>
        <v>0</v>
      </c>
      <c r="AV187" s="3">
        <f>IF(AV$3=0,0,INDEX(Sheet1!RawDataCols,$C187,AV$5)*$R187)</f>
        <v>0</v>
      </c>
      <c r="AW187" s="3">
        <f>IF(AW$3=0,0,INDEX(Sheet1!RawDataCols,$C187,AW$5)*$R187)</f>
        <v>0</v>
      </c>
      <c r="AX187" s="3">
        <f>IF(AX$3=0,0,INDEX(Sheet1!RawDataCols,$C187,AX$5)*$R187)</f>
        <v>0</v>
      </c>
      <c r="AY187" s="3">
        <f>IF(AY$3=0,0,INDEX(Sheet1!RawDataCols,$C187,AY$5)*$R187)</f>
        <v>0</v>
      </c>
      <c r="AZ187" s="3">
        <f>IF(AZ$3=0,0,INDEX(Sheet1!RawDataCols,$C187,AZ$5)*$R187)</f>
        <v>0</v>
      </c>
      <c r="BA187" s="3">
        <f>IF(BA$3=0,0,INDEX(Sheet1!RawDataCols,$C187,BA$5)*$R187)</f>
        <v>0</v>
      </c>
      <c r="BB187" s="3">
        <f>IF(BB$3=0,0,INDEX(Sheet1!RawDataCols,$C187,BB$5)*$R187)</f>
        <v>0</v>
      </c>
      <c r="BC187" s="3">
        <f>IF(BC$3=0,0,INDEX(Sheet1!RawDataCols,$C187,BC$5)*$R187)</f>
        <v>0</v>
      </c>
      <c r="BD187" s="3">
        <f>IF(BD$3=0,0,INDEX(Sheet1!RawDataCols,$C187,BD$5)*$R187)</f>
        <v>0</v>
      </c>
      <c r="BE187" s="3">
        <f>IF(BE$3=0,0,INDEX(Sheet1!RawDataCols,$C187,BE$5)*$R187)</f>
        <v>0</v>
      </c>
      <c r="BF187" s="3">
        <f>IF(BF$3=0,0,INDEX(Sheet1!RawDataCols,$C187,BF$5)*$R187)</f>
        <v>0</v>
      </c>
      <c r="BG187" s="179">
        <f>IF(BG$3=0,0,INDEX(Sheet1!RawDataCols,$C187,BG$5)*$R187)</f>
        <v>0</v>
      </c>
      <c r="BH187" s="33">
        <f t="shared" si="67"/>
        <v>0</v>
      </c>
      <c r="BI187" s="33">
        <f t="shared" si="68"/>
        <v>0</v>
      </c>
      <c r="BJ187" s="33">
        <f t="shared" si="69"/>
        <v>0</v>
      </c>
      <c r="BK187" s="3">
        <f>IF(BK$3=0,0,INDEX(Sheet1!RawDataCols,$C187,BK$5)*$R187)</f>
        <v>0</v>
      </c>
      <c r="BL187" s="3">
        <f>IF(BL$3=0,0,INDEX(Sheet1!RawDataCols,$C187,BL$5)*$R187)</f>
        <v>2.5</v>
      </c>
      <c r="BM187" s="3">
        <f>IF(BM$3=0,0,INDEX(Sheet1!RawDataCols,$C187,BM$5)*$R187)</f>
        <v>0</v>
      </c>
      <c r="BN187" s="3">
        <f>IF(BN$3=0,0,INDEX(Sheet1!RawDataCols,$C187,BN$5)*$R187)</f>
        <v>6.25</v>
      </c>
      <c r="BO187" s="3">
        <f>IF(BO$3=0,0,INDEX(Sheet1!RawDataCols,$C187,BO$5)*$R187)</f>
        <v>0</v>
      </c>
      <c r="BP187" s="3">
        <f>IF(BP$3=0,0,INDEX(Sheet1!RawDataCols,$C187,BP$5)*$R187)</f>
        <v>40</v>
      </c>
      <c r="BQ187" s="3">
        <f t="shared" si="70"/>
        <v>0</v>
      </c>
      <c r="BR187" s="3">
        <f t="shared" si="71"/>
        <v>0</v>
      </c>
      <c r="BS187" s="3">
        <f t="shared" si="72"/>
        <v>0</v>
      </c>
      <c r="BT187" s="3">
        <f t="shared" si="73"/>
        <v>0</v>
      </c>
      <c r="BU187" s="3" t="str">
        <f>INDEX(Sheet1!$BS$2:$BS$1000,MATCH($A187,Sheet1!$A$2:$A$1000,0))</f>
        <v>04</v>
      </c>
      <c r="BV187" s="3">
        <f>INDEX(Sheet1!$BT$2:$BT$1000,MATCH($A187,Sheet1!$A$2:$A$1000,0))</f>
        <v>0</v>
      </c>
    </row>
    <row r="188" spans="1:74" x14ac:dyDescent="0.2">
      <c r="A188" s="248" t="s">
        <v>704</v>
      </c>
      <c r="B188" s="3">
        <f>MATCH($A188,Sheet1!ACCOUNTNO,0)</f>
        <v>35</v>
      </c>
      <c r="C188" s="3">
        <f t="shared" si="64"/>
        <v>35</v>
      </c>
      <c r="D188" s="3" t="str">
        <f>IF(D$3=0,0,INDEX(Sheet1!RawDataCols,$C188,D$5))</f>
        <v>14160D03</v>
      </c>
      <c r="E188" s="3" t="str">
        <f>IF(E$3=0,0,INDEX(Sheet1!RawDataCols,$C188,E$5))</f>
        <v xml:space="preserve">14160          </v>
      </c>
      <c r="F188" s="3" t="str">
        <f>IF(F$3=0,0,INDEX(Sheet1!RawDataCols,$C188,F$5))</f>
        <v xml:space="preserve">D03            </v>
      </c>
      <c r="G188" s="3" t="str">
        <f>IF(G$3=0,0,INDEX(Sheet1!RawDataCols,$C188,G$5))</f>
        <v xml:space="preserve">               </v>
      </c>
      <c r="H188" s="3" t="str">
        <f>IF(H$3=0,0,INDEX(Sheet1!RawDataCols,$C188,H$5))</f>
        <v xml:space="preserve">               </v>
      </c>
      <c r="I188" s="3" t="str">
        <f>IF(I$3=0,0,INDEX(Sheet1!RawDataCols,$C188,I$5))</f>
        <v xml:space="preserve">               </v>
      </c>
      <c r="J188" s="3" t="str">
        <f>IF(J$3=0,0,INDEX(Sheet1!RawDataCols,$C188,J$5))</f>
        <v xml:space="preserve">               </v>
      </c>
      <c r="K188" s="3" t="str">
        <f>IF(K$3=0,0,INDEX(Sheet1!RawDataCols,$C188,K$5))</f>
        <v xml:space="preserve">               </v>
      </c>
      <c r="L188" s="3" t="str">
        <f>IF(L$3=0,0,INDEX(Sheet1!RawDataCols,$C188,L$5))</f>
        <v xml:space="preserve">               </v>
      </c>
      <c r="M188" s="3" t="str">
        <f>IF(M$3=0,0,INDEX(Sheet1!RawDataCols,$C188,M$5))</f>
        <v xml:space="preserve">F012  </v>
      </c>
      <c r="N188" s="3" t="str">
        <f>IF(N$3=0,0,INDEX(Sheet1!RawDataCols,$C188,N$5))</f>
        <v>Flights - Hot 100 Singapore</v>
      </c>
      <c r="O188" s="3">
        <f>INDEX(Sheet1!RawDataCols,$C188,O$5)</f>
        <v>9</v>
      </c>
      <c r="P188" s="3" t="str">
        <f>INDEX(Sheet1!RawDataCols,$C188,P$5)</f>
        <v>Cost of Sales</v>
      </c>
      <c r="Q188" s="3" t="str">
        <f>IF(Q$3=0,0,INDEX(Sheet1!RawDataCols,$C188,Q$5))</f>
        <v>I</v>
      </c>
      <c r="R188" s="3">
        <f t="shared" si="65"/>
        <v>1</v>
      </c>
      <c r="S188" s="3">
        <f t="shared" si="66"/>
        <v>-1</v>
      </c>
      <c r="T188" s="3">
        <f>IF(T$3=0,0,INDEX(Sheet1!RawDataCols,$C188,T$5)*$R188)</f>
        <v>0</v>
      </c>
      <c r="U188" s="3">
        <f>IF(U$3=0,0,INDEX(Sheet1!RawDataCols,$C188,U$5)*$R188)</f>
        <v>0</v>
      </c>
      <c r="V188" s="3">
        <f>IF(V$3=0,0,INDEX(Sheet1!RawDataCols,$C188,V$5)*$R188)</f>
        <v>0</v>
      </c>
      <c r="W188" s="3">
        <f>IF(W$3=0,0,INDEX(Sheet1!RawDataCols,$C188,W$5)*$R188)</f>
        <v>0</v>
      </c>
      <c r="X188" s="3">
        <f>IF(X$3=0,0,INDEX(Sheet1!RawDataCols,$C188,X$5)*$R188)</f>
        <v>0</v>
      </c>
      <c r="Y188" s="3">
        <f>IF(Y$3=0,0,INDEX(Sheet1!RawDataCols,$C188,Y$5)*$R188)</f>
        <v>0</v>
      </c>
      <c r="Z188" s="3">
        <f>IF(Z$3=0,0,INDEX(Sheet1!RawDataCols,$C188,Z$5)*$R188)</f>
        <v>0</v>
      </c>
      <c r="AA188" s="3">
        <f>IF(AA$3=0,0,INDEX(Sheet1!RawDataCols,$C188,AA$5)*$R188)</f>
        <v>0</v>
      </c>
      <c r="AB188" s="3">
        <f>IF(AB$3=0,0,INDEX(Sheet1!RawDataCols,$C188,AB$5)*$R188)</f>
        <v>0</v>
      </c>
      <c r="AC188" s="3">
        <f>IF(AC$3=0,0,INDEX(Sheet1!RawDataCols,$C188,AC$5)*$R188)</f>
        <v>0</v>
      </c>
      <c r="AD188" s="3">
        <f>IF(AD$3=0,0,INDEX(Sheet1!RawDataCols,$C188,AD$5)*$R188)</f>
        <v>0</v>
      </c>
      <c r="AE188" s="3">
        <f>IF(AE$3=0,0,INDEX(Sheet1!RawDataCols,$C188,AE$5)*$R188)</f>
        <v>0</v>
      </c>
      <c r="AF188" s="3">
        <f>IF(AF$3=0,0,INDEX(Sheet1!RawDataCols,$C188,AF$5)*$R188)</f>
        <v>0</v>
      </c>
      <c r="AG188" s="3">
        <f>IF(AG$3=0,0,INDEX(Sheet1!RawDataCols,$C188,AG$5)*$R188)</f>
        <v>0</v>
      </c>
      <c r="AH188" s="3">
        <f>IF(AH$3=0,0,INDEX(Sheet1!RawDataCols,$C188,AH$5)*$R188)</f>
        <v>0</v>
      </c>
      <c r="AI188" s="3">
        <f>IF(AI$3=0,0,INDEX(Sheet1!RawDataCols,$C188,AI$5)*$R188)</f>
        <v>0</v>
      </c>
      <c r="AJ188" s="3">
        <f>IF(AJ$3=0,0,INDEX(Sheet1!RawDataCols,$C188,AJ$5)*$R188)</f>
        <v>0</v>
      </c>
      <c r="AK188" s="3">
        <f>IF(AK$3=0,0,INDEX(Sheet1!RawDataCols,$C188,AK$5)*$R188)</f>
        <v>0</v>
      </c>
      <c r="AL188" s="3">
        <f>IF(AL$3=0,0,INDEX(Sheet1!RawDataCols,$C188,AL$5)*$R188)</f>
        <v>0</v>
      </c>
      <c r="AM188" s="3">
        <f>IF(AM$3=0,0,INDEX(Sheet1!RawDataCols,$C188,AM$5)*$R188)</f>
        <v>0</v>
      </c>
      <c r="AN188" s="3">
        <f>IF(AN$3=0,0,INDEX(Sheet1!RawDataCols,$C188,AN$5)*$R188)</f>
        <v>0</v>
      </c>
      <c r="AO188" s="3">
        <f>IF(AO$3=0,0,INDEX(Sheet1!RawDataCols,$C188,AO$5)*$R188)</f>
        <v>0</v>
      </c>
      <c r="AP188" s="3">
        <f>IF(AP$3=0,0,INDEX(Sheet1!RawDataCols,$C188,AP$5)*$R188)</f>
        <v>0</v>
      </c>
      <c r="AQ188" s="3">
        <f>IF(AQ$3=0,0,INDEX(Sheet1!RawDataCols,$C188,AQ$5)*$R188)</f>
        <v>0</v>
      </c>
      <c r="AR188" s="3">
        <f>IF(AR$3=0,0,INDEX(Sheet1!RawDataCols,$C188,AR$5)*$R188)</f>
        <v>0</v>
      </c>
      <c r="AS188" s="3">
        <f>IF(AS$3=0,0,INDEX(Sheet1!RawDataCols,$C188,AS$5)*$R188)</f>
        <v>0</v>
      </c>
      <c r="AT188" s="3">
        <f>IF(AT$3=0,0,INDEX(Sheet1!RawDataCols,$C188,AT$5)*$R188)</f>
        <v>0</v>
      </c>
      <c r="AU188" s="3">
        <f>IF(AU$3=0,0,INDEX(Sheet1!RawDataCols,$C188,AU$5)*$R188)</f>
        <v>0</v>
      </c>
      <c r="AV188" s="3">
        <f>IF(AV$3=0,0,INDEX(Sheet1!RawDataCols,$C188,AV$5)*$R188)</f>
        <v>0</v>
      </c>
      <c r="AW188" s="3">
        <f>IF(AW$3=0,0,INDEX(Sheet1!RawDataCols,$C188,AW$5)*$R188)</f>
        <v>0</v>
      </c>
      <c r="AX188" s="3">
        <f>IF(AX$3=0,0,INDEX(Sheet1!RawDataCols,$C188,AX$5)*$R188)</f>
        <v>0</v>
      </c>
      <c r="AY188" s="3">
        <f>IF(AY$3=0,0,INDEX(Sheet1!RawDataCols,$C188,AY$5)*$R188)</f>
        <v>0</v>
      </c>
      <c r="AZ188" s="3">
        <f>IF(AZ$3=0,0,INDEX(Sheet1!RawDataCols,$C188,AZ$5)*$R188)</f>
        <v>0</v>
      </c>
      <c r="BA188" s="3">
        <f>IF(BA$3=0,0,INDEX(Sheet1!RawDataCols,$C188,BA$5)*$R188)</f>
        <v>0</v>
      </c>
      <c r="BB188" s="3">
        <f>IF(BB$3=0,0,INDEX(Sheet1!RawDataCols,$C188,BB$5)*$R188)</f>
        <v>0</v>
      </c>
      <c r="BC188" s="3">
        <f>IF(BC$3=0,0,INDEX(Sheet1!RawDataCols,$C188,BC$5)*$R188)</f>
        <v>0</v>
      </c>
      <c r="BD188" s="3">
        <f>IF(BD$3=0,0,INDEX(Sheet1!RawDataCols,$C188,BD$5)*$R188)</f>
        <v>0</v>
      </c>
      <c r="BE188" s="3">
        <f>IF(BE$3=0,0,INDEX(Sheet1!RawDataCols,$C188,BE$5)*$R188)</f>
        <v>0</v>
      </c>
      <c r="BF188" s="3">
        <f>IF(BF$3=0,0,INDEX(Sheet1!RawDataCols,$C188,BF$5)*$R188)</f>
        <v>0</v>
      </c>
      <c r="BG188" s="179">
        <f>IF(BG$3=0,0,INDEX(Sheet1!RawDataCols,$C188,BG$5)*$R188)</f>
        <v>0</v>
      </c>
      <c r="BH188" s="33">
        <f t="shared" si="67"/>
        <v>0</v>
      </c>
      <c r="BI188" s="33">
        <f t="shared" si="68"/>
        <v>0</v>
      </c>
      <c r="BJ188" s="33">
        <f t="shared" si="69"/>
        <v>0</v>
      </c>
      <c r="BK188" s="3">
        <f>IF(BK$3=0,0,INDEX(Sheet1!RawDataCols,$C188,BK$5)*$R188)</f>
        <v>0</v>
      </c>
      <c r="BL188" s="3">
        <f>IF(BL$3=0,0,INDEX(Sheet1!RawDataCols,$C188,BL$5)*$R188)</f>
        <v>0</v>
      </c>
      <c r="BM188" s="3">
        <f>IF(BM$3=0,0,INDEX(Sheet1!RawDataCols,$C188,BM$5)*$R188)</f>
        <v>0</v>
      </c>
      <c r="BN188" s="3">
        <f>IF(BN$3=0,0,INDEX(Sheet1!RawDataCols,$C188,BN$5)*$R188)</f>
        <v>24.85</v>
      </c>
      <c r="BO188" s="3">
        <f>IF(BO$3=0,0,INDEX(Sheet1!RawDataCols,$C188,BO$5)*$R188)</f>
        <v>0</v>
      </c>
      <c r="BP188" s="3">
        <f>IF(BP$3=0,0,INDEX(Sheet1!RawDataCols,$C188,BP$5)*$R188)</f>
        <v>0</v>
      </c>
      <c r="BQ188" s="3">
        <f t="shared" si="70"/>
        <v>0</v>
      </c>
      <c r="BR188" s="3">
        <f t="shared" si="71"/>
        <v>0</v>
      </c>
      <c r="BS188" s="3">
        <f t="shared" si="72"/>
        <v>0</v>
      </c>
      <c r="BT188" s="3">
        <f t="shared" si="73"/>
        <v>0</v>
      </c>
      <c r="BU188" s="3" t="str">
        <f>INDEX(Sheet1!$BS$2:$BS$1000,MATCH($A188,Sheet1!$A$2:$A$1000,0))</f>
        <v>04</v>
      </c>
      <c r="BV188" s="3">
        <f>INDEX(Sheet1!$BT$2:$BT$1000,MATCH($A188,Sheet1!$A$2:$A$1000,0))</f>
        <v>0</v>
      </c>
    </row>
    <row r="189" spans="1:74" x14ac:dyDescent="0.2">
      <c r="A189" s="248" t="s">
        <v>705</v>
      </c>
      <c r="B189" s="3">
        <f>MATCH($A189,Sheet1!ACCOUNTNO,0)</f>
        <v>36</v>
      </c>
      <c r="C189" s="3">
        <f t="shared" si="64"/>
        <v>36</v>
      </c>
      <c r="D189" s="3" t="str">
        <f>IF(D$3=0,0,INDEX(Sheet1!RawDataCols,$C189,D$5))</f>
        <v>14160D04</v>
      </c>
      <c r="E189" s="3" t="str">
        <f>IF(E$3=0,0,INDEX(Sheet1!RawDataCols,$C189,E$5))</f>
        <v xml:space="preserve">14160          </v>
      </c>
      <c r="F189" s="3" t="str">
        <f>IF(F$3=0,0,INDEX(Sheet1!RawDataCols,$C189,F$5))</f>
        <v xml:space="preserve">D04            </v>
      </c>
      <c r="G189" s="3" t="str">
        <f>IF(G$3=0,0,INDEX(Sheet1!RawDataCols,$C189,G$5))</f>
        <v xml:space="preserve">               </v>
      </c>
      <c r="H189" s="3" t="str">
        <f>IF(H$3=0,0,INDEX(Sheet1!RawDataCols,$C189,H$5))</f>
        <v xml:space="preserve">               </v>
      </c>
      <c r="I189" s="3" t="str">
        <f>IF(I$3=0,0,INDEX(Sheet1!RawDataCols,$C189,I$5))</f>
        <v xml:space="preserve">               </v>
      </c>
      <c r="J189" s="3" t="str">
        <f>IF(J$3=0,0,INDEX(Sheet1!RawDataCols,$C189,J$5))</f>
        <v xml:space="preserve">               </v>
      </c>
      <c r="K189" s="3" t="str">
        <f>IF(K$3=0,0,INDEX(Sheet1!RawDataCols,$C189,K$5))</f>
        <v xml:space="preserve">               </v>
      </c>
      <c r="L189" s="3" t="str">
        <f>IF(L$3=0,0,INDEX(Sheet1!RawDataCols,$C189,L$5))</f>
        <v xml:space="preserve">               </v>
      </c>
      <c r="M189" s="3" t="str">
        <f>IF(M$3=0,0,INDEX(Sheet1!RawDataCols,$C189,M$5))</f>
        <v xml:space="preserve">F012  </v>
      </c>
      <c r="N189" s="3" t="str">
        <f>IF(N$3=0,0,INDEX(Sheet1!RawDataCols,$C189,N$5))</f>
        <v>Contributors - Journalist-Form Magazine</v>
      </c>
      <c r="O189" s="3">
        <f>INDEX(Sheet1!RawDataCols,$C189,O$5)</f>
        <v>9</v>
      </c>
      <c r="P189" s="3" t="str">
        <f>INDEX(Sheet1!RawDataCols,$C189,P$5)</f>
        <v>Cost of Sales</v>
      </c>
      <c r="Q189" s="3" t="str">
        <f>IF(Q$3=0,0,INDEX(Sheet1!RawDataCols,$C189,Q$5))</f>
        <v>I</v>
      </c>
      <c r="R189" s="3">
        <f t="shared" si="65"/>
        <v>1</v>
      </c>
      <c r="S189" s="3">
        <f t="shared" si="66"/>
        <v>-1</v>
      </c>
      <c r="T189" s="3">
        <f>IF(T$3=0,0,INDEX(Sheet1!RawDataCols,$C189,T$5)*$R189)</f>
        <v>0</v>
      </c>
      <c r="U189" s="3">
        <f>IF(U$3=0,0,INDEX(Sheet1!RawDataCols,$C189,U$5)*$R189)</f>
        <v>0</v>
      </c>
      <c r="V189" s="3">
        <f>IF(V$3=0,0,INDEX(Sheet1!RawDataCols,$C189,V$5)*$R189)</f>
        <v>0</v>
      </c>
      <c r="W189" s="3">
        <f>IF(W$3=0,0,INDEX(Sheet1!RawDataCols,$C189,W$5)*$R189)</f>
        <v>0</v>
      </c>
      <c r="X189" s="3">
        <f>IF(X$3=0,0,INDEX(Sheet1!RawDataCols,$C189,X$5)*$R189)</f>
        <v>0</v>
      </c>
      <c r="Y189" s="3">
        <f>IF(Y$3=0,0,INDEX(Sheet1!RawDataCols,$C189,Y$5)*$R189)</f>
        <v>0</v>
      </c>
      <c r="Z189" s="3">
        <f>IF(Z$3=0,0,INDEX(Sheet1!RawDataCols,$C189,Z$5)*$R189)</f>
        <v>0</v>
      </c>
      <c r="AA189" s="3">
        <f>IF(AA$3=0,0,INDEX(Sheet1!RawDataCols,$C189,AA$5)*$R189)</f>
        <v>0</v>
      </c>
      <c r="AB189" s="3">
        <f>IF(AB$3=0,0,INDEX(Sheet1!RawDataCols,$C189,AB$5)*$R189)</f>
        <v>0</v>
      </c>
      <c r="AC189" s="3">
        <f>IF(AC$3=0,0,INDEX(Sheet1!RawDataCols,$C189,AC$5)*$R189)</f>
        <v>0</v>
      </c>
      <c r="AD189" s="3">
        <f>IF(AD$3=0,0,INDEX(Sheet1!RawDataCols,$C189,AD$5)*$R189)</f>
        <v>0</v>
      </c>
      <c r="AE189" s="3">
        <f>IF(AE$3=0,0,INDEX(Sheet1!RawDataCols,$C189,AE$5)*$R189)</f>
        <v>0</v>
      </c>
      <c r="AF189" s="3">
        <f>IF(AF$3=0,0,INDEX(Sheet1!RawDataCols,$C189,AF$5)*$R189)</f>
        <v>0</v>
      </c>
      <c r="AG189" s="3">
        <f>IF(AG$3=0,0,INDEX(Sheet1!RawDataCols,$C189,AG$5)*$R189)</f>
        <v>0</v>
      </c>
      <c r="AH189" s="3">
        <f>IF(AH$3=0,0,INDEX(Sheet1!RawDataCols,$C189,AH$5)*$R189)</f>
        <v>0</v>
      </c>
      <c r="AI189" s="3">
        <f>IF(AI$3=0,0,INDEX(Sheet1!RawDataCols,$C189,AI$5)*$R189)</f>
        <v>0</v>
      </c>
      <c r="AJ189" s="3">
        <f>IF(AJ$3=0,0,INDEX(Sheet1!RawDataCols,$C189,AJ$5)*$R189)</f>
        <v>0</v>
      </c>
      <c r="AK189" s="3">
        <f>IF(AK$3=0,0,INDEX(Sheet1!RawDataCols,$C189,AK$5)*$R189)</f>
        <v>0</v>
      </c>
      <c r="AL189" s="3">
        <f>IF(AL$3=0,0,INDEX(Sheet1!RawDataCols,$C189,AL$5)*$R189)</f>
        <v>0</v>
      </c>
      <c r="AM189" s="3">
        <f>IF(AM$3=0,0,INDEX(Sheet1!RawDataCols,$C189,AM$5)*$R189)</f>
        <v>0</v>
      </c>
      <c r="AN189" s="3">
        <f>IF(AN$3=0,0,INDEX(Sheet1!RawDataCols,$C189,AN$5)*$R189)</f>
        <v>0</v>
      </c>
      <c r="AO189" s="3">
        <f>IF(AO$3=0,0,INDEX(Sheet1!RawDataCols,$C189,AO$5)*$R189)</f>
        <v>0</v>
      </c>
      <c r="AP189" s="3">
        <f>IF(AP$3=0,0,INDEX(Sheet1!RawDataCols,$C189,AP$5)*$R189)</f>
        <v>0</v>
      </c>
      <c r="AQ189" s="3">
        <f>IF(AQ$3=0,0,INDEX(Sheet1!RawDataCols,$C189,AQ$5)*$R189)</f>
        <v>0</v>
      </c>
      <c r="AR189" s="3">
        <f>IF(AR$3=0,0,INDEX(Sheet1!RawDataCols,$C189,AR$5)*$R189)</f>
        <v>0</v>
      </c>
      <c r="AS189" s="3">
        <f>IF(AS$3=0,0,INDEX(Sheet1!RawDataCols,$C189,AS$5)*$R189)</f>
        <v>0</v>
      </c>
      <c r="AT189" s="3">
        <f>IF(AT$3=0,0,INDEX(Sheet1!RawDataCols,$C189,AT$5)*$R189)</f>
        <v>0</v>
      </c>
      <c r="AU189" s="3">
        <f>IF(AU$3=0,0,INDEX(Sheet1!RawDataCols,$C189,AU$5)*$R189)</f>
        <v>0</v>
      </c>
      <c r="AV189" s="3">
        <f>IF(AV$3=0,0,INDEX(Sheet1!RawDataCols,$C189,AV$5)*$R189)</f>
        <v>0</v>
      </c>
      <c r="AW189" s="3">
        <f>IF(AW$3=0,0,INDEX(Sheet1!RawDataCols,$C189,AW$5)*$R189)</f>
        <v>0</v>
      </c>
      <c r="AX189" s="3">
        <f>IF(AX$3=0,0,INDEX(Sheet1!RawDataCols,$C189,AX$5)*$R189)</f>
        <v>0</v>
      </c>
      <c r="AY189" s="3">
        <f>IF(AY$3=0,0,INDEX(Sheet1!RawDataCols,$C189,AY$5)*$R189)</f>
        <v>0</v>
      </c>
      <c r="AZ189" s="3">
        <f>IF(AZ$3=0,0,INDEX(Sheet1!RawDataCols,$C189,AZ$5)*$R189)</f>
        <v>0</v>
      </c>
      <c r="BA189" s="3">
        <f>IF(BA$3=0,0,INDEX(Sheet1!RawDataCols,$C189,BA$5)*$R189)</f>
        <v>0</v>
      </c>
      <c r="BB189" s="3">
        <f>IF(BB$3=0,0,INDEX(Sheet1!RawDataCols,$C189,BB$5)*$R189)</f>
        <v>0</v>
      </c>
      <c r="BC189" s="3">
        <f>IF(BC$3=0,0,INDEX(Sheet1!RawDataCols,$C189,BC$5)*$R189)</f>
        <v>0</v>
      </c>
      <c r="BD189" s="3">
        <f>IF(BD$3=0,0,INDEX(Sheet1!RawDataCols,$C189,BD$5)*$R189)</f>
        <v>0</v>
      </c>
      <c r="BE189" s="3">
        <f>IF(BE$3=0,0,INDEX(Sheet1!RawDataCols,$C189,BE$5)*$R189)</f>
        <v>0</v>
      </c>
      <c r="BF189" s="3">
        <f>IF(BF$3=0,0,INDEX(Sheet1!RawDataCols,$C189,BF$5)*$R189)</f>
        <v>0</v>
      </c>
      <c r="BG189" s="179">
        <f>IF(BG$3=0,0,INDEX(Sheet1!RawDataCols,$C189,BG$5)*$R189)</f>
        <v>0</v>
      </c>
      <c r="BH189" s="33">
        <f t="shared" si="67"/>
        <v>0</v>
      </c>
      <c r="BI189" s="33">
        <f t="shared" si="68"/>
        <v>0</v>
      </c>
      <c r="BJ189" s="33">
        <f t="shared" si="69"/>
        <v>0</v>
      </c>
      <c r="BK189" s="3">
        <f>IF(BK$3=0,0,INDEX(Sheet1!RawDataCols,$C189,BK$5)*$R189)</f>
        <v>0</v>
      </c>
      <c r="BL189" s="3">
        <f>IF(BL$3=0,0,INDEX(Sheet1!RawDataCols,$C189,BL$5)*$R189)</f>
        <v>168.75</v>
      </c>
      <c r="BM189" s="3">
        <f>IF(BM$3=0,0,INDEX(Sheet1!RawDataCols,$C189,BM$5)*$R189)</f>
        <v>187.5</v>
      </c>
      <c r="BN189" s="3">
        <f>IF(BN$3=0,0,INDEX(Sheet1!RawDataCols,$C189,BN$5)*$R189)</f>
        <v>156.25</v>
      </c>
      <c r="BO189" s="3">
        <f>IF(BO$3=0,0,INDEX(Sheet1!RawDataCols,$C189,BO$5)*$R189)</f>
        <v>0</v>
      </c>
      <c r="BP189" s="3">
        <f>IF(BP$3=0,0,INDEX(Sheet1!RawDataCols,$C189,BP$5)*$R189)</f>
        <v>2700</v>
      </c>
      <c r="BQ189" s="3">
        <f t="shared" si="70"/>
        <v>0</v>
      </c>
      <c r="BR189" s="3">
        <f t="shared" si="71"/>
        <v>0</v>
      </c>
      <c r="BS189" s="3">
        <f t="shared" si="72"/>
        <v>0</v>
      </c>
      <c r="BT189" s="3">
        <f t="shared" si="73"/>
        <v>0</v>
      </c>
      <c r="BU189" s="3" t="str">
        <f>INDEX(Sheet1!$BS$2:$BS$1000,MATCH($A189,Sheet1!$A$2:$A$1000,0))</f>
        <v>04</v>
      </c>
      <c r="BV189" s="3">
        <f>INDEX(Sheet1!$BT$2:$BT$1000,MATCH($A189,Sheet1!$A$2:$A$1000,0))</f>
        <v>0</v>
      </c>
    </row>
    <row r="190" spans="1:74" x14ac:dyDescent="0.2">
      <c r="A190" s="248" t="s">
        <v>707</v>
      </c>
      <c r="B190" s="3">
        <f>MATCH($A190,Sheet1!ACCOUNTNO,0)</f>
        <v>42</v>
      </c>
      <c r="C190" s="3">
        <f t="shared" si="64"/>
        <v>42</v>
      </c>
      <c r="D190" s="3" t="str">
        <f>IF(D$3=0,0,INDEX(Sheet1!RawDataCols,$C190,D$5))</f>
        <v>14180D03</v>
      </c>
      <c r="E190" s="3" t="str">
        <f>IF(E$3=0,0,INDEX(Sheet1!RawDataCols,$C190,E$5))</f>
        <v xml:space="preserve">14180          </v>
      </c>
      <c r="F190" s="3" t="str">
        <f>IF(F$3=0,0,INDEX(Sheet1!RawDataCols,$C190,F$5))</f>
        <v xml:space="preserve">D03            </v>
      </c>
      <c r="G190" s="3" t="str">
        <f>IF(G$3=0,0,INDEX(Sheet1!RawDataCols,$C190,G$5))</f>
        <v xml:space="preserve">               </v>
      </c>
      <c r="H190" s="3" t="str">
        <f>IF(H$3=0,0,INDEX(Sheet1!RawDataCols,$C190,H$5))</f>
        <v xml:space="preserve">               </v>
      </c>
      <c r="I190" s="3" t="str">
        <f>IF(I$3=0,0,INDEX(Sheet1!RawDataCols,$C190,I$5))</f>
        <v xml:space="preserve">               </v>
      </c>
      <c r="J190" s="3" t="str">
        <f>IF(J$3=0,0,INDEX(Sheet1!RawDataCols,$C190,J$5))</f>
        <v xml:space="preserve">               </v>
      </c>
      <c r="K190" s="3" t="str">
        <f>IF(K$3=0,0,INDEX(Sheet1!RawDataCols,$C190,K$5))</f>
        <v xml:space="preserve">               </v>
      </c>
      <c r="L190" s="3" t="str">
        <f>IF(L$3=0,0,INDEX(Sheet1!RawDataCols,$C190,L$5))</f>
        <v xml:space="preserve">               </v>
      </c>
      <c r="M190" s="3" t="str">
        <f>IF(M$3=0,0,INDEX(Sheet1!RawDataCols,$C190,M$5))</f>
        <v xml:space="preserve">F012  </v>
      </c>
      <c r="N190" s="3" t="str">
        <f>IF(N$3=0,0,INDEX(Sheet1!RawDataCols,$C190,N$5))</f>
        <v>Freight - Hot 100 Singapore</v>
      </c>
      <c r="O190" s="3">
        <f>INDEX(Sheet1!RawDataCols,$C190,O$5)</f>
        <v>9</v>
      </c>
      <c r="P190" s="3" t="str">
        <f>INDEX(Sheet1!RawDataCols,$C190,P$5)</f>
        <v>Cost of Sales</v>
      </c>
      <c r="Q190" s="3" t="str">
        <f>IF(Q$3=0,0,INDEX(Sheet1!RawDataCols,$C190,Q$5))</f>
        <v>I</v>
      </c>
      <c r="R190" s="3">
        <f t="shared" si="65"/>
        <v>1</v>
      </c>
      <c r="S190" s="3">
        <f t="shared" si="66"/>
        <v>-1</v>
      </c>
      <c r="T190" s="3">
        <f>IF(T$3=0,0,INDEX(Sheet1!RawDataCols,$C190,T$5)*$R190)</f>
        <v>0</v>
      </c>
      <c r="U190" s="3">
        <f>IF(U$3=0,0,INDEX(Sheet1!RawDataCols,$C190,U$5)*$R190)</f>
        <v>0</v>
      </c>
      <c r="V190" s="3">
        <f>IF(V$3=0,0,INDEX(Sheet1!RawDataCols,$C190,V$5)*$R190)</f>
        <v>0</v>
      </c>
      <c r="W190" s="3">
        <f>IF(W$3=0,0,INDEX(Sheet1!RawDataCols,$C190,W$5)*$R190)</f>
        <v>0</v>
      </c>
      <c r="X190" s="3">
        <f>IF(X$3=0,0,INDEX(Sheet1!RawDataCols,$C190,X$5)*$R190)</f>
        <v>0</v>
      </c>
      <c r="Y190" s="3">
        <f>IF(Y$3=0,0,INDEX(Sheet1!RawDataCols,$C190,Y$5)*$R190)</f>
        <v>0</v>
      </c>
      <c r="Z190" s="3">
        <f>IF(Z$3=0,0,INDEX(Sheet1!RawDataCols,$C190,Z$5)*$R190)</f>
        <v>0</v>
      </c>
      <c r="AA190" s="3">
        <f>IF(AA$3=0,0,INDEX(Sheet1!RawDataCols,$C190,AA$5)*$R190)</f>
        <v>0</v>
      </c>
      <c r="AB190" s="3">
        <f>IF(AB$3=0,0,INDEX(Sheet1!RawDataCols,$C190,AB$5)*$R190)</f>
        <v>0</v>
      </c>
      <c r="AC190" s="3">
        <f>IF(AC$3=0,0,INDEX(Sheet1!RawDataCols,$C190,AC$5)*$R190)</f>
        <v>0</v>
      </c>
      <c r="AD190" s="3">
        <f>IF(AD$3=0,0,INDEX(Sheet1!RawDataCols,$C190,AD$5)*$R190)</f>
        <v>0</v>
      </c>
      <c r="AE190" s="3">
        <f>IF(AE$3=0,0,INDEX(Sheet1!RawDataCols,$C190,AE$5)*$R190)</f>
        <v>0</v>
      </c>
      <c r="AF190" s="3">
        <f>IF(AF$3=0,0,INDEX(Sheet1!RawDataCols,$C190,AF$5)*$R190)</f>
        <v>0</v>
      </c>
      <c r="AG190" s="3">
        <f>IF(AG$3=0,0,INDEX(Sheet1!RawDataCols,$C190,AG$5)*$R190)</f>
        <v>0</v>
      </c>
      <c r="AH190" s="3">
        <f>IF(AH$3=0,0,INDEX(Sheet1!RawDataCols,$C190,AH$5)*$R190)</f>
        <v>0</v>
      </c>
      <c r="AI190" s="3">
        <f>IF(AI$3=0,0,INDEX(Sheet1!RawDataCols,$C190,AI$5)*$R190)</f>
        <v>0</v>
      </c>
      <c r="AJ190" s="3">
        <f>IF(AJ$3=0,0,INDEX(Sheet1!RawDataCols,$C190,AJ$5)*$R190)</f>
        <v>0</v>
      </c>
      <c r="AK190" s="3">
        <f>IF(AK$3=0,0,INDEX(Sheet1!RawDataCols,$C190,AK$5)*$R190)</f>
        <v>0</v>
      </c>
      <c r="AL190" s="3">
        <f>IF(AL$3=0,0,INDEX(Sheet1!RawDataCols,$C190,AL$5)*$R190)</f>
        <v>0</v>
      </c>
      <c r="AM190" s="3">
        <f>IF(AM$3=0,0,INDEX(Sheet1!RawDataCols,$C190,AM$5)*$R190)</f>
        <v>0</v>
      </c>
      <c r="AN190" s="3">
        <f>IF(AN$3=0,0,INDEX(Sheet1!RawDataCols,$C190,AN$5)*$R190)</f>
        <v>0</v>
      </c>
      <c r="AO190" s="3">
        <f>IF(AO$3=0,0,INDEX(Sheet1!RawDataCols,$C190,AO$5)*$R190)</f>
        <v>0</v>
      </c>
      <c r="AP190" s="3">
        <f>IF(AP$3=0,0,INDEX(Sheet1!RawDataCols,$C190,AP$5)*$R190)</f>
        <v>0</v>
      </c>
      <c r="AQ190" s="3">
        <f>IF(AQ$3=0,0,INDEX(Sheet1!RawDataCols,$C190,AQ$5)*$R190)</f>
        <v>0</v>
      </c>
      <c r="AR190" s="3">
        <f>IF(AR$3=0,0,INDEX(Sheet1!RawDataCols,$C190,AR$5)*$R190)</f>
        <v>0</v>
      </c>
      <c r="AS190" s="3">
        <f>IF(AS$3=0,0,INDEX(Sheet1!RawDataCols,$C190,AS$5)*$R190)</f>
        <v>0</v>
      </c>
      <c r="AT190" s="3">
        <f>IF(AT$3=0,0,INDEX(Sheet1!RawDataCols,$C190,AT$5)*$R190)</f>
        <v>0</v>
      </c>
      <c r="AU190" s="3">
        <f>IF(AU$3=0,0,INDEX(Sheet1!RawDataCols,$C190,AU$5)*$R190)</f>
        <v>0</v>
      </c>
      <c r="AV190" s="3">
        <f>IF(AV$3=0,0,INDEX(Sheet1!RawDataCols,$C190,AV$5)*$R190)</f>
        <v>0</v>
      </c>
      <c r="AW190" s="3">
        <f>IF(AW$3=0,0,INDEX(Sheet1!RawDataCols,$C190,AW$5)*$R190)</f>
        <v>0</v>
      </c>
      <c r="AX190" s="3">
        <f>IF(AX$3=0,0,INDEX(Sheet1!RawDataCols,$C190,AX$5)*$R190)</f>
        <v>0</v>
      </c>
      <c r="AY190" s="3">
        <f>IF(AY$3=0,0,INDEX(Sheet1!RawDataCols,$C190,AY$5)*$R190)</f>
        <v>0</v>
      </c>
      <c r="AZ190" s="3">
        <f>IF(AZ$3=0,0,INDEX(Sheet1!RawDataCols,$C190,AZ$5)*$R190)</f>
        <v>0</v>
      </c>
      <c r="BA190" s="3">
        <f>IF(BA$3=0,0,INDEX(Sheet1!RawDataCols,$C190,BA$5)*$R190)</f>
        <v>0</v>
      </c>
      <c r="BB190" s="3">
        <f>IF(BB$3=0,0,INDEX(Sheet1!RawDataCols,$C190,BB$5)*$R190)</f>
        <v>0</v>
      </c>
      <c r="BC190" s="3">
        <f>IF(BC$3=0,0,INDEX(Sheet1!RawDataCols,$C190,BC$5)*$R190)</f>
        <v>0</v>
      </c>
      <c r="BD190" s="3">
        <f>IF(BD$3=0,0,INDEX(Sheet1!RawDataCols,$C190,BD$5)*$R190)</f>
        <v>0</v>
      </c>
      <c r="BE190" s="3">
        <f>IF(BE$3=0,0,INDEX(Sheet1!RawDataCols,$C190,BE$5)*$R190)</f>
        <v>0</v>
      </c>
      <c r="BF190" s="3">
        <f>IF(BF$3=0,0,INDEX(Sheet1!RawDataCols,$C190,BF$5)*$R190)</f>
        <v>0</v>
      </c>
      <c r="BG190" s="179">
        <f>IF(BG$3=0,0,INDEX(Sheet1!RawDataCols,$C190,BG$5)*$R190)</f>
        <v>0</v>
      </c>
      <c r="BH190" s="33">
        <f t="shared" si="67"/>
        <v>0</v>
      </c>
      <c r="BI190" s="33">
        <f t="shared" si="68"/>
        <v>0</v>
      </c>
      <c r="BJ190" s="33">
        <f t="shared" si="69"/>
        <v>0</v>
      </c>
      <c r="BK190" s="3">
        <f>IF(BK$3=0,0,INDEX(Sheet1!RawDataCols,$C190,BK$5)*$R190)</f>
        <v>0</v>
      </c>
      <c r="BL190" s="3">
        <f>IF(BL$3=0,0,INDEX(Sheet1!RawDataCols,$C190,BL$5)*$R190)</f>
        <v>0</v>
      </c>
      <c r="BM190" s="3">
        <f>IF(BM$3=0,0,INDEX(Sheet1!RawDataCols,$C190,BM$5)*$R190)</f>
        <v>0</v>
      </c>
      <c r="BN190" s="3">
        <f>IF(BN$3=0,0,INDEX(Sheet1!RawDataCols,$C190,BN$5)*$R190)</f>
        <v>262.91153800000001</v>
      </c>
      <c r="BO190" s="3">
        <f>IF(BO$3=0,0,INDEX(Sheet1!RawDataCols,$C190,BO$5)*$R190)</f>
        <v>0</v>
      </c>
      <c r="BP190" s="3">
        <f>IF(BP$3=0,0,INDEX(Sheet1!RawDataCols,$C190,BP$5)*$R190)</f>
        <v>0</v>
      </c>
      <c r="BQ190" s="3">
        <f t="shared" si="70"/>
        <v>0</v>
      </c>
      <c r="BR190" s="3">
        <f t="shared" si="71"/>
        <v>0</v>
      </c>
      <c r="BS190" s="3">
        <f t="shared" si="72"/>
        <v>0</v>
      </c>
      <c r="BT190" s="3">
        <f t="shared" si="73"/>
        <v>0</v>
      </c>
      <c r="BU190" s="3" t="str">
        <f>INDEX(Sheet1!$BS$2:$BS$1000,MATCH($A190,Sheet1!$A$2:$A$1000,0))</f>
        <v>04</v>
      </c>
      <c r="BV190" s="3">
        <f>INDEX(Sheet1!$BT$2:$BT$1000,MATCH($A190,Sheet1!$A$2:$A$1000,0))</f>
        <v>0</v>
      </c>
    </row>
    <row r="191" spans="1:74" x14ac:dyDescent="0.2">
      <c r="A191" s="248" t="s">
        <v>785</v>
      </c>
      <c r="B191" s="3">
        <f>MATCH($A191,Sheet1!ACCOUNTNO,0)</f>
        <v>46</v>
      </c>
      <c r="C191" s="3">
        <f t="shared" si="64"/>
        <v>46</v>
      </c>
      <c r="D191" s="3" t="str">
        <f>IF(D$3=0,0,INDEX(Sheet1!RawDataCols,$C191,D$5))</f>
        <v>14180D08</v>
      </c>
      <c r="E191" s="3" t="str">
        <f>IF(E$3=0,0,INDEX(Sheet1!RawDataCols,$C191,E$5))</f>
        <v xml:space="preserve">14180          </v>
      </c>
      <c r="F191" s="3" t="str">
        <f>IF(F$3=0,0,INDEX(Sheet1!RawDataCols,$C191,F$5))</f>
        <v xml:space="preserve">D08            </v>
      </c>
      <c r="G191" s="3" t="str">
        <f>IF(G$3=0,0,INDEX(Sheet1!RawDataCols,$C191,G$5))</f>
        <v xml:space="preserve">               </v>
      </c>
      <c r="H191" s="3" t="str">
        <f>IF(H$3=0,0,INDEX(Sheet1!RawDataCols,$C191,H$5))</f>
        <v xml:space="preserve">               </v>
      </c>
      <c r="I191" s="3" t="str">
        <f>IF(I$3=0,0,INDEX(Sheet1!RawDataCols,$C191,I$5))</f>
        <v xml:space="preserve">               </v>
      </c>
      <c r="J191" s="3" t="str">
        <f>IF(J$3=0,0,INDEX(Sheet1!RawDataCols,$C191,J$5))</f>
        <v xml:space="preserve">               </v>
      </c>
      <c r="K191" s="3" t="str">
        <f>IF(K$3=0,0,INDEX(Sheet1!RawDataCols,$C191,K$5))</f>
        <v xml:space="preserve">               </v>
      </c>
      <c r="L191" s="3" t="str">
        <f>IF(L$3=0,0,INDEX(Sheet1!RawDataCols,$C191,L$5))</f>
        <v xml:space="preserve">               </v>
      </c>
      <c r="M191" s="3" t="str">
        <f>IF(M$3=0,0,INDEX(Sheet1!RawDataCols,$C191,M$5))</f>
        <v xml:space="preserve">F012  </v>
      </c>
      <c r="N191" s="3" t="str">
        <f>IF(N$3=0,0,INDEX(Sheet1!RawDataCols,$C191,N$5))</f>
        <v>Contributors - Online</v>
      </c>
      <c r="O191" s="3">
        <f>INDEX(Sheet1!RawDataCols,$C191,O$5)</f>
        <v>9</v>
      </c>
      <c r="P191" s="3" t="str">
        <f>INDEX(Sheet1!RawDataCols,$C191,P$5)</f>
        <v>Cost of Sales</v>
      </c>
      <c r="Q191" s="3" t="str">
        <f>IF(Q$3=0,0,INDEX(Sheet1!RawDataCols,$C191,Q$5))</f>
        <v>I</v>
      </c>
      <c r="R191" s="3">
        <f t="shared" si="65"/>
        <v>1</v>
      </c>
      <c r="S191" s="3">
        <f t="shared" si="66"/>
        <v>-1</v>
      </c>
      <c r="T191" s="3">
        <f>IF(T$3=0,0,INDEX(Sheet1!RawDataCols,$C191,T$5)*$R191)</f>
        <v>0</v>
      </c>
      <c r="U191" s="3">
        <f>IF(U$3=0,0,INDEX(Sheet1!RawDataCols,$C191,U$5)*$R191)</f>
        <v>530</v>
      </c>
      <c r="V191" s="3">
        <f>IF(V$3=0,0,INDEX(Sheet1!RawDataCols,$C191,V$5)*$R191)</f>
        <v>0</v>
      </c>
      <c r="W191" s="3">
        <f>IF(W$3=0,0,INDEX(Sheet1!RawDataCols,$C191,W$5)*$R191)</f>
        <v>1080</v>
      </c>
      <c r="X191" s="3">
        <f>IF(X$3=0,0,INDEX(Sheet1!RawDataCols,$C191,X$5)*$R191)</f>
        <v>950</v>
      </c>
      <c r="Y191" s="3">
        <f>IF(Y$3=0,0,INDEX(Sheet1!RawDataCols,$C191,Y$5)*$R191)</f>
        <v>0</v>
      </c>
      <c r="Z191" s="3">
        <f>IF(Z$3=0,0,INDEX(Sheet1!RawDataCols,$C191,Z$5)*$R191)</f>
        <v>1375</v>
      </c>
      <c r="AA191" s="3">
        <f>IF(AA$3=0,0,INDEX(Sheet1!RawDataCols,$C191,AA$5)*$R191)</f>
        <v>1565</v>
      </c>
      <c r="AB191" s="3">
        <f>IF(AB$3=0,0,INDEX(Sheet1!RawDataCols,$C191,AB$5)*$R191)</f>
        <v>0</v>
      </c>
      <c r="AC191" s="3">
        <f>IF(AC$3=0,0,INDEX(Sheet1!RawDataCols,$C191,AC$5)*$R191)</f>
        <v>1400</v>
      </c>
      <c r="AD191" s="3">
        <f>IF(AD$3=0,0,INDEX(Sheet1!RawDataCols,$C191,AD$5)*$R191)</f>
        <v>670</v>
      </c>
      <c r="AE191" s="3">
        <f>IF(AE$3=0,0,INDEX(Sheet1!RawDataCols,$C191,AE$5)*$R191)</f>
        <v>0</v>
      </c>
      <c r="AF191" s="3">
        <f>IF(AF$3=0,0,INDEX(Sheet1!RawDataCols,$C191,AF$5)*$R191)</f>
        <v>1480</v>
      </c>
      <c r="AG191" s="3">
        <f>IF(AG$3=0,0,INDEX(Sheet1!RawDataCols,$C191,AG$5)*$R191)</f>
        <v>930</v>
      </c>
      <c r="AH191" s="3">
        <f>IF(AH$3=0,0,INDEX(Sheet1!RawDataCols,$C191,AH$5)*$R191)</f>
        <v>0</v>
      </c>
      <c r="AI191" s="3">
        <f>IF(AI$3=0,0,INDEX(Sheet1!RawDataCols,$C191,AI$5)*$R191)</f>
        <v>850</v>
      </c>
      <c r="AJ191" s="3">
        <f>IF(AJ$3=0,0,INDEX(Sheet1!RawDataCols,$C191,AJ$5)*$R191)</f>
        <v>650</v>
      </c>
      <c r="AK191" s="3">
        <f>IF(AK$3=0,0,INDEX(Sheet1!RawDataCols,$C191,AK$5)*$R191)</f>
        <v>0</v>
      </c>
      <c r="AL191" s="3">
        <f>IF(AL$3=0,0,INDEX(Sheet1!RawDataCols,$C191,AL$5)*$R191)</f>
        <v>450</v>
      </c>
      <c r="AM191" s="3">
        <f>IF(AM$3=0,0,INDEX(Sheet1!RawDataCols,$C191,AM$5)*$R191)</f>
        <v>950</v>
      </c>
      <c r="AN191" s="3">
        <f>IF(AN$3=0,0,INDEX(Sheet1!RawDataCols,$C191,AN$5)*$R191)</f>
        <v>950</v>
      </c>
      <c r="AO191" s="3">
        <f>IF(AO$3=0,0,INDEX(Sheet1!RawDataCols,$C191,AO$5)*$R191)</f>
        <v>850</v>
      </c>
      <c r="AP191" s="3">
        <f>IF(AP$3=0,0,INDEX(Sheet1!RawDataCols,$C191,AP$5)*$R191)</f>
        <v>850</v>
      </c>
      <c r="AQ191" s="3">
        <f>IF(AQ$3=0,0,INDEX(Sheet1!RawDataCols,$C191,AQ$5)*$R191)</f>
        <v>850</v>
      </c>
      <c r="AR191" s="3">
        <f>IF(AR$3=0,0,INDEX(Sheet1!RawDataCols,$C191,AR$5)*$R191)</f>
        <v>1185</v>
      </c>
      <c r="AS191" s="3">
        <f>IF(AS$3=0,0,INDEX(Sheet1!RawDataCols,$C191,AS$5)*$R191)</f>
        <v>1859.08</v>
      </c>
      <c r="AT191" s="3">
        <f>IF(AT$3=0,0,INDEX(Sheet1!RawDataCols,$C191,AT$5)*$R191)</f>
        <v>800</v>
      </c>
      <c r="AU191" s="3">
        <f>IF(AU$3=0,0,INDEX(Sheet1!RawDataCols,$C191,AU$5)*$R191)</f>
        <v>600</v>
      </c>
      <c r="AV191" s="3">
        <f>IF(AV$3=0,0,INDEX(Sheet1!RawDataCols,$C191,AV$5)*$R191)</f>
        <v>200</v>
      </c>
      <c r="AW191" s="3">
        <f>IF(AW$3=0,0,INDEX(Sheet1!RawDataCols,$C191,AW$5)*$R191)</f>
        <v>0</v>
      </c>
      <c r="AX191" s="3">
        <f>IF(AX$3=0,0,INDEX(Sheet1!RawDataCols,$C191,AX$5)*$R191)</f>
        <v>820</v>
      </c>
      <c r="AY191" s="3">
        <f>IF(AY$3=0,0,INDEX(Sheet1!RawDataCols,$C191,AY$5)*$R191)</f>
        <v>0</v>
      </c>
      <c r="AZ191" s="3">
        <f>IF(AZ$3=0,0,INDEX(Sheet1!RawDataCols,$C191,AZ$5)*$R191)</f>
        <v>0</v>
      </c>
      <c r="BA191" s="3">
        <f>IF(BA$3=0,0,INDEX(Sheet1!RawDataCols,$C191,BA$5)*$R191)</f>
        <v>1415</v>
      </c>
      <c r="BB191" s="3">
        <f>IF(BB$3=0,0,INDEX(Sheet1!RawDataCols,$C191,BB$5)*$R191)</f>
        <v>0</v>
      </c>
      <c r="BC191" s="3">
        <f>IF(BC$3=0,0,INDEX(Sheet1!RawDataCols,$C191,BC$5)*$R191)</f>
        <v>0</v>
      </c>
      <c r="BD191" s="3">
        <f>IF(BD$3=0,0,INDEX(Sheet1!RawDataCols,$C191,BD$5)*$R191)</f>
        <v>849.99</v>
      </c>
      <c r="BE191" s="3">
        <f>IF(BE$3=0,0,INDEX(Sheet1!RawDataCols,$C191,BE$5)*$R191)</f>
        <v>0</v>
      </c>
      <c r="BF191" s="3">
        <f>IF(BF$3=0,0,INDEX(Sheet1!RawDataCols,$C191,BF$5)*$R191)</f>
        <v>0</v>
      </c>
      <c r="BG191" s="179">
        <f>IF(BG$3=0,0,INDEX(Sheet1!RawDataCols,$C191,BG$5)*$R191)</f>
        <v>849.99</v>
      </c>
      <c r="BH191" s="33">
        <f t="shared" si="67"/>
        <v>9154.08</v>
      </c>
      <c r="BI191" s="33">
        <f t="shared" si="68"/>
        <v>2600</v>
      </c>
      <c r="BJ191" s="33">
        <f t="shared" si="69"/>
        <v>12354.99</v>
      </c>
      <c r="BK191" s="3">
        <f>IF(BK$3=0,0,INDEX(Sheet1!RawDataCols,$C191,BK$5)*$R191)</f>
        <v>200</v>
      </c>
      <c r="BL191" s="3">
        <f>IF(BL$3=0,0,INDEX(Sheet1!RawDataCols,$C191,BL$5)*$R191)</f>
        <v>1274.6153839999999</v>
      </c>
      <c r="BM191" s="3">
        <f>IF(BM$3=0,0,INDEX(Sheet1!RawDataCols,$C191,BM$5)*$R191)</f>
        <v>822.30769199999997</v>
      </c>
      <c r="BN191" s="3">
        <f>IF(BN$3=0,0,INDEX(Sheet1!RawDataCols,$C191,BN$5)*$R191)</f>
        <v>553.60153800000001</v>
      </c>
      <c r="BO191" s="3">
        <f>IF(BO$3=0,0,INDEX(Sheet1!RawDataCols,$C191,BO$5)*$R191)</f>
        <v>0</v>
      </c>
      <c r="BP191" s="3">
        <f>IF(BP$3=0,0,INDEX(Sheet1!RawDataCols,$C191,BP$5)*$R191)</f>
        <v>9935</v>
      </c>
      <c r="BQ191" s="3">
        <f t="shared" si="70"/>
        <v>3045</v>
      </c>
      <c r="BR191" s="3">
        <f t="shared" si="71"/>
        <v>2250</v>
      </c>
      <c r="BS191" s="3">
        <f t="shared" si="72"/>
        <v>3659.08</v>
      </c>
      <c r="BT191" s="3">
        <f t="shared" si="73"/>
        <v>3859.08</v>
      </c>
      <c r="BU191" s="3" t="str">
        <f>INDEX(Sheet1!$BS$2:$BS$1000,MATCH($A191,Sheet1!$A$2:$A$1000,0))</f>
        <v>04</v>
      </c>
      <c r="BV191" s="3">
        <f>INDEX(Sheet1!$BT$2:$BT$1000,MATCH($A191,Sheet1!$A$2:$A$1000,0))</f>
        <v>3859.08</v>
      </c>
    </row>
    <row r="192" spans="1:74" x14ac:dyDescent="0.2">
      <c r="A192" s="248" t="s">
        <v>710</v>
      </c>
      <c r="B192" s="3">
        <f>MATCH($A192,Sheet1!ACCOUNTNO,0)</f>
        <v>52</v>
      </c>
      <c r="C192" s="3">
        <f t="shared" si="64"/>
        <v>52</v>
      </c>
      <c r="D192" s="3" t="str">
        <f>IF(D$3=0,0,INDEX(Sheet1!RawDataCols,$C192,D$5))</f>
        <v>14200D03</v>
      </c>
      <c r="E192" s="3" t="str">
        <f>IF(E$3=0,0,INDEX(Sheet1!RawDataCols,$C192,E$5))</f>
        <v xml:space="preserve">14200          </v>
      </c>
      <c r="F192" s="3" t="str">
        <f>IF(F$3=0,0,INDEX(Sheet1!RawDataCols,$C192,F$5))</f>
        <v xml:space="preserve">D03            </v>
      </c>
      <c r="G192" s="3" t="str">
        <f>IF(G$3=0,0,INDEX(Sheet1!RawDataCols,$C192,G$5))</f>
        <v xml:space="preserve">               </v>
      </c>
      <c r="H192" s="3" t="str">
        <f>IF(H$3=0,0,INDEX(Sheet1!RawDataCols,$C192,H$5))</f>
        <v xml:space="preserve">               </v>
      </c>
      <c r="I192" s="3" t="str">
        <f>IF(I$3=0,0,INDEX(Sheet1!RawDataCols,$C192,I$5))</f>
        <v xml:space="preserve">               </v>
      </c>
      <c r="J192" s="3" t="str">
        <f>IF(J$3=0,0,INDEX(Sheet1!RawDataCols,$C192,J$5))</f>
        <v xml:space="preserve">               </v>
      </c>
      <c r="K192" s="3" t="str">
        <f>IF(K$3=0,0,INDEX(Sheet1!RawDataCols,$C192,K$5))</f>
        <v xml:space="preserve">               </v>
      </c>
      <c r="L192" s="3" t="str">
        <f>IF(L$3=0,0,INDEX(Sheet1!RawDataCols,$C192,L$5))</f>
        <v xml:space="preserve">               </v>
      </c>
      <c r="M192" s="3" t="str">
        <f>IF(M$3=0,0,INDEX(Sheet1!RawDataCols,$C192,M$5))</f>
        <v xml:space="preserve">F012  </v>
      </c>
      <c r="N192" s="3" t="str">
        <f>IF(N$3=0,0,INDEX(Sheet1!RawDataCols,$C192,N$5))</f>
        <v>Incidental - Hot 100 Singapore</v>
      </c>
      <c r="O192" s="3">
        <f>INDEX(Sheet1!RawDataCols,$C192,O$5)</f>
        <v>9</v>
      </c>
      <c r="P192" s="3" t="str">
        <f>INDEX(Sheet1!RawDataCols,$C192,P$5)</f>
        <v>Cost of Sales</v>
      </c>
      <c r="Q192" s="3" t="str">
        <f>IF(Q$3=0,0,INDEX(Sheet1!RawDataCols,$C192,Q$5))</f>
        <v>I</v>
      </c>
      <c r="R192" s="3">
        <f t="shared" si="65"/>
        <v>1</v>
      </c>
      <c r="S192" s="3">
        <f t="shared" si="66"/>
        <v>-1</v>
      </c>
      <c r="T192" s="3">
        <f>IF(T$3=0,0,INDEX(Sheet1!RawDataCols,$C192,T$5)*$R192)</f>
        <v>0</v>
      </c>
      <c r="U192" s="3">
        <f>IF(U$3=0,0,INDEX(Sheet1!RawDataCols,$C192,U$5)*$R192)</f>
        <v>0</v>
      </c>
      <c r="V192" s="3">
        <f>IF(V$3=0,0,INDEX(Sheet1!RawDataCols,$C192,V$5)*$R192)</f>
        <v>0</v>
      </c>
      <c r="W192" s="3">
        <f>IF(W$3=0,0,INDEX(Sheet1!RawDataCols,$C192,W$5)*$R192)</f>
        <v>0</v>
      </c>
      <c r="X192" s="3">
        <f>IF(X$3=0,0,INDEX(Sheet1!RawDataCols,$C192,X$5)*$R192)</f>
        <v>0</v>
      </c>
      <c r="Y192" s="3">
        <f>IF(Y$3=0,0,INDEX(Sheet1!RawDataCols,$C192,Y$5)*$R192)</f>
        <v>0</v>
      </c>
      <c r="Z192" s="3">
        <f>IF(Z$3=0,0,INDEX(Sheet1!RawDataCols,$C192,Z$5)*$R192)</f>
        <v>0</v>
      </c>
      <c r="AA192" s="3">
        <f>IF(AA$3=0,0,INDEX(Sheet1!RawDataCols,$C192,AA$5)*$R192)</f>
        <v>0</v>
      </c>
      <c r="AB192" s="3">
        <f>IF(AB$3=0,0,INDEX(Sheet1!RawDataCols,$C192,AB$5)*$R192)</f>
        <v>0</v>
      </c>
      <c r="AC192" s="3">
        <f>IF(AC$3=0,0,INDEX(Sheet1!RawDataCols,$C192,AC$5)*$R192)</f>
        <v>0</v>
      </c>
      <c r="AD192" s="3">
        <f>IF(AD$3=0,0,INDEX(Sheet1!RawDataCols,$C192,AD$5)*$R192)</f>
        <v>0</v>
      </c>
      <c r="AE192" s="3">
        <f>IF(AE$3=0,0,INDEX(Sheet1!RawDataCols,$C192,AE$5)*$R192)</f>
        <v>0</v>
      </c>
      <c r="AF192" s="3">
        <f>IF(AF$3=0,0,INDEX(Sheet1!RawDataCols,$C192,AF$5)*$R192)</f>
        <v>0</v>
      </c>
      <c r="AG192" s="3">
        <f>IF(AG$3=0,0,INDEX(Sheet1!RawDataCols,$C192,AG$5)*$R192)</f>
        <v>0</v>
      </c>
      <c r="AH192" s="3">
        <f>IF(AH$3=0,0,INDEX(Sheet1!RawDataCols,$C192,AH$5)*$R192)</f>
        <v>0</v>
      </c>
      <c r="AI192" s="3">
        <f>IF(AI$3=0,0,INDEX(Sheet1!RawDataCols,$C192,AI$5)*$R192)</f>
        <v>0</v>
      </c>
      <c r="AJ192" s="3">
        <f>IF(AJ$3=0,0,INDEX(Sheet1!RawDataCols,$C192,AJ$5)*$R192)</f>
        <v>0</v>
      </c>
      <c r="AK192" s="3">
        <f>IF(AK$3=0,0,INDEX(Sheet1!RawDataCols,$C192,AK$5)*$R192)</f>
        <v>0</v>
      </c>
      <c r="AL192" s="3">
        <f>IF(AL$3=0,0,INDEX(Sheet1!RawDataCols,$C192,AL$5)*$R192)</f>
        <v>0</v>
      </c>
      <c r="AM192" s="3">
        <f>IF(AM$3=0,0,INDEX(Sheet1!RawDataCols,$C192,AM$5)*$R192)</f>
        <v>0</v>
      </c>
      <c r="AN192" s="3">
        <f>IF(AN$3=0,0,INDEX(Sheet1!RawDataCols,$C192,AN$5)*$R192)</f>
        <v>0</v>
      </c>
      <c r="AO192" s="3">
        <f>IF(AO$3=0,0,INDEX(Sheet1!RawDataCols,$C192,AO$5)*$R192)</f>
        <v>0</v>
      </c>
      <c r="AP192" s="3">
        <f>IF(AP$3=0,0,INDEX(Sheet1!RawDataCols,$C192,AP$5)*$R192)</f>
        <v>0</v>
      </c>
      <c r="AQ192" s="3">
        <f>IF(AQ$3=0,0,INDEX(Sheet1!RawDataCols,$C192,AQ$5)*$R192)</f>
        <v>0</v>
      </c>
      <c r="AR192" s="3">
        <f>IF(AR$3=0,0,INDEX(Sheet1!RawDataCols,$C192,AR$5)*$R192)</f>
        <v>0</v>
      </c>
      <c r="AS192" s="3">
        <f>IF(AS$3=0,0,INDEX(Sheet1!RawDataCols,$C192,AS$5)*$R192)</f>
        <v>0</v>
      </c>
      <c r="AT192" s="3">
        <f>IF(AT$3=0,0,INDEX(Sheet1!RawDataCols,$C192,AT$5)*$R192)</f>
        <v>0</v>
      </c>
      <c r="AU192" s="3">
        <f>IF(AU$3=0,0,INDEX(Sheet1!RawDataCols,$C192,AU$5)*$R192)</f>
        <v>0</v>
      </c>
      <c r="AV192" s="3">
        <f>IF(AV$3=0,0,INDEX(Sheet1!RawDataCols,$C192,AV$5)*$R192)</f>
        <v>0</v>
      </c>
      <c r="AW192" s="3">
        <f>IF(AW$3=0,0,INDEX(Sheet1!RawDataCols,$C192,AW$5)*$R192)</f>
        <v>0</v>
      </c>
      <c r="AX192" s="3">
        <f>IF(AX$3=0,0,INDEX(Sheet1!RawDataCols,$C192,AX$5)*$R192)</f>
        <v>0</v>
      </c>
      <c r="AY192" s="3">
        <f>IF(AY$3=0,0,INDEX(Sheet1!RawDataCols,$C192,AY$5)*$R192)</f>
        <v>0</v>
      </c>
      <c r="AZ192" s="3">
        <f>IF(AZ$3=0,0,INDEX(Sheet1!RawDataCols,$C192,AZ$5)*$R192)</f>
        <v>0</v>
      </c>
      <c r="BA192" s="3">
        <f>IF(BA$3=0,0,INDEX(Sheet1!RawDataCols,$C192,BA$5)*$R192)</f>
        <v>0</v>
      </c>
      <c r="BB192" s="3">
        <f>IF(BB$3=0,0,INDEX(Sheet1!RawDataCols,$C192,BB$5)*$R192)</f>
        <v>0</v>
      </c>
      <c r="BC192" s="3">
        <f>IF(BC$3=0,0,INDEX(Sheet1!RawDataCols,$C192,BC$5)*$R192)</f>
        <v>0</v>
      </c>
      <c r="BD192" s="3">
        <f>IF(BD$3=0,0,INDEX(Sheet1!RawDataCols,$C192,BD$5)*$R192)</f>
        <v>0</v>
      </c>
      <c r="BE192" s="3">
        <f>IF(BE$3=0,0,INDEX(Sheet1!RawDataCols,$C192,BE$5)*$R192)</f>
        <v>0</v>
      </c>
      <c r="BF192" s="3">
        <f>IF(BF$3=0,0,INDEX(Sheet1!RawDataCols,$C192,BF$5)*$R192)</f>
        <v>0</v>
      </c>
      <c r="BG192" s="179">
        <f>IF(BG$3=0,0,INDEX(Sheet1!RawDataCols,$C192,BG$5)*$R192)</f>
        <v>0</v>
      </c>
      <c r="BH192" s="33">
        <f t="shared" si="67"/>
        <v>0</v>
      </c>
      <c r="BI192" s="33">
        <f t="shared" si="68"/>
        <v>0</v>
      </c>
      <c r="BJ192" s="33">
        <f t="shared" si="69"/>
        <v>0</v>
      </c>
      <c r="BK192" s="3">
        <f>IF(BK$3=0,0,INDEX(Sheet1!RawDataCols,$C192,BK$5)*$R192)</f>
        <v>0</v>
      </c>
      <c r="BL192" s="3">
        <f>IF(BL$3=0,0,INDEX(Sheet1!RawDataCols,$C192,BL$5)*$R192)</f>
        <v>5.5946150000000001</v>
      </c>
      <c r="BM192" s="3">
        <f>IF(BM$3=0,0,INDEX(Sheet1!RawDataCols,$C192,BM$5)*$R192)</f>
        <v>69.834614999999999</v>
      </c>
      <c r="BN192" s="3">
        <f>IF(BN$3=0,0,INDEX(Sheet1!RawDataCols,$C192,BN$5)*$R192)</f>
        <v>56.493845999999998</v>
      </c>
      <c r="BO192" s="3">
        <f>IF(BO$3=0,0,INDEX(Sheet1!RawDataCols,$C192,BO$5)*$R192)</f>
        <v>0</v>
      </c>
      <c r="BP192" s="3">
        <f>IF(BP$3=0,0,INDEX(Sheet1!RawDataCols,$C192,BP$5)*$R192)</f>
        <v>72.73</v>
      </c>
      <c r="BQ192" s="3">
        <f t="shared" si="70"/>
        <v>0</v>
      </c>
      <c r="BR192" s="3">
        <f t="shared" si="71"/>
        <v>0</v>
      </c>
      <c r="BS192" s="3">
        <f t="shared" si="72"/>
        <v>0</v>
      </c>
      <c r="BT192" s="3">
        <f t="shared" si="73"/>
        <v>0</v>
      </c>
      <c r="BU192" s="3" t="str">
        <f>INDEX(Sheet1!$BS$2:$BS$1000,MATCH($A192,Sheet1!$A$2:$A$1000,0))</f>
        <v>04</v>
      </c>
      <c r="BV192" s="3">
        <f>INDEX(Sheet1!$BT$2:$BT$1000,MATCH($A192,Sheet1!$A$2:$A$1000,0))</f>
        <v>0</v>
      </c>
    </row>
    <row r="193" spans="1:74" x14ac:dyDescent="0.2">
      <c r="A193" s="248" t="s">
        <v>714</v>
      </c>
      <c r="B193" s="3">
        <f>MATCH($A193,Sheet1!ACCOUNTNO,0)</f>
        <v>58</v>
      </c>
      <c r="C193" s="3">
        <f t="shared" si="64"/>
        <v>58</v>
      </c>
      <c r="D193" s="3" t="str">
        <f>IF(D$3=0,0,INDEX(Sheet1!RawDataCols,$C193,D$5))</f>
        <v>14220D03</v>
      </c>
      <c r="E193" s="3" t="str">
        <f>IF(E$3=0,0,INDEX(Sheet1!RawDataCols,$C193,E$5))</f>
        <v xml:space="preserve">14220          </v>
      </c>
      <c r="F193" s="3" t="str">
        <f>IF(F$3=0,0,INDEX(Sheet1!RawDataCols,$C193,F$5))</f>
        <v xml:space="preserve">D03            </v>
      </c>
      <c r="G193" s="3" t="str">
        <f>IF(G$3=0,0,INDEX(Sheet1!RawDataCols,$C193,G$5))</f>
        <v xml:space="preserve">               </v>
      </c>
      <c r="H193" s="3" t="str">
        <f>IF(H$3=0,0,INDEX(Sheet1!RawDataCols,$C193,H$5))</f>
        <v xml:space="preserve">               </v>
      </c>
      <c r="I193" s="3" t="str">
        <f>IF(I$3=0,0,INDEX(Sheet1!RawDataCols,$C193,I$5))</f>
        <v xml:space="preserve">               </v>
      </c>
      <c r="J193" s="3" t="str">
        <f>IF(J$3=0,0,INDEX(Sheet1!RawDataCols,$C193,J$5))</f>
        <v xml:space="preserve">               </v>
      </c>
      <c r="K193" s="3" t="str">
        <f>IF(K$3=0,0,INDEX(Sheet1!RawDataCols,$C193,K$5))</f>
        <v xml:space="preserve">               </v>
      </c>
      <c r="L193" s="3" t="str">
        <f>IF(L$3=0,0,INDEX(Sheet1!RawDataCols,$C193,L$5))</f>
        <v xml:space="preserve">               </v>
      </c>
      <c r="M193" s="3" t="str">
        <f>IF(M$3=0,0,INDEX(Sheet1!RawDataCols,$C193,M$5))</f>
        <v xml:space="preserve">F012  </v>
      </c>
      <c r="N193" s="3" t="str">
        <f>IF(N$3=0,0,INDEX(Sheet1!RawDataCols,$C193,N$5))</f>
        <v>Venue Hire - Hot 100 Singapore</v>
      </c>
      <c r="O193" s="3">
        <f>INDEX(Sheet1!RawDataCols,$C193,O$5)</f>
        <v>9</v>
      </c>
      <c r="P193" s="3" t="str">
        <f>INDEX(Sheet1!RawDataCols,$C193,P$5)</f>
        <v>Cost of Sales</v>
      </c>
      <c r="Q193" s="3" t="str">
        <f>IF(Q$3=0,0,INDEX(Sheet1!RawDataCols,$C193,Q$5))</f>
        <v>I</v>
      </c>
      <c r="R193" s="3">
        <f t="shared" si="65"/>
        <v>1</v>
      </c>
      <c r="S193" s="3">
        <f t="shared" si="66"/>
        <v>-1</v>
      </c>
      <c r="T193" s="3">
        <f>IF(T$3=0,0,INDEX(Sheet1!RawDataCols,$C193,T$5)*$R193)</f>
        <v>0</v>
      </c>
      <c r="U193" s="3">
        <f>IF(U$3=0,0,INDEX(Sheet1!RawDataCols,$C193,U$5)*$R193)</f>
        <v>0</v>
      </c>
      <c r="V193" s="3">
        <f>IF(V$3=0,0,INDEX(Sheet1!RawDataCols,$C193,V$5)*$R193)</f>
        <v>0</v>
      </c>
      <c r="W193" s="3">
        <f>IF(W$3=0,0,INDEX(Sheet1!RawDataCols,$C193,W$5)*$R193)</f>
        <v>0</v>
      </c>
      <c r="X193" s="3">
        <f>IF(X$3=0,0,INDEX(Sheet1!RawDataCols,$C193,X$5)*$R193)</f>
        <v>0</v>
      </c>
      <c r="Y193" s="3">
        <f>IF(Y$3=0,0,INDEX(Sheet1!RawDataCols,$C193,Y$5)*$R193)</f>
        <v>0</v>
      </c>
      <c r="Z193" s="3">
        <f>IF(Z$3=0,0,INDEX(Sheet1!RawDataCols,$C193,Z$5)*$R193)</f>
        <v>0</v>
      </c>
      <c r="AA193" s="3">
        <f>IF(AA$3=0,0,INDEX(Sheet1!RawDataCols,$C193,AA$5)*$R193)</f>
        <v>0</v>
      </c>
      <c r="AB193" s="3">
        <f>IF(AB$3=0,0,INDEX(Sheet1!RawDataCols,$C193,AB$5)*$R193)</f>
        <v>0</v>
      </c>
      <c r="AC193" s="3">
        <f>IF(AC$3=0,0,INDEX(Sheet1!RawDataCols,$C193,AC$5)*$R193)</f>
        <v>0</v>
      </c>
      <c r="AD193" s="3">
        <f>IF(AD$3=0,0,INDEX(Sheet1!RawDataCols,$C193,AD$5)*$R193)</f>
        <v>0</v>
      </c>
      <c r="AE193" s="3">
        <f>IF(AE$3=0,0,INDEX(Sheet1!RawDataCols,$C193,AE$5)*$R193)</f>
        <v>0</v>
      </c>
      <c r="AF193" s="3">
        <f>IF(AF$3=0,0,INDEX(Sheet1!RawDataCols,$C193,AF$5)*$R193)</f>
        <v>0</v>
      </c>
      <c r="AG193" s="3">
        <f>IF(AG$3=0,0,INDEX(Sheet1!RawDataCols,$C193,AG$5)*$R193)</f>
        <v>0</v>
      </c>
      <c r="AH193" s="3">
        <f>IF(AH$3=0,0,INDEX(Sheet1!RawDataCols,$C193,AH$5)*$R193)</f>
        <v>0</v>
      </c>
      <c r="AI193" s="3">
        <f>IF(AI$3=0,0,INDEX(Sheet1!RawDataCols,$C193,AI$5)*$R193)</f>
        <v>0</v>
      </c>
      <c r="AJ193" s="3">
        <f>IF(AJ$3=0,0,INDEX(Sheet1!RawDataCols,$C193,AJ$5)*$R193)</f>
        <v>0</v>
      </c>
      <c r="AK193" s="3">
        <f>IF(AK$3=0,0,INDEX(Sheet1!RawDataCols,$C193,AK$5)*$R193)</f>
        <v>0</v>
      </c>
      <c r="AL193" s="3">
        <f>IF(AL$3=0,0,INDEX(Sheet1!RawDataCols,$C193,AL$5)*$R193)</f>
        <v>0</v>
      </c>
      <c r="AM193" s="3">
        <f>IF(AM$3=0,0,INDEX(Sheet1!RawDataCols,$C193,AM$5)*$R193)</f>
        <v>0</v>
      </c>
      <c r="AN193" s="3">
        <f>IF(AN$3=0,0,INDEX(Sheet1!RawDataCols,$C193,AN$5)*$R193)</f>
        <v>0</v>
      </c>
      <c r="AO193" s="3">
        <f>IF(AO$3=0,0,INDEX(Sheet1!RawDataCols,$C193,AO$5)*$R193)</f>
        <v>0</v>
      </c>
      <c r="AP193" s="3">
        <f>IF(AP$3=0,0,INDEX(Sheet1!RawDataCols,$C193,AP$5)*$R193)</f>
        <v>0</v>
      </c>
      <c r="AQ193" s="3">
        <f>IF(AQ$3=0,0,INDEX(Sheet1!RawDataCols,$C193,AQ$5)*$R193)</f>
        <v>0</v>
      </c>
      <c r="AR193" s="3">
        <f>IF(AR$3=0,0,INDEX(Sheet1!RawDataCols,$C193,AR$5)*$R193)</f>
        <v>0</v>
      </c>
      <c r="AS193" s="3">
        <f>IF(AS$3=0,0,INDEX(Sheet1!RawDataCols,$C193,AS$5)*$R193)</f>
        <v>0</v>
      </c>
      <c r="AT193" s="3">
        <f>IF(AT$3=0,0,INDEX(Sheet1!RawDataCols,$C193,AT$5)*$R193)</f>
        <v>0</v>
      </c>
      <c r="AU193" s="3">
        <f>IF(AU$3=0,0,INDEX(Sheet1!RawDataCols,$C193,AU$5)*$R193)</f>
        <v>0</v>
      </c>
      <c r="AV193" s="3">
        <f>IF(AV$3=0,0,INDEX(Sheet1!RawDataCols,$C193,AV$5)*$R193)</f>
        <v>0</v>
      </c>
      <c r="AW193" s="3">
        <f>IF(AW$3=0,0,INDEX(Sheet1!RawDataCols,$C193,AW$5)*$R193)</f>
        <v>0</v>
      </c>
      <c r="AX193" s="3">
        <f>IF(AX$3=0,0,INDEX(Sheet1!RawDataCols,$C193,AX$5)*$R193)</f>
        <v>0</v>
      </c>
      <c r="AY193" s="3">
        <f>IF(AY$3=0,0,INDEX(Sheet1!RawDataCols,$C193,AY$5)*$R193)</f>
        <v>0</v>
      </c>
      <c r="AZ193" s="3">
        <f>IF(AZ$3=0,0,INDEX(Sheet1!RawDataCols,$C193,AZ$5)*$R193)</f>
        <v>0</v>
      </c>
      <c r="BA193" s="3">
        <f>IF(BA$3=0,0,INDEX(Sheet1!RawDataCols,$C193,BA$5)*$R193)</f>
        <v>0</v>
      </c>
      <c r="BB193" s="3">
        <f>IF(BB$3=0,0,INDEX(Sheet1!RawDataCols,$C193,BB$5)*$R193)</f>
        <v>0</v>
      </c>
      <c r="BC193" s="3">
        <f>IF(BC$3=0,0,INDEX(Sheet1!RawDataCols,$C193,BC$5)*$R193)</f>
        <v>0</v>
      </c>
      <c r="BD193" s="3">
        <f>IF(BD$3=0,0,INDEX(Sheet1!RawDataCols,$C193,BD$5)*$R193)</f>
        <v>0</v>
      </c>
      <c r="BE193" s="3">
        <f>IF(BE$3=0,0,INDEX(Sheet1!RawDataCols,$C193,BE$5)*$R193)</f>
        <v>0</v>
      </c>
      <c r="BF193" s="3">
        <f>IF(BF$3=0,0,INDEX(Sheet1!RawDataCols,$C193,BF$5)*$R193)</f>
        <v>0</v>
      </c>
      <c r="BG193" s="179">
        <f>IF(BG$3=0,0,INDEX(Sheet1!RawDataCols,$C193,BG$5)*$R193)</f>
        <v>0</v>
      </c>
      <c r="BH193" s="33">
        <f t="shared" si="67"/>
        <v>0</v>
      </c>
      <c r="BI193" s="33">
        <f t="shared" si="68"/>
        <v>0</v>
      </c>
      <c r="BJ193" s="33">
        <f t="shared" si="69"/>
        <v>0</v>
      </c>
      <c r="BK193" s="3">
        <f>IF(BK$3=0,0,INDEX(Sheet1!RawDataCols,$C193,BK$5)*$R193)</f>
        <v>0</v>
      </c>
      <c r="BL193" s="3">
        <f>IF(BL$3=0,0,INDEX(Sheet1!RawDataCols,$C193,BL$5)*$R193)</f>
        <v>0</v>
      </c>
      <c r="BM193" s="3">
        <f>IF(BM$3=0,0,INDEX(Sheet1!RawDataCols,$C193,BM$5)*$R193)</f>
        <v>0</v>
      </c>
      <c r="BN193" s="3">
        <f>IF(BN$3=0,0,INDEX(Sheet1!RawDataCols,$C193,BN$5)*$R193)</f>
        <v>1419.9584609999999</v>
      </c>
      <c r="BO193" s="3">
        <f>IF(BO$3=0,0,INDEX(Sheet1!RawDataCols,$C193,BO$5)*$R193)</f>
        <v>0</v>
      </c>
      <c r="BP193" s="3">
        <f>IF(BP$3=0,0,INDEX(Sheet1!RawDataCols,$C193,BP$5)*$R193)</f>
        <v>0</v>
      </c>
      <c r="BQ193" s="3">
        <f t="shared" si="70"/>
        <v>0</v>
      </c>
      <c r="BR193" s="3">
        <f t="shared" si="71"/>
        <v>0</v>
      </c>
      <c r="BS193" s="3">
        <f t="shared" si="72"/>
        <v>0</v>
      </c>
      <c r="BT193" s="3">
        <f t="shared" si="73"/>
        <v>0</v>
      </c>
      <c r="BU193" s="3" t="str">
        <f>INDEX(Sheet1!$BS$2:$BS$1000,MATCH($A193,Sheet1!$A$2:$A$1000,0))</f>
        <v>04</v>
      </c>
      <c r="BV193" s="3">
        <f>INDEX(Sheet1!$BT$2:$BT$1000,MATCH($A193,Sheet1!$A$2:$A$1000,0))</f>
        <v>0</v>
      </c>
    </row>
    <row r="194" spans="1:74" x14ac:dyDescent="0.2">
      <c r="A194" s="248" t="s">
        <v>717</v>
      </c>
      <c r="B194" s="3">
        <f>MATCH($A194,Sheet1!ACCOUNTNO,0)</f>
        <v>65</v>
      </c>
      <c r="C194" s="3">
        <f t="shared" si="64"/>
        <v>65</v>
      </c>
      <c r="D194" s="3" t="str">
        <f>IF(D$3=0,0,INDEX(Sheet1!RawDataCols,$C194,D$5))</f>
        <v>14240D03</v>
      </c>
      <c r="E194" s="3" t="str">
        <f>IF(E$3=0,0,INDEX(Sheet1!RawDataCols,$C194,E$5))</f>
        <v xml:space="preserve">14240          </v>
      </c>
      <c r="F194" s="3" t="str">
        <f>IF(F$3=0,0,INDEX(Sheet1!RawDataCols,$C194,F$5))</f>
        <v xml:space="preserve">D03            </v>
      </c>
      <c r="G194" s="3" t="str">
        <f>IF(G$3=0,0,INDEX(Sheet1!RawDataCols,$C194,G$5))</f>
        <v xml:space="preserve">               </v>
      </c>
      <c r="H194" s="3" t="str">
        <f>IF(H$3=0,0,INDEX(Sheet1!RawDataCols,$C194,H$5))</f>
        <v xml:space="preserve">               </v>
      </c>
      <c r="I194" s="3" t="str">
        <f>IF(I$3=0,0,INDEX(Sheet1!RawDataCols,$C194,I$5))</f>
        <v xml:space="preserve">               </v>
      </c>
      <c r="J194" s="3" t="str">
        <f>IF(J$3=0,0,INDEX(Sheet1!RawDataCols,$C194,J$5))</f>
        <v xml:space="preserve">               </v>
      </c>
      <c r="K194" s="3" t="str">
        <f>IF(K$3=0,0,INDEX(Sheet1!RawDataCols,$C194,K$5))</f>
        <v xml:space="preserve">               </v>
      </c>
      <c r="L194" s="3" t="str">
        <f>IF(L$3=0,0,INDEX(Sheet1!RawDataCols,$C194,L$5))</f>
        <v xml:space="preserve">               </v>
      </c>
      <c r="M194" s="3" t="str">
        <f>IF(M$3=0,0,INDEX(Sheet1!RawDataCols,$C194,M$5))</f>
        <v xml:space="preserve">F012  </v>
      </c>
      <c r="N194" s="3" t="str">
        <f>IF(N$3=0,0,INDEX(Sheet1!RawDataCols,$C194,N$5))</f>
        <v>Media Prodcution-Hot 100 Singapore</v>
      </c>
      <c r="O194" s="3">
        <f>INDEX(Sheet1!RawDataCols,$C194,O$5)</f>
        <v>9</v>
      </c>
      <c r="P194" s="3" t="str">
        <f>INDEX(Sheet1!RawDataCols,$C194,P$5)</f>
        <v>Cost of Sales</v>
      </c>
      <c r="Q194" s="3" t="str">
        <f>IF(Q$3=0,0,INDEX(Sheet1!RawDataCols,$C194,Q$5))</f>
        <v>I</v>
      </c>
      <c r="R194" s="3">
        <f t="shared" si="65"/>
        <v>1</v>
      </c>
      <c r="S194" s="3">
        <f t="shared" si="66"/>
        <v>-1</v>
      </c>
      <c r="T194" s="3">
        <f>IF(T$3=0,0,INDEX(Sheet1!RawDataCols,$C194,T$5)*$R194)</f>
        <v>0</v>
      </c>
      <c r="U194" s="3">
        <f>IF(U$3=0,0,INDEX(Sheet1!RawDataCols,$C194,U$5)*$R194)</f>
        <v>0</v>
      </c>
      <c r="V194" s="3">
        <f>IF(V$3=0,0,INDEX(Sheet1!RawDataCols,$C194,V$5)*$R194)</f>
        <v>0</v>
      </c>
      <c r="W194" s="3">
        <f>IF(W$3=0,0,INDEX(Sheet1!RawDataCols,$C194,W$5)*$R194)</f>
        <v>0</v>
      </c>
      <c r="X194" s="3">
        <f>IF(X$3=0,0,INDEX(Sheet1!RawDataCols,$C194,X$5)*$R194)</f>
        <v>0</v>
      </c>
      <c r="Y194" s="3">
        <f>IF(Y$3=0,0,INDEX(Sheet1!RawDataCols,$C194,Y$5)*$R194)</f>
        <v>0</v>
      </c>
      <c r="Z194" s="3">
        <f>IF(Z$3=0,0,INDEX(Sheet1!RawDataCols,$C194,Z$5)*$R194)</f>
        <v>0</v>
      </c>
      <c r="AA194" s="3">
        <f>IF(AA$3=0,0,INDEX(Sheet1!RawDataCols,$C194,AA$5)*$R194)</f>
        <v>0</v>
      </c>
      <c r="AB194" s="3">
        <f>IF(AB$3=0,0,INDEX(Sheet1!RawDataCols,$C194,AB$5)*$R194)</f>
        <v>0</v>
      </c>
      <c r="AC194" s="3">
        <f>IF(AC$3=0,0,INDEX(Sheet1!RawDataCols,$C194,AC$5)*$R194)</f>
        <v>0</v>
      </c>
      <c r="AD194" s="3">
        <f>IF(AD$3=0,0,INDEX(Sheet1!RawDataCols,$C194,AD$5)*$R194)</f>
        <v>0</v>
      </c>
      <c r="AE194" s="3">
        <f>IF(AE$3=0,0,INDEX(Sheet1!RawDataCols,$C194,AE$5)*$R194)</f>
        <v>0</v>
      </c>
      <c r="AF194" s="3">
        <f>IF(AF$3=0,0,INDEX(Sheet1!RawDataCols,$C194,AF$5)*$R194)</f>
        <v>0</v>
      </c>
      <c r="AG194" s="3">
        <f>IF(AG$3=0,0,INDEX(Sheet1!RawDataCols,$C194,AG$5)*$R194)</f>
        <v>0</v>
      </c>
      <c r="AH194" s="3">
        <f>IF(AH$3=0,0,INDEX(Sheet1!RawDataCols,$C194,AH$5)*$R194)</f>
        <v>0</v>
      </c>
      <c r="AI194" s="3">
        <f>IF(AI$3=0,0,INDEX(Sheet1!RawDataCols,$C194,AI$5)*$R194)</f>
        <v>0</v>
      </c>
      <c r="AJ194" s="3">
        <f>IF(AJ$3=0,0,INDEX(Sheet1!RawDataCols,$C194,AJ$5)*$R194)</f>
        <v>0</v>
      </c>
      <c r="AK194" s="3">
        <f>IF(AK$3=0,0,INDEX(Sheet1!RawDataCols,$C194,AK$5)*$R194)</f>
        <v>0</v>
      </c>
      <c r="AL194" s="3">
        <f>IF(AL$3=0,0,INDEX(Sheet1!RawDataCols,$C194,AL$5)*$R194)</f>
        <v>0</v>
      </c>
      <c r="AM194" s="3">
        <f>IF(AM$3=0,0,INDEX(Sheet1!RawDataCols,$C194,AM$5)*$R194)</f>
        <v>0</v>
      </c>
      <c r="AN194" s="3">
        <f>IF(AN$3=0,0,INDEX(Sheet1!RawDataCols,$C194,AN$5)*$R194)</f>
        <v>0</v>
      </c>
      <c r="AO194" s="3">
        <f>IF(AO$3=0,0,INDEX(Sheet1!RawDataCols,$C194,AO$5)*$R194)</f>
        <v>0</v>
      </c>
      <c r="AP194" s="3">
        <f>IF(AP$3=0,0,INDEX(Sheet1!RawDataCols,$C194,AP$5)*$R194)</f>
        <v>0</v>
      </c>
      <c r="AQ194" s="3">
        <f>IF(AQ$3=0,0,INDEX(Sheet1!RawDataCols,$C194,AQ$5)*$R194)</f>
        <v>0</v>
      </c>
      <c r="AR194" s="3">
        <f>IF(AR$3=0,0,INDEX(Sheet1!RawDataCols,$C194,AR$5)*$R194)</f>
        <v>0</v>
      </c>
      <c r="AS194" s="3">
        <f>IF(AS$3=0,0,INDEX(Sheet1!RawDataCols,$C194,AS$5)*$R194)</f>
        <v>0</v>
      </c>
      <c r="AT194" s="3">
        <f>IF(AT$3=0,0,INDEX(Sheet1!RawDataCols,$C194,AT$5)*$R194)</f>
        <v>0</v>
      </c>
      <c r="AU194" s="3">
        <f>IF(AU$3=0,0,INDEX(Sheet1!RawDataCols,$C194,AU$5)*$R194)</f>
        <v>0</v>
      </c>
      <c r="AV194" s="3">
        <f>IF(AV$3=0,0,INDEX(Sheet1!RawDataCols,$C194,AV$5)*$R194)</f>
        <v>0</v>
      </c>
      <c r="AW194" s="3">
        <f>IF(AW$3=0,0,INDEX(Sheet1!RawDataCols,$C194,AW$5)*$R194)</f>
        <v>0</v>
      </c>
      <c r="AX194" s="3">
        <f>IF(AX$3=0,0,INDEX(Sheet1!RawDataCols,$C194,AX$5)*$R194)</f>
        <v>0</v>
      </c>
      <c r="AY194" s="3">
        <f>IF(AY$3=0,0,INDEX(Sheet1!RawDataCols,$C194,AY$5)*$R194)</f>
        <v>0</v>
      </c>
      <c r="AZ194" s="3">
        <f>IF(AZ$3=0,0,INDEX(Sheet1!RawDataCols,$C194,AZ$5)*$R194)</f>
        <v>0</v>
      </c>
      <c r="BA194" s="3">
        <f>IF(BA$3=0,0,INDEX(Sheet1!RawDataCols,$C194,BA$5)*$R194)</f>
        <v>0</v>
      </c>
      <c r="BB194" s="3">
        <f>IF(BB$3=0,0,INDEX(Sheet1!RawDataCols,$C194,BB$5)*$R194)</f>
        <v>0</v>
      </c>
      <c r="BC194" s="3">
        <f>IF(BC$3=0,0,INDEX(Sheet1!RawDataCols,$C194,BC$5)*$R194)</f>
        <v>0</v>
      </c>
      <c r="BD194" s="3">
        <f>IF(BD$3=0,0,INDEX(Sheet1!RawDataCols,$C194,BD$5)*$R194)</f>
        <v>0</v>
      </c>
      <c r="BE194" s="3">
        <f>IF(BE$3=0,0,INDEX(Sheet1!RawDataCols,$C194,BE$5)*$R194)</f>
        <v>0</v>
      </c>
      <c r="BF194" s="3">
        <f>IF(BF$3=0,0,INDEX(Sheet1!RawDataCols,$C194,BF$5)*$R194)</f>
        <v>0</v>
      </c>
      <c r="BG194" s="179">
        <f>IF(BG$3=0,0,INDEX(Sheet1!RawDataCols,$C194,BG$5)*$R194)</f>
        <v>0</v>
      </c>
      <c r="BH194" s="33">
        <f t="shared" si="67"/>
        <v>0</v>
      </c>
      <c r="BI194" s="33">
        <f t="shared" si="68"/>
        <v>0</v>
      </c>
      <c r="BJ194" s="33">
        <f t="shared" si="69"/>
        <v>0</v>
      </c>
      <c r="BK194" s="3">
        <f>IF(BK$3=0,0,INDEX(Sheet1!RawDataCols,$C194,BK$5)*$R194)</f>
        <v>0</v>
      </c>
      <c r="BL194" s="3">
        <f>IF(BL$3=0,0,INDEX(Sheet1!RawDataCols,$C194,BL$5)*$R194)</f>
        <v>0</v>
      </c>
      <c r="BM194" s="3">
        <f>IF(BM$3=0,0,INDEX(Sheet1!RawDataCols,$C194,BM$5)*$R194)</f>
        <v>0</v>
      </c>
      <c r="BN194" s="3">
        <f>IF(BN$3=0,0,INDEX(Sheet1!RawDataCols,$C194,BN$5)*$R194)</f>
        <v>140.807692</v>
      </c>
      <c r="BO194" s="3">
        <f>IF(BO$3=0,0,INDEX(Sheet1!RawDataCols,$C194,BO$5)*$R194)</f>
        <v>0</v>
      </c>
      <c r="BP194" s="3">
        <f>IF(BP$3=0,0,INDEX(Sheet1!RawDataCols,$C194,BP$5)*$R194)</f>
        <v>0</v>
      </c>
      <c r="BQ194" s="3">
        <f t="shared" si="70"/>
        <v>0</v>
      </c>
      <c r="BR194" s="3">
        <f t="shared" si="71"/>
        <v>0</v>
      </c>
      <c r="BS194" s="3">
        <f t="shared" si="72"/>
        <v>0</v>
      </c>
      <c r="BT194" s="3">
        <f t="shared" si="73"/>
        <v>0</v>
      </c>
      <c r="BU194" s="3" t="str">
        <f>INDEX(Sheet1!$BS$2:$BS$1000,MATCH($A194,Sheet1!$A$2:$A$1000,0))</f>
        <v>04</v>
      </c>
      <c r="BV194" s="3">
        <f>INDEX(Sheet1!$BT$2:$BT$1000,MATCH($A194,Sheet1!$A$2:$A$1000,0))</f>
        <v>0</v>
      </c>
    </row>
    <row r="195" spans="1:74" x14ac:dyDescent="0.2">
      <c r="A195" s="248" t="s">
        <v>786</v>
      </c>
      <c r="B195" s="3">
        <f>MATCH($A195,Sheet1!ACCOUNTNO,0)</f>
        <v>78</v>
      </c>
      <c r="C195" s="3">
        <f t="shared" si="64"/>
        <v>78</v>
      </c>
      <c r="D195" s="3" t="str">
        <f>IF(D$3=0,0,INDEX(Sheet1!RawDataCols,$C195,D$5))</f>
        <v>14270D02</v>
      </c>
      <c r="E195" s="3" t="str">
        <f>IF(E$3=0,0,INDEX(Sheet1!RawDataCols,$C195,E$5))</f>
        <v xml:space="preserve">14270          </v>
      </c>
      <c r="F195" s="3" t="str">
        <f>IF(F$3=0,0,INDEX(Sheet1!RawDataCols,$C195,F$5))</f>
        <v xml:space="preserve">D02            </v>
      </c>
      <c r="G195" s="3" t="str">
        <f>IF(G$3=0,0,INDEX(Sheet1!RawDataCols,$C195,G$5))</f>
        <v xml:space="preserve">               </v>
      </c>
      <c r="H195" s="3" t="str">
        <f>IF(H$3=0,0,INDEX(Sheet1!RawDataCols,$C195,H$5))</f>
        <v xml:space="preserve">               </v>
      </c>
      <c r="I195" s="3" t="str">
        <f>IF(I$3=0,0,INDEX(Sheet1!RawDataCols,$C195,I$5))</f>
        <v xml:space="preserve">               </v>
      </c>
      <c r="J195" s="3" t="str">
        <f>IF(J$3=0,0,INDEX(Sheet1!RawDataCols,$C195,J$5))</f>
        <v xml:space="preserve">               </v>
      </c>
      <c r="K195" s="3" t="str">
        <f>IF(K$3=0,0,INDEX(Sheet1!RawDataCols,$C195,K$5))</f>
        <v xml:space="preserve">               </v>
      </c>
      <c r="L195" s="3" t="str">
        <f>IF(L$3=0,0,INDEX(Sheet1!RawDataCols,$C195,L$5))</f>
        <v xml:space="preserve">               </v>
      </c>
      <c r="M195" s="3" t="str">
        <f>IF(M$3=0,0,INDEX(Sheet1!RawDataCols,$C195,M$5))</f>
        <v xml:space="preserve">F012  </v>
      </c>
      <c r="N195" s="3" t="str">
        <f>IF(N$3=0,0,INDEX(Sheet1!RawDataCols,$C195,N$5))</f>
        <v>Graphic Design Works - Hot 100 Wines</v>
      </c>
      <c r="O195" s="3">
        <f>INDEX(Sheet1!RawDataCols,$C195,O$5)</f>
        <v>9</v>
      </c>
      <c r="P195" s="3" t="str">
        <f>INDEX(Sheet1!RawDataCols,$C195,P$5)</f>
        <v>Cost of Sales</v>
      </c>
      <c r="Q195" s="3" t="str">
        <f>IF(Q$3=0,0,INDEX(Sheet1!RawDataCols,$C195,Q$5))</f>
        <v>I</v>
      </c>
      <c r="R195" s="3">
        <f t="shared" si="65"/>
        <v>1</v>
      </c>
      <c r="S195" s="3">
        <f t="shared" si="66"/>
        <v>-1</v>
      </c>
      <c r="T195" s="3">
        <f>IF(T$3=0,0,INDEX(Sheet1!RawDataCols,$C195,T$5)*$R195)</f>
        <v>0</v>
      </c>
      <c r="U195" s="3">
        <f>IF(U$3=0,0,INDEX(Sheet1!RawDataCols,$C195,U$5)*$R195)</f>
        <v>0</v>
      </c>
      <c r="V195" s="3">
        <f>IF(V$3=0,0,INDEX(Sheet1!RawDataCols,$C195,V$5)*$R195)</f>
        <v>0</v>
      </c>
      <c r="W195" s="3">
        <f>IF(W$3=0,0,INDEX(Sheet1!RawDataCols,$C195,W$5)*$R195)</f>
        <v>0</v>
      </c>
      <c r="X195" s="3">
        <f>IF(X$3=0,0,INDEX(Sheet1!RawDataCols,$C195,X$5)*$R195)</f>
        <v>0</v>
      </c>
      <c r="Y195" s="3">
        <f>IF(Y$3=0,0,INDEX(Sheet1!RawDataCols,$C195,Y$5)*$R195)</f>
        <v>0</v>
      </c>
      <c r="Z195" s="3">
        <f>IF(Z$3=0,0,INDEX(Sheet1!RawDataCols,$C195,Z$5)*$R195)</f>
        <v>0</v>
      </c>
      <c r="AA195" s="3">
        <f>IF(AA$3=0,0,INDEX(Sheet1!RawDataCols,$C195,AA$5)*$R195)</f>
        <v>0</v>
      </c>
      <c r="AB195" s="3">
        <f>IF(AB$3=0,0,INDEX(Sheet1!RawDataCols,$C195,AB$5)*$R195)</f>
        <v>0</v>
      </c>
      <c r="AC195" s="3">
        <f>IF(AC$3=0,0,INDEX(Sheet1!RawDataCols,$C195,AC$5)*$R195)</f>
        <v>0</v>
      </c>
      <c r="AD195" s="3">
        <f>IF(AD$3=0,0,INDEX(Sheet1!RawDataCols,$C195,AD$5)*$R195)</f>
        <v>0</v>
      </c>
      <c r="AE195" s="3">
        <f>IF(AE$3=0,0,INDEX(Sheet1!RawDataCols,$C195,AE$5)*$R195)</f>
        <v>0</v>
      </c>
      <c r="AF195" s="3">
        <f>IF(AF$3=0,0,INDEX(Sheet1!RawDataCols,$C195,AF$5)*$R195)</f>
        <v>0</v>
      </c>
      <c r="AG195" s="3">
        <f>IF(AG$3=0,0,INDEX(Sheet1!RawDataCols,$C195,AG$5)*$R195)</f>
        <v>0</v>
      </c>
      <c r="AH195" s="3">
        <f>IF(AH$3=0,0,INDEX(Sheet1!RawDataCols,$C195,AH$5)*$R195)</f>
        <v>0</v>
      </c>
      <c r="AI195" s="3">
        <f>IF(AI$3=0,0,INDEX(Sheet1!RawDataCols,$C195,AI$5)*$R195)</f>
        <v>0</v>
      </c>
      <c r="AJ195" s="3">
        <f>IF(AJ$3=0,0,INDEX(Sheet1!RawDataCols,$C195,AJ$5)*$R195)</f>
        <v>0</v>
      </c>
      <c r="AK195" s="3">
        <f>IF(AK$3=0,0,INDEX(Sheet1!RawDataCols,$C195,AK$5)*$R195)</f>
        <v>0</v>
      </c>
      <c r="AL195" s="3">
        <f>IF(AL$3=0,0,INDEX(Sheet1!RawDataCols,$C195,AL$5)*$R195)</f>
        <v>0</v>
      </c>
      <c r="AM195" s="3">
        <f>IF(AM$3=0,0,INDEX(Sheet1!RawDataCols,$C195,AM$5)*$R195)</f>
        <v>0</v>
      </c>
      <c r="AN195" s="3">
        <f>IF(AN$3=0,0,INDEX(Sheet1!RawDataCols,$C195,AN$5)*$R195)</f>
        <v>0</v>
      </c>
      <c r="AO195" s="3">
        <f>IF(AO$3=0,0,INDEX(Sheet1!RawDataCols,$C195,AO$5)*$R195)</f>
        <v>0</v>
      </c>
      <c r="AP195" s="3">
        <f>IF(AP$3=0,0,INDEX(Sheet1!RawDataCols,$C195,AP$5)*$R195)</f>
        <v>0</v>
      </c>
      <c r="AQ195" s="3">
        <f>IF(AQ$3=0,0,INDEX(Sheet1!RawDataCols,$C195,AQ$5)*$R195)</f>
        <v>0</v>
      </c>
      <c r="AR195" s="3">
        <f>IF(AR$3=0,0,INDEX(Sheet1!RawDataCols,$C195,AR$5)*$R195)</f>
        <v>0</v>
      </c>
      <c r="AS195" s="3">
        <f>IF(AS$3=0,0,INDEX(Sheet1!RawDataCols,$C195,AS$5)*$R195)</f>
        <v>0</v>
      </c>
      <c r="AT195" s="3">
        <f>IF(AT$3=0,0,INDEX(Sheet1!RawDataCols,$C195,AT$5)*$R195)</f>
        <v>0</v>
      </c>
      <c r="AU195" s="3">
        <f>IF(AU$3=0,0,INDEX(Sheet1!RawDataCols,$C195,AU$5)*$R195)</f>
        <v>0</v>
      </c>
      <c r="AV195" s="3">
        <f>IF(AV$3=0,0,INDEX(Sheet1!RawDataCols,$C195,AV$5)*$R195)</f>
        <v>0</v>
      </c>
      <c r="AW195" s="3">
        <f>IF(AW$3=0,0,INDEX(Sheet1!RawDataCols,$C195,AW$5)*$R195)</f>
        <v>0</v>
      </c>
      <c r="AX195" s="3">
        <f>IF(AX$3=0,0,INDEX(Sheet1!RawDataCols,$C195,AX$5)*$R195)</f>
        <v>0</v>
      </c>
      <c r="AY195" s="3">
        <f>IF(AY$3=0,0,INDEX(Sheet1!RawDataCols,$C195,AY$5)*$R195)</f>
        <v>0</v>
      </c>
      <c r="AZ195" s="3">
        <f>IF(AZ$3=0,0,INDEX(Sheet1!RawDataCols,$C195,AZ$5)*$R195)</f>
        <v>0</v>
      </c>
      <c r="BA195" s="3">
        <f>IF(BA$3=0,0,INDEX(Sheet1!RawDataCols,$C195,BA$5)*$R195)</f>
        <v>0</v>
      </c>
      <c r="BB195" s="3">
        <f>IF(BB$3=0,0,INDEX(Sheet1!RawDataCols,$C195,BB$5)*$R195)</f>
        <v>0</v>
      </c>
      <c r="BC195" s="3">
        <f>IF(BC$3=0,0,INDEX(Sheet1!RawDataCols,$C195,BC$5)*$R195)</f>
        <v>0</v>
      </c>
      <c r="BD195" s="3">
        <f>IF(BD$3=0,0,INDEX(Sheet1!RawDataCols,$C195,BD$5)*$R195)</f>
        <v>0</v>
      </c>
      <c r="BE195" s="3">
        <f>IF(BE$3=0,0,INDEX(Sheet1!RawDataCols,$C195,BE$5)*$R195)</f>
        <v>0</v>
      </c>
      <c r="BF195" s="3">
        <f>IF(BF$3=0,0,INDEX(Sheet1!RawDataCols,$C195,BF$5)*$R195)</f>
        <v>0</v>
      </c>
      <c r="BG195" s="179">
        <f>IF(BG$3=0,0,INDEX(Sheet1!RawDataCols,$C195,BG$5)*$R195)</f>
        <v>0</v>
      </c>
      <c r="BH195" s="33">
        <f t="shared" si="67"/>
        <v>0</v>
      </c>
      <c r="BI195" s="33">
        <f t="shared" si="68"/>
        <v>0</v>
      </c>
      <c r="BJ195" s="33">
        <f t="shared" si="69"/>
        <v>0</v>
      </c>
      <c r="BK195" s="3">
        <f>IF(BK$3=0,0,INDEX(Sheet1!RawDataCols,$C195,BK$5)*$R195)</f>
        <v>0</v>
      </c>
      <c r="BL195" s="3">
        <f>IF(BL$3=0,0,INDEX(Sheet1!RawDataCols,$C195,BL$5)*$R195)</f>
        <v>0</v>
      </c>
      <c r="BM195" s="3">
        <f>IF(BM$3=0,0,INDEX(Sheet1!RawDataCols,$C195,BM$5)*$R195)</f>
        <v>0</v>
      </c>
      <c r="BN195" s="3">
        <f>IF(BN$3=0,0,INDEX(Sheet1!RawDataCols,$C195,BN$5)*$R195)</f>
        <v>0</v>
      </c>
      <c r="BO195" s="3">
        <f>IF(BO$3=0,0,INDEX(Sheet1!RawDataCols,$C195,BO$5)*$R195)</f>
        <v>412.495384</v>
      </c>
      <c r="BP195" s="3">
        <f>IF(BP$3=0,0,INDEX(Sheet1!RawDataCols,$C195,BP$5)*$R195)</f>
        <v>0</v>
      </c>
      <c r="BQ195" s="3">
        <f t="shared" si="70"/>
        <v>0</v>
      </c>
      <c r="BR195" s="3">
        <f t="shared" si="71"/>
        <v>0</v>
      </c>
      <c r="BS195" s="3">
        <f t="shared" si="72"/>
        <v>0</v>
      </c>
      <c r="BT195" s="3">
        <f t="shared" si="73"/>
        <v>0</v>
      </c>
      <c r="BU195" s="3" t="str">
        <f>INDEX(Sheet1!$BS$2:$BS$1000,MATCH($A195,Sheet1!$A$2:$A$1000,0))</f>
        <v>04</v>
      </c>
      <c r="BV195" s="3">
        <f>INDEX(Sheet1!$BT$2:$BT$1000,MATCH($A195,Sheet1!$A$2:$A$1000,0))</f>
        <v>0</v>
      </c>
    </row>
    <row r="196" spans="1:74" x14ac:dyDescent="0.2">
      <c r="A196" s="248" t="s">
        <v>787</v>
      </c>
      <c r="B196" s="3">
        <f>MATCH($A196,Sheet1!ACCOUNTNO,0)</f>
        <v>79</v>
      </c>
      <c r="C196" s="3">
        <f t="shared" si="64"/>
        <v>79</v>
      </c>
      <c r="D196" s="3" t="str">
        <f>IF(D$3=0,0,INDEX(Sheet1!RawDataCols,$C196,D$5))</f>
        <v>14270D05</v>
      </c>
      <c r="E196" s="3" t="str">
        <f>IF(E$3=0,0,INDEX(Sheet1!RawDataCols,$C196,E$5))</f>
        <v xml:space="preserve">14270          </v>
      </c>
      <c r="F196" s="3" t="str">
        <f>IF(F$3=0,0,INDEX(Sheet1!RawDataCols,$C196,F$5))</f>
        <v xml:space="preserve">D05            </v>
      </c>
      <c r="G196" s="3" t="str">
        <f>IF(G$3=0,0,INDEX(Sheet1!RawDataCols,$C196,G$5))</f>
        <v xml:space="preserve">               </v>
      </c>
      <c r="H196" s="3" t="str">
        <f>IF(H$3=0,0,INDEX(Sheet1!RawDataCols,$C196,H$5))</f>
        <v xml:space="preserve">               </v>
      </c>
      <c r="I196" s="3" t="str">
        <f>IF(I$3=0,0,INDEX(Sheet1!RawDataCols,$C196,I$5))</f>
        <v xml:space="preserve">               </v>
      </c>
      <c r="J196" s="3" t="str">
        <f>IF(J$3=0,0,INDEX(Sheet1!RawDataCols,$C196,J$5))</f>
        <v xml:space="preserve">               </v>
      </c>
      <c r="K196" s="3" t="str">
        <f>IF(K$3=0,0,INDEX(Sheet1!RawDataCols,$C196,K$5))</f>
        <v xml:space="preserve">               </v>
      </c>
      <c r="L196" s="3" t="str">
        <f>IF(L$3=0,0,INDEX(Sheet1!RawDataCols,$C196,L$5))</f>
        <v xml:space="preserve">               </v>
      </c>
      <c r="M196" s="3" t="str">
        <f>IF(M$3=0,0,INDEX(Sheet1!RawDataCols,$C196,M$5))</f>
        <v xml:space="preserve">F012  </v>
      </c>
      <c r="N196" s="3" t="str">
        <f>IF(N$3=0,0,INDEX(Sheet1!RawDataCols,$C196,N$5))</f>
        <v>Photography-Luxury Magazine</v>
      </c>
      <c r="O196" s="3">
        <f>INDEX(Sheet1!RawDataCols,$C196,O$5)</f>
        <v>9</v>
      </c>
      <c r="P196" s="3" t="str">
        <f>INDEX(Sheet1!RawDataCols,$C196,P$5)</f>
        <v>Cost of Sales</v>
      </c>
      <c r="Q196" s="3" t="str">
        <f>IF(Q$3=0,0,INDEX(Sheet1!RawDataCols,$C196,Q$5))</f>
        <v>I</v>
      </c>
      <c r="R196" s="3">
        <f t="shared" si="65"/>
        <v>1</v>
      </c>
      <c r="S196" s="3">
        <f t="shared" si="66"/>
        <v>-1</v>
      </c>
      <c r="T196" s="3">
        <f>IF(T$3=0,0,INDEX(Sheet1!RawDataCols,$C196,T$5)*$R196)</f>
        <v>0</v>
      </c>
      <c r="U196" s="3">
        <f>IF(U$3=0,0,INDEX(Sheet1!RawDataCols,$C196,U$5)*$R196)</f>
        <v>0</v>
      </c>
      <c r="V196" s="3">
        <f>IF(V$3=0,0,INDEX(Sheet1!RawDataCols,$C196,V$5)*$R196)</f>
        <v>0</v>
      </c>
      <c r="W196" s="3">
        <f>IF(W$3=0,0,INDEX(Sheet1!RawDataCols,$C196,W$5)*$R196)</f>
        <v>0</v>
      </c>
      <c r="X196" s="3">
        <f>IF(X$3=0,0,INDEX(Sheet1!RawDataCols,$C196,X$5)*$R196)</f>
        <v>0</v>
      </c>
      <c r="Y196" s="3">
        <f>IF(Y$3=0,0,INDEX(Sheet1!RawDataCols,$C196,Y$5)*$R196)</f>
        <v>0</v>
      </c>
      <c r="Z196" s="3">
        <f>IF(Z$3=0,0,INDEX(Sheet1!RawDataCols,$C196,Z$5)*$R196)</f>
        <v>0</v>
      </c>
      <c r="AA196" s="3">
        <f>IF(AA$3=0,0,INDEX(Sheet1!RawDataCols,$C196,AA$5)*$R196)</f>
        <v>0</v>
      </c>
      <c r="AB196" s="3">
        <f>IF(AB$3=0,0,INDEX(Sheet1!RawDataCols,$C196,AB$5)*$R196)</f>
        <v>0</v>
      </c>
      <c r="AC196" s="3">
        <f>IF(AC$3=0,0,INDEX(Sheet1!RawDataCols,$C196,AC$5)*$R196)</f>
        <v>0</v>
      </c>
      <c r="AD196" s="3">
        <f>IF(AD$3=0,0,INDEX(Sheet1!RawDataCols,$C196,AD$5)*$R196)</f>
        <v>0</v>
      </c>
      <c r="AE196" s="3">
        <f>IF(AE$3=0,0,INDEX(Sheet1!RawDataCols,$C196,AE$5)*$R196)</f>
        <v>0</v>
      </c>
      <c r="AF196" s="3">
        <f>IF(AF$3=0,0,INDEX(Sheet1!RawDataCols,$C196,AF$5)*$R196)</f>
        <v>0</v>
      </c>
      <c r="AG196" s="3">
        <f>IF(AG$3=0,0,INDEX(Sheet1!RawDataCols,$C196,AG$5)*$R196)</f>
        <v>0</v>
      </c>
      <c r="AH196" s="3">
        <f>IF(AH$3=0,0,INDEX(Sheet1!RawDataCols,$C196,AH$5)*$R196)</f>
        <v>0</v>
      </c>
      <c r="AI196" s="3">
        <f>IF(AI$3=0,0,INDEX(Sheet1!RawDataCols,$C196,AI$5)*$R196)</f>
        <v>0</v>
      </c>
      <c r="AJ196" s="3">
        <f>IF(AJ$3=0,0,INDEX(Sheet1!RawDataCols,$C196,AJ$5)*$R196)</f>
        <v>0</v>
      </c>
      <c r="AK196" s="3">
        <f>IF(AK$3=0,0,INDEX(Sheet1!RawDataCols,$C196,AK$5)*$R196)</f>
        <v>0</v>
      </c>
      <c r="AL196" s="3">
        <f>IF(AL$3=0,0,INDEX(Sheet1!RawDataCols,$C196,AL$5)*$R196)</f>
        <v>0</v>
      </c>
      <c r="AM196" s="3">
        <f>IF(AM$3=0,0,INDEX(Sheet1!RawDataCols,$C196,AM$5)*$R196)</f>
        <v>0</v>
      </c>
      <c r="AN196" s="3">
        <f>IF(AN$3=0,0,INDEX(Sheet1!RawDataCols,$C196,AN$5)*$R196)</f>
        <v>0</v>
      </c>
      <c r="AO196" s="3">
        <f>IF(AO$3=0,0,INDEX(Sheet1!RawDataCols,$C196,AO$5)*$R196)</f>
        <v>0</v>
      </c>
      <c r="AP196" s="3">
        <f>IF(AP$3=0,0,INDEX(Sheet1!RawDataCols,$C196,AP$5)*$R196)</f>
        <v>0</v>
      </c>
      <c r="AQ196" s="3">
        <f>IF(AQ$3=0,0,INDEX(Sheet1!RawDataCols,$C196,AQ$5)*$R196)</f>
        <v>0</v>
      </c>
      <c r="AR196" s="3">
        <f>IF(AR$3=0,0,INDEX(Sheet1!RawDataCols,$C196,AR$5)*$R196)</f>
        <v>0</v>
      </c>
      <c r="AS196" s="3">
        <f>IF(AS$3=0,0,INDEX(Sheet1!RawDataCols,$C196,AS$5)*$R196)</f>
        <v>0</v>
      </c>
      <c r="AT196" s="3">
        <f>IF(AT$3=0,0,INDEX(Sheet1!RawDataCols,$C196,AT$5)*$R196)</f>
        <v>0</v>
      </c>
      <c r="AU196" s="3">
        <f>IF(AU$3=0,0,INDEX(Sheet1!RawDataCols,$C196,AU$5)*$R196)</f>
        <v>0</v>
      </c>
      <c r="AV196" s="3">
        <f>IF(AV$3=0,0,INDEX(Sheet1!RawDataCols,$C196,AV$5)*$R196)</f>
        <v>0</v>
      </c>
      <c r="AW196" s="3">
        <f>IF(AW$3=0,0,INDEX(Sheet1!RawDataCols,$C196,AW$5)*$R196)</f>
        <v>0</v>
      </c>
      <c r="AX196" s="3">
        <f>IF(AX$3=0,0,INDEX(Sheet1!RawDataCols,$C196,AX$5)*$R196)</f>
        <v>0</v>
      </c>
      <c r="AY196" s="3">
        <f>IF(AY$3=0,0,INDEX(Sheet1!RawDataCols,$C196,AY$5)*$R196)</f>
        <v>0</v>
      </c>
      <c r="AZ196" s="3">
        <f>IF(AZ$3=0,0,INDEX(Sheet1!RawDataCols,$C196,AZ$5)*$R196)</f>
        <v>0</v>
      </c>
      <c r="BA196" s="3">
        <f>IF(BA$3=0,0,INDEX(Sheet1!RawDataCols,$C196,BA$5)*$R196)</f>
        <v>0</v>
      </c>
      <c r="BB196" s="3">
        <f>IF(BB$3=0,0,INDEX(Sheet1!RawDataCols,$C196,BB$5)*$R196)</f>
        <v>0</v>
      </c>
      <c r="BC196" s="3">
        <f>IF(BC$3=0,0,INDEX(Sheet1!RawDataCols,$C196,BC$5)*$R196)</f>
        <v>0</v>
      </c>
      <c r="BD196" s="3">
        <f>IF(BD$3=0,0,INDEX(Sheet1!RawDataCols,$C196,BD$5)*$R196)</f>
        <v>0</v>
      </c>
      <c r="BE196" s="3">
        <f>IF(BE$3=0,0,INDEX(Sheet1!RawDataCols,$C196,BE$5)*$R196)</f>
        <v>0</v>
      </c>
      <c r="BF196" s="3">
        <f>IF(BF$3=0,0,INDEX(Sheet1!RawDataCols,$C196,BF$5)*$R196)</f>
        <v>0</v>
      </c>
      <c r="BG196" s="179">
        <f>IF(BG$3=0,0,INDEX(Sheet1!RawDataCols,$C196,BG$5)*$R196)</f>
        <v>0</v>
      </c>
      <c r="BH196" s="33">
        <f t="shared" si="67"/>
        <v>0</v>
      </c>
      <c r="BI196" s="33">
        <f t="shared" si="68"/>
        <v>0</v>
      </c>
      <c r="BJ196" s="33">
        <f t="shared" si="69"/>
        <v>0</v>
      </c>
      <c r="BK196" s="3">
        <f>IF(BK$3=0,0,INDEX(Sheet1!RawDataCols,$C196,BK$5)*$R196)</f>
        <v>0</v>
      </c>
      <c r="BL196" s="3">
        <f>IF(BL$3=0,0,INDEX(Sheet1!RawDataCols,$C196,BL$5)*$R196)</f>
        <v>0</v>
      </c>
      <c r="BM196" s="3">
        <f>IF(BM$3=0,0,INDEX(Sheet1!RawDataCols,$C196,BM$5)*$R196)</f>
        <v>0</v>
      </c>
      <c r="BN196" s="3">
        <f>IF(BN$3=0,0,INDEX(Sheet1!RawDataCols,$C196,BN$5)*$R196)</f>
        <v>0</v>
      </c>
      <c r="BO196" s="3">
        <f>IF(BO$3=0,0,INDEX(Sheet1!RawDataCols,$C196,BO$5)*$R196)</f>
        <v>84.615384000000006</v>
      </c>
      <c r="BP196" s="3">
        <f>IF(BP$3=0,0,INDEX(Sheet1!RawDataCols,$C196,BP$5)*$R196)</f>
        <v>0</v>
      </c>
      <c r="BQ196" s="3">
        <f t="shared" si="70"/>
        <v>0</v>
      </c>
      <c r="BR196" s="3">
        <f t="shared" si="71"/>
        <v>0</v>
      </c>
      <c r="BS196" s="3">
        <f t="shared" si="72"/>
        <v>0</v>
      </c>
      <c r="BT196" s="3">
        <f t="shared" si="73"/>
        <v>0</v>
      </c>
      <c r="BU196" s="3" t="str">
        <f>INDEX(Sheet1!$BS$2:$BS$1000,MATCH($A196,Sheet1!$A$2:$A$1000,0))</f>
        <v>04</v>
      </c>
      <c r="BV196" s="3">
        <f>INDEX(Sheet1!$BT$2:$BT$1000,MATCH($A196,Sheet1!$A$2:$A$1000,0))</f>
        <v>0</v>
      </c>
    </row>
    <row r="197" spans="1:74" x14ac:dyDescent="0.2">
      <c r="A197" s="248" t="s">
        <v>788</v>
      </c>
      <c r="B197" s="3">
        <f>MATCH($A197,Sheet1!ACCOUNTNO,0)</f>
        <v>81</v>
      </c>
      <c r="C197" s="3">
        <f t="shared" si="64"/>
        <v>81</v>
      </c>
      <c r="D197" s="3" t="str">
        <f>IF(D$3=0,0,INDEX(Sheet1!RawDataCols,$C197,D$5))</f>
        <v>14280D02</v>
      </c>
      <c r="E197" s="3" t="str">
        <f>IF(E$3=0,0,INDEX(Sheet1!RawDataCols,$C197,E$5))</f>
        <v xml:space="preserve">14280          </v>
      </c>
      <c r="F197" s="3" t="str">
        <f>IF(F$3=0,0,INDEX(Sheet1!RawDataCols,$C197,F$5))</f>
        <v xml:space="preserve">D02            </v>
      </c>
      <c r="G197" s="3" t="str">
        <f>IF(G$3=0,0,INDEX(Sheet1!RawDataCols,$C197,G$5))</f>
        <v xml:space="preserve">               </v>
      </c>
      <c r="H197" s="3" t="str">
        <f>IF(H$3=0,0,INDEX(Sheet1!RawDataCols,$C197,H$5))</f>
        <v xml:space="preserve">               </v>
      </c>
      <c r="I197" s="3" t="str">
        <f>IF(I$3=0,0,INDEX(Sheet1!RawDataCols,$C197,I$5))</f>
        <v xml:space="preserve">               </v>
      </c>
      <c r="J197" s="3" t="str">
        <f>IF(J$3=0,0,INDEX(Sheet1!RawDataCols,$C197,J$5))</f>
        <v xml:space="preserve">               </v>
      </c>
      <c r="K197" s="3" t="str">
        <f>IF(K$3=0,0,INDEX(Sheet1!RawDataCols,$C197,K$5))</f>
        <v xml:space="preserve">               </v>
      </c>
      <c r="L197" s="3" t="str">
        <f>IF(L$3=0,0,INDEX(Sheet1!RawDataCols,$C197,L$5))</f>
        <v xml:space="preserve">               </v>
      </c>
      <c r="M197" s="3" t="str">
        <f>IF(M$3=0,0,INDEX(Sheet1!RawDataCols,$C197,M$5))</f>
        <v xml:space="preserve">F012  </v>
      </c>
      <c r="N197" s="3" t="str">
        <f>IF(N$3=0,0,INDEX(Sheet1!RawDataCols,$C197,N$5))</f>
        <v>Incidental - Hot 100 Wines</v>
      </c>
      <c r="O197" s="3">
        <f>INDEX(Sheet1!RawDataCols,$C197,O$5)</f>
        <v>9</v>
      </c>
      <c r="P197" s="3" t="str">
        <f>INDEX(Sheet1!RawDataCols,$C197,P$5)</f>
        <v>Cost of Sales</v>
      </c>
      <c r="Q197" s="3" t="str">
        <f>IF(Q$3=0,0,INDEX(Sheet1!RawDataCols,$C197,Q$5))</f>
        <v>I</v>
      </c>
      <c r="R197" s="3">
        <f t="shared" si="65"/>
        <v>1</v>
      </c>
      <c r="S197" s="3">
        <f t="shared" si="66"/>
        <v>-1</v>
      </c>
      <c r="T197" s="3">
        <f>IF(T$3=0,0,INDEX(Sheet1!RawDataCols,$C197,T$5)*$R197)</f>
        <v>0</v>
      </c>
      <c r="U197" s="3">
        <f>IF(U$3=0,0,INDEX(Sheet1!RawDataCols,$C197,U$5)*$R197)</f>
        <v>0</v>
      </c>
      <c r="V197" s="3">
        <f>IF(V$3=0,0,INDEX(Sheet1!RawDataCols,$C197,V$5)*$R197)</f>
        <v>0</v>
      </c>
      <c r="W197" s="3">
        <f>IF(W$3=0,0,INDEX(Sheet1!RawDataCols,$C197,W$5)*$R197)</f>
        <v>0</v>
      </c>
      <c r="X197" s="3">
        <f>IF(X$3=0,0,INDEX(Sheet1!RawDataCols,$C197,X$5)*$R197)</f>
        <v>0</v>
      </c>
      <c r="Y197" s="3">
        <f>IF(Y$3=0,0,INDEX(Sheet1!RawDataCols,$C197,Y$5)*$R197)</f>
        <v>0</v>
      </c>
      <c r="Z197" s="3">
        <f>IF(Z$3=0,0,INDEX(Sheet1!RawDataCols,$C197,Z$5)*$R197)</f>
        <v>87.27</v>
      </c>
      <c r="AA197" s="3">
        <f>IF(AA$3=0,0,INDEX(Sheet1!RawDataCols,$C197,AA$5)*$R197)</f>
        <v>0</v>
      </c>
      <c r="AB197" s="3">
        <f>IF(AB$3=0,0,INDEX(Sheet1!RawDataCols,$C197,AB$5)*$R197)</f>
        <v>0</v>
      </c>
      <c r="AC197" s="3">
        <f>IF(AC$3=0,0,INDEX(Sheet1!RawDataCols,$C197,AC$5)*$R197)</f>
        <v>0</v>
      </c>
      <c r="AD197" s="3">
        <f>IF(AD$3=0,0,INDEX(Sheet1!RawDataCols,$C197,AD$5)*$R197)</f>
        <v>0</v>
      </c>
      <c r="AE197" s="3">
        <f>IF(AE$3=0,0,INDEX(Sheet1!RawDataCols,$C197,AE$5)*$R197)</f>
        <v>0</v>
      </c>
      <c r="AF197" s="3">
        <f>IF(AF$3=0,0,INDEX(Sheet1!RawDataCols,$C197,AF$5)*$R197)</f>
        <v>0</v>
      </c>
      <c r="AG197" s="3">
        <f>IF(AG$3=0,0,INDEX(Sheet1!RawDataCols,$C197,AG$5)*$R197)</f>
        <v>0</v>
      </c>
      <c r="AH197" s="3">
        <f>IF(AH$3=0,0,INDEX(Sheet1!RawDataCols,$C197,AH$5)*$R197)</f>
        <v>0</v>
      </c>
      <c r="AI197" s="3">
        <f>IF(AI$3=0,0,INDEX(Sheet1!RawDataCols,$C197,AI$5)*$R197)</f>
        <v>0</v>
      </c>
      <c r="AJ197" s="3">
        <f>IF(AJ$3=0,0,INDEX(Sheet1!RawDataCols,$C197,AJ$5)*$R197)</f>
        <v>0</v>
      </c>
      <c r="AK197" s="3">
        <f>IF(AK$3=0,0,INDEX(Sheet1!RawDataCols,$C197,AK$5)*$R197)</f>
        <v>0</v>
      </c>
      <c r="AL197" s="3">
        <f>IF(AL$3=0,0,INDEX(Sheet1!RawDataCols,$C197,AL$5)*$R197)</f>
        <v>0</v>
      </c>
      <c r="AM197" s="3">
        <f>IF(AM$3=0,0,INDEX(Sheet1!RawDataCols,$C197,AM$5)*$R197)</f>
        <v>0</v>
      </c>
      <c r="AN197" s="3">
        <f>IF(AN$3=0,0,INDEX(Sheet1!RawDataCols,$C197,AN$5)*$R197)</f>
        <v>0</v>
      </c>
      <c r="AO197" s="3">
        <f>IF(AO$3=0,0,INDEX(Sheet1!RawDataCols,$C197,AO$5)*$R197)</f>
        <v>0</v>
      </c>
      <c r="AP197" s="3">
        <f>IF(AP$3=0,0,INDEX(Sheet1!RawDataCols,$C197,AP$5)*$R197)</f>
        <v>0</v>
      </c>
      <c r="AQ197" s="3">
        <f>IF(AQ$3=0,0,INDEX(Sheet1!RawDataCols,$C197,AQ$5)*$R197)</f>
        <v>0</v>
      </c>
      <c r="AR197" s="3">
        <f>IF(AR$3=0,0,INDEX(Sheet1!RawDataCols,$C197,AR$5)*$R197)</f>
        <v>0</v>
      </c>
      <c r="AS197" s="3">
        <f>IF(AS$3=0,0,INDEX(Sheet1!RawDataCols,$C197,AS$5)*$R197)</f>
        <v>301.52</v>
      </c>
      <c r="AT197" s="3">
        <f>IF(AT$3=0,0,INDEX(Sheet1!RawDataCols,$C197,AT$5)*$R197)</f>
        <v>0</v>
      </c>
      <c r="AU197" s="3">
        <f>IF(AU$3=0,0,INDEX(Sheet1!RawDataCols,$C197,AU$5)*$R197)</f>
        <v>0</v>
      </c>
      <c r="AV197" s="3">
        <f>IF(AV$3=0,0,INDEX(Sheet1!RawDataCols,$C197,AV$5)*$R197)</f>
        <v>0</v>
      </c>
      <c r="AW197" s="3">
        <f>IF(AW$3=0,0,INDEX(Sheet1!RawDataCols,$C197,AW$5)*$R197)</f>
        <v>0</v>
      </c>
      <c r="AX197" s="3">
        <f>IF(AX$3=0,0,INDEX(Sheet1!RawDataCols,$C197,AX$5)*$R197)</f>
        <v>0</v>
      </c>
      <c r="AY197" s="3">
        <f>IF(AY$3=0,0,INDEX(Sheet1!RawDataCols,$C197,AY$5)*$R197)</f>
        <v>0</v>
      </c>
      <c r="AZ197" s="3">
        <f>IF(AZ$3=0,0,INDEX(Sheet1!RawDataCols,$C197,AZ$5)*$R197)</f>
        <v>0</v>
      </c>
      <c r="BA197" s="3">
        <f>IF(BA$3=0,0,INDEX(Sheet1!RawDataCols,$C197,BA$5)*$R197)</f>
        <v>0</v>
      </c>
      <c r="BB197" s="3">
        <f>IF(BB$3=0,0,INDEX(Sheet1!RawDataCols,$C197,BB$5)*$R197)</f>
        <v>0</v>
      </c>
      <c r="BC197" s="3">
        <f>IF(BC$3=0,0,INDEX(Sheet1!RawDataCols,$C197,BC$5)*$R197)</f>
        <v>0</v>
      </c>
      <c r="BD197" s="3">
        <f>IF(BD$3=0,0,INDEX(Sheet1!RawDataCols,$C197,BD$5)*$R197)</f>
        <v>3482.93</v>
      </c>
      <c r="BE197" s="3">
        <f>IF(BE$3=0,0,INDEX(Sheet1!RawDataCols,$C197,BE$5)*$R197)</f>
        <v>0</v>
      </c>
      <c r="BF197" s="3">
        <f>IF(BF$3=0,0,INDEX(Sheet1!RawDataCols,$C197,BF$5)*$R197)</f>
        <v>0</v>
      </c>
      <c r="BG197" s="179">
        <f>IF(BG$3=0,0,INDEX(Sheet1!RawDataCols,$C197,BG$5)*$R197)</f>
        <v>3482.93</v>
      </c>
      <c r="BH197" s="33">
        <f t="shared" si="67"/>
        <v>301.52</v>
      </c>
      <c r="BI197" s="33">
        <f t="shared" si="68"/>
        <v>0</v>
      </c>
      <c r="BJ197" s="33">
        <f t="shared" si="69"/>
        <v>3570.2</v>
      </c>
      <c r="BK197" s="3">
        <f>IF(BK$3=0,0,INDEX(Sheet1!RawDataCols,$C197,BK$5)*$R197)</f>
        <v>0</v>
      </c>
      <c r="BL197" s="3">
        <f>IF(BL$3=0,0,INDEX(Sheet1!RawDataCols,$C197,BL$5)*$R197)</f>
        <v>456.70692300000002</v>
      </c>
      <c r="BM197" s="3">
        <f>IF(BM$3=0,0,INDEX(Sheet1!RawDataCols,$C197,BM$5)*$R197)</f>
        <v>206.298461</v>
      </c>
      <c r="BN197" s="3">
        <f>IF(BN$3=0,0,INDEX(Sheet1!RawDataCols,$C197,BN$5)*$R197)</f>
        <v>599.99230699999998</v>
      </c>
      <c r="BO197" s="3">
        <f>IF(BO$3=0,0,INDEX(Sheet1!RawDataCols,$C197,BO$5)*$R197)</f>
        <v>23.855384000000001</v>
      </c>
      <c r="BP197" s="3">
        <f>IF(BP$3=0,0,INDEX(Sheet1!RawDataCols,$C197,BP$5)*$R197)</f>
        <v>5849.92</v>
      </c>
      <c r="BQ197" s="3">
        <f t="shared" si="70"/>
        <v>0</v>
      </c>
      <c r="BR197" s="3">
        <f t="shared" si="71"/>
        <v>0</v>
      </c>
      <c r="BS197" s="3">
        <f t="shared" si="72"/>
        <v>301.52</v>
      </c>
      <c r="BT197" s="3">
        <f t="shared" si="73"/>
        <v>301.52</v>
      </c>
      <c r="BU197" s="3" t="str">
        <f>INDEX(Sheet1!$BS$2:$BS$1000,MATCH($A197,Sheet1!$A$2:$A$1000,0))</f>
        <v>04</v>
      </c>
      <c r="BV197" s="3">
        <f>INDEX(Sheet1!$BT$2:$BT$1000,MATCH($A197,Sheet1!$A$2:$A$1000,0))</f>
        <v>301.52</v>
      </c>
    </row>
    <row r="198" spans="1:74" x14ac:dyDescent="0.2">
      <c r="A198" s="248" t="s">
        <v>789</v>
      </c>
      <c r="B198" s="3">
        <f>MATCH($A198,Sheet1!ACCOUNTNO,0)</f>
        <v>83</v>
      </c>
      <c r="C198" s="3">
        <f t="shared" si="64"/>
        <v>83</v>
      </c>
      <c r="D198" s="3" t="str">
        <f>IF(D$3=0,0,INDEX(Sheet1!RawDataCols,$C198,D$5))</f>
        <v>14280D05</v>
      </c>
      <c r="E198" s="3" t="str">
        <f>IF(E$3=0,0,INDEX(Sheet1!RawDataCols,$C198,E$5))</f>
        <v xml:space="preserve">14280          </v>
      </c>
      <c r="F198" s="3" t="str">
        <f>IF(F$3=0,0,INDEX(Sheet1!RawDataCols,$C198,F$5))</f>
        <v xml:space="preserve">D05            </v>
      </c>
      <c r="G198" s="3" t="str">
        <f>IF(G$3=0,0,INDEX(Sheet1!RawDataCols,$C198,G$5))</f>
        <v xml:space="preserve">               </v>
      </c>
      <c r="H198" s="3" t="str">
        <f>IF(H$3=0,0,INDEX(Sheet1!RawDataCols,$C198,H$5))</f>
        <v xml:space="preserve">               </v>
      </c>
      <c r="I198" s="3" t="str">
        <f>IF(I$3=0,0,INDEX(Sheet1!RawDataCols,$C198,I$5))</f>
        <v xml:space="preserve">               </v>
      </c>
      <c r="J198" s="3" t="str">
        <f>IF(J$3=0,0,INDEX(Sheet1!RawDataCols,$C198,J$5))</f>
        <v xml:space="preserve">               </v>
      </c>
      <c r="K198" s="3" t="str">
        <f>IF(K$3=0,0,INDEX(Sheet1!RawDataCols,$C198,K$5))</f>
        <v xml:space="preserve">               </v>
      </c>
      <c r="L198" s="3" t="str">
        <f>IF(L$3=0,0,INDEX(Sheet1!RawDataCols,$C198,L$5))</f>
        <v xml:space="preserve">               </v>
      </c>
      <c r="M198" s="3" t="str">
        <f>IF(M$3=0,0,INDEX(Sheet1!RawDataCols,$C198,M$5))</f>
        <v xml:space="preserve">F012  </v>
      </c>
      <c r="N198" s="3" t="str">
        <f>IF(N$3=0,0,INDEX(Sheet1!RawDataCols,$C198,N$5))</f>
        <v>Printing-Luxury Magazine</v>
      </c>
      <c r="O198" s="3">
        <f>INDEX(Sheet1!RawDataCols,$C198,O$5)</f>
        <v>9</v>
      </c>
      <c r="P198" s="3" t="str">
        <f>INDEX(Sheet1!RawDataCols,$C198,P$5)</f>
        <v>Cost of Sales</v>
      </c>
      <c r="Q198" s="3" t="str">
        <f>IF(Q$3=0,0,INDEX(Sheet1!RawDataCols,$C198,Q$5))</f>
        <v>I</v>
      </c>
      <c r="R198" s="3">
        <f t="shared" si="65"/>
        <v>1</v>
      </c>
      <c r="S198" s="3">
        <f t="shared" si="66"/>
        <v>-1</v>
      </c>
      <c r="T198" s="3">
        <f>IF(T$3=0,0,INDEX(Sheet1!RawDataCols,$C198,T$5)*$R198)</f>
        <v>0</v>
      </c>
      <c r="U198" s="3">
        <f>IF(U$3=0,0,INDEX(Sheet1!RawDataCols,$C198,U$5)*$R198)</f>
        <v>0</v>
      </c>
      <c r="V198" s="3">
        <f>IF(V$3=0,0,INDEX(Sheet1!RawDataCols,$C198,V$5)*$R198)</f>
        <v>0</v>
      </c>
      <c r="W198" s="3">
        <f>IF(W$3=0,0,INDEX(Sheet1!RawDataCols,$C198,W$5)*$R198)</f>
        <v>0</v>
      </c>
      <c r="X198" s="3">
        <f>IF(X$3=0,0,INDEX(Sheet1!RawDataCols,$C198,X$5)*$R198)</f>
        <v>0</v>
      </c>
      <c r="Y198" s="3">
        <f>IF(Y$3=0,0,INDEX(Sheet1!RawDataCols,$C198,Y$5)*$R198)</f>
        <v>0</v>
      </c>
      <c r="Z198" s="3">
        <f>IF(Z$3=0,0,INDEX(Sheet1!RawDataCols,$C198,Z$5)*$R198)</f>
        <v>0</v>
      </c>
      <c r="AA198" s="3">
        <f>IF(AA$3=0,0,INDEX(Sheet1!RawDataCols,$C198,AA$5)*$R198)</f>
        <v>0</v>
      </c>
      <c r="AB198" s="3">
        <f>IF(AB$3=0,0,INDEX(Sheet1!RawDataCols,$C198,AB$5)*$R198)</f>
        <v>0</v>
      </c>
      <c r="AC198" s="3">
        <f>IF(AC$3=0,0,INDEX(Sheet1!RawDataCols,$C198,AC$5)*$R198)</f>
        <v>0</v>
      </c>
      <c r="AD198" s="3">
        <f>IF(AD$3=0,0,INDEX(Sheet1!RawDataCols,$C198,AD$5)*$R198)</f>
        <v>0</v>
      </c>
      <c r="AE198" s="3">
        <f>IF(AE$3=0,0,INDEX(Sheet1!RawDataCols,$C198,AE$5)*$R198)</f>
        <v>0</v>
      </c>
      <c r="AF198" s="3">
        <f>IF(AF$3=0,0,INDEX(Sheet1!RawDataCols,$C198,AF$5)*$R198)</f>
        <v>0</v>
      </c>
      <c r="AG198" s="3">
        <f>IF(AG$3=0,0,INDEX(Sheet1!RawDataCols,$C198,AG$5)*$R198)</f>
        <v>0</v>
      </c>
      <c r="AH198" s="3">
        <f>IF(AH$3=0,0,INDEX(Sheet1!RawDataCols,$C198,AH$5)*$R198)</f>
        <v>0</v>
      </c>
      <c r="AI198" s="3">
        <f>IF(AI$3=0,0,INDEX(Sheet1!RawDataCols,$C198,AI$5)*$R198)</f>
        <v>0</v>
      </c>
      <c r="AJ198" s="3">
        <f>IF(AJ$3=0,0,INDEX(Sheet1!RawDataCols,$C198,AJ$5)*$R198)</f>
        <v>0</v>
      </c>
      <c r="AK198" s="3">
        <f>IF(AK$3=0,0,INDEX(Sheet1!RawDataCols,$C198,AK$5)*$R198)</f>
        <v>0</v>
      </c>
      <c r="AL198" s="3">
        <f>IF(AL$3=0,0,INDEX(Sheet1!RawDataCols,$C198,AL$5)*$R198)</f>
        <v>0</v>
      </c>
      <c r="AM198" s="3">
        <f>IF(AM$3=0,0,INDEX(Sheet1!RawDataCols,$C198,AM$5)*$R198)</f>
        <v>0</v>
      </c>
      <c r="AN198" s="3">
        <f>IF(AN$3=0,0,INDEX(Sheet1!RawDataCols,$C198,AN$5)*$R198)</f>
        <v>0</v>
      </c>
      <c r="AO198" s="3">
        <f>IF(AO$3=0,0,INDEX(Sheet1!RawDataCols,$C198,AO$5)*$R198)</f>
        <v>0</v>
      </c>
      <c r="AP198" s="3">
        <f>IF(AP$3=0,0,INDEX(Sheet1!RawDataCols,$C198,AP$5)*$R198)</f>
        <v>0</v>
      </c>
      <c r="AQ198" s="3">
        <f>IF(AQ$3=0,0,INDEX(Sheet1!RawDataCols,$C198,AQ$5)*$R198)</f>
        <v>0</v>
      </c>
      <c r="AR198" s="3">
        <f>IF(AR$3=0,0,INDEX(Sheet1!RawDataCols,$C198,AR$5)*$R198)</f>
        <v>0</v>
      </c>
      <c r="AS198" s="3">
        <f>IF(AS$3=0,0,INDEX(Sheet1!RawDataCols,$C198,AS$5)*$R198)</f>
        <v>0</v>
      </c>
      <c r="AT198" s="3">
        <f>IF(AT$3=0,0,INDEX(Sheet1!RawDataCols,$C198,AT$5)*$R198)</f>
        <v>0</v>
      </c>
      <c r="AU198" s="3">
        <f>IF(AU$3=0,0,INDEX(Sheet1!RawDataCols,$C198,AU$5)*$R198)</f>
        <v>0</v>
      </c>
      <c r="AV198" s="3">
        <f>IF(AV$3=0,0,INDEX(Sheet1!RawDataCols,$C198,AV$5)*$R198)</f>
        <v>0</v>
      </c>
      <c r="AW198" s="3">
        <f>IF(AW$3=0,0,INDEX(Sheet1!RawDataCols,$C198,AW$5)*$R198)</f>
        <v>0</v>
      </c>
      <c r="AX198" s="3">
        <f>IF(AX$3=0,0,INDEX(Sheet1!RawDataCols,$C198,AX$5)*$R198)</f>
        <v>0</v>
      </c>
      <c r="AY198" s="3">
        <f>IF(AY$3=0,0,INDEX(Sheet1!RawDataCols,$C198,AY$5)*$R198)</f>
        <v>0</v>
      </c>
      <c r="AZ198" s="3">
        <f>IF(AZ$3=0,0,INDEX(Sheet1!RawDataCols,$C198,AZ$5)*$R198)</f>
        <v>0</v>
      </c>
      <c r="BA198" s="3">
        <f>IF(BA$3=0,0,INDEX(Sheet1!RawDataCols,$C198,BA$5)*$R198)</f>
        <v>0</v>
      </c>
      <c r="BB198" s="3">
        <f>IF(BB$3=0,0,INDEX(Sheet1!RawDataCols,$C198,BB$5)*$R198)</f>
        <v>0</v>
      </c>
      <c r="BC198" s="3">
        <f>IF(BC$3=0,0,INDEX(Sheet1!RawDataCols,$C198,BC$5)*$R198)</f>
        <v>0</v>
      </c>
      <c r="BD198" s="3">
        <f>IF(BD$3=0,0,INDEX(Sheet1!RawDataCols,$C198,BD$5)*$R198)</f>
        <v>0</v>
      </c>
      <c r="BE198" s="3">
        <f>IF(BE$3=0,0,INDEX(Sheet1!RawDataCols,$C198,BE$5)*$R198)</f>
        <v>0</v>
      </c>
      <c r="BF198" s="3">
        <f>IF(BF$3=0,0,INDEX(Sheet1!RawDataCols,$C198,BF$5)*$R198)</f>
        <v>0</v>
      </c>
      <c r="BG198" s="179">
        <f>IF(BG$3=0,0,INDEX(Sheet1!RawDataCols,$C198,BG$5)*$R198)</f>
        <v>0</v>
      </c>
      <c r="BH198" s="33">
        <f t="shared" si="67"/>
        <v>0</v>
      </c>
      <c r="BI198" s="33">
        <f t="shared" si="68"/>
        <v>0</v>
      </c>
      <c r="BJ198" s="33">
        <f t="shared" si="69"/>
        <v>0</v>
      </c>
      <c r="BK198" s="3">
        <f>IF(BK$3=0,0,INDEX(Sheet1!RawDataCols,$C198,BK$5)*$R198)</f>
        <v>0</v>
      </c>
      <c r="BL198" s="3">
        <f>IF(BL$3=0,0,INDEX(Sheet1!RawDataCols,$C198,BL$5)*$R198)</f>
        <v>0</v>
      </c>
      <c r="BM198" s="3">
        <f>IF(BM$3=0,0,INDEX(Sheet1!RawDataCols,$C198,BM$5)*$R198)</f>
        <v>800.76922999999999</v>
      </c>
      <c r="BN198" s="3">
        <f>IF(BN$3=0,0,INDEX(Sheet1!RawDataCols,$C198,BN$5)*$R198)</f>
        <v>0</v>
      </c>
      <c r="BO198" s="3">
        <f>IF(BO$3=0,0,INDEX(Sheet1!RawDataCols,$C198,BO$5)*$R198)</f>
        <v>1023.846153</v>
      </c>
      <c r="BP198" s="3">
        <f>IF(BP$3=0,0,INDEX(Sheet1!RawDataCols,$C198,BP$5)*$R198)</f>
        <v>0</v>
      </c>
      <c r="BQ198" s="3">
        <f t="shared" si="70"/>
        <v>0</v>
      </c>
      <c r="BR198" s="3">
        <f t="shared" si="71"/>
        <v>0</v>
      </c>
      <c r="BS198" s="3">
        <f t="shared" si="72"/>
        <v>0</v>
      </c>
      <c r="BT198" s="3">
        <f t="shared" si="73"/>
        <v>0</v>
      </c>
      <c r="BU198" s="3" t="str">
        <f>INDEX(Sheet1!$BS$2:$BS$1000,MATCH($A198,Sheet1!$A$2:$A$1000,0))</f>
        <v>04</v>
      </c>
      <c r="BV198" s="3">
        <f>INDEX(Sheet1!$BT$2:$BT$1000,MATCH($A198,Sheet1!$A$2:$A$1000,0))</f>
        <v>0</v>
      </c>
    </row>
    <row r="199" spans="1:74" x14ac:dyDescent="0.2">
      <c r="A199" s="248" t="s">
        <v>790</v>
      </c>
      <c r="B199" s="3">
        <f>MATCH($A199,Sheet1!ACCOUNTNO,0)</f>
        <v>84</v>
      </c>
      <c r="C199" s="3">
        <f t="shared" si="64"/>
        <v>84</v>
      </c>
      <c r="D199" s="3" t="str">
        <f>IF(D$3=0,0,INDEX(Sheet1!RawDataCols,$C199,D$5))</f>
        <v>14290D02</v>
      </c>
      <c r="E199" s="3" t="str">
        <f>IF(E$3=0,0,INDEX(Sheet1!RawDataCols,$C199,E$5))</f>
        <v xml:space="preserve">14290          </v>
      </c>
      <c r="F199" s="3" t="str">
        <f>IF(F$3=0,0,INDEX(Sheet1!RawDataCols,$C199,F$5))</f>
        <v xml:space="preserve">D02            </v>
      </c>
      <c r="G199" s="3" t="str">
        <f>IF(G$3=0,0,INDEX(Sheet1!RawDataCols,$C199,G$5))</f>
        <v xml:space="preserve">               </v>
      </c>
      <c r="H199" s="3" t="str">
        <f>IF(H$3=0,0,INDEX(Sheet1!RawDataCols,$C199,H$5))</f>
        <v xml:space="preserve">               </v>
      </c>
      <c r="I199" s="3" t="str">
        <f>IF(I$3=0,0,INDEX(Sheet1!RawDataCols,$C199,I$5))</f>
        <v xml:space="preserve">               </v>
      </c>
      <c r="J199" s="3" t="str">
        <f>IF(J$3=0,0,INDEX(Sheet1!RawDataCols,$C199,J$5))</f>
        <v xml:space="preserve">               </v>
      </c>
      <c r="K199" s="3" t="str">
        <f>IF(K$3=0,0,INDEX(Sheet1!RawDataCols,$C199,K$5))</f>
        <v xml:space="preserve">               </v>
      </c>
      <c r="L199" s="3" t="str">
        <f>IF(L$3=0,0,INDEX(Sheet1!RawDataCols,$C199,L$5))</f>
        <v xml:space="preserve">               </v>
      </c>
      <c r="M199" s="3" t="str">
        <f>IF(M$3=0,0,INDEX(Sheet1!RawDataCols,$C199,M$5))</f>
        <v xml:space="preserve">F012  </v>
      </c>
      <c r="N199" s="3" t="str">
        <f>IF(N$3=0,0,INDEX(Sheet1!RawDataCols,$C199,N$5))</f>
        <v>IT - Online Entry Fees - Hot 100 Wines</v>
      </c>
      <c r="O199" s="3">
        <f>INDEX(Sheet1!RawDataCols,$C199,O$5)</f>
        <v>9</v>
      </c>
      <c r="P199" s="3" t="str">
        <f>INDEX(Sheet1!RawDataCols,$C199,P$5)</f>
        <v>Cost of Sales</v>
      </c>
      <c r="Q199" s="3" t="str">
        <f>IF(Q$3=0,0,INDEX(Sheet1!RawDataCols,$C199,Q$5))</f>
        <v>I</v>
      </c>
      <c r="R199" s="3">
        <f t="shared" si="65"/>
        <v>1</v>
      </c>
      <c r="S199" s="3">
        <f t="shared" si="66"/>
        <v>-1</v>
      </c>
      <c r="T199" s="3">
        <f>IF(T$3=0,0,INDEX(Sheet1!RawDataCols,$C199,T$5)*$R199)</f>
        <v>0</v>
      </c>
      <c r="U199" s="3">
        <f>IF(U$3=0,0,INDEX(Sheet1!RawDataCols,$C199,U$5)*$R199)</f>
        <v>0</v>
      </c>
      <c r="V199" s="3">
        <f>IF(V$3=0,0,INDEX(Sheet1!RawDataCols,$C199,V$5)*$R199)</f>
        <v>0</v>
      </c>
      <c r="W199" s="3">
        <f>IF(W$3=0,0,INDEX(Sheet1!RawDataCols,$C199,W$5)*$R199)</f>
        <v>0</v>
      </c>
      <c r="X199" s="3">
        <f>IF(X$3=0,0,INDEX(Sheet1!RawDataCols,$C199,X$5)*$R199)</f>
        <v>0</v>
      </c>
      <c r="Y199" s="3">
        <f>IF(Y$3=0,0,INDEX(Sheet1!RawDataCols,$C199,Y$5)*$R199)</f>
        <v>0</v>
      </c>
      <c r="Z199" s="3">
        <f>IF(Z$3=0,0,INDEX(Sheet1!RawDataCols,$C199,Z$5)*$R199)</f>
        <v>0</v>
      </c>
      <c r="AA199" s="3">
        <f>IF(AA$3=0,0,INDEX(Sheet1!RawDataCols,$C199,AA$5)*$R199)</f>
        <v>0</v>
      </c>
      <c r="AB199" s="3">
        <f>IF(AB$3=0,0,INDEX(Sheet1!RawDataCols,$C199,AB$5)*$R199)</f>
        <v>0</v>
      </c>
      <c r="AC199" s="3">
        <f>IF(AC$3=0,0,INDEX(Sheet1!RawDataCols,$C199,AC$5)*$R199)</f>
        <v>0</v>
      </c>
      <c r="AD199" s="3">
        <f>IF(AD$3=0,0,INDEX(Sheet1!RawDataCols,$C199,AD$5)*$R199)</f>
        <v>0</v>
      </c>
      <c r="AE199" s="3">
        <f>IF(AE$3=0,0,INDEX(Sheet1!RawDataCols,$C199,AE$5)*$R199)</f>
        <v>0</v>
      </c>
      <c r="AF199" s="3">
        <f>IF(AF$3=0,0,INDEX(Sheet1!RawDataCols,$C199,AF$5)*$R199)</f>
        <v>0</v>
      </c>
      <c r="AG199" s="3">
        <f>IF(AG$3=0,0,INDEX(Sheet1!RawDataCols,$C199,AG$5)*$R199)</f>
        <v>0</v>
      </c>
      <c r="AH199" s="3">
        <f>IF(AH$3=0,0,INDEX(Sheet1!RawDataCols,$C199,AH$5)*$R199)</f>
        <v>0</v>
      </c>
      <c r="AI199" s="3">
        <f>IF(AI$3=0,0,INDEX(Sheet1!RawDataCols,$C199,AI$5)*$R199)</f>
        <v>0</v>
      </c>
      <c r="AJ199" s="3">
        <f>IF(AJ$3=0,0,INDEX(Sheet1!RawDataCols,$C199,AJ$5)*$R199)</f>
        <v>0</v>
      </c>
      <c r="AK199" s="3">
        <f>IF(AK$3=0,0,INDEX(Sheet1!RawDataCols,$C199,AK$5)*$R199)</f>
        <v>0</v>
      </c>
      <c r="AL199" s="3">
        <f>IF(AL$3=0,0,INDEX(Sheet1!RawDataCols,$C199,AL$5)*$R199)</f>
        <v>0</v>
      </c>
      <c r="AM199" s="3">
        <f>IF(AM$3=0,0,INDEX(Sheet1!RawDataCols,$C199,AM$5)*$R199)</f>
        <v>0</v>
      </c>
      <c r="AN199" s="3">
        <f>IF(AN$3=0,0,INDEX(Sheet1!RawDataCols,$C199,AN$5)*$R199)</f>
        <v>0</v>
      </c>
      <c r="AO199" s="3">
        <f>IF(AO$3=0,0,INDEX(Sheet1!RawDataCols,$C199,AO$5)*$R199)</f>
        <v>0</v>
      </c>
      <c r="AP199" s="3">
        <f>IF(AP$3=0,0,INDEX(Sheet1!RawDataCols,$C199,AP$5)*$R199)</f>
        <v>0</v>
      </c>
      <c r="AQ199" s="3">
        <f>IF(AQ$3=0,0,INDEX(Sheet1!RawDataCols,$C199,AQ$5)*$R199)</f>
        <v>0</v>
      </c>
      <c r="AR199" s="3">
        <f>IF(AR$3=0,0,INDEX(Sheet1!RawDataCols,$C199,AR$5)*$R199)</f>
        <v>0</v>
      </c>
      <c r="AS199" s="3">
        <f>IF(AS$3=0,0,INDEX(Sheet1!RawDataCols,$C199,AS$5)*$R199)</f>
        <v>0</v>
      </c>
      <c r="AT199" s="3">
        <f>IF(AT$3=0,0,INDEX(Sheet1!RawDataCols,$C199,AT$5)*$R199)</f>
        <v>0</v>
      </c>
      <c r="AU199" s="3">
        <f>IF(AU$3=0,0,INDEX(Sheet1!RawDataCols,$C199,AU$5)*$R199)</f>
        <v>0</v>
      </c>
      <c r="AV199" s="3">
        <f>IF(AV$3=0,0,INDEX(Sheet1!RawDataCols,$C199,AV$5)*$R199)</f>
        <v>0</v>
      </c>
      <c r="AW199" s="3">
        <f>IF(AW$3=0,0,INDEX(Sheet1!RawDataCols,$C199,AW$5)*$R199)</f>
        <v>0</v>
      </c>
      <c r="AX199" s="3">
        <f>IF(AX$3=0,0,INDEX(Sheet1!RawDataCols,$C199,AX$5)*$R199)</f>
        <v>0</v>
      </c>
      <c r="AY199" s="3">
        <f>IF(AY$3=0,0,INDEX(Sheet1!RawDataCols,$C199,AY$5)*$R199)</f>
        <v>0</v>
      </c>
      <c r="AZ199" s="3">
        <f>IF(AZ$3=0,0,INDEX(Sheet1!RawDataCols,$C199,AZ$5)*$R199)</f>
        <v>0</v>
      </c>
      <c r="BA199" s="3">
        <f>IF(BA$3=0,0,INDEX(Sheet1!RawDataCols,$C199,BA$5)*$R199)</f>
        <v>0</v>
      </c>
      <c r="BB199" s="3">
        <f>IF(BB$3=0,0,INDEX(Sheet1!RawDataCols,$C199,BB$5)*$R199)</f>
        <v>0</v>
      </c>
      <c r="BC199" s="3">
        <f>IF(BC$3=0,0,INDEX(Sheet1!RawDataCols,$C199,BC$5)*$R199)</f>
        <v>0</v>
      </c>
      <c r="BD199" s="3">
        <f>IF(BD$3=0,0,INDEX(Sheet1!RawDataCols,$C199,BD$5)*$R199)</f>
        <v>6870.01</v>
      </c>
      <c r="BE199" s="3">
        <f>IF(BE$3=0,0,INDEX(Sheet1!RawDataCols,$C199,BE$5)*$R199)</f>
        <v>0</v>
      </c>
      <c r="BF199" s="3">
        <f>IF(BF$3=0,0,INDEX(Sheet1!RawDataCols,$C199,BF$5)*$R199)</f>
        <v>0</v>
      </c>
      <c r="BG199" s="179">
        <f>IF(BG$3=0,0,INDEX(Sheet1!RawDataCols,$C199,BG$5)*$R199)</f>
        <v>6870.01</v>
      </c>
      <c r="BH199" s="33">
        <f t="shared" si="67"/>
        <v>0</v>
      </c>
      <c r="BI199" s="33">
        <f t="shared" si="68"/>
        <v>0</v>
      </c>
      <c r="BJ199" s="33">
        <f t="shared" si="69"/>
        <v>6870.01</v>
      </c>
      <c r="BK199" s="3">
        <f>IF(BK$3=0,0,INDEX(Sheet1!RawDataCols,$C199,BK$5)*$R199)</f>
        <v>0</v>
      </c>
      <c r="BL199" s="3">
        <f>IF(BL$3=0,0,INDEX(Sheet1!RawDataCols,$C199,BL$5)*$R199)</f>
        <v>557.42922999999996</v>
      </c>
      <c r="BM199" s="3">
        <f>IF(BM$3=0,0,INDEX(Sheet1!RawDataCols,$C199,BM$5)*$R199)</f>
        <v>578.62</v>
      </c>
      <c r="BN199" s="3">
        <f>IF(BN$3=0,0,INDEX(Sheet1!RawDataCols,$C199,BN$5)*$R199)</f>
        <v>512.76922999999999</v>
      </c>
      <c r="BO199" s="3">
        <f>IF(BO$3=0,0,INDEX(Sheet1!RawDataCols,$C199,BO$5)*$R199)</f>
        <v>158.330769</v>
      </c>
      <c r="BP199" s="3">
        <f>IF(BP$3=0,0,INDEX(Sheet1!RawDataCols,$C199,BP$5)*$R199)</f>
        <v>7246.58</v>
      </c>
      <c r="BQ199" s="3">
        <f t="shared" si="70"/>
        <v>0</v>
      </c>
      <c r="BR199" s="3">
        <f t="shared" si="71"/>
        <v>0</v>
      </c>
      <c r="BS199" s="3">
        <f t="shared" si="72"/>
        <v>0</v>
      </c>
      <c r="BT199" s="3">
        <f t="shared" si="73"/>
        <v>0</v>
      </c>
      <c r="BU199" s="3" t="str">
        <f>INDEX(Sheet1!$BS$2:$BS$1000,MATCH($A199,Sheet1!$A$2:$A$1000,0))</f>
        <v>04</v>
      </c>
      <c r="BV199" s="3">
        <f>INDEX(Sheet1!$BT$2:$BT$1000,MATCH($A199,Sheet1!$A$2:$A$1000,0))</f>
        <v>0</v>
      </c>
    </row>
    <row r="200" spans="1:74" x14ac:dyDescent="0.2">
      <c r="A200" s="248" t="s">
        <v>791</v>
      </c>
      <c r="B200" s="3">
        <f>MATCH($A200,Sheet1!ACCOUNTNO,0)</f>
        <v>86</v>
      </c>
      <c r="C200" s="3">
        <f t="shared" si="64"/>
        <v>86</v>
      </c>
      <c r="D200" s="3" t="str">
        <f>IF(D$3=0,0,INDEX(Sheet1!RawDataCols,$C200,D$5))</f>
        <v>14300D02</v>
      </c>
      <c r="E200" s="3" t="str">
        <f>IF(E$3=0,0,INDEX(Sheet1!RawDataCols,$C200,E$5))</f>
        <v xml:space="preserve">14300          </v>
      </c>
      <c r="F200" s="3" t="str">
        <f>IF(F$3=0,0,INDEX(Sheet1!RawDataCols,$C200,F$5))</f>
        <v xml:space="preserve">D02            </v>
      </c>
      <c r="G200" s="3" t="str">
        <f>IF(G$3=0,0,INDEX(Sheet1!RawDataCols,$C200,G$5))</f>
        <v xml:space="preserve">               </v>
      </c>
      <c r="H200" s="3" t="str">
        <f>IF(H$3=0,0,INDEX(Sheet1!RawDataCols,$C200,H$5))</f>
        <v xml:space="preserve">               </v>
      </c>
      <c r="I200" s="3" t="str">
        <f>IF(I$3=0,0,INDEX(Sheet1!RawDataCols,$C200,I$5))</f>
        <v xml:space="preserve">               </v>
      </c>
      <c r="J200" s="3" t="str">
        <f>IF(J$3=0,0,INDEX(Sheet1!RawDataCols,$C200,J$5))</f>
        <v xml:space="preserve">               </v>
      </c>
      <c r="K200" s="3" t="str">
        <f>IF(K$3=0,0,INDEX(Sheet1!RawDataCols,$C200,K$5))</f>
        <v xml:space="preserve">               </v>
      </c>
      <c r="L200" s="3" t="str">
        <f>IF(L$3=0,0,INDEX(Sheet1!RawDataCols,$C200,L$5))</f>
        <v xml:space="preserve">               </v>
      </c>
      <c r="M200" s="3" t="str">
        <f>IF(M$3=0,0,INDEX(Sheet1!RawDataCols,$C200,M$5))</f>
        <v xml:space="preserve">F012  </v>
      </c>
      <c r="N200" s="3" t="str">
        <f>IF(N$3=0,0,INDEX(Sheet1!RawDataCols,$C200,N$5))</f>
        <v>Judges Fee - Hot 100 Wines</v>
      </c>
      <c r="O200" s="3">
        <f>INDEX(Sheet1!RawDataCols,$C200,O$5)</f>
        <v>9</v>
      </c>
      <c r="P200" s="3" t="str">
        <f>INDEX(Sheet1!RawDataCols,$C200,P$5)</f>
        <v>Cost of Sales</v>
      </c>
      <c r="Q200" s="3" t="str">
        <f>IF(Q$3=0,0,INDEX(Sheet1!RawDataCols,$C200,Q$5))</f>
        <v>I</v>
      </c>
      <c r="R200" s="3">
        <f t="shared" si="65"/>
        <v>1</v>
      </c>
      <c r="S200" s="3">
        <f t="shared" si="66"/>
        <v>-1</v>
      </c>
      <c r="T200" s="3">
        <f>IF(T$3=0,0,INDEX(Sheet1!RawDataCols,$C200,T$5)*$R200)</f>
        <v>0</v>
      </c>
      <c r="U200" s="3">
        <f>IF(U$3=0,0,INDEX(Sheet1!RawDataCols,$C200,U$5)*$R200)</f>
        <v>0</v>
      </c>
      <c r="V200" s="3">
        <f>IF(V$3=0,0,INDEX(Sheet1!RawDataCols,$C200,V$5)*$R200)</f>
        <v>0</v>
      </c>
      <c r="W200" s="3">
        <f>IF(W$3=0,0,INDEX(Sheet1!RawDataCols,$C200,W$5)*$R200)</f>
        <v>0</v>
      </c>
      <c r="X200" s="3">
        <f>IF(X$3=0,0,INDEX(Sheet1!RawDataCols,$C200,X$5)*$R200)</f>
        <v>0</v>
      </c>
      <c r="Y200" s="3">
        <f>IF(Y$3=0,0,INDEX(Sheet1!RawDataCols,$C200,Y$5)*$R200)</f>
        <v>0</v>
      </c>
      <c r="Z200" s="3">
        <f>IF(Z$3=0,0,INDEX(Sheet1!RawDataCols,$C200,Z$5)*$R200)</f>
        <v>0</v>
      </c>
      <c r="AA200" s="3">
        <f>IF(AA$3=0,0,INDEX(Sheet1!RawDataCols,$C200,AA$5)*$R200)</f>
        <v>0</v>
      </c>
      <c r="AB200" s="3">
        <f>IF(AB$3=0,0,INDEX(Sheet1!RawDataCols,$C200,AB$5)*$R200)</f>
        <v>0</v>
      </c>
      <c r="AC200" s="3">
        <f>IF(AC$3=0,0,INDEX(Sheet1!RawDataCols,$C200,AC$5)*$R200)</f>
        <v>0</v>
      </c>
      <c r="AD200" s="3">
        <f>IF(AD$3=0,0,INDEX(Sheet1!RawDataCols,$C200,AD$5)*$R200)</f>
        <v>0</v>
      </c>
      <c r="AE200" s="3">
        <f>IF(AE$3=0,0,INDEX(Sheet1!RawDataCols,$C200,AE$5)*$R200)</f>
        <v>0</v>
      </c>
      <c r="AF200" s="3">
        <f>IF(AF$3=0,0,INDEX(Sheet1!RawDataCols,$C200,AF$5)*$R200)</f>
        <v>0</v>
      </c>
      <c r="AG200" s="3">
        <f>IF(AG$3=0,0,INDEX(Sheet1!RawDataCols,$C200,AG$5)*$R200)</f>
        <v>0</v>
      </c>
      <c r="AH200" s="3">
        <f>IF(AH$3=0,0,INDEX(Sheet1!RawDataCols,$C200,AH$5)*$R200)</f>
        <v>0</v>
      </c>
      <c r="AI200" s="3">
        <f>IF(AI$3=0,0,INDEX(Sheet1!RawDataCols,$C200,AI$5)*$R200)</f>
        <v>0</v>
      </c>
      <c r="AJ200" s="3">
        <f>IF(AJ$3=0,0,INDEX(Sheet1!RawDataCols,$C200,AJ$5)*$R200)</f>
        <v>0</v>
      </c>
      <c r="AK200" s="3">
        <f>IF(AK$3=0,0,INDEX(Sheet1!RawDataCols,$C200,AK$5)*$R200)</f>
        <v>0</v>
      </c>
      <c r="AL200" s="3">
        <f>IF(AL$3=0,0,INDEX(Sheet1!RawDataCols,$C200,AL$5)*$R200)</f>
        <v>0</v>
      </c>
      <c r="AM200" s="3">
        <f>IF(AM$3=0,0,INDEX(Sheet1!RawDataCols,$C200,AM$5)*$R200)</f>
        <v>0</v>
      </c>
      <c r="AN200" s="3">
        <f>IF(AN$3=0,0,INDEX(Sheet1!RawDataCols,$C200,AN$5)*$R200)</f>
        <v>0</v>
      </c>
      <c r="AO200" s="3">
        <f>IF(AO$3=0,0,INDEX(Sheet1!RawDataCols,$C200,AO$5)*$R200)</f>
        <v>0</v>
      </c>
      <c r="AP200" s="3">
        <f>IF(AP$3=0,0,INDEX(Sheet1!RawDataCols,$C200,AP$5)*$R200)</f>
        <v>0</v>
      </c>
      <c r="AQ200" s="3">
        <f>IF(AQ$3=0,0,INDEX(Sheet1!RawDataCols,$C200,AQ$5)*$R200)</f>
        <v>0</v>
      </c>
      <c r="AR200" s="3">
        <f>IF(AR$3=0,0,INDEX(Sheet1!RawDataCols,$C200,AR$5)*$R200)</f>
        <v>0</v>
      </c>
      <c r="AS200" s="3">
        <f>IF(AS$3=0,0,INDEX(Sheet1!RawDataCols,$C200,AS$5)*$R200)</f>
        <v>0</v>
      </c>
      <c r="AT200" s="3">
        <f>IF(AT$3=0,0,INDEX(Sheet1!RawDataCols,$C200,AT$5)*$R200)</f>
        <v>0</v>
      </c>
      <c r="AU200" s="3">
        <f>IF(AU$3=0,0,INDEX(Sheet1!RawDataCols,$C200,AU$5)*$R200)</f>
        <v>0</v>
      </c>
      <c r="AV200" s="3">
        <f>IF(AV$3=0,0,INDEX(Sheet1!RawDataCols,$C200,AV$5)*$R200)</f>
        <v>0</v>
      </c>
      <c r="AW200" s="3">
        <f>IF(AW$3=0,0,INDEX(Sheet1!RawDataCols,$C200,AW$5)*$R200)</f>
        <v>0</v>
      </c>
      <c r="AX200" s="3">
        <f>IF(AX$3=0,0,INDEX(Sheet1!RawDataCols,$C200,AX$5)*$R200)</f>
        <v>0</v>
      </c>
      <c r="AY200" s="3">
        <f>IF(AY$3=0,0,INDEX(Sheet1!RawDataCols,$C200,AY$5)*$R200)</f>
        <v>0</v>
      </c>
      <c r="AZ200" s="3">
        <f>IF(AZ$3=0,0,INDEX(Sheet1!RawDataCols,$C200,AZ$5)*$R200)</f>
        <v>0</v>
      </c>
      <c r="BA200" s="3">
        <f>IF(BA$3=0,0,INDEX(Sheet1!RawDataCols,$C200,BA$5)*$R200)</f>
        <v>0</v>
      </c>
      <c r="BB200" s="3">
        <f>IF(BB$3=0,0,INDEX(Sheet1!RawDataCols,$C200,BB$5)*$R200)</f>
        <v>0</v>
      </c>
      <c r="BC200" s="3">
        <f>IF(BC$3=0,0,INDEX(Sheet1!RawDataCols,$C200,BC$5)*$R200)</f>
        <v>0</v>
      </c>
      <c r="BD200" s="3">
        <f>IF(BD$3=0,0,INDEX(Sheet1!RawDataCols,$C200,BD$5)*$R200)</f>
        <v>4000</v>
      </c>
      <c r="BE200" s="3">
        <f>IF(BE$3=0,0,INDEX(Sheet1!RawDataCols,$C200,BE$5)*$R200)</f>
        <v>0</v>
      </c>
      <c r="BF200" s="3">
        <f>IF(BF$3=0,0,INDEX(Sheet1!RawDataCols,$C200,BF$5)*$R200)</f>
        <v>0</v>
      </c>
      <c r="BG200" s="179">
        <f>IF(BG$3=0,0,INDEX(Sheet1!RawDataCols,$C200,BG$5)*$R200)</f>
        <v>4000</v>
      </c>
      <c r="BH200" s="33">
        <f t="shared" si="67"/>
        <v>0</v>
      </c>
      <c r="BI200" s="33">
        <f t="shared" si="68"/>
        <v>0</v>
      </c>
      <c r="BJ200" s="33">
        <f t="shared" si="69"/>
        <v>4000</v>
      </c>
      <c r="BK200" s="3">
        <f>IF(BK$3=0,0,INDEX(Sheet1!RawDataCols,$C200,BK$5)*$R200)</f>
        <v>0</v>
      </c>
      <c r="BL200" s="3">
        <f>IF(BL$3=0,0,INDEX(Sheet1!RawDataCols,$C200,BL$5)*$R200)</f>
        <v>257.680769</v>
      </c>
      <c r="BM200" s="3">
        <f>IF(BM$3=0,0,INDEX(Sheet1!RawDataCols,$C200,BM$5)*$R200)</f>
        <v>230.76922999999999</v>
      </c>
      <c r="BN200" s="3">
        <f>IF(BN$3=0,0,INDEX(Sheet1!RawDataCols,$C200,BN$5)*$R200)</f>
        <v>248.25153800000001</v>
      </c>
      <c r="BO200" s="3">
        <f>IF(BO$3=0,0,INDEX(Sheet1!RawDataCols,$C200,BO$5)*$R200)</f>
        <v>226.22076899999999</v>
      </c>
      <c r="BP200" s="3">
        <f>IF(BP$3=0,0,INDEX(Sheet1!RawDataCols,$C200,BP$5)*$R200)</f>
        <v>3349.85</v>
      </c>
      <c r="BQ200" s="3">
        <f t="shared" si="70"/>
        <v>0</v>
      </c>
      <c r="BR200" s="3">
        <f t="shared" si="71"/>
        <v>0</v>
      </c>
      <c r="BS200" s="3">
        <f t="shared" si="72"/>
        <v>0</v>
      </c>
      <c r="BT200" s="3">
        <f t="shared" si="73"/>
        <v>0</v>
      </c>
      <c r="BU200" s="3" t="str">
        <f>INDEX(Sheet1!$BS$2:$BS$1000,MATCH($A200,Sheet1!$A$2:$A$1000,0))</f>
        <v>04</v>
      </c>
      <c r="BV200" s="3">
        <f>INDEX(Sheet1!$BT$2:$BT$1000,MATCH($A200,Sheet1!$A$2:$A$1000,0))</f>
        <v>0</v>
      </c>
    </row>
    <row r="201" spans="1:74" x14ac:dyDescent="0.2">
      <c r="A201" s="248" t="s">
        <v>792</v>
      </c>
      <c r="B201" s="3">
        <f>MATCH($A201,Sheet1!ACCOUNTNO,0)</f>
        <v>87</v>
      </c>
      <c r="C201" s="3">
        <f t="shared" si="64"/>
        <v>87</v>
      </c>
      <c r="D201" s="3" t="str">
        <f>IF(D$3=0,0,INDEX(Sheet1!RawDataCols,$C201,D$5))</f>
        <v>14310D02</v>
      </c>
      <c r="E201" s="3" t="str">
        <f>IF(E$3=0,0,INDEX(Sheet1!RawDataCols,$C201,E$5))</f>
        <v xml:space="preserve">14310          </v>
      </c>
      <c r="F201" s="3" t="str">
        <f>IF(F$3=0,0,INDEX(Sheet1!RawDataCols,$C201,F$5))</f>
        <v xml:space="preserve">D02            </v>
      </c>
      <c r="G201" s="3" t="str">
        <f>IF(G$3=0,0,INDEX(Sheet1!RawDataCols,$C201,G$5))</f>
        <v xml:space="preserve">               </v>
      </c>
      <c r="H201" s="3" t="str">
        <f>IF(H$3=0,0,INDEX(Sheet1!RawDataCols,$C201,H$5))</f>
        <v xml:space="preserve">               </v>
      </c>
      <c r="I201" s="3" t="str">
        <f>IF(I$3=0,0,INDEX(Sheet1!RawDataCols,$C201,I$5))</f>
        <v xml:space="preserve">               </v>
      </c>
      <c r="J201" s="3" t="str">
        <f>IF(J$3=0,0,INDEX(Sheet1!RawDataCols,$C201,J$5))</f>
        <v xml:space="preserve">               </v>
      </c>
      <c r="K201" s="3" t="str">
        <f>IF(K$3=0,0,INDEX(Sheet1!RawDataCols,$C201,K$5))</f>
        <v xml:space="preserve">               </v>
      </c>
      <c r="L201" s="3" t="str">
        <f>IF(L$3=0,0,INDEX(Sheet1!RawDataCols,$C201,L$5))</f>
        <v xml:space="preserve">               </v>
      </c>
      <c r="M201" s="3" t="str">
        <f>IF(M$3=0,0,INDEX(Sheet1!RawDataCols,$C201,M$5))</f>
        <v xml:space="preserve">F012  </v>
      </c>
      <c r="N201" s="3" t="str">
        <f>IF(N$3=0,0,INDEX(Sheet1!RawDataCols,$C201,N$5))</f>
        <v>Layout/Proof/Production-Hot 100 Wines</v>
      </c>
      <c r="O201" s="3">
        <f>INDEX(Sheet1!RawDataCols,$C201,O$5)</f>
        <v>9</v>
      </c>
      <c r="P201" s="3" t="str">
        <f>INDEX(Sheet1!RawDataCols,$C201,P$5)</f>
        <v>Cost of Sales</v>
      </c>
      <c r="Q201" s="3" t="str">
        <f>IF(Q$3=0,0,INDEX(Sheet1!RawDataCols,$C201,Q$5))</f>
        <v>I</v>
      </c>
      <c r="R201" s="3">
        <f t="shared" si="65"/>
        <v>1</v>
      </c>
      <c r="S201" s="3">
        <f t="shared" si="66"/>
        <v>-1</v>
      </c>
      <c r="T201" s="3">
        <f>IF(T$3=0,0,INDEX(Sheet1!RawDataCols,$C201,T$5)*$R201)</f>
        <v>0</v>
      </c>
      <c r="U201" s="3">
        <f>IF(U$3=0,0,INDEX(Sheet1!RawDataCols,$C201,U$5)*$R201)</f>
        <v>0</v>
      </c>
      <c r="V201" s="3">
        <f>IF(V$3=0,0,INDEX(Sheet1!RawDataCols,$C201,V$5)*$R201)</f>
        <v>0</v>
      </c>
      <c r="W201" s="3">
        <f>IF(W$3=0,0,INDEX(Sheet1!RawDataCols,$C201,W$5)*$R201)</f>
        <v>0</v>
      </c>
      <c r="X201" s="3">
        <f>IF(X$3=0,0,INDEX(Sheet1!RawDataCols,$C201,X$5)*$R201)</f>
        <v>0</v>
      </c>
      <c r="Y201" s="3">
        <f>IF(Y$3=0,0,INDEX(Sheet1!RawDataCols,$C201,Y$5)*$R201)</f>
        <v>0</v>
      </c>
      <c r="Z201" s="3">
        <f>IF(Z$3=0,0,INDEX(Sheet1!RawDataCols,$C201,Z$5)*$R201)</f>
        <v>0</v>
      </c>
      <c r="AA201" s="3">
        <f>IF(AA$3=0,0,INDEX(Sheet1!RawDataCols,$C201,AA$5)*$R201)</f>
        <v>0</v>
      </c>
      <c r="AB201" s="3">
        <f>IF(AB$3=0,0,INDEX(Sheet1!RawDataCols,$C201,AB$5)*$R201)</f>
        <v>0</v>
      </c>
      <c r="AC201" s="3">
        <f>IF(AC$3=0,0,INDEX(Sheet1!RawDataCols,$C201,AC$5)*$R201)</f>
        <v>0</v>
      </c>
      <c r="AD201" s="3">
        <f>IF(AD$3=0,0,INDEX(Sheet1!RawDataCols,$C201,AD$5)*$R201)</f>
        <v>0</v>
      </c>
      <c r="AE201" s="3">
        <f>IF(AE$3=0,0,INDEX(Sheet1!RawDataCols,$C201,AE$5)*$R201)</f>
        <v>0</v>
      </c>
      <c r="AF201" s="3">
        <f>IF(AF$3=0,0,INDEX(Sheet1!RawDataCols,$C201,AF$5)*$R201)</f>
        <v>0</v>
      </c>
      <c r="AG201" s="3">
        <f>IF(AG$3=0,0,INDEX(Sheet1!RawDataCols,$C201,AG$5)*$R201)</f>
        <v>0</v>
      </c>
      <c r="AH201" s="3">
        <f>IF(AH$3=0,0,INDEX(Sheet1!RawDataCols,$C201,AH$5)*$R201)</f>
        <v>0</v>
      </c>
      <c r="AI201" s="3">
        <f>IF(AI$3=0,0,INDEX(Sheet1!RawDataCols,$C201,AI$5)*$R201)</f>
        <v>0</v>
      </c>
      <c r="AJ201" s="3">
        <f>IF(AJ$3=0,0,INDEX(Sheet1!RawDataCols,$C201,AJ$5)*$R201)</f>
        <v>0</v>
      </c>
      <c r="AK201" s="3">
        <f>IF(AK$3=0,0,INDEX(Sheet1!RawDataCols,$C201,AK$5)*$R201)</f>
        <v>0</v>
      </c>
      <c r="AL201" s="3">
        <f>IF(AL$3=0,0,INDEX(Sheet1!RawDataCols,$C201,AL$5)*$R201)</f>
        <v>0</v>
      </c>
      <c r="AM201" s="3">
        <f>IF(AM$3=0,0,INDEX(Sheet1!RawDataCols,$C201,AM$5)*$R201)</f>
        <v>0</v>
      </c>
      <c r="AN201" s="3">
        <f>IF(AN$3=0,0,INDEX(Sheet1!RawDataCols,$C201,AN$5)*$R201)</f>
        <v>0</v>
      </c>
      <c r="AO201" s="3">
        <f>IF(AO$3=0,0,INDEX(Sheet1!RawDataCols,$C201,AO$5)*$R201)</f>
        <v>0</v>
      </c>
      <c r="AP201" s="3">
        <f>IF(AP$3=0,0,INDEX(Sheet1!RawDataCols,$C201,AP$5)*$R201)</f>
        <v>0</v>
      </c>
      <c r="AQ201" s="3">
        <f>IF(AQ$3=0,0,INDEX(Sheet1!RawDataCols,$C201,AQ$5)*$R201)</f>
        <v>0</v>
      </c>
      <c r="AR201" s="3">
        <f>IF(AR$3=0,0,INDEX(Sheet1!RawDataCols,$C201,AR$5)*$R201)</f>
        <v>0</v>
      </c>
      <c r="AS201" s="3">
        <f>IF(AS$3=0,0,INDEX(Sheet1!RawDataCols,$C201,AS$5)*$R201)</f>
        <v>0</v>
      </c>
      <c r="AT201" s="3">
        <f>IF(AT$3=0,0,INDEX(Sheet1!RawDataCols,$C201,AT$5)*$R201)</f>
        <v>0</v>
      </c>
      <c r="AU201" s="3">
        <f>IF(AU$3=0,0,INDEX(Sheet1!RawDataCols,$C201,AU$5)*$R201)</f>
        <v>0</v>
      </c>
      <c r="AV201" s="3">
        <f>IF(AV$3=0,0,INDEX(Sheet1!RawDataCols,$C201,AV$5)*$R201)</f>
        <v>0</v>
      </c>
      <c r="AW201" s="3">
        <f>IF(AW$3=0,0,INDEX(Sheet1!RawDataCols,$C201,AW$5)*$R201)</f>
        <v>0</v>
      </c>
      <c r="AX201" s="3">
        <f>IF(AX$3=0,0,INDEX(Sheet1!RawDataCols,$C201,AX$5)*$R201)</f>
        <v>0</v>
      </c>
      <c r="AY201" s="3">
        <f>IF(AY$3=0,0,INDEX(Sheet1!RawDataCols,$C201,AY$5)*$R201)</f>
        <v>0</v>
      </c>
      <c r="AZ201" s="3">
        <f>IF(AZ$3=0,0,INDEX(Sheet1!RawDataCols,$C201,AZ$5)*$R201)</f>
        <v>0</v>
      </c>
      <c r="BA201" s="3">
        <f>IF(BA$3=0,0,INDEX(Sheet1!RawDataCols,$C201,BA$5)*$R201)</f>
        <v>0</v>
      </c>
      <c r="BB201" s="3">
        <f>IF(BB$3=0,0,INDEX(Sheet1!RawDataCols,$C201,BB$5)*$R201)</f>
        <v>0</v>
      </c>
      <c r="BC201" s="3">
        <f>IF(BC$3=0,0,INDEX(Sheet1!RawDataCols,$C201,BC$5)*$R201)</f>
        <v>0</v>
      </c>
      <c r="BD201" s="3">
        <f>IF(BD$3=0,0,INDEX(Sheet1!RawDataCols,$C201,BD$5)*$R201)</f>
        <v>0</v>
      </c>
      <c r="BE201" s="3">
        <f>IF(BE$3=0,0,INDEX(Sheet1!RawDataCols,$C201,BE$5)*$R201)</f>
        <v>0</v>
      </c>
      <c r="BF201" s="3">
        <f>IF(BF$3=0,0,INDEX(Sheet1!RawDataCols,$C201,BF$5)*$R201)</f>
        <v>0</v>
      </c>
      <c r="BG201" s="179">
        <f>IF(BG$3=0,0,INDEX(Sheet1!RawDataCols,$C201,BG$5)*$R201)</f>
        <v>0</v>
      </c>
      <c r="BH201" s="33">
        <f t="shared" si="67"/>
        <v>0</v>
      </c>
      <c r="BI201" s="33">
        <f t="shared" si="68"/>
        <v>0</v>
      </c>
      <c r="BJ201" s="33">
        <f t="shared" si="69"/>
        <v>0</v>
      </c>
      <c r="BK201" s="3">
        <f>IF(BK$3=0,0,INDEX(Sheet1!RawDataCols,$C201,BK$5)*$R201)</f>
        <v>0</v>
      </c>
      <c r="BL201" s="3">
        <f>IF(BL$3=0,0,INDEX(Sheet1!RawDataCols,$C201,BL$5)*$R201)</f>
        <v>161.53846100000001</v>
      </c>
      <c r="BM201" s="3">
        <f>IF(BM$3=0,0,INDEX(Sheet1!RawDataCols,$C201,BM$5)*$R201)</f>
        <v>161.53846100000001</v>
      </c>
      <c r="BN201" s="3">
        <f>IF(BN$3=0,0,INDEX(Sheet1!RawDataCols,$C201,BN$5)*$R201)</f>
        <v>236.636923</v>
      </c>
      <c r="BO201" s="3">
        <f>IF(BO$3=0,0,INDEX(Sheet1!RawDataCols,$C201,BO$5)*$R201)</f>
        <v>0</v>
      </c>
      <c r="BP201" s="3">
        <f>IF(BP$3=0,0,INDEX(Sheet1!RawDataCols,$C201,BP$5)*$R201)</f>
        <v>2100</v>
      </c>
      <c r="BQ201" s="3">
        <f t="shared" si="70"/>
        <v>0</v>
      </c>
      <c r="BR201" s="3">
        <f t="shared" si="71"/>
        <v>0</v>
      </c>
      <c r="BS201" s="3">
        <f t="shared" si="72"/>
        <v>0</v>
      </c>
      <c r="BT201" s="3">
        <f t="shared" si="73"/>
        <v>0</v>
      </c>
      <c r="BU201" s="3" t="str">
        <f>INDEX(Sheet1!$BS$2:$BS$1000,MATCH($A201,Sheet1!$A$2:$A$1000,0))</f>
        <v>04</v>
      </c>
      <c r="BV201" s="3">
        <f>INDEX(Sheet1!$BT$2:$BT$1000,MATCH($A201,Sheet1!$A$2:$A$1000,0))</f>
        <v>0</v>
      </c>
    </row>
    <row r="202" spans="1:74" x14ac:dyDescent="0.2">
      <c r="A202" s="248" t="s">
        <v>793</v>
      </c>
      <c r="B202" s="3">
        <f>MATCH($A202,Sheet1!ACCOUNTNO,0)</f>
        <v>88</v>
      </c>
      <c r="C202" s="3">
        <f t="shared" si="64"/>
        <v>88</v>
      </c>
      <c r="D202" s="3" t="str">
        <f>IF(D$3=0,0,INDEX(Sheet1!RawDataCols,$C202,D$5))</f>
        <v>14320D02</v>
      </c>
      <c r="E202" s="3" t="str">
        <f>IF(E$3=0,0,INDEX(Sheet1!RawDataCols,$C202,E$5))</f>
        <v xml:space="preserve">14320          </v>
      </c>
      <c r="F202" s="3" t="str">
        <f>IF(F$3=0,0,INDEX(Sheet1!RawDataCols,$C202,F$5))</f>
        <v xml:space="preserve">D02            </v>
      </c>
      <c r="G202" s="3" t="str">
        <f>IF(G$3=0,0,INDEX(Sheet1!RawDataCols,$C202,G$5))</f>
        <v xml:space="preserve">               </v>
      </c>
      <c r="H202" s="3" t="str">
        <f>IF(H$3=0,0,INDEX(Sheet1!RawDataCols,$C202,H$5))</f>
        <v xml:space="preserve">               </v>
      </c>
      <c r="I202" s="3" t="str">
        <f>IF(I$3=0,0,INDEX(Sheet1!RawDataCols,$C202,I$5))</f>
        <v xml:space="preserve">               </v>
      </c>
      <c r="J202" s="3" t="str">
        <f>IF(J$3=0,0,INDEX(Sheet1!RawDataCols,$C202,J$5))</f>
        <v xml:space="preserve">               </v>
      </c>
      <c r="K202" s="3" t="str">
        <f>IF(K$3=0,0,INDEX(Sheet1!RawDataCols,$C202,K$5))</f>
        <v xml:space="preserve">               </v>
      </c>
      <c r="L202" s="3" t="str">
        <f>IF(L$3=0,0,INDEX(Sheet1!RawDataCols,$C202,L$5))</f>
        <v xml:space="preserve">               </v>
      </c>
      <c r="M202" s="3" t="str">
        <f>IF(M$3=0,0,INDEX(Sheet1!RawDataCols,$C202,M$5))</f>
        <v xml:space="preserve">F012  </v>
      </c>
      <c r="N202" s="3" t="str">
        <f>IF(N$3=0,0,INDEX(Sheet1!RawDataCols,$C202,N$5))</f>
        <v>Licence Fees - Hot 100 Wines</v>
      </c>
      <c r="O202" s="3">
        <f>INDEX(Sheet1!RawDataCols,$C202,O$5)</f>
        <v>9</v>
      </c>
      <c r="P202" s="3" t="str">
        <f>INDEX(Sheet1!RawDataCols,$C202,P$5)</f>
        <v>Cost of Sales</v>
      </c>
      <c r="Q202" s="3" t="str">
        <f>IF(Q$3=0,0,INDEX(Sheet1!RawDataCols,$C202,Q$5))</f>
        <v>I</v>
      </c>
      <c r="R202" s="3">
        <f t="shared" si="65"/>
        <v>1</v>
      </c>
      <c r="S202" s="3">
        <f t="shared" si="66"/>
        <v>-1</v>
      </c>
      <c r="T202" s="3">
        <f>IF(T$3=0,0,INDEX(Sheet1!RawDataCols,$C202,T$5)*$R202)</f>
        <v>0</v>
      </c>
      <c r="U202" s="3">
        <f>IF(U$3=0,0,INDEX(Sheet1!RawDataCols,$C202,U$5)*$R202)</f>
        <v>0</v>
      </c>
      <c r="V202" s="3">
        <f>IF(V$3=0,0,INDEX(Sheet1!RawDataCols,$C202,V$5)*$R202)</f>
        <v>0</v>
      </c>
      <c r="W202" s="3">
        <f>IF(W$3=0,0,INDEX(Sheet1!RawDataCols,$C202,W$5)*$R202)</f>
        <v>0</v>
      </c>
      <c r="X202" s="3">
        <f>IF(X$3=0,0,INDEX(Sheet1!RawDataCols,$C202,X$5)*$R202)</f>
        <v>0</v>
      </c>
      <c r="Y202" s="3">
        <f>IF(Y$3=0,0,INDEX(Sheet1!RawDataCols,$C202,Y$5)*$R202)</f>
        <v>0</v>
      </c>
      <c r="Z202" s="3">
        <f>IF(Z$3=0,0,INDEX(Sheet1!RawDataCols,$C202,Z$5)*$R202)</f>
        <v>0</v>
      </c>
      <c r="AA202" s="3">
        <f>IF(AA$3=0,0,INDEX(Sheet1!RawDataCols,$C202,AA$5)*$R202)</f>
        <v>0</v>
      </c>
      <c r="AB202" s="3">
        <f>IF(AB$3=0,0,INDEX(Sheet1!RawDataCols,$C202,AB$5)*$R202)</f>
        <v>0</v>
      </c>
      <c r="AC202" s="3">
        <f>IF(AC$3=0,0,INDEX(Sheet1!RawDataCols,$C202,AC$5)*$R202)</f>
        <v>0</v>
      </c>
      <c r="AD202" s="3">
        <f>IF(AD$3=0,0,INDEX(Sheet1!RawDataCols,$C202,AD$5)*$R202)</f>
        <v>0</v>
      </c>
      <c r="AE202" s="3">
        <f>IF(AE$3=0,0,INDEX(Sheet1!RawDataCols,$C202,AE$5)*$R202)</f>
        <v>0</v>
      </c>
      <c r="AF202" s="3">
        <f>IF(AF$3=0,0,INDEX(Sheet1!RawDataCols,$C202,AF$5)*$R202)</f>
        <v>0</v>
      </c>
      <c r="AG202" s="3">
        <f>IF(AG$3=0,0,INDEX(Sheet1!RawDataCols,$C202,AG$5)*$R202)</f>
        <v>0</v>
      </c>
      <c r="AH202" s="3">
        <f>IF(AH$3=0,0,INDEX(Sheet1!RawDataCols,$C202,AH$5)*$R202)</f>
        <v>0</v>
      </c>
      <c r="AI202" s="3">
        <f>IF(AI$3=0,0,INDEX(Sheet1!RawDataCols,$C202,AI$5)*$R202)</f>
        <v>0</v>
      </c>
      <c r="AJ202" s="3">
        <f>IF(AJ$3=0,0,INDEX(Sheet1!RawDataCols,$C202,AJ$5)*$R202)</f>
        <v>0</v>
      </c>
      <c r="AK202" s="3">
        <f>IF(AK$3=0,0,INDEX(Sheet1!RawDataCols,$C202,AK$5)*$R202)</f>
        <v>0</v>
      </c>
      <c r="AL202" s="3">
        <f>IF(AL$3=0,0,INDEX(Sheet1!RawDataCols,$C202,AL$5)*$R202)</f>
        <v>0</v>
      </c>
      <c r="AM202" s="3">
        <f>IF(AM$3=0,0,INDEX(Sheet1!RawDataCols,$C202,AM$5)*$R202)</f>
        <v>0</v>
      </c>
      <c r="AN202" s="3">
        <f>IF(AN$3=0,0,INDEX(Sheet1!RawDataCols,$C202,AN$5)*$R202)</f>
        <v>0</v>
      </c>
      <c r="AO202" s="3">
        <f>IF(AO$3=0,0,INDEX(Sheet1!RawDataCols,$C202,AO$5)*$R202)</f>
        <v>0</v>
      </c>
      <c r="AP202" s="3">
        <f>IF(AP$3=0,0,INDEX(Sheet1!RawDataCols,$C202,AP$5)*$R202)</f>
        <v>0</v>
      </c>
      <c r="AQ202" s="3">
        <f>IF(AQ$3=0,0,INDEX(Sheet1!RawDataCols,$C202,AQ$5)*$R202)</f>
        <v>0</v>
      </c>
      <c r="AR202" s="3">
        <f>IF(AR$3=0,0,INDEX(Sheet1!RawDataCols,$C202,AR$5)*$R202)</f>
        <v>0</v>
      </c>
      <c r="AS202" s="3">
        <f>IF(AS$3=0,0,INDEX(Sheet1!RawDataCols,$C202,AS$5)*$R202)</f>
        <v>0</v>
      </c>
      <c r="AT202" s="3">
        <f>IF(AT$3=0,0,INDEX(Sheet1!RawDataCols,$C202,AT$5)*$R202)</f>
        <v>0</v>
      </c>
      <c r="AU202" s="3">
        <f>IF(AU$3=0,0,INDEX(Sheet1!RawDataCols,$C202,AU$5)*$R202)</f>
        <v>0</v>
      </c>
      <c r="AV202" s="3">
        <f>IF(AV$3=0,0,INDEX(Sheet1!RawDataCols,$C202,AV$5)*$R202)</f>
        <v>0</v>
      </c>
      <c r="AW202" s="3">
        <f>IF(AW$3=0,0,INDEX(Sheet1!RawDataCols,$C202,AW$5)*$R202)</f>
        <v>0</v>
      </c>
      <c r="AX202" s="3">
        <f>IF(AX$3=0,0,INDEX(Sheet1!RawDataCols,$C202,AX$5)*$R202)</f>
        <v>0</v>
      </c>
      <c r="AY202" s="3">
        <f>IF(AY$3=0,0,INDEX(Sheet1!RawDataCols,$C202,AY$5)*$R202)</f>
        <v>0</v>
      </c>
      <c r="AZ202" s="3">
        <f>IF(AZ$3=0,0,INDEX(Sheet1!RawDataCols,$C202,AZ$5)*$R202)</f>
        <v>0</v>
      </c>
      <c r="BA202" s="3">
        <f>IF(BA$3=0,0,INDEX(Sheet1!RawDataCols,$C202,BA$5)*$R202)</f>
        <v>0</v>
      </c>
      <c r="BB202" s="3">
        <f>IF(BB$3=0,0,INDEX(Sheet1!RawDataCols,$C202,BB$5)*$R202)</f>
        <v>0</v>
      </c>
      <c r="BC202" s="3">
        <f>IF(BC$3=0,0,INDEX(Sheet1!RawDataCols,$C202,BC$5)*$R202)</f>
        <v>0</v>
      </c>
      <c r="BD202" s="3">
        <f>IF(BD$3=0,0,INDEX(Sheet1!RawDataCols,$C202,BD$5)*$R202)</f>
        <v>0</v>
      </c>
      <c r="BE202" s="3">
        <f>IF(BE$3=0,0,INDEX(Sheet1!RawDataCols,$C202,BE$5)*$R202)</f>
        <v>0</v>
      </c>
      <c r="BF202" s="3">
        <f>IF(BF$3=0,0,INDEX(Sheet1!RawDataCols,$C202,BF$5)*$R202)</f>
        <v>0</v>
      </c>
      <c r="BG202" s="179">
        <f>IF(BG$3=0,0,INDEX(Sheet1!RawDataCols,$C202,BG$5)*$R202)</f>
        <v>0</v>
      </c>
      <c r="BH202" s="33">
        <f t="shared" si="67"/>
        <v>0</v>
      </c>
      <c r="BI202" s="33">
        <f t="shared" si="68"/>
        <v>0</v>
      </c>
      <c r="BJ202" s="33">
        <f t="shared" si="69"/>
        <v>0</v>
      </c>
      <c r="BK202" s="3">
        <f>IF(BK$3=0,0,INDEX(Sheet1!RawDataCols,$C202,BK$5)*$R202)</f>
        <v>0</v>
      </c>
      <c r="BL202" s="3">
        <f>IF(BL$3=0,0,INDEX(Sheet1!RawDataCols,$C202,BL$5)*$R202)</f>
        <v>39.93</v>
      </c>
      <c r="BM202" s="3">
        <f>IF(BM$3=0,0,INDEX(Sheet1!RawDataCols,$C202,BM$5)*$R202)</f>
        <v>0</v>
      </c>
      <c r="BN202" s="3">
        <f>IF(BN$3=0,0,INDEX(Sheet1!RawDataCols,$C202,BN$5)*$R202)</f>
        <v>120.48923000000001</v>
      </c>
      <c r="BO202" s="3">
        <f>IF(BO$3=0,0,INDEX(Sheet1!RawDataCols,$C202,BO$5)*$R202)</f>
        <v>17.005383999999999</v>
      </c>
      <c r="BP202" s="3">
        <f>IF(BP$3=0,0,INDEX(Sheet1!RawDataCols,$C202,BP$5)*$R202)</f>
        <v>519.09</v>
      </c>
      <c r="BQ202" s="3">
        <f t="shared" si="70"/>
        <v>0</v>
      </c>
      <c r="BR202" s="3">
        <f t="shared" si="71"/>
        <v>0</v>
      </c>
      <c r="BS202" s="3">
        <f t="shared" si="72"/>
        <v>0</v>
      </c>
      <c r="BT202" s="3">
        <f t="shared" si="73"/>
        <v>0</v>
      </c>
      <c r="BU202" s="3" t="str">
        <f>INDEX(Sheet1!$BS$2:$BS$1000,MATCH($A202,Sheet1!$A$2:$A$1000,0))</f>
        <v>04</v>
      </c>
      <c r="BV202" s="3">
        <f>INDEX(Sheet1!$BT$2:$BT$1000,MATCH($A202,Sheet1!$A$2:$A$1000,0))</f>
        <v>0</v>
      </c>
    </row>
    <row r="203" spans="1:74" x14ac:dyDescent="0.2">
      <c r="A203" s="248" t="s">
        <v>794</v>
      </c>
      <c r="B203" s="3">
        <f>MATCH($A203,Sheet1!ACCOUNTNO,0)</f>
        <v>89</v>
      </c>
      <c r="C203" s="3">
        <f t="shared" si="64"/>
        <v>89</v>
      </c>
      <c r="D203" s="3" t="str">
        <f>IF(D$3=0,0,INDEX(Sheet1!RawDataCols,$C203,D$5))</f>
        <v>14330D02</v>
      </c>
      <c r="E203" s="3" t="str">
        <f>IF(E$3=0,0,INDEX(Sheet1!RawDataCols,$C203,E$5))</f>
        <v xml:space="preserve">14330          </v>
      </c>
      <c r="F203" s="3" t="str">
        <f>IF(F$3=0,0,INDEX(Sheet1!RawDataCols,$C203,F$5))</f>
        <v xml:space="preserve">D02            </v>
      </c>
      <c r="G203" s="3" t="str">
        <f>IF(G$3=0,0,INDEX(Sheet1!RawDataCols,$C203,G$5))</f>
        <v xml:space="preserve">               </v>
      </c>
      <c r="H203" s="3" t="str">
        <f>IF(H$3=0,0,INDEX(Sheet1!RawDataCols,$C203,H$5))</f>
        <v xml:space="preserve">               </v>
      </c>
      <c r="I203" s="3" t="str">
        <f>IF(I$3=0,0,INDEX(Sheet1!RawDataCols,$C203,I$5))</f>
        <v xml:space="preserve">               </v>
      </c>
      <c r="J203" s="3" t="str">
        <f>IF(J$3=0,0,INDEX(Sheet1!RawDataCols,$C203,J$5))</f>
        <v xml:space="preserve">               </v>
      </c>
      <c r="K203" s="3" t="str">
        <f>IF(K$3=0,0,INDEX(Sheet1!RawDataCols,$C203,K$5))</f>
        <v xml:space="preserve">               </v>
      </c>
      <c r="L203" s="3" t="str">
        <f>IF(L$3=0,0,INDEX(Sheet1!RawDataCols,$C203,L$5))</f>
        <v xml:space="preserve">               </v>
      </c>
      <c r="M203" s="3" t="str">
        <f>IF(M$3=0,0,INDEX(Sheet1!RawDataCols,$C203,M$5))</f>
        <v xml:space="preserve">F012  </v>
      </c>
      <c r="N203" s="3" t="str">
        <f>IF(N$3=0,0,INDEX(Sheet1!RawDataCols,$C203,N$5))</f>
        <v>Photography-Hot 100 Wines</v>
      </c>
      <c r="O203" s="3">
        <f>INDEX(Sheet1!RawDataCols,$C203,O$5)</f>
        <v>9</v>
      </c>
      <c r="P203" s="3" t="str">
        <f>INDEX(Sheet1!RawDataCols,$C203,P$5)</f>
        <v>Cost of Sales</v>
      </c>
      <c r="Q203" s="3" t="str">
        <f>IF(Q$3=0,0,INDEX(Sheet1!RawDataCols,$C203,Q$5))</f>
        <v>I</v>
      </c>
      <c r="R203" s="3">
        <f t="shared" si="65"/>
        <v>1</v>
      </c>
      <c r="S203" s="3">
        <f t="shared" si="66"/>
        <v>-1</v>
      </c>
      <c r="T203" s="3">
        <f>IF(T$3=0,0,INDEX(Sheet1!RawDataCols,$C203,T$5)*$R203)</f>
        <v>0</v>
      </c>
      <c r="U203" s="3">
        <f>IF(U$3=0,0,INDEX(Sheet1!RawDataCols,$C203,U$5)*$R203)</f>
        <v>0</v>
      </c>
      <c r="V203" s="3">
        <f>IF(V$3=0,0,INDEX(Sheet1!RawDataCols,$C203,V$5)*$R203)</f>
        <v>0</v>
      </c>
      <c r="W203" s="3">
        <f>IF(W$3=0,0,INDEX(Sheet1!RawDataCols,$C203,W$5)*$R203)</f>
        <v>0</v>
      </c>
      <c r="X203" s="3">
        <f>IF(X$3=0,0,INDEX(Sheet1!RawDataCols,$C203,X$5)*$R203)</f>
        <v>0</v>
      </c>
      <c r="Y203" s="3">
        <f>IF(Y$3=0,0,INDEX(Sheet1!RawDataCols,$C203,Y$5)*$R203)</f>
        <v>0</v>
      </c>
      <c r="Z203" s="3">
        <f>IF(Z$3=0,0,INDEX(Sheet1!RawDataCols,$C203,Z$5)*$R203)</f>
        <v>75</v>
      </c>
      <c r="AA203" s="3">
        <f>IF(AA$3=0,0,INDEX(Sheet1!RawDataCols,$C203,AA$5)*$R203)</f>
        <v>0</v>
      </c>
      <c r="AB203" s="3">
        <f>IF(AB$3=0,0,INDEX(Sheet1!RawDataCols,$C203,AB$5)*$R203)</f>
        <v>0</v>
      </c>
      <c r="AC203" s="3">
        <f>IF(AC$3=0,0,INDEX(Sheet1!RawDataCols,$C203,AC$5)*$R203)</f>
        <v>20</v>
      </c>
      <c r="AD203" s="3">
        <f>IF(AD$3=0,0,INDEX(Sheet1!RawDataCols,$C203,AD$5)*$R203)</f>
        <v>0</v>
      </c>
      <c r="AE203" s="3">
        <f>IF(AE$3=0,0,INDEX(Sheet1!RawDataCols,$C203,AE$5)*$R203)</f>
        <v>0</v>
      </c>
      <c r="AF203" s="3">
        <f>IF(AF$3=0,0,INDEX(Sheet1!RawDataCols,$C203,AF$5)*$R203)</f>
        <v>0</v>
      </c>
      <c r="AG203" s="3">
        <f>IF(AG$3=0,0,INDEX(Sheet1!RawDataCols,$C203,AG$5)*$R203)</f>
        <v>0</v>
      </c>
      <c r="AH203" s="3">
        <f>IF(AH$3=0,0,INDEX(Sheet1!RawDataCols,$C203,AH$5)*$R203)</f>
        <v>0</v>
      </c>
      <c r="AI203" s="3">
        <f>IF(AI$3=0,0,INDEX(Sheet1!RawDataCols,$C203,AI$5)*$R203)</f>
        <v>0</v>
      </c>
      <c r="AJ203" s="3">
        <f>IF(AJ$3=0,0,INDEX(Sheet1!RawDataCols,$C203,AJ$5)*$R203)</f>
        <v>0</v>
      </c>
      <c r="AK203" s="3">
        <f>IF(AK$3=0,0,INDEX(Sheet1!RawDataCols,$C203,AK$5)*$R203)</f>
        <v>0</v>
      </c>
      <c r="AL203" s="3">
        <f>IF(AL$3=0,0,INDEX(Sheet1!RawDataCols,$C203,AL$5)*$R203)</f>
        <v>0</v>
      </c>
      <c r="AM203" s="3">
        <f>IF(AM$3=0,0,INDEX(Sheet1!RawDataCols,$C203,AM$5)*$R203)</f>
        <v>0</v>
      </c>
      <c r="AN203" s="3">
        <f>IF(AN$3=0,0,INDEX(Sheet1!RawDataCols,$C203,AN$5)*$R203)</f>
        <v>0</v>
      </c>
      <c r="AO203" s="3">
        <f>IF(AO$3=0,0,INDEX(Sheet1!RawDataCols,$C203,AO$5)*$R203)</f>
        <v>0</v>
      </c>
      <c r="AP203" s="3">
        <f>IF(AP$3=0,0,INDEX(Sheet1!RawDataCols,$C203,AP$5)*$R203)</f>
        <v>0</v>
      </c>
      <c r="AQ203" s="3">
        <f>IF(AQ$3=0,0,INDEX(Sheet1!RawDataCols,$C203,AQ$5)*$R203)</f>
        <v>0</v>
      </c>
      <c r="AR203" s="3">
        <f>IF(AR$3=0,0,INDEX(Sheet1!RawDataCols,$C203,AR$5)*$R203)</f>
        <v>0</v>
      </c>
      <c r="AS203" s="3">
        <f>IF(AS$3=0,0,INDEX(Sheet1!RawDataCols,$C203,AS$5)*$R203)</f>
        <v>0</v>
      </c>
      <c r="AT203" s="3">
        <f>IF(AT$3=0,0,INDEX(Sheet1!RawDataCols,$C203,AT$5)*$R203)</f>
        <v>0</v>
      </c>
      <c r="AU203" s="3">
        <f>IF(AU$3=0,0,INDEX(Sheet1!RawDataCols,$C203,AU$5)*$R203)</f>
        <v>0</v>
      </c>
      <c r="AV203" s="3">
        <f>IF(AV$3=0,0,INDEX(Sheet1!RawDataCols,$C203,AV$5)*$R203)</f>
        <v>0</v>
      </c>
      <c r="AW203" s="3">
        <f>IF(AW$3=0,0,INDEX(Sheet1!RawDataCols,$C203,AW$5)*$R203)</f>
        <v>0</v>
      </c>
      <c r="AX203" s="3">
        <f>IF(AX$3=0,0,INDEX(Sheet1!RawDataCols,$C203,AX$5)*$R203)</f>
        <v>0</v>
      </c>
      <c r="AY203" s="3">
        <f>IF(AY$3=0,0,INDEX(Sheet1!RawDataCols,$C203,AY$5)*$R203)</f>
        <v>0</v>
      </c>
      <c r="AZ203" s="3">
        <f>IF(AZ$3=0,0,INDEX(Sheet1!RawDataCols,$C203,AZ$5)*$R203)</f>
        <v>0</v>
      </c>
      <c r="BA203" s="3">
        <f>IF(BA$3=0,0,INDEX(Sheet1!RawDataCols,$C203,BA$5)*$R203)</f>
        <v>0</v>
      </c>
      <c r="BB203" s="3">
        <f>IF(BB$3=0,0,INDEX(Sheet1!RawDataCols,$C203,BB$5)*$R203)</f>
        <v>0</v>
      </c>
      <c r="BC203" s="3">
        <f>IF(BC$3=0,0,INDEX(Sheet1!RawDataCols,$C203,BC$5)*$R203)</f>
        <v>0</v>
      </c>
      <c r="BD203" s="3">
        <f>IF(BD$3=0,0,INDEX(Sheet1!RawDataCols,$C203,BD$5)*$R203)</f>
        <v>1060.08</v>
      </c>
      <c r="BE203" s="3">
        <f>IF(BE$3=0,0,INDEX(Sheet1!RawDataCols,$C203,BE$5)*$R203)</f>
        <v>0</v>
      </c>
      <c r="BF203" s="3">
        <f>IF(BF$3=0,0,INDEX(Sheet1!RawDataCols,$C203,BF$5)*$R203)</f>
        <v>0</v>
      </c>
      <c r="BG203" s="179">
        <f>IF(BG$3=0,0,INDEX(Sheet1!RawDataCols,$C203,BG$5)*$R203)</f>
        <v>1060.08</v>
      </c>
      <c r="BH203" s="33">
        <f t="shared" si="67"/>
        <v>0</v>
      </c>
      <c r="BI203" s="33">
        <f t="shared" si="68"/>
        <v>0</v>
      </c>
      <c r="BJ203" s="33">
        <f t="shared" si="69"/>
        <v>1155.08</v>
      </c>
      <c r="BK203" s="3">
        <f>IF(BK$3=0,0,INDEX(Sheet1!RawDataCols,$C203,BK$5)*$R203)</f>
        <v>0</v>
      </c>
      <c r="BL203" s="3">
        <f>IF(BL$3=0,0,INDEX(Sheet1!RawDataCols,$C203,BL$5)*$R203)</f>
        <v>297.69230700000003</v>
      </c>
      <c r="BM203" s="3">
        <f>IF(BM$3=0,0,INDEX(Sheet1!RawDataCols,$C203,BM$5)*$R203)</f>
        <v>232.692307</v>
      </c>
      <c r="BN203" s="3">
        <f>IF(BN$3=0,0,INDEX(Sheet1!RawDataCols,$C203,BN$5)*$R203)</f>
        <v>171.15384599999999</v>
      </c>
      <c r="BO203" s="3">
        <f>IF(BO$3=0,0,INDEX(Sheet1!RawDataCols,$C203,BO$5)*$R203)</f>
        <v>242.307692</v>
      </c>
      <c r="BP203" s="3">
        <f>IF(BP$3=0,0,INDEX(Sheet1!RawDataCols,$C203,BP$5)*$R203)</f>
        <v>3775</v>
      </c>
      <c r="BQ203" s="3">
        <f t="shared" si="70"/>
        <v>0</v>
      </c>
      <c r="BR203" s="3">
        <f t="shared" si="71"/>
        <v>0</v>
      </c>
      <c r="BS203" s="3">
        <f t="shared" si="72"/>
        <v>0</v>
      </c>
      <c r="BT203" s="3">
        <f t="shared" si="73"/>
        <v>0</v>
      </c>
      <c r="BU203" s="3" t="str">
        <f>INDEX(Sheet1!$BS$2:$BS$1000,MATCH($A203,Sheet1!$A$2:$A$1000,0))</f>
        <v>04</v>
      </c>
      <c r="BV203" s="3">
        <f>INDEX(Sheet1!$BT$2:$BT$1000,MATCH($A203,Sheet1!$A$2:$A$1000,0))</f>
        <v>0</v>
      </c>
    </row>
    <row r="204" spans="1:74" x14ac:dyDescent="0.2">
      <c r="A204" s="248" t="s">
        <v>795</v>
      </c>
      <c r="B204" s="3">
        <f>MATCH($A204,Sheet1!ACCOUNTNO,0)</f>
        <v>90</v>
      </c>
      <c r="C204" s="3">
        <f t="shared" si="64"/>
        <v>90</v>
      </c>
      <c r="D204" s="3" t="str">
        <f>IF(D$3=0,0,INDEX(Sheet1!RawDataCols,$C204,D$5))</f>
        <v>14340D02</v>
      </c>
      <c r="E204" s="3" t="str">
        <f>IF(E$3=0,0,INDEX(Sheet1!RawDataCols,$C204,E$5))</f>
        <v xml:space="preserve">14340          </v>
      </c>
      <c r="F204" s="3" t="str">
        <f>IF(F$3=0,0,INDEX(Sheet1!RawDataCols,$C204,F$5))</f>
        <v xml:space="preserve">D02            </v>
      </c>
      <c r="G204" s="3" t="str">
        <f>IF(G$3=0,0,INDEX(Sheet1!RawDataCols,$C204,G$5))</f>
        <v xml:space="preserve">               </v>
      </c>
      <c r="H204" s="3" t="str">
        <f>IF(H$3=0,0,INDEX(Sheet1!RawDataCols,$C204,H$5))</f>
        <v xml:space="preserve">               </v>
      </c>
      <c r="I204" s="3" t="str">
        <f>IF(I$3=0,0,INDEX(Sheet1!RawDataCols,$C204,I$5))</f>
        <v xml:space="preserve">               </v>
      </c>
      <c r="J204" s="3" t="str">
        <f>IF(J$3=0,0,INDEX(Sheet1!RawDataCols,$C204,J$5))</f>
        <v xml:space="preserve">               </v>
      </c>
      <c r="K204" s="3" t="str">
        <f>IF(K$3=0,0,INDEX(Sheet1!RawDataCols,$C204,K$5))</f>
        <v xml:space="preserve">               </v>
      </c>
      <c r="L204" s="3" t="str">
        <f>IF(L$3=0,0,INDEX(Sheet1!RawDataCols,$C204,L$5))</f>
        <v xml:space="preserve">               </v>
      </c>
      <c r="M204" s="3" t="str">
        <f>IF(M$3=0,0,INDEX(Sheet1!RawDataCols,$C204,M$5))</f>
        <v xml:space="preserve">F012  </v>
      </c>
      <c r="N204" s="3" t="str">
        <f>IF(N$3=0,0,INDEX(Sheet1!RawDataCols,$C204,N$5))</f>
        <v>Printing-Hot 100 Wines</v>
      </c>
      <c r="O204" s="3">
        <f>INDEX(Sheet1!RawDataCols,$C204,O$5)</f>
        <v>9</v>
      </c>
      <c r="P204" s="3" t="str">
        <f>INDEX(Sheet1!RawDataCols,$C204,P$5)</f>
        <v>Cost of Sales</v>
      </c>
      <c r="Q204" s="3" t="str">
        <f>IF(Q$3=0,0,INDEX(Sheet1!RawDataCols,$C204,Q$5))</f>
        <v>I</v>
      </c>
      <c r="R204" s="3">
        <f t="shared" si="65"/>
        <v>1</v>
      </c>
      <c r="S204" s="3">
        <f t="shared" si="66"/>
        <v>-1</v>
      </c>
      <c r="T204" s="3">
        <f>IF(T$3=0,0,INDEX(Sheet1!RawDataCols,$C204,T$5)*$R204)</f>
        <v>0</v>
      </c>
      <c r="U204" s="3">
        <f>IF(U$3=0,0,INDEX(Sheet1!RawDataCols,$C204,U$5)*$R204)</f>
        <v>0</v>
      </c>
      <c r="V204" s="3">
        <f>IF(V$3=0,0,INDEX(Sheet1!RawDataCols,$C204,V$5)*$R204)</f>
        <v>0</v>
      </c>
      <c r="W204" s="3">
        <f>IF(W$3=0,0,INDEX(Sheet1!RawDataCols,$C204,W$5)*$R204)</f>
        <v>0</v>
      </c>
      <c r="X204" s="3">
        <f>IF(X$3=0,0,INDEX(Sheet1!RawDataCols,$C204,X$5)*$R204)</f>
        <v>0</v>
      </c>
      <c r="Y204" s="3">
        <f>IF(Y$3=0,0,INDEX(Sheet1!RawDataCols,$C204,Y$5)*$R204)</f>
        <v>0</v>
      </c>
      <c r="Z204" s="3">
        <f>IF(Z$3=0,0,INDEX(Sheet1!RawDataCols,$C204,Z$5)*$R204)</f>
        <v>0</v>
      </c>
      <c r="AA204" s="3">
        <f>IF(AA$3=0,0,INDEX(Sheet1!RawDataCols,$C204,AA$5)*$R204)</f>
        <v>0</v>
      </c>
      <c r="AB204" s="3">
        <f>IF(AB$3=0,0,INDEX(Sheet1!RawDataCols,$C204,AB$5)*$R204)</f>
        <v>0</v>
      </c>
      <c r="AC204" s="3">
        <f>IF(AC$3=0,0,INDEX(Sheet1!RawDataCols,$C204,AC$5)*$R204)</f>
        <v>0</v>
      </c>
      <c r="AD204" s="3">
        <f>IF(AD$3=0,0,INDEX(Sheet1!RawDataCols,$C204,AD$5)*$R204)</f>
        <v>0</v>
      </c>
      <c r="AE204" s="3">
        <f>IF(AE$3=0,0,INDEX(Sheet1!RawDataCols,$C204,AE$5)*$R204)</f>
        <v>0</v>
      </c>
      <c r="AF204" s="3">
        <f>IF(AF$3=0,0,INDEX(Sheet1!RawDataCols,$C204,AF$5)*$R204)</f>
        <v>0</v>
      </c>
      <c r="AG204" s="3">
        <f>IF(AG$3=0,0,INDEX(Sheet1!RawDataCols,$C204,AG$5)*$R204)</f>
        <v>0</v>
      </c>
      <c r="AH204" s="3">
        <f>IF(AH$3=0,0,INDEX(Sheet1!RawDataCols,$C204,AH$5)*$R204)</f>
        <v>0</v>
      </c>
      <c r="AI204" s="3">
        <f>IF(AI$3=0,0,INDEX(Sheet1!RawDataCols,$C204,AI$5)*$R204)</f>
        <v>0</v>
      </c>
      <c r="AJ204" s="3">
        <f>IF(AJ$3=0,0,INDEX(Sheet1!RawDataCols,$C204,AJ$5)*$R204)</f>
        <v>0</v>
      </c>
      <c r="AK204" s="3">
        <f>IF(AK$3=0,0,INDEX(Sheet1!RawDataCols,$C204,AK$5)*$R204)</f>
        <v>0</v>
      </c>
      <c r="AL204" s="3">
        <f>IF(AL$3=0,0,INDEX(Sheet1!RawDataCols,$C204,AL$5)*$R204)</f>
        <v>0</v>
      </c>
      <c r="AM204" s="3">
        <f>IF(AM$3=0,0,INDEX(Sheet1!RawDataCols,$C204,AM$5)*$R204)</f>
        <v>0</v>
      </c>
      <c r="AN204" s="3">
        <f>IF(AN$3=0,0,INDEX(Sheet1!RawDataCols,$C204,AN$5)*$R204)</f>
        <v>0</v>
      </c>
      <c r="AO204" s="3">
        <f>IF(AO$3=0,0,INDEX(Sheet1!RawDataCols,$C204,AO$5)*$R204)</f>
        <v>0</v>
      </c>
      <c r="AP204" s="3">
        <f>IF(AP$3=0,0,INDEX(Sheet1!RawDataCols,$C204,AP$5)*$R204)</f>
        <v>0</v>
      </c>
      <c r="AQ204" s="3">
        <f>IF(AQ$3=0,0,INDEX(Sheet1!RawDataCols,$C204,AQ$5)*$R204)</f>
        <v>0</v>
      </c>
      <c r="AR204" s="3">
        <f>IF(AR$3=0,0,INDEX(Sheet1!RawDataCols,$C204,AR$5)*$R204)</f>
        <v>0</v>
      </c>
      <c r="AS204" s="3">
        <f>IF(AS$3=0,0,INDEX(Sheet1!RawDataCols,$C204,AS$5)*$R204)</f>
        <v>0</v>
      </c>
      <c r="AT204" s="3">
        <f>IF(AT$3=0,0,INDEX(Sheet1!RawDataCols,$C204,AT$5)*$R204)</f>
        <v>0</v>
      </c>
      <c r="AU204" s="3">
        <f>IF(AU$3=0,0,INDEX(Sheet1!RawDataCols,$C204,AU$5)*$R204)</f>
        <v>0</v>
      </c>
      <c r="AV204" s="3">
        <f>IF(AV$3=0,0,INDEX(Sheet1!RawDataCols,$C204,AV$5)*$R204)</f>
        <v>0</v>
      </c>
      <c r="AW204" s="3">
        <f>IF(AW$3=0,0,INDEX(Sheet1!RawDataCols,$C204,AW$5)*$R204)</f>
        <v>0</v>
      </c>
      <c r="AX204" s="3">
        <f>IF(AX$3=0,0,INDEX(Sheet1!RawDataCols,$C204,AX$5)*$R204)</f>
        <v>0</v>
      </c>
      <c r="AY204" s="3">
        <f>IF(AY$3=0,0,INDEX(Sheet1!RawDataCols,$C204,AY$5)*$R204)</f>
        <v>0</v>
      </c>
      <c r="AZ204" s="3">
        <f>IF(AZ$3=0,0,INDEX(Sheet1!RawDataCols,$C204,AZ$5)*$R204)</f>
        <v>0</v>
      </c>
      <c r="BA204" s="3">
        <f>IF(BA$3=0,0,INDEX(Sheet1!RawDataCols,$C204,BA$5)*$R204)</f>
        <v>0</v>
      </c>
      <c r="BB204" s="3">
        <f>IF(BB$3=0,0,INDEX(Sheet1!RawDataCols,$C204,BB$5)*$R204)</f>
        <v>0</v>
      </c>
      <c r="BC204" s="3">
        <f>IF(BC$3=0,0,INDEX(Sheet1!RawDataCols,$C204,BC$5)*$R204)</f>
        <v>0</v>
      </c>
      <c r="BD204" s="3">
        <f>IF(BD$3=0,0,INDEX(Sheet1!RawDataCols,$C204,BD$5)*$R204)</f>
        <v>25803</v>
      </c>
      <c r="BE204" s="3">
        <f>IF(BE$3=0,0,INDEX(Sheet1!RawDataCols,$C204,BE$5)*$R204)</f>
        <v>0</v>
      </c>
      <c r="BF204" s="3">
        <f>IF(BF$3=0,0,INDEX(Sheet1!RawDataCols,$C204,BF$5)*$R204)</f>
        <v>0</v>
      </c>
      <c r="BG204" s="179">
        <f>IF(BG$3=0,0,INDEX(Sheet1!RawDataCols,$C204,BG$5)*$R204)</f>
        <v>25803</v>
      </c>
      <c r="BH204" s="33">
        <f t="shared" si="67"/>
        <v>0</v>
      </c>
      <c r="BI204" s="33">
        <f t="shared" si="68"/>
        <v>0</v>
      </c>
      <c r="BJ204" s="33">
        <f t="shared" si="69"/>
        <v>25803</v>
      </c>
      <c r="BK204" s="3">
        <f>IF(BK$3=0,0,INDEX(Sheet1!RawDataCols,$C204,BK$5)*$R204)</f>
        <v>0</v>
      </c>
      <c r="BL204" s="3">
        <f>IF(BL$3=0,0,INDEX(Sheet1!RawDataCols,$C204,BL$5)*$R204)</f>
        <v>2003.846153</v>
      </c>
      <c r="BM204" s="3">
        <f>IF(BM$3=0,0,INDEX(Sheet1!RawDataCols,$C204,BM$5)*$R204)</f>
        <v>2022.3076920000001</v>
      </c>
      <c r="BN204" s="3">
        <f>IF(BN$3=0,0,INDEX(Sheet1!RawDataCols,$C204,BN$5)*$R204)</f>
        <v>2383.846153</v>
      </c>
      <c r="BO204" s="3">
        <f>IF(BO$3=0,0,INDEX(Sheet1!RawDataCols,$C204,BO$5)*$R204)</f>
        <v>2770.3076919999999</v>
      </c>
      <c r="BP204" s="3">
        <f>IF(BP$3=0,0,INDEX(Sheet1!RawDataCols,$C204,BP$5)*$R204)</f>
        <v>26050</v>
      </c>
      <c r="BQ204" s="3">
        <f t="shared" si="70"/>
        <v>0</v>
      </c>
      <c r="BR204" s="3">
        <f t="shared" si="71"/>
        <v>0</v>
      </c>
      <c r="BS204" s="3">
        <f t="shared" si="72"/>
        <v>0</v>
      </c>
      <c r="BT204" s="3">
        <f t="shared" si="73"/>
        <v>0</v>
      </c>
      <c r="BU204" s="3" t="str">
        <f>INDEX(Sheet1!$BS$2:$BS$1000,MATCH($A204,Sheet1!$A$2:$A$1000,0))</f>
        <v>04</v>
      </c>
      <c r="BV204" s="3">
        <f>INDEX(Sheet1!$BT$2:$BT$1000,MATCH($A204,Sheet1!$A$2:$A$1000,0))</f>
        <v>0</v>
      </c>
    </row>
    <row r="205" spans="1:74" x14ac:dyDescent="0.2">
      <c r="A205" s="248" t="s">
        <v>796</v>
      </c>
      <c r="B205" s="3">
        <f>MATCH($A205,Sheet1!ACCOUNTNO,0)</f>
        <v>92</v>
      </c>
      <c r="C205" s="3">
        <f t="shared" si="64"/>
        <v>92</v>
      </c>
      <c r="D205" s="3" t="str">
        <f>IF(D$3=0,0,INDEX(Sheet1!RawDataCols,$C205,D$5))</f>
        <v>14350D02</v>
      </c>
      <c r="E205" s="3" t="str">
        <f>IF(E$3=0,0,INDEX(Sheet1!RawDataCols,$C205,E$5))</f>
        <v xml:space="preserve">14350          </v>
      </c>
      <c r="F205" s="3" t="str">
        <f>IF(F$3=0,0,INDEX(Sheet1!RawDataCols,$C205,F$5))</f>
        <v xml:space="preserve">D02            </v>
      </c>
      <c r="G205" s="3" t="str">
        <f>IF(G$3=0,0,INDEX(Sheet1!RawDataCols,$C205,G$5))</f>
        <v xml:space="preserve">               </v>
      </c>
      <c r="H205" s="3" t="str">
        <f>IF(H$3=0,0,INDEX(Sheet1!RawDataCols,$C205,H$5))</f>
        <v xml:space="preserve">               </v>
      </c>
      <c r="I205" s="3" t="str">
        <f>IF(I$3=0,0,INDEX(Sheet1!RawDataCols,$C205,I$5))</f>
        <v xml:space="preserve">               </v>
      </c>
      <c r="J205" s="3" t="str">
        <f>IF(J$3=0,0,INDEX(Sheet1!RawDataCols,$C205,J$5))</f>
        <v xml:space="preserve">               </v>
      </c>
      <c r="K205" s="3" t="str">
        <f>IF(K$3=0,0,INDEX(Sheet1!RawDataCols,$C205,K$5))</f>
        <v xml:space="preserve">               </v>
      </c>
      <c r="L205" s="3" t="str">
        <f>IF(L$3=0,0,INDEX(Sheet1!RawDataCols,$C205,L$5))</f>
        <v xml:space="preserve">               </v>
      </c>
      <c r="M205" s="3" t="str">
        <f>IF(M$3=0,0,INDEX(Sheet1!RawDataCols,$C205,M$5))</f>
        <v xml:space="preserve">F012  </v>
      </c>
      <c r="N205" s="3" t="str">
        <f>IF(N$3=0,0,INDEX(Sheet1!RawDataCols,$C205,N$5))</f>
        <v>Wines - Hot 100 Wines</v>
      </c>
      <c r="O205" s="3">
        <f>INDEX(Sheet1!RawDataCols,$C205,O$5)</f>
        <v>9</v>
      </c>
      <c r="P205" s="3" t="str">
        <f>INDEX(Sheet1!RawDataCols,$C205,P$5)</f>
        <v>Cost of Sales</v>
      </c>
      <c r="Q205" s="3" t="str">
        <f>IF(Q$3=0,0,INDEX(Sheet1!RawDataCols,$C205,Q$5))</f>
        <v>I</v>
      </c>
      <c r="R205" s="3">
        <f t="shared" si="65"/>
        <v>1</v>
      </c>
      <c r="S205" s="3">
        <f t="shared" si="66"/>
        <v>-1</v>
      </c>
      <c r="T205" s="3">
        <f>IF(T$3=0,0,INDEX(Sheet1!RawDataCols,$C205,T$5)*$R205)</f>
        <v>0</v>
      </c>
      <c r="U205" s="3">
        <f>IF(U$3=0,0,INDEX(Sheet1!RawDataCols,$C205,U$5)*$R205)</f>
        <v>0</v>
      </c>
      <c r="V205" s="3">
        <f>IF(V$3=0,0,INDEX(Sheet1!RawDataCols,$C205,V$5)*$R205)</f>
        <v>0</v>
      </c>
      <c r="W205" s="3">
        <f>IF(W$3=0,0,INDEX(Sheet1!RawDataCols,$C205,W$5)*$R205)</f>
        <v>0</v>
      </c>
      <c r="X205" s="3">
        <f>IF(X$3=0,0,INDEX(Sheet1!RawDataCols,$C205,X$5)*$R205)</f>
        <v>0</v>
      </c>
      <c r="Y205" s="3">
        <f>IF(Y$3=0,0,INDEX(Sheet1!RawDataCols,$C205,Y$5)*$R205)</f>
        <v>0</v>
      </c>
      <c r="Z205" s="3">
        <f>IF(Z$3=0,0,INDEX(Sheet1!RawDataCols,$C205,Z$5)*$R205)</f>
        <v>0</v>
      </c>
      <c r="AA205" s="3">
        <f>IF(AA$3=0,0,INDEX(Sheet1!RawDataCols,$C205,AA$5)*$R205)</f>
        <v>0</v>
      </c>
      <c r="AB205" s="3">
        <f>IF(AB$3=0,0,INDEX(Sheet1!RawDataCols,$C205,AB$5)*$R205)</f>
        <v>0</v>
      </c>
      <c r="AC205" s="3">
        <f>IF(AC$3=0,0,INDEX(Sheet1!RawDataCols,$C205,AC$5)*$R205)</f>
        <v>0</v>
      </c>
      <c r="AD205" s="3">
        <f>IF(AD$3=0,0,INDEX(Sheet1!RawDataCols,$C205,AD$5)*$R205)</f>
        <v>0</v>
      </c>
      <c r="AE205" s="3">
        <f>IF(AE$3=0,0,INDEX(Sheet1!RawDataCols,$C205,AE$5)*$R205)</f>
        <v>0</v>
      </c>
      <c r="AF205" s="3">
        <f>IF(AF$3=0,0,INDEX(Sheet1!RawDataCols,$C205,AF$5)*$R205)</f>
        <v>0</v>
      </c>
      <c r="AG205" s="3">
        <f>IF(AG$3=0,0,INDEX(Sheet1!RawDataCols,$C205,AG$5)*$R205)</f>
        <v>0</v>
      </c>
      <c r="AH205" s="3">
        <f>IF(AH$3=0,0,INDEX(Sheet1!RawDataCols,$C205,AH$5)*$R205)</f>
        <v>0</v>
      </c>
      <c r="AI205" s="3">
        <f>IF(AI$3=0,0,INDEX(Sheet1!RawDataCols,$C205,AI$5)*$R205)</f>
        <v>0</v>
      </c>
      <c r="AJ205" s="3">
        <f>IF(AJ$3=0,0,INDEX(Sheet1!RawDataCols,$C205,AJ$5)*$R205)</f>
        <v>0</v>
      </c>
      <c r="AK205" s="3">
        <f>IF(AK$3=0,0,INDEX(Sheet1!RawDataCols,$C205,AK$5)*$R205)</f>
        <v>0</v>
      </c>
      <c r="AL205" s="3">
        <f>IF(AL$3=0,0,INDEX(Sheet1!RawDataCols,$C205,AL$5)*$R205)</f>
        <v>0</v>
      </c>
      <c r="AM205" s="3">
        <f>IF(AM$3=0,0,INDEX(Sheet1!RawDataCols,$C205,AM$5)*$R205)</f>
        <v>0</v>
      </c>
      <c r="AN205" s="3">
        <f>IF(AN$3=0,0,INDEX(Sheet1!RawDataCols,$C205,AN$5)*$R205)</f>
        <v>0</v>
      </c>
      <c r="AO205" s="3">
        <f>IF(AO$3=0,0,INDEX(Sheet1!RawDataCols,$C205,AO$5)*$R205)</f>
        <v>0</v>
      </c>
      <c r="AP205" s="3">
        <f>IF(AP$3=0,0,INDEX(Sheet1!RawDataCols,$C205,AP$5)*$R205)</f>
        <v>0</v>
      </c>
      <c r="AQ205" s="3">
        <f>IF(AQ$3=0,0,INDEX(Sheet1!RawDataCols,$C205,AQ$5)*$R205)</f>
        <v>0</v>
      </c>
      <c r="AR205" s="3">
        <f>IF(AR$3=0,0,INDEX(Sheet1!RawDataCols,$C205,AR$5)*$R205)</f>
        <v>0</v>
      </c>
      <c r="AS205" s="3">
        <f>IF(AS$3=0,0,INDEX(Sheet1!RawDataCols,$C205,AS$5)*$R205)</f>
        <v>0</v>
      </c>
      <c r="AT205" s="3">
        <f>IF(AT$3=0,0,INDEX(Sheet1!RawDataCols,$C205,AT$5)*$R205)</f>
        <v>0</v>
      </c>
      <c r="AU205" s="3">
        <f>IF(AU$3=0,0,INDEX(Sheet1!RawDataCols,$C205,AU$5)*$R205)</f>
        <v>0</v>
      </c>
      <c r="AV205" s="3">
        <f>IF(AV$3=0,0,INDEX(Sheet1!RawDataCols,$C205,AV$5)*$R205)</f>
        <v>0</v>
      </c>
      <c r="AW205" s="3">
        <f>IF(AW$3=0,0,INDEX(Sheet1!RawDataCols,$C205,AW$5)*$R205)</f>
        <v>0</v>
      </c>
      <c r="AX205" s="3">
        <f>IF(AX$3=0,0,INDEX(Sheet1!RawDataCols,$C205,AX$5)*$R205)</f>
        <v>0</v>
      </c>
      <c r="AY205" s="3">
        <f>IF(AY$3=0,0,INDEX(Sheet1!RawDataCols,$C205,AY$5)*$R205)</f>
        <v>0</v>
      </c>
      <c r="AZ205" s="3">
        <f>IF(AZ$3=0,0,INDEX(Sheet1!RawDataCols,$C205,AZ$5)*$R205)</f>
        <v>0</v>
      </c>
      <c r="BA205" s="3">
        <f>IF(BA$3=0,0,INDEX(Sheet1!RawDataCols,$C205,BA$5)*$R205)</f>
        <v>0</v>
      </c>
      <c r="BB205" s="3">
        <f>IF(BB$3=0,0,INDEX(Sheet1!RawDataCols,$C205,BB$5)*$R205)</f>
        <v>0</v>
      </c>
      <c r="BC205" s="3">
        <f>IF(BC$3=0,0,INDEX(Sheet1!RawDataCols,$C205,BC$5)*$R205)</f>
        <v>0</v>
      </c>
      <c r="BD205" s="3">
        <f>IF(BD$3=0,0,INDEX(Sheet1!RawDataCols,$C205,BD$5)*$R205)</f>
        <v>0</v>
      </c>
      <c r="BE205" s="3">
        <f>IF(BE$3=0,0,INDEX(Sheet1!RawDataCols,$C205,BE$5)*$R205)</f>
        <v>0</v>
      </c>
      <c r="BF205" s="3">
        <f>IF(BF$3=0,0,INDEX(Sheet1!RawDataCols,$C205,BF$5)*$R205)</f>
        <v>0</v>
      </c>
      <c r="BG205" s="179">
        <f>IF(BG$3=0,0,INDEX(Sheet1!RawDataCols,$C205,BG$5)*$R205)</f>
        <v>0</v>
      </c>
      <c r="BH205" s="33">
        <f t="shared" si="67"/>
        <v>0</v>
      </c>
      <c r="BI205" s="33">
        <f t="shared" si="68"/>
        <v>0</v>
      </c>
      <c r="BJ205" s="33">
        <f t="shared" si="69"/>
        <v>0</v>
      </c>
      <c r="BK205" s="3">
        <f>IF(BK$3=0,0,INDEX(Sheet1!RawDataCols,$C205,BK$5)*$R205)</f>
        <v>0</v>
      </c>
      <c r="BL205" s="3">
        <f>IF(BL$3=0,0,INDEX(Sheet1!RawDataCols,$C205,BL$5)*$R205)</f>
        <v>0</v>
      </c>
      <c r="BM205" s="3">
        <f>IF(BM$3=0,0,INDEX(Sheet1!RawDataCols,$C205,BM$5)*$R205)</f>
        <v>0</v>
      </c>
      <c r="BN205" s="3">
        <f>IF(BN$3=0,0,INDEX(Sheet1!RawDataCols,$C205,BN$5)*$R205)</f>
        <v>7.9723069999999998</v>
      </c>
      <c r="BO205" s="3">
        <f>IF(BO$3=0,0,INDEX(Sheet1!RawDataCols,$C205,BO$5)*$R205)</f>
        <v>90.346923000000004</v>
      </c>
      <c r="BP205" s="3">
        <f>IF(BP$3=0,0,INDEX(Sheet1!RawDataCols,$C205,BP$5)*$R205)</f>
        <v>0</v>
      </c>
      <c r="BQ205" s="3">
        <f t="shared" si="70"/>
        <v>0</v>
      </c>
      <c r="BR205" s="3">
        <f t="shared" si="71"/>
        <v>0</v>
      </c>
      <c r="BS205" s="3">
        <f t="shared" si="72"/>
        <v>0</v>
      </c>
      <c r="BT205" s="3">
        <f t="shared" si="73"/>
        <v>0</v>
      </c>
      <c r="BU205" s="3" t="str">
        <f>INDEX(Sheet1!$BS$2:$BS$1000,MATCH($A205,Sheet1!$A$2:$A$1000,0))</f>
        <v>04</v>
      </c>
      <c r="BV205" s="3">
        <f>INDEX(Sheet1!$BT$2:$BT$1000,MATCH($A205,Sheet1!$A$2:$A$1000,0))</f>
        <v>0</v>
      </c>
    </row>
    <row r="206" spans="1:74" x14ac:dyDescent="0.2">
      <c r="A206" s="248" t="s">
        <v>797</v>
      </c>
      <c r="B206" s="3">
        <f>MATCH($A206,Sheet1!ACCOUNTNO,0)</f>
        <v>93</v>
      </c>
      <c r="C206" s="3">
        <f t="shared" si="64"/>
        <v>93</v>
      </c>
      <c r="D206" s="3" t="str">
        <f>IF(D$3=0,0,INDEX(Sheet1!RawDataCols,$C206,D$5))</f>
        <v>14360D02</v>
      </c>
      <c r="E206" s="3" t="str">
        <f>IF(E$3=0,0,INDEX(Sheet1!RawDataCols,$C206,E$5))</f>
        <v xml:space="preserve">14360          </v>
      </c>
      <c r="F206" s="3" t="str">
        <f>IF(F$3=0,0,INDEX(Sheet1!RawDataCols,$C206,F$5))</f>
        <v xml:space="preserve">D02            </v>
      </c>
      <c r="G206" s="3" t="str">
        <f>IF(G$3=0,0,INDEX(Sheet1!RawDataCols,$C206,G$5))</f>
        <v xml:space="preserve">               </v>
      </c>
      <c r="H206" s="3" t="str">
        <f>IF(H$3=0,0,INDEX(Sheet1!RawDataCols,$C206,H$5))</f>
        <v xml:space="preserve">               </v>
      </c>
      <c r="I206" s="3" t="str">
        <f>IF(I$3=0,0,INDEX(Sheet1!RawDataCols,$C206,I$5))</f>
        <v xml:space="preserve">               </v>
      </c>
      <c r="J206" s="3" t="str">
        <f>IF(J$3=0,0,INDEX(Sheet1!RawDataCols,$C206,J$5))</f>
        <v xml:space="preserve">               </v>
      </c>
      <c r="K206" s="3" t="str">
        <f>IF(K$3=0,0,INDEX(Sheet1!RawDataCols,$C206,K$5))</f>
        <v xml:space="preserve">               </v>
      </c>
      <c r="L206" s="3" t="str">
        <f>IF(L$3=0,0,INDEX(Sheet1!RawDataCols,$C206,L$5))</f>
        <v xml:space="preserve">               </v>
      </c>
      <c r="M206" s="3" t="str">
        <f>IF(M$3=0,0,INDEX(Sheet1!RawDataCols,$C206,M$5))</f>
        <v xml:space="preserve">F012  </v>
      </c>
      <c r="N206" s="3" t="str">
        <f>IF(N$3=0,0,INDEX(Sheet1!RawDataCols,$C206,N$5))</f>
        <v>Venue Hire - Hot 100 Wines</v>
      </c>
      <c r="O206" s="3">
        <f>INDEX(Sheet1!RawDataCols,$C206,O$5)</f>
        <v>9</v>
      </c>
      <c r="P206" s="3" t="str">
        <f>INDEX(Sheet1!RawDataCols,$C206,P$5)</f>
        <v>Cost of Sales</v>
      </c>
      <c r="Q206" s="3" t="str">
        <f>IF(Q$3=0,0,INDEX(Sheet1!RawDataCols,$C206,Q$5))</f>
        <v>I</v>
      </c>
      <c r="R206" s="3">
        <f t="shared" si="65"/>
        <v>1</v>
      </c>
      <c r="S206" s="3">
        <f t="shared" si="66"/>
        <v>-1</v>
      </c>
      <c r="T206" s="3">
        <f>IF(T$3=0,0,INDEX(Sheet1!RawDataCols,$C206,T$5)*$R206)</f>
        <v>0</v>
      </c>
      <c r="U206" s="3">
        <f>IF(U$3=0,0,INDEX(Sheet1!RawDataCols,$C206,U$5)*$R206)</f>
        <v>0</v>
      </c>
      <c r="V206" s="3">
        <f>IF(V$3=0,0,INDEX(Sheet1!RawDataCols,$C206,V$5)*$R206)</f>
        <v>0</v>
      </c>
      <c r="W206" s="3">
        <f>IF(W$3=0,0,INDEX(Sheet1!RawDataCols,$C206,W$5)*$R206)</f>
        <v>0</v>
      </c>
      <c r="X206" s="3">
        <f>IF(X$3=0,0,INDEX(Sheet1!RawDataCols,$C206,X$5)*$R206)</f>
        <v>0</v>
      </c>
      <c r="Y206" s="3">
        <f>IF(Y$3=0,0,INDEX(Sheet1!RawDataCols,$C206,Y$5)*$R206)</f>
        <v>0</v>
      </c>
      <c r="Z206" s="3">
        <f>IF(Z$3=0,0,INDEX(Sheet1!RawDataCols,$C206,Z$5)*$R206)</f>
        <v>0</v>
      </c>
      <c r="AA206" s="3">
        <f>IF(AA$3=0,0,INDEX(Sheet1!RawDataCols,$C206,AA$5)*$R206)</f>
        <v>0</v>
      </c>
      <c r="AB206" s="3">
        <f>IF(AB$3=0,0,INDEX(Sheet1!RawDataCols,$C206,AB$5)*$R206)</f>
        <v>0</v>
      </c>
      <c r="AC206" s="3">
        <f>IF(AC$3=0,0,INDEX(Sheet1!RawDataCols,$C206,AC$5)*$R206)</f>
        <v>0</v>
      </c>
      <c r="AD206" s="3">
        <f>IF(AD$3=0,0,INDEX(Sheet1!RawDataCols,$C206,AD$5)*$R206)</f>
        <v>0</v>
      </c>
      <c r="AE206" s="3">
        <f>IF(AE$3=0,0,INDEX(Sheet1!RawDataCols,$C206,AE$5)*$R206)</f>
        <v>0</v>
      </c>
      <c r="AF206" s="3">
        <f>IF(AF$3=0,0,INDEX(Sheet1!RawDataCols,$C206,AF$5)*$R206)</f>
        <v>0</v>
      </c>
      <c r="AG206" s="3">
        <f>IF(AG$3=0,0,INDEX(Sheet1!RawDataCols,$C206,AG$5)*$R206)</f>
        <v>0</v>
      </c>
      <c r="AH206" s="3">
        <f>IF(AH$3=0,0,INDEX(Sheet1!RawDataCols,$C206,AH$5)*$R206)</f>
        <v>0</v>
      </c>
      <c r="AI206" s="3">
        <f>IF(AI$3=0,0,INDEX(Sheet1!RawDataCols,$C206,AI$5)*$R206)</f>
        <v>0</v>
      </c>
      <c r="AJ206" s="3">
        <f>IF(AJ$3=0,0,INDEX(Sheet1!RawDataCols,$C206,AJ$5)*$R206)</f>
        <v>0</v>
      </c>
      <c r="AK206" s="3">
        <f>IF(AK$3=0,0,INDEX(Sheet1!RawDataCols,$C206,AK$5)*$R206)</f>
        <v>0</v>
      </c>
      <c r="AL206" s="3">
        <f>IF(AL$3=0,0,INDEX(Sheet1!RawDataCols,$C206,AL$5)*$R206)</f>
        <v>0</v>
      </c>
      <c r="AM206" s="3">
        <f>IF(AM$3=0,0,INDEX(Sheet1!RawDataCols,$C206,AM$5)*$R206)</f>
        <v>0</v>
      </c>
      <c r="AN206" s="3">
        <f>IF(AN$3=0,0,INDEX(Sheet1!RawDataCols,$C206,AN$5)*$R206)</f>
        <v>0</v>
      </c>
      <c r="AO206" s="3">
        <f>IF(AO$3=0,0,INDEX(Sheet1!RawDataCols,$C206,AO$5)*$R206)</f>
        <v>0</v>
      </c>
      <c r="AP206" s="3">
        <f>IF(AP$3=0,0,INDEX(Sheet1!RawDataCols,$C206,AP$5)*$R206)</f>
        <v>0</v>
      </c>
      <c r="AQ206" s="3">
        <f>IF(AQ$3=0,0,INDEX(Sheet1!RawDataCols,$C206,AQ$5)*$R206)</f>
        <v>0</v>
      </c>
      <c r="AR206" s="3">
        <f>IF(AR$3=0,0,INDEX(Sheet1!RawDataCols,$C206,AR$5)*$R206)</f>
        <v>0</v>
      </c>
      <c r="AS206" s="3">
        <f>IF(AS$3=0,0,INDEX(Sheet1!RawDataCols,$C206,AS$5)*$R206)</f>
        <v>0</v>
      </c>
      <c r="AT206" s="3">
        <f>IF(AT$3=0,0,INDEX(Sheet1!RawDataCols,$C206,AT$5)*$R206)</f>
        <v>0</v>
      </c>
      <c r="AU206" s="3">
        <f>IF(AU$3=0,0,INDEX(Sheet1!RawDataCols,$C206,AU$5)*$R206)</f>
        <v>0</v>
      </c>
      <c r="AV206" s="3">
        <f>IF(AV$3=0,0,INDEX(Sheet1!RawDataCols,$C206,AV$5)*$R206)</f>
        <v>0</v>
      </c>
      <c r="AW206" s="3">
        <f>IF(AW$3=0,0,INDEX(Sheet1!RawDataCols,$C206,AW$5)*$R206)</f>
        <v>0</v>
      </c>
      <c r="AX206" s="3">
        <f>IF(AX$3=0,0,INDEX(Sheet1!RawDataCols,$C206,AX$5)*$R206)</f>
        <v>0</v>
      </c>
      <c r="AY206" s="3">
        <f>IF(AY$3=0,0,INDEX(Sheet1!RawDataCols,$C206,AY$5)*$R206)</f>
        <v>0</v>
      </c>
      <c r="AZ206" s="3">
        <f>IF(AZ$3=0,0,INDEX(Sheet1!RawDataCols,$C206,AZ$5)*$R206)</f>
        <v>0</v>
      </c>
      <c r="BA206" s="3">
        <f>IF(BA$3=0,0,INDEX(Sheet1!RawDataCols,$C206,BA$5)*$R206)</f>
        <v>0</v>
      </c>
      <c r="BB206" s="3">
        <f>IF(BB$3=0,0,INDEX(Sheet1!RawDataCols,$C206,BB$5)*$R206)</f>
        <v>0</v>
      </c>
      <c r="BC206" s="3">
        <f>IF(BC$3=0,0,INDEX(Sheet1!RawDataCols,$C206,BC$5)*$R206)</f>
        <v>0</v>
      </c>
      <c r="BD206" s="3">
        <f>IF(BD$3=0,0,INDEX(Sheet1!RawDataCols,$C206,BD$5)*$R206)</f>
        <v>6800</v>
      </c>
      <c r="BE206" s="3">
        <f>IF(BE$3=0,0,INDEX(Sheet1!RawDataCols,$C206,BE$5)*$R206)</f>
        <v>0</v>
      </c>
      <c r="BF206" s="3">
        <f>IF(BF$3=0,0,INDEX(Sheet1!RawDataCols,$C206,BF$5)*$R206)</f>
        <v>0</v>
      </c>
      <c r="BG206" s="179">
        <f>IF(BG$3=0,0,INDEX(Sheet1!RawDataCols,$C206,BG$5)*$R206)</f>
        <v>6800</v>
      </c>
      <c r="BH206" s="33">
        <f t="shared" si="67"/>
        <v>0</v>
      </c>
      <c r="BI206" s="33">
        <f t="shared" si="68"/>
        <v>0</v>
      </c>
      <c r="BJ206" s="33">
        <f t="shared" si="69"/>
        <v>6800</v>
      </c>
      <c r="BK206" s="3">
        <f>IF(BK$3=0,0,INDEX(Sheet1!RawDataCols,$C206,BK$5)*$R206)</f>
        <v>0</v>
      </c>
      <c r="BL206" s="3">
        <f>IF(BL$3=0,0,INDEX(Sheet1!RawDataCols,$C206,BL$5)*$R206)</f>
        <v>107.692307</v>
      </c>
      <c r="BM206" s="3">
        <f>IF(BM$3=0,0,INDEX(Sheet1!RawDataCols,$C206,BM$5)*$R206)</f>
        <v>0</v>
      </c>
      <c r="BN206" s="3">
        <f>IF(BN$3=0,0,INDEX(Sheet1!RawDataCols,$C206,BN$5)*$R206)</f>
        <v>91.232307000000006</v>
      </c>
      <c r="BO206" s="3">
        <f>IF(BO$3=0,0,INDEX(Sheet1!RawDataCols,$C206,BO$5)*$R206)</f>
        <v>131.307692</v>
      </c>
      <c r="BP206" s="3">
        <f>IF(BP$3=0,0,INDEX(Sheet1!RawDataCols,$C206,BP$5)*$R206)</f>
        <v>1400</v>
      </c>
      <c r="BQ206" s="3">
        <f t="shared" si="70"/>
        <v>0</v>
      </c>
      <c r="BR206" s="3">
        <f t="shared" si="71"/>
        <v>0</v>
      </c>
      <c r="BS206" s="3">
        <f t="shared" si="72"/>
        <v>0</v>
      </c>
      <c r="BT206" s="3">
        <f t="shared" si="73"/>
        <v>0</v>
      </c>
      <c r="BU206" s="3" t="str">
        <f>INDEX(Sheet1!$BS$2:$BS$1000,MATCH($A206,Sheet1!$A$2:$A$1000,0))</f>
        <v>04</v>
      </c>
      <c r="BV206" s="3">
        <f>INDEX(Sheet1!$BT$2:$BT$1000,MATCH($A206,Sheet1!$A$2:$A$1000,0))</f>
        <v>0</v>
      </c>
    </row>
    <row r="207" spans="1:74" x14ac:dyDescent="0.2">
      <c r="A207" s="248" t="s">
        <v>798</v>
      </c>
      <c r="B207" s="3">
        <f>MATCH($A207,Sheet1!ACCOUNTNO,0)</f>
        <v>153</v>
      </c>
      <c r="C207" s="3">
        <f t="shared" si="64"/>
        <v>153</v>
      </c>
      <c r="D207" s="3" t="str">
        <f>IF(D$3=0,0,INDEX(Sheet1!RawDataCols,$C207,D$5))</f>
        <v>52240D02</v>
      </c>
      <c r="E207" s="3" t="str">
        <f>IF(E$3=0,0,INDEX(Sheet1!RawDataCols,$C207,E$5))</f>
        <v xml:space="preserve">52240          </v>
      </c>
      <c r="F207" s="3" t="str">
        <f>IF(F$3=0,0,INDEX(Sheet1!RawDataCols,$C207,F$5))</f>
        <v xml:space="preserve">D02            </v>
      </c>
      <c r="G207" s="3" t="str">
        <f>IF(G$3=0,0,INDEX(Sheet1!RawDataCols,$C207,G$5))</f>
        <v xml:space="preserve">               </v>
      </c>
      <c r="H207" s="3" t="str">
        <f>IF(H$3=0,0,INDEX(Sheet1!RawDataCols,$C207,H$5))</f>
        <v xml:space="preserve">               </v>
      </c>
      <c r="I207" s="3" t="str">
        <f>IF(I$3=0,0,INDEX(Sheet1!RawDataCols,$C207,I$5))</f>
        <v xml:space="preserve">               </v>
      </c>
      <c r="J207" s="3" t="str">
        <f>IF(J$3=0,0,INDEX(Sheet1!RawDataCols,$C207,J$5))</f>
        <v xml:space="preserve">               </v>
      </c>
      <c r="K207" s="3" t="str">
        <f>IF(K$3=0,0,INDEX(Sheet1!RawDataCols,$C207,K$5))</f>
        <v xml:space="preserve">               </v>
      </c>
      <c r="L207" s="3" t="str">
        <f>IF(L$3=0,0,INDEX(Sheet1!RawDataCols,$C207,L$5))</f>
        <v xml:space="preserve">               </v>
      </c>
      <c r="M207" s="3" t="str">
        <f>IF(M$3=0,0,INDEX(Sheet1!RawDataCols,$C207,M$5))</f>
        <v xml:space="preserve">F012  </v>
      </c>
      <c r="N207" s="3" t="str">
        <f>IF(N$3=0,0,INDEX(Sheet1!RawDataCols,$C207,N$5))</f>
        <v>Prepaid Hot 100 Wines</v>
      </c>
      <c r="O207" s="3">
        <f>INDEX(Sheet1!RawDataCols,$C207,O$5)</f>
        <v>20</v>
      </c>
      <c r="P207" s="3" t="str">
        <f>INDEX(Sheet1!RawDataCols,$C207,P$5)</f>
        <v>Current Assets</v>
      </c>
      <c r="Q207" s="3" t="str">
        <f>IF(Q$3=0,0,INDEX(Sheet1!RawDataCols,$C207,Q$5))</f>
        <v>B</v>
      </c>
      <c r="R207" s="3">
        <f t="shared" si="65"/>
        <v>1</v>
      </c>
      <c r="S207" s="3">
        <f t="shared" si="66"/>
        <v>-1</v>
      </c>
      <c r="T207" s="3">
        <f>IF(T$3=0,0,INDEX(Sheet1!RawDataCols,$C207,T$5)*$R207)</f>
        <v>0</v>
      </c>
      <c r="U207" s="3">
        <f>IF(U$3=0,0,INDEX(Sheet1!RawDataCols,$C207,U$5)*$R207)</f>
        <v>0</v>
      </c>
      <c r="V207" s="3">
        <f>IF(V$3=0,0,INDEX(Sheet1!RawDataCols,$C207,V$5)*$R207)</f>
        <v>0</v>
      </c>
      <c r="W207" s="3">
        <f>IF(W$3=0,0,INDEX(Sheet1!RawDataCols,$C207,W$5)*$R207)</f>
        <v>0</v>
      </c>
      <c r="X207" s="3">
        <f>IF(X$3=0,0,INDEX(Sheet1!RawDataCols,$C207,X$5)*$R207)</f>
        <v>0</v>
      </c>
      <c r="Y207" s="3">
        <f>IF(Y$3=0,0,INDEX(Sheet1!RawDataCols,$C207,Y$5)*$R207)</f>
        <v>0</v>
      </c>
      <c r="Z207" s="3">
        <f>IF(Z$3=0,0,INDEX(Sheet1!RawDataCols,$C207,Z$5)*$R207)</f>
        <v>0</v>
      </c>
      <c r="AA207" s="3">
        <f>IF(AA$3=0,0,INDEX(Sheet1!RawDataCols,$C207,AA$5)*$R207)</f>
        <v>0</v>
      </c>
      <c r="AB207" s="3">
        <f>IF(AB$3=0,0,INDEX(Sheet1!RawDataCols,$C207,AB$5)*$R207)</f>
        <v>0</v>
      </c>
      <c r="AC207" s="3">
        <f>IF(AC$3=0,0,INDEX(Sheet1!RawDataCols,$C207,AC$5)*$R207)</f>
        <v>5066.66</v>
      </c>
      <c r="AD207" s="3">
        <f>IF(AD$3=0,0,INDEX(Sheet1!RawDataCols,$C207,AD$5)*$R207)</f>
        <v>0</v>
      </c>
      <c r="AE207" s="3">
        <f>IF(AE$3=0,0,INDEX(Sheet1!RawDataCols,$C207,AE$5)*$R207)</f>
        <v>0</v>
      </c>
      <c r="AF207" s="3">
        <f>IF(AF$3=0,0,INDEX(Sheet1!RawDataCols,$C207,AF$5)*$R207)</f>
        <v>421</v>
      </c>
      <c r="AG207" s="3">
        <f>IF(AG$3=0,0,INDEX(Sheet1!RawDataCols,$C207,AG$5)*$R207)</f>
        <v>0</v>
      </c>
      <c r="AH207" s="3">
        <f>IF(AH$3=0,0,INDEX(Sheet1!RawDataCols,$C207,AH$5)*$R207)</f>
        <v>0</v>
      </c>
      <c r="AI207" s="3">
        <f>IF(AI$3=0,0,INDEX(Sheet1!RawDataCols,$C207,AI$5)*$R207)</f>
        <v>3109.36</v>
      </c>
      <c r="AJ207" s="3">
        <f>IF(AJ$3=0,0,INDEX(Sheet1!RawDataCols,$C207,AJ$5)*$R207)</f>
        <v>0</v>
      </c>
      <c r="AK207" s="3">
        <f>IF(AK$3=0,0,INDEX(Sheet1!RawDataCols,$C207,AK$5)*$R207)</f>
        <v>0</v>
      </c>
      <c r="AL207" s="3">
        <f>IF(AL$3=0,0,INDEX(Sheet1!RawDataCols,$C207,AL$5)*$R207)</f>
        <v>5314.5</v>
      </c>
      <c r="AM207" s="3">
        <f>IF(AM$3=0,0,INDEX(Sheet1!RawDataCols,$C207,AM$5)*$R207)</f>
        <v>126.82</v>
      </c>
      <c r="AN207" s="3">
        <f>IF(AN$3=0,0,INDEX(Sheet1!RawDataCols,$C207,AN$5)*$R207)</f>
        <v>0</v>
      </c>
      <c r="AO207" s="3">
        <f>IF(AO$3=0,0,INDEX(Sheet1!RawDataCols,$C207,AO$5)*$R207)</f>
        <v>191.23</v>
      </c>
      <c r="AP207" s="3">
        <f>IF(AP$3=0,0,INDEX(Sheet1!RawDataCols,$C207,AP$5)*$R207)</f>
        <v>174.7</v>
      </c>
      <c r="AQ207" s="3">
        <f>IF(AQ$3=0,0,INDEX(Sheet1!RawDataCols,$C207,AQ$5)*$R207)</f>
        <v>0</v>
      </c>
      <c r="AR207" s="3">
        <f>IF(AR$3=0,0,INDEX(Sheet1!RawDataCols,$C207,AR$5)*$R207)</f>
        <v>93.6</v>
      </c>
      <c r="AS207" s="3">
        <f>IF(AS$3=0,0,INDEX(Sheet1!RawDataCols,$C207,AS$5)*$R207)</f>
        <v>-301.52</v>
      </c>
      <c r="AT207" s="3">
        <f>IF(AT$3=0,0,INDEX(Sheet1!RawDataCols,$C207,AT$5)*$R207)</f>
        <v>0</v>
      </c>
      <c r="AU207" s="3">
        <f>IF(AU$3=0,0,INDEX(Sheet1!RawDataCols,$C207,AU$5)*$R207)</f>
        <v>212.16</v>
      </c>
      <c r="AV207" s="3">
        <f>IF(AV$3=0,0,INDEX(Sheet1!RawDataCols,$C207,AV$5)*$R207)</f>
        <v>0</v>
      </c>
      <c r="AW207" s="3">
        <f>IF(AW$3=0,0,INDEX(Sheet1!RawDataCols,$C207,AW$5)*$R207)</f>
        <v>0</v>
      </c>
      <c r="AX207" s="3">
        <f>IF(AX$3=0,0,INDEX(Sheet1!RawDataCols,$C207,AX$5)*$R207)</f>
        <v>9966.7199999999993</v>
      </c>
      <c r="AY207" s="3">
        <f>IF(AY$3=0,0,INDEX(Sheet1!RawDataCols,$C207,AY$5)*$R207)</f>
        <v>0</v>
      </c>
      <c r="AZ207" s="3">
        <f>IF(AZ$3=0,0,INDEX(Sheet1!RawDataCols,$C207,AZ$5)*$R207)</f>
        <v>0</v>
      </c>
      <c r="BA207" s="3">
        <f>IF(BA$3=0,0,INDEX(Sheet1!RawDataCols,$C207,BA$5)*$R207)</f>
        <v>9870.3700000000008</v>
      </c>
      <c r="BB207" s="3">
        <f>IF(BB$3=0,0,INDEX(Sheet1!RawDataCols,$C207,BB$5)*$R207)</f>
        <v>0</v>
      </c>
      <c r="BC207" s="3">
        <f>IF(BC$3=0,0,INDEX(Sheet1!RawDataCols,$C207,BC$5)*$R207)</f>
        <v>0</v>
      </c>
      <c r="BD207" s="3">
        <f>IF(BD$3=0,0,INDEX(Sheet1!RawDataCols,$C207,BD$5)*$R207)</f>
        <v>-34245.599999999999</v>
      </c>
      <c r="BE207" s="3">
        <f>IF(BE$3=0,0,INDEX(Sheet1!RawDataCols,$C207,BE$5)*$R207)</f>
        <v>0</v>
      </c>
      <c r="BF207" s="3">
        <f>IF(BF$3=0,0,INDEX(Sheet1!RawDataCols,$C207,BF$5)*$R207)</f>
        <v>0</v>
      </c>
      <c r="BG207" s="179">
        <f>IF(BG$3=0,0,INDEX(Sheet1!RawDataCols,$C207,BG$5)*$R207)</f>
        <v>-34245.599999999999</v>
      </c>
      <c r="BH207" s="33">
        <f t="shared" si="67"/>
        <v>0</v>
      </c>
      <c r="BI207" s="33">
        <f t="shared" si="68"/>
        <v>0</v>
      </c>
      <c r="BJ207" s="33">
        <f t="shared" si="69"/>
        <v>0</v>
      </c>
      <c r="BK207" s="3">
        <f>IF(BK$3=0,0,INDEX(Sheet1!RawDataCols,$C207,BK$5)*$R207)</f>
        <v>0</v>
      </c>
      <c r="BL207" s="3">
        <f>IF(BL$3=0,0,INDEX(Sheet1!RawDataCols,$C207,BL$5)*$R207)</f>
        <v>1738.94</v>
      </c>
      <c r="BM207" s="3">
        <f>IF(BM$3=0,0,INDEX(Sheet1!RawDataCols,$C207,BM$5)*$R207)</f>
        <v>186.88624999999999</v>
      </c>
      <c r="BN207" s="3">
        <f>IF(BN$3=0,0,INDEX(Sheet1!RawDataCols,$C207,BN$5)*$R207)</f>
        <v>490.185</v>
      </c>
      <c r="BO207" s="3">
        <f>IF(BO$3=0,0,INDEX(Sheet1!RawDataCols,$C207,BO$5)*$R207)</f>
        <v>2393.5549999999998</v>
      </c>
      <c r="BP207" s="3">
        <f>IF(BP$3=0,0,INDEX(Sheet1!RawDataCols,$C207,BP$5)*$R207)</f>
        <v>0</v>
      </c>
      <c r="BQ207" s="3">
        <f t="shared" si="70"/>
        <v>0</v>
      </c>
      <c r="BR207" s="3">
        <f t="shared" si="71"/>
        <v>0</v>
      </c>
      <c r="BS207" s="3">
        <f t="shared" si="72"/>
        <v>0</v>
      </c>
      <c r="BT207" s="3">
        <f t="shared" si="73"/>
        <v>0</v>
      </c>
      <c r="BU207" s="3" t="str">
        <f>INDEX(Sheet1!$BS$2:$BS$1000,MATCH($A207,Sheet1!$A$2:$A$1000,0))</f>
        <v>22</v>
      </c>
      <c r="BV207" s="3">
        <f>INDEX(Sheet1!$BT$2:$BT$1000,MATCH($A207,Sheet1!$A$2:$A$1000,0))</f>
        <v>0</v>
      </c>
    </row>
    <row r="208" spans="1:74" x14ac:dyDescent="0.2">
      <c r="A208" s="248" t="s">
        <v>522</v>
      </c>
      <c r="B208" s="3">
        <f>MATCH($A208,Sheet1!ACCOUNTNO,0)</f>
        <v>174</v>
      </c>
      <c r="C208" s="3">
        <f t="shared" si="64"/>
        <v>174</v>
      </c>
      <c r="D208" s="3" t="str">
        <f>IF(D$3=0,0,INDEX(Sheet1!RawDataCols,$C208,D$5))</f>
        <v>62100G07</v>
      </c>
      <c r="E208" s="3" t="str">
        <f>IF(E$3=0,0,INDEX(Sheet1!RawDataCols,$C208,E$5))</f>
        <v xml:space="preserve">62100          </v>
      </c>
      <c r="F208" s="3" t="str">
        <f>IF(F$3=0,0,INDEX(Sheet1!RawDataCols,$C208,F$5))</f>
        <v xml:space="preserve">G07            </v>
      </c>
      <c r="G208" s="3" t="str">
        <f>IF(G$3=0,0,INDEX(Sheet1!RawDataCols,$C208,G$5))</f>
        <v xml:space="preserve">               </v>
      </c>
      <c r="H208" s="3" t="str">
        <f>IF(H$3=0,0,INDEX(Sheet1!RawDataCols,$C208,H$5))</f>
        <v xml:space="preserve">               </v>
      </c>
      <c r="I208" s="3" t="str">
        <f>IF(I$3=0,0,INDEX(Sheet1!RawDataCols,$C208,I$5))</f>
        <v xml:space="preserve">               </v>
      </c>
      <c r="J208" s="3" t="str">
        <f>IF(J$3=0,0,INDEX(Sheet1!RawDataCols,$C208,J$5))</f>
        <v xml:space="preserve">               </v>
      </c>
      <c r="K208" s="3" t="str">
        <f>IF(K$3=0,0,INDEX(Sheet1!RawDataCols,$C208,K$5))</f>
        <v xml:space="preserve">               </v>
      </c>
      <c r="L208" s="3" t="str">
        <f>IF(L$3=0,0,INDEX(Sheet1!RawDataCols,$C208,L$5))</f>
        <v xml:space="preserve">               </v>
      </c>
      <c r="M208" s="3" t="str">
        <f>IF(M$3=0,0,INDEX(Sheet1!RawDataCols,$C208,M$5))</f>
        <v xml:space="preserve">F012  </v>
      </c>
      <c r="N208" s="3" t="str">
        <f>IF(N$3=0,0,INDEX(Sheet1!RawDataCols,$C208,N$5))</f>
        <v>Intercompany-GPM</v>
      </c>
      <c r="O208" s="3">
        <f>INDEX(Sheet1!RawDataCols,$C208,O$5)</f>
        <v>26</v>
      </c>
      <c r="P208" s="3" t="str">
        <f>INDEX(Sheet1!RawDataCols,$C208,P$5)</f>
        <v>Other Assets</v>
      </c>
      <c r="Q208" s="3" t="str">
        <f>IF(Q$3=0,0,INDEX(Sheet1!RawDataCols,$C208,Q$5))</f>
        <v>B</v>
      </c>
      <c r="R208" s="3">
        <f t="shared" si="65"/>
        <v>1</v>
      </c>
      <c r="S208" s="3">
        <f t="shared" si="66"/>
        <v>-1</v>
      </c>
      <c r="T208" s="3">
        <f>IF(T$3=0,0,INDEX(Sheet1!RawDataCols,$C208,T$5)*$R208)</f>
        <v>0</v>
      </c>
      <c r="U208" s="3">
        <f>IF(U$3=0,0,INDEX(Sheet1!RawDataCols,$C208,U$5)*$R208)</f>
        <v>0</v>
      </c>
      <c r="V208" s="3">
        <f>IF(V$3=0,0,INDEX(Sheet1!RawDataCols,$C208,V$5)*$R208)</f>
        <v>0</v>
      </c>
      <c r="W208" s="3">
        <f>IF(W$3=0,0,INDEX(Sheet1!RawDataCols,$C208,W$5)*$R208)</f>
        <v>0</v>
      </c>
      <c r="X208" s="3">
        <f>IF(X$3=0,0,INDEX(Sheet1!RawDataCols,$C208,X$5)*$R208)</f>
        <v>0</v>
      </c>
      <c r="Y208" s="3">
        <f>IF(Y$3=0,0,INDEX(Sheet1!RawDataCols,$C208,Y$5)*$R208)</f>
        <v>0</v>
      </c>
      <c r="Z208" s="3">
        <f>IF(Z$3=0,0,INDEX(Sheet1!RawDataCols,$C208,Z$5)*$R208)</f>
        <v>0</v>
      </c>
      <c r="AA208" s="3">
        <f>IF(AA$3=0,0,INDEX(Sheet1!RawDataCols,$C208,AA$5)*$R208)</f>
        <v>0</v>
      </c>
      <c r="AB208" s="3">
        <f>IF(AB$3=0,0,INDEX(Sheet1!RawDataCols,$C208,AB$5)*$R208)</f>
        <v>0</v>
      </c>
      <c r="AC208" s="3">
        <f>IF(AC$3=0,0,INDEX(Sheet1!RawDataCols,$C208,AC$5)*$R208)</f>
        <v>0</v>
      </c>
      <c r="AD208" s="3">
        <f>IF(AD$3=0,0,INDEX(Sheet1!RawDataCols,$C208,AD$5)*$R208)</f>
        <v>0</v>
      </c>
      <c r="AE208" s="3">
        <f>IF(AE$3=0,0,INDEX(Sheet1!RawDataCols,$C208,AE$5)*$R208)</f>
        <v>0</v>
      </c>
      <c r="AF208" s="3">
        <f>IF(AF$3=0,0,INDEX(Sheet1!RawDataCols,$C208,AF$5)*$R208)</f>
        <v>0</v>
      </c>
      <c r="AG208" s="3">
        <f>IF(AG$3=0,0,INDEX(Sheet1!RawDataCols,$C208,AG$5)*$R208)</f>
        <v>0</v>
      </c>
      <c r="AH208" s="3">
        <f>IF(AH$3=0,0,INDEX(Sheet1!RawDataCols,$C208,AH$5)*$R208)</f>
        <v>0</v>
      </c>
      <c r="AI208" s="3">
        <f>IF(AI$3=0,0,INDEX(Sheet1!RawDataCols,$C208,AI$5)*$R208)</f>
        <v>0</v>
      </c>
      <c r="AJ208" s="3">
        <f>IF(AJ$3=0,0,INDEX(Sheet1!RawDataCols,$C208,AJ$5)*$R208)</f>
        <v>0</v>
      </c>
      <c r="AK208" s="3">
        <f>IF(AK$3=0,0,INDEX(Sheet1!RawDataCols,$C208,AK$5)*$R208)</f>
        <v>0</v>
      </c>
      <c r="AL208" s="3">
        <f>IF(AL$3=0,0,INDEX(Sheet1!RawDataCols,$C208,AL$5)*$R208)</f>
        <v>0</v>
      </c>
      <c r="AM208" s="3">
        <f>IF(AM$3=0,0,INDEX(Sheet1!RawDataCols,$C208,AM$5)*$R208)</f>
        <v>0</v>
      </c>
      <c r="AN208" s="3">
        <f>IF(AN$3=0,0,INDEX(Sheet1!RawDataCols,$C208,AN$5)*$R208)</f>
        <v>0</v>
      </c>
      <c r="AO208" s="3">
        <f>IF(AO$3=0,0,INDEX(Sheet1!RawDataCols,$C208,AO$5)*$R208)</f>
        <v>0</v>
      </c>
      <c r="AP208" s="3">
        <f>IF(AP$3=0,0,INDEX(Sheet1!RawDataCols,$C208,AP$5)*$R208)</f>
        <v>0</v>
      </c>
      <c r="AQ208" s="3">
        <f>IF(AQ$3=0,0,INDEX(Sheet1!RawDataCols,$C208,AQ$5)*$R208)</f>
        <v>0</v>
      </c>
      <c r="AR208" s="3">
        <f>IF(AR$3=0,0,INDEX(Sheet1!RawDataCols,$C208,AR$5)*$R208)</f>
        <v>0</v>
      </c>
      <c r="AS208" s="3">
        <f>IF(AS$3=0,0,INDEX(Sheet1!RawDataCols,$C208,AS$5)*$R208)</f>
        <v>0</v>
      </c>
      <c r="AT208" s="3">
        <f>IF(AT$3=0,0,INDEX(Sheet1!RawDataCols,$C208,AT$5)*$R208)</f>
        <v>0</v>
      </c>
      <c r="AU208" s="3">
        <f>IF(AU$3=0,0,INDEX(Sheet1!RawDataCols,$C208,AU$5)*$R208)</f>
        <v>0</v>
      </c>
      <c r="AV208" s="3">
        <f>IF(AV$3=0,0,INDEX(Sheet1!RawDataCols,$C208,AV$5)*$R208)</f>
        <v>0</v>
      </c>
      <c r="AW208" s="3">
        <f>IF(AW$3=0,0,INDEX(Sheet1!RawDataCols,$C208,AW$5)*$R208)</f>
        <v>0</v>
      </c>
      <c r="AX208" s="3">
        <f>IF(AX$3=0,0,INDEX(Sheet1!RawDataCols,$C208,AX$5)*$R208)</f>
        <v>0</v>
      </c>
      <c r="AY208" s="3">
        <f>IF(AY$3=0,0,INDEX(Sheet1!RawDataCols,$C208,AY$5)*$R208)</f>
        <v>0</v>
      </c>
      <c r="AZ208" s="3">
        <f>IF(AZ$3=0,0,INDEX(Sheet1!RawDataCols,$C208,AZ$5)*$R208)</f>
        <v>0</v>
      </c>
      <c r="BA208" s="3">
        <f>IF(BA$3=0,0,INDEX(Sheet1!RawDataCols,$C208,BA$5)*$R208)</f>
        <v>0</v>
      </c>
      <c r="BB208" s="3">
        <f>IF(BB$3=0,0,INDEX(Sheet1!RawDataCols,$C208,BB$5)*$R208)</f>
        <v>0</v>
      </c>
      <c r="BC208" s="3">
        <f>IF(BC$3=0,0,INDEX(Sheet1!RawDataCols,$C208,BC$5)*$R208)</f>
        <v>0</v>
      </c>
      <c r="BD208" s="3">
        <f>IF(BD$3=0,0,INDEX(Sheet1!RawDataCols,$C208,BD$5)*$R208)</f>
        <v>0</v>
      </c>
      <c r="BE208" s="3">
        <f>IF(BE$3=0,0,INDEX(Sheet1!RawDataCols,$C208,BE$5)*$R208)</f>
        <v>0</v>
      </c>
      <c r="BF208" s="3">
        <f>IF(BF$3=0,0,INDEX(Sheet1!RawDataCols,$C208,BF$5)*$R208)</f>
        <v>0</v>
      </c>
      <c r="BG208" s="179">
        <f>IF(BG$3=0,0,INDEX(Sheet1!RawDataCols,$C208,BG$5)*$R208)</f>
        <v>0</v>
      </c>
      <c r="BH208" s="33">
        <f t="shared" si="67"/>
        <v>0</v>
      </c>
      <c r="BI208" s="33">
        <f t="shared" si="68"/>
        <v>0</v>
      </c>
      <c r="BJ208" s="33">
        <f t="shared" si="69"/>
        <v>0</v>
      </c>
      <c r="BK208" s="3">
        <f>IF(BK$3=0,0,INDEX(Sheet1!RawDataCols,$C208,BK$5)*$R208)</f>
        <v>0</v>
      </c>
      <c r="BL208" s="3">
        <f>IF(BL$3=0,0,INDEX(Sheet1!RawDataCols,$C208,BL$5)*$R208)</f>
        <v>0</v>
      </c>
      <c r="BM208" s="3">
        <f>IF(BM$3=0,0,INDEX(Sheet1!RawDataCols,$C208,BM$5)*$R208)</f>
        <v>0</v>
      </c>
      <c r="BN208" s="3">
        <f>IF(BN$3=0,0,INDEX(Sheet1!RawDataCols,$C208,BN$5)*$R208)</f>
        <v>0</v>
      </c>
      <c r="BO208" s="3">
        <f>IF(BO$3=0,0,INDEX(Sheet1!RawDataCols,$C208,BO$5)*$R208)</f>
        <v>0</v>
      </c>
      <c r="BP208" s="3">
        <f>IF(BP$3=0,0,INDEX(Sheet1!RawDataCols,$C208,BP$5)*$R208)</f>
        <v>0</v>
      </c>
      <c r="BQ208" s="3">
        <f t="shared" si="70"/>
        <v>0</v>
      </c>
      <c r="BR208" s="3">
        <f t="shared" si="71"/>
        <v>0</v>
      </c>
      <c r="BS208" s="3">
        <f t="shared" si="72"/>
        <v>0</v>
      </c>
      <c r="BT208" s="3">
        <f t="shared" si="73"/>
        <v>0</v>
      </c>
      <c r="BU208" s="3" t="str">
        <f>INDEX(Sheet1!$BS$2:$BS$1000,MATCH($A208,Sheet1!$A$2:$A$1000,0))</f>
        <v>24</v>
      </c>
      <c r="BV208" s="3">
        <f>INDEX(Sheet1!$BT$2:$BT$1000,MATCH($A208,Sheet1!$A$2:$A$1000,0))</f>
        <v>0</v>
      </c>
    </row>
    <row r="209" spans="1:74" x14ac:dyDescent="0.2">
      <c r="A209" s="248" t="s">
        <v>523</v>
      </c>
      <c r="B209" s="3">
        <f>MATCH($A209,Sheet1!ACCOUNTNO,0)</f>
        <v>176</v>
      </c>
      <c r="C209" s="3">
        <f t="shared" si="64"/>
        <v>176</v>
      </c>
      <c r="D209" s="3" t="str">
        <f>IF(D$3=0,0,INDEX(Sheet1!RawDataCols,$C209,D$5))</f>
        <v>62100G09</v>
      </c>
      <c r="E209" s="3" t="str">
        <f>IF(E$3=0,0,INDEX(Sheet1!RawDataCols,$C209,E$5))</f>
        <v xml:space="preserve">62100          </v>
      </c>
      <c r="F209" s="3" t="str">
        <f>IF(F$3=0,0,INDEX(Sheet1!RawDataCols,$C209,F$5))</f>
        <v xml:space="preserve">G09            </v>
      </c>
      <c r="G209" s="3" t="str">
        <f>IF(G$3=0,0,INDEX(Sheet1!RawDataCols,$C209,G$5))</f>
        <v xml:space="preserve">               </v>
      </c>
      <c r="H209" s="3" t="str">
        <f>IF(H$3=0,0,INDEX(Sheet1!RawDataCols,$C209,H$5))</f>
        <v xml:space="preserve">               </v>
      </c>
      <c r="I209" s="3" t="str">
        <f>IF(I$3=0,0,INDEX(Sheet1!RawDataCols,$C209,I$5))</f>
        <v xml:space="preserve">               </v>
      </c>
      <c r="J209" s="3" t="str">
        <f>IF(J$3=0,0,INDEX(Sheet1!RawDataCols,$C209,J$5))</f>
        <v xml:space="preserve">               </v>
      </c>
      <c r="K209" s="3" t="str">
        <f>IF(K$3=0,0,INDEX(Sheet1!RawDataCols,$C209,K$5))</f>
        <v xml:space="preserve">               </v>
      </c>
      <c r="L209" s="3" t="str">
        <f>IF(L$3=0,0,INDEX(Sheet1!RawDataCols,$C209,L$5))</f>
        <v xml:space="preserve">               </v>
      </c>
      <c r="M209" s="3" t="str">
        <f>IF(M$3=0,0,INDEX(Sheet1!RawDataCols,$C209,M$5))</f>
        <v xml:space="preserve">F012  </v>
      </c>
      <c r="N209" s="3" t="str">
        <f>IF(N$3=0,0,INDEX(Sheet1!RawDataCols,$C209,N$5))</f>
        <v>Intercompany-RIUP</v>
      </c>
      <c r="O209" s="3">
        <f>INDEX(Sheet1!RawDataCols,$C209,O$5)</f>
        <v>26</v>
      </c>
      <c r="P209" s="3" t="str">
        <f>INDEX(Sheet1!RawDataCols,$C209,P$5)</f>
        <v>Other Assets</v>
      </c>
      <c r="Q209" s="3" t="str">
        <f>IF(Q$3=0,0,INDEX(Sheet1!RawDataCols,$C209,Q$5))</f>
        <v>B</v>
      </c>
      <c r="R209" s="3">
        <f t="shared" si="65"/>
        <v>1</v>
      </c>
      <c r="S209" s="3">
        <f t="shared" si="66"/>
        <v>-1</v>
      </c>
      <c r="T209" s="3">
        <f>IF(T$3=0,0,INDEX(Sheet1!RawDataCols,$C209,T$5)*$R209)</f>
        <v>0</v>
      </c>
      <c r="U209" s="3">
        <f>IF(U$3=0,0,INDEX(Sheet1!RawDataCols,$C209,U$5)*$R209)</f>
        <v>0</v>
      </c>
      <c r="V209" s="3">
        <f>IF(V$3=0,0,INDEX(Sheet1!RawDataCols,$C209,V$5)*$R209)</f>
        <v>0</v>
      </c>
      <c r="W209" s="3">
        <f>IF(W$3=0,0,INDEX(Sheet1!RawDataCols,$C209,W$5)*$R209)</f>
        <v>0</v>
      </c>
      <c r="X209" s="3">
        <f>IF(X$3=0,0,INDEX(Sheet1!RawDataCols,$C209,X$5)*$R209)</f>
        <v>0</v>
      </c>
      <c r="Y209" s="3">
        <f>IF(Y$3=0,0,INDEX(Sheet1!RawDataCols,$C209,Y$5)*$R209)</f>
        <v>0</v>
      </c>
      <c r="Z209" s="3">
        <f>IF(Z$3=0,0,INDEX(Sheet1!RawDataCols,$C209,Z$5)*$R209)</f>
        <v>0</v>
      </c>
      <c r="AA209" s="3">
        <f>IF(AA$3=0,0,INDEX(Sheet1!RawDataCols,$C209,AA$5)*$R209)</f>
        <v>0</v>
      </c>
      <c r="AB209" s="3">
        <f>IF(AB$3=0,0,INDEX(Sheet1!RawDataCols,$C209,AB$5)*$R209)</f>
        <v>0</v>
      </c>
      <c r="AC209" s="3">
        <f>IF(AC$3=0,0,INDEX(Sheet1!RawDataCols,$C209,AC$5)*$R209)</f>
        <v>0</v>
      </c>
      <c r="AD209" s="3">
        <f>IF(AD$3=0,0,INDEX(Sheet1!RawDataCols,$C209,AD$5)*$R209)</f>
        <v>0</v>
      </c>
      <c r="AE209" s="3">
        <f>IF(AE$3=0,0,INDEX(Sheet1!RawDataCols,$C209,AE$5)*$R209)</f>
        <v>0</v>
      </c>
      <c r="AF209" s="3">
        <f>IF(AF$3=0,0,INDEX(Sheet1!RawDataCols,$C209,AF$5)*$R209)</f>
        <v>0</v>
      </c>
      <c r="AG209" s="3">
        <f>IF(AG$3=0,0,INDEX(Sheet1!RawDataCols,$C209,AG$5)*$R209)</f>
        <v>0</v>
      </c>
      <c r="AH209" s="3">
        <f>IF(AH$3=0,0,INDEX(Sheet1!RawDataCols,$C209,AH$5)*$R209)</f>
        <v>0</v>
      </c>
      <c r="AI209" s="3">
        <f>IF(AI$3=0,0,INDEX(Sheet1!RawDataCols,$C209,AI$5)*$R209)</f>
        <v>0</v>
      </c>
      <c r="AJ209" s="3">
        <f>IF(AJ$3=0,0,INDEX(Sheet1!RawDataCols,$C209,AJ$5)*$R209)</f>
        <v>0</v>
      </c>
      <c r="AK209" s="3">
        <f>IF(AK$3=0,0,INDEX(Sheet1!RawDataCols,$C209,AK$5)*$R209)</f>
        <v>0</v>
      </c>
      <c r="AL209" s="3">
        <f>IF(AL$3=0,0,INDEX(Sheet1!RawDataCols,$C209,AL$5)*$R209)</f>
        <v>0</v>
      </c>
      <c r="AM209" s="3">
        <f>IF(AM$3=0,0,INDEX(Sheet1!RawDataCols,$C209,AM$5)*$R209)</f>
        <v>0</v>
      </c>
      <c r="AN209" s="3">
        <f>IF(AN$3=0,0,INDEX(Sheet1!RawDataCols,$C209,AN$5)*$R209)</f>
        <v>0</v>
      </c>
      <c r="AO209" s="3">
        <f>IF(AO$3=0,0,INDEX(Sheet1!RawDataCols,$C209,AO$5)*$R209)</f>
        <v>0</v>
      </c>
      <c r="AP209" s="3">
        <f>IF(AP$3=0,0,INDEX(Sheet1!RawDataCols,$C209,AP$5)*$R209)</f>
        <v>0</v>
      </c>
      <c r="AQ209" s="3">
        <f>IF(AQ$3=0,0,INDEX(Sheet1!RawDataCols,$C209,AQ$5)*$R209)</f>
        <v>0</v>
      </c>
      <c r="AR209" s="3">
        <f>IF(AR$3=0,0,INDEX(Sheet1!RawDataCols,$C209,AR$5)*$R209)</f>
        <v>0</v>
      </c>
      <c r="AS209" s="3">
        <f>IF(AS$3=0,0,INDEX(Sheet1!RawDataCols,$C209,AS$5)*$R209)</f>
        <v>0</v>
      </c>
      <c r="AT209" s="3">
        <f>IF(AT$3=0,0,INDEX(Sheet1!RawDataCols,$C209,AT$5)*$R209)</f>
        <v>0</v>
      </c>
      <c r="AU209" s="3">
        <f>IF(AU$3=0,0,INDEX(Sheet1!RawDataCols,$C209,AU$5)*$R209)</f>
        <v>0</v>
      </c>
      <c r="AV209" s="3">
        <f>IF(AV$3=0,0,INDEX(Sheet1!RawDataCols,$C209,AV$5)*$R209)</f>
        <v>0</v>
      </c>
      <c r="AW209" s="3">
        <f>IF(AW$3=0,0,INDEX(Sheet1!RawDataCols,$C209,AW$5)*$R209)</f>
        <v>0</v>
      </c>
      <c r="AX209" s="3">
        <f>IF(AX$3=0,0,INDEX(Sheet1!RawDataCols,$C209,AX$5)*$R209)</f>
        <v>0</v>
      </c>
      <c r="AY209" s="3">
        <f>IF(AY$3=0,0,INDEX(Sheet1!RawDataCols,$C209,AY$5)*$R209)</f>
        <v>0</v>
      </c>
      <c r="AZ209" s="3">
        <f>IF(AZ$3=0,0,INDEX(Sheet1!RawDataCols,$C209,AZ$5)*$R209)</f>
        <v>0</v>
      </c>
      <c r="BA209" s="3">
        <f>IF(BA$3=0,0,INDEX(Sheet1!RawDataCols,$C209,BA$5)*$R209)</f>
        <v>0</v>
      </c>
      <c r="BB209" s="3">
        <f>IF(BB$3=0,0,INDEX(Sheet1!RawDataCols,$C209,BB$5)*$R209)</f>
        <v>0</v>
      </c>
      <c r="BC209" s="3">
        <f>IF(BC$3=0,0,INDEX(Sheet1!RawDataCols,$C209,BC$5)*$R209)</f>
        <v>0</v>
      </c>
      <c r="BD209" s="3">
        <f>IF(BD$3=0,0,INDEX(Sheet1!RawDataCols,$C209,BD$5)*$R209)</f>
        <v>0</v>
      </c>
      <c r="BE209" s="3">
        <f>IF(BE$3=0,0,INDEX(Sheet1!RawDataCols,$C209,BE$5)*$R209)</f>
        <v>0</v>
      </c>
      <c r="BF209" s="3">
        <f>IF(BF$3=0,0,INDEX(Sheet1!RawDataCols,$C209,BF$5)*$R209)</f>
        <v>0</v>
      </c>
      <c r="BG209" s="179">
        <f>IF(BG$3=0,0,INDEX(Sheet1!RawDataCols,$C209,BG$5)*$R209)</f>
        <v>0</v>
      </c>
      <c r="BH209" s="33">
        <f t="shared" si="67"/>
        <v>0</v>
      </c>
      <c r="BI209" s="33">
        <f t="shared" si="68"/>
        <v>0</v>
      </c>
      <c r="BJ209" s="33">
        <f t="shared" si="69"/>
        <v>0</v>
      </c>
      <c r="BK209" s="3">
        <f>IF(BK$3=0,0,INDEX(Sheet1!RawDataCols,$C209,BK$5)*$R209)</f>
        <v>0</v>
      </c>
      <c r="BL209" s="3">
        <f>IF(BL$3=0,0,INDEX(Sheet1!RawDataCols,$C209,BL$5)*$R209)</f>
        <v>0</v>
      </c>
      <c r="BM209" s="3">
        <f>IF(BM$3=0,0,INDEX(Sheet1!RawDataCols,$C209,BM$5)*$R209)</f>
        <v>0</v>
      </c>
      <c r="BN209" s="3">
        <f>IF(BN$3=0,0,INDEX(Sheet1!RawDataCols,$C209,BN$5)*$R209)</f>
        <v>0</v>
      </c>
      <c r="BO209" s="3">
        <f>IF(BO$3=0,0,INDEX(Sheet1!RawDataCols,$C209,BO$5)*$R209)</f>
        <v>0</v>
      </c>
      <c r="BP209" s="3">
        <f>IF(BP$3=0,0,INDEX(Sheet1!RawDataCols,$C209,BP$5)*$R209)</f>
        <v>0</v>
      </c>
      <c r="BQ209" s="3">
        <f t="shared" si="70"/>
        <v>0</v>
      </c>
      <c r="BR209" s="3">
        <f t="shared" si="71"/>
        <v>0</v>
      </c>
      <c r="BS209" s="3">
        <f t="shared" si="72"/>
        <v>0</v>
      </c>
      <c r="BT209" s="3">
        <f t="shared" si="73"/>
        <v>0</v>
      </c>
      <c r="BU209" s="3" t="str">
        <f>INDEX(Sheet1!$BS$2:$BS$1000,MATCH($A209,Sheet1!$A$2:$A$1000,0))</f>
        <v>24</v>
      </c>
      <c r="BV209" s="3">
        <f>INDEX(Sheet1!$BT$2:$BT$1000,MATCH($A209,Sheet1!$A$2:$A$1000,0))</f>
        <v>0</v>
      </c>
    </row>
    <row r="212" spans="1:74" x14ac:dyDescent="0.2">
      <c r="A212" s="269" t="s">
        <v>695</v>
      </c>
      <c r="B212" s="3" t="e">
        <f>MATCH($A212,Sheet1!ACCOUNTNO,0)</f>
        <v>#N/A</v>
      </c>
      <c r="C212" s="3">
        <f t="shared" ref="C212:C217" si="74">IF(ISNA($B212),65000,$B212)</f>
        <v>65000</v>
      </c>
      <c r="D212" s="3">
        <f>IF(D$3=0,0,INDEX(Sheet1!RawDataCols,$C212,D$5))</f>
        <v>0</v>
      </c>
      <c r="E212" s="3">
        <f>IF(E$3=0,0,INDEX(Sheet1!RawDataCols,$C212,E$5))</f>
        <v>0</v>
      </c>
      <c r="F212" s="3">
        <f>IF(F$3=0,0,INDEX(Sheet1!RawDataCols,$C212,F$5))</f>
        <v>0</v>
      </c>
      <c r="G212" s="3">
        <f>IF(G$3=0,0,INDEX(Sheet1!RawDataCols,$C212,G$5))</f>
        <v>0</v>
      </c>
      <c r="H212" s="3">
        <f>IF(H$3=0,0,INDEX(Sheet1!RawDataCols,$C212,H$5))</f>
        <v>0</v>
      </c>
      <c r="I212" s="3">
        <f>IF(I$3=0,0,INDEX(Sheet1!RawDataCols,$C212,I$5))</f>
        <v>0</v>
      </c>
      <c r="J212" s="3">
        <f>IF(J$3=0,0,INDEX(Sheet1!RawDataCols,$C212,J$5))</f>
        <v>0</v>
      </c>
      <c r="K212" s="3">
        <f>IF(K$3=0,0,INDEX(Sheet1!RawDataCols,$C212,K$5))</f>
        <v>0</v>
      </c>
      <c r="L212" s="3">
        <f>IF(L$3=0,0,INDEX(Sheet1!RawDataCols,$C212,L$5))</f>
        <v>0</v>
      </c>
      <c r="M212" s="3">
        <f>IF(M$3=0,0,INDEX(Sheet1!RawDataCols,$C212,M$5))</f>
        <v>0</v>
      </c>
      <c r="N212" s="3">
        <f>IF(N$3=0,0,INDEX(Sheet1!RawDataCols,$C212,N$5))</f>
        <v>0</v>
      </c>
      <c r="O212" s="3">
        <f>INDEX(Sheet1!RawDataCols,$C212,O$5)</f>
        <v>0</v>
      </c>
      <c r="P212" s="3">
        <f>INDEX(Sheet1!RawDataCols,$C212,P$5)</f>
        <v>0</v>
      </c>
      <c r="Q212" s="3">
        <f>IF(Q$3=0,0,INDEX(Sheet1!RawDataCols,$C212,Q$5))</f>
        <v>0</v>
      </c>
      <c r="R212" s="3">
        <f t="shared" ref="R212:R217" si="75">IF(OR(GL_Cat_Code=8,GL_Cat_Code=12,GL_Cat_Code=28,GL_Cat_Code=32,GL_Cat_Code=36,GL_Cat_Code=40),-1,1)</f>
        <v>1</v>
      </c>
      <c r="S212" s="3">
        <f t="shared" ref="S212:S217" si="76">IF(OR(GL_Cat_Code=8,GL_Cat_Code=12,GL_Cat_Code=28,GL_Cat_Code=32,GL_Cat_Code=36,GL_Cat_Code=40),1,-1)</f>
        <v>-1</v>
      </c>
      <c r="T212" s="3">
        <f>IF(T$3=0,0,INDEX(Sheet1!RawDataCols,$C212,T$5)*$R212)</f>
        <v>0</v>
      </c>
      <c r="U212" s="3">
        <f>IF(U$3=0,0,INDEX(Sheet1!RawDataCols,$C212,U$5)*$R212)</f>
        <v>0</v>
      </c>
      <c r="V212" s="3">
        <f>IF(V$3=0,0,INDEX(Sheet1!RawDataCols,$C212,V$5)*$R212)</f>
        <v>0</v>
      </c>
      <c r="W212" s="3">
        <f>IF(W$3=0,0,INDEX(Sheet1!RawDataCols,$C212,W$5)*$R212)</f>
        <v>0</v>
      </c>
      <c r="X212" s="3">
        <f>IF(X$3=0,0,INDEX(Sheet1!RawDataCols,$C212,X$5)*$R212)</f>
        <v>0</v>
      </c>
      <c r="Y212" s="3">
        <f>IF(Y$3=0,0,INDEX(Sheet1!RawDataCols,$C212,Y$5)*$R212)</f>
        <v>0</v>
      </c>
      <c r="Z212" s="3">
        <f>IF(Z$3=0,0,INDEX(Sheet1!RawDataCols,$C212,Z$5)*$R212)</f>
        <v>0</v>
      </c>
      <c r="AA212" s="3">
        <f>IF(AA$3=0,0,INDEX(Sheet1!RawDataCols,$C212,AA$5)*$R212)</f>
        <v>0</v>
      </c>
      <c r="AB212" s="3">
        <f>IF(AB$3=0,0,INDEX(Sheet1!RawDataCols,$C212,AB$5)*$R212)</f>
        <v>0</v>
      </c>
      <c r="AC212" s="3">
        <f>IF(AC$3=0,0,INDEX(Sheet1!RawDataCols,$C212,AC$5)*$R212)</f>
        <v>0</v>
      </c>
      <c r="AD212" s="3">
        <f>IF(AD$3=0,0,INDEX(Sheet1!RawDataCols,$C212,AD$5)*$R212)</f>
        <v>0</v>
      </c>
      <c r="AE212" s="3">
        <f>IF(AE$3=0,0,INDEX(Sheet1!RawDataCols,$C212,AE$5)*$R212)</f>
        <v>0</v>
      </c>
      <c r="AF212" s="3">
        <f>IF(AF$3=0,0,INDEX(Sheet1!RawDataCols,$C212,AF$5)*$R212)</f>
        <v>0</v>
      </c>
      <c r="AG212" s="3">
        <f>IF(AG$3=0,0,INDEX(Sheet1!RawDataCols,$C212,AG$5)*$R212)</f>
        <v>0</v>
      </c>
      <c r="AH212" s="3">
        <f>IF(AH$3=0,0,INDEX(Sheet1!RawDataCols,$C212,AH$5)*$R212)</f>
        <v>0</v>
      </c>
      <c r="AI212" s="3">
        <f>IF(AI$3=0,0,INDEX(Sheet1!RawDataCols,$C212,AI$5)*$R212)</f>
        <v>0</v>
      </c>
      <c r="AJ212" s="3">
        <f>IF(AJ$3=0,0,INDEX(Sheet1!RawDataCols,$C212,AJ$5)*$R212)</f>
        <v>0</v>
      </c>
      <c r="AK212" s="3">
        <f>IF(AK$3=0,0,INDEX(Sheet1!RawDataCols,$C212,AK$5)*$R212)</f>
        <v>0</v>
      </c>
      <c r="AL212" s="3">
        <f>IF(AL$3=0,0,INDEX(Sheet1!RawDataCols,$C212,AL$5)*$R212)</f>
        <v>0</v>
      </c>
      <c r="AM212" s="3">
        <f>IF(AM$3=0,0,INDEX(Sheet1!RawDataCols,$C212,AM$5)*$R212)</f>
        <v>0</v>
      </c>
      <c r="AN212" s="3">
        <f>IF(AN$3=0,0,INDEX(Sheet1!RawDataCols,$C212,AN$5)*$R212)</f>
        <v>0</v>
      </c>
      <c r="AO212" s="3">
        <f>IF(AO$3=0,0,INDEX(Sheet1!RawDataCols,$C212,AO$5)*$R212)</f>
        <v>0</v>
      </c>
      <c r="AP212" s="3">
        <f>IF(AP$3=0,0,INDEX(Sheet1!RawDataCols,$C212,AP$5)*$R212)</f>
        <v>0</v>
      </c>
      <c r="AQ212" s="3">
        <f>IF(AQ$3=0,0,INDEX(Sheet1!RawDataCols,$C212,AQ$5)*$R212)</f>
        <v>0</v>
      </c>
      <c r="AR212" s="3">
        <f>IF(AR$3=0,0,INDEX(Sheet1!RawDataCols,$C212,AR$5)*$R212)</f>
        <v>0</v>
      </c>
      <c r="AS212" s="3">
        <f>IF(AS$3=0,0,INDEX(Sheet1!RawDataCols,$C212,AS$5)*$R212)</f>
        <v>0</v>
      </c>
      <c r="AT212" s="3">
        <f>IF(AT$3=0,0,INDEX(Sheet1!RawDataCols,$C212,AT$5)*$R212)</f>
        <v>0</v>
      </c>
      <c r="AU212" s="3">
        <f>IF(AU$3=0,0,INDEX(Sheet1!RawDataCols,$C212,AU$5)*$R212)</f>
        <v>0</v>
      </c>
      <c r="AV212" s="3">
        <f>IF(AV$3=0,0,INDEX(Sheet1!RawDataCols,$C212,AV$5)*$R212)</f>
        <v>0</v>
      </c>
      <c r="AW212" s="3">
        <f>IF(AW$3=0,0,INDEX(Sheet1!RawDataCols,$C212,AW$5)*$R212)</f>
        <v>0</v>
      </c>
      <c r="AX212" s="3">
        <f>IF(AX$3=0,0,INDEX(Sheet1!RawDataCols,$C212,AX$5)*$R212)</f>
        <v>0</v>
      </c>
      <c r="AY212" s="3">
        <f>IF(AY$3=0,0,INDEX(Sheet1!RawDataCols,$C212,AY$5)*$R212)</f>
        <v>0</v>
      </c>
      <c r="AZ212" s="3">
        <f>IF(AZ$3=0,0,INDEX(Sheet1!RawDataCols,$C212,AZ$5)*$R212)</f>
        <v>0</v>
      </c>
      <c r="BA212" s="3">
        <f>IF(BA$3=0,0,INDEX(Sheet1!RawDataCols,$C212,BA$5)*$R212)</f>
        <v>0</v>
      </c>
      <c r="BB212" s="3">
        <f>IF(BB$3=0,0,INDEX(Sheet1!RawDataCols,$C212,BB$5)*$R212)</f>
        <v>0</v>
      </c>
      <c r="BC212" s="3">
        <f>IF(BC$3=0,0,INDEX(Sheet1!RawDataCols,$C212,BC$5)*$R212)</f>
        <v>0</v>
      </c>
      <c r="BD212" s="3">
        <f>IF(BD$3=0,0,INDEX(Sheet1!RawDataCols,$C212,BD$5)*$R212)</f>
        <v>0</v>
      </c>
      <c r="BE212" s="3">
        <f>IF(BE$3=0,0,INDEX(Sheet1!RawDataCols,$C212,BE$5)*$R212)</f>
        <v>0</v>
      </c>
      <c r="BF212" s="3">
        <f>IF(BF$3=0,0,INDEX(Sheet1!RawDataCols,$C212,BF$5)*$R212)</f>
        <v>0</v>
      </c>
      <c r="BG212" s="179">
        <f>IF(BG$3=0,0,INDEX(Sheet1!RawDataCols,$C212,BG$5)*$R212)</f>
        <v>0</v>
      </c>
      <c r="BH212" s="33">
        <f t="shared" ref="BH212:BH217" si="77">SUM(T212,U212,X212,AA212,AD212,AG212,AJ212,AM212,AP212,AS212,AV212,AY212,BB212)</f>
        <v>0</v>
      </c>
      <c r="BI212" s="33">
        <f t="shared" ref="BI212:BI217" si="78">SUM(V212,Y212,AB212,AE212,AH212,AK212,AN212,AQ212,AT212,AW212,AZ212,BC212)</f>
        <v>0</v>
      </c>
      <c r="BJ212" s="33">
        <f t="shared" ref="BJ212:BJ217" si="79">SUM(W212,Z212,AC212,AF212,AI212,AL212,AO212,AR212,AU212,AX212,BA212,BD212)+IF(Q212&lt;&gt;"I",BP212,0)</f>
        <v>0</v>
      </c>
      <c r="BK212" s="3">
        <f>IF(BK$3=0,0,INDEX(Sheet1!RawDataCols,$C212,BK$5)*$R212)</f>
        <v>0</v>
      </c>
      <c r="BL212" s="3">
        <f>IF(BL$3=0,0,INDEX(Sheet1!RawDataCols,$C212,BL$5)*$R212)</f>
        <v>0</v>
      </c>
      <c r="BM212" s="3">
        <f>IF(BM$3=0,0,INDEX(Sheet1!RawDataCols,$C212,BM$5)*$R212)</f>
        <v>0</v>
      </c>
      <c r="BN212" s="3">
        <f>IF(BN$3=0,0,INDEX(Sheet1!RawDataCols,$C212,BN$5)*$R212)</f>
        <v>0</v>
      </c>
      <c r="BO212" s="3">
        <f>IF(BO$3=0,0,INDEX(Sheet1!RawDataCols,$C212,BO$5)*$R212)</f>
        <v>0</v>
      </c>
      <c r="BP212" s="3">
        <f>IF(BP$3=0,0,INDEX(Sheet1!RawDataCols,$C212,BP$5)*$R212)</f>
        <v>0</v>
      </c>
      <c r="BQ212" s="3">
        <f t="shared" ref="BQ212:BQ217" si="80">IF($Q212="I",SUM(U212,X212,AA212),SUM(T212,U212,X212,AA212))</f>
        <v>0</v>
      </c>
      <c r="BR212" s="3">
        <f t="shared" ref="BR212:BR217" si="81">IF($Q212="I",SUM(AD212,AG212,AJ212),SUM(AD212,AG212,AJ212,BQ212))</f>
        <v>0</v>
      </c>
      <c r="BS212" s="3">
        <f t="shared" ref="BS212:BS217" si="82">IF($Q212="I",SUM(AM212,AP212,AS212),SUM(AM212,AP212,AS212,BR212))</f>
        <v>0</v>
      </c>
      <c r="BT212" s="3">
        <f t="shared" ref="BT212:BT217" si="83">IF($I212="I",SUM(AV212,AY212,BB212),SUM(AV212,AY212,BB212,BS212))</f>
        <v>0</v>
      </c>
      <c r="BU212" s="3" t="e">
        <f>INDEX(Sheet1!$BS$2:$BS$1000,MATCH($A212,Sheet1!$A$2:$A$1000,0))</f>
        <v>#N/A</v>
      </c>
      <c r="BV212" s="3" t="e">
        <f>INDEX(Sheet1!$BT$2:$BT$1000,MATCH($A212,Sheet1!$A$2:$A$1000,0))</f>
        <v>#N/A</v>
      </c>
    </row>
    <row r="213" spans="1:74" x14ac:dyDescent="0.2">
      <c r="A213" s="248" t="s">
        <v>711</v>
      </c>
      <c r="B213" s="3">
        <f>MATCH($A213,Sheet1!ACCOUNTNO,0)</f>
        <v>53</v>
      </c>
      <c r="C213" s="3">
        <f t="shared" si="74"/>
        <v>53</v>
      </c>
      <c r="D213" s="3" t="str">
        <f>IF(D$3=0,0,INDEX(Sheet1!RawDataCols,$C213,D$5))</f>
        <v>14200D04</v>
      </c>
      <c r="E213" s="3" t="str">
        <f>IF(E$3=0,0,INDEX(Sheet1!RawDataCols,$C213,E$5))</f>
        <v xml:space="preserve">14200          </v>
      </c>
      <c r="F213" s="3" t="str">
        <f>IF(F$3=0,0,INDEX(Sheet1!RawDataCols,$C213,F$5))</f>
        <v xml:space="preserve">D04            </v>
      </c>
      <c r="G213" s="3" t="str">
        <f>IF(G$3=0,0,INDEX(Sheet1!RawDataCols,$C213,G$5))</f>
        <v xml:space="preserve">               </v>
      </c>
      <c r="H213" s="3" t="str">
        <f>IF(H$3=0,0,INDEX(Sheet1!RawDataCols,$C213,H$5))</f>
        <v xml:space="preserve">               </v>
      </c>
      <c r="I213" s="3" t="str">
        <f>IF(I$3=0,0,INDEX(Sheet1!RawDataCols,$C213,I$5))</f>
        <v xml:space="preserve">               </v>
      </c>
      <c r="J213" s="3" t="str">
        <f>IF(J$3=0,0,INDEX(Sheet1!RawDataCols,$C213,J$5))</f>
        <v xml:space="preserve">               </v>
      </c>
      <c r="K213" s="3" t="str">
        <f>IF(K$3=0,0,INDEX(Sheet1!RawDataCols,$C213,K$5))</f>
        <v xml:space="preserve">               </v>
      </c>
      <c r="L213" s="3" t="str">
        <f>IF(L$3=0,0,INDEX(Sheet1!RawDataCols,$C213,L$5))</f>
        <v xml:space="preserve">               </v>
      </c>
      <c r="M213" s="3" t="str">
        <f>IF(M$3=0,0,INDEX(Sheet1!RawDataCols,$C213,M$5))</f>
        <v xml:space="preserve">F012  </v>
      </c>
      <c r="N213" s="3" t="str">
        <f>IF(N$3=0,0,INDEX(Sheet1!RawDataCols,$C213,N$5))</f>
        <v>Distribution - Postage-Form Magazine</v>
      </c>
      <c r="O213" s="3">
        <f>INDEX(Sheet1!RawDataCols,$C213,O$5)</f>
        <v>9</v>
      </c>
      <c r="P213" s="3" t="str">
        <f>INDEX(Sheet1!RawDataCols,$C213,P$5)</f>
        <v>Cost of Sales</v>
      </c>
      <c r="Q213" s="3" t="str">
        <f>IF(Q$3=0,0,INDEX(Sheet1!RawDataCols,$C213,Q$5))</f>
        <v>I</v>
      </c>
      <c r="R213" s="3">
        <f t="shared" si="75"/>
        <v>1</v>
      </c>
      <c r="S213" s="3">
        <f t="shared" si="76"/>
        <v>-1</v>
      </c>
      <c r="T213" s="3">
        <f>IF(T$3=0,0,INDEX(Sheet1!RawDataCols,$C213,T$5)*$R213)</f>
        <v>0</v>
      </c>
      <c r="U213" s="3">
        <f>IF(U$3=0,0,INDEX(Sheet1!RawDataCols,$C213,U$5)*$R213)</f>
        <v>0</v>
      </c>
      <c r="V213" s="3">
        <f>IF(V$3=0,0,INDEX(Sheet1!RawDataCols,$C213,V$5)*$R213)</f>
        <v>0</v>
      </c>
      <c r="W213" s="3">
        <f>IF(W$3=0,0,INDEX(Sheet1!RawDataCols,$C213,W$5)*$R213)</f>
        <v>0</v>
      </c>
      <c r="X213" s="3">
        <f>IF(X$3=0,0,INDEX(Sheet1!RawDataCols,$C213,X$5)*$R213)</f>
        <v>0</v>
      </c>
      <c r="Y213" s="3">
        <f>IF(Y$3=0,0,INDEX(Sheet1!RawDataCols,$C213,Y$5)*$R213)</f>
        <v>0</v>
      </c>
      <c r="Z213" s="3">
        <f>IF(Z$3=0,0,INDEX(Sheet1!RawDataCols,$C213,Z$5)*$R213)</f>
        <v>0</v>
      </c>
      <c r="AA213" s="3">
        <f>IF(AA$3=0,0,INDEX(Sheet1!RawDataCols,$C213,AA$5)*$R213)</f>
        <v>0</v>
      </c>
      <c r="AB213" s="3">
        <f>IF(AB$3=0,0,INDEX(Sheet1!RawDataCols,$C213,AB$5)*$R213)</f>
        <v>0</v>
      </c>
      <c r="AC213" s="3">
        <f>IF(AC$3=0,0,INDEX(Sheet1!RawDataCols,$C213,AC$5)*$R213)</f>
        <v>0</v>
      </c>
      <c r="AD213" s="3">
        <f>IF(AD$3=0,0,INDEX(Sheet1!RawDataCols,$C213,AD$5)*$R213)</f>
        <v>0</v>
      </c>
      <c r="AE213" s="3">
        <f>IF(AE$3=0,0,INDEX(Sheet1!RawDataCols,$C213,AE$5)*$R213)</f>
        <v>0</v>
      </c>
      <c r="AF213" s="3">
        <f>IF(AF$3=0,0,INDEX(Sheet1!RawDataCols,$C213,AF$5)*$R213)</f>
        <v>0</v>
      </c>
      <c r="AG213" s="3">
        <f>IF(AG$3=0,0,INDEX(Sheet1!RawDataCols,$C213,AG$5)*$R213)</f>
        <v>0</v>
      </c>
      <c r="AH213" s="3">
        <f>IF(AH$3=0,0,INDEX(Sheet1!RawDataCols,$C213,AH$5)*$R213)</f>
        <v>0</v>
      </c>
      <c r="AI213" s="3">
        <f>IF(AI$3=0,0,INDEX(Sheet1!RawDataCols,$C213,AI$5)*$R213)</f>
        <v>0</v>
      </c>
      <c r="AJ213" s="3">
        <f>IF(AJ$3=0,0,INDEX(Sheet1!RawDataCols,$C213,AJ$5)*$R213)</f>
        <v>0</v>
      </c>
      <c r="AK213" s="3">
        <f>IF(AK$3=0,0,INDEX(Sheet1!RawDataCols,$C213,AK$5)*$R213)</f>
        <v>0</v>
      </c>
      <c r="AL213" s="3">
        <f>IF(AL$3=0,0,INDEX(Sheet1!RawDataCols,$C213,AL$5)*$R213)</f>
        <v>0</v>
      </c>
      <c r="AM213" s="3">
        <f>IF(AM$3=0,0,INDEX(Sheet1!RawDataCols,$C213,AM$5)*$R213)</f>
        <v>0</v>
      </c>
      <c r="AN213" s="3">
        <f>IF(AN$3=0,0,INDEX(Sheet1!RawDataCols,$C213,AN$5)*$R213)</f>
        <v>0</v>
      </c>
      <c r="AO213" s="3">
        <f>IF(AO$3=0,0,INDEX(Sheet1!RawDataCols,$C213,AO$5)*$R213)</f>
        <v>0</v>
      </c>
      <c r="AP213" s="3">
        <f>IF(AP$3=0,0,INDEX(Sheet1!RawDataCols,$C213,AP$5)*$R213)</f>
        <v>0</v>
      </c>
      <c r="AQ213" s="3">
        <f>IF(AQ$3=0,0,INDEX(Sheet1!RawDataCols,$C213,AQ$5)*$R213)</f>
        <v>0</v>
      </c>
      <c r="AR213" s="3">
        <f>IF(AR$3=0,0,INDEX(Sheet1!RawDataCols,$C213,AR$5)*$R213)</f>
        <v>0</v>
      </c>
      <c r="AS213" s="3">
        <f>IF(AS$3=0,0,INDEX(Sheet1!RawDataCols,$C213,AS$5)*$R213)</f>
        <v>0</v>
      </c>
      <c r="AT213" s="3">
        <f>IF(AT$3=0,0,INDEX(Sheet1!RawDataCols,$C213,AT$5)*$R213)</f>
        <v>0</v>
      </c>
      <c r="AU213" s="3">
        <f>IF(AU$3=0,0,INDEX(Sheet1!RawDataCols,$C213,AU$5)*$R213)</f>
        <v>0</v>
      </c>
      <c r="AV213" s="3">
        <f>IF(AV$3=0,0,INDEX(Sheet1!RawDataCols,$C213,AV$5)*$R213)</f>
        <v>0</v>
      </c>
      <c r="AW213" s="3">
        <f>IF(AW$3=0,0,INDEX(Sheet1!RawDataCols,$C213,AW$5)*$R213)</f>
        <v>0</v>
      </c>
      <c r="AX213" s="3">
        <f>IF(AX$3=0,0,INDEX(Sheet1!RawDataCols,$C213,AX$5)*$R213)</f>
        <v>0</v>
      </c>
      <c r="AY213" s="3">
        <f>IF(AY$3=0,0,INDEX(Sheet1!RawDataCols,$C213,AY$5)*$R213)</f>
        <v>0</v>
      </c>
      <c r="AZ213" s="3">
        <f>IF(AZ$3=0,0,INDEX(Sheet1!RawDataCols,$C213,AZ$5)*$R213)</f>
        <v>0</v>
      </c>
      <c r="BA213" s="3">
        <f>IF(BA$3=0,0,INDEX(Sheet1!RawDataCols,$C213,BA$5)*$R213)</f>
        <v>0</v>
      </c>
      <c r="BB213" s="3">
        <f>IF(BB$3=0,0,INDEX(Sheet1!RawDataCols,$C213,BB$5)*$R213)</f>
        <v>0</v>
      </c>
      <c r="BC213" s="3">
        <f>IF(BC$3=0,0,INDEX(Sheet1!RawDataCols,$C213,BC$5)*$R213)</f>
        <v>0</v>
      </c>
      <c r="BD213" s="3">
        <f>IF(BD$3=0,0,INDEX(Sheet1!RawDataCols,$C213,BD$5)*$R213)</f>
        <v>0</v>
      </c>
      <c r="BE213" s="3">
        <f>IF(BE$3=0,0,INDEX(Sheet1!RawDataCols,$C213,BE$5)*$R213)</f>
        <v>0</v>
      </c>
      <c r="BF213" s="3">
        <f>IF(BF$3=0,0,INDEX(Sheet1!RawDataCols,$C213,BF$5)*$R213)</f>
        <v>0</v>
      </c>
      <c r="BG213" s="179">
        <f>IF(BG$3=0,0,INDEX(Sheet1!RawDataCols,$C213,BG$5)*$R213)</f>
        <v>0</v>
      </c>
      <c r="BH213" s="33">
        <f t="shared" si="77"/>
        <v>0</v>
      </c>
      <c r="BI213" s="33">
        <f t="shared" si="78"/>
        <v>0</v>
      </c>
      <c r="BJ213" s="33">
        <f t="shared" si="79"/>
        <v>0</v>
      </c>
      <c r="BK213" s="3">
        <f>IF(BK$3=0,0,INDEX(Sheet1!RawDataCols,$C213,BK$5)*$R213)</f>
        <v>0</v>
      </c>
      <c r="BL213" s="3">
        <f>IF(BL$3=0,0,INDEX(Sheet1!RawDataCols,$C213,BL$5)*$R213)</f>
        <v>0.67500000000000004</v>
      </c>
      <c r="BM213" s="3">
        <f>IF(BM$3=0,0,INDEX(Sheet1!RawDataCols,$C213,BM$5)*$R213)</f>
        <v>0</v>
      </c>
      <c r="BN213" s="3">
        <f>IF(BN$3=0,0,INDEX(Sheet1!RawDataCols,$C213,BN$5)*$R213)</f>
        <v>0</v>
      </c>
      <c r="BO213" s="3">
        <f>IF(BO$3=0,0,INDEX(Sheet1!RawDataCols,$C213,BO$5)*$R213)</f>
        <v>0</v>
      </c>
      <c r="BP213" s="3">
        <f>IF(BP$3=0,0,INDEX(Sheet1!RawDataCols,$C213,BP$5)*$R213)</f>
        <v>10.8</v>
      </c>
      <c r="BQ213" s="3">
        <f t="shared" si="80"/>
        <v>0</v>
      </c>
      <c r="BR213" s="3">
        <f t="shared" si="81"/>
        <v>0</v>
      </c>
      <c r="BS213" s="3">
        <f t="shared" si="82"/>
        <v>0</v>
      </c>
      <c r="BT213" s="3">
        <f t="shared" si="83"/>
        <v>0</v>
      </c>
      <c r="BU213" s="3" t="str">
        <f>INDEX(Sheet1!$BS$2:$BS$1000,MATCH($A213,Sheet1!$A$2:$A$1000,0))</f>
        <v>04</v>
      </c>
      <c r="BV213" s="3">
        <f>INDEX(Sheet1!$BT$2:$BT$1000,MATCH($A213,Sheet1!$A$2:$A$1000,0))</f>
        <v>0</v>
      </c>
    </row>
    <row r="214" spans="1:74" x14ac:dyDescent="0.2">
      <c r="A214" s="248" t="s">
        <v>718</v>
      </c>
      <c r="B214" s="3">
        <f>MATCH($A214,Sheet1!ACCOUNTNO,0)</f>
        <v>66</v>
      </c>
      <c r="C214" s="3">
        <f t="shared" si="74"/>
        <v>66</v>
      </c>
      <c r="D214" s="3" t="str">
        <f>IF(D$3=0,0,INDEX(Sheet1!RawDataCols,$C214,D$5))</f>
        <v>14240D04</v>
      </c>
      <c r="E214" s="3" t="str">
        <f>IF(E$3=0,0,INDEX(Sheet1!RawDataCols,$C214,E$5))</f>
        <v xml:space="preserve">14240          </v>
      </c>
      <c r="F214" s="3" t="str">
        <f>IF(F$3=0,0,INDEX(Sheet1!RawDataCols,$C214,F$5))</f>
        <v xml:space="preserve">D04            </v>
      </c>
      <c r="G214" s="3" t="str">
        <f>IF(G$3=0,0,INDEX(Sheet1!RawDataCols,$C214,G$5))</f>
        <v xml:space="preserve">               </v>
      </c>
      <c r="H214" s="3" t="str">
        <f>IF(H$3=0,0,INDEX(Sheet1!RawDataCols,$C214,H$5))</f>
        <v xml:space="preserve">               </v>
      </c>
      <c r="I214" s="3" t="str">
        <f>IF(I$3=0,0,INDEX(Sheet1!RawDataCols,$C214,I$5))</f>
        <v xml:space="preserve">               </v>
      </c>
      <c r="J214" s="3" t="str">
        <f>IF(J$3=0,0,INDEX(Sheet1!RawDataCols,$C214,J$5))</f>
        <v xml:space="preserve">               </v>
      </c>
      <c r="K214" s="3" t="str">
        <f>IF(K$3=0,0,INDEX(Sheet1!RawDataCols,$C214,K$5))</f>
        <v xml:space="preserve">               </v>
      </c>
      <c r="L214" s="3" t="str">
        <f>IF(L$3=0,0,INDEX(Sheet1!RawDataCols,$C214,L$5))</f>
        <v xml:space="preserve">               </v>
      </c>
      <c r="M214" s="3" t="str">
        <f>IF(M$3=0,0,INDEX(Sheet1!RawDataCols,$C214,M$5))</f>
        <v xml:space="preserve">F012  </v>
      </c>
      <c r="N214" s="3" t="str">
        <f>IF(N$3=0,0,INDEX(Sheet1!RawDataCols,$C214,N$5))</f>
        <v>Photography-Form Magazine</v>
      </c>
      <c r="O214" s="3">
        <f>INDEX(Sheet1!RawDataCols,$C214,O$5)</f>
        <v>9</v>
      </c>
      <c r="P214" s="3" t="str">
        <f>INDEX(Sheet1!RawDataCols,$C214,P$5)</f>
        <v>Cost of Sales</v>
      </c>
      <c r="Q214" s="3" t="str">
        <f>IF(Q$3=0,0,INDEX(Sheet1!RawDataCols,$C214,Q$5))</f>
        <v>I</v>
      </c>
      <c r="R214" s="3">
        <f t="shared" si="75"/>
        <v>1</v>
      </c>
      <c r="S214" s="3">
        <f t="shared" si="76"/>
        <v>-1</v>
      </c>
      <c r="T214" s="3">
        <f>IF(T$3=0,0,INDEX(Sheet1!RawDataCols,$C214,T$5)*$R214)</f>
        <v>0</v>
      </c>
      <c r="U214" s="3">
        <f>IF(U$3=0,0,INDEX(Sheet1!RawDataCols,$C214,U$5)*$R214)</f>
        <v>0</v>
      </c>
      <c r="V214" s="3">
        <f>IF(V$3=0,0,INDEX(Sheet1!RawDataCols,$C214,V$5)*$R214)</f>
        <v>0</v>
      </c>
      <c r="W214" s="3">
        <f>IF(W$3=0,0,INDEX(Sheet1!RawDataCols,$C214,W$5)*$R214)</f>
        <v>0</v>
      </c>
      <c r="X214" s="3">
        <f>IF(X$3=0,0,INDEX(Sheet1!RawDataCols,$C214,X$5)*$R214)</f>
        <v>0</v>
      </c>
      <c r="Y214" s="3">
        <f>IF(Y$3=0,0,INDEX(Sheet1!RawDataCols,$C214,Y$5)*$R214)</f>
        <v>0</v>
      </c>
      <c r="Z214" s="3">
        <f>IF(Z$3=0,0,INDEX(Sheet1!RawDataCols,$C214,Z$5)*$R214)</f>
        <v>0</v>
      </c>
      <c r="AA214" s="3">
        <f>IF(AA$3=0,0,INDEX(Sheet1!RawDataCols,$C214,AA$5)*$R214)</f>
        <v>0</v>
      </c>
      <c r="AB214" s="3">
        <f>IF(AB$3=0,0,INDEX(Sheet1!RawDataCols,$C214,AB$5)*$R214)</f>
        <v>0</v>
      </c>
      <c r="AC214" s="3">
        <f>IF(AC$3=0,0,INDEX(Sheet1!RawDataCols,$C214,AC$5)*$R214)</f>
        <v>0</v>
      </c>
      <c r="AD214" s="3">
        <f>IF(AD$3=0,0,INDEX(Sheet1!RawDataCols,$C214,AD$5)*$R214)</f>
        <v>0</v>
      </c>
      <c r="AE214" s="3">
        <f>IF(AE$3=0,0,INDEX(Sheet1!RawDataCols,$C214,AE$5)*$R214)</f>
        <v>0</v>
      </c>
      <c r="AF214" s="3">
        <f>IF(AF$3=0,0,INDEX(Sheet1!RawDataCols,$C214,AF$5)*$R214)</f>
        <v>0</v>
      </c>
      <c r="AG214" s="3">
        <f>IF(AG$3=0,0,INDEX(Sheet1!RawDataCols,$C214,AG$5)*$R214)</f>
        <v>0</v>
      </c>
      <c r="AH214" s="3">
        <f>IF(AH$3=0,0,INDEX(Sheet1!RawDataCols,$C214,AH$5)*$R214)</f>
        <v>0</v>
      </c>
      <c r="AI214" s="3">
        <f>IF(AI$3=0,0,INDEX(Sheet1!RawDataCols,$C214,AI$5)*$R214)</f>
        <v>0</v>
      </c>
      <c r="AJ214" s="3">
        <f>IF(AJ$3=0,0,INDEX(Sheet1!RawDataCols,$C214,AJ$5)*$R214)</f>
        <v>0</v>
      </c>
      <c r="AK214" s="3">
        <f>IF(AK$3=0,0,INDEX(Sheet1!RawDataCols,$C214,AK$5)*$R214)</f>
        <v>0</v>
      </c>
      <c r="AL214" s="3">
        <f>IF(AL$3=0,0,INDEX(Sheet1!RawDataCols,$C214,AL$5)*$R214)</f>
        <v>0</v>
      </c>
      <c r="AM214" s="3">
        <f>IF(AM$3=0,0,INDEX(Sheet1!RawDataCols,$C214,AM$5)*$R214)</f>
        <v>0</v>
      </c>
      <c r="AN214" s="3">
        <f>IF(AN$3=0,0,INDEX(Sheet1!RawDataCols,$C214,AN$5)*$R214)</f>
        <v>0</v>
      </c>
      <c r="AO214" s="3">
        <f>IF(AO$3=0,0,INDEX(Sheet1!RawDataCols,$C214,AO$5)*$R214)</f>
        <v>0</v>
      </c>
      <c r="AP214" s="3">
        <f>IF(AP$3=0,0,INDEX(Sheet1!RawDataCols,$C214,AP$5)*$R214)</f>
        <v>0</v>
      </c>
      <c r="AQ214" s="3">
        <f>IF(AQ$3=0,0,INDEX(Sheet1!RawDataCols,$C214,AQ$5)*$R214)</f>
        <v>0</v>
      </c>
      <c r="AR214" s="3">
        <f>IF(AR$3=0,0,INDEX(Sheet1!RawDataCols,$C214,AR$5)*$R214)</f>
        <v>0</v>
      </c>
      <c r="AS214" s="3">
        <f>IF(AS$3=0,0,INDEX(Sheet1!RawDataCols,$C214,AS$5)*$R214)</f>
        <v>0</v>
      </c>
      <c r="AT214" s="3">
        <f>IF(AT$3=0,0,INDEX(Sheet1!RawDataCols,$C214,AT$5)*$R214)</f>
        <v>0</v>
      </c>
      <c r="AU214" s="3">
        <f>IF(AU$3=0,0,INDEX(Sheet1!RawDataCols,$C214,AU$5)*$R214)</f>
        <v>0</v>
      </c>
      <c r="AV214" s="3">
        <f>IF(AV$3=0,0,INDEX(Sheet1!RawDataCols,$C214,AV$5)*$R214)</f>
        <v>0</v>
      </c>
      <c r="AW214" s="3">
        <f>IF(AW$3=0,0,INDEX(Sheet1!RawDataCols,$C214,AW$5)*$R214)</f>
        <v>0</v>
      </c>
      <c r="AX214" s="3">
        <f>IF(AX$3=0,0,INDEX(Sheet1!RawDataCols,$C214,AX$5)*$R214)</f>
        <v>0</v>
      </c>
      <c r="AY214" s="3">
        <f>IF(AY$3=0,0,INDEX(Sheet1!RawDataCols,$C214,AY$5)*$R214)</f>
        <v>0</v>
      </c>
      <c r="AZ214" s="3">
        <f>IF(AZ$3=0,0,INDEX(Sheet1!RawDataCols,$C214,AZ$5)*$R214)</f>
        <v>0</v>
      </c>
      <c r="BA214" s="3">
        <f>IF(BA$3=0,0,INDEX(Sheet1!RawDataCols,$C214,BA$5)*$R214)</f>
        <v>0</v>
      </c>
      <c r="BB214" s="3">
        <f>IF(BB$3=0,0,INDEX(Sheet1!RawDataCols,$C214,BB$5)*$R214)</f>
        <v>0</v>
      </c>
      <c r="BC214" s="3">
        <f>IF(BC$3=0,0,INDEX(Sheet1!RawDataCols,$C214,BC$5)*$R214)</f>
        <v>0</v>
      </c>
      <c r="BD214" s="3">
        <f>IF(BD$3=0,0,INDEX(Sheet1!RawDataCols,$C214,BD$5)*$R214)</f>
        <v>0</v>
      </c>
      <c r="BE214" s="3">
        <f>IF(BE$3=0,0,INDEX(Sheet1!RawDataCols,$C214,BE$5)*$R214)</f>
        <v>0</v>
      </c>
      <c r="BF214" s="3">
        <f>IF(BF$3=0,0,INDEX(Sheet1!RawDataCols,$C214,BF$5)*$R214)</f>
        <v>0</v>
      </c>
      <c r="BG214" s="179">
        <f>IF(BG$3=0,0,INDEX(Sheet1!RawDataCols,$C214,BG$5)*$R214)</f>
        <v>0</v>
      </c>
      <c r="BH214" s="33">
        <f t="shared" si="77"/>
        <v>0</v>
      </c>
      <c r="BI214" s="33">
        <f t="shared" si="78"/>
        <v>0</v>
      </c>
      <c r="BJ214" s="33">
        <f t="shared" si="79"/>
        <v>0</v>
      </c>
      <c r="BK214" s="3">
        <f>IF(BK$3=0,0,INDEX(Sheet1!RawDataCols,$C214,BK$5)*$R214)</f>
        <v>0</v>
      </c>
      <c r="BL214" s="3">
        <f>IF(BL$3=0,0,INDEX(Sheet1!RawDataCols,$C214,BL$5)*$R214)</f>
        <v>12.5</v>
      </c>
      <c r="BM214" s="3">
        <f>IF(BM$3=0,0,INDEX(Sheet1!RawDataCols,$C214,BM$5)*$R214)</f>
        <v>31.25</v>
      </c>
      <c r="BN214" s="3">
        <f>IF(BN$3=0,0,INDEX(Sheet1!RawDataCols,$C214,BN$5)*$R214)</f>
        <v>0</v>
      </c>
      <c r="BO214" s="3">
        <f>IF(BO$3=0,0,INDEX(Sheet1!RawDataCols,$C214,BO$5)*$R214)</f>
        <v>0</v>
      </c>
      <c r="BP214" s="3">
        <f>IF(BP$3=0,0,INDEX(Sheet1!RawDataCols,$C214,BP$5)*$R214)</f>
        <v>200</v>
      </c>
      <c r="BQ214" s="3">
        <f t="shared" si="80"/>
        <v>0</v>
      </c>
      <c r="BR214" s="3">
        <f t="shared" si="81"/>
        <v>0</v>
      </c>
      <c r="BS214" s="3">
        <f t="shared" si="82"/>
        <v>0</v>
      </c>
      <c r="BT214" s="3">
        <f t="shared" si="83"/>
        <v>0</v>
      </c>
      <c r="BU214" s="3" t="str">
        <f>INDEX(Sheet1!$BS$2:$BS$1000,MATCH($A214,Sheet1!$A$2:$A$1000,0))</f>
        <v>04</v>
      </c>
      <c r="BV214" s="3">
        <f>INDEX(Sheet1!$BT$2:$BT$1000,MATCH($A214,Sheet1!$A$2:$A$1000,0))</f>
        <v>0</v>
      </c>
    </row>
    <row r="215" spans="1:74" x14ac:dyDescent="0.2">
      <c r="A215" s="248" t="s">
        <v>719</v>
      </c>
      <c r="B215" s="3">
        <f>MATCH($A215,Sheet1!ACCOUNTNO,0)</f>
        <v>67</v>
      </c>
      <c r="C215" s="3">
        <f t="shared" si="74"/>
        <v>67</v>
      </c>
      <c r="D215" s="3" t="str">
        <f>IF(D$3=0,0,INDEX(Sheet1!RawDataCols,$C215,D$5))</f>
        <v>14240D05</v>
      </c>
      <c r="E215" s="3" t="str">
        <f>IF(E$3=0,0,INDEX(Sheet1!RawDataCols,$C215,E$5))</f>
        <v xml:space="preserve">14240          </v>
      </c>
      <c r="F215" s="3" t="str">
        <f>IF(F$3=0,0,INDEX(Sheet1!RawDataCols,$C215,F$5))</f>
        <v xml:space="preserve">D05            </v>
      </c>
      <c r="G215" s="3" t="str">
        <f>IF(G$3=0,0,INDEX(Sheet1!RawDataCols,$C215,G$5))</f>
        <v xml:space="preserve">               </v>
      </c>
      <c r="H215" s="3" t="str">
        <f>IF(H$3=0,0,INDEX(Sheet1!RawDataCols,$C215,H$5))</f>
        <v xml:space="preserve">               </v>
      </c>
      <c r="I215" s="3" t="str">
        <f>IF(I$3=0,0,INDEX(Sheet1!RawDataCols,$C215,I$5))</f>
        <v xml:space="preserve">               </v>
      </c>
      <c r="J215" s="3" t="str">
        <f>IF(J$3=0,0,INDEX(Sheet1!RawDataCols,$C215,J$5))</f>
        <v xml:space="preserve">               </v>
      </c>
      <c r="K215" s="3" t="str">
        <f>IF(K$3=0,0,INDEX(Sheet1!RawDataCols,$C215,K$5))</f>
        <v xml:space="preserve">               </v>
      </c>
      <c r="L215" s="3" t="str">
        <f>IF(L$3=0,0,INDEX(Sheet1!RawDataCols,$C215,L$5))</f>
        <v xml:space="preserve">               </v>
      </c>
      <c r="M215" s="3" t="str">
        <f>IF(M$3=0,0,INDEX(Sheet1!RawDataCols,$C215,M$5))</f>
        <v xml:space="preserve">F012  </v>
      </c>
      <c r="N215" s="3" t="str">
        <f>IF(N$3=0,0,INDEX(Sheet1!RawDataCols,$C215,N$5))</f>
        <v>Layout/Proof/Production-Luxury Magazine</v>
      </c>
      <c r="O215" s="3">
        <f>INDEX(Sheet1!RawDataCols,$C215,O$5)</f>
        <v>9</v>
      </c>
      <c r="P215" s="3" t="str">
        <f>INDEX(Sheet1!RawDataCols,$C215,P$5)</f>
        <v>Cost of Sales</v>
      </c>
      <c r="Q215" s="3" t="str">
        <f>IF(Q$3=0,0,INDEX(Sheet1!RawDataCols,$C215,Q$5))</f>
        <v>I</v>
      </c>
      <c r="R215" s="3">
        <f t="shared" si="75"/>
        <v>1</v>
      </c>
      <c r="S215" s="3">
        <f t="shared" si="76"/>
        <v>-1</v>
      </c>
      <c r="T215" s="3">
        <f>IF(T$3=0,0,INDEX(Sheet1!RawDataCols,$C215,T$5)*$R215)</f>
        <v>0</v>
      </c>
      <c r="U215" s="3">
        <f>IF(U$3=0,0,INDEX(Sheet1!RawDataCols,$C215,U$5)*$R215)</f>
        <v>0</v>
      </c>
      <c r="V215" s="3">
        <f>IF(V$3=0,0,INDEX(Sheet1!RawDataCols,$C215,V$5)*$R215)</f>
        <v>0</v>
      </c>
      <c r="W215" s="3">
        <f>IF(W$3=0,0,INDEX(Sheet1!RawDataCols,$C215,W$5)*$R215)</f>
        <v>0</v>
      </c>
      <c r="X215" s="3">
        <f>IF(X$3=0,0,INDEX(Sheet1!RawDataCols,$C215,X$5)*$R215)</f>
        <v>0</v>
      </c>
      <c r="Y215" s="3">
        <f>IF(Y$3=0,0,INDEX(Sheet1!RawDataCols,$C215,Y$5)*$R215)</f>
        <v>0</v>
      </c>
      <c r="Z215" s="3">
        <f>IF(Z$3=0,0,INDEX(Sheet1!RawDataCols,$C215,Z$5)*$R215)</f>
        <v>0</v>
      </c>
      <c r="AA215" s="3">
        <f>IF(AA$3=0,0,INDEX(Sheet1!RawDataCols,$C215,AA$5)*$R215)</f>
        <v>0</v>
      </c>
      <c r="AB215" s="3">
        <f>IF(AB$3=0,0,INDEX(Sheet1!RawDataCols,$C215,AB$5)*$R215)</f>
        <v>0</v>
      </c>
      <c r="AC215" s="3">
        <f>IF(AC$3=0,0,INDEX(Sheet1!RawDataCols,$C215,AC$5)*$R215)</f>
        <v>0</v>
      </c>
      <c r="AD215" s="3">
        <f>IF(AD$3=0,0,INDEX(Sheet1!RawDataCols,$C215,AD$5)*$R215)</f>
        <v>0</v>
      </c>
      <c r="AE215" s="3">
        <f>IF(AE$3=0,0,INDEX(Sheet1!RawDataCols,$C215,AE$5)*$R215)</f>
        <v>0</v>
      </c>
      <c r="AF215" s="3">
        <f>IF(AF$3=0,0,INDEX(Sheet1!RawDataCols,$C215,AF$5)*$R215)</f>
        <v>0</v>
      </c>
      <c r="AG215" s="3">
        <f>IF(AG$3=0,0,INDEX(Sheet1!RawDataCols,$C215,AG$5)*$R215)</f>
        <v>0</v>
      </c>
      <c r="AH215" s="3">
        <f>IF(AH$3=0,0,INDEX(Sheet1!RawDataCols,$C215,AH$5)*$R215)</f>
        <v>0</v>
      </c>
      <c r="AI215" s="3">
        <f>IF(AI$3=0,0,INDEX(Sheet1!RawDataCols,$C215,AI$5)*$R215)</f>
        <v>0</v>
      </c>
      <c r="AJ215" s="3">
        <f>IF(AJ$3=0,0,INDEX(Sheet1!RawDataCols,$C215,AJ$5)*$R215)</f>
        <v>0</v>
      </c>
      <c r="AK215" s="3">
        <f>IF(AK$3=0,0,INDEX(Sheet1!RawDataCols,$C215,AK$5)*$R215)</f>
        <v>0</v>
      </c>
      <c r="AL215" s="3">
        <f>IF(AL$3=0,0,INDEX(Sheet1!RawDataCols,$C215,AL$5)*$R215)</f>
        <v>0</v>
      </c>
      <c r="AM215" s="3">
        <f>IF(AM$3=0,0,INDEX(Sheet1!RawDataCols,$C215,AM$5)*$R215)</f>
        <v>0</v>
      </c>
      <c r="AN215" s="3">
        <f>IF(AN$3=0,0,INDEX(Sheet1!RawDataCols,$C215,AN$5)*$R215)</f>
        <v>0</v>
      </c>
      <c r="AO215" s="3">
        <f>IF(AO$3=0,0,INDEX(Sheet1!RawDataCols,$C215,AO$5)*$R215)</f>
        <v>0</v>
      </c>
      <c r="AP215" s="3">
        <f>IF(AP$3=0,0,INDEX(Sheet1!RawDataCols,$C215,AP$5)*$R215)</f>
        <v>0</v>
      </c>
      <c r="AQ215" s="3">
        <f>IF(AQ$3=0,0,INDEX(Sheet1!RawDataCols,$C215,AQ$5)*$R215)</f>
        <v>0</v>
      </c>
      <c r="AR215" s="3">
        <f>IF(AR$3=0,0,INDEX(Sheet1!RawDataCols,$C215,AR$5)*$R215)</f>
        <v>0</v>
      </c>
      <c r="AS215" s="3">
        <f>IF(AS$3=0,0,INDEX(Sheet1!RawDataCols,$C215,AS$5)*$R215)</f>
        <v>0</v>
      </c>
      <c r="AT215" s="3">
        <f>IF(AT$3=0,0,INDEX(Sheet1!RawDataCols,$C215,AT$5)*$R215)</f>
        <v>0</v>
      </c>
      <c r="AU215" s="3">
        <f>IF(AU$3=0,0,INDEX(Sheet1!RawDataCols,$C215,AU$5)*$R215)</f>
        <v>0</v>
      </c>
      <c r="AV215" s="3">
        <f>IF(AV$3=0,0,INDEX(Sheet1!RawDataCols,$C215,AV$5)*$R215)</f>
        <v>0</v>
      </c>
      <c r="AW215" s="3">
        <f>IF(AW$3=0,0,INDEX(Sheet1!RawDataCols,$C215,AW$5)*$R215)</f>
        <v>0</v>
      </c>
      <c r="AX215" s="3">
        <f>IF(AX$3=0,0,INDEX(Sheet1!RawDataCols,$C215,AX$5)*$R215)</f>
        <v>0</v>
      </c>
      <c r="AY215" s="3">
        <f>IF(AY$3=0,0,INDEX(Sheet1!RawDataCols,$C215,AY$5)*$R215)</f>
        <v>0</v>
      </c>
      <c r="AZ215" s="3">
        <f>IF(AZ$3=0,0,INDEX(Sheet1!RawDataCols,$C215,AZ$5)*$R215)</f>
        <v>0</v>
      </c>
      <c r="BA215" s="3">
        <f>IF(BA$3=0,0,INDEX(Sheet1!RawDataCols,$C215,BA$5)*$R215)</f>
        <v>0</v>
      </c>
      <c r="BB215" s="3">
        <f>IF(BB$3=0,0,INDEX(Sheet1!RawDataCols,$C215,BB$5)*$R215)</f>
        <v>0</v>
      </c>
      <c r="BC215" s="3">
        <f>IF(BC$3=0,0,INDEX(Sheet1!RawDataCols,$C215,BC$5)*$R215)</f>
        <v>0</v>
      </c>
      <c r="BD215" s="3">
        <f>IF(BD$3=0,0,INDEX(Sheet1!RawDataCols,$C215,BD$5)*$R215)</f>
        <v>0</v>
      </c>
      <c r="BE215" s="3">
        <f>IF(BE$3=0,0,INDEX(Sheet1!RawDataCols,$C215,BE$5)*$R215)</f>
        <v>0</v>
      </c>
      <c r="BF215" s="3">
        <f>IF(BF$3=0,0,INDEX(Sheet1!RawDataCols,$C215,BF$5)*$R215)</f>
        <v>0</v>
      </c>
      <c r="BG215" s="179">
        <f>IF(BG$3=0,0,INDEX(Sheet1!RawDataCols,$C215,BG$5)*$R215)</f>
        <v>0</v>
      </c>
      <c r="BH215" s="33">
        <f t="shared" si="77"/>
        <v>0</v>
      </c>
      <c r="BI215" s="33">
        <f t="shared" si="78"/>
        <v>0</v>
      </c>
      <c r="BJ215" s="33">
        <f t="shared" si="79"/>
        <v>0</v>
      </c>
      <c r="BK215" s="3">
        <f>IF(BK$3=0,0,INDEX(Sheet1!RawDataCols,$C215,BK$5)*$R215)</f>
        <v>0</v>
      </c>
      <c r="BL215" s="3">
        <f>IF(BL$3=0,0,INDEX(Sheet1!RawDataCols,$C215,BL$5)*$R215)</f>
        <v>0</v>
      </c>
      <c r="BM215" s="3">
        <f>IF(BM$3=0,0,INDEX(Sheet1!RawDataCols,$C215,BM$5)*$R215)</f>
        <v>312.5</v>
      </c>
      <c r="BN215" s="3">
        <f>IF(BN$3=0,0,INDEX(Sheet1!RawDataCols,$C215,BN$5)*$R215)</f>
        <v>0</v>
      </c>
      <c r="BO215" s="3">
        <f>IF(BO$3=0,0,INDEX(Sheet1!RawDataCols,$C215,BO$5)*$R215)</f>
        <v>0</v>
      </c>
      <c r="BP215" s="3">
        <f>IF(BP$3=0,0,INDEX(Sheet1!RawDataCols,$C215,BP$5)*$R215)</f>
        <v>0</v>
      </c>
      <c r="BQ215" s="3">
        <f t="shared" si="80"/>
        <v>0</v>
      </c>
      <c r="BR215" s="3">
        <f t="shared" si="81"/>
        <v>0</v>
      </c>
      <c r="BS215" s="3">
        <f t="shared" si="82"/>
        <v>0</v>
      </c>
      <c r="BT215" s="3">
        <f t="shared" si="83"/>
        <v>0</v>
      </c>
      <c r="BU215" s="3" t="str">
        <f>INDEX(Sheet1!$BS$2:$BS$1000,MATCH($A215,Sheet1!$A$2:$A$1000,0))</f>
        <v>04</v>
      </c>
      <c r="BV215" s="3">
        <f>INDEX(Sheet1!$BT$2:$BT$1000,MATCH($A215,Sheet1!$A$2:$A$1000,0))</f>
        <v>0</v>
      </c>
    </row>
    <row r="216" spans="1:74" x14ac:dyDescent="0.2">
      <c r="A216" s="248" t="s">
        <v>806</v>
      </c>
      <c r="B216" s="3">
        <f>MATCH($A216,Sheet1!ACCOUNTNO,0)</f>
        <v>68</v>
      </c>
      <c r="C216" s="3">
        <f t="shared" si="74"/>
        <v>68</v>
      </c>
      <c r="D216" s="3" t="str">
        <f>IF(D$3=0,0,INDEX(Sheet1!RawDataCols,$C216,D$5))</f>
        <v>14240D08</v>
      </c>
      <c r="E216" s="3" t="str">
        <f>IF(E$3=0,0,INDEX(Sheet1!RawDataCols,$C216,E$5))</f>
        <v xml:space="preserve">14240          </v>
      </c>
      <c r="F216" s="3" t="str">
        <f>IF(F$3=0,0,INDEX(Sheet1!RawDataCols,$C216,F$5))</f>
        <v xml:space="preserve">D08            </v>
      </c>
      <c r="G216" s="3" t="str">
        <f>IF(G$3=0,0,INDEX(Sheet1!RawDataCols,$C216,G$5))</f>
        <v xml:space="preserve">               </v>
      </c>
      <c r="H216" s="3" t="str">
        <f>IF(H$3=0,0,INDEX(Sheet1!RawDataCols,$C216,H$5))</f>
        <v xml:space="preserve">               </v>
      </c>
      <c r="I216" s="3" t="str">
        <f>IF(I$3=0,0,INDEX(Sheet1!RawDataCols,$C216,I$5))</f>
        <v xml:space="preserve">               </v>
      </c>
      <c r="J216" s="3" t="str">
        <f>IF(J$3=0,0,INDEX(Sheet1!RawDataCols,$C216,J$5))</f>
        <v xml:space="preserve">               </v>
      </c>
      <c r="K216" s="3" t="str">
        <f>IF(K$3=0,0,INDEX(Sheet1!RawDataCols,$C216,K$5))</f>
        <v xml:space="preserve">               </v>
      </c>
      <c r="L216" s="3" t="str">
        <f>IF(L$3=0,0,INDEX(Sheet1!RawDataCols,$C216,L$5))</f>
        <v xml:space="preserve">               </v>
      </c>
      <c r="M216" s="3" t="str">
        <f>IF(M$3=0,0,INDEX(Sheet1!RawDataCols,$C216,M$5))</f>
        <v xml:space="preserve">F012  </v>
      </c>
      <c r="N216" s="3" t="str">
        <f>IF(N$3=0,0,INDEX(Sheet1!RawDataCols,$C216,N$5))</f>
        <v>Photography - TAR Digital</v>
      </c>
      <c r="O216" s="3">
        <f>INDEX(Sheet1!RawDataCols,$C216,O$5)</f>
        <v>9</v>
      </c>
      <c r="P216" s="3" t="str">
        <f>INDEX(Sheet1!RawDataCols,$C216,P$5)</f>
        <v>Cost of Sales</v>
      </c>
      <c r="Q216" s="3" t="str">
        <f>IF(Q$3=0,0,INDEX(Sheet1!RawDataCols,$C216,Q$5))</f>
        <v>I</v>
      </c>
      <c r="R216" s="3">
        <f t="shared" si="75"/>
        <v>1</v>
      </c>
      <c r="S216" s="3">
        <f t="shared" si="76"/>
        <v>-1</v>
      </c>
      <c r="T216" s="3">
        <f>IF(T$3=0,0,INDEX(Sheet1!RawDataCols,$C216,T$5)*$R216)</f>
        <v>0</v>
      </c>
      <c r="U216" s="3">
        <f>IF(U$3=0,0,INDEX(Sheet1!RawDataCols,$C216,U$5)*$R216)</f>
        <v>300</v>
      </c>
      <c r="V216" s="3">
        <f>IF(V$3=0,0,INDEX(Sheet1!RawDataCols,$C216,V$5)*$R216)</f>
        <v>0</v>
      </c>
      <c r="W216" s="3">
        <f>IF(W$3=0,0,INDEX(Sheet1!RawDataCols,$C216,W$5)*$R216)</f>
        <v>0</v>
      </c>
      <c r="X216" s="3">
        <f>IF(X$3=0,0,INDEX(Sheet1!RawDataCols,$C216,X$5)*$R216)</f>
        <v>300</v>
      </c>
      <c r="Y216" s="3">
        <f>IF(Y$3=0,0,INDEX(Sheet1!RawDataCols,$C216,Y$5)*$R216)</f>
        <v>0</v>
      </c>
      <c r="Z216" s="3">
        <f>IF(Z$3=0,0,INDEX(Sheet1!RawDataCols,$C216,Z$5)*$R216)</f>
        <v>0</v>
      </c>
      <c r="AA216" s="3">
        <f>IF(AA$3=0,0,INDEX(Sheet1!RawDataCols,$C216,AA$5)*$R216)</f>
        <v>450</v>
      </c>
      <c r="AB216" s="3">
        <f>IF(AB$3=0,0,INDEX(Sheet1!RawDataCols,$C216,AB$5)*$R216)</f>
        <v>0</v>
      </c>
      <c r="AC216" s="3">
        <f>IF(AC$3=0,0,INDEX(Sheet1!RawDataCols,$C216,AC$5)*$R216)</f>
        <v>0</v>
      </c>
      <c r="AD216" s="3">
        <f>IF(AD$3=0,0,INDEX(Sheet1!RawDataCols,$C216,AD$5)*$R216)</f>
        <v>300</v>
      </c>
      <c r="AE216" s="3">
        <f>IF(AE$3=0,0,INDEX(Sheet1!RawDataCols,$C216,AE$5)*$R216)</f>
        <v>0</v>
      </c>
      <c r="AF216" s="3">
        <f>IF(AF$3=0,0,INDEX(Sheet1!RawDataCols,$C216,AF$5)*$R216)</f>
        <v>0</v>
      </c>
      <c r="AG216" s="3">
        <f>IF(AG$3=0,0,INDEX(Sheet1!RawDataCols,$C216,AG$5)*$R216)</f>
        <v>300</v>
      </c>
      <c r="AH216" s="3">
        <f>IF(AH$3=0,0,INDEX(Sheet1!RawDataCols,$C216,AH$5)*$R216)</f>
        <v>0</v>
      </c>
      <c r="AI216" s="3">
        <f>IF(AI$3=0,0,INDEX(Sheet1!RawDataCols,$C216,AI$5)*$R216)</f>
        <v>0</v>
      </c>
      <c r="AJ216" s="3">
        <f>IF(AJ$3=0,0,INDEX(Sheet1!RawDataCols,$C216,AJ$5)*$R216)</f>
        <v>300</v>
      </c>
      <c r="AK216" s="3">
        <f>IF(AK$3=0,0,INDEX(Sheet1!RawDataCols,$C216,AK$5)*$R216)</f>
        <v>0</v>
      </c>
      <c r="AL216" s="3">
        <f>IF(AL$3=0,0,INDEX(Sheet1!RawDataCols,$C216,AL$5)*$R216)</f>
        <v>0</v>
      </c>
      <c r="AM216" s="3">
        <f>IF(AM$3=0,0,INDEX(Sheet1!RawDataCols,$C216,AM$5)*$R216)</f>
        <v>300</v>
      </c>
      <c r="AN216" s="3">
        <f>IF(AN$3=0,0,INDEX(Sheet1!RawDataCols,$C216,AN$5)*$R216)</f>
        <v>300</v>
      </c>
      <c r="AO216" s="3">
        <f>IF(AO$3=0,0,INDEX(Sheet1!RawDataCols,$C216,AO$5)*$R216)</f>
        <v>0</v>
      </c>
      <c r="AP216" s="3">
        <f>IF(AP$3=0,0,INDEX(Sheet1!RawDataCols,$C216,AP$5)*$R216)</f>
        <v>300</v>
      </c>
      <c r="AQ216" s="3">
        <f>IF(AQ$3=0,0,INDEX(Sheet1!RawDataCols,$C216,AQ$5)*$R216)</f>
        <v>300</v>
      </c>
      <c r="AR216" s="3">
        <f>IF(AR$3=0,0,INDEX(Sheet1!RawDataCols,$C216,AR$5)*$R216)</f>
        <v>0</v>
      </c>
      <c r="AS216" s="3">
        <f>IF(AS$3=0,0,INDEX(Sheet1!RawDataCols,$C216,AS$5)*$R216)</f>
        <v>0</v>
      </c>
      <c r="AT216" s="3">
        <f>IF(AT$3=0,0,INDEX(Sheet1!RawDataCols,$C216,AT$5)*$R216)</f>
        <v>300</v>
      </c>
      <c r="AU216" s="3">
        <f>IF(AU$3=0,0,INDEX(Sheet1!RawDataCols,$C216,AU$5)*$R216)</f>
        <v>300</v>
      </c>
      <c r="AV216" s="3">
        <f>IF(AV$3=0,0,INDEX(Sheet1!RawDataCols,$C216,AV$5)*$R216)</f>
        <v>300</v>
      </c>
      <c r="AW216" s="3">
        <f>IF(AW$3=0,0,INDEX(Sheet1!RawDataCols,$C216,AW$5)*$R216)</f>
        <v>0</v>
      </c>
      <c r="AX216" s="3">
        <f>IF(AX$3=0,0,INDEX(Sheet1!RawDataCols,$C216,AX$5)*$R216)</f>
        <v>300</v>
      </c>
      <c r="AY216" s="3">
        <f>IF(AY$3=0,0,INDEX(Sheet1!RawDataCols,$C216,AY$5)*$R216)</f>
        <v>0</v>
      </c>
      <c r="AZ216" s="3">
        <f>IF(AZ$3=0,0,INDEX(Sheet1!RawDataCols,$C216,AZ$5)*$R216)</f>
        <v>0</v>
      </c>
      <c r="BA216" s="3">
        <f>IF(BA$3=0,0,INDEX(Sheet1!RawDataCols,$C216,BA$5)*$R216)</f>
        <v>300</v>
      </c>
      <c r="BB216" s="3">
        <f>IF(BB$3=0,0,INDEX(Sheet1!RawDataCols,$C216,BB$5)*$R216)</f>
        <v>0</v>
      </c>
      <c r="BC216" s="3">
        <f>IF(BC$3=0,0,INDEX(Sheet1!RawDataCols,$C216,BC$5)*$R216)</f>
        <v>0</v>
      </c>
      <c r="BD216" s="3">
        <f>IF(BD$3=0,0,INDEX(Sheet1!RawDataCols,$C216,BD$5)*$R216)</f>
        <v>300</v>
      </c>
      <c r="BE216" s="3">
        <f>IF(BE$3=0,0,INDEX(Sheet1!RawDataCols,$C216,BE$5)*$R216)</f>
        <v>0</v>
      </c>
      <c r="BF216" s="3">
        <f>IF(BF$3=0,0,INDEX(Sheet1!RawDataCols,$C216,BF$5)*$R216)</f>
        <v>0</v>
      </c>
      <c r="BG216" s="179">
        <f>IF(BG$3=0,0,INDEX(Sheet1!RawDataCols,$C216,BG$5)*$R216)</f>
        <v>300</v>
      </c>
      <c r="BH216" s="33">
        <f t="shared" si="77"/>
        <v>2850</v>
      </c>
      <c r="BI216" s="33">
        <f t="shared" si="78"/>
        <v>900</v>
      </c>
      <c r="BJ216" s="33">
        <f t="shared" si="79"/>
        <v>1200</v>
      </c>
      <c r="BK216" s="3">
        <f>IF(BK$3=0,0,INDEX(Sheet1!RawDataCols,$C216,BK$5)*$R216)</f>
        <v>75</v>
      </c>
      <c r="BL216" s="3">
        <f>IF(BL$3=0,0,INDEX(Sheet1!RawDataCols,$C216,BL$5)*$R216)</f>
        <v>14.583333</v>
      </c>
      <c r="BM216" s="3">
        <f>IF(BM$3=0,0,INDEX(Sheet1!RawDataCols,$C216,BM$5)*$R216)</f>
        <v>207.33333300000001</v>
      </c>
      <c r="BN216" s="3">
        <f>IF(BN$3=0,0,INDEX(Sheet1!RawDataCols,$C216,BN$5)*$R216)</f>
        <v>0</v>
      </c>
      <c r="BO216" s="3">
        <f>IF(BO$3=0,0,INDEX(Sheet1!RawDataCols,$C216,BO$5)*$R216)</f>
        <v>0</v>
      </c>
      <c r="BP216" s="3">
        <f>IF(BP$3=0,0,INDEX(Sheet1!RawDataCols,$C216,BP$5)*$R216)</f>
        <v>175</v>
      </c>
      <c r="BQ216" s="3">
        <f t="shared" si="80"/>
        <v>1050</v>
      </c>
      <c r="BR216" s="3">
        <f t="shared" si="81"/>
        <v>900</v>
      </c>
      <c r="BS216" s="3">
        <f t="shared" si="82"/>
        <v>600</v>
      </c>
      <c r="BT216" s="3">
        <f t="shared" si="83"/>
        <v>900</v>
      </c>
      <c r="BU216" s="3" t="str">
        <f>INDEX(Sheet1!$BS$2:$BS$1000,MATCH($A216,Sheet1!$A$2:$A$1000,0))</f>
        <v>04</v>
      </c>
      <c r="BV216" s="3">
        <f>INDEX(Sheet1!$BT$2:$BT$1000,MATCH($A216,Sheet1!$A$2:$A$1000,0))</f>
        <v>900</v>
      </c>
    </row>
    <row r="217" spans="1:74" x14ac:dyDescent="0.2">
      <c r="A217" s="248" t="s">
        <v>737</v>
      </c>
      <c r="B217" s="3">
        <f>MATCH($A217,Sheet1!ACCOUNTNO,0)</f>
        <v>163</v>
      </c>
      <c r="C217" s="3">
        <f t="shared" si="74"/>
        <v>163</v>
      </c>
      <c r="D217" s="3" t="str">
        <f>IF(D$3=0,0,INDEX(Sheet1!RawDataCols,$C217,D$5))</f>
        <v>61280G12</v>
      </c>
      <c r="E217" s="3" t="str">
        <f>IF(E$3=0,0,INDEX(Sheet1!RawDataCols,$C217,E$5))</f>
        <v xml:space="preserve">61280          </v>
      </c>
      <c r="F217" s="3" t="str">
        <f>IF(F$3=0,0,INDEX(Sheet1!RawDataCols,$C217,F$5))</f>
        <v xml:space="preserve">G12            </v>
      </c>
      <c r="G217" s="3" t="str">
        <f>IF(G$3=0,0,INDEX(Sheet1!RawDataCols,$C217,G$5))</f>
        <v xml:space="preserve">               </v>
      </c>
      <c r="H217" s="3" t="str">
        <f>IF(H$3=0,0,INDEX(Sheet1!RawDataCols,$C217,H$5))</f>
        <v xml:space="preserve">               </v>
      </c>
      <c r="I217" s="3" t="str">
        <f>IF(I$3=0,0,INDEX(Sheet1!RawDataCols,$C217,I$5))</f>
        <v xml:space="preserve">               </v>
      </c>
      <c r="J217" s="3" t="str">
        <f>IF(J$3=0,0,INDEX(Sheet1!RawDataCols,$C217,J$5))</f>
        <v xml:space="preserve">               </v>
      </c>
      <c r="K217" s="3" t="str">
        <f>IF(K$3=0,0,INDEX(Sheet1!RawDataCols,$C217,K$5))</f>
        <v xml:space="preserve">               </v>
      </c>
      <c r="L217" s="3" t="str">
        <f>IF(L$3=0,0,INDEX(Sheet1!RawDataCols,$C217,L$5))</f>
        <v xml:space="preserve">               </v>
      </c>
      <c r="M217" s="3" t="str">
        <f>IF(M$3=0,0,INDEX(Sheet1!RawDataCols,$C217,M$5))</f>
        <v xml:space="preserve">F012  </v>
      </c>
      <c r="N217" s="3" t="str">
        <f>IF(N$3=0,0,INDEX(Sheet1!RawDataCols,$C217,N$5))</f>
        <v>Plant &amp; Equipment-TAR</v>
      </c>
      <c r="O217" s="3">
        <f>INDEX(Sheet1!RawDataCols,$C217,O$5)</f>
        <v>24</v>
      </c>
      <c r="P217" s="3" t="str">
        <f>INDEX(Sheet1!RawDataCols,$C217,P$5)</f>
        <v>Fixed Assets</v>
      </c>
      <c r="Q217" s="3" t="str">
        <f>IF(Q$3=0,0,INDEX(Sheet1!RawDataCols,$C217,Q$5))</f>
        <v>B</v>
      </c>
      <c r="R217" s="3">
        <f t="shared" si="75"/>
        <v>1</v>
      </c>
      <c r="S217" s="3">
        <f t="shared" si="76"/>
        <v>-1</v>
      </c>
      <c r="T217" s="3">
        <f>IF(T$3=0,0,INDEX(Sheet1!RawDataCols,$C217,T$5)*$R217)</f>
        <v>142.36000000000001</v>
      </c>
      <c r="U217" s="3">
        <f>IF(U$3=0,0,INDEX(Sheet1!RawDataCols,$C217,U$5)*$R217)</f>
        <v>0</v>
      </c>
      <c r="V217" s="3">
        <f>IF(V$3=0,0,INDEX(Sheet1!RawDataCols,$C217,V$5)*$R217)</f>
        <v>0</v>
      </c>
      <c r="W217" s="3">
        <f>IF(W$3=0,0,INDEX(Sheet1!RawDataCols,$C217,W$5)*$R217)</f>
        <v>0</v>
      </c>
      <c r="X217" s="3">
        <f>IF(X$3=0,0,INDEX(Sheet1!RawDataCols,$C217,X$5)*$R217)</f>
        <v>0</v>
      </c>
      <c r="Y217" s="3">
        <f>IF(Y$3=0,0,INDEX(Sheet1!RawDataCols,$C217,Y$5)*$R217)</f>
        <v>0</v>
      </c>
      <c r="Z217" s="3">
        <f>IF(Z$3=0,0,INDEX(Sheet1!RawDataCols,$C217,Z$5)*$R217)</f>
        <v>0</v>
      </c>
      <c r="AA217" s="3">
        <f>IF(AA$3=0,0,INDEX(Sheet1!RawDataCols,$C217,AA$5)*$R217)</f>
        <v>0</v>
      </c>
      <c r="AB217" s="3">
        <f>IF(AB$3=0,0,INDEX(Sheet1!RawDataCols,$C217,AB$5)*$R217)</f>
        <v>0</v>
      </c>
      <c r="AC217" s="3">
        <f>IF(AC$3=0,0,INDEX(Sheet1!RawDataCols,$C217,AC$5)*$R217)</f>
        <v>0</v>
      </c>
      <c r="AD217" s="3">
        <f>IF(AD$3=0,0,INDEX(Sheet1!RawDataCols,$C217,AD$5)*$R217)</f>
        <v>0</v>
      </c>
      <c r="AE217" s="3">
        <f>IF(AE$3=0,0,INDEX(Sheet1!RawDataCols,$C217,AE$5)*$R217)</f>
        <v>0</v>
      </c>
      <c r="AF217" s="3">
        <f>IF(AF$3=0,0,INDEX(Sheet1!RawDataCols,$C217,AF$5)*$R217)</f>
        <v>0</v>
      </c>
      <c r="AG217" s="3">
        <f>IF(AG$3=0,0,INDEX(Sheet1!RawDataCols,$C217,AG$5)*$R217)</f>
        <v>0</v>
      </c>
      <c r="AH217" s="3">
        <f>IF(AH$3=0,0,INDEX(Sheet1!RawDataCols,$C217,AH$5)*$R217)</f>
        <v>0</v>
      </c>
      <c r="AI217" s="3">
        <f>IF(AI$3=0,0,INDEX(Sheet1!RawDataCols,$C217,AI$5)*$R217)</f>
        <v>0</v>
      </c>
      <c r="AJ217" s="3">
        <f>IF(AJ$3=0,0,INDEX(Sheet1!RawDataCols,$C217,AJ$5)*$R217)</f>
        <v>0</v>
      </c>
      <c r="AK217" s="3">
        <f>IF(AK$3=0,0,INDEX(Sheet1!RawDataCols,$C217,AK$5)*$R217)</f>
        <v>0</v>
      </c>
      <c r="AL217" s="3">
        <f>IF(AL$3=0,0,INDEX(Sheet1!RawDataCols,$C217,AL$5)*$R217)</f>
        <v>0</v>
      </c>
      <c r="AM217" s="3">
        <f>IF(AM$3=0,0,INDEX(Sheet1!RawDataCols,$C217,AM$5)*$R217)</f>
        <v>0</v>
      </c>
      <c r="AN217" s="3">
        <f>IF(AN$3=0,0,INDEX(Sheet1!RawDataCols,$C217,AN$5)*$R217)</f>
        <v>0</v>
      </c>
      <c r="AO217" s="3">
        <f>IF(AO$3=0,0,INDEX(Sheet1!RawDataCols,$C217,AO$5)*$R217)</f>
        <v>0</v>
      </c>
      <c r="AP217" s="3">
        <f>IF(AP$3=0,0,INDEX(Sheet1!RawDataCols,$C217,AP$5)*$R217)</f>
        <v>0</v>
      </c>
      <c r="AQ217" s="3">
        <f>IF(AQ$3=0,0,INDEX(Sheet1!RawDataCols,$C217,AQ$5)*$R217)</f>
        <v>0</v>
      </c>
      <c r="AR217" s="3">
        <f>IF(AR$3=0,0,INDEX(Sheet1!RawDataCols,$C217,AR$5)*$R217)</f>
        <v>0</v>
      </c>
      <c r="AS217" s="3">
        <f>IF(AS$3=0,0,INDEX(Sheet1!RawDataCols,$C217,AS$5)*$R217)</f>
        <v>0</v>
      </c>
      <c r="AT217" s="3">
        <f>IF(AT$3=0,0,INDEX(Sheet1!RawDataCols,$C217,AT$5)*$R217)</f>
        <v>0</v>
      </c>
      <c r="AU217" s="3">
        <f>IF(AU$3=0,0,INDEX(Sheet1!RawDataCols,$C217,AU$5)*$R217)</f>
        <v>0</v>
      </c>
      <c r="AV217" s="3">
        <f>IF(AV$3=0,0,INDEX(Sheet1!RawDataCols,$C217,AV$5)*$R217)</f>
        <v>-142.36000000000001</v>
      </c>
      <c r="AW217" s="3">
        <f>IF(AW$3=0,0,INDEX(Sheet1!RawDataCols,$C217,AW$5)*$R217)</f>
        <v>0</v>
      </c>
      <c r="AX217" s="3">
        <f>IF(AX$3=0,0,INDEX(Sheet1!RawDataCols,$C217,AX$5)*$R217)</f>
        <v>0</v>
      </c>
      <c r="AY217" s="3">
        <f>IF(AY$3=0,0,INDEX(Sheet1!RawDataCols,$C217,AY$5)*$R217)</f>
        <v>0</v>
      </c>
      <c r="AZ217" s="3">
        <f>IF(AZ$3=0,0,INDEX(Sheet1!RawDataCols,$C217,AZ$5)*$R217)</f>
        <v>0</v>
      </c>
      <c r="BA217" s="3">
        <f>IF(BA$3=0,0,INDEX(Sheet1!RawDataCols,$C217,BA$5)*$R217)</f>
        <v>0</v>
      </c>
      <c r="BB217" s="3">
        <f>IF(BB$3=0,0,INDEX(Sheet1!RawDataCols,$C217,BB$5)*$R217)</f>
        <v>0</v>
      </c>
      <c r="BC217" s="3">
        <f>IF(BC$3=0,0,INDEX(Sheet1!RawDataCols,$C217,BC$5)*$R217)</f>
        <v>0</v>
      </c>
      <c r="BD217" s="3">
        <f>IF(BD$3=0,0,INDEX(Sheet1!RawDataCols,$C217,BD$5)*$R217)</f>
        <v>0</v>
      </c>
      <c r="BE217" s="3">
        <f>IF(BE$3=0,0,INDEX(Sheet1!RawDataCols,$C217,BE$5)*$R217)</f>
        <v>0</v>
      </c>
      <c r="BF217" s="3">
        <f>IF(BF$3=0,0,INDEX(Sheet1!RawDataCols,$C217,BF$5)*$R217)</f>
        <v>0</v>
      </c>
      <c r="BG217" s="179">
        <f>IF(BG$3=0,0,INDEX(Sheet1!RawDataCols,$C217,BG$5)*$R217)</f>
        <v>0</v>
      </c>
      <c r="BH217" s="33">
        <f t="shared" si="77"/>
        <v>0</v>
      </c>
      <c r="BI217" s="33">
        <f t="shared" si="78"/>
        <v>0</v>
      </c>
      <c r="BJ217" s="33">
        <f t="shared" si="79"/>
        <v>142.36000000000001</v>
      </c>
      <c r="BK217" s="3">
        <f>IF(BK$3=0,0,INDEX(Sheet1!RawDataCols,$C217,BK$5)*$R217)</f>
        <v>0</v>
      </c>
      <c r="BL217" s="3">
        <f>IF(BL$3=0,0,INDEX(Sheet1!RawDataCols,$C217,BL$5)*$R217)</f>
        <v>17.795000000000002</v>
      </c>
      <c r="BM217" s="3">
        <f>IF(BM$3=0,0,INDEX(Sheet1!RawDataCols,$C217,BM$5)*$R217)</f>
        <v>17.795000000000002</v>
      </c>
      <c r="BN217" s="3">
        <f>IF(BN$3=0,0,INDEX(Sheet1!RawDataCols,$C217,BN$5)*$R217)</f>
        <v>0</v>
      </c>
      <c r="BO217" s="3">
        <f>IF(BO$3=0,0,INDEX(Sheet1!RawDataCols,$C217,BO$5)*$R217)</f>
        <v>0</v>
      </c>
      <c r="BP217" s="3">
        <f>IF(BP$3=0,0,INDEX(Sheet1!RawDataCols,$C217,BP$5)*$R217)</f>
        <v>142.36000000000001</v>
      </c>
      <c r="BQ217" s="3">
        <f t="shared" si="80"/>
        <v>142.36000000000001</v>
      </c>
      <c r="BR217" s="3">
        <f t="shared" si="81"/>
        <v>142.36000000000001</v>
      </c>
      <c r="BS217" s="3">
        <f t="shared" si="82"/>
        <v>142.36000000000001</v>
      </c>
      <c r="BT217" s="3">
        <f t="shared" si="83"/>
        <v>0</v>
      </c>
      <c r="BU217" s="3" t="str">
        <f>INDEX(Sheet1!$BS$2:$BS$1000,MATCH($A217,Sheet1!$A$2:$A$1000,0))</f>
        <v>23</v>
      </c>
      <c r="BV217" s="3">
        <f>INDEX(Sheet1!$BT$2:$BT$1000,MATCH($A217,Sheet1!$A$2:$A$1000,0))</f>
        <v>0</v>
      </c>
    </row>
    <row r="220" spans="1:74" x14ac:dyDescent="0.2">
      <c r="A220" s="248" t="s">
        <v>807</v>
      </c>
      <c r="B220" s="3">
        <f>MATCH($A220,Sheet1!ACCOUNTNO,0)</f>
        <v>9</v>
      </c>
      <c r="C220" s="3">
        <f t="shared" ref="C220:C255" si="84">IF(ISNA($B220),65000,$B220)</f>
        <v>9</v>
      </c>
      <c r="D220" s="3" t="str">
        <f>IF(D$3=0,0,INDEX(Sheet1!RawDataCols,$C220,D$5))</f>
        <v>10300D09</v>
      </c>
      <c r="E220" s="3" t="str">
        <f>IF(E$3=0,0,INDEX(Sheet1!RawDataCols,$C220,E$5))</f>
        <v xml:space="preserve">10300          </v>
      </c>
      <c r="F220" s="3" t="str">
        <f>IF(F$3=0,0,INDEX(Sheet1!RawDataCols,$C220,F$5))</f>
        <v xml:space="preserve">D09            </v>
      </c>
      <c r="G220" s="3" t="str">
        <f>IF(G$3=0,0,INDEX(Sheet1!RawDataCols,$C220,G$5))</f>
        <v xml:space="preserve">               </v>
      </c>
      <c r="H220" s="3" t="str">
        <f>IF(H$3=0,0,INDEX(Sheet1!RawDataCols,$C220,H$5))</f>
        <v xml:space="preserve">               </v>
      </c>
      <c r="I220" s="3" t="str">
        <f>IF(I$3=0,0,INDEX(Sheet1!RawDataCols,$C220,I$5))</f>
        <v xml:space="preserve">               </v>
      </c>
      <c r="J220" s="3" t="str">
        <f>IF(J$3=0,0,INDEX(Sheet1!RawDataCols,$C220,J$5))</f>
        <v xml:space="preserve">               </v>
      </c>
      <c r="K220" s="3" t="str">
        <f>IF(K$3=0,0,INDEX(Sheet1!RawDataCols,$C220,K$5))</f>
        <v xml:space="preserve">               </v>
      </c>
      <c r="L220" s="3" t="str">
        <f>IF(L$3=0,0,INDEX(Sheet1!RawDataCols,$C220,L$5))</f>
        <v xml:space="preserve">               </v>
      </c>
      <c r="M220" s="3" t="str">
        <f>IF(M$3=0,0,INDEX(Sheet1!RawDataCols,$C220,M$5))</f>
        <v xml:space="preserve">F012  </v>
      </c>
      <c r="N220" s="3" t="str">
        <f>IF(N$3=0,0,INDEX(Sheet1!RawDataCols,$C220,N$5))</f>
        <v>Digital Income-Clique</v>
      </c>
      <c r="O220" s="3">
        <f>INDEX(Sheet1!RawDataCols,$C220,O$5)</f>
        <v>8</v>
      </c>
      <c r="P220" s="3" t="str">
        <f>INDEX(Sheet1!RawDataCols,$C220,P$5)</f>
        <v>Revenue</v>
      </c>
      <c r="Q220" s="3" t="str">
        <f>IF(Q$3=0,0,INDEX(Sheet1!RawDataCols,$C220,Q$5))</f>
        <v>I</v>
      </c>
      <c r="R220" s="3">
        <f t="shared" ref="R220:R255" si="85">IF(OR(GL_Cat_Code=8,GL_Cat_Code=12,GL_Cat_Code=28,GL_Cat_Code=32,GL_Cat_Code=36,GL_Cat_Code=40),-1,1)</f>
        <v>-1</v>
      </c>
      <c r="S220" s="3">
        <f t="shared" ref="S220:S255" si="86">IF(OR(GL_Cat_Code=8,GL_Cat_Code=12,GL_Cat_Code=28,GL_Cat_Code=32,GL_Cat_Code=36,GL_Cat_Code=40),1,-1)</f>
        <v>1</v>
      </c>
      <c r="T220" s="3">
        <f>IF(T$3=0,0,INDEX(Sheet1!RawDataCols,$C220,T$5)*$R220)</f>
        <v>0</v>
      </c>
      <c r="U220" s="3">
        <f>IF(U$3=0,0,INDEX(Sheet1!RawDataCols,$C220,U$5)*$R220)</f>
        <v>0</v>
      </c>
      <c r="V220" s="3">
        <f>IF(V$3=0,0,INDEX(Sheet1!RawDataCols,$C220,V$5)*$R220)</f>
        <v>0</v>
      </c>
      <c r="W220" s="3">
        <f>IF(W$3=0,0,INDEX(Sheet1!RawDataCols,$C220,W$5)*$R220)</f>
        <v>0</v>
      </c>
      <c r="X220" s="3">
        <f>IF(X$3=0,0,INDEX(Sheet1!RawDataCols,$C220,X$5)*$R220)</f>
        <v>0</v>
      </c>
      <c r="Y220" s="3">
        <f>IF(Y$3=0,0,INDEX(Sheet1!RawDataCols,$C220,Y$5)*$R220)</f>
        <v>0</v>
      </c>
      <c r="Z220" s="3">
        <f>IF(Z$3=0,0,INDEX(Sheet1!RawDataCols,$C220,Z$5)*$R220)</f>
        <v>0</v>
      </c>
      <c r="AA220" s="3">
        <f>IF(AA$3=0,0,INDEX(Sheet1!RawDataCols,$C220,AA$5)*$R220)</f>
        <v>0</v>
      </c>
      <c r="AB220" s="3">
        <f>IF(AB$3=0,0,INDEX(Sheet1!RawDataCols,$C220,AB$5)*$R220)</f>
        <v>0</v>
      </c>
      <c r="AC220" s="3">
        <f>IF(AC$3=0,0,INDEX(Sheet1!RawDataCols,$C220,AC$5)*$R220)</f>
        <v>0</v>
      </c>
      <c r="AD220" s="3">
        <f>IF(AD$3=0,0,INDEX(Sheet1!RawDataCols,$C220,AD$5)*$R220)</f>
        <v>0</v>
      </c>
      <c r="AE220" s="3">
        <f>IF(AE$3=0,0,INDEX(Sheet1!RawDataCols,$C220,AE$5)*$R220)</f>
        <v>0</v>
      </c>
      <c r="AF220" s="3">
        <f>IF(AF$3=0,0,INDEX(Sheet1!RawDataCols,$C220,AF$5)*$R220)</f>
        <v>0</v>
      </c>
      <c r="AG220" s="3">
        <f>IF(AG$3=0,0,INDEX(Sheet1!RawDataCols,$C220,AG$5)*$R220)</f>
        <v>0</v>
      </c>
      <c r="AH220" s="3">
        <f>IF(AH$3=0,0,INDEX(Sheet1!RawDataCols,$C220,AH$5)*$R220)</f>
        <v>0</v>
      </c>
      <c r="AI220" s="3">
        <f>IF(AI$3=0,0,INDEX(Sheet1!RawDataCols,$C220,AI$5)*$R220)</f>
        <v>0</v>
      </c>
      <c r="AJ220" s="3">
        <f>IF(AJ$3=0,0,INDEX(Sheet1!RawDataCols,$C220,AJ$5)*$R220)</f>
        <v>0</v>
      </c>
      <c r="AK220" s="3">
        <f>IF(AK$3=0,0,INDEX(Sheet1!RawDataCols,$C220,AK$5)*$R220)</f>
        <v>0</v>
      </c>
      <c r="AL220" s="3">
        <f>IF(AL$3=0,0,INDEX(Sheet1!RawDataCols,$C220,AL$5)*$R220)</f>
        <v>0</v>
      </c>
      <c r="AM220" s="3">
        <f>IF(AM$3=0,0,INDEX(Sheet1!RawDataCols,$C220,AM$5)*$R220)</f>
        <v>0</v>
      </c>
      <c r="AN220" s="3">
        <f>IF(AN$3=0,0,INDEX(Sheet1!RawDataCols,$C220,AN$5)*$R220)</f>
        <v>0</v>
      </c>
      <c r="AO220" s="3">
        <f>IF(AO$3=0,0,INDEX(Sheet1!RawDataCols,$C220,AO$5)*$R220)</f>
        <v>0</v>
      </c>
      <c r="AP220" s="3">
        <f>IF(AP$3=0,0,INDEX(Sheet1!RawDataCols,$C220,AP$5)*$R220)</f>
        <v>0</v>
      </c>
      <c r="AQ220" s="3">
        <f>IF(AQ$3=0,0,INDEX(Sheet1!RawDataCols,$C220,AQ$5)*$R220)</f>
        <v>0</v>
      </c>
      <c r="AR220" s="3">
        <f>IF(AR$3=0,0,INDEX(Sheet1!RawDataCols,$C220,AR$5)*$R220)</f>
        <v>0</v>
      </c>
      <c r="AS220" s="3">
        <f>IF(AS$3=0,0,INDEX(Sheet1!RawDataCols,$C220,AS$5)*$R220)</f>
        <v>0</v>
      </c>
      <c r="AT220" s="3">
        <f>IF(AT$3=0,0,INDEX(Sheet1!RawDataCols,$C220,AT$5)*$R220)</f>
        <v>0</v>
      </c>
      <c r="AU220" s="3">
        <f>IF(AU$3=0,0,INDEX(Sheet1!RawDataCols,$C220,AU$5)*$R220)</f>
        <v>0</v>
      </c>
      <c r="AV220" s="3">
        <f>IF(AV$3=0,0,INDEX(Sheet1!RawDataCols,$C220,AV$5)*$R220)</f>
        <v>0</v>
      </c>
      <c r="AW220" s="3">
        <f>IF(AW$3=0,0,INDEX(Sheet1!RawDataCols,$C220,AW$5)*$R220)</f>
        <v>0</v>
      </c>
      <c r="AX220" s="3">
        <f>IF(AX$3=0,0,INDEX(Sheet1!RawDataCols,$C220,AX$5)*$R220)</f>
        <v>0</v>
      </c>
      <c r="AY220" s="3">
        <f>IF(AY$3=0,0,INDEX(Sheet1!RawDataCols,$C220,AY$5)*$R220)</f>
        <v>0</v>
      </c>
      <c r="AZ220" s="3">
        <f>IF(AZ$3=0,0,INDEX(Sheet1!RawDataCols,$C220,AZ$5)*$R220)</f>
        <v>0</v>
      </c>
      <c r="BA220" s="3">
        <f>IF(BA$3=0,0,INDEX(Sheet1!RawDataCols,$C220,BA$5)*$R220)</f>
        <v>0</v>
      </c>
      <c r="BB220" s="3">
        <f>IF(BB$3=0,0,INDEX(Sheet1!RawDataCols,$C220,BB$5)*$R220)</f>
        <v>0</v>
      </c>
      <c r="BC220" s="3">
        <f>IF(BC$3=0,0,INDEX(Sheet1!RawDataCols,$C220,BC$5)*$R220)</f>
        <v>0</v>
      </c>
      <c r="BD220" s="3">
        <f>IF(BD$3=0,0,INDEX(Sheet1!RawDataCols,$C220,BD$5)*$R220)</f>
        <v>0</v>
      </c>
      <c r="BE220" s="3">
        <f>IF(BE$3=0,0,INDEX(Sheet1!RawDataCols,$C220,BE$5)*$R220)</f>
        <v>0</v>
      </c>
      <c r="BF220" s="3">
        <f>IF(BF$3=0,0,INDEX(Sheet1!RawDataCols,$C220,BF$5)*$R220)</f>
        <v>0</v>
      </c>
      <c r="BG220" s="179">
        <f>IF(BG$3=0,0,INDEX(Sheet1!RawDataCols,$C220,BG$5)*$R220)</f>
        <v>0</v>
      </c>
      <c r="BH220" s="33">
        <f t="shared" ref="BH220:BH255" si="87">SUM(T220,U220,X220,AA220,AD220,AG220,AJ220,AM220,AP220,AS220,AV220,AY220,BB220)</f>
        <v>0</v>
      </c>
      <c r="BI220" s="33">
        <f t="shared" ref="BI220:BI255" si="88">SUM(V220,Y220,AB220,AE220,AH220,AK220,AN220,AQ220,AT220,AW220,AZ220,BC220)</f>
        <v>0</v>
      </c>
      <c r="BJ220" s="33">
        <f t="shared" ref="BJ220:BJ255" si="89">SUM(W220,Z220,AC220,AF220,AI220,AL220,AO220,AR220,AU220,AX220,BA220,BD220)+IF(Q220&lt;&gt;"I",BP220,0)</f>
        <v>0</v>
      </c>
      <c r="BK220" s="3">
        <f>IF(BK$3=0,0,INDEX(Sheet1!RawDataCols,$C220,BK$5)*$R220)</f>
        <v>0</v>
      </c>
      <c r="BL220" s="3">
        <f>IF(BL$3=0,0,INDEX(Sheet1!RawDataCols,$C220,BL$5)*$R220)</f>
        <v>1536.363636</v>
      </c>
      <c r="BM220" s="3">
        <f>IF(BM$3=0,0,INDEX(Sheet1!RawDataCols,$C220,BM$5)*$R220)</f>
        <v>0</v>
      </c>
      <c r="BN220" s="3">
        <f>IF(BN$3=0,0,INDEX(Sheet1!RawDataCols,$C220,BN$5)*$R220)</f>
        <v>0</v>
      </c>
      <c r="BO220" s="3">
        <f>IF(BO$3=0,0,INDEX(Sheet1!RawDataCols,$C220,BO$5)*$R220)</f>
        <v>0</v>
      </c>
      <c r="BP220" s="3">
        <f>IF(BP$3=0,0,INDEX(Sheet1!RawDataCols,$C220,BP$5)*$R220)</f>
        <v>16900</v>
      </c>
      <c r="BQ220" s="3">
        <f t="shared" ref="BQ220:BQ255" si="90">IF($Q220="I",SUM(U220,X220,AA220),SUM(T220,U220,X220,AA220))</f>
        <v>0</v>
      </c>
      <c r="BR220" s="3">
        <f t="shared" ref="BR220:BR255" si="91">IF($Q220="I",SUM(AD220,AG220,AJ220),SUM(AD220,AG220,AJ220,BQ220))</f>
        <v>0</v>
      </c>
      <c r="BS220" s="3">
        <f t="shared" ref="BS220:BS255" si="92">IF($Q220="I",SUM(AM220,AP220,AS220),SUM(AM220,AP220,AS220,BR220))</f>
        <v>0</v>
      </c>
      <c r="BT220" s="3">
        <f t="shared" ref="BT220:BT255" si="93">IF($I220="I",SUM(AV220,AY220,BB220),SUM(AV220,AY220,BB220,BS220))</f>
        <v>0</v>
      </c>
      <c r="BU220" s="3" t="str">
        <f>INDEX(Sheet1!$BS$2:$BS$1000,MATCH($A220,Sheet1!$A$2:$A$1000,0))</f>
        <v>01</v>
      </c>
      <c r="BV220" s="3">
        <f>INDEX(Sheet1!$BT$2:$BT$1000,MATCH($A220,Sheet1!$A$2:$A$1000,0))</f>
        <v>0</v>
      </c>
    </row>
    <row r="221" spans="1:74" x14ac:dyDescent="0.2">
      <c r="A221" s="248" t="s">
        <v>808</v>
      </c>
      <c r="B221" s="3">
        <f>MATCH($A221,Sheet1!ACCOUNTNO,0)</f>
        <v>10</v>
      </c>
      <c r="C221" s="3">
        <f t="shared" si="84"/>
        <v>10</v>
      </c>
      <c r="D221" s="3" t="str">
        <f>IF(D$3=0,0,INDEX(Sheet1!RawDataCols,$C221,D$5))</f>
        <v>10300D10</v>
      </c>
      <c r="E221" s="3" t="str">
        <f>IF(E$3=0,0,INDEX(Sheet1!RawDataCols,$C221,E$5))</f>
        <v xml:space="preserve">10300          </v>
      </c>
      <c r="F221" s="3" t="str">
        <f>IF(F$3=0,0,INDEX(Sheet1!RawDataCols,$C221,F$5))</f>
        <v xml:space="preserve">D10            </v>
      </c>
      <c r="G221" s="3" t="str">
        <f>IF(G$3=0,0,INDEX(Sheet1!RawDataCols,$C221,G$5))</f>
        <v xml:space="preserve">               </v>
      </c>
      <c r="H221" s="3" t="str">
        <f>IF(H$3=0,0,INDEX(Sheet1!RawDataCols,$C221,H$5))</f>
        <v xml:space="preserve">               </v>
      </c>
      <c r="I221" s="3" t="str">
        <f>IF(I$3=0,0,INDEX(Sheet1!RawDataCols,$C221,I$5))</f>
        <v xml:space="preserve">               </v>
      </c>
      <c r="J221" s="3" t="str">
        <f>IF(J$3=0,0,INDEX(Sheet1!RawDataCols,$C221,J$5))</f>
        <v xml:space="preserve">               </v>
      </c>
      <c r="K221" s="3" t="str">
        <f>IF(K$3=0,0,INDEX(Sheet1!RawDataCols,$C221,K$5))</f>
        <v xml:space="preserve">               </v>
      </c>
      <c r="L221" s="3" t="str">
        <f>IF(L$3=0,0,INDEX(Sheet1!RawDataCols,$C221,L$5))</f>
        <v xml:space="preserve">               </v>
      </c>
      <c r="M221" s="3" t="str">
        <f>IF(M$3=0,0,INDEX(Sheet1!RawDataCols,$C221,M$5))</f>
        <v xml:space="preserve">F012  </v>
      </c>
      <c r="N221" s="3" t="str">
        <f>IF(N$3=0,0,INDEX(Sheet1!RawDataCols,$C221,N$5))</f>
        <v>Display Advertising-Clique</v>
      </c>
      <c r="O221" s="3">
        <f>INDEX(Sheet1!RawDataCols,$C221,O$5)</f>
        <v>8</v>
      </c>
      <c r="P221" s="3" t="str">
        <f>INDEX(Sheet1!RawDataCols,$C221,P$5)</f>
        <v>Revenue</v>
      </c>
      <c r="Q221" s="3" t="str">
        <f>IF(Q$3=0,0,INDEX(Sheet1!RawDataCols,$C221,Q$5))</f>
        <v>I</v>
      </c>
      <c r="R221" s="3">
        <f t="shared" si="85"/>
        <v>-1</v>
      </c>
      <c r="S221" s="3">
        <f t="shared" si="86"/>
        <v>1</v>
      </c>
      <c r="T221" s="3">
        <f>IF(T$3=0,0,INDEX(Sheet1!RawDataCols,$C221,T$5)*$R221)</f>
        <v>0</v>
      </c>
      <c r="U221" s="3">
        <f>IF(U$3=0,0,INDEX(Sheet1!RawDataCols,$C221,U$5)*$R221)</f>
        <v>0</v>
      </c>
      <c r="V221" s="3">
        <f>IF(V$3=0,0,INDEX(Sheet1!RawDataCols,$C221,V$5)*$R221)</f>
        <v>0</v>
      </c>
      <c r="W221" s="3">
        <f>IF(W$3=0,0,INDEX(Sheet1!RawDataCols,$C221,W$5)*$R221)</f>
        <v>0</v>
      </c>
      <c r="X221" s="3">
        <f>IF(X$3=0,0,INDEX(Sheet1!RawDataCols,$C221,X$5)*$R221)</f>
        <v>0</v>
      </c>
      <c r="Y221" s="3">
        <f>IF(Y$3=0,0,INDEX(Sheet1!RawDataCols,$C221,Y$5)*$R221)</f>
        <v>0</v>
      </c>
      <c r="Z221" s="3">
        <f>IF(Z$3=0,0,INDEX(Sheet1!RawDataCols,$C221,Z$5)*$R221)</f>
        <v>0</v>
      </c>
      <c r="AA221" s="3">
        <f>IF(AA$3=0,0,INDEX(Sheet1!RawDataCols,$C221,AA$5)*$R221)</f>
        <v>0</v>
      </c>
      <c r="AB221" s="3">
        <f>IF(AB$3=0,0,INDEX(Sheet1!RawDataCols,$C221,AB$5)*$R221)</f>
        <v>0</v>
      </c>
      <c r="AC221" s="3">
        <f>IF(AC$3=0,0,INDEX(Sheet1!RawDataCols,$C221,AC$5)*$R221)</f>
        <v>0</v>
      </c>
      <c r="AD221" s="3">
        <f>IF(AD$3=0,0,INDEX(Sheet1!RawDataCols,$C221,AD$5)*$R221)</f>
        <v>0</v>
      </c>
      <c r="AE221" s="3">
        <f>IF(AE$3=0,0,INDEX(Sheet1!RawDataCols,$C221,AE$5)*$R221)</f>
        <v>0</v>
      </c>
      <c r="AF221" s="3">
        <f>IF(AF$3=0,0,INDEX(Sheet1!RawDataCols,$C221,AF$5)*$R221)</f>
        <v>0</v>
      </c>
      <c r="AG221" s="3">
        <f>IF(AG$3=0,0,INDEX(Sheet1!RawDataCols,$C221,AG$5)*$R221)</f>
        <v>0</v>
      </c>
      <c r="AH221" s="3">
        <f>IF(AH$3=0,0,INDEX(Sheet1!RawDataCols,$C221,AH$5)*$R221)</f>
        <v>0</v>
      </c>
      <c r="AI221" s="3">
        <f>IF(AI$3=0,0,INDEX(Sheet1!RawDataCols,$C221,AI$5)*$R221)</f>
        <v>0</v>
      </c>
      <c r="AJ221" s="3">
        <f>IF(AJ$3=0,0,INDEX(Sheet1!RawDataCols,$C221,AJ$5)*$R221)</f>
        <v>0</v>
      </c>
      <c r="AK221" s="3">
        <f>IF(AK$3=0,0,INDEX(Sheet1!RawDataCols,$C221,AK$5)*$R221)</f>
        <v>0</v>
      </c>
      <c r="AL221" s="3">
        <f>IF(AL$3=0,0,INDEX(Sheet1!RawDataCols,$C221,AL$5)*$R221)</f>
        <v>0</v>
      </c>
      <c r="AM221" s="3">
        <f>IF(AM$3=0,0,INDEX(Sheet1!RawDataCols,$C221,AM$5)*$R221)</f>
        <v>0</v>
      </c>
      <c r="AN221" s="3">
        <f>IF(AN$3=0,0,INDEX(Sheet1!RawDataCols,$C221,AN$5)*$R221)</f>
        <v>0</v>
      </c>
      <c r="AO221" s="3">
        <f>IF(AO$3=0,0,INDEX(Sheet1!RawDataCols,$C221,AO$5)*$R221)</f>
        <v>0</v>
      </c>
      <c r="AP221" s="3">
        <f>IF(AP$3=0,0,INDEX(Sheet1!RawDataCols,$C221,AP$5)*$R221)</f>
        <v>0</v>
      </c>
      <c r="AQ221" s="3">
        <f>IF(AQ$3=0,0,INDEX(Sheet1!RawDataCols,$C221,AQ$5)*$R221)</f>
        <v>0</v>
      </c>
      <c r="AR221" s="3">
        <f>IF(AR$3=0,0,INDEX(Sheet1!RawDataCols,$C221,AR$5)*$R221)</f>
        <v>0</v>
      </c>
      <c r="AS221" s="3">
        <f>IF(AS$3=0,0,INDEX(Sheet1!RawDataCols,$C221,AS$5)*$R221)</f>
        <v>0</v>
      </c>
      <c r="AT221" s="3">
        <f>IF(AT$3=0,0,INDEX(Sheet1!RawDataCols,$C221,AT$5)*$R221)</f>
        <v>0</v>
      </c>
      <c r="AU221" s="3">
        <f>IF(AU$3=0,0,INDEX(Sheet1!RawDataCols,$C221,AU$5)*$R221)</f>
        <v>0</v>
      </c>
      <c r="AV221" s="3">
        <f>IF(AV$3=0,0,INDEX(Sheet1!RawDataCols,$C221,AV$5)*$R221)</f>
        <v>0</v>
      </c>
      <c r="AW221" s="3">
        <f>IF(AW$3=0,0,INDEX(Sheet1!RawDataCols,$C221,AW$5)*$R221)</f>
        <v>0</v>
      </c>
      <c r="AX221" s="3">
        <f>IF(AX$3=0,0,INDEX(Sheet1!RawDataCols,$C221,AX$5)*$R221)</f>
        <v>0</v>
      </c>
      <c r="AY221" s="3">
        <f>IF(AY$3=0,0,INDEX(Sheet1!RawDataCols,$C221,AY$5)*$R221)</f>
        <v>0</v>
      </c>
      <c r="AZ221" s="3">
        <f>IF(AZ$3=0,0,INDEX(Sheet1!RawDataCols,$C221,AZ$5)*$R221)</f>
        <v>0</v>
      </c>
      <c r="BA221" s="3">
        <f>IF(BA$3=0,0,INDEX(Sheet1!RawDataCols,$C221,BA$5)*$R221)</f>
        <v>0</v>
      </c>
      <c r="BB221" s="3">
        <f>IF(BB$3=0,0,INDEX(Sheet1!RawDataCols,$C221,BB$5)*$R221)</f>
        <v>0</v>
      </c>
      <c r="BC221" s="3">
        <f>IF(BC$3=0,0,INDEX(Sheet1!RawDataCols,$C221,BC$5)*$R221)</f>
        <v>0</v>
      </c>
      <c r="BD221" s="3">
        <f>IF(BD$3=0,0,INDEX(Sheet1!RawDataCols,$C221,BD$5)*$R221)</f>
        <v>0</v>
      </c>
      <c r="BE221" s="3">
        <f>IF(BE$3=0,0,INDEX(Sheet1!RawDataCols,$C221,BE$5)*$R221)</f>
        <v>0</v>
      </c>
      <c r="BF221" s="3">
        <f>IF(BF$3=0,0,INDEX(Sheet1!RawDataCols,$C221,BF$5)*$R221)</f>
        <v>0</v>
      </c>
      <c r="BG221" s="179">
        <f>IF(BG$3=0,0,INDEX(Sheet1!RawDataCols,$C221,BG$5)*$R221)</f>
        <v>0</v>
      </c>
      <c r="BH221" s="33">
        <f t="shared" si="87"/>
        <v>0</v>
      </c>
      <c r="BI221" s="33">
        <f t="shared" si="88"/>
        <v>0</v>
      </c>
      <c r="BJ221" s="33">
        <f t="shared" si="89"/>
        <v>0</v>
      </c>
      <c r="BK221" s="3">
        <f>IF(BK$3=0,0,INDEX(Sheet1!RawDataCols,$C221,BK$5)*$R221)</f>
        <v>0</v>
      </c>
      <c r="BL221" s="3">
        <f>IF(BL$3=0,0,INDEX(Sheet1!RawDataCols,$C221,BL$5)*$R221)</f>
        <v>4609.1727270000001</v>
      </c>
      <c r="BM221" s="3">
        <f>IF(BM$3=0,0,INDEX(Sheet1!RawDataCols,$C221,BM$5)*$R221)</f>
        <v>0</v>
      </c>
      <c r="BN221" s="3">
        <f>IF(BN$3=0,0,INDEX(Sheet1!RawDataCols,$C221,BN$5)*$R221)</f>
        <v>0</v>
      </c>
      <c r="BO221" s="3">
        <f>IF(BO$3=0,0,INDEX(Sheet1!RawDataCols,$C221,BO$5)*$R221)</f>
        <v>0</v>
      </c>
      <c r="BP221" s="3">
        <f>IF(BP$3=0,0,INDEX(Sheet1!RawDataCols,$C221,BP$5)*$R221)</f>
        <v>50700.9</v>
      </c>
      <c r="BQ221" s="3">
        <f t="shared" si="90"/>
        <v>0</v>
      </c>
      <c r="BR221" s="3">
        <f t="shared" si="91"/>
        <v>0</v>
      </c>
      <c r="BS221" s="3">
        <f t="shared" si="92"/>
        <v>0</v>
      </c>
      <c r="BT221" s="3">
        <f t="shared" si="93"/>
        <v>0</v>
      </c>
      <c r="BU221" s="3" t="str">
        <f>INDEX(Sheet1!$BS$2:$BS$1000,MATCH($A221,Sheet1!$A$2:$A$1000,0))</f>
        <v>01</v>
      </c>
      <c r="BV221" s="3">
        <f>INDEX(Sheet1!$BT$2:$BT$1000,MATCH($A221,Sheet1!$A$2:$A$1000,0))</f>
        <v>0</v>
      </c>
    </row>
    <row r="222" spans="1:74" x14ac:dyDescent="0.2">
      <c r="A222" s="248" t="s">
        <v>809</v>
      </c>
      <c r="B222" s="3">
        <f>MATCH($A222,Sheet1!ACCOUNTNO,0)</f>
        <v>12</v>
      </c>
      <c r="C222" s="3">
        <f t="shared" si="84"/>
        <v>12</v>
      </c>
      <c r="D222" s="3" t="str">
        <f>IF(D$3=0,0,INDEX(Sheet1!RawDataCols,$C222,D$5))</f>
        <v>10310D04</v>
      </c>
      <c r="E222" s="3" t="str">
        <f>IF(E$3=0,0,INDEX(Sheet1!RawDataCols,$C222,E$5))</f>
        <v xml:space="preserve">10310          </v>
      </c>
      <c r="F222" s="3" t="str">
        <f>IF(F$3=0,0,INDEX(Sheet1!RawDataCols,$C222,F$5))</f>
        <v xml:space="preserve">D04            </v>
      </c>
      <c r="G222" s="3" t="str">
        <f>IF(G$3=0,0,INDEX(Sheet1!RawDataCols,$C222,G$5))</f>
        <v xml:space="preserve">               </v>
      </c>
      <c r="H222" s="3" t="str">
        <f>IF(H$3=0,0,INDEX(Sheet1!RawDataCols,$C222,H$5))</f>
        <v xml:space="preserve">               </v>
      </c>
      <c r="I222" s="3" t="str">
        <f>IF(I$3=0,0,INDEX(Sheet1!RawDataCols,$C222,I$5))</f>
        <v xml:space="preserve">               </v>
      </c>
      <c r="J222" s="3" t="str">
        <f>IF(J$3=0,0,INDEX(Sheet1!RawDataCols,$C222,J$5))</f>
        <v xml:space="preserve">               </v>
      </c>
      <c r="K222" s="3" t="str">
        <f>IF(K$3=0,0,INDEX(Sheet1!RawDataCols,$C222,K$5))</f>
        <v xml:space="preserve">               </v>
      </c>
      <c r="L222" s="3" t="str">
        <f>IF(L$3=0,0,INDEX(Sheet1!RawDataCols,$C222,L$5))</f>
        <v xml:space="preserve">               </v>
      </c>
      <c r="M222" s="3" t="str">
        <f>IF(M$3=0,0,INDEX(Sheet1!RawDataCols,$C222,M$5))</f>
        <v xml:space="preserve">F012  </v>
      </c>
      <c r="N222" s="3" t="str">
        <f>IF(N$3=0,0,INDEX(Sheet1!RawDataCols,$C222,N$5))</f>
        <v>Submissions-Form Magazine</v>
      </c>
      <c r="O222" s="3">
        <f>INDEX(Sheet1!RawDataCols,$C222,O$5)</f>
        <v>8</v>
      </c>
      <c r="P222" s="3" t="str">
        <f>INDEX(Sheet1!RawDataCols,$C222,P$5)</f>
        <v>Revenue</v>
      </c>
      <c r="Q222" s="3" t="str">
        <f>IF(Q$3=0,0,INDEX(Sheet1!RawDataCols,$C222,Q$5))</f>
        <v>I</v>
      </c>
      <c r="R222" s="3">
        <f t="shared" si="85"/>
        <v>-1</v>
      </c>
      <c r="S222" s="3">
        <f t="shared" si="86"/>
        <v>1</v>
      </c>
      <c r="T222" s="3">
        <f>IF(T$3=0,0,INDEX(Sheet1!RawDataCols,$C222,T$5)*$R222)</f>
        <v>0</v>
      </c>
      <c r="U222" s="3">
        <f>IF(U$3=0,0,INDEX(Sheet1!RawDataCols,$C222,U$5)*$R222)</f>
        <v>0</v>
      </c>
      <c r="V222" s="3">
        <f>IF(V$3=0,0,INDEX(Sheet1!RawDataCols,$C222,V$5)*$R222)</f>
        <v>0</v>
      </c>
      <c r="W222" s="3">
        <f>IF(W$3=0,0,INDEX(Sheet1!RawDataCols,$C222,W$5)*$R222)</f>
        <v>0</v>
      </c>
      <c r="X222" s="3">
        <f>IF(X$3=0,0,INDEX(Sheet1!RawDataCols,$C222,X$5)*$R222)</f>
        <v>0</v>
      </c>
      <c r="Y222" s="3">
        <f>IF(Y$3=0,0,INDEX(Sheet1!RawDataCols,$C222,Y$5)*$R222)</f>
        <v>0</v>
      </c>
      <c r="Z222" s="3">
        <f>IF(Z$3=0,0,INDEX(Sheet1!RawDataCols,$C222,Z$5)*$R222)</f>
        <v>0</v>
      </c>
      <c r="AA222" s="3">
        <f>IF(AA$3=0,0,INDEX(Sheet1!RawDataCols,$C222,AA$5)*$R222)</f>
        <v>0</v>
      </c>
      <c r="AB222" s="3">
        <f>IF(AB$3=0,0,INDEX(Sheet1!RawDataCols,$C222,AB$5)*$R222)</f>
        <v>0</v>
      </c>
      <c r="AC222" s="3">
        <f>IF(AC$3=0,0,INDEX(Sheet1!RawDataCols,$C222,AC$5)*$R222)</f>
        <v>0</v>
      </c>
      <c r="AD222" s="3">
        <f>IF(AD$3=0,0,INDEX(Sheet1!RawDataCols,$C222,AD$5)*$R222)</f>
        <v>0</v>
      </c>
      <c r="AE222" s="3">
        <f>IF(AE$3=0,0,INDEX(Sheet1!RawDataCols,$C222,AE$5)*$R222)</f>
        <v>0</v>
      </c>
      <c r="AF222" s="3">
        <f>IF(AF$3=0,0,INDEX(Sheet1!RawDataCols,$C222,AF$5)*$R222)</f>
        <v>0</v>
      </c>
      <c r="AG222" s="3">
        <f>IF(AG$3=0,0,INDEX(Sheet1!RawDataCols,$C222,AG$5)*$R222)</f>
        <v>0</v>
      </c>
      <c r="AH222" s="3">
        <f>IF(AH$3=0,0,INDEX(Sheet1!RawDataCols,$C222,AH$5)*$R222)</f>
        <v>0</v>
      </c>
      <c r="AI222" s="3">
        <f>IF(AI$3=0,0,INDEX(Sheet1!RawDataCols,$C222,AI$5)*$R222)</f>
        <v>0</v>
      </c>
      <c r="AJ222" s="3">
        <f>IF(AJ$3=0,0,INDEX(Sheet1!RawDataCols,$C222,AJ$5)*$R222)</f>
        <v>0</v>
      </c>
      <c r="AK222" s="3">
        <f>IF(AK$3=0,0,INDEX(Sheet1!RawDataCols,$C222,AK$5)*$R222)</f>
        <v>0</v>
      </c>
      <c r="AL222" s="3">
        <f>IF(AL$3=0,0,INDEX(Sheet1!RawDataCols,$C222,AL$5)*$R222)</f>
        <v>0</v>
      </c>
      <c r="AM222" s="3">
        <f>IF(AM$3=0,0,INDEX(Sheet1!RawDataCols,$C222,AM$5)*$R222)</f>
        <v>0</v>
      </c>
      <c r="AN222" s="3">
        <f>IF(AN$3=0,0,INDEX(Sheet1!RawDataCols,$C222,AN$5)*$R222)</f>
        <v>0</v>
      </c>
      <c r="AO222" s="3">
        <f>IF(AO$3=0,0,INDEX(Sheet1!RawDataCols,$C222,AO$5)*$R222)</f>
        <v>0</v>
      </c>
      <c r="AP222" s="3">
        <f>IF(AP$3=0,0,INDEX(Sheet1!RawDataCols,$C222,AP$5)*$R222)</f>
        <v>0</v>
      </c>
      <c r="AQ222" s="3">
        <f>IF(AQ$3=0,0,INDEX(Sheet1!RawDataCols,$C222,AQ$5)*$R222)</f>
        <v>0</v>
      </c>
      <c r="AR222" s="3">
        <f>IF(AR$3=0,0,INDEX(Sheet1!RawDataCols,$C222,AR$5)*$R222)</f>
        <v>0</v>
      </c>
      <c r="AS222" s="3">
        <f>IF(AS$3=0,0,INDEX(Sheet1!RawDataCols,$C222,AS$5)*$R222)</f>
        <v>0</v>
      </c>
      <c r="AT222" s="3">
        <f>IF(AT$3=0,0,INDEX(Sheet1!RawDataCols,$C222,AT$5)*$R222)</f>
        <v>0</v>
      </c>
      <c r="AU222" s="3">
        <f>IF(AU$3=0,0,INDEX(Sheet1!RawDataCols,$C222,AU$5)*$R222)</f>
        <v>0</v>
      </c>
      <c r="AV222" s="3">
        <f>IF(AV$3=0,0,INDEX(Sheet1!RawDataCols,$C222,AV$5)*$R222)</f>
        <v>0</v>
      </c>
      <c r="AW222" s="3">
        <f>IF(AW$3=0,0,INDEX(Sheet1!RawDataCols,$C222,AW$5)*$R222)</f>
        <v>0</v>
      </c>
      <c r="AX222" s="3">
        <f>IF(AX$3=0,0,INDEX(Sheet1!RawDataCols,$C222,AX$5)*$R222)</f>
        <v>0</v>
      </c>
      <c r="AY222" s="3">
        <f>IF(AY$3=0,0,INDEX(Sheet1!RawDataCols,$C222,AY$5)*$R222)</f>
        <v>0</v>
      </c>
      <c r="AZ222" s="3">
        <f>IF(AZ$3=0,0,INDEX(Sheet1!RawDataCols,$C222,AZ$5)*$R222)</f>
        <v>0</v>
      </c>
      <c r="BA222" s="3">
        <f>IF(BA$3=0,0,INDEX(Sheet1!RawDataCols,$C222,BA$5)*$R222)</f>
        <v>0</v>
      </c>
      <c r="BB222" s="3">
        <f>IF(BB$3=0,0,INDEX(Sheet1!RawDataCols,$C222,BB$5)*$R222)</f>
        <v>0</v>
      </c>
      <c r="BC222" s="3">
        <f>IF(BC$3=0,0,INDEX(Sheet1!RawDataCols,$C222,BC$5)*$R222)</f>
        <v>0</v>
      </c>
      <c r="BD222" s="3">
        <f>IF(BD$3=0,0,INDEX(Sheet1!RawDataCols,$C222,BD$5)*$R222)</f>
        <v>0</v>
      </c>
      <c r="BE222" s="3">
        <f>IF(BE$3=0,0,INDEX(Sheet1!RawDataCols,$C222,BE$5)*$R222)</f>
        <v>0</v>
      </c>
      <c r="BF222" s="3">
        <f>IF(BF$3=0,0,INDEX(Sheet1!RawDataCols,$C222,BF$5)*$R222)</f>
        <v>0</v>
      </c>
      <c r="BG222" s="179">
        <f>IF(BG$3=0,0,INDEX(Sheet1!RawDataCols,$C222,BG$5)*$R222)</f>
        <v>0</v>
      </c>
      <c r="BH222" s="33">
        <f t="shared" si="87"/>
        <v>0</v>
      </c>
      <c r="BI222" s="33">
        <f t="shared" si="88"/>
        <v>0</v>
      </c>
      <c r="BJ222" s="33">
        <f t="shared" si="89"/>
        <v>0</v>
      </c>
      <c r="BK222" s="3">
        <f>IF(BK$3=0,0,INDEX(Sheet1!RawDataCols,$C222,BK$5)*$R222)</f>
        <v>0</v>
      </c>
      <c r="BL222" s="3">
        <f>IF(BL$3=0,0,INDEX(Sheet1!RawDataCols,$C222,BL$5)*$R222)</f>
        <v>372.72727200000003</v>
      </c>
      <c r="BM222" s="3">
        <f>IF(BM$3=0,0,INDEX(Sheet1!RawDataCols,$C222,BM$5)*$R222)</f>
        <v>0</v>
      </c>
      <c r="BN222" s="3">
        <f>IF(BN$3=0,0,INDEX(Sheet1!RawDataCols,$C222,BN$5)*$R222)</f>
        <v>0</v>
      </c>
      <c r="BO222" s="3">
        <f>IF(BO$3=0,0,INDEX(Sheet1!RawDataCols,$C222,BO$5)*$R222)</f>
        <v>0</v>
      </c>
      <c r="BP222" s="3">
        <f>IF(BP$3=0,0,INDEX(Sheet1!RawDataCols,$C222,BP$5)*$R222)</f>
        <v>4100</v>
      </c>
      <c r="BQ222" s="3">
        <f t="shared" si="90"/>
        <v>0</v>
      </c>
      <c r="BR222" s="3">
        <f t="shared" si="91"/>
        <v>0</v>
      </c>
      <c r="BS222" s="3">
        <f t="shared" si="92"/>
        <v>0</v>
      </c>
      <c r="BT222" s="3">
        <f t="shared" si="93"/>
        <v>0</v>
      </c>
      <c r="BU222" s="3" t="str">
        <f>INDEX(Sheet1!$BS$2:$BS$1000,MATCH($A222,Sheet1!$A$2:$A$1000,0))</f>
        <v>01</v>
      </c>
      <c r="BV222" s="3">
        <f>INDEX(Sheet1!$BT$2:$BT$1000,MATCH($A222,Sheet1!$A$2:$A$1000,0))</f>
        <v>0</v>
      </c>
    </row>
    <row r="223" spans="1:74" x14ac:dyDescent="0.2">
      <c r="A223" s="269" t="s">
        <v>697</v>
      </c>
      <c r="B223" s="3" t="e">
        <f>MATCH($A223,Sheet1!ACCOUNTNO,0)</f>
        <v>#N/A</v>
      </c>
      <c r="C223" s="3">
        <f t="shared" si="84"/>
        <v>65000</v>
      </c>
      <c r="D223" s="3">
        <f>IF(D$3=0,0,INDEX(Sheet1!RawDataCols,$C223,D$5))</f>
        <v>0</v>
      </c>
      <c r="E223" s="3">
        <f>IF(E$3=0,0,INDEX(Sheet1!RawDataCols,$C223,E$5))</f>
        <v>0</v>
      </c>
      <c r="F223" s="3">
        <f>IF(F$3=0,0,INDEX(Sheet1!RawDataCols,$C223,F$5))</f>
        <v>0</v>
      </c>
      <c r="G223" s="3">
        <f>IF(G$3=0,0,INDEX(Sheet1!RawDataCols,$C223,G$5))</f>
        <v>0</v>
      </c>
      <c r="H223" s="3">
        <f>IF(H$3=0,0,INDEX(Sheet1!RawDataCols,$C223,H$5))</f>
        <v>0</v>
      </c>
      <c r="I223" s="3">
        <f>IF(I$3=0,0,INDEX(Sheet1!RawDataCols,$C223,I$5))</f>
        <v>0</v>
      </c>
      <c r="J223" s="3">
        <f>IF(J$3=0,0,INDEX(Sheet1!RawDataCols,$C223,J$5))</f>
        <v>0</v>
      </c>
      <c r="K223" s="3">
        <f>IF(K$3=0,0,INDEX(Sheet1!RawDataCols,$C223,K$5))</f>
        <v>0</v>
      </c>
      <c r="L223" s="3">
        <f>IF(L$3=0,0,INDEX(Sheet1!RawDataCols,$C223,L$5))</f>
        <v>0</v>
      </c>
      <c r="M223" s="3">
        <f>IF(M$3=0,0,INDEX(Sheet1!RawDataCols,$C223,M$5))</f>
        <v>0</v>
      </c>
      <c r="N223" s="3">
        <f>IF(N$3=0,0,INDEX(Sheet1!RawDataCols,$C223,N$5))</f>
        <v>0</v>
      </c>
      <c r="O223" s="3">
        <f>INDEX(Sheet1!RawDataCols,$C223,O$5)</f>
        <v>0</v>
      </c>
      <c r="P223" s="3">
        <f>INDEX(Sheet1!RawDataCols,$C223,P$5)</f>
        <v>0</v>
      </c>
      <c r="Q223" s="3">
        <f>IF(Q$3=0,0,INDEX(Sheet1!RawDataCols,$C223,Q$5))</f>
        <v>0</v>
      </c>
      <c r="R223" s="3">
        <f t="shared" si="85"/>
        <v>1</v>
      </c>
      <c r="S223" s="3">
        <f t="shared" si="86"/>
        <v>-1</v>
      </c>
      <c r="T223" s="3">
        <f>IF(T$3=0,0,INDEX(Sheet1!RawDataCols,$C223,T$5)*$R223)</f>
        <v>0</v>
      </c>
      <c r="U223" s="3">
        <f>IF(U$3=0,0,INDEX(Sheet1!RawDataCols,$C223,U$5)*$R223)</f>
        <v>0</v>
      </c>
      <c r="V223" s="3">
        <f>IF(V$3=0,0,INDEX(Sheet1!RawDataCols,$C223,V$5)*$R223)</f>
        <v>0</v>
      </c>
      <c r="W223" s="3">
        <f>IF(W$3=0,0,INDEX(Sheet1!RawDataCols,$C223,W$5)*$R223)</f>
        <v>0</v>
      </c>
      <c r="X223" s="3">
        <f>IF(X$3=0,0,INDEX(Sheet1!RawDataCols,$C223,X$5)*$R223)</f>
        <v>0</v>
      </c>
      <c r="Y223" s="3">
        <f>IF(Y$3=0,0,INDEX(Sheet1!RawDataCols,$C223,Y$5)*$R223)</f>
        <v>0</v>
      </c>
      <c r="Z223" s="3">
        <f>IF(Z$3=0,0,INDEX(Sheet1!RawDataCols,$C223,Z$5)*$R223)</f>
        <v>0</v>
      </c>
      <c r="AA223" s="3">
        <f>IF(AA$3=0,0,INDEX(Sheet1!RawDataCols,$C223,AA$5)*$R223)</f>
        <v>0</v>
      </c>
      <c r="AB223" s="3">
        <f>IF(AB$3=0,0,INDEX(Sheet1!RawDataCols,$C223,AB$5)*$R223)</f>
        <v>0</v>
      </c>
      <c r="AC223" s="3">
        <f>IF(AC$3=0,0,INDEX(Sheet1!RawDataCols,$C223,AC$5)*$R223)</f>
        <v>0</v>
      </c>
      <c r="AD223" s="3">
        <f>IF(AD$3=0,0,INDEX(Sheet1!RawDataCols,$C223,AD$5)*$R223)</f>
        <v>0</v>
      </c>
      <c r="AE223" s="3">
        <f>IF(AE$3=0,0,INDEX(Sheet1!RawDataCols,$C223,AE$5)*$R223)</f>
        <v>0</v>
      </c>
      <c r="AF223" s="3">
        <f>IF(AF$3=0,0,INDEX(Sheet1!RawDataCols,$C223,AF$5)*$R223)</f>
        <v>0</v>
      </c>
      <c r="AG223" s="3">
        <f>IF(AG$3=0,0,INDEX(Sheet1!RawDataCols,$C223,AG$5)*$R223)</f>
        <v>0</v>
      </c>
      <c r="AH223" s="3">
        <f>IF(AH$3=0,0,INDEX(Sheet1!RawDataCols,$C223,AH$5)*$R223)</f>
        <v>0</v>
      </c>
      <c r="AI223" s="3">
        <f>IF(AI$3=0,0,INDEX(Sheet1!RawDataCols,$C223,AI$5)*$R223)</f>
        <v>0</v>
      </c>
      <c r="AJ223" s="3">
        <f>IF(AJ$3=0,0,INDEX(Sheet1!RawDataCols,$C223,AJ$5)*$R223)</f>
        <v>0</v>
      </c>
      <c r="AK223" s="3">
        <f>IF(AK$3=0,0,INDEX(Sheet1!RawDataCols,$C223,AK$5)*$R223)</f>
        <v>0</v>
      </c>
      <c r="AL223" s="3">
        <f>IF(AL$3=0,0,INDEX(Sheet1!RawDataCols,$C223,AL$5)*$R223)</f>
        <v>0</v>
      </c>
      <c r="AM223" s="3">
        <f>IF(AM$3=0,0,INDEX(Sheet1!RawDataCols,$C223,AM$5)*$R223)</f>
        <v>0</v>
      </c>
      <c r="AN223" s="3">
        <f>IF(AN$3=0,0,INDEX(Sheet1!RawDataCols,$C223,AN$5)*$R223)</f>
        <v>0</v>
      </c>
      <c r="AO223" s="3">
        <f>IF(AO$3=0,0,INDEX(Sheet1!RawDataCols,$C223,AO$5)*$R223)</f>
        <v>0</v>
      </c>
      <c r="AP223" s="3">
        <f>IF(AP$3=0,0,INDEX(Sheet1!RawDataCols,$C223,AP$5)*$R223)</f>
        <v>0</v>
      </c>
      <c r="AQ223" s="3">
        <f>IF(AQ$3=0,0,INDEX(Sheet1!RawDataCols,$C223,AQ$5)*$R223)</f>
        <v>0</v>
      </c>
      <c r="AR223" s="3">
        <f>IF(AR$3=0,0,INDEX(Sheet1!RawDataCols,$C223,AR$5)*$R223)</f>
        <v>0</v>
      </c>
      <c r="AS223" s="3">
        <f>IF(AS$3=0,0,INDEX(Sheet1!RawDataCols,$C223,AS$5)*$R223)</f>
        <v>0</v>
      </c>
      <c r="AT223" s="3">
        <f>IF(AT$3=0,0,INDEX(Sheet1!RawDataCols,$C223,AT$5)*$R223)</f>
        <v>0</v>
      </c>
      <c r="AU223" s="3">
        <f>IF(AU$3=0,0,INDEX(Sheet1!RawDataCols,$C223,AU$5)*$R223)</f>
        <v>0</v>
      </c>
      <c r="AV223" s="3">
        <f>IF(AV$3=0,0,INDEX(Sheet1!RawDataCols,$C223,AV$5)*$R223)</f>
        <v>0</v>
      </c>
      <c r="AW223" s="3">
        <f>IF(AW$3=0,0,INDEX(Sheet1!RawDataCols,$C223,AW$5)*$R223)</f>
        <v>0</v>
      </c>
      <c r="AX223" s="3">
        <f>IF(AX$3=0,0,INDEX(Sheet1!RawDataCols,$C223,AX$5)*$R223)</f>
        <v>0</v>
      </c>
      <c r="AY223" s="3">
        <f>IF(AY$3=0,0,INDEX(Sheet1!RawDataCols,$C223,AY$5)*$R223)</f>
        <v>0</v>
      </c>
      <c r="AZ223" s="3">
        <f>IF(AZ$3=0,0,INDEX(Sheet1!RawDataCols,$C223,AZ$5)*$R223)</f>
        <v>0</v>
      </c>
      <c r="BA223" s="3">
        <f>IF(BA$3=0,0,INDEX(Sheet1!RawDataCols,$C223,BA$5)*$R223)</f>
        <v>0</v>
      </c>
      <c r="BB223" s="3">
        <f>IF(BB$3=0,0,INDEX(Sheet1!RawDataCols,$C223,BB$5)*$R223)</f>
        <v>0</v>
      </c>
      <c r="BC223" s="3">
        <f>IF(BC$3=0,0,INDEX(Sheet1!RawDataCols,$C223,BC$5)*$R223)</f>
        <v>0</v>
      </c>
      <c r="BD223" s="3">
        <f>IF(BD$3=0,0,INDEX(Sheet1!RawDataCols,$C223,BD$5)*$R223)</f>
        <v>0</v>
      </c>
      <c r="BE223" s="3">
        <f>IF(BE$3=0,0,INDEX(Sheet1!RawDataCols,$C223,BE$5)*$R223)</f>
        <v>0</v>
      </c>
      <c r="BF223" s="3">
        <f>IF(BF$3=0,0,INDEX(Sheet1!RawDataCols,$C223,BF$5)*$R223)</f>
        <v>0</v>
      </c>
      <c r="BG223" s="179">
        <f>IF(BG$3=0,0,INDEX(Sheet1!RawDataCols,$C223,BG$5)*$R223)</f>
        <v>0</v>
      </c>
      <c r="BH223" s="33">
        <f t="shared" si="87"/>
        <v>0</v>
      </c>
      <c r="BI223" s="33">
        <f t="shared" si="88"/>
        <v>0</v>
      </c>
      <c r="BJ223" s="33">
        <f t="shared" si="89"/>
        <v>0</v>
      </c>
      <c r="BK223" s="3">
        <f>IF(BK$3=0,0,INDEX(Sheet1!RawDataCols,$C223,BK$5)*$R223)</f>
        <v>0</v>
      </c>
      <c r="BL223" s="3">
        <f>IF(BL$3=0,0,INDEX(Sheet1!RawDataCols,$C223,BL$5)*$R223)</f>
        <v>0</v>
      </c>
      <c r="BM223" s="3">
        <f>IF(BM$3=0,0,INDEX(Sheet1!RawDataCols,$C223,BM$5)*$R223)</f>
        <v>0</v>
      </c>
      <c r="BN223" s="3">
        <f>IF(BN$3=0,0,INDEX(Sheet1!RawDataCols,$C223,BN$5)*$R223)</f>
        <v>0</v>
      </c>
      <c r="BO223" s="3">
        <f>IF(BO$3=0,0,INDEX(Sheet1!RawDataCols,$C223,BO$5)*$R223)</f>
        <v>0</v>
      </c>
      <c r="BP223" s="3">
        <f>IF(BP$3=0,0,INDEX(Sheet1!RawDataCols,$C223,BP$5)*$R223)</f>
        <v>0</v>
      </c>
      <c r="BQ223" s="3">
        <f t="shared" si="90"/>
        <v>0</v>
      </c>
      <c r="BR223" s="3">
        <f t="shared" si="91"/>
        <v>0</v>
      </c>
      <c r="BS223" s="3">
        <f t="shared" si="92"/>
        <v>0</v>
      </c>
      <c r="BT223" s="3">
        <f t="shared" si="93"/>
        <v>0</v>
      </c>
      <c r="BU223" s="3" t="e">
        <f>INDEX(Sheet1!$BS$2:$BS$1000,MATCH($A223,Sheet1!$A$2:$A$1000,0))</f>
        <v>#N/A</v>
      </c>
      <c r="BV223" s="3" t="e">
        <f>INDEX(Sheet1!$BT$2:$BT$1000,MATCH($A223,Sheet1!$A$2:$A$1000,0))</f>
        <v>#N/A</v>
      </c>
    </row>
    <row r="224" spans="1:74" x14ac:dyDescent="0.2">
      <c r="A224" s="248" t="s">
        <v>810</v>
      </c>
      <c r="B224" s="3">
        <f>MATCH($A224,Sheet1!ACCOUNTNO,0)</f>
        <v>20</v>
      </c>
      <c r="C224" s="3">
        <f t="shared" si="84"/>
        <v>20</v>
      </c>
      <c r="D224" s="3" t="str">
        <f>IF(D$3=0,0,INDEX(Sheet1!RawDataCols,$C224,D$5))</f>
        <v>14100D10</v>
      </c>
      <c r="E224" s="3" t="str">
        <f>IF(E$3=0,0,INDEX(Sheet1!RawDataCols,$C224,E$5))</f>
        <v xml:space="preserve">14100          </v>
      </c>
      <c r="F224" s="3" t="str">
        <f>IF(F$3=0,0,INDEX(Sheet1!RawDataCols,$C224,F$5))</f>
        <v xml:space="preserve">D10            </v>
      </c>
      <c r="G224" s="3" t="str">
        <f>IF(G$3=0,0,INDEX(Sheet1!RawDataCols,$C224,G$5))</f>
        <v xml:space="preserve">               </v>
      </c>
      <c r="H224" s="3" t="str">
        <f>IF(H$3=0,0,INDEX(Sheet1!RawDataCols,$C224,H$5))</f>
        <v xml:space="preserve">               </v>
      </c>
      <c r="I224" s="3" t="str">
        <f>IF(I$3=0,0,INDEX(Sheet1!RawDataCols,$C224,I$5))</f>
        <v xml:space="preserve">               </v>
      </c>
      <c r="J224" s="3" t="str">
        <f>IF(J$3=0,0,INDEX(Sheet1!RawDataCols,$C224,J$5))</f>
        <v xml:space="preserve">               </v>
      </c>
      <c r="K224" s="3" t="str">
        <f>IF(K$3=0,0,INDEX(Sheet1!RawDataCols,$C224,K$5))</f>
        <v xml:space="preserve">               </v>
      </c>
      <c r="L224" s="3" t="str">
        <f>IF(L$3=0,0,INDEX(Sheet1!RawDataCols,$C224,L$5))</f>
        <v xml:space="preserve">               </v>
      </c>
      <c r="M224" s="3" t="str">
        <f>IF(M$3=0,0,INDEX(Sheet1!RawDataCols,$C224,M$5))</f>
        <v xml:space="preserve">F012  </v>
      </c>
      <c r="N224" s="3" t="str">
        <f>IF(N$3=0,0,INDEX(Sheet1!RawDataCols,$C224,N$5))</f>
        <v>Administration Support - Clique Mag</v>
      </c>
      <c r="O224" s="3">
        <f>INDEX(Sheet1!RawDataCols,$C224,O$5)</f>
        <v>9</v>
      </c>
      <c r="P224" s="3" t="str">
        <f>INDEX(Sheet1!RawDataCols,$C224,P$5)</f>
        <v>Cost of Sales</v>
      </c>
      <c r="Q224" s="3" t="str">
        <f>IF(Q$3=0,0,INDEX(Sheet1!RawDataCols,$C224,Q$5))</f>
        <v>I</v>
      </c>
      <c r="R224" s="3">
        <f t="shared" si="85"/>
        <v>1</v>
      </c>
      <c r="S224" s="3">
        <f t="shared" si="86"/>
        <v>-1</v>
      </c>
      <c r="T224" s="3">
        <f>IF(T$3=0,0,INDEX(Sheet1!RawDataCols,$C224,T$5)*$R224)</f>
        <v>0</v>
      </c>
      <c r="U224" s="3">
        <f>IF(U$3=0,0,INDEX(Sheet1!RawDataCols,$C224,U$5)*$R224)</f>
        <v>0</v>
      </c>
      <c r="V224" s="3">
        <f>IF(V$3=0,0,INDEX(Sheet1!RawDataCols,$C224,V$5)*$R224)</f>
        <v>0</v>
      </c>
      <c r="W224" s="3">
        <f>IF(W$3=0,0,INDEX(Sheet1!RawDataCols,$C224,W$5)*$R224)</f>
        <v>0</v>
      </c>
      <c r="X224" s="3">
        <f>IF(X$3=0,0,INDEX(Sheet1!RawDataCols,$C224,X$5)*$R224)</f>
        <v>0</v>
      </c>
      <c r="Y224" s="3">
        <f>IF(Y$3=0,0,INDEX(Sheet1!RawDataCols,$C224,Y$5)*$R224)</f>
        <v>0</v>
      </c>
      <c r="Z224" s="3">
        <f>IF(Z$3=0,0,INDEX(Sheet1!RawDataCols,$C224,Z$5)*$R224)</f>
        <v>0</v>
      </c>
      <c r="AA224" s="3">
        <f>IF(AA$3=0,0,INDEX(Sheet1!RawDataCols,$C224,AA$5)*$R224)</f>
        <v>0</v>
      </c>
      <c r="AB224" s="3">
        <f>IF(AB$3=0,0,INDEX(Sheet1!RawDataCols,$C224,AB$5)*$R224)</f>
        <v>0</v>
      </c>
      <c r="AC224" s="3">
        <f>IF(AC$3=0,0,INDEX(Sheet1!RawDataCols,$C224,AC$5)*$R224)</f>
        <v>0</v>
      </c>
      <c r="AD224" s="3">
        <f>IF(AD$3=0,0,INDEX(Sheet1!RawDataCols,$C224,AD$5)*$R224)</f>
        <v>0</v>
      </c>
      <c r="AE224" s="3">
        <f>IF(AE$3=0,0,INDEX(Sheet1!RawDataCols,$C224,AE$5)*$R224)</f>
        <v>0</v>
      </c>
      <c r="AF224" s="3">
        <f>IF(AF$3=0,0,INDEX(Sheet1!RawDataCols,$C224,AF$5)*$R224)</f>
        <v>0</v>
      </c>
      <c r="AG224" s="3">
        <f>IF(AG$3=0,0,INDEX(Sheet1!RawDataCols,$C224,AG$5)*$R224)</f>
        <v>0</v>
      </c>
      <c r="AH224" s="3">
        <f>IF(AH$3=0,0,INDEX(Sheet1!RawDataCols,$C224,AH$5)*$R224)</f>
        <v>0</v>
      </c>
      <c r="AI224" s="3">
        <f>IF(AI$3=0,0,INDEX(Sheet1!RawDataCols,$C224,AI$5)*$R224)</f>
        <v>0</v>
      </c>
      <c r="AJ224" s="3">
        <f>IF(AJ$3=0,0,INDEX(Sheet1!RawDataCols,$C224,AJ$5)*$R224)</f>
        <v>0</v>
      </c>
      <c r="AK224" s="3">
        <f>IF(AK$3=0,0,INDEX(Sheet1!RawDataCols,$C224,AK$5)*$R224)</f>
        <v>0</v>
      </c>
      <c r="AL224" s="3">
        <f>IF(AL$3=0,0,INDEX(Sheet1!RawDataCols,$C224,AL$5)*$R224)</f>
        <v>0</v>
      </c>
      <c r="AM224" s="3">
        <f>IF(AM$3=0,0,INDEX(Sheet1!RawDataCols,$C224,AM$5)*$R224)</f>
        <v>0</v>
      </c>
      <c r="AN224" s="3">
        <f>IF(AN$3=0,0,INDEX(Sheet1!RawDataCols,$C224,AN$5)*$R224)</f>
        <v>0</v>
      </c>
      <c r="AO224" s="3">
        <f>IF(AO$3=0,0,INDEX(Sheet1!RawDataCols,$C224,AO$5)*$R224)</f>
        <v>0</v>
      </c>
      <c r="AP224" s="3">
        <f>IF(AP$3=0,0,INDEX(Sheet1!RawDataCols,$C224,AP$5)*$R224)</f>
        <v>0</v>
      </c>
      <c r="AQ224" s="3">
        <f>IF(AQ$3=0,0,INDEX(Sheet1!RawDataCols,$C224,AQ$5)*$R224)</f>
        <v>0</v>
      </c>
      <c r="AR224" s="3">
        <f>IF(AR$3=0,0,INDEX(Sheet1!RawDataCols,$C224,AR$5)*$R224)</f>
        <v>0</v>
      </c>
      <c r="AS224" s="3">
        <f>IF(AS$3=0,0,INDEX(Sheet1!RawDataCols,$C224,AS$5)*$R224)</f>
        <v>0</v>
      </c>
      <c r="AT224" s="3">
        <f>IF(AT$3=0,0,INDEX(Sheet1!RawDataCols,$C224,AT$5)*$R224)</f>
        <v>0</v>
      </c>
      <c r="AU224" s="3">
        <f>IF(AU$3=0,0,INDEX(Sheet1!RawDataCols,$C224,AU$5)*$R224)</f>
        <v>0</v>
      </c>
      <c r="AV224" s="3">
        <f>IF(AV$3=0,0,INDEX(Sheet1!RawDataCols,$C224,AV$5)*$R224)</f>
        <v>0</v>
      </c>
      <c r="AW224" s="3">
        <f>IF(AW$3=0,0,INDEX(Sheet1!RawDataCols,$C224,AW$5)*$R224)</f>
        <v>0</v>
      </c>
      <c r="AX224" s="3">
        <f>IF(AX$3=0,0,INDEX(Sheet1!RawDataCols,$C224,AX$5)*$R224)</f>
        <v>0</v>
      </c>
      <c r="AY224" s="3">
        <f>IF(AY$3=0,0,INDEX(Sheet1!RawDataCols,$C224,AY$5)*$R224)</f>
        <v>0</v>
      </c>
      <c r="AZ224" s="3">
        <f>IF(AZ$3=0,0,INDEX(Sheet1!RawDataCols,$C224,AZ$5)*$R224)</f>
        <v>0</v>
      </c>
      <c r="BA224" s="3">
        <f>IF(BA$3=0,0,INDEX(Sheet1!RawDataCols,$C224,BA$5)*$R224)</f>
        <v>0</v>
      </c>
      <c r="BB224" s="3">
        <f>IF(BB$3=0,0,INDEX(Sheet1!RawDataCols,$C224,BB$5)*$R224)</f>
        <v>0</v>
      </c>
      <c r="BC224" s="3">
        <f>IF(BC$3=0,0,INDEX(Sheet1!RawDataCols,$C224,BC$5)*$R224)</f>
        <v>0</v>
      </c>
      <c r="BD224" s="3">
        <f>IF(BD$3=0,0,INDEX(Sheet1!RawDataCols,$C224,BD$5)*$R224)</f>
        <v>0</v>
      </c>
      <c r="BE224" s="3">
        <f>IF(BE$3=0,0,INDEX(Sheet1!RawDataCols,$C224,BE$5)*$R224)</f>
        <v>0</v>
      </c>
      <c r="BF224" s="3">
        <f>IF(BF$3=0,0,INDEX(Sheet1!RawDataCols,$C224,BF$5)*$R224)</f>
        <v>0</v>
      </c>
      <c r="BG224" s="179">
        <f>IF(BG$3=0,0,INDEX(Sheet1!RawDataCols,$C224,BG$5)*$R224)</f>
        <v>0</v>
      </c>
      <c r="BH224" s="33">
        <f t="shared" si="87"/>
        <v>0</v>
      </c>
      <c r="BI224" s="33">
        <f t="shared" si="88"/>
        <v>0</v>
      </c>
      <c r="BJ224" s="33">
        <f t="shared" si="89"/>
        <v>0</v>
      </c>
      <c r="BK224" s="3">
        <f>IF(BK$3=0,0,INDEX(Sheet1!RawDataCols,$C224,BK$5)*$R224)</f>
        <v>0</v>
      </c>
      <c r="BL224" s="3">
        <f>IF(BL$3=0,0,INDEX(Sheet1!RawDataCols,$C224,BL$5)*$R224)</f>
        <v>101.67454499999999</v>
      </c>
      <c r="BM224" s="3">
        <f>IF(BM$3=0,0,INDEX(Sheet1!RawDataCols,$C224,BM$5)*$R224)</f>
        <v>0</v>
      </c>
      <c r="BN224" s="3">
        <f>IF(BN$3=0,0,INDEX(Sheet1!RawDataCols,$C224,BN$5)*$R224)</f>
        <v>0</v>
      </c>
      <c r="BO224" s="3">
        <f>IF(BO$3=0,0,INDEX(Sheet1!RawDataCols,$C224,BO$5)*$R224)</f>
        <v>0</v>
      </c>
      <c r="BP224" s="3">
        <f>IF(BP$3=0,0,INDEX(Sheet1!RawDataCols,$C224,BP$5)*$R224)</f>
        <v>1118.42</v>
      </c>
      <c r="BQ224" s="3">
        <f t="shared" si="90"/>
        <v>0</v>
      </c>
      <c r="BR224" s="3">
        <f t="shared" si="91"/>
        <v>0</v>
      </c>
      <c r="BS224" s="3">
        <f t="shared" si="92"/>
        <v>0</v>
      </c>
      <c r="BT224" s="3">
        <f t="shared" si="93"/>
        <v>0</v>
      </c>
      <c r="BU224" s="3" t="str">
        <f>INDEX(Sheet1!$BS$2:$BS$1000,MATCH($A224,Sheet1!$A$2:$A$1000,0))</f>
        <v>04</v>
      </c>
      <c r="BV224" s="3">
        <f>INDEX(Sheet1!$BT$2:$BT$1000,MATCH($A224,Sheet1!$A$2:$A$1000,0))</f>
        <v>0</v>
      </c>
    </row>
    <row r="225" spans="1:74" x14ac:dyDescent="0.2">
      <c r="A225" s="269" t="s">
        <v>700</v>
      </c>
      <c r="B225" s="3" t="e">
        <f>MATCH($A225,Sheet1!ACCOUNTNO,0)</f>
        <v>#N/A</v>
      </c>
      <c r="C225" s="3">
        <f t="shared" si="84"/>
        <v>65000</v>
      </c>
      <c r="D225" s="3">
        <f>IF(D$3=0,0,INDEX(Sheet1!RawDataCols,$C225,D$5))</f>
        <v>0</v>
      </c>
      <c r="E225" s="3">
        <f>IF(E$3=0,0,INDEX(Sheet1!RawDataCols,$C225,E$5))</f>
        <v>0</v>
      </c>
      <c r="F225" s="3">
        <f>IF(F$3=0,0,INDEX(Sheet1!RawDataCols,$C225,F$5))</f>
        <v>0</v>
      </c>
      <c r="G225" s="3">
        <f>IF(G$3=0,0,INDEX(Sheet1!RawDataCols,$C225,G$5))</f>
        <v>0</v>
      </c>
      <c r="H225" s="3">
        <f>IF(H$3=0,0,INDEX(Sheet1!RawDataCols,$C225,H$5))</f>
        <v>0</v>
      </c>
      <c r="I225" s="3">
        <f>IF(I$3=0,0,INDEX(Sheet1!RawDataCols,$C225,I$5))</f>
        <v>0</v>
      </c>
      <c r="J225" s="3">
        <f>IF(J$3=0,0,INDEX(Sheet1!RawDataCols,$C225,J$5))</f>
        <v>0</v>
      </c>
      <c r="K225" s="3">
        <f>IF(K$3=0,0,INDEX(Sheet1!RawDataCols,$C225,K$5))</f>
        <v>0</v>
      </c>
      <c r="L225" s="3">
        <f>IF(L$3=0,0,INDEX(Sheet1!RawDataCols,$C225,L$5))</f>
        <v>0</v>
      </c>
      <c r="M225" s="3">
        <f>IF(M$3=0,0,INDEX(Sheet1!RawDataCols,$C225,M$5))</f>
        <v>0</v>
      </c>
      <c r="N225" s="3">
        <f>IF(N$3=0,0,INDEX(Sheet1!RawDataCols,$C225,N$5))</f>
        <v>0</v>
      </c>
      <c r="O225" s="3">
        <f>INDEX(Sheet1!RawDataCols,$C225,O$5)</f>
        <v>0</v>
      </c>
      <c r="P225" s="3">
        <f>INDEX(Sheet1!RawDataCols,$C225,P$5)</f>
        <v>0</v>
      </c>
      <c r="Q225" s="3">
        <f>IF(Q$3=0,0,INDEX(Sheet1!RawDataCols,$C225,Q$5))</f>
        <v>0</v>
      </c>
      <c r="R225" s="3">
        <f t="shared" si="85"/>
        <v>1</v>
      </c>
      <c r="S225" s="3">
        <f t="shared" si="86"/>
        <v>-1</v>
      </c>
      <c r="T225" s="3">
        <f>IF(T$3=0,0,INDEX(Sheet1!RawDataCols,$C225,T$5)*$R225)</f>
        <v>0</v>
      </c>
      <c r="U225" s="3">
        <f>IF(U$3=0,0,INDEX(Sheet1!RawDataCols,$C225,U$5)*$R225)</f>
        <v>0</v>
      </c>
      <c r="V225" s="3">
        <f>IF(V$3=0,0,INDEX(Sheet1!RawDataCols,$C225,V$5)*$R225)</f>
        <v>0</v>
      </c>
      <c r="W225" s="3">
        <f>IF(W$3=0,0,INDEX(Sheet1!RawDataCols,$C225,W$5)*$R225)</f>
        <v>0</v>
      </c>
      <c r="X225" s="3">
        <f>IF(X$3=0,0,INDEX(Sheet1!RawDataCols,$C225,X$5)*$R225)</f>
        <v>0</v>
      </c>
      <c r="Y225" s="3">
        <f>IF(Y$3=0,0,INDEX(Sheet1!RawDataCols,$C225,Y$5)*$R225)</f>
        <v>0</v>
      </c>
      <c r="Z225" s="3">
        <f>IF(Z$3=0,0,INDEX(Sheet1!RawDataCols,$C225,Z$5)*$R225)</f>
        <v>0</v>
      </c>
      <c r="AA225" s="3">
        <f>IF(AA$3=0,0,INDEX(Sheet1!RawDataCols,$C225,AA$5)*$R225)</f>
        <v>0</v>
      </c>
      <c r="AB225" s="3">
        <f>IF(AB$3=0,0,INDEX(Sheet1!RawDataCols,$C225,AB$5)*$R225)</f>
        <v>0</v>
      </c>
      <c r="AC225" s="3">
        <f>IF(AC$3=0,0,INDEX(Sheet1!RawDataCols,$C225,AC$5)*$R225)</f>
        <v>0</v>
      </c>
      <c r="AD225" s="3">
        <f>IF(AD$3=0,0,INDEX(Sheet1!RawDataCols,$C225,AD$5)*$R225)</f>
        <v>0</v>
      </c>
      <c r="AE225" s="3">
        <f>IF(AE$3=0,0,INDEX(Sheet1!RawDataCols,$C225,AE$5)*$R225)</f>
        <v>0</v>
      </c>
      <c r="AF225" s="3">
        <f>IF(AF$3=0,0,INDEX(Sheet1!RawDataCols,$C225,AF$5)*$R225)</f>
        <v>0</v>
      </c>
      <c r="AG225" s="3">
        <f>IF(AG$3=0,0,INDEX(Sheet1!RawDataCols,$C225,AG$5)*$R225)</f>
        <v>0</v>
      </c>
      <c r="AH225" s="3">
        <f>IF(AH$3=0,0,INDEX(Sheet1!RawDataCols,$C225,AH$5)*$R225)</f>
        <v>0</v>
      </c>
      <c r="AI225" s="3">
        <f>IF(AI$3=0,0,INDEX(Sheet1!RawDataCols,$C225,AI$5)*$R225)</f>
        <v>0</v>
      </c>
      <c r="AJ225" s="3">
        <f>IF(AJ$3=0,0,INDEX(Sheet1!RawDataCols,$C225,AJ$5)*$R225)</f>
        <v>0</v>
      </c>
      <c r="AK225" s="3">
        <f>IF(AK$3=0,0,INDEX(Sheet1!RawDataCols,$C225,AK$5)*$R225)</f>
        <v>0</v>
      </c>
      <c r="AL225" s="3">
        <f>IF(AL$3=0,0,INDEX(Sheet1!RawDataCols,$C225,AL$5)*$R225)</f>
        <v>0</v>
      </c>
      <c r="AM225" s="3">
        <f>IF(AM$3=0,0,INDEX(Sheet1!RawDataCols,$C225,AM$5)*$R225)</f>
        <v>0</v>
      </c>
      <c r="AN225" s="3">
        <f>IF(AN$3=0,0,INDEX(Sheet1!RawDataCols,$C225,AN$5)*$R225)</f>
        <v>0</v>
      </c>
      <c r="AO225" s="3">
        <f>IF(AO$3=0,0,INDEX(Sheet1!RawDataCols,$C225,AO$5)*$R225)</f>
        <v>0</v>
      </c>
      <c r="AP225" s="3">
        <f>IF(AP$3=0,0,INDEX(Sheet1!RawDataCols,$C225,AP$5)*$R225)</f>
        <v>0</v>
      </c>
      <c r="AQ225" s="3">
        <f>IF(AQ$3=0,0,INDEX(Sheet1!RawDataCols,$C225,AQ$5)*$R225)</f>
        <v>0</v>
      </c>
      <c r="AR225" s="3">
        <f>IF(AR$3=0,0,INDEX(Sheet1!RawDataCols,$C225,AR$5)*$R225)</f>
        <v>0</v>
      </c>
      <c r="AS225" s="3">
        <f>IF(AS$3=0,0,INDEX(Sheet1!RawDataCols,$C225,AS$5)*$R225)</f>
        <v>0</v>
      </c>
      <c r="AT225" s="3">
        <f>IF(AT$3=0,0,INDEX(Sheet1!RawDataCols,$C225,AT$5)*$R225)</f>
        <v>0</v>
      </c>
      <c r="AU225" s="3">
        <f>IF(AU$3=0,0,INDEX(Sheet1!RawDataCols,$C225,AU$5)*$R225)</f>
        <v>0</v>
      </c>
      <c r="AV225" s="3">
        <f>IF(AV$3=0,0,INDEX(Sheet1!RawDataCols,$C225,AV$5)*$R225)</f>
        <v>0</v>
      </c>
      <c r="AW225" s="3">
        <f>IF(AW$3=0,0,INDEX(Sheet1!RawDataCols,$C225,AW$5)*$R225)</f>
        <v>0</v>
      </c>
      <c r="AX225" s="3">
        <f>IF(AX$3=0,0,INDEX(Sheet1!RawDataCols,$C225,AX$5)*$R225)</f>
        <v>0</v>
      </c>
      <c r="AY225" s="3">
        <f>IF(AY$3=0,0,INDEX(Sheet1!RawDataCols,$C225,AY$5)*$R225)</f>
        <v>0</v>
      </c>
      <c r="AZ225" s="3">
        <f>IF(AZ$3=0,0,INDEX(Sheet1!RawDataCols,$C225,AZ$5)*$R225)</f>
        <v>0</v>
      </c>
      <c r="BA225" s="3">
        <f>IF(BA$3=0,0,INDEX(Sheet1!RawDataCols,$C225,BA$5)*$R225)</f>
        <v>0</v>
      </c>
      <c r="BB225" s="3">
        <f>IF(BB$3=0,0,INDEX(Sheet1!RawDataCols,$C225,BB$5)*$R225)</f>
        <v>0</v>
      </c>
      <c r="BC225" s="3">
        <f>IF(BC$3=0,0,INDEX(Sheet1!RawDataCols,$C225,BC$5)*$R225)</f>
        <v>0</v>
      </c>
      <c r="BD225" s="3">
        <f>IF(BD$3=0,0,INDEX(Sheet1!RawDataCols,$C225,BD$5)*$R225)</f>
        <v>0</v>
      </c>
      <c r="BE225" s="3">
        <f>IF(BE$3=0,0,INDEX(Sheet1!RawDataCols,$C225,BE$5)*$R225)</f>
        <v>0</v>
      </c>
      <c r="BF225" s="3">
        <f>IF(BF$3=0,0,INDEX(Sheet1!RawDataCols,$C225,BF$5)*$R225)</f>
        <v>0</v>
      </c>
      <c r="BG225" s="179">
        <f>IF(BG$3=0,0,INDEX(Sheet1!RawDataCols,$C225,BG$5)*$R225)</f>
        <v>0</v>
      </c>
      <c r="BH225" s="33">
        <f t="shared" si="87"/>
        <v>0</v>
      </c>
      <c r="BI225" s="33">
        <f t="shared" si="88"/>
        <v>0</v>
      </c>
      <c r="BJ225" s="33">
        <f t="shared" si="89"/>
        <v>0</v>
      </c>
      <c r="BK225" s="3">
        <f>IF(BK$3=0,0,INDEX(Sheet1!RawDataCols,$C225,BK$5)*$R225)</f>
        <v>0</v>
      </c>
      <c r="BL225" s="3">
        <f>IF(BL$3=0,0,INDEX(Sheet1!RawDataCols,$C225,BL$5)*$R225)</f>
        <v>0</v>
      </c>
      <c r="BM225" s="3">
        <f>IF(BM$3=0,0,INDEX(Sheet1!RawDataCols,$C225,BM$5)*$R225)</f>
        <v>0</v>
      </c>
      <c r="BN225" s="3">
        <f>IF(BN$3=0,0,INDEX(Sheet1!RawDataCols,$C225,BN$5)*$R225)</f>
        <v>0</v>
      </c>
      <c r="BO225" s="3">
        <f>IF(BO$3=0,0,INDEX(Sheet1!RawDataCols,$C225,BO$5)*$R225)</f>
        <v>0</v>
      </c>
      <c r="BP225" s="3">
        <f>IF(BP$3=0,0,INDEX(Sheet1!RawDataCols,$C225,BP$5)*$R225)</f>
        <v>0</v>
      </c>
      <c r="BQ225" s="3">
        <f t="shared" si="90"/>
        <v>0</v>
      </c>
      <c r="BR225" s="3">
        <f t="shared" si="91"/>
        <v>0</v>
      </c>
      <c r="BS225" s="3">
        <f t="shared" si="92"/>
        <v>0</v>
      </c>
      <c r="BT225" s="3">
        <f t="shared" si="93"/>
        <v>0</v>
      </c>
      <c r="BU225" s="3" t="e">
        <f>INDEX(Sheet1!$BS$2:$BS$1000,MATCH($A225,Sheet1!$A$2:$A$1000,0))</f>
        <v>#N/A</v>
      </c>
      <c r="BV225" s="3" t="e">
        <f>INDEX(Sheet1!$BT$2:$BT$1000,MATCH($A225,Sheet1!$A$2:$A$1000,0))</f>
        <v>#N/A</v>
      </c>
    </row>
    <row r="226" spans="1:74" x14ac:dyDescent="0.2">
      <c r="A226" s="248" t="s">
        <v>811</v>
      </c>
      <c r="B226" s="3">
        <f>MATCH($A226,Sheet1!ACCOUNTNO,0)</f>
        <v>26</v>
      </c>
      <c r="C226" s="3">
        <f t="shared" si="84"/>
        <v>26</v>
      </c>
      <c r="D226" s="3" t="str">
        <f>IF(D$3=0,0,INDEX(Sheet1!RawDataCols,$C226,D$5))</f>
        <v>14120D09</v>
      </c>
      <c r="E226" s="3" t="str">
        <f>IF(E$3=0,0,INDEX(Sheet1!RawDataCols,$C226,E$5))</f>
        <v xml:space="preserve">14120          </v>
      </c>
      <c r="F226" s="3" t="str">
        <f>IF(F$3=0,0,INDEX(Sheet1!RawDataCols,$C226,F$5))</f>
        <v xml:space="preserve">D09            </v>
      </c>
      <c r="G226" s="3" t="str">
        <f>IF(G$3=0,0,INDEX(Sheet1!RawDataCols,$C226,G$5))</f>
        <v xml:space="preserve">               </v>
      </c>
      <c r="H226" s="3" t="str">
        <f>IF(H$3=0,0,INDEX(Sheet1!RawDataCols,$C226,H$5))</f>
        <v xml:space="preserve">               </v>
      </c>
      <c r="I226" s="3" t="str">
        <f>IF(I$3=0,0,INDEX(Sheet1!RawDataCols,$C226,I$5))</f>
        <v xml:space="preserve">               </v>
      </c>
      <c r="J226" s="3" t="str">
        <f>IF(J$3=0,0,INDEX(Sheet1!RawDataCols,$C226,J$5))</f>
        <v xml:space="preserve">               </v>
      </c>
      <c r="K226" s="3" t="str">
        <f>IF(K$3=0,0,INDEX(Sheet1!RawDataCols,$C226,K$5))</f>
        <v xml:space="preserve">               </v>
      </c>
      <c r="L226" s="3" t="str">
        <f>IF(L$3=0,0,INDEX(Sheet1!RawDataCols,$C226,L$5))</f>
        <v xml:space="preserve">               </v>
      </c>
      <c r="M226" s="3" t="str">
        <f>IF(M$3=0,0,INDEX(Sheet1!RawDataCols,$C226,M$5))</f>
        <v xml:space="preserve">F012  </v>
      </c>
      <c r="N226" s="3" t="str">
        <f>IF(N$3=0,0,INDEX(Sheet1!RawDataCols,$C226,N$5))</f>
        <v>Agency Commissions-Clique Digital</v>
      </c>
      <c r="O226" s="3">
        <f>INDEX(Sheet1!RawDataCols,$C226,O$5)</f>
        <v>9</v>
      </c>
      <c r="P226" s="3" t="str">
        <f>INDEX(Sheet1!RawDataCols,$C226,P$5)</f>
        <v>Cost of Sales</v>
      </c>
      <c r="Q226" s="3" t="str">
        <f>IF(Q$3=0,0,INDEX(Sheet1!RawDataCols,$C226,Q$5))</f>
        <v>I</v>
      </c>
      <c r="R226" s="3">
        <f t="shared" si="85"/>
        <v>1</v>
      </c>
      <c r="S226" s="3">
        <f t="shared" si="86"/>
        <v>-1</v>
      </c>
      <c r="T226" s="3">
        <f>IF(T$3=0,0,INDEX(Sheet1!RawDataCols,$C226,T$5)*$R226)</f>
        <v>0</v>
      </c>
      <c r="U226" s="3">
        <f>IF(U$3=0,0,INDEX(Sheet1!RawDataCols,$C226,U$5)*$R226)</f>
        <v>0</v>
      </c>
      <c r="V226" s="3">
        <f>IF(V$3=0,0,INDEX(Sheet1!RawDataCols,$C226,V$5)*$R226)</f>
        <v>0</v>
      </c>
      <c r="W226" s="3">
        <f>IF(W$3=0,0,INDEX(Sheet1!RawDataCols,$C226,W$5)*$R226)</f>
        <v>0</v>
      </c>
      <c r="X226" s="3">
        <f>IF(X$3=0,0,INDEX(Sheet1!RawDataCols,$C226,X$5)*$R226)</f>
        <v>0</v>
      </c>
      <c r="Y226" s="3">
        <f>IF(Y$3=0,0,INDEX(Sheet1!RawDataCols,$C226,Y$5)*$R226)</f>
        <v>0</v>
      </c>
      <c r="Z226" s="3">
        <f>IF(Z$3=0,0,INDEX(Sheet1!RawDataCols,$C226,Z$5)*$R226)</f>
        <v>0</v>
      </c>
      <c r="AA226" s="3">
        <f>IF(AA$3=0,0,INDEX(Sheet1!RawDataCols,$C226,AA$5)*$R226)</f>
        <v>0</v>
      </c>
      <c r="AB226" s="3">
        <f>IF(AB$3=0,0,INDEX(Sheet1!RawDataCols,$C226,AB$5)*$R226)</f>
        <v>0</v>
      </c>
      <c r="AC226" s="3">
        <f>IF(AC$3=0,0,INDEX(Sheet1!RawDataCols,$C226,AC$5)*$R226)</f>
        <v>0</v>
      </c>
      <c r="AD226" s="3">
        <f>IF(AD$3=0,0,INDEX(Sheet1!RawDataCols,$C226,AD$5)*$R226)</f>
        <v>0</v>
      </c>
      <c r="AE226" s="3">
        <f>IF(AE$3=0,0,INDEX(Sheet1!RawDataCols,$C226,AE$5)*$R226)</f>
        <v>0</v>
      </c>
      <c r="AF226" s="3">
        <f>IF(AF$3=0,0,INDEX(Sheet1!RawDataCols,$C226,AF$5)*$R226)</f>
        <v>0</v>
      </c>
      <c r="AG226" s="3">
        <f>IF(AG$3=0,0,INDEX(Sheet1!RawDataCols,$C226,AG$5)*$R226)</f>
        <v>0</v>
      </c>
      <c r="AH226" s="3">
        <f>IF(AH$3=0,0,INDEX(Sheet1!RawDataCols,$C226,AH$5)*$R226)</f>
        <v>0</v>
      </c>
      <c r="AI226" s="3">
        <f>IF(AI$3=0,0,INDEX(Sheet1!RawDataCols,$C226,AI$5)*$R226)</f>
        <v>0</v>
      </c>
      <c r="AJ226" s="3">
        <f>IF(AJ$3=0,0,INDEX(Sheet1!RawDataCols,$C226,AJ$5)*$R226)</f>
        <v>0</v>
      </c>
      <c r="AK226" s="3">
        <f>IF(AK$3=0,0,INDEX(Sheet1!RawDataCols,$C226,AK$5)*$R226)</f>
        <v>0</v>
      </c>
      <c r="AL226" s="3">
        <f>IF(AL$3=0,0,INDEX(Sheet1!RawDataCols,$C226,AL$5)*$R226)</f>
        <v>0</v>
      </c>
      <c r="AM226" s="3">
        <f>IF(AM$3=0,0,INDEX(Sheet1!RawDataCols,$C226,AM$5)*$R226)</f>
        <v>0</v>
      </c>
      <c r="AN226" s="3">
        <f>IF(AN$3=0,0,INDEX(Sheet1!RawDataCols,$C226,AN$5)*$R226)</f>
        <v>0</v>
      </c>
      <c r="AO226" s="3">
        <f>IF(AO$3=0,0,INDEX(Sheet1!RawDataCols,$C226,AO$5)*$R226)</f>
        <v>0</v>
      </c>
      <c r="AP226" s="3">
        <f>IF(AP$3=0,0,INDEX(Sheet1!RawDataCols,$C226,AP$5)*$R226)</f>
        <v>0</v>
      </c>
      <c r="AQ226" s="3">
        <f>IF(AQ$3=0,0,INDEX(Sheet1!RawDataCols,$C226,AQ$5)*$R226)</f>
        <v>0</v>
      </c>
      <c r="AR226" s="3">
        <f>IF(AR$3=0,0,INDEX(Sheet1!RawDataCols,$C226,AR$5)*$R226)</f>
        <v>0</v>
      </c>
      <c r="AS226" s="3">
        <f>IF(AS$3=0,0,INDEX(Sheet1!RawDataCols,$C226,AS$5)*$R226)</f>
        <v>0</v>
      </c>
      <c r="AT226" s="3">
        <f>IF(AT$3=0,0,INDEX(Sheet1!RawDataCols,$C226,AT$5)*$R226)</f>
        <v>0</v>
      </c>
      <c r="AU226" s="3">
        <f>IF(AU$3=0,0,INDEX(Sheet1!RawDataCols,$C226,AU$5)*$R226)</f>
        <v>0</v>
      </c>
      <c r="AV226" s="3">
        <f>IF(AV$3=0,0,INDEX(Sheet1!RawDataCols,$C226,AV$5)*$R226)</f>
        <v>0</v>
      </c>
      <c r="AW226" s="3">
        <f>IF(AW$3=0,0,INDEX(Sheet1!RawDataCols,$C226,AW$5)*$R226)</f>
        <v>0</v>
      </c>
      <c r="AX226" s="3">
        <f>IF(AX$3=0,0,INDEX(Sheet1!RawDataCols,$C226,AX$5)*$R226)</f>
        <v>0</v>
      </c>
      <c r="AY226" s="3">
        <f>IF(AY$3=0,0,INDEX(Sheet1!RawDataCols,$C226,AY$5)*$R226)</f>
        <v>0</v>
      </c>
      <c r="AZ226" s="3">
        <f>IF(AZ$3=0,0,INDEX(Sheet1!RawDataCols,$C226,AZ$5)*$R226)</f>
        <v>0</v>
      </c>
      <c r="BA226" s="3">
        <f>IF(BA$3=0,0,INDEX(Sheet1!RawDataCols,$C226,BA$5)*$R226)</f>
        <v>0</v>
      </c>
      <c r="BB226" s="3">
        <f>IF(BB$3=0,0,INDEX(Sheet1!RawDataCols,$C226,BB$5)*$R226)</f>
        <v>0</v>
      </c>
      <c r="BC226" s="3">
        <f>IF(BC$3=0,0,INDEX(Sheet1!RawDataCols,$C226,BC$5)*$R226)</f>
        <v>0</v>
      </c>
      <c r="BD226" s="3">
        <f>IF(BD$3=0,0,INDEX(Sheet1!RawDataCols,$C226,BD$5)*$R226)</f>
        <v>0</v>
      </c>
      <c r="BE226" s="3">
        <f>IF(BE$3=0,0,INDEX(Sheet1!RawDataCols,$C226,BE$5)*$R226)</f>
        <v>0</v>
      </c>
      <c r="BF226" s="3">
        <f>IF(BF$3=0,0,INDEX(Sheet1!RawDataCols,$C226,BF$5)*$R226)</f>
        <v>0</v>
      </c>
      <c r="BG226" s="179">
        <f>IF(BG$3=0,0,INDEX(Sheet1!RawDataCols,$C226,BG$5)*$R226)</f>
        <v>0</v>
      </c>
      <c r="BH226" s="33">
        <f t="shared" si="87"/>
        <v>0</v>
      </c>
      <c r="BI226" s="33">
        <f t="shared" si="88"/>
        <v>0</v>
      </c>
      <c r="BJ226" s="33">
        <f t="shared" si="89"/>
        <v>0</v>
      </c>
      <c r="BK226" s="3">
        <f>IF(BK$3=0,0,INDEX(Sheet1!RawDataCols,$C226,BK$5)*$R226)</f>
        <v>0</v>
      </c>
      <c r="BL226" s="3">
        <f>IF(BL$3=0,0,INDEX(Sheet1!RawDataCols,$C226,BL$5)*$R226)</f>
        <v>85.454544999999996</v>
      </c>
      <c r="BM226" s="3">
        <f>IF(BM$3=0,0,INDEX(Sheet1!RawDataCols,$C226,BM$5)*$R226)</f>
        <v>0</v>
      </c>
      <c r="BN226" s="3">
        <f>IF(BN$3=0,0,INDEX(Sheet1!RawDataCols,$C226,BN$5)*$R226)</f>
        <v>0</v>
      </c>
      <c r="BO226" s="3">
        <f>IF(BO$3=0,0,INDEX(Sheet1!RawDataCols,$C226,BO$5)*$R226)</f>
        <v>0</v>
      </c>
      <c r="BP226" s="3">
        <f>IF(BP$3=0,0,INDEX(Sheet1!RawDataCols,$C226,BP$5)*$R226)</f>
        <v>940</v>
      </c>
      <c r="BQ226" s="3">
        <f t="shared" si="90"/>
        <v>0</v>
      </c>
      <c r="BR226" s="3">
        <f t="shared" si="91"/>
        <v>0</v>
      </c>
      <c r="BS226" s="3">
        <f t="shared" si="92"/>
        <v>0</v>
      </c>
      <c r="BT226" s="3">
        <f t="shared" si="93"/>
        <v>0</v>
      </c>
      <c r="BU226" s="3" t="str">
        <f>INDEX(Sheet1!$BS$2:$BS$1000,MATCH($A226,Sheet1!$A$2:$A$1000,0))</f>
        <v>04</v>
      </c>
      <c r="BV226" s="3">
        <f>INDEX(Sheet1!$BT$2:$BT$1000,MATCH($A226,Sheet1!$A$2:$A$1000,0))</f>
        <v>0</v>
      </c>
    </row>
    <row r="227" spans="1:74" x14ac:dyDescent="0.2">
      <c r="A227" s="248" t="s">
        <v>812</v>
      </c>
      <c r="B227" s="3">
        <f>MATCH($A227,Sheet1!ACCOUNTNO,0)</f>
        <v>31</v>
      </c>
      <c r="C227" s="3">
        <f t="shared" si="84"/>
        <v>31</v>
      </c>
      <c r="D227" s="3" t="str">
        <f>IF(D$3=0,0,INDEX(Sheet1!RawDataCols,$C227,D$5))</f>
        <v>14140D08</v>
      </c>
      <c r="E227" s="3" t="str">
        <f>IF(E$3=0,0,INDEX(Sheet1!RawDataCols,$C227,E$5))</f>
        <v xml:space="preserve">14140          </v>
      </c>
      <c r="F227" s="3" t="str">
        <f>IF(F$3=0,0,INDEX(Sheet1!RawDataCols,$C227,F$5))</f>
        <v xml:space="preserve">D08            </v>
      </c>
      <c r="G227" s="3" t="str">
        <f>IF(G$3=0,0,INDEX(Sheet1!RawDataCols,$C227,G$5))</f>
        <v xml:space="preserve">               </v>
      </c>
      <c r="H227" s="3" t="str">
        <f>IF(H$3=0,0,INDEX(Sheet1!RawDataCols,$C227,H$5))</f>
        <v xml:space="preserve">               </v>
      </c>
      <c r="I227" s="3" t="str">
        <f>IF(I$3=0,0,INDEX(Sheet1!RawDataCols,$C227,I$5))</f>
        <v xml:space="preserve">               </v>
      </c>
      <c r="J227" s="3" t="str">
        <f>IF(J$3=0,0,INDEX(Sheet1!RawDataCols,$C227,J$5))</f>
        <v xml:space="preserve">               </v>
      </c>
      <c r="K227" s="3" t="str">
        <f>IF(K$3=0,0,INDEX(Sheet1!RawDataCols,$C227,K$5))</f>
        <v xml:space="preserve">               </v>
      </c>
      <c r="L227" s="3" t="str">
        <f>IF(L$3=0,0,INDEX(Sheet1!RawDataCols,$C227,L$5))</f>
        <v xml:space="preserve">               </v>
      </c>
      <c r="M227" s="3" t="str">
        <f>IF(M$3=0,0,INDEX(Sheet1!RawDataCols,$C227,M$5))</f>
        <v xml:space="preserve">F012  </v>
      </c>
      <c r="N227" s="3" t="str">
        <f>IF(N$3=0,0,INDEX(Sheet1!RawDataCols,$C227,N$5))</f>
        <v>Agency Commissions-TAR Digital</v>
      </c>
      <c r="O227" s="3">
        <f>INDEX(Sheet1!RawDataCols,$C227,O$5)</f>
        <v>9</v>
      </c>
      <c r="P227" s="3" t="str">
        <f>INDEX(Sheet1!RawDataCols,$C227,P$5)</f>
        <v>Cost of Sales</v>
      </c>
      <c r="Q227" s="3" t="str">
        <f>IF(Q$3=0,0,INDEX(Sheet1!RawDataCols,$C227,Q$5))</f>
        <v>I</v>
      </c>
      <c r="R227" s="3">
        <f t="shared" si="85"/>
        <v>1</v>
      </c>
      <c r="S227" s="3">
        <f t="shared" si="86"/>
        <v>-1</v>
      </c>
      <c r="T227" s="3">
        <f>IF(T$3=0,0,INDEX(Sheet1!RawDataCols,$C227,T$5)*$R227)</f>
        <v>0</v>
      </c>
      <c r="U227" s="3">
        <f>IF(U$3=0,0,INDEX(Sheet1!RawDataCols,$C227,U$5)*$R227)</f>
        <v>227.5</v>
      </c>
      <c r="V227" s="3">
        <f>IF(V$3=0,0,INDEX(Sheet1!RawDataCols,$C227,V$5)*$R227)</f>
        <v>0</v>
      </c>
      <c r="W227" s="3">
        <f>IF(W$3=0,0,INDEX(Sheet1!RawDataCols,$C227,W$5)*$R227)</f>
        <v>70</v>
      </c>
      <c r="X227" s="3">
        <f>IF(X$3=0,0,INDEX(Sheet1!RawDataCols,$C227,X$5)*$R227)</f>
        <v>607.5</v>
      </c>
      <c r="Y227" s="3">
        <f>IF(Y$3=0,0,INDEX(Sheet1!RawDataCols,$C227,Y$5)*$R227)</f>
        <v>0</v>
      </c>
      <c r="Z227" s="3">
        <f>IF(Z$3=0,0,INDEX(Sheet1!RawDataCols,$C227,Z$5)*$R227)</f>
        <v>-15.5</v>
      </c>
      <c r="AA227" s="3">
        <f>IF(AA$3=0,0,INDEX(Sheet1!RawDataCols,$C227,AA$5)*$R227)</f>
        <v>50</v>
      </c>
      <c r="AB227" s="3">
        <f>IF(AB$3=0,0,INDEX(Sheet1!RawDataCols,$C227,AB$5)*$R227)</f>
        <v>0</v>
      </c>
      <c r="AC227" s="3">
        <f>IF(AC$3=0,0,INDEX(Sheet1!RawDataCols,$C227,AC$5)*$R227)</f>
        <v>412.5</v>
      </c>
      <c r="AD227" s="3">
        <f>IF(AD$3=0,0,INDEX(Sheet1!RawDataCols,$C227,AD$5)*$R227)</f>
        <v>0</v>
      </c>
      <c r="AE227" s="3">
        <f>IF(AE$3=0,0,INDEX(Sheet1!RawDataCols,$C227,AE$5)*$R227)</f>
        <v>0</v>
      </c>
      <c r="AF227" s="3">
        <f>IF(AF$3=0,0,INDEX(Sheet1!RawDataCols,$C227,AF$5)*$R227)</f>
        <v>785</v>
      </c>
      <c r="AG227" s="3">
        <f>IF(AG$3=0,0,INDEX(Sheet1!RawDataCols,$C227,AG$5)*$R227)</f>
        <v>217.5</v>
      </c>
      <c r="AH227" s="3">
        <f>IF(AH$3=0,0,INDEX(Sheet1!RawDataCols,$C227,AH$5)*$R227)</f>
        <v>0</v>
      </c>
      <c r="AI227" s="3">
        <f>IF(AI$3=0,0,INDEX(Sheet1!RawDataCols,$C227,AI$5)*$R227)</f>
        <v>715.5</v>
      </c>
      <c r="AJ227" s="3">
        <f>IF(AJ$3=0,0,INDEX(Sheet1!RawDataCols,$C227,AJ$5)*$R227)</f>
        <v>345</v>
      </c>
      <c r="AK227" s="3">
        <f>IF(AK$3=0,0,INDEX(Sheet1!RawDataCols,$C227,AK$5)*$R227)</f>
        <v>0</v>
      </c>
      <c r="AL227" s="3">
        <f>IF(AL$3=0,0,INDEX(Sheet1!RawDataCols,$C227,AL$5)*$R227)</f>
        <v>149.5</v>
      </c>
      <c r="AM227" s="3">
        <f>IF(AM$3=0,0,INDEX(Sheet1!RawDataCols,$C227,AM$5)*$R227)</f>
        <v>72.5</v>
      </c>
      <c r="AN227" s="3">
        <f>IF(AN$3=0,0,INDEX(Sheet1!RawDataCols,$C227,AN$5)*$R227)</f>
        <v>72.5</v>
      </c>
      <c r="AO227" s="3">
        <f>IF(AO$3=0,0,INDEX(Sheet1!RawDataCols,$C227,AO$5)*$R227)</f>
        <v>492</v>
      </c>
      <c r="AP227" s="3">
        <f>IF(AP$3=0,0,INDEX(Sheet1!RawDataCols,$C227,AP$5)*$R227)</f>
        <v>306.5</v>
      </c>
      <c r="AQ227" s="3">
        <f>IF(AQ$3=0,0,INDEX(Sheet1!RawDataCols,$C227,AQ$5)*$R227)</f>
        <v>306.5</v>
      </c>
      <c r="AR227" s="3">
        <f>IF(AR$3=0,0,INDEX(Sheet1!RawDataCols,$C227,AR$5)*$R227)</f>
        <v>273</v>
      </c>
      <c r="AS227" s="3">
        <f>IF(AS$3=0,0,INDEX(Sheet1!RawDataCols,$C227,AS$5)*$R227)</f>
        <v>544</v>
      </c>
      <c r="AT227" s="3">
        <f>IF(AT$3=0,0,INDEX(Sheet1!RawDataCols,$C227,AT$5)*$R227)</f>
        <v>497.67</v>
      </c>
      <c r="AU227" s="3">
        <f>IF(AU$3=0,0,INDEX(Sheet1!RawDataCols,$C227,AU$5)*$R227)</f>
        <v>582</v>
      </c>
      <c r="AV227" s="3">
        <f>IF(AV$3=0,0,INDEX(Sheet1!RawDataCols,$C227,AV$5)*$R227)</f>
        <v>0</v>
      </c>
      <c r="AW227" s="3">
        <f>IF(AW$3=0,0,INDEX(Sheet1!RawDataCols,$C227,AW$5)*$R227)</f>
        <v>0</v>
      </c>
      <c r="AX227" s="3">
        <f>IF(AX$3=0,0,INDEX(Sheet1!RawDataCols,$C227,AX$5)*$R227)</f>
        <v>971</v>
      </c>
      <c r="AY227" s="3">
        <f>IF(AY$3=0,0,INDEX(Sheet1!RawDataCols,$C227,AY$5)*$R227)</f>
        <v>0</v>
      </c>
      <c r="AZ227" s="3">
        <f>IF(AZ$3=0,0,INDEX(Sheet1!RawDataCols,$C227,AZ$5)*$R227)</f>
        <v>0</v>
      </c>
      <c r="BA227" s="3">
        <f>IF(BA$3=0,0,INDEX(Sheet1!RawDataCols,$C227,BA$5)*$R227)</f>
        <v>1170</v>
      </c>
      <c r="BB227" s="3">
        <f>IF(BB$3=0,0,INDEX(Sheet1!RawDataCols,$C227,BB$5)*$R227)</f>
        <v>0</v>
      </c>
      <c r="BC227" s="3">
        <f>IF(BC$3=0,0,INDEX(Sheet1!RawDataCols,$C227,BC$5)*$R227)</f>
        <v>0</v>
      </c>
      <c r="BD227" s="3">
        <f>IF(BD$3=0,0,INDEX(Sheet1!RawDataCols,$C227,BD$5)*$R227)</f>
        <v>362.5</v>
      </c>
      <c r="BE227" s="3">
        <f>IF(BE$3=0,0,INDEX(Sheet1!RawDataCols,$C227,BE$5)*$R227)</f>
        <v>0</v>
      </c>
      <c r="BF227" s="3">
        <f>IF(BF$3=0,0,INDEX(Sheet1!RawDataCols,$C227,BF$5)*$R227)</f>
        <v>0</v>
      </c>
      <c r="BG227" s="179">
        <f>IF(BG$3=0,0,INDEX(Sheet1!RawDataCols,$C227,BG$5)*$R227)</f>
        <v>362.5</v>
      </c>
      <c r="BH227" s="33">
        <f t="shared" si="87"/>
        <v>2370.5</v>
      </c>
      <c r="BI227" s="33">
        <f t="shared" si="88"/>
        <v>876.67000000000007</v>
      </c>
      <c r="BJ227" s="33">
        <f t="shared" si="89"/>
        <v>5967.5</v>
      </c>
      <c r="BK227" s="3">
        <f>IF(BK$3=0,0,INDEX(Sheet1!RawDataCols,$C227,BK$5)*$R227)</f>
        <v>79.697271999999998</v>
      </c>
      <c r="BL227" s="3">
        <f>IF(BL$3=0,0,INDEX(Sheet1!RawDataCols,$C227,BL$5)*$R227)</f>
        <v>508.771818</v>
      </c>
      <c r="BM227" s="3">
        <f>IF(BM$3=0,0,INDEX(Sheet1!RawDataCols,$C227,BM$5)*$R227)</f>
        <v>75.618181000000007</v>
      </c>
      <c r="BN227" s="3">
        <f>IF(BN$3=0,0,INDEX(Sheet1!RawDataCols,$C227,BN$5)*$R227)</f>
        <v>0</v>
      </c>
      <c r="BO227" s="3">
        <f>IF(BO$3=0,0,INDEX(Sheet1!RawDataCols,$C227,BO$5)*$R227)</f>
        <v>0</v>
      </c>
      <c r="BP227" s="3">
        <f>IF(BP$3=0,0,INDEX(Sheet1!RawDataCols,$C227,BP$5)*$R227)</f>
        <v>3479.49</v>
      </c>
      <c r="BQ227" s="3">
        <f t="shared" si="90"/>
        <v>885</v>
      </c>
      <c r="BR227" s="3">
        <f t="shared" si="91"/>
        <v>562.5</v>
      </c>
      <c r="BS227" s="3">
        <f t="shared" si="92"/>
        <v>923</v>
      </c>
      <c r="BT227" s="3">
        <f t="shared" si="93"/>
        <v>923</v>
      </c>
      <c r="BU227" s="3" t="str">
        <f>INDEX(Sheet1!$BS$2:$BS$1000,MATCH($A227,Sheet1!$A$2:$A$1000,0))</f>
        <v>04</v>
      </c>
      <c r="BV227" s="3">
        <f>INDEX(Sheet1!$BT$2:$BT$1000,MATCH($A227,Sheet1!$A$2:$A$1000,0))</f>
        <v>923</v>
      </c>
    </row>
    <row r="228" spans="1:74" x14ac:dyDescent="0.2">
      <c r="A228" s="248" t="s">
        <v>813</v>
      </c>
      <c r="B228" s="3">
        <f>MATCH($A228,Sheet1!ACCOUNTNO,0)</f>
        <v>32</v>
      </c>
      <c r="C228" s="3">
        <f t="shared" si="84"/>
        <v>32</v>
      </c>
      <c r="D228" s="3" t="str">
        <f>IF(D$3=0,0,INDEX(Sheet1!RawDataCols,$C228,D$5))</f>
        <v>14140D10</v>
      </c>
      <c r="E228" s="3" t="str">
        <f>IF(E$3=0,0,INDEX(Sheet1!RawDataCols,$C228,E$5))</f>
        <v xml:space="preserve">14140          </v>
      </c>
      <c r="F228" s="3" t="str">
        <f>IF(F$3=0,0,INDEX(Sheet1!RawDataCols,$C228,F$5))</f>
        <v xml:space="preserve">D10            </v>
      </c>
      <c r="G228" s="3" t="str">
        <f>IF(G$3=0,0,INDEX(Sheet1!RawDataCols,$C228,G$5))</f>
        <v xml:space="preserve">               </v>
      </c>
      <c r="H228" s="3" t="str">
        <f>IF(H$3=0,0,INDEX(Sheet1!RawDataCols,$C228,H$5))</f>
        <v xml:space="preserve">               </v>
      </c>
      <c r="I228" s="3" t="str">
        <f>IF(I$3=0,0,INDEX(Sheet1!RawDataCols,$C228,I$5))</f>
        <v xml:space="preserve">               </v>
      </c>
      <c r="J228" s="3" t="str">
        <f>IF(J$3=0,0,INDEX(Sheet1!RawDataCols,$C228,J$5))</f>
        <v xml:space="preserve">               </v>
      </c>
      <c r="K228" s="3" t="str">
        <f>IF(K$3=0,0,INDEX(Sheet1!RawDataCols,$C228,K$5))</f>
        <v xml:space="preserve">               </v>
      </c>
      <c r="L228" s="3" t="str">
        <f>IF(L$3=0,0,INDEX(Sheet1!RawDataCols,$C228,L$5))</f>
        <v xml:space="preserve">               </v>
      </c>
      <c r="M228" s="3" t="str">
        <f>IF(M$3=0,0,INDEX(Sheet1!RawDataCols,$C228,M$5))</f>
        <v xml:space="preserve">F012  </v>
      </c>
      <c r="N228" s="3" t="str">
        <f>IF(N$3=0,0,INDEX(Sheet1!RawDataCols,$C228,N$5))</f>
        <v>Agency Commissions-Clique Mag</v>
      </c>
      <c r="O228" s="3">
        <f>INDEX(Sheet1!RawDataCols,$C228,O$5)</f>
        <v>9</v>
      </c>
      <c r="P228" s="3" t="str">
        <f>INDEX(Sheet1!RawDataCols,$C228,P$5)</f>
        <v>Cost of Sales</v>
      </c>
      <c r="Q228" s="3" t="str">
        <f>IF(Q$3=0,0,INDEX(Sheet1!RawDataCols,$C228,Q$5))</f>
        <v>I</v>
      </c>
      <c r="R228" s="3">
        <f t="shared" si="85"/>
        <v>1</v>
      </c>
      <c r="S228" s="3">
        <f t="shared" si="86"/>
        <v>-1</v>
      </c>
      <c r="T228" s="3">
        <f>IF(T$3=0,0,INDEX(Sheet1!RawDataCols,$C228,T$5)*$R228)</f>
        <v>0</v>
      </c>
      <c r="U228" s="3">
        <f>IF(U$3=0,0,INDEX(Sheet1!RawDataCols,$C228,U$5)*$R228)</f>
        <v>0</v>
      </c>
      <c r="V228" s="3">
        <f>IF(V$3=0,0,INDEX(Sheet1!RawDataCols,$C228,V$5)*$R228)</f>
        <v>0</v>
      </c>
      <c r="W228" s="3">
        <f>IF(W$3=0,0,INDEX(Sheet1!RawDataCols,$C228,W$5)*$R228)</f>
        <v>0</v>
      </c>
      <c r="X228" s="3">
        <f>IF(X$3=0,0,INDEX(Sheet1!RawDataCols,$C228,X$5)*$R228)</f>
        <v>0</v>
      </c>
      <c r="Y228" s="3">
        <f>IF(Y$3=0,0,INDEX(Sheet1!RawDataCols,$C228,Y$5)*$R228)</f>
        <v>0</v>
      </c>
      <c r="Z228" s="3">
        <f>IF(Z$3=0,0,INDEX(Sheet1!RawDataCols,$C228,Z$5)*$R228)</f>
        <v>0</v>
      </c>
      <c r="AA228" s="3">
        <f>IF(AA$3=0,0,INDEX(Sheet1!RawDataCols,$C228,AA$5)*$R228)</f>
        <v>0</v>
      </c>
      <c r="AB228" s="3">
        <f>IF(AB$3=0,0,INDEX(Sheet1!RawDataCols,$C228,AB$5)*$R228)</f>
        <v>0</v>
      </c>
      <c r="AC228" s="3">
        <f>IF(AC$3=0,0,INDEX(Sheet1!RawDataCols,$C228,AC$5)*$R228)</f>
        <v>0</v>
      </c>
      <c r="AD228" s="3">
        <f>IF(AD$3=0,0,INDEX(Sheet1!RawDataCols,$C228,AD$5)*$R228)</f>
        <v>0</v>
      </c>
      <c r="AE228" s="3">
        <f>IF(AE$3=0,0,INDEX(Sheet1!RawDataCols,$C228,AE$5)*$R228)</f>
        <v>0</v>
      </c>
      <c r="AF228" s="3">
        <f>IF(AF$3=0,0,INDEX(Sheet1!RawDataCols,$C228,AF$5)*$R228)</f>
        <v>0</v>
      </c>
      <c r="AG228" s="3">
        <f>IF(AG$3=0,0,INDEX(Sheet1!RawDataCols,$C228,AG$5)*$R228)</f>
        <v>0</v>
      </c>
      <c r="AH228" s="3">
        <f>IF(AH$3=0,0,INDEX(Sheet1!RawDataCols,$C228,AH$5)*$R228)</f>
        <v>0</v>
      </c>
      <c r="AI228" s="3">
        <f>IF(AI$3=0,0,INDEX(Sheet1!RawDataCols,$C228,AI$5)*$R228)</f>
        <v>0</v>
      </c>
      <c r="AJ228" s="3">
        <f>IF(AJ$3=0,0,INDEX(Sheet1!RawDataCols,$C228,AJ$5)*$R228)</f>
        <v>0</v>
      </c>
      <c r="AK228" s="3">
        <f>IF(AK$3=0,0,INDEX(Sheet1!RawDataCols,$C228,AK$5)*$R228)</f>
        <v>0</v>
      </c>
      <c r="AL228" s="3">
        <f>IF(AL$3=0,0,INDEX(Sheet1!RawDataCols,$C228,AL$5)*$R228)</f>
        <v>0</v>
      </c>
      <c r="AM228" s="3">
        <f>IF(AM$3=0,0,INDEX(Sheet1!RawDataCols,$C228,AM$5)*$R228)</f>
        <v>0</v>
      </c>
      <c r="AN228" s="3">
        <f>IF(AN$3=0,0,INDEX(Sheet1!RawDataCols,$C228,AN$5)*$R228)</f>
        <v>0</v>
      </c>
      <c r="AO228" s="3">
        <f>IF(AO$3=0,0,INDEX(Sheet1!RawDataCols,$C228,AO$5)*$R228)</f>
        <v>0</v>
      </c>
      <c r="AP228" s="3">
        <f>IF(AP$3=0,0,INDEX(Sheet1!RawDataCols,$C228,AP$5)*$R228)</f>
        <v>0</v>
      </c>
      <c r="AQ228" s="3">
        <f>IF(AQ$3=0,0,INDEX(Sheet1!RawDataCols,$C228,AQ$5)*$R228)</f>
        <v>0</v>
      </c>
      <c r="AR228" s="3">
        <f>IF(AR$3=0,0,INDEX(Sheet1!RawDataCols,$C228,AR$5)*$R228)</f>
        <v>0</v>
      </c>
      <c r="AS228" s="3">
        <f>IF(AS$3=0,0,INDEX(Sheet1!RawDataCols,$C228,AS$5)*$R228)</f>
        <v>0</v>
      </c>
      <c r="AT228" s="3">
        <f>IF(AT$3=0,0,INDEX(Sheet1!RawDataCols,$C228,AT$5)*$R228)</f>
        <v>0</v>
      </c>
      <c r="AU228" s="3">
        <f>IF(AU$3=0,0,INDEX(Sheet1!RawDataCols,$C228,AU$5)*$R228)</f>
        <v>0</v>
      </c>
      <c r="AV228" s="3">
        <f>IF(AV$3=0,0,INDEX(Sheet1!RawDataCols,$C228,AV$5)*$R228)</f>
        <v>0</v>
      </c>
      <c r="AW228" s="3">
        <f>IF(AW$3=0,0,INDEX(Sheet1!RawDataCols,$C228,AW$5)*$R228)</f>
        <v>0</v>
      </c>
      <c r="AX228" s="3">
        <f>IF(AX$3=0,0,INDEX(Sheet1!RawDataCols,$C228,AX$5)*$R228)</f>
        <v>0</v>
      </c>
      <c r="AY228" s="3">
        <f>IF(AY$3=0,0,INDEX(Sheet1!RawDataCols,$C228,AY$5)*$R228)</f>
        <v>0</v>
      </c>
      <c r="AZ228" s="3">
        <f>IF(AZ$3=0,0,INDEX(Sheet1!RawDataCols,$C228,AZ$5)*$R228)</f>
        <v>0</v>
      </c>
      <c r="BA228" s="3">
        <f>IF(BA$3=0,0,INDEX(Sheet1!RawDataCols,$C228,BA$5)*$R228)</f>
        <v>0</v>
      </c>
      <c r="BB228" s="3">
        <f>IF(BB$3=0,0,INDEX(Sheet1!RawDataCols,$C228,BB$5)*$R228)</f>
        <v>0</v>
      </c>
      <c r="BC228" s="3">
        <f>IF(BC$3=0,0,INDEX(Sheet1!RawDataCols,$C228,BC$5)*$R228)</f>
        <v>0</v>
      </c>
      <c r="BD228" s="3">
        <f>IF(BD$3=0,0,INDEX(Sheet1!RawDataCols,$C228,BD$5)*$R228)</f>
        <v>0</v>
      </c>
      <c r="BE228" s="3">
        <f>IF(BE$3=0,0,INDEX(Sheet1!RawDataCols,$C228,BE$5)*$R228)</f>
        <v>0</v>
      </c>
      <c r="BF228" s="3">
        <f>IF(BF$3=0,0,INDEX(Sheet1!RawDataCols,$C228,BF$5)*$R228)</f>
        <v>0</v>
      </c>
      <c r="BG228" s="179">
        <f>IF(BG$3=0,0,INDEX(Sheet1!RawDataCols,$C228,BG$5)*$R228)</f>
        <v>0</v>
      </c>
      <c r="BH228" s="33">
        <f t="shared" si="87"/>
        <v>0</v>
      </c>
      <c r="BI228" s="33">
        <f t="shared" si="88"/>
        <v>0</v>
      </c>
      <c r="BJ228" s="33">
        <f t="shared" si="89"/>
        <v>0</v>
      </c>
      <c r="BK228" s="3">
        <f>IF(BK$3=0,0,INDEX(Sheet1!RawDataCols,$C228,BK$5)*$R228)</f>
        <v>0</v>
      </c>
      <c r="BL228" s="3">
        <f>IF(BL$3=0,0,INDEX(Sheet1!RawDataCols,$C228,BL$5)*$R228)</f>
        <v>101.818181</v>
      </c>
      <c r="BM228" s="3">
        <f>IF(BM$3=0,0,INDEX(Sheet1!RawDataCols,$C228,BM$5)*$R228)</f>
        <v>0</v>
      </c>
      <c r="BN228" s="3">
        <f>IF(BN$3=0,0,INDEX(Sheet1!RawDataCols,$C228,BN$5)*$R228)</f>
        <v>0</v>
      </c>
      <c r="BO228" s="3">
        <f>IF(BO$3=0,0,INDEX(Sheet1!RawDataCols,$C228,BO$5)*$R228)</f>
        <v>0</v>
      </c>
      <c r="BP228" s="3">
        <f>IF(BP$3=0,0,INDEX(Sheet1!RawDataCols,$C228,BP$5)*$R228)</f>
        <v>1120</v>
      </c>
      <c r="BQ228" s="3">
        <f t="shared" si="90"/>
        <v>0</v>
      </c>
      <c r="BR228" s="3">
        <f t="shared" si="91"/>
        <v>0</v>
      </c>
      <c r="BS228" s="3">
        <f t="shared" si="92"/>
        <v>0</v>
      </c>
      <c r="BT228" s="3">
        <f t="shared" si="93"/>
        <v>0</v>
      </c>
      <c r="BU228" s="3" t="str">
        <f>INDEX(Sheet1!$BS$2:$BS$1000,MATCH($A228,Sheet1!$A$2:$A$1000,0))</f>
        <v>04</v>
      </c>
      <c r="BV228" s="3">
        <f>INDEX(Sheet1!$BT$2:$BT$1000,MATCH($A228,Sheet1!$A$2:$A$1000,0))</f>
        <v>0</v>
      </c>
    </row>
    <row r="229" spans="1:74" x14ac:dyDescent="0.2">
      <c r="A229" s="248" t="s">
        <v>814</v>
      </c>
      <c r="B229" s="3">
        <f>MATCH($A229,Sheet1!ACCOUNTNO,0)</f>
        <v>38</v>
      </c>
      <c r="C229" s="3">
        <f t="shared" si="84"/>
        <v>38</v>
      </c>
      <c r="D229" s="3" t="str">
        <f>IF(D$3=0,0,INDEX(Sheet1!RawDataCols,$C229,D$5))</f>
        <v>14160D10</v>
      </c>
      <c r="E229" s="3" t="str">
        <f>IF(E$3=0,0,INDEX(Sheet1!RawDataCols,$C229,E$5))</f>
        <v xml:space="preserve">14160          </v>
      </c>
      <c r="F229" s="3" t="str">
        <f>IF(F$3=0,0,INDEX(Sheet1!RawDataCols,$C229,F$5))</f>
        <v xml:space="preserve">D10            </v>
      </c>
      <c r="G229" s="3" t="str">
        <f>IF(G$3=0,0,INDEX(Sheet1!RawDataCols,$C229,G$5))</f>
        <v xml:space="preserve">               </v>
      </c>
      <c r="H229" s="3" t="str">
        <f>IF(H$3=0,0,INDEX(Sheet1!RawDataCols,$C229,H$5))</f>
        <v xml:space="preserve">               </v>
      </c>
      <c r="I229" s="3" t="str">
        <f>IF(I$3=0,0,INDEX(Sheet1!RawDataCols,$C229,I$5))</f>
        <v xml:space="preserve">               </v>
      </c>
      <c r="J229" s="3" t="str">
        <f>IF(J$3=0,0,INDEX(Sheet1!RawDataCols,$C229,J$5))</f>
        <v xml:space="preserve">               </v>
      </c>
      <c r="K229" s="3" t="str">
        <f>IF(K$3=0,0,INDEX(Sheet1!RawDataCols,$C229,K$5))</f>
        <v xml:space="preserve">               </v>
      </c>
      <c r="L229" s="3" t="str">
        <f>IF(L$3=0,0,INDEX(Sheet1!RawDataCols,$C229,L$5))</f>
        <v xml:space="preserve">               </v>
      </c>
      <c r="M229" s="3" t="str">
        <f>IF(M$3=0,0,INDEX(Sheet1!RawDataCols,$C229,M$5))</f>
        <v xml:space="preserve">F012  </v>
      </c>
      <c r="N229" s="3" t="str">
        <f>IF(N$3=0,0,INDEX(Sheet1!RawDataCols,$C229,N$5))</f>
        <v>Contributors - Journalist-Clique Mag</v>
      </c>
      <c r="O229" s="3">
        <f>INDEX(Sheet1!RawDataCols,$C229,O$5)</f>
        <v>9</v>
      </c>
      <c r="P229" s="3" t="str">
        <f>INDEX(Sheet1!RawDataCols,$C229,P$5)</f>
        <v>Cost of Sales</v>
      </c>
      <c r="Q229" s="3" t="str">
        <f>IF(Q$3=0,0,INDEX(Sheet1!RawDataCols,$C229,Q$5))</f>
        <v>I</v>
      </c>
      <c r="R229" s="3">
        <f t="shared" si="85"/>
        <v>1</v>
      </c>
      <c r="S229" s="3">
        <f t="shared" si="86"/>
        <v>-1</v>
      </c>
      <c r="T229" s="3">
        <f>IF(T$3=0,0,INDEX(Sheet1!RawDataCols,$C229,T$5)*$R229)</f>
        <v>0</v>
      </c>
      <c r="U229" s="3">
        <f>IF(U$3=0,0,INDEX(Sheet1!RawDataCols,$C229,U$5)*$R229)</f>
        <v>0</v>
      </c>
      <c r="V229" s="3">
        <f>IF(V$3=0,0,INDEX(Sheet1!RawDataCols,$C229,V$5)*$R229)</f>
        <v>0</v>
      </c>
      <c r="W229" s="3">
        <f>IF(W$3=0,0,INDEX(Sheet1!RawDataCols,$C229,W$5)*$R229)</f>
        <v>0</v>
      </c>
      <c r="X229" s="3">
        <f>IF(X$3=0,0,INDEX(Sheet1!RawDataCols,$C229,X$5)*$R229)</f>
        <v>0</v>
      </c>
      <c r="Y229" s="3">
        <f>IF(Y$3=0,0,INDEX(Sheet1!RawDataCols,$C229,Y$5)*$R229)</f>
        <v>0</v>
      </c>
      <c r="Z229" s="3">
        <f>IF(Z$3=0,0,INDEX(Sheet1!RawDataCols,$C229,Z$5)*$R229)</f>
        <v>0</v>
      </c>
      <c r="AA229" s="3">
        <f>IF(AA$3=0,0,INDEX(Sheet1!RawDataCols,$C229,AA$5)*$R229)</f>
        <v>0</v>
      </c>
      <c r="AB229" s="3">
        <f>IF(AB$3=0,0,INDEX(Sheet1!RawDataCols,$C229,AB$5)*$R229)</f>
        <v>0</v>
      </c>
      <c r="AC229" s="3">
        <f>IF(AC$3=0,0,INDEX(Sheet1!RawDataCols,$C229,AC$5)*$R229)</f>
        <v>0</v>
      </c>
      <c r="AD229" s="3">
        <f>IF(AD$3=0,0,INDEX(Sheet1!RawDataCols,$C229,AD$5)*$R229)</f>
        <v>0</v>
      </c>
      <c r="AE229" s="3">
        <f>IF(AE$3=0,0,INDEX(Sheet1!RawDataCols,$C229,AE$5)*$R229)</f>
        <v>0</v>
      </c>
      <c r="AF229" s="3">
        <f>IF(AF$3=0,0,INDEX(Sheet1!RawDataCols,$C229,AF$5)*$R229)</f>
        <v>0</v>
      </c>
      <c r="AG229" s="3">
        <f>IF(AG$3=0,0,INDEX(Sheet1!RawDataCols,$C229,AG$5)*$R229)</f>
        <v>0</v>
      </c>
      <c r="AH229" s="3">
        <f>IF(AH$3=0,0,INDEX(Sheet1!RawDataCols,$C229,AH$5)*$R229)</f>
        <v>0</v>
      </c>
      <c r="AI229" s="3">
        <f>IF(AI$3=0,0,INDEX(Sheet1!RawDataCols,$C229,AI$5)*$R229)</f>
        <v>0</v>
      </c>
      <c r="AJ229" s="3">
        <f>IF(AJ$3=0,0,INDEX(Sheet1!RawDataCols,$C229,AJ$5)*$R229)</f>
        <v>0</v>
      </c>
      <c r="AK229" s="3">
        <f>IF(AK$3=0,0,INDEX(Sheet1!RawDataCols,$C229,AK$5)*$R229)</f>
        <v>0</v>
      </c>
      <c r="AL229" s="3">
        <f>IF(AL$3=0,0,INDEX(Sheet1!RawDataCols,$C229,AL$5)*$R229)</f>
        <v>0</v>
      </c>
      <c r="AM229" s="3">
        <f>IF(AM$3=0,0,INDEX(Sheet1!RawDataCols,$C229,AM$5)*$R229)</f>
        <v>0</v>
      </c>
      <c r="AN229" s="3">
        <f>IF(AN$3=0,0,INDEX(Sheet1!RawDataCols,$C229,AN$5)*$R229)</f>
        <v>0</v>
      </c>
      <c r="AO229" s="3">
        <f>IF(AO$3=0,0,INDEX(Sheet1!RawDataCols,$C229,AO$5)*$R229)</f>
        <v>0</v>
      </c>
      <c r="AP229" s="3">
        <f>IF(AP$3=0,0,INDEX(Sheet1!RawDataCols,$C229,AP$5)*$R229)</f>
        <v>0</v>
      </c>
      <c r="AQ229" s="3">
        <f>IF(AQ$3=0,0,INDEX(Sheet1!RawDataCols,$C229,AQ$5)*$R229)</f>
        <v>0</v>
      </c>
      <c r="AR229" s="3">
        <f>IF(AR$3=0,0,INDEX(Sheet1!RawDataCols,$C229,AR$5)*$R229)</f>
        <v>0</v>
      </c>
      <c r="AS229" s="3">
        <f>IF(AS$3=0,0,INDEX(Sheet1!RawDataCols,$C229,AS$5)*$R229)</f>
        <v>0</v>
      </c>
      <c r="AT229" s="3">
        <f>IF(AT$3=0,0,INDEX(Sheet1!RawDataCols,$C229,AT$5)*$R229)</f>
        <v>0</v>
      </c>
      <c r="AU229" s="3">
        <f>IF(AU$3=0,0,INDEX(Sheet1!RawDataCols,$C229,AU$5)*$R229)</f>
        <v>0</v>
      </c>
      <c r="AV229" s="3">
        <f>IF(AV$3=0,0,INDEX(Sheet1!RawDataCols,$C229,AV$5)*$R229)</f>
        <v>0</v>
      </c>
      <c r="AW229" s="3">
        <f>IF(AW$3=0,0,INDEX(Sheet1!RawDataCols,$C229,AW$5)*$R229)</f>
        <v>0</v>
      </c>
      <c r="AX229" s="3">
        <f>IF(AX$3=0,0,INDEX(Sheet1!RawDataCols,$C229,AX$5)*$R229)</f>
        <v>0</v>
      </c>
      <c r="AY229" s="3">
        <f>IF(AY$3=0,0,INDEX(Sheet1!RawDataCols,$C229,AY$5)*$R229)</f>
        <v>0</v>
      </c>
      <c r="AZ229" s="3">
        <f>IF(AZ$3=0,0,INDEX(Sheet1!RawDataCols,$C229,AZ$5)*$R229)</f>
        <v>0</v>
      </c>
      <c r="BA229" s="3">
        <f>IF(BA$3=0,0,INDEX(Sheet1!RawDataCols,$C229,BA$5)*$R229)</f>
        <v>0</v>
      </c>
      <c r="BB229" s="3">
        <f>IF(BB$3=0,0,INDEX(Sheet1!RawDataCols,$C229,BB$5)*$R229)</f>
        <v>0</v>
      </c>
      <c r="BC229" s="3">
        <f>IF(BC$3=0,0,INDEX(Sheet1!RawDataCols,$C229,BC$5)*$R229)</f>
        <v>0</v>
      </c>
      <c r="BD229" s="3">
        <f>IF(BD$3=0,0,INDEX(Sheet1!RawDataCols,$C229,BD$5)*$R229)</f>
        <v>0</v>
      </c>
      <c r="BE229" s="3">
        <f>IF(BE$3=0,0,INDEX(Sheet1!RawDataCols,$C229,BE$5)*$R229)</f>
        <v>0</v>
      </c>
      <c r="BF229" s="3">
        <f>IF(BF$3=0,0,INDEX(Sheet1!RawDataCols,$C229,BF$5)*$R229)</f>
        <v>0</v>
      </c>
      <c r="BG229" s="179">
        <f>IF(BG$3=0,0,INDEX(Sheet1!RawDataCols,$C229,BG$5)*$R229)</f>
        <v>0</v>
      </c>
      <c r="BH229" s="33">
        <f t="shared" si="87"/>
        <v>0</v>
      </c>
      <c r="BI229" s="33">
        <f t="shared" si="88"/>
        <v>0</v>
      </c>
      <c r="BJ229" s="33">
        <f t="shared" si="89"/>
        <v>0</v>
      </c>
      <c r="BK229" s="3">
        <f>IF(BK$3=0,0,INDEX(Sheet1!RawDataCols,$C229,BK$5)*$R229)</f>
        <v>0</v>
      </c>
      <c r="BL229" s="3">
        <f>IF(BL$3=0,0,INDEX(Sheet1!RawDataCols,$C229,BL$5)*$R229)</f>
        <v>331.81818099999998</v>
      </c>
      <c r="BM229" s="3">
        <f>IF(BM$3=0,0,INDEX(Sheet1!RawDataCols,$C229,BM$5)*$R229)</f>
        <v>0</v>
      </c>
      <c r="BN229" s="3">
        <f>IF(BN$3=0,0,INDEX(Sheet1!RawDataCols,$C229,BN$5)*$R229)</f>
        <v>0</v>
      </c>
      <c r="BO229" s="3">
        <f>IF(BO$3=0,0,INDEX(Sheet1!RawDataCols,$C229,BO$5)*$R229)</f>
        <v>0</v>
      </c>
      <c r="BP229" s="3">
        <f>IF(BP$3=0,0,INDEX(Sheet1!RawDataCols,$C229,BP$5)*$R229)</f>
        <v>3650</v>
      </c>
      <c r="BQ229" s="3">
        <f t="shared" si="90"/>
        <v>0</v>
      </c>
      <c r="BR229" s="3">
        <f t="shared" si="91"/>
        <v>0</v>
      </c>
      <c r="BS229" s="3">
        <f t="shared" si="92"/>
        <v>0</v>
      </c>
      <c r="BT229" s="3">
        <f t="shared" si="93"/>
        <v>0</v>
      </c>
      <c r="BU229" s="3" t="str">
        <f>INDEX(Sheet1!$BS$2:$BS$1000,MATCH($A229,Sheet1!$A$2:$A$1000,0))</f>
        <v>04</v>
      </c>
      <c r="BV229" s="3">
        <f>INDEX(Sheet1!$BT$2:$BT$1000,MATCH($A229,Sheet1!$A$2:$A$1000,0))</f>
        <v>0</v>
      </c>
    </row>
    <row r="230" spans="1:74" x14ac:dyDescent="0.2">
      <c r="A230" s="248" t="s">
        <v>708</v>
      </c>
      <c r="B230" s="3">
        <f>MATCH($A230,Sheet1!ACCOUNTNO,0)</f>
        <v>45</v>
      </c>
      <c r="C230" s="3">
        <f t="shared" si="84"/>
        <v>45</v>
      </c>
      <c r="D230" s="3" t="str">
        <f>IF(D$3=0,0,INDEX(Sheet1!RawDataCols,$C230,D$5))</f>
        <v>14180D06</v>
      </c>
      <c r="E230" s="3" t="str">
        <f>IF(E$3=0,0,INDEX(Sheet1!RawDataCols,$C230,E$5))</f>
        <v xml:space="preserve">14180          </v>
      </c>
      <c r="F230" s="3" t="str">
        <f>IF(F$3=0,0,INDEX(Sheet1!RawDataCols,$C230,F$5))</f>
        <v xml:space="preserve">D06            </v>
      </c>
      <c r="G230" s="3" t="str">
        <f>IF(G$3=0,0,INDEX(Sheet1!RawDataCols,$C230,G$5))</f>
        <v xml:space="preserve">               </v>
      </c>
      <c r="H230" s="3" t="str">
        <f>IF(H$3=0,0,INDEX(Sheet1!RawDataCols,$C230,H$5))</f>
        <v xml:space="preserve">               </v>
      </c>
      <c r="I230" s="3" t="str">
        <f>IF(I$3=0,0,INDEX(Sheet1!RawDataCols,$C230,I$5))</f>
        <v xml:space="preserve">               </v>
      </c>
      <c r="J230" s="3" t="str">
        <f>IF(J$3=0,0,INDEX(Sheet1!RawDataCols,$C230,J$5))</f>
        <v xml:space="preserve">               </v>
      </c>
      <c r="K230" s="3" t="str">
        <f>IF(K$3=0,0,INDEX(Sheet1!RawDataCols,$C230,K$5))</f>
        <v xml:space="preserve">               </v>
      </c>
      <c r="L230" s="3" t="str">
        <f>IF(L$3=0,0,INDEX(Sheet1!RawDataCols,$C230,L$5))</f>
        <v xml:space="preserve">               </v>
      </c>
      <c r="M230" s="3" t="str">
        <f>IF(M$3=0,0,INDEX(Sheet1!RawDataCols,$C230,M$5))</f>
        <v xml:space="preserve">F012  </v>
      </c>
      <c r="N230" s="3" t="str">
        <f>IF(N$3=0,0,INDEX(Sheet1!RawDataCols,$C230,N$5))</f>
        <v>Distribution - Courier-Foodland</v>
      </c>
      <c r="O230" s="3">
        <f>INDEX(Sheet1!RawDataCols,$C230,O$5)</f>
        <v>9</v>
      </c>
      <c r="P230" s="3" t="str">
        <f>INDEX(Sheet1!RawDataCols,$C230,P$5)</f>
        <v>Cost of Sales</v>
      </c>
      <c r="Q230" s="3" t="str">
        <f>IF(Q$3=0,0,INDEX(Sheet1!RawDataCols,$C230,Q$5))</f>
        <v>I</v>
      </c>
      <c r="R230" s="3">
        <f t="shared" si="85"/>
        <v>1</v>
      </c>
      <c r="S230" s="3">
        <f t="shared" si="86"/>
        <v>-1</v>
      </c>
      <c r="T230" s="3">
        <f>IF(T$3=0,0,INDEX(Sheet1!RawDataCols,$C230,T$5)*$R230)</f>
        <v>0</v>
      </c>
      <c r="U230" s="3">
        <f>IF(U$3=0,0,INDEX(Sheet1!RawDataCols,$C230,U$5)*$R230)</f>
        <v>0</v>
      </c>
      <c r="V230" s="3">
        <f>IF(V$3=0,0,INDEX(Sheet1!RawDataCols,$C230,V$5)*$R230)</f>
        <v>0</v>
      </c>
      <c r="W230" s="3">
        <f>IF(W$3=0,0,INDEX(Sheet1!RawDataCols,$C230,W$5)*$R230)</f>
        <v>0</v>
      </c>
      <c r="X230" s="3">
        <f>IF(X$3=0,0,INDEX(Sheet1!RawDataCols,$C230,X$5)*$R230)</f>
        <v>0</v>
      </c>
      <c r="Y230" s="3">
        <f>IF(Y$3=0,0,INDEX(Sheet1!RawDataCols,$C230,Y$5)*$R230)</f>
        <v>0</v>
      </c>
      <c r="Z230" s="3">
        <f>IF(Z$3=0,0,INDEX(Sheet1!RawDataCols,$C230,Z$5)*$R230)</f>
        <v>0</v>
      </c>
      <c r="AA230" s="3">
        <f>IF(AA$3=0,0,INDEX(Sheet1!RawDataCols,$C230,AA$5)*$R230)</f>
        <v>0</v>
      </c>
      <c r="AB230" s="3">
        <f>IF(AB$3=0,0,INDEX(Sheet1!RawDataCols,$C230,AB$5)*$R230)</f>
        <v>0</v>
      </c>
      <c r="AC230" s="3">
        <f>IF(AC$3=0,0,INDEX(Sheet1!RawDataCols,$C230,AC$5)*$R230)</f>
        <v>0</v>
      </c>
      <c r="AD230" s="3">
        <f>IF(AD$3=0,0,INDEX(Sheet1!RawDataCols,$C230,AD$5)*$R230)</f>
        <v>0</v>
      </c>
      <c r="AE230" s="3">
        <f>IF(AE$3=0,0,INDEX(Sheet1!RawDataCols,$C230,AE$5)*$R230)</f>
        <v>0</v>
      </c>
      <c r="AF230" s="3">
        <f>IF(AF$3=0,0,INDEX(Sheet1!RawDataCols,$C230,AF$5)*$R230)</f>
        <v>0</v>
      </c>
      <c r="AG230" s="3">
        <f>IF(AG$3=0,0,INDEX(Sheet1!RawDataCols,$C230,AG$5)*$R230)</f>
        <v>0</v>
      </c>
      <c r="AH230" s="3">
        <f>IF(AH$3=0,0,INDEX(Sheet1!RawDataCols,$C230,AH$5)*$R230)</f>
        <v>0</v>
      </c>
      <c r="AI230" s="3">
        <f>IF(AI$3=0,0,INDEX(Sheet1!RawDataCols,$C230,AI$5)*$R230)</f>
        <v>0</v>
      </c>
      <c r="AJ230" s="3">
        <f>IF(AJ$3=0,0,INDEX(Sheet1!RawDataCols,$C230,AJ$5)*$R230)</f>
        <v>0</v>
      </c>
      <c r="AK230" s="3">
        <f>IF(AK$3=0,0,INDEX(Sheet1!RawDataCols,$C230,AK$5)*$R230)</f>
        <v>0</v>
      </c>
      <c r="AL230" s="3">
        <f>IF(AL$3=0,0,INDEX(Sheet1!RawDataCols,$C230,AL$5)*$R230)</f>
        <v>0</v>
      </c>
      <c r="AM230" s="3">
        <f>IF(AM$3=0,0,INDEX(Sheet1!RawDataCols,$C230,AM$5)*$R230)</f>
        <v>0</v>
      </c>
      <c r="AN230" s="3">
        <f>IF(AN$3=0,0,INDEX(Sheet1!RawDataCols,$C230,AN$5)*$R230)</f>
        <v>0</v>
      </c>
      <c r="AO230" s="3">
        <f>IF(AO$3=0,0,INDEX(Sheet1!RawDataCols,$C230,AO$5)*$R230)</f>
        <v>0</v>
      </c>
      <c r="AP230" s="3">
        <f>IF(AP$3=0,0,INDEX(Sheet1!RawDataCols,$C230,AP$5)*$R230)</f>
        <v>0</v>
      </c>
      <c r="AQ230" s="3">
        <f>IF(AQ$3=0,0,INDEX(Sheet1!RawDataCols,$C230,AQ$5)*$R230)</f>
        <v>0</v>
      </c>
      <c r="AR230" s="3">
        <f>IF(AR$3=0,0,INDEX(Sheet1!RawDataCols,$C230,AR$5)*$R230)</f>
        <v>0</v>
      </c>
      <c r="AS230" s="3">
        <f>IF(AS$3=0,0,INDEX(Sheet1!RawDataCols,$C230,AS$5)*$R230)</f>
        <v>0</v>
      </c>
      <c r="AT230" s="3">
        <f>IF(AT$3=0,0,INDEX(Sheet1!RawDataCols,$C230,AT$5)*$R230)</f>
        <v>0</v>
      </c>
      <c r="AU230" s="3">
        <f>IF(AU$3=0,0,INDEX(Sheet1!RawDataCols,$C230,AU$5)*$R230)</f>
        <v>0</v>
      </c>
      <c r="AV230" s="3">
        <f>IF(AV$3=0,0,INDEX(Sheet1!RawDataCols,$C230,AV$5)*$R230)</f>
        <v>0</v>
      </c>
      <c r="AW230" s="3">
        <f>IF(AW$3=0,0,INDEX(Sheet1!RawDataCols,$C230,AW$5)*$R230)</f>
        <v>0</v>
      </c>
      <c r="AX230" s="3">
        <f>IF(AX$3=0,0,INDEX(Sheet1!RawDataCols,$C230,AX$5)*$R230)</f>
        <v>0</v>
      </c>
      <c r="AY230" s="3">
        <f>IF(AY$3=0,0,INDEX(Sheet1!RawDataCols,$C230,AY$5)*$R230)</f>
        <v>0</v>
      </c>
      <c r="AZ230" s="3">
        <f>IF(AZ$3=0,0,INDEX(Sheet1!RawDataCols,$C230,AZ$5)*$R230)</f>
        <v>0</v>
      </c>
      <c r="BA230" s="3">
        <f>IF(BA$3=0,0,INDEX(Sheet1!RawDataCols,$C230,BA$5)*$R230)</f>
        <v>0</v>
      </c>
      <c r="BB230" s="3">
        <f>IF(BB$3=0,0,INDEX(Sheet1!RawDataCols,$C230,BB$5)*$R230)</f>
        <v>0</v>
      </c>
      <c r="BC230" s="3">
        <f>IF(BC$3=0,0,INDEX(Sheet1!RawDataCols,$C230,BC$5)*$R230)</f>
        <v>0</v>
      </c>
      <c r="BD230" s="3">
        <f>IF(BD$3=0,0,INDEX(Sheet1!RawDataCols,$C230,BD$5)*$R230)</f>
        <v>0</v>
      </c>
      <c r="BE230" s="3">
        <f>IF(BE$3=0,0,INDEX(Sheet1!RawDataCols,$C230,BE$5)*$R230)</f>
        <v>0</v>
      </c>
      <c r="BF230" s="3">
        <f>IF(BF$3=0,0,INDEX(Sheet1!RawDataCols,$C230,BF$5)*$R230)</f>
        <v>0</v>
      </c>
      <c r="BG230" s="179">
        <f>IF(BG$3=0,0,INDEX(Sheet1!RawDataCols,$C230,BG$5)*$R230)</f>
        <v>0</v>
      </c>
      <c r="BH230" s="33">
        <f t="shared" si="87"/>
        <v>0</v>
      </c>
      <c r="BI230" s="33">
        <f t="shared" si="88"/>
        <v>0</v>
      </c>
      <c r="BJ230" s="33">
        <f t="shared" si="89"/>
        <v>0</v>
      </c>
      <c r="BK230" s="3">
        <f>IF(BK$3=0,0,INDEX(Sheet1!RawDataCols,$C230,BK$5)*$R230)</f>
        <v>0</v>
      </c>
      <c r="BL230" s="3">
        <f>IF(BL$3=0,0,INDEX(Sheet1!RawDataCols,$C230,BL$5)*$R230)</f>
        <v>411.26</v>
      </c>
      <c r="BM230" s="3">
        <f>IF(BM$3=0,0,INDEX(Sheet1!RawDataCols,$C230,BM$5)*$R230)</f>
        <v>0</v>
      </c>
      <c r="BN230" s="3">
        <f>IF(BN$3=0,0,INDEX(Sheet1!RawDataCols,$C230,BN$5)*$R230)</f>
        <v>0</v>
      </c>
      <c r="BO230" s="3">
        <f>IF(BO$3=0,0,INDEX(Sheet1!RawDataCols,$C230,BO$5)*$R230)</f>
        <v>0</v>
      </c>
      <c r="BP230" s="3">
        <f>IF(BP$3=0,0,INDEX(Sheet1!RawDataCols,$C230,BP$5)*$R230)</f>
        <v>6168.9</v>
      </c>
      <c r="BQ230" s="3">
        <f t="shared" si="90"/>
        <v>0</v>
      </c>
      <c r="BR230" s="3">
        <f t="shared" si="91"/>
        <v>0</v>
      </c>
      <c r="BS230" s="3">
        <f t="shared" si="92"/>
        <v>0</v>
      </c>
      <c r="BT230" s="3">
        <f t="shared" si="93"/>
        <v>0</v>
      </c>
      <c r="BU230" s="3" t="str">
        <f>INDEX(Sheet1!$BS$2:$BS$1000,MATCH($A230,Sheet1!$A$2:$A$1000,0))</f>
        <v>04</v>
      </c>
      <c r="BV230" s="3">
        <f>INDEX(Sheet1!$BT$2:$BT$1000,MATCH($A230,Sheet1!$A$2:$A$1000,0))</f>
        <v>0</v>
      </c>
    </row>
    <row r="231" spans="1:74" x14ac:dyDescent="0.2">
      <c r="A231" s="269" t="s">
        <v>709</v>
      </c>
      <c r="B231" s="3" t="e">
        <f>MATCH($A231,Sheet1!ACCOUNTNO,0)</f>
        <v>#N/A</v>
      </c>
      <c r="C231" s="3">
        <f t="shared" si="84"/>
        <v>65000</v>
      </c>
      <c r="D231" s="3">
        <f>IF(D$3=0,0,INDEX(Sheet1!RawDataCols,$C231,D$5))</f>
        <v>0</v>
      </c>
      <c r="E231" s="3">
        <f>IF(E$3=0,0,INDEX(Sheet1!RawDataCols,$C231,E$5))</f>
        <v>0</v>
      </c>
      <c r="F231" s="3">
        <f>IF(F$3=0,0,INDEX(Sheet1!RawDataCols,$C231,F$5))</f>
        <v>0</v>
      </c>
      <c r="G231" s="3">
        <f>IF(G$3=0,0,INDEX(Sheet1!RawDataCols,$C231,G$5))</f>
        <v>0</v>
      </c>
      <c r="H231" s="3">
        <f>IF(H$3=0,0,INDEX(Sheet1!RawDataCols,$C231,H$5))</f>
        <v>0</v>
      </c>
      <c r="I231" s="3">
        <f>IF(I$3=0,0,INDEX(Sheet1!RawDataCols,$C231,I$5))</f>
        <v>0</v>
      </c>
      <c r="J231" s="3">
        <f>IF(J$3=0,0,INDEX(Sheet1!RawDataCols,$C231,J$5))</f>
        <v>0</v>
      </c>
      <c r="K231" s="3">
        <f>IF(K$3=0,0,INDEX(Sheet1!RawDataCols,$C231,K$5))</f>
        <v>0</v>
      </c>
      <c r="L231" s="3">
        <f>IF(L$3=0,0,INDEX(Sheet1!RawDataCols,$C231,L$5))</f>
        <v>0</v>
      </c>
      <c r="M231" s="3">
        <f>IF(M$3=0,0,INDEX(Sheet1!RawDataCols,$C231,M$5))</f>
        <v>0</v>
      </c>
      <c r="N231" s="3">
        <f>IF(N$3=0,0,INDEX(Sheet1!RawDataCols,$C231,N$5))</f>
        <v>0</v>
      </c>
      <c r="O231" s="3">
        <f>INDEX(Sheet1!RawDataCols,$C231,O$5)</f>
        <v>0</v>
      </c>
      <c r="P231" s="3">
        <f>INDEX(Sheet1!RawDataCols,$C231,P$5)</f>
        <v>0</v>
      </c>
      <c r="Q231" s="3">
        <f>IF(Q$3=0,0,INDEX(Sheet1!RawDataCols,$C231,Q$5))</f>
        <v>0</v>
      </c>
      <c r="R231" s="3">
        <f t="shared" si="85"/>
        <v>1</v>
      </c>
      <c r="S231" s="3">
        <f t="shared" si="86"/>
        <v>-1</v>
      </c>
      <c r="T231" s="3">
        <f>IF(T$3=0,0,INDEX(Sheet1!RawDataCols,$C231,T$5)*$R231)</f>
        <v>0</v>
      </c>
      <c r="U231" s="3">
        <f>IF(U$3=0,0,INDEX(Sheet1!RawDataCols,$C231,U$5)*$R231)</f>
        <v>0</v>
      </c>
      <c r="V231" s="3">
        <f>IF(V$3=0,0,INDEX(Sheet1!RawDataCols,$C231,V$5)*$R231)</f>
        <v>0</v>
      </c>
      <c r="W231" s="3">
        <f>IF(W$3=0,0,INDEX(Sheet1!RawDataCols,$C231,W$5)*$R231)</f>
        <v>0</v>
      </c>
      <c r="X231" s="3">
        <f>IF(X$3=0,0,INDEX(Sheet1!RawDataCols,$C231,X$5)*$R231)</f>
        <v>0</v>
      </c>
      <c r="Y231" s="3">
        <f>IF(Y$3=0,0,INDEX(Sheet1!RawDataCols,$C231,Y$5)*$R231)</f>
        <v>0</v>
      </c>
      <c r="Z231" s="3">
        <f>IF(Z$3=0,0,INDEX(Sheet1!RawDataCols,$C231,Z$5)*$R231)</f>
        <v>0</v>
      </c>
      <c r="AA231" s="3">
        <f>IF(AA$3=0,0,INDEX(Sheet1!RawDataCols,$C231,AA$5)*$R231)</f>
        <v>0</v>
      </c>
      <c r="AB231" s="3">
        <f>IF(AB$3=0,0,INDEX(Sheet1!RawDataCols,$C231,AB$5)*$R231)</f>
        <v>0</v>
      </c>
      <c r="AC231" s="3">
        <f>IF(AC$3=0,0,INDEX(Sheet1!RawDataCols,$C231,AC$5)*$R231)</f>
        <v>0</v>
      </c>
      <c r="AD231" s="3">
        <f>IF(AD$3=0,0,INDEX(Sheet1!RawDataCols,$C231,AD$5)*$R231)</f>
        <v>0</v>
      </c>
      <c r="AE231" s="3">
        <f>IF(AE$3=0,0,INDEX(Sheet1!RawDataCols,$C231,AE$5)*$R231)</f>
        <v>0</v>
      </c>
      <c r="AF231" s="3">
        <f>IF(AF$3=0,0,INDEX(Sheet1!RawDataCols,$C231,AF$5)*$R231)</f>
        <v>0</v>
      </c>
      <c r="AG231" s="3">
        <f>IF(AG$3=0,0,INDEX(Sheet1!RawDataCols,$C231,AG$5)*$R231)</f>
        <v>0</v>
      </c>
      <c r="AH231" s="3">
        <f>IF(AH$3=0,0,INDEX(Sheet1!RawDataCols,$C231,AH$5)*$R231)</f>
        <v>0</v>
      </c>
      <c r="AI231" s="3">
        <f>IF(AI$3=0,0,INDEX(Sheet1!RawDataCols,$C231,AI$5)*$R231)</f>
        <v>0</v>
      </c>
      <c r="AJ231" s="3">
        <f>IF(AJ$3=0,0,INDEX(Sheet1!RawDataCols,$C231,AJ$5)*$R231)</f>
        <v>0</v>
      </c>
      <c r="AK231" s="3">
        <f>IF(AK$3=0,0,INDEX(Sheet1!RawDataCols,$C231,AK$5)*$R231)</f>
        <v>0</v>
      </c>
      <c r="AL231" s="3">
        <f>IF(AL$3=0,0,INDEX(Sheet1!RawDataCols,$C231,AL$5)*$R231)</f>
        <v>0</v>
      </c>
      <c r="AM231" s="3">
        <f>IF(AM$3=0,0,INDEX(Sheet1!RawDataCols,$C231,AM$5)*$R231)</f>
        <v>0</v>
      </c>
      <c r="AN231" s="3">
        <f>IF(AN$3=0,0,INDEX(Sheet1!RawDataCols,$C231,AN$5)*$R231)</f>
        <v>0</v>
      </c>
      <c r="AO231" s="3">
        <f>IF(AO$3=0,0,INDEX(Sheet1!RawDataCols,$C231,AO$5)*$R231)</f>
        <v>0</v>
      </c>
      <c r="AP231" s="3">
        <f>IF(AP$3=0,0,INDEX(Sheet1!RawDataCols,$C231,AP$5)*$R231)</f>
        <v>0</v>
      </c>
      <c r="AQ231" s="3">
        <f>IF(AQ$3=0,0,INDEX(Sheet1!RawDataCols,$C231,AQ$5)*$R231)</f>
        <v>0</v>
      </c>
      <c r="AR231" s="3">
        <f>IF(AR$3=0,0,INDEX(Sheet1!RawDataCols,$C231,AR$5)*$R231)</f>
        <v>0</v>
      </c>
      <c r="AS231" s="3">
        <f>IF(AS$3=0,0,INDEX(Sheet1!RawDataCols,$C231,AS$5)*$R231)</f>
        <v>0</v>
      </c>
      <c r="AT231" s="3">
        <f>IF(AT$3=0,0,INDEX(Sheet1!RawDataCols,$C231,AT$5)*$R231)</f>
        <v>0</v>
      </c>
      <c r="AU231" s="3">
        <f>IF(AU$3=0,0,INDEX(Sheet1!RawDataCols,$C231,AU$5)*$R231)</f>
        <v>0</v>
      </c>
      <c r="AV231" s="3">
        <f>IF(AV$3=0,0,INDEX(Sheet1!RawDataCols,$C231,AV$5)*$R231)</f>
        <v>0</v>
      </c>
      <c r="AW231" s="3">
        <f>IF(AW$3=0,0,INDEX(Sheet1!RawDataCols,$C231,AW$5)*$R231)</f>
        <v>0</v>
      </c>
      <c r="AX231" s="3">
        <f>IF(AX$3=0,0,INDEX(Sheet1!RawDataCols,$C231,AX$5)*$R231)</f>
        <v>0</v>
      </c>
      <c r="AY231" s="3">
        <f>IF(AY$3=0,0,INDEX(Sheet1!RawDataCols,$C231,AY$5)*$R231)</f>
        <v>0</v>
      </c>
      <c r="AZ231" s="3">
        <f>IF(AZ$3=0,0,INDEX(Sheet1!RawDataCols,$C231,AZ$5)*$R231)</f>
        <v>0</v>
      </c>
      <c r="BA231" s="3">
        <f>IF(BA$3=0,0,INDEX(Sheet1!RawDataCols,$C231,BA$5)*$R231)</f>
        <v>0</v>
      </c>
      <c r="BB231" s="3">
        <f>IF(BB$3=0,0,INDEX(Sheet1!RawDataCols,$C231,BB$5)*$R231)</f>
        <v>0</v>
      </c>
      <c r="BC231" s="3">
        <f>IF(BC$3=0,0,INDEX(Sheet1!RawDataCols,$C231,BC$5)*$R231)</f>
        <v>0</v>
      </c>
      <c r="BD231" s="3">
        <f>IF(BD$3=0,0,INDEX(Sheet1!RawDataCols,$C231,BD$5)*$R231)</f>
        <v>0</v>
      </c>
      <c r="BE231" s="3">
        <f>IF(BE$3=0,0,INDEX(Sheet1!RawDataCols,$C231,BE$5)*$R231)</f>
        <v>0</v>
      </c>
      <c r="BF231" s="3">
        <f>IF(BF$3=0,0,INDEX(Sheet1!RawDataCols,$C231,BF$5)*$R231)</f>
        <v>0</v>
      </c>
      <c r="BG231" s="179">
        <f>IF(BG$3=0,0,INDEX(Sheet1!RawDataCols,$C231,BG$5)*$R231)</f>
        <v>0</v>
      </c>
      <c r="BH231" s="33">
        <f t="shared" si="87"/>
        <v>0</v>
      </c>
      <c r="BI231" s="33">
        <f t="shared" si="88"/>
        <v>0</v>
      </c>
      <c r="BJ231" s="33">
        <f t="shared" si="89"/>
        <v>0</v>
      </c>
      <c r="BK231" s="3">
        <f>IF(BK$3=0,0,INDEX(Sheet1!RawDataCols,$C231,BK$5)*$R231)</f>
        <v>0</v>
      </c>
      <c r="BL231" s="3">
        <f>IF(BL$3=0,0,INDEX(Sheet1!RawDataCols,$C231,BL$5)*$R231)</f>
        <v>0</v>
      </c>
      <c r="BM231" s="3">
        <f>IF(BM$3=0,0,INDEX(Sheet1!RawDataCols,$C231,BM$5)*$R231)</f>
        <v>0</v>
      </c>
      <c r="BN231" s="3">
        <f>IF(BN$3=0,0,INDEX(Sheet1!RawDataCols,$C231,BN$5)*$R231)</f>
        <v>0</v>
      </c>
      <c r="BO231" s="3">
        <f>IF(BO$3=0,0,INDEX(Sheet1!RawDataCols,$C231,BO$5)*$R231)</f>
        <v>0</v>
      </c>
      <c r="BP231" s="3">
        <f>IF(BP$3=0,0,INDEX(Sheet1!RawDataCols,$C231,BP$5)*$R231)</f>
        <v>0</v>
      </c>
      <c r="BQ231" s="3">
        <f t="shared" si="90"/>
        <v>0</v>
      </c>
      <c r="BR231" s="3">
        <f t="shared" si="91"/>
        <v>0</v>
      </c>
      <c r="BS231" s="3">
        <f t="shared" si="92"/>
        <v>0</v>
      </c>
      <c r="BT231" s="3">
        <f t="shared" si="93"/>
        <v>0</v>
      </c>
      <c r="BU231" s="3" t="e">
        <f>INDEX(Sheet1!$BS$2:$BS$1000,MATCH($A231,Sheet1!$A$2:$A$1000,0))</f>
        <v>#N/A</v>
      </c>
      <c r="BV231" s="3" t="e">
        <f>INDEX(Sheet1!$BT$2:$BT$1000,MATCH($A231,Sheet1!$A$2:$A$1000,0))</f>
        <v>#N/A</v>
      </c>
    </row>
    <row r="232" spans="1:74" x14ac:dyDescent="0.2">
      <c r="A232" s="248" t="s">
        <v>815</v>
      </c>
      <c r="B232" s="3">
        <f>MATCH($A232,Sheet1!ACCOUNTNO,0)</f>
        <v>47</v>
      </c>
      <c r="C232" s="3">
        <f t="shared" si="84"/>
        <v>47</v>
      </c>
      <c r="D232" s="3" t="str">
        <f>IF(D$3=0,0,INDEX(Sheet1!RawDataCols,$C232,D$5))</f>
        <v>14180D09</v>
      </c>
      <c r="E232" s="3" t="str">
        <f>IF(E$3=0,0,INDEX(Sheet1!RawDataCols,$C232,E$5))</f>
        <v xml:space="preserve">14180          </v>
      </c>
      <c r="F232" s="3" t="str">
        <f>IF(F$3=0,0,INDEX(Sheet1!RawDataCols,$C232,F$5))</f>
        <v xml:space="preserve">D09            </v>
      </c>
      <c r="G232" s="3" t="str">
        <f>IF(G$3=0,0,INDEX(Sheet1!RawDataCols,$C232,G$5))</f>
        <v xml:space="preserve">               </v>
      </c>
      <c r="H232" s="3" t="str">
        <f>IF(H$3=0,0,INDEX(Sheet1!RawDataCols,$C232,H$5))</f>
        <v xml:space="preserve">               </v>
      </c>
      <c r="I232" s="3" t="str">
        <f>IF(I$3=0,0,INDEX(Sheet1!RawDataCols,$C232,I$5))</f>
        <v xml:space="preserve">               </v>
      </c>
      <c r="J232" s="3" t="str">
        <f>IF(J$3=0,0,INDEX(Sheet1!RawDataCols,$C232,J$5))</f>
        <v xml:space="preserve">               </v>
      </c>
      <c r="K232" s="3" t="str">
        <f>IF(K$3=0,0,INDEX(Sheet1!RawDataCols,$C232,K$5))</f>
        <v xml:space="preserve">               </v>
      </c>
      <c r="L232" s="3" t="str">
        <f>IF(L$3=0,0,INDEX(Sheet1!RawDataCols,$C232,L$5))</f>
        <v xml:space="preserve">               </v>
      </c>
      <c r="M232" s="3" t="str">
        <f>IF(M$3=0,0,INDEX(Sheet1!RawDataCols,$C232,M$5))</f>
        <v xml:space="preserve">F012  </v>
      </c>
      <c r="N232" s="3" t="str">
        <f>IF(N$3=0,0,INDEX(Sheet1!RawDataCols,$C232,N$5))</f>
        <v>Contributors - Journalist-Clique Digital</v>
      </c>
      <c r="O232" s="3">
        <f>INDEX(Sheet1!RawDataCols,$C232,O$5)</f>
        <v>9</v>
      </c>
      <c r="P232" s="3" t="str">
        <f>INDEX(Sheet1!RawDataCols,$C232,P$5)</f>
        <v>Cost of Sales</v>
      </c>
      <c r="Q232" s="3" t="str">
        <f>IF(Q$3=0,0,INDEX(Sheet1!RawDataCols,$C232,Q$5))</f>
        <v>I</v>
      </c>
      <c r="R232" s="3">
        <f t="shared" si="85"/>
        <v>1</v>
      </c>
      <c r="S232" s="3">
        <f t="shared" si="86"/>
        <v>-1</v>
      </c>
      <c r="T232" s="3">
        <f>IF(T$3=0,0,INDEX(Sheet1!RawDataCols,$C232,T$5)*$R232)</f>
        <v>0</v>
      </c>
      <c r="U232" s="3">
        <f>IF(U$3=0,0,INDEX(Sheet1!RawDataCols,$C232,U$5)*$R232)</f>
        <v>0</v>
      </c>
      <c r="V232" s="3">
        <f>IF(V$3=0,0,INDEX(Sheet1!RawDataCols,$C232,V$5)*$R232)</f>
        <v>0</v>
      </c>
      <c r="W232" s="3">
        <f>IF(W$3=0,0,INDEX(Sheet1!RawDataCols,$C232,W$5)*$R232)</f>
        <v>425</v>
      </c>
      <c r="X232" s="3">
        <f>IF(X$3=0,0,INDEX(Sheet1!RawDataCols,$C232,X$5)*$R232)</f>
        <v>0</v>
      </c>
      <c r="Y232" s="3">
        <f>IF(Y$3=0,0,INDEX(Sheet1!RawDataCols,$C232,Y$5)*$R232)</f>
        <v>0</v>
      </c>
      <c r="Z232" s="3">
        <f>IF(Z$3=0,0,INDEX(Sheet1!RawDataCols,$C232,Z$5)*$R232)</f>
        <v>400</v>
      </c>
      <c r="AA232" s="3">
        <f>IF(AA$3=0,0,INDEX(Sheet1!RawDataCols,$C232,AA$5)*$R232)</f>
        <v>0</v>
      </c>
      <c r="AB232" s="3">
        <f>IF(AB$3=0,0,INDEX(Sheet1!RawDataCols,$C232,AB$5)*$R232)</f>
        <v>0</v>
      </c>
      <c r="AC232" s="3">
        <f>IF(AC$3=0,0,INDEX(Sheet1!RawDataCols,$C232,AC$5)*$R232)</f>
        <v>150</v>
      </c>
      <c r="AD232" s="3">
        <f>IF(AD$3=0,0,INDEX(Sheet1!RawDataCols,$C232,AD$5)*$R232)</f>
        <v>0</v>
      </c>
      <c r="AE232" s="3">
        <f>IF(AE$3=0,0,INDEX(Sheet1!RawDataCols,$C232,AE$5)*$R232)</f>
        <v>0</v>
      </c>
      <c r="AF232" s="3">
        <f>IF(AF$3=0,0,INDEX(Sheet1!RawDataCols,$C232,AF$5)*$R232)</f>
        <v>0</v>
      </c>
      <c r="AG232" s="3">
        <f>IF(AG$3=0,0,INDEX(Sheet1!RawDataCols,$C232,AG$5)*$R232)</f>
        <v>0</v>
      </c>
      <c r="AH232" s="3">
        <f>IF(AH$3=0,0,INDEX(Sheet1!RawDataCols,$C232,AH$5)*$R232)</f>
        <v>0</v>
      </c>
      <c r="AI232" s="3">
        <f>IF(AI$3=0,0,INDEX(Sheet1!RawDataCols,$C232,AI$5)*$R232)</f>
        <v>0</v>
      </c>
      <c r="AJ232" s="3">
        <f>IF(AJ$3=0,0,INDEX(Sheet1!RawDataCols,$C232,AJ$5)*$R232)</f>
        <v>0</v>
      </c>
      <c r="AK232" s="3">
        <f>IF(AK$3=0,0,INDEX(Sheet1!RawDataCols,$C232,AK$5)*$R232)</f>
        <v>0</v>
      </c>
      <c r="AL232" s="3">
        <f>IF(AL$3=0,0,INDEX(Sheet1!RawDataCols,$C232,AL$5)*$R232)</f>
        <v>0</v>
      </c>
      <c r="AM232" s="3">
        <f>IF(AM$3=0,0,INDEX(Sheet1!RawDataCols,$C232,AM$5)*$R232)</f>
        <v>0</v>
      </c>
      <c r="AN232" s="3">
        <f>IF(AN$3=0,0,INDEX(Sheet1!RawDataCols,$C232,AN$5)*$R232)</f>
        <v>0</v>
      </c>
      <c r="AO232" s="3">
        <f>IF(AO$3=0,0,INDEX(Sheet1!RawDataCols,$C232,AO$5)*$R232)</f>
        <v>0</v>
      </c>
      <c r="AP232" s="3">
        <f>IF(AP$3=0,0,INDEX(Sheet1!RawDataCols,$C232,AP$5)*$R232)</f>
        <v>0</v>
      </c>
      <c r="AQ232" s="3">
        <f>IF(AQ$3=0,0,INDEX(Sheet1!RawDataCols,$C232,AQ$5)*$R232)</f>
        <v>0</v>
      </c>
      <c r="AR232" s="3">
        <f>IF(AR$3=0,0,INDEX(Sheet1!RawDataCols,$C232,AR$5)*$R232)</f>
        <v>0</v>
      </c>
      <c r="AS232" s="3">
        <f>IF(AS$3=0,0,INDEX(Sheet1!RawDataCols,$C232,AS$5)*$R232)</f>
        <v>0</v>
      </c>
      <c r="AT232" s="3">
        <f>IF(AT$3=0,0,INDEX(Sheet1!RawDataCols,$C232,AT$5)*$R232)</f>
        <v>0</v>
      </c>
      <c r="AU232" s="3">
        <f>IF(AU$3=0,0,INDEX(Sheet1!RawDataCols,$C232,AU$5)*$R232)</f>
        <v>0</v>
      </c>
      <c r="AV232" s="3">
        <f>IF(AV$3=0,0,INDEX(Sheet1!RawDataCols,$C232,AV$5)*$R232)</f>
        <v>0</v>
      </c>
      <c r="AW232" s="3">
        <f>IF(AW$3=0,0,INDEX(Sheet1!RawDataCols,$C232,AW$5)*$R232)</f>
        <v>0</v>
      </c>
      <c r="AX232" s="3">
        <f>IF(AX$3=0,0,INDEX(Sheet1!RawDataCols,$C232,AX$5)*$R232)</f>
        <v>0</v>
      </c>
      <c r="AY232" s="3">
        <f>IF(AY$3=0,0,INDEX(Sheet1!RawDataCols,$C232,AY$5)*$R232)</f>
        <v>0</v>
      </c>
      <c r="AZ232" s="3">
        <f>IF(AZ$3=0,0,INDEX(Sheet1!RawDataCols,$C232,AZ$5)*$R232)</f>
        <v>0</v>
      </c>
      <c r="BA232" s="3">
        <f>IF(BA$3=0,0,INDEX(Sheet1!RawDataCols,$C232,BA$5)*$R232)</f>
        <v>0</v>
      </c>
      <c r="BB232" s="3">
        <f>IF(BB$3=0,0,INDEX(Sheet1!RawDataCols,$C232,BB$5)*$R232)</f>
        <v>0</v>
      </c>
      <c r="BC232" s="3">
        <f>IF(BC$3=0,0,INDEX(Sheet1!RawDataCols,$C232,BC$5)*$R232)</f>
        <v>0</v>
      </c>
      <c r="BD232" s="3">
        <f>IF(BD$3=0,0,INDEX(Sheet1!RawDataCols,$C232,BD$5)*$R232)</f>
        <v>0</v>
      </c>
      <c r="BE232" s="3">
        <f>IF(BE$3=0,0,INDEX(Sheet1!RawDataCols,$C232,BE$5)*$R232)</f>
        <v>0</v>
      </c>
      <c r="BF232" s="3">
        <f>IF(BF$3=0,0,INDEX(Sheet1!RawDataCols,$C232,BF$5)*$R232)</f>
        <v>0</v>
      </c>
      <c r="BG232" s="179">
        <f>IF(BG$3=0,0,INDEX(Sheet1!RawDataCols,$C232,BG$5)*$R232)</f>
        <v>0</v>
      </c>
      <c r="BH232" s="33">
        <f t="shared" si="87"/>
        <v>0</v>
      </c>
      <c r="BI232" s="33">
        <f t="shared" si="88"/>
        <v>0</v>
      </c>
      <c r="BJ232" s="33">
        <f t="shared" si="89"/>
        <v>975</v>
      </c>
      <c r="BK232" s="3">
        <f>IF(BK$3=0,0,INDEX(Sheet1!RawDataCols,$C232,BK$5)*$R232)</f>
        <v>0</v>
      </c>
      <c r="BL232" s="3">
        <f>IF(BL$3=0,0,INDEX(Sheet1!RawDataCols,$C232,BL$5)*$R232)</f>
        <v>405.495454</v>
      </c>
      <c r="BM232" s="3">
        <f>IF(BM$3=0,0,INDEX(Sheet1!RawDataCols,$C232,BM$5)*$R232)</f>
        <v>0</v>
      </c>
      <c r="BN232" s="3">
        <f>IF(BN$3=0,0,INDEX(Sheet1!RawDataCols,$C232,BN$5)*$R232)</f>
        <v>0</v>
      </c>
      <c r="BO232" s="3">
        <f>IF(BO$3=0,0,INDEX(Sheet1!RawDataCols,$C232,BO$5)*$R232)</f>
        <v>0</v>
      </c>
      <c r="BP232" s="3">
        <f>IF(BP$3=0,0,INDEX(Sheet1!RawDataCols,$C232,BP$5)*$R232)</f>
        <v>3485.45</v>
      </c>
      <c r="BQ232" s="3">
        <f t="shared" si="90"/>
        <v>0</v>
      </c>
      <c r="BR232" s="3">
        <f t="shared" si="91"/>
        <v>0</v>
      </c>
      <c r="BS232" s="3">
        <f t="shared" si="92"/>
        <v>0</v>
      </c>
      <c r="BT232" s="3">
        <f t="shared" si="93"/>
        <v>0</v>
      </c>
      <c r="BU232" s="3" t="str">
        <f>INDEX(Sheet1!$BS$2:$BS$1000,MATCH($A232,Sheet1!$A$2:$A$1000,0))</f>
        <v>04</v>
      </c>
      <c r="BV232" s="3">
        <f>INDEX(Sheet1!$BT$2:$BT$1000,MATCH($A232,Sheet1!$A$2:$A$1000,0))</f>
        <v>0</v>
      </c>
    </row>
    <row r="233" spans="1:74" x14ac:dyDescent="0.2">
      <c r="A233" s="248" t="s">
        <v>816</v>
      </c>
      <c r="B233" s="3">
        <f>MATCH($A233,Sheet1!ACCOUNTNO,0)</f>
        <v>48</v>
      </c>
      <c r="C233" s="3">
        <f t="shared" si="84"/>
        <v>48</v>
      </c>
      <c r="D233" s="3" t="str">
        <f>IF(D$3=0,0,INDEX(Sheet1!RawDataCols,$C233,D$5))</f>
        <v>14180D10</v>
      </c>
      <c r="E233" s="3" t="str">
        <f>IF(E$3=0,0,INDEX(Sheet1!RawDataCols,$C233,E$5))</f>
        <v xml:space="preserve">14180          </v>
      </c>
      <c r="F233" s="3" t="str">
        <f>IF(F$3=0,0,INDEX(Sheet1!RawDataCols,$C233,F$5))</f>
        <v xml:space="preserve">D10            </v>
      </c>
      <c r="G233" s="3" t="str">
        <f>IF(G$3=0,0,INDEX(Sheet1!RawDataCols,$C233,G$5))</f>
        <v xml:space="preserve">               </v>
      </c>
      <c r="H233" s="3" t="str">
        <f>IF(H$3=0,0,INDEX(Sheet1!RawDataCols,$C233,H$5))</f>
        <v xml:space="preserve">               </v>
      </c>
      <c r="I233" s="3" t="str">
        <f>IF(I$3=0,0,INDEX(Sheet1!RawDataCols,$C233,I$5))</f>
        <v xml:space="preserve">               </v>
      </c>
      <c r="J233" s="3" t="str">
        <f>IF(J$3=0,0,INDEX(Sheet1!RawDataCols,$C233,J$5))</f>
        <v xml:space="preserve">               </v>
      </c>
      <c r="K233" s="3" t="str">
        <f>IF(K$3=0,0,INDEX(Sheet1!RawDataCols,$C233,K$5))</f>
        <v xml:space="preserve">               </v>
      </c>
      <c r="L233" s="3" t="str">
        <f>IF(L$3=0,0,INDEX(Sheet1!RawDataCols,$C233,L$5))</f>
        <v xml:space="preserve">               </v>
      </c>
      <c r="M233" s="3" t="str">
        <f>IF(M$3=0,0,INDEX(Sheet1!RawDataCols,$C233,M$5))</f>
        <v xml:space="preserve">F012  </v>
      </c>
      <c r="N233" s="3" t="str">
        <f>IF(N$3=0,0,INDEX(Sheet1!RawDataCols,$C233,N$5))</f>
        <v>Distribution - Courier-Clique Mag</v>
      </c>
      <c r="O233" s="3">
        <f>INDEX(Sheet1!RawDataCols,$C233,O$5)</f>
        <v>9</v>
      </c>
      <c r="P233" s="3" t="str">
        <f>INDEX(Sheet1!RawDataCols,$C233,P$5)</f>
        <v>Cost of Sales</v>
      </c>
      <c r="Q233" s="3" t="str">
        <f>IF(Q$3=0,0,INDEX(Sheet1!RawDataCols,$C233,Q$5))</f>
        <v>I</v>
      </c>
      <c r="R233" s="3">
        <f t="shared" si="85"/>
        <v>1</v>
      </c>
      <c r="S233" s="3">
        <f t="shared" si="86"/>
        <v>-1</v>
      </c>
      <c r="T233" s="3">
        <f>IF(T$3=0,0,INDEX(Sheet1!RawDataCols,$C233,T$5)*$R233)</f>
        <v>0</v>
      </c>
      <c r="U233" s="3">
        <f>IF(U$3=0,0,INDEX(Sheet1!RawDataCols,$C233,U$5)*$R233)</f>
        <v>0</v>
      </c>
      <c r="V233" s="3">
        <f>IF(V$3=0,0,INDEX(Sheet1!RawDataCols,$C233,V$5)*$R233)</f>
        <v>0</v>
      </c>
      <c r="W233" s="3">
        <f>IF(W$3=0,0,INDEX(Sheet1!RawDataCols,$C233,W$5)*$R233)</f>
        <v>0</v>
      </c>
      <c r="X233" s="3">
        <f>IF(X$3=0,0,INDEX(Sheet1!RawDataCols,$C233,X$5)*$R233)</f>
        <v>0</v>
      </c>
      <c r="Y233" s="3">
        <f>IF(Y$3=0,0,INDEX(Sheet1!RawDataCols,$C233,Y$5)*$R233)</f>
        <v>0</v>
      </c>
      <c r="Z233" s="3">
        <f>IF(Z$3=0,0,INDEX(Sheet1!RawDataCols,$C233,Z$5)*$R233)</f>
        <v>0</v>
      </c>
      <c r="AA233" s="3">
        <f>IF(AA$3=0,0,INDEX(Sheet1!RawDataCols,$C233,AA$5)*$R233)</f>
        <v>0</v>
      </c>
      <c r="AB233" s="3">
        <f>IF(AB$3=0,0,INDEX(Sheet1!RawDataCols,$C233,AB$5)*$R233)</f>
        <v>0</v>
      </c>
      <c r="AC233" s="3">
        <f>IF(AC$3=0,0,INDEX(Sheet1!RawDataCols,$C233,AC$5)*$R233)</f>
        <v>0</v>
      </c>
      <c r="AD233" s="3">
        <f>IF(AD$3=0,0,INDEX(Sheet1!RawDataCols,$C233,AD$5)*$R233)</f>
        <v>0</v>
      </c>
      <c r="AE233" s="3">
        <f>IF(AE$3=0,0,INDEX(Sheet1!RawDataCols,$C233,AE$5)*$R233)</f>
        <v>0</v>
      </c>
      <c r="AF233" s="3">
        <f>IF(AF$3=0,0,INDEX(Sheet1!RawDataCols,$C233,AF$5)*$R233)</f>
        <v>0</v>
      </c>
      <c r="AG233" s="3">
        <f>IF(AG$3=0,0,INDEX(Sheet1!RawDataCols,$C233,AG$5)*$R233)</f>
        <v>0</v>
      </c>
      <c r="AH233" s="3">
        <f>IF(AH$3=0,0,INDEX(Sheet1!RawDataCols,$C233,AH$5)*$R233)</f>
        <v>0</v>
      </c>
      <c r="AI233" s="3">
        <f>IF(AI$3=0,0,INDEX(Sheet1!RawDataCols,$C233,AI$5)*$R233)</f>
        <v>357.5</v>
      </c>
      <c r="AJ233" s="3">
        <f>IF(AJ$3=0,0,INDEX(Sheet1!RawDataCols,$C233,AJ$5)*$R233)</f>
        <v>0</v>
      </c>
      <c r="AK233" s="3">
        <f>IF(AK$3=0,0,INDEX(Sheet1!RawDataCols,$C233,AK$5)*$R233)</f>
        <v>0</v>
      </c>
      <c r="AL233" s="3">
        <f>IF(AL$3=0,0,INDEX(Sheet1!RawDataCols,$C233,AL$5)*$R233)</f>
        <v>0</v>
      </c>
      <c r="AM233" s="3">
        <f>IF(AM$3=0,0,INDEX(Sheet1!RawDataCols,$C233,AM$5)*$R233)</f>
        <v>0</v>
      </c>
      <c r="AN233" s="3">
        <f>IF(AN$3=0,0,INDEX(Sheet1!RawDataCols,$C233,AN$5)*$R233)</f>
        <v>0</v>
      </c>
      <c r="AO233" s="3">
        <f>IF(AO$3=0,0,INDEX(Sheet1!RawDataCols,$C233,AO$5)*$R233)</f>
        <v>0</v>
      </c>
      <c r="AP233" s="3">
        <f>IF(AP$3=0,0,INDEX(Sheet1!RawDataCols,$C233,AP$5)*$R233)</f>
        <v>0</v>
      </c>
      <c r="AQ233" s="3">
        <f>IF(AQ$3=0,0,INDEX(Sheet1!RawDataCols,$C233,AQ$5)*$R233)</f>
        <v>0</v>
      </c>
      <c r="AR233" s="3">
        <f>IF(AR$3=0,0,INDEX(Sheet1!RawDataCols,$C233,AR$5)*$R233)</f>
        <v>0</v>
      </c>
      <c r="AS233" s="3">
        <f>IF(AS$3=0,0,INDEX(Sheet1!RawDataCols,$C233,AS$5)*$R233)</f>
        <v>0</v>
      </c>
      <c r="AT233" s="3">
        <f>IF(AT$3=0,0,INDEX(Sheet1!RawDataCols,$C233,AT$5)*$R233)</f>
        <v>0</v>
      </c>
      <c r="AU233" s="3">
        <f>IF(AU$3=0,0,INDEX(Sheet1!RawDataCols,$C233,AU$5)*$R233)</f>
        <v>0</v>
      </c>
      <c r="AV233" s="3">
        <f>IF(AV$3=0,0,INDEX(Sheet1!RawDataCols,$C233,AV$5)*$R233)</f>
        <v>0</v>
      </c>
      <c r="AW233" s="3">
        <f>IF(AW$3=0,0,INDEX(Sheet1!RawDataCols,$C233,AW$5)*$R233)</f>
        <v>0</v>
      </c>
      <c r="AX233" s="3">
        <f>IF(AX$3=0,0,INDEX(Sheet1!RawDataCols,$C233,AX$5)*$R233)</f>
        <v>0</v>
      </c>
      <c r="AY233" s="3">
        <f>IF(AY$3=0,0,INDEX(Sheet1!RawDataCols,$C233,AY$5)*$R233)</f>
        <v>0</v>
      </c>
      <c r="AZ233" s="3">
        <f>IF(AZ$3=0,0,INDEX(Sheet1!RawDataCols,$C233,AZ$5)*$R233)</f>
        <v>0</v>
      </c>
      <c r="BA233" s="3">
        <f>IF(BA$3=0,0,INDEX(Sheet1!RawDataCols,$C233,BA$5)*$R233)</f>
        <v>0</v>
      </c>
      <c r="BB233" s="3">
        <f>IF(BB$3=0,0,INDEX(Sheet1!RawDataCols,$C233,BB$5)*$R233)</f>
        <v>0</v>
      </c>
      <c r="BC233" s="3">
        <f>IF(BC$3=0,0,INDEX(Sheet1!RawDataCols,$C233,BC$5)*$R233)</f>
        <v>0</v>
      </c>
      <c r="BD233" s="3">
        <f>IF(BD$3=0,0,INDEX(Sheet1!RawDataCols,$C233,BD$5)*$R233)</f>
        <v>0</v>
      </c>
      <c r="BE233" s="3">
        <f>IF(BE$3=0,0,INDEX(Sheet1!RawDataCols,$C233,BE$5)*$R233)</f>
        <v>0</v>
      </c>
      <c r="BF233" s="3">
        <f>IF(BF$3=0,0,INDEX(Sheet1!RawDataCols,$C233,BF$5)*$R233)</f>
        <v>0</v>
      </c>
      <c r="BG233" s="179">
        <f>IF(BG$3=0,0,INDEX(Sheet1!RawDataCols,$C233,BG$5)*$R233)</f>
        <v>0</v>
      </c>
      <c r="BH233" s="33">
        <f t="shared" si="87"/>
        <v>0</v>
      </c>
      <c r="BI233" s="33">
        <f t="shared" si="88"/>
        <v>0</v>
      </c>
      <c r="BJ233" s="33">
        <f t="shared" si="89"/>
        <v>357.5</v>
      </c>
      <c r="BK233" s="3">
        <f>IF(BK$3=0,0,INDEX(Sheet1!RawDataCols,$C233,BK$5)*$R233)</f>
        <v>0</v>
      </c>
      <c r="BL233" s="3">
        <f>IF(BL$3=0,0,INDEX(Sheet1!RawDataCols,$C233,BL$5)*$R233)</f>
        <v>116.363636</v>
      </c>
      <c r="BM233" s="3">
        <f>IF(BM$3=0,0,INDEX(Sheet1!RawDataCols,$C233,BM$5)*$R233)</f>
        <v>0</v>
      </c>
      <c r="BN233" s="3">
        <f>IF(BN$3=0,0,INDEX(Sheet1!RawDataCols,$C233,BN$5)*$R233)</f>
        <v>0</v>
      </c>
      <c r="BO233" s="3">
        <f>IF(BO$3=0,0,INDEX(Sheet1!RawDataCols,$C233,BO$5)*$R233)</f>
        <v>0</v>
      </c>
      <c r="BP233" s="3">
        <f>IF(BP$3=0,0,INDEX(Sheet1!RawDataCols,$C233,BP$5)*$R233)</f>
        <v>922.5</v>
      </c>
      <c r="BQ233" s="3">
        <f t="shared" si="90"/>
        <v>0</v>
      </c>
      <c r="BR233" s="3">
        <f t="shared" si="91"/>
        <v>0</v>
      </c>
      <c r="BS233" s="3">
        <f t="shared" si="92"/>
        <v>0</v>
      </c>
      <c r="BT233" s="3">
        <f t="shared" si="93"/>
        <v>0</v>
      </c>
      <c r="BU233" s="3" t="str">
        <f>INDEX(Sheet1!$BS$2:$BS$1000,MATCH($A233,Sheet1!$A$2:$A$1000,0))</f>
        <v>04</v>
      </c>
      <c r="BV233" s="3">
        <f>INDEX(Sheet1!$BT$2:$BT$1000,MATCH($A233,Sheet1!$A$2:$A$1000,0))</f>
        <v>0</v>
      </c>
    </row>
    <row r="234" spans="1:74" x14ac:dyDescent="0.2">
      <c r="A234" s="248" t="s">
        <v>817</v>
      </c>
      <c r="B234" s="3">
        <f>MATCH($A234,Sheet1!ACCOUNTNO,0)</f>
        <v>49</v>
      </c>
      <c r="C234" s="3">
        <f t="shared" si="84"/>
        <v>49</v>
      </c>
      <c r="D234" s="3" t="str">
        <f>IF(D$3=0,0,INDEX(Sheet1!RawDataCols,$C234,D$5))</f>
        <v>14190D04</v>
      </c>
      <c r="E234" s="3" t="str">
        <f>IF(E$3=0,0,INDEX(Sheet1!RawDataCols,$C234,E$5))</f>
        <v xml:space="preserve">14190          </v>
      </c>
      <c r="F234" s="3" t="str">
        <f>IF(F$3=0,0,INDEX(Sheet1!RawDataCols,$C234,F$5))</f>
        <v xml:space="preserve">D04            </v>
      </c>
      <c r="G234" s="3" t="str">
        <f>IF(G$3=0,0,INDEX(Sheet1!RawDataCols,$C234,G$5))</f>
        <v xml:space="preserve">               </v>
      </c>
      <c r="H234" s="3" t="str">
        <f>IF(H$3=0,0,INDEX(Sheet1!RawDataCols,$C234,H$5))</f>
        <v xml:space="preserve">               </v>
      </c>
      <c r="I234" s="3" t="str">
        <f>IF(I$3=0,0,INDEX(Sheet1!RawDataCols,$C234,I$5))</f>
        <v xml:space="preserve">               </v>
      </c>
      <c r="J234" s="3" t="str">
        <f>IF(J$3=0,0,INDEX(Sheet1!RawDataCols,$C234,J$5))</f>
        <v xml:space="preserve">               </v>
      </c>
      <c r="K234" s="3" t="str">
        <f>IF(K$3=0,0,INDEX(Sheet1!RawDataCols,$C234,K$5))</f>
        <v xml:space="preserve">               </v>
      </c>
      <c r="L234" s="3" t="str">
        <f>IF(L$3=0,0,INDEX(Sheet1!RawDataCols,$C234,L$5))</f>
        <v xml:space="preserve">               </v>
      </c>
      <c r="M234" s="3" t="str">
        <f>IF(M$3=0,0,INDEX(Sheet1!RawDataCols,$C234,M$5))</f>
        <v xml:space="preserve">F012  </v>
      </c>
      <c r="N234" s="3" t="str">
        <f>IF(N$3=0,0,INDEX(Sheet1!RawDataCols,$C234,N$5))</f>
        <v>Catering - Form Magazine</v>
      </c>
      <c r="O234" s="3">
        <f>INDEX(Sheet1!RawDataCols,$C234,O$5)</f>
        <v>9</v>
      </c>
      <c r="P234" s="3" t="str">
        <f>INDEX(Sheet1!RawDataCols,$C234,P$5)</f>
        <v>Cost of Sales</v>
      </c>
      <c r="Q234" s="3" t="str">
        <f>IF(Q$3=0,0,INDEX(Sheet1!RawDataCols,$C234,Q$5))</f>
        <v>I</v>
      </c>
      <c r="R234" s="3">
        <f t="shared" si="85"/>
        <v>1</v>
      </c>
      <c r="S234" s="3">
        <f t="shared" si="86"/>
        <v>-1</v>
      </c>
      <c r="T234" s="3">
        <f>IF(T$3=0,0,INDEX(Sheet1!RawDataCols,$C234,T$5)*$R234)</f>
        <v>0</v>
      </c>
      <c r="U234" s="3">
        <f>IF(U$3=0,0,INDEX(Sheet1!RawDataCols,$C234,U$5)*$R234)</f>
        <v>0</v>
      </c>
      <c r="V234" s="3">
        <f>IF(V$3=0,0,INDEX(Sheet1!RawDataCols,$C234,V$5)*$R234)</f>
        <v>0</v>
      </c>
      <c r="W234" s="3">
        <f>IF(W$3=0,0,INDEX(Sheet1!RawDataCols,$C234,W$5)*$R234)</f>
        <v>0</v>
      </c>
      <c r="X234" s="3">
        <f>IF(X$3=0,0,INDEX(Sheet1!RawDataCols,$C234,X$5)*$R234)</f>
        <v>0</v>
      </c>
      <c r="Y234" s="3">
        <f>IF(Y$3=0,0,INDEX(Sheet1!RawDataCols,$C234,Y$5)*$R234)</f>
        <v>0</v>
      </c>
      <c r="Z234" s="3">
        <f>IF(Z$3=0,0,INDEX(Sheet1!RawDataCols,$C234,Z$5)*$R234)</f>
        <v>0</v>
      </c>
      <c r="AA234" s="3">
        <f>IF(AA$3=0,0,INDEX(Sheet1!RawDataCols,$C234,AA$5)*$R234)</f>
        <v>0</v>
      </c>
      <c r="AB234" s="3">
        <f>IF(AB$3=0,0,INDEX(Sheet1!RawDataCols,$C234,AB$5)*$R234)</f>
        <v>0</v>
      </c>
      <c r="AC234" s="3">
        <f>IF(AC$3=0,0,INDEX(Sheet1!RawDataCols,$C234,AC$5)*$R234)</f>
        <v>0</v>
      </c>
      <c r="AD234" s="3">
        <f>IF(AD$3=0,0,INDEX(Sheet1!RawDataCols,$C234,AD$5)*$R234)</f>
        <v>0</v>
      </c>
      <c r="AE234" s="3">
        <f>IF(AE$3=0,0,INDEX(Sheet1!RawDataCols,$C234,AE$5)*$R234)</f>
        <v>0</v>
      </c>
      <c r="AF234" s="3">
        <f>IF(AF$3=0,0,INDEX(Sheet1!RawDataCols,$C234,AF$5)*$R234)</f>
        <v>0</v>
      </c>
      <c r="AG234" s="3">
        <f>IF(AG$3=0,0,INDEX(Sheet1!RawDataCols,$C234,AG$5)*$R234)</f>
        <v>0</v>
      </c>
      <c r="AH234" s="3">
        <f>IF(AH$3=0,0,INDEX(Sheet1!RawDataCols,$C234,AH$5)*$R234)</f>
        <v>0</v>
      </c>
      <c r="AI234" s="3">
        <f>IF(AI$3=0,0,INDEX(Sheet1!RawDataCols,$C234,AI$5)*$R234)</f>
        <v>0</v>
      </c>
      <c r="AJ234" s="3">
        <f>IF(AJ$3=0,0,INDEX(Sheet1!RawDataCols,$C234,AJ$5)*$R234)</f>
        <v>0</v>
      </c>
      <c r="AK234" s="3">
        <f>IF(AK$3=0,0,INDEX(Sheet1!RawDataCols,$C234,AK$5)*$R234)</f>
        <v>0</v>
      </c>
      <c r="AL234" s="3">
        <f>IF(AL$3=0,0,INDEX(Sheet1!RawDataCols,$C234,AL$5)*$R234)</f>
        <v>0</v>
      </c>
      <c r="AM234" s="3">
        <f>IF(AM$3=0,0,INDEX(Sheet1!RawDataCols,$C234,AM$5)*$R234)</f>
        <v>0</v>
      </c>
      <c r="AN234" s="3">
        <f>IF(AN$3=0,0,INDEX(Sheet1!RawDataCols,$C234,AN$5)*$R234)</f>
        <v>0</v>
      </c>
      <c r="AO234" s="3">
        <f>IF(AO$3=0,0,INDEX(Sheet1!RawDataCols,$C234,AO$5)*$R234)</f>
        <v>0</v>
      </c>
      <c r="AP234" s="3">
        <f>IF(AP$3=0,0,INDEX(Sheet1!RawDataCols,$C234,AP$5)*$R234)</f>
        <v>0</v>
      </c>
      <c r="AQ234" s="3">
        <f>IF(AQ$3=0,0,INDEX(Sheet1!RawDataCols,$C234,AQ$5)*$R234)</f>
        <v>0</v>
      </c>
      <c r="AR234" s="3">
        <f>IF(AR$3=0,0,INDEX(Sheet1!RawDataCols,$C234,AR$5)*$R234)</f>
        <v>0</v>
      </c>
      <c r="AS234" s="3">
        <f>IF(AS$3=0,0,INDEX(Sheet1!RawDataCols,$C234,AS$5)*$R234)</f>
        <v>0</v>
      </c>
      <c r="AT234" s="3">
        <f>IF(AT$3=0,0,INDEX(Sheet1!RawDataCols,$C234,AT$5)*$R234)</f>
        <v>0</v>
      </c>
      <c r="AU234" s="3">
        <f>IF(AU$3=0,0,INDEX(Sheet1!RawDataCols,$C234,AU$5)*$R234)</f>
        <v>0</v>
      </c>
      <c r="AV234" s="3">
        <f>IF(AV$3=0,0,INDEX(Sheet1!RawDataCols,$C234,AV$5)*$R234)</f>
        <v>0</v>
      </c>
      <c r="AW234" s="3">
        <f>IF(AW$3=0,0,INDEX(Sheet1!RawDataCols,$C234,AW$5)*$R234)</f>
        <v>0</v>
      </c>
      <c r="AX234" s="3">
        <f>IF(AX$3=0,0,INDEX(Sheet1!RawDataCols,$C234,AX$5)*$R234)</f>
        <v>0</v>
      </c>
      <c r="AY234" s="3">
        <f>IF(AY$3=0,0,INDEX(Sheet1!RawDataCols,$C234,AY$5)*$R234)</f>
        <v>0</v>
      </c>
      <c r="AZ234" s="3">
        <f>IF(AZ$3=0,0,INDEX(Sheet1!RawDataCols,$C234,AZ$5)*$R234)</f>
        <v>0</v>
      </c>
      <c r="BA234" s="3">
        <f>IF(BA$3=0,0,INDEX(Sheet1!RawDataCols,$C234,BA$5)*$R234)</f>
        <v>0</v>
      </c>
      <c r="BB234" s="3">
        <f>IF(BB$3=0,0,INDEX(Sheet1!RawDataCols,$C234,BB$5)*$R234)</f>
        <v>0</v>
      </c>
      <c r="BC234" s="3">
        <f>IF(BC$3=0,0,INDEX(Sheet1!RawDataCols,$C234,BC$5)*$R234)</f>
        <v>0</v>
      </c>
      <c r="BD234" s="3">
        <f>IF(BD$3=0,0,INDEX(Sheet1!RawDataCols,$C234,BD$5)*$R234)</f>
        <v>0</v>
      </c>
      <c r="BE234" s="3">
        <f>IF(BE$3=0,0,INDEX(Sheet1!RawDataCols,$C234,BE$5)*$R234)</f>
        <v>0</v>
      </c>
      <c r="BF234" s="3">
        <f>IF(BF$3=0,0,INDEX(Sheet1!RawDataCols,$C234,BF$5)*$R234)</f>
        <v>0</v>
      </c>
      <c r="BG234" s="179">
        <f>IF(BG$3=0,0,INDEX(Sheet1!RawDataCols,$C234,BG$5)*$R234)</f>
        <v>0</v>
      </c>
      <c r="BH234" s="33">
        <f t="shared" si="87"/>
        <v>0</v>
      </c>
      <c r="BI234" s="33">
        <f t="shared" si="88"/>
        <v>0</v>
      </c>
      <c r="BJ234" s="33">
        <f t="shared" si="89"/>
        <v>0</v>
      </c>
      <c r="BK234" s="3">
        <f>IF(BK$3=0,0,INDEX(Sheet1!RawDataCols,$C234,BK$5)*$R234)</f>
        <v>0</v>
      </c>
      <c r="BL234" s="3">
        <f>IF(BL$3=0,0,INDEX(Sheet1!RawDataCols,$C234,BL$5)*$R234)</f>
        <v>66.942727000000005</v>
      </c>
      <c r="BM234" s="3">
        <f>IF(BM$3=0,0,INDEX(Sheet1!RawDataCols,$C234,BM$5)*$R234)</f>
        <v>0</v>
      </c>
      <c r="BN234" s="3">
        <f>IF(BN$3=0,0,INDEX(Sheet1!RawDataCols,$C234,BN$5)*$R234)</f>
        <v>0</v>
      </c>
      <c r="BO234" s="3">
        <f>IF(BO$3=0,0,INDEX(Sheet1!RawDataCols,$C234,BO$5)*$R234)</f>
        <v>0</v>
      </c>
      <c r="BP234" s="3">
        <f>IF(BP$3=0,0,INDEX(Sheet1!RawDataCols,$C234,BP$5)*$R234)</f>
        <v>736.37</v>
      </c>
      <c r="BQ234" s="3">
        <f t="shared" si="90"/>
        <v>0</v>
      </c>
      <c r="BR234" s="3">
        <f t="shared" si="91"/>
        <v>0</v>
      </c>
      <c r="BS234" s="3">
        <f t="shared" si="92"/>
        <v>0</v>
      </c>
      <c r="BT234" s="3">
        <f t="shared" si="93"/>
        <v>0</v>
      </c>
      <c r="BU234" s="3" t="str">
        <f>INDEX(Sheet1!$BS$2:$BS$1000,MATCH($A234,Sheet1!$A$2:$A$1000,0))</f>
        <v>04</v>
      </c>
      <c r="BV234" s="3">
        <f>INDEX(Sheet1!$BT$2:$BT$1000,MATCH($A234,Sheet1!$A$2:$A$1000,0))</f>
        <v>0</v>
      </c>
    </row>
    <row r="235" spans="1:74" x14ac:dyDescent="0.2">
      <c r="A235" s="269" t="s">
        <v>713</v>
      </c>
      <c r="B235" s="3" t="e">
        <f>MATCH($A235,Sheet1!ACCOUNTNO,0)</f>
        <v>#N/A</v>
      </c>
      <c r="C235" s="3">
        <f t="shared" si="84"/>
        <v>65000</v>
      </c>
      <c r="D235" s="3">
        <f>IF(D$3=0,0,INDEX(Sheet1!RawDataCols,$C235,D$5))</f>
        <v>0</v>
      </c>
      <c r="E235" s="3">
        <f>IF(E$3=0,0,INDEX(Sheet1!RawDataCols,$C235,E$5))</f>
        <v>0</v>
      </c>
      <c r="F235" s="3">
        <f>IF(F$3=0,0,INDEX(Sheet1!RawDataCols,$C235,F$5))</f>
        <v>0</v>
      </c>
      <c r="G235" s="3">
        <f>IF(G$3=0,0,INDEX(Sheet1!RawDataCols,$C235,G$5))</f>
        <v>0</v>
      </c>
      <c r="H235" s="3">
        <f>IF(H$3=0,0,INDEX(Sheet1!RawDataCols,$C235,H$5))</f>
        <v>0</v>
      </c>
      <c r="I235" s="3">
        <f>IF(I$3=0,0,INDEX(Sheet1!RawDataCols,$C235,I$5))</f>
        <v>0</v>
      </c>
      <c r="J235" s="3">
        <f>IF(J$3=0,0,INDEX(Sheet1!RawDataCols,$C235,J$5))</f>
        <v>0</v>
      </c>
      <c r="K235" s="3">
        <f>IF(K$3=0,0,INDEX(Sheet1!RawDataCols,$C235,K$5))</f>
        <v>0</v>
      </c>
      <c r="L235" s="3">
        <f>IF(L$3=0,0,INDEX(Sheet1!RawDataCols,$C235,L$5))</f>
        <v>0</v>
      </c>
      <c r="M235" s="3">
        <f>IF(M$3=0,0,INDEX(Sheet1!RawDataCols,$C235,M$5))</f>
        <v>0</v>
      </c>
      <c r="N235" s="3">
        <f>IF(N$3=0,0,INDEX(Sheet1!RawDataCols,$C235,N$5))</f>
        <v>0</v>
      </c>
      <c r="O235" s="3">
        <f>INDEX(Sheet1!RawDataCols,$C235,O$5)</f>
        <v>0</v>
      </c>
      <c r="P235" s="3">
        <f>INDEX(Sheet1!RawDataCols,$C235,P$5)</f>
        <v>0</v>
      </c>
      <c r="Q235" s="3">
        <f>IF(Q$3=0,0,INDEX(Sheet1!RawDataCols,$C235,Q$5))</f>
        <v>0</v>
      </c>
      <c r="R235" s="3">
        <f t="shared" si="85"/>
        <v>1</v>
      </c>
      <c r="S235" s="3">
        <f t="shared" si="86"/>
        <v>-1</v>
      </c>
      <c r="T235" s="3">
        <f>IF(T$3=0,0,INDEX(Sheet1!RawDataCols,$C235,T$5)*$R235)</f>
        <v>0</v>
      </c>
      <c r="U235" s="3">
        <f>IF(U$3=0,0,INDEX(Sheet1!RawDataCols,$C235,U$5)*$R235)</f>
        <v>0</v>
      </c>
      <c r="V235" s="3">
        <f>IF(V$3=0,0,INDEX(Sheet1!RawDataCols,$C235,V$5)*$R235)</f>
        <v>0</v>
      </c>
      <c r="W235" s="3">
        <f>IF(W$3=0,0,INDEX(Sheet1!RawDataCols,$C235,W$5)*$R235)</f>
        <v>0</v>
      </c>
      <c r="X235" s="3">
        <f>IF(X$3=0,0,INDEX(Sheet1!RawDataCols,$C235,X$5)*$R235)</f>
        <v>0</v>
      </c>
      <c r="Y235" s="3">
        <f>IF(Y$3=0,0,INDEX(Sheet1!RawDataCols,$C235,Y$5)*$R235)</f>
        <v>0</v>
      </c>
      <c r="Z235" s="3">
        <f>IF(Z$3=0,0,INDEX(Sheet1!RawDataCols,$C235,Z$5)*$R235)</f>
        <v>0</v>
      </c>
      <c r="AA235" s="3">
        <f>IF(AA$3=0,0,INDEX(Sheet1!RawDataCols,$C235,AA$5)*$R235)</f>
        <v>0</v>
      </c>
      <c r="AB235" s="3">
        <f>IF(AB$3=0,0,INDEX(Sheet1!RawDataCols,$C235,AB$5)*$R235)</f>
        <v>0</v>
      </c>
      <c r="AC235" s="3">
        <f>IF(AC$3=0,0,INDEX(Sheet1!RawDataCols,$C235,AC$5)*$R235)</f>
        <v>0</v>
      </c>
      <c r="AD235" s="3">
        <f>IF(AD$3=0,0,INDEX(Sheet1!RawDataCols,$C235,AD$5)*$R235)</f>
        <v>0</v>
      </c>
      <c r="AE235" s="3">
        <f>IF(AE$3=0,0,INDEX(Sheet1!RawDataCols,$C235,AE$5)*$R235)</f>
        <v>0</v>
      </c>
      <c r="AF235" s="3">
        <f>IF(AF$3=0,0,INDEX(Sheet1!RawDataCols,$C235,AF$5)*$R235)</f>
        <v>0</v>
      </c>
      <c r="AG235" s="3">
        <f>IF(AG$3=0,0,INDEX(Sheet1!RawDataCols,$C235,AG$5)*$R235)</f>
        <v>0</v>
      </c>
      <c r="AH235" s="3">
        <f>IF(AH$3=0,0,INDEX(Sheet1!RawDataCols,$C235,AH$5)*$R235)</f>
        <v>0</v>
      </c>
      <c r="AI235" s="3">
        <f>IF(AI$3=0,0,INDEX(Sheet1!RawDataCols,$C235,AI$5)*$R235)</f>
        <v>0</v>
      </c>
      <c r="AJ235" s="3">
        <f>IF(AJ$3=0,0,INDEX(Sheet1!RawDataCols,$C235,AJ$5)*$R235)</f>
        <v>0</v>
      </c>
      <c r="AK235" s="3">
        <f>IF(AK$3=0,0,INDEX(Sheet1!RawDataCols,$C235,AK$5)*$R235)</f>
        <v>0</v>
      </c>
      <c r="AL235" s="3">
        <f>IF(AL$3=0,0,INDEX(Sheet1!RawDataCols,$C235,AL$5)*$R235)</f>
        <v>0</v>
      </c>
      <c r="AM235" s="3">
        <f>IF(AM$3=0,0,INDEX(Sheet1!RawDataCols,$C235,AM$5)*$R235)</f>
        <v>0</v>
      </c>
      <c r="AN235" s="3">
        <f>IF(AN$3=0,0,INDEX(Sheet1!RawDataCols,$C235,AN$5)*$R235)</f>
        <v>0</v>
      </c>
      <c r="AO235" s="3">
        <f>IF(AO$3=0,0,INDEX(Sheet1!RawDataCols,$C235,AO$5)*$R235)</f>
        <v>0</v>
      </c>
      <c r="AP235" s="3">
        <f>IF(AP$3=0,0,INDEX(Sheet1!RawDataCols,$C235,AP$5)*$R235)</f>
        <v>0</v>
      </c>
      <c r="AQ235" s="3">
        <f>IF(AQ$3=0,0,INDEX(Sheet1!RawDataCols,$C235,AQ$5)*$R235)</f>
        <v>0</v>
      </c>
      <c r="AR235" s="3">
        <f>IF(AR$3=0,0,INDEX(Sheet1!RawDataCols,$C235,AR$5)*$R235)</f>
        <v>0</v>
      </c>
      <c r="AS235" s="3">
        <f>IF(AS$3=0,0,INDEX(Sheet1!RawDataCols,$C235,AS$5)*$R235)</f>
        <v>0</v>
      </c>
      <c r="AT235" s="3">
        <f>IF(AT$3=0,0,INDEX(Sheet1!RawDataCols,$C235,AT$5)*$R235)</f>
        <v>0</v>
      </c>
      <c r="AU235" s="3">
        <f>IF(AU$3=0,0,INDEX(Sheet1!RawDataCols,$C235,AU$5)*$R235)</f>
        <v>0</v>
      </c>
      <c r="AV235" s="3">
        <f>IF(AV$3=0,0,INDEX(Sheet1!RawDataCols,$C235,AV$5)*$R235)</f>
        <v>0</v>
      </c>
      <c r="AW235" s="3">
        <f>IF(AW$3=0,0,INDEX(Sheet1!RawDataCols,$C235,AW$5)*$R235)</f>
        <v>0</v>
      </c>
      <c r="AX235" s="3">
        <f>IF(AX$3=0,0,INDEX(Sheet1!RawDataCols,$C235,AX$5)*$R235)</f>
        <v>0</v>
      </c>
      <c r="AY235" s="3">
        <f>IF(AY$3=0,0,INDEX(Sheet1!RawDataCols,$C235,AY$5)*$R235)</f>
        <v>0</v>
      </c>
      <c r="AZ235" s="3">
        <f>IF(AZ$3=0,0,INDEX(Sheet1!RawDataCols,$C235,AZ$5)*$R235)</f>
        <v>0</v>
      </c>
      <c r="BA235" s="3">
        <f>IF(BA$3=0,0,INDEX(Sheet1!RawDataCols,$C235,BA$5)*$R235)</f>
        <v>0</v>
      </c>
      <c r="BB235" s="3">
        <f>IF(BB$3=0,0,INDEX(Sheet1!RawDataCols,$C235,BB$5)*$R235)</f>
        <v>0</v>
      </c>
      <c r="BC235" s="3">
        <f>IF(BC$3=0,0,INDEX(Sheet1!RawDataCols,$C235,BC$5)*$R235)</f>
        <v>0</v>
      </c>
      <c r="BD235" s="3">
        <f>IF(BD$3=0,0,INDEX(Sheet1!RawDataCols,$C235,BD$5)*$R235)</f>
        <v>0</v>
      </c>
      <c r="BE235" s="3">
        <f>IF(BE$3=0,0,INDEX(Sheet1!RawDataCols,$C235,BE$5)*$R235)</f>
        <v>0</v>
      </c>
      <c r="BF235" s="3">
        <f>IF(BF$3=0,0,INDEX(Sheet1!RawDataCols,$C235,BF$5)*$R235)</f>
        <v>0</v>
      </c>
      <c r="BG235" s="179">
        <f>IF(BG$3=0,0,INDEX(Sheet1!RawDataCols,$C235,BG$5)*$R235)</f>
        <v>0</v>
      </c>
      <c r="BH235" s="33">
        <f t="shared" si="87"/>
        <v>0</v>
      </c>
      <c r="BI235" s="33">
        <f t="shared" si="88"/>
        <v>0</v>
      </c>
      <c r="BJ235" s="33">
        <f t="shared" si="89"/>
        <v>0</v>
      </c>
      <c r="BK235" s="3">
        <f>IF(BK$3=0,0,INDEX(Sheet1!RawDataCols,$C235,BK$5)*$R235)</f>
        <v>0</v>
      </c>
      <c r="BL235" s="3">
        <f>IF(BL$3=0,0,INDEX(Sheet1!RawDataCols,$C235,BL$5)*$R235)</f>
        <v>0</v>
      </c>
      <c r="BM235" s="3">
        <f>IF(BM$3=0,0,INDEX(Sheet1!RawDataCols,$C235,BM$5)*$R235)</f>
        <v>0</v>
      </c>
      <c r="BN235" s="3">
        <f>IF(BN$3=0,0,INDEX(Sheet1!RawDataCols,$C235,BN$5)*$R235)</f>
        <v>0</v>
      </c>
      <c r="BO235" s="3">
        <f>IF(BO$3=0,0,INDEX(Sheet1!RawDataCols,$C235,BO$5)*$R235)</f>
        <v>0</v>
      </c>
      <c r="BP235" s="3">
        <f>IF(BP$3=0,0,INDEX(Sheet1!RawDataCols,$C235,BP$5)*$R235)</f>
        <v>0</v>
      </c>
      <c r="BQ235" s="3">
        <f t="shared" si="90"/>
        <v>0</v>
      </c>
      <c r="BR235" s="3">
        <f t="shared" si="91"/>
        <v>0</v>
      </c>
      <c r="BS235" s="3">
        <f t="shared" si="92"/>
        <v>0</v>
      </c>
      <c r="BT235" s="3">
        <f t="shared" si="93"/>
        <v>0</v>
      </c>
      <c r="BU235" s="3" t="e">
        <f>INDEX(Sheet1!$BS$2:$BS$1000,MATCH($A235,Sheet1!$A$2:$A$1000,0))</f>
        <v>#N/A</v>
      </c>
      <c r="BV235" s="3" t="e">
        <f>INDEX(Sheet1!$BT$2:$BT$1000,MATCH($A235,Sheet1!$A$2:$A$1000,0))</f>
        <v>#N/A</v>
      </c>
    </row>
    <row r="236" spans="1:74" x14ac:dyDescent="0.2">
      <c r="A236" s="248" t="s">
        <v>818</v>
      </c>
      <c r="B236" s="3">
        <f>MATCH($A236,Sheet1!ACCOUNTNO,0)</f>
        <v>55</v>
      </c>
      <c r="C236" s="3">
        <f t="shared" si="84"/>
        <v>55</v>
      </c>
      <c r="D236" s="3" t="str">
        <f>IF(D$3=0,0,INDEX(Sheet1!RawDataCols,$C236,D$5))</f>
        <v>14200D10</v>
      </c>
      <c r="E236" s="3" t="str">
        <f>IF(E$3=0,0,INDEX(Sheet1!RawDataCols,$C236,E$5))</f>
        <v xml:space="preserve">14200          </v>
      </c>
      <c r="F236" s="3" t="str">
        <f>IF(F$3=0,0,INDEX(Sheet1!RawDataCols,$C236,F$5))</f>
        <v xml:space="preserve">D10            </v>
      </c>
      <c r="G236" s="3" t="str">
        <f>IF(G$3=0,0,INDEX(Sheet1!RawDataCols,$C236,G$5))</f>
        <v xml:space="preserve">               </v>
      </c>
      <c r="H236" s="3" t="str">
        <f>IF(H$3=0,0,INDEX(Sheet1!RawDataCols,$C236,H$5))</f>
        <v xml:space="preserve">               </v>
      </c>
      <c r="I236" s="3" t="str">
        <f>IF(I$3=0,0,INDEX(Sheet1!RawDataCols,$C236,I$5))</f>
        <v xml:space="preserve">               </v>
      </c>
      <c r="J236" s="3" t="str">
        <f>IF(J$3=0,0,INDEX(Sheet1!RawDataCols,$C236,J$5))</f>
        <v xml:space="preserve">               </v>
      </c>
      <c r="K236" s="3" t="str">
        <f>IF(K$3=0,0,INDEX(Sheet1!RawDataCols,$C236,K$5))</f>
        <v xml:space="preserve">               </v>
      </c>
      <c r="L236" s="3" t="str">
        <f>IF(L$3=0,0,INDEX(Sheet1!RawDataCols,$C236,L$5))</f>
        <v xml:space="preserve">               </v>
      </c>
      <c r="M236" s="3" t="str">
        <f>IF(M$3=0,0,INDEX(Sheet1!RawDataCols,$C236,M$5))</f>
        <v xml:space="preserve">F012  </v>
      </c>
      <c r="N236" s="3" t="str">
        <f>IF(N$3=0,0,INDEX(Sheet1!RawDataCols,$C236,N$5))</f>
        <v>Distribution - Postage-Clique Mag</v>
      </c>
      <c r="O236" s="3">
        <f>INDEX(Sheet1!RawDataCols,$C236,O$5)</f>
        <v>9</v>
      </c>
      <c r="P236" s="3" t="str">
        <f>INDEX(Sheet1!RawDataCols,$C236,P$5)</f>
        <v>Cost of Sales</v>
      </c>
      <c r="Q236" s="3" t="str">
        <f>IF(Q$3=0,0,INDEX(Sheet1!RawDataCols,$C236,Q$5))</f>
        <v>I</v>
      </c>
      <c r="R236" s="3">
        <f t="shared" si="85"/>
        <v>1</v>
      </c>
      <c r="S236" s="3">
        <f t="shared" si="86"/>
        <v>-1</v>
      </c>
      <c r="T236" s="3">
        <f>IF(T$3=0,0,INDEX(Sheet1!RawDataCols,$C236,T$5)*$R236)</f>
        <v>0</v>
      </c>
      <c r="U236" s="3">
        <f>IF(U$3=0,0,INDEX(Sheet1!RawDataCols,$C236,U$5)*$R236)</f>
        <v>0</v>
      </c>
      <c r="V236" s="3">
        <f>IF(V$3=0,0,INDEX(Sheet1!RawDataCols,$C236,V$5)*$R236)</f>
        <v>0</v>
      </c>
      <c r="W236" s="3">
        <f>IF(W$3=0,0,INDEX(Sheet1!RawDataCols,$C236,W$5)*$R236)</f>
        <v>0</v>
      </c>
      <c r="X236" s="3">
        <f>IF(X$3=0,0,INDEX(Sheet1!RawDataCols,$C236,X$5)*$R236)</f>
        <v>0</v>
      </c>
      <c r="Y236" s="3">
        <f>IF(Y$3=0,0,INDEX(Sheet1!RawDataCols,$C236,Y$5)*$R236)</f>
        <v>0</v>
      </c>
      <c r="Z236" s="3">
        <f>IF(Z$3=0,0,INDEX(Sheet1!RawDataCols,$C236,Z$5)*$R236)</f>
        <v>0</v>
      </c>
      <c r="AA236" s="3">
        <f>IF(AA$3=0,0,INDEX(Sheet1!RawDataCols,$C236,AA$5)*$R236)</f>
        <v>0</v>
      </c>
      <c r="AB236" s="3">
        <f>IF(AB$3=0,0,INDEX(Sheet1!RawDataCols,$C236,AB$5)*$R236)</f>
        <v>0</v>
      </c>
      <c r="AC236" s="3">
        <f>IF(AC$3=0,0,INDEX(Sheet1!RawDataCols,$C236,AC$5)*$R236)</f>
        <v>0</v>
      </c>
      <c r="AD236" s="3">
        <f>IF(AD$3=0,0,INDEX(Sheet1!RawDataCols,$C236,AD$5)*$R236)</f>
        <v>0</v>
      </c>
      <c r="AE236" s="3">
        <f>IF(AE$3=0,0,INDEX(Sheet1!RawDataCols,$C236,AE$5)*$R236)</f>
        <v>0</v>
      </c>
      <c r="AF236" s="3">
        <f>IF(AF$3=0,0,INDEX(Sheet1!RawDataCols,$C236,AF$5)*$R236)</f>
        <v>0</v>
      </c>
      <c r="AG236" s="3">
        <f>IF(AG$3=0,0,INDEX(Sheet1!RawDataCols,$C236,AG$5)*$R236)</f>
        <v>0</v>
      </c>
      <c r="AH236" s="3">
        <f>IF(AH$3=0,0,INDEX(Sheet1!RawDataCols,$C236,AH$5)*$R236)</f>
        <v>0</v>
      </c>
      <c r="AI236" s="3">
        <f>IF(AI$3=0,0,INDEX(Sheet1!RawDataCols,$C236,AI$5)*$R236)</f>
        <v>0</v>
      </c>
      <c r="AJ236" s="3">
        <f>IF(AJ$3=0,0,INDEX(Sheet1!RawDataCols,$C236,AJ$5)*$R236)</f>
        <v>0</v>
      </c>
      <c r="AK236" s="3">
        <f>IF(AK$3=0,0,INDEX(Sheet1!RawDataCols,$C236,AK$5)*$R236)</f>
        <v>0</v>
      </c>
      <c r="AL236" s="3">
        <f>IF(AL$3=0,0,INDEX(Sheet1!RawDataCols,$C236,AL$5)*$R236)</f>
        <v>0</v>
      </c>
      <c r="AM236" s="3">
        <f>IF(AM$3=0,0,INDEX(Sheet1!RawDataCols,$C236,AM$5)*$R236)</f>
        <v>0</v>
      </c>
      <c r="AN236" s="3">
        <f>IF(AN$3=0,0,INDEX(Sheet1!RawDataCols,$C236,AN$5)*$R236)</f>
        <v>0</v>
      </c>
      <c r="AO236" s="3">
        <f>IF(AO$3=0,0,INDEX(Sheet1!RawDataCols,$C236,AO$5)*$R236)</f>
        <v>0</v>
      </c>
      <c r="AP236" s="3">
        <f>IF(AP$3=0,0,INDEX(Sheet1!RawDataCols,$C236,AP$5)*$R236)</f>
        <v>0</v>
      </c>
      <c r="AQ236" s="3">
        <f>IF(AQ$3=0,0,INDEX(Sheet1!RawDataCols,$C236,AQ$5)*$R236)</f>
        <v>0</v>
      </c>
      <c r="AR236" s="3">
        <f>IF(AR$3=0,0,INDEX(Sheet1!RawDataCols,$C236,AR$5)*$R236)</f>
        <v>0</v>
      </c>
      <c r="AS236" s="3">
        <f>IF(AS$3=0,0,INDEX(Sheet1!RawDataCols,$C236,AS$5)*$R236)</f>
        <v>0</v>
      </c>
      <c r="AT236" s="3">
        <f>IF(AT$3=0,0,INDEX(Sheet1!RawDataCols,$C236,AT$5)*$R236)</f>
        <v>0</v>
      </c>
      <c r="AU236" s="3">
        <f>IF(AU$3=0,0,INDEX(Sheet1!RawDataCols,$C236,AU$5)*$R236)</f>
        <v>0</v>
      </c>
      <c r="AV236" s="3">
        <f>IF(AV$3=0,0,INDEX(Sheet1!RawDataCols,$C236,AV$5)*$R236)</f>
        <v>0</v>
      </c>
      <c r="AW236" s="3">
        <f>IF(AW$3=0,0,INDEX(Sheet1!RawDataCols,$C236,AW$5)*$R236)</f>
        <v>0</v>
      </c>
      <c r="AX236" s="3">
        <f>IF(AX$3=0,0,INDEX(Sheet1!RawDataCols,$C236,AX$5)*$R236)</f>
        <v>0</v>
      </c>
      <c r="AY236" s="3">
        <f>IF(AY$3=0,0,INDEX(Sheet1!RawDataCols,$C236,AY$5)*$R236)</f>
        <v>0</v>
      </c>
      <c r="AZ236" s="3">
        <f>IF(AZ$3=0,0,INDEX(Sheet1!RawDataCols,$C236,AZ$5)*$R236)</f>
        <v>0</v>
      </c>
      <c r="BA236" s="3">
        <f>IF(BA$3=0,0,INDEX(Sheet1!RawDataCols,$C236,BA$5)*$R236)</f>
        <v>0</v>
      </c>
      <c r="BB236" s="3">
        <f>IF(BB$3=0,0,INDEX(Sheet1!RawDataCols,$C236,BB$5)*$R236)</f>
        <v>0</v>
      </c>
      <c r="BC236" s="3">
        <f>IF(BC$3=0,0,INDEX(Sheet1!RawDataCols,$C236,BC$5)*$R236)</f>
        <v>0</v>
      </c>
      <c r="BD236" s="3">
        <f>IF(BD$3=0,0,INDEX(Sheet1!RawDataCols,$C236,BD$5)*$R236)</f>
        <v>0</v>
      </c>
      <c r="BE236" s="3">
        <f>IF(BE$3=0,0,INDEX(Sheet1!RawDataCols,$C236,BE$5)*$R236)</f>
        <v>0</v>
      </c>
      <c r="BF236" s="3">
        <f>IF(BF$3=0,0,INDEX(Sheet1!RawDataCols,$C236,BF$5)*$R236)</f>
        <v>0</v>
      </c>
      <c r="BG236" s="179">
        <f>IF(BG$3=0,0,INDEX(Sheet1!RawDataCols,$C236,BG$5)*$R236)</f>
        <v>0</v>
      </c>
      <c r="BH236" s="33">
        <f t="shared" si="87"/>
        <v>0</v>
      </c>
      <c r="BI236" s="33">
        <f t="shared" si="88"/>
        <v>0</v>
      </c>
      <c r="BJ236" s="33">
        <f t="shared" si="89"/>
        <v>0</v>
      </c>
      <c r="BK236" s="3">
        <f>IF(BK$3=0,0,INDEX(Sheet1!RawDataCols,$C236,BK$5)*$R236)</f>
        <v>0</v>
      </c>
      <c r="BL236" s="3">
        <f>IF(BL$3=0,0,INDEX(Sheet1!RawDataCols,$C236,BL$5)*$R236)</f>
        <v>8.2409090000000003</v>
      </c>
      <c r="BM236" s="3">
        <f>IF(BM$3=0,0,INDEX(Sheet1!RawDataCols,$C236,BM$5)*$R236)</f>
        <v>0</v>
      </c>
      <c r="BN236" s="3">
        <f>IF(BN$3=0,0,INDEX(Sheet1!RawDataCols,$C236,BN$5)*$R236)</f>
        <v>0</v>
      </c>
      <c r="BO236" s="3">
        <f>IF(BO$3=0,0,INDEX(Sheet1!RawDataCols,$C236,BO$5)*$R236)</f>
        <v>0</v>
      </c>
      <c r="BP236" s="3">
        <f>IF(BP$3=0,0,INDEX(Sheet1!RawDataCols,$C236,BP$5)*$R236)</f>
        <v>90.65</v>
      </c>
      <c r="BQ236" s="3">
        <f t="shared" si="90"/>
        <v>0</v>
      </c>
      <c r="BR236" s="3">
        <f t="shared" si="91"/>
        <v>0</v>
      </c>
      <c r="BS236" s="3">
        <f t="shared" si="92"/>
        <v>0</v>
      </c>
      <c r="BT236" s="3">
        <f t="shared" si="93"/>
        <v>0</v>
      </c>
      <c r="BU236" s="3" t="str">
        <f>INDEX(Sheet1!$BS$2:$BS$1000,MATCH($A236,Sheet1!$A$2:$A$1000,0))</f>
        <v>04</v>
      </c>
      <c r="BV236" s="3">
        <f>INDEX(Sheet1!$BT$2:$BT$1000,MATCH($A236,Sheet1!$A$2:$A$1000,0))</f>
        <v>0</v>
      </c>
    </row>
    <row r="237" spans="1:74" x14ac:dyDescent="0.2">
      <c r="A237" s="248" t="s">
        <v>715</v>
      </c>
      <c r="B237" s="3">
        <f>MATCH($A237,Sheet1!ACCOUNTNO,0)</f>
        <v>60</v>
      </c>
      <c r="C237" s="3">
        <f t="shared" si="84"/>
        <v>60</v>
      </c>
      <c r="D237" s="3" t="str">
        <f>IF(D$3=0,0,INDEX(Sheet1!RawDataCols,$C237,D$5))</f>
        <v>14220D06</v>
      </c>
      <c r="E237" s="3" t="str">
        <f>IF(E$3=0,0,INDEX(Sheet1!RawDataCols,$C237,E$5))</f>
        <v xml:space="preserve">14220          </v>
      </c>
      <c r="F237" s="3" t="str">
        <f>IF(F$3=0,0,INDEX(Sheet1!RawDataCols,$C237,F$5))</f>
        <v xml:space="preserve">D06            </v>
      </c>
      <c r="G237" s="3" t="str">
        <f>IF(G$3=0,0,INDEX(Sheet1!RawDataCols,$C237,G$5))</f>
        <v xml:space="preserve">               </v>
      </c>
      <c r="H237" s="3" t="str">
        <f>IF(H$3=0,0,INDEX(Sheet1!RawDataCols,$C237,H$5))</f>
        <v xml:space="preserve">               </v>
      </c>
      <c r="I237" s="3" t="str">
        <f>IF(I$3=0,0,INDEX(Sheet1!RawDataCols,$C237,I$5))</f>
        <v xml:space="preserve">               </v>
      </c>
      <c r="J237" s="3" t="str">
        <f>IF(J$3=0,0,INDEX(Sheet1!RawDataCols,$C237,J$5))</f>
        <v xml:space="preserve">               </v>
      </c>
      <c r="K237" s="3" t="str">
        <f>IF(K$3=0,0,INDEX(Sheet1!RawDataCols,$C237,K$5))</f>
        <v xml:space="preserve">               </v>
      </c>
      <c r="L237" s="3" t="str">
        <f>IF(L$3=0,0,INDEX(Sheet1!RawDataCols,$C237,L$5))</f>
        <v xml:space="preserve">               </v>
      </c>
      <c r="M237" s="3" t="str">
        <f>IF(M$3=0,0,INDEX(Sheet1!RawDataCols,$C237,M$5))</f>
        <v xml:space="preserve">F012  </v>
      </c>
      <c r="N237" s="3" t="str">
        <f>IF(N$3=0,0,INDEX(Sheet1!RawDataCols,$C237,N$5))</f>
        <v>Layout/Proof/Production-Foodland</v>
      </c>
      <c r="O237" s="3">
        <f>INDEX(Sheet1!RawDataCols,$C237,O$5)</f>
        <v>9</v>
      </c>
      <c r="P237" s="3" t="str">
        <f>INDEX(Sheet1!RawDataCols,$C237,P$5)</f>
        <v>Cost of Sales</v>
      </c>
      <c r="Q237" s="3" t="str">
        <f>IF(Q$3=0,0,INDEX(Sheet1!RawDataCols,$C237,Q$5))</f>
        <v>I</v>
      </c>
      <c r="R237" s="3">
        <f t="shared" si="85"/>
        <v>1</v>
      </c>
      <c r="S237" s="3">
        <f t="shared" si="86"/>
        <v>-1</v>
      </c>
      <c r="T237" s="3">
        <f>IF(T$3=0,0,INDEX(Sheet1!RawDataCols,$C237,T$5)*$R237)</f>
        <v>0</v>
      </c>
      <c r="U237" s="3">
        <f>IF(U$3=0,0,INDEX(Sheet1!RawDataCols,$C237,U$5)*$R237)</f>
        <v>0</v>
      </c>
      <c r="V237" s="3">
        <f>IF(V$3=0,0,INDEX(Sheet1!RawDataCols,$C237,V$5)*$R237)</f>
        <v>0</v>
      </c>
      <c r="W237" s="3">
        <f>IF(W$3=0,0,INDEX(Sheet1!RawDataCols,$C237,W$5)*$R237)</f>
        <v>4400</v>
      </c>
      <c r="X237" s="3">
        <f>IF(X$3=0,0,INDEX(Sheet1!RawDataCols,$C237,X$5)*$R237)</f>
        <v>0</v>
      </c>
      <c r="Y237" s="3">
        <f>IF(Y$3=0,0,INDEX(Sheet1!RawDataCols,$C237,Y$5)*$R237)</f>
        <v>0</v>
      </c>
      <c r="Z237" s="3">
        <f>IF(Z$3=0,0,INDEX(Sheet1!RawDataCols,$C237,Z$5)*$R237)</f>
        <v>0</v>
      </c>
      <c r="AA237" s="3">
        <f>IF(AA$3=0,0,INDEX(Sheet1!RawDataCols,$C237,AA$5)*$R237)</f>
        <v>0</v>
      </c>
      <c r="AB237" s="3">
        <f>IF(AB$3=0,0,INDEX(Sheet1!RawDataCols,$C237,AB$5)*$R237)</f>
        <v>0</v>
      </c>
      <c r="AC237" s="3">
        <f>IF(AC$3=0,0,INDEX(Sheet1!RawDataCols,$C237,AC$5)*$R237)</f>
        <v>2277.9699999999998</v>
      </c>
      <c r="AD237" s="3">
        <f>IF(AD$3=0,0,INDEX(Sheet1!RawDataCols,$C237,AD$5)*$R237)</f>
        <v>0</v>
      </c>
      <c r="AE237" s="3">
        <f>IF(AE$3=0,0,INDEX(Sheet1!RawDataCols,$C237,AE$5)*$R237)</f>
        <v>0</v>
      </c>
      <c r="AF237" s="3">
        <f>IF(AF$3=0,0,INDEX(Sheet1!RawDataCols,$C237,AF$5)*$R237)</f>
        <v>0</v>
      </c>
      <c r="AG237" s="3">
        <f>IF(AG$3=0,0,INDEX(Sheet1!RawDataCols,$C237,AG$5)*$R237)</f>
        <v>0</v>
      </c>
      <c r="AH237" s="3">
        <f>IF(AH$3=0,0,INDEX(Sheet1!RawDataCols,$C237,AH$5)*$R237)</f>
        <v>0</v>
      </c>
      <c r="AI237" s="3">
        <f>IF(AI$3=0,0,INDEX(Sheet1!RawDataCols,$C237,AI$5)*$R237)</f>
        <v>0</v>
      </c>
      <c r="AJ237" s="3">
        <f>IF(AJ$3=0,0,INDEX(Sheet1!RawDataCols,$C237,AJ$5)*$R237)</f>
        <v>0</v>
      </c>
      <c r="AK237" s="3">
        <f>IF(AK$3=0,0,INDEX(Sheet1!RawDataCols,$C237,AK$5)*$R237)</f>
        <v>0</v>
      </c>
      <c r="AL237" s="3">
        <f>IF(AL$3=0,0,INDEX(Sheet1!RawDataCols,$C237,AL$5)*$R237)</f>
        <v>0</v>
      </c>
      <c r="AM237" s="3">
        <f>IF(AM$3=0,0,INDEX(Sheet1!RawDataCols,$C237,AM$5)*$R237)</f>
        <v>0</v>
      </c>
      <c r="AN237" s="3">
        <f>IF(AN$3=0,0,INDEX(Sheet1!RawDataCols,$C237,AN$5)*$R237)</f>
        <v>0</v>
      </c>
      <c r="AO237" s="3">
        <f>IF(AO$3=0,0,INDEX(Sheet1!RawDataCols,$C237,AO$5)*$R237)</f>
        <v>0</v>
      </c>
      <c r="AP237" s="3">
        <f>IF(AP$3=0,0,INDEX(Sheet1!RawDataCols,$C237,AP$5)*$R237)</f>
        <v>0</v>
      </c>
      <c r="AQ237" s="3">
        <f>IF(AQ$3=0,0,INDEX(Sheet1!RawDataCols,$C237,AQ$5)*$R237)</f>
        <v>0</v>
      </c>
      <c r="AR237" s="3">
        <f>IF(AR$3=0,0,INDEX(Sheet1!RawDataCols,$C237,AR$5)*$R237)</f>
        <v>2100</v>
      </c>
      <c r="AS237" s="3">
        <f>IF(AS$3=0,0,INDEX(Sheet1!RawDataCols,$C237,AS$5)*$R237)</f>
        <v>0</v>
      </c>
      <c r="AT237" s="3">
        <f>IF(AT$3=0,0,INDEX(Sheet1!RawDataCols,$C237,AT$5)*$R237)</f>
        <v>0</v>
      </c>
      <c r="AU237" s="3">
        <f>IF(AU$3=0,0,INDEX(Sheet1!RawDataCols,$C237,AU$5)*$R237)</f>
        <v>0</v>
      </c>
      <c r="AV237" s="3">
        <f>IF(AV$3=0,0,INDEX(Sheet1!RawDataCols,$C237,AV$5)*$R237)</f>
        <v>0</v>
      </c>
      <c r="AW237" s="3">
        <f>IF(AW$3=0,0,INDEX(Sheet1!RawDataCols,$C237,AW$5)*$R237)</f>
        <v>0</v>
      </c>
      <c r="AX237" s="3">
        <f>IF(AX$3=0,0,INDEX(Sheet1!RawDataCols,$C237,AX$5)*$R237)</f>
        <v>0</v>
      </c>
      <c r="AY237" s="3">
        <f>IF(AY$3=0,0,INDEX(Sheet1!RawDataCols,$C237,AY$5)*$R237)</f>
        <v>0</v>
      </c>
      <c r="AZ237" s="3">
        <f>IF(AZ$3=0,0,INDEX(Sheet1!RawDataCols,$C237,AZ$5)*$R237)</f>
        <v>0</v>
      </c>
      <c r="BA237" s="3">
        <f>IF(BA$3=0,0,INDEX(Sheet1!RawDataCols,$C237,BA$5)*$R237)</f>
        <v>1575</v>
      </c>
      <c r="BB237" s="3">
        <f>IF(BB$3=0,0,INDEX(Sheet1!RawDataCols,$C237,BB$5)*$R237)</f>
        <v>0</v>
      </c>
      <c r="BC237" s="3">
        <f>IF(BC$3=0,0,INDEX(Sheet1!RawDataCols,$C237,BC$5)*$R237)</f>
        <v>0</v>
      </c>
      <c r="BD237" s="3">
        <f>IF(BD$3=0,0,INDEX(Sheet1!RawDataCols,$C237,BD$5)*$R237)</f>
        <v>0</v>
      </c>
      <c r="BE237" s="3">
        <f>IF(BE$3=0,0,INDEX(Sheet1!RawDataCols,$C237,BE$5)*$R237)</f>
        <v>0</v>
      </c>
      <c r="BF237" s="3">
        <f>IF(BF$3=0,0,INDEX(Sheet1!RawDataCols,$C237,BF$5)*$R237)</f>
        <v>0</v>
      </c>
      <c r="BG237" s="179">
        <f>IF(BG$3=0,0,INDEX(Sheet1!RawDataCols,$C237,BG$5)*$R237)</f>
        <v>0</v>
      </c>
      <c r="BH237" s="33">
        <f t="shared" si="87"/>
        <v>0</v>
      </c>
      <c r="BI237" s="33">
        <f t="shared" si="88"/>
        <v>0</v>
      </c>
      <c r="BJ237" s="33">
        <f t="shared" si="89"/>
        <v>10352.969999999999</v>
      </c>
      <c r="BK237" s="3">
        <f>IF(BK$3=0,0,INDEX(Sheet1!RawDataCols,$C237,BK$5)*$R237)</f>
        <v>0</v>
      </c>
      <c r="BL237" s="3">
        <f>IF(BL$3=0,0,INDEX(Sheet1!RawDataCols,$C237,BL$5)*$R237)</f>
        <v>905.19799999999998</v>
      </c>
      <c r="BM237" s="3">
        <f>IF(BM$3=0,0,INDEX(Sheet1!RawDataCols,$C237,BM$5)*$R237)</f>
        <v>296.33333299999998</v>
      </c>
      <c r="BN237" s="3">
        <f>IF(BN$3=0,0,INDEX(Sheet1!RawDataCols,$C237,BN$5)*$R237)</f>
        <v>0</v>
      </c>
      <c r="BO237" s="3">
        <f>IF(BO$3=0,0,INDEX(Sheet1!RawDataCols,$C237,BO$5)*$R237)</f>
        <v>0</v>
      </c>
      <c r="BP237" s="3">
        <f>IF(BP$3=0,0,INDEX(Sheet1!RawDataCols,$C237,BP$5)*$R237)</f>
        <v>6900</v>
      </c>
      <c r="BQ237" s="3">
        <f t="shared" si="90"/>
        <v>0</v>
      </c>
      <c r="BR237" s="3">
        <f t="shared" si="91"/>
        <v>0</v>
      </c>
      <c r="BS237" s="3">
        <f t="shared" si="92"/>
        <v>0</v>
      </c>
      <c r="BT237" s="3">
        <f t="shared" si="93"/>
        <v>0</v>
      </c>
      <c r="BU237" s="3" t="str">
        <f>INDEX(Sheet1!$BS$2:$BS$1000,MATCH($A237,Sheet1!$A$2:$A$1000,0))</f>
        <v>04</v>
      </c>
      <c r="BV237" s="3">
        <f>INDEX(Sheet1!$BT$2:$BT$1000,MATCH($A237,Sheet1!$A$2:$A$1000,0))</f>
        <v>0</v>
      </c>
    </row>
    <row r="238" spans="1:74" x14ac:dyDescent="0.2">
      <c r="A238" s="269" t="s">
        <v>716</v>
      </c>
      <c r="B238" s="3" t="e">
        <f>MATCH($A238,Sheet1!ACCOUNTNO,0)</f>
        <v>#N/A</v>
      </c>
      <c r="C238" s="3">
        <f t="shared" si="84"/>
        <v>65000</v>
      </c>
      <c r="D238" s="3">
        <f>IF(D$3=0,0,INDEX(Sheet1!RawDataCols,$C238,D$5))</f>
        <v>0</v>
      </c>
      <c r="E238" s="3">
        <f>IF(E$3=0,0,INDEX(Sheet1!RawDataCols,$C238,E$5))</f>
        <v>0</v>
      </c>
      <c r="F238" s="3">
        <f>IF(F$3=0,0,INDEX(Sheet1!RawDataCols,$C238,F$5))</f>
        <v>0</v>
      </c>
      <c r="G238" s="3">
        <f>IF(G$3=0,0,INDEX(Sheet1!RawDataCols,$C238,G$5))</f>
        <v>0</v>
      </c>
      <c r="H238" s="3">
        <f>IF(H$3=0,0,INDEX(Sheet1!RawDataCols,$C238,H$5))</f>
        <v>0</v>
      </c>
      <c r="I238" s="3">
        <f>IF(I$3=0,0,INDEX(Sheet1!RawDataCols,$C238,I$5))</f>
        <v>0</v>
      </c>
      <c r="J238" s="3">
        <f>IF(J$3=0,0,INDEX(Sheet1!RawDataCols,$C238,J$5))</f>
        <v>0</v>
      </c>
      <c r="K238" s="3">
        <f>IF(K$3=0,0,INDEX(Sheet1!RawDataCols,$C238,K$5))</f>
        <v>0</v>
      </c>
      <c r="L238" s="3">
        <f>IF(L$3=0,0,INDEX(Sheet1!RawDataCols,$C238,L$5))</f>
        <v>0</v>
      </c>
      <c r="M238" s="3">
        <f>IF(M$3=0,0,INDEX(Sheet1!RawDataCols,$C238,M$5))</f>
        <v>0</v>
      </c>
      <c r="N238" s="3">
        <f>IF(N$3=0,0,INDEX(Sheet1!RawDataCols,$C238,N$5))</f>
        <v>0</v>
      </c>
      <c r="O238" s="3">
        <f>INDEX(Sheet1!RawDataCols,$C238,O$5)</f>
        <v>0</v>
      </c>
      <c r="P238" s="3">
        <f>INDEX(Sheet1!RawDataCols,$C238,P$5)</f>
        <v>0</v>
      </c>
      <c r="Q238" s="3">
        <f>IF(Q$3=0,0,INDEX(Sheet1!RawDataCols,$C238,Q$5))</f>
        <v>0</v>
      </c>
      <c r="R238" s="3">
        <f t="shared" si="85"/>
        <v>1</v>
      </c>
      <c r="S238" s="3">
        <f t="shared" si="86"/>
        <v>-1</v>
      </c>
      <c r="T238" s="3">
        <f>IF(T$3=0,0,INDEX(Sheet1!RawDataCols,$C238,T$5)*$R238)</f>
        <v>0</v>
      </c>
      <c r="U238" s="3">
        <f>IF(U$3=0,0,INDEX(Sheet1!RawDataCols,$C238,U$5)*$R238)</f>
        <v>0</v>
      </c>
      <c r="V238" s="3">
        <f>IF(V$3=0,0,INDEX(Sheet1!RawDataCols,$C238,V$5)*$R238)</f>
        <v>0</v>
      </c>
      <c r="W238" s="3">
        <f>IF(W$3=0,0,INDEX(Sheet1!RawDataCols,$C238,W$5)*$R238)</f>
        <v>0</v>
      </c>
      <c r="X238" s="3">
        <f>IF(X$3=0,0,INDEX(Sheet1!RawDataCols,$C238,X$5)*$R238)</f>
        <v>0</v>
      </c>
      <c r="Y238" s="3">
        <f>IF(Y$3=0,0,INDEX(Sheet1!RawDataCols,$C238,Y$5)*$R238)</f>
        <v>0</v>
      </c>
      <c r="Z238" s="3">
        <f>IF(Z$3=0,0,INDEX(Sheet1!RawDataCols,$C238,Z$5)*$R238)</f>
        <v>0</v>
      </c>
      <c r="AA238" s="3">
        <f>IF(AA$3=0,0,INDEX(Sheet1!RawDataCols,$C238,AA$5)*$R238)</f>
        <v>0</v>
      </c>
      <c r="AB238" s="3">
        <f>IF(AB$3=0,0,INDEX(Sheet1!RawDataCols,$C238,AB$5)*$R238)</f>
        <v>0</v>
      </c>
      <c r="AC238" s="3">
        <f>IF(AC$3=0,0,INDEX(Sheet1!RawDataCols,$C238,AC$5)*$R238)</f>
        <v>0</v>
      </c>
      <c r="AD238" s="3">
        <f>IF(AD$3=0,0,INDEX(Sheet1!RawDataCols,$C238,AD$5)*$R238)</f>
        <v>0</v>
      </c>
      <c r="AE238" s="3">
        <f>IF(AE$3=0,0,INDEX(Sheet1!RawDataCols,$C238,AE$5)*$R238)</f>
        <v>0</v>
      </c>
      <c r="AF238" s="3">
        <f>IF(AF$3=0,0,INDEX(Sheet1!RawDataCols,$C238,AF$5)*$R238)</f>
        <v>0</v>
      </c>
      <c r="AG238" s="3">
        <f>IF(AG$3=0,0,INDEX(Sheet1!RawDataCols,$C238,AG$5)*$R238)</f>
        <v>0</v>
      </c>
      <c r="AH238" s="3">
        <f>IF(AH$3=0,0,INDEX(Sheet1!RawDataCols,$C238,AH$5)*$R238)</f>
        <v>0</v>
      </c>
      <c r="AI238" s="3">
        <f>IF(AI$3=0,0,INDEX(Sheet1!RawDataCols,$C238,AI$5)*$R238)</f>
        <v>0</v>
      </c>
      <c r="AJ238" s="3">
        <f>IF(AJ$3=0,0,INDEX(Sheet1!RawDataCols,$C238,AJ$5)*$R238)</f>
        <v>0</v>
      </c>
      <c r="AK238" s="3">
        <f>IF(AK$3=0,0,INDEX(Sheet1!RawDataCols,$C238,AK$5)*$R238)</f>
        <v>0</v>
      </c>
      <c r="AL238" s="3">
        <f>IF(AL$3=0,0,INDEX(Sheet1!RawDataCols,$C238,AL$5)*$R238)</f>
        <v>0</v>
      </c>
      <c r="AM238" s="3">
        <f>IF(AM$3=0,0,INDEX(Sheet1!RawDataCols,$C238,AM$5)*$R238)</f>
        <v>0</v>
      </c>
      <c r="AN238" s="3">
        <f>IF(AN$3=0,0,INDEX(Sheet1!RawDataCols,$C238,AN$5)*$R238)</f>
        <v>0</v>
      </c>
      <c r="AO238" s="3">
        <f>IF(AO$3=0,0,INDEX(Sheet1!RawDataCols,$C238,AO$5)*$R238)</f>
        <v>0</v>
      </c>
      <c r="AP238" s="3">
        <f>IF(AP$3=0,0,INDEX(Sheet1!RawDataCols,$C238,AP$5)*$R238)</f>
        <v>0</v>
      </c>
      <c r="AQ238" s="3">
        <f>IF(AQ$3=0,0,INDEX(Sheet1!RawDataCols,$C238,AQ$5)*$R238)</f>
        <v>0</v>
      </c>
      <c r="AR238" s="3">
        <f>IF(AR$3=0,0,INDEX(Sheet1!RawDataCols,$C238,AR$5)*$R238)</f>
        <v>0</v>
      </c>
      <c r="AS238" s="3">
        <f>IF(AS$3=0,0,INDEX(Sheet1!RawDataCols,$C238,AS$5)*$R238)</f>
        <v>0</v>
      </c>
      <c r="AT238" s="3">
        <f>IF(AT$3=0,0,INDEX(Sheet1!RawDataCols,$C238,AT$5)*$R238)</f>
        <v>0</v>
      </c>
      <c r="AU238" s="3">
        <f>IF(AU$3=0,0,INDEX(Sheet1!RawDataCols,$C238,AU$5)*$R238)</f>
        <v>0</v>
      </c>
      <c r="AV238" s="3">
        <f>IF(AV$3=0,0,INDEX(Sheet1!RawDataCols,$C238,AV$5)*$R238)</f>
        <v>0</v>
      </c>
      <c r="AW238" s="3">
        <f>IF(AW$3=0,0,INDEX(Sheet1!RawDataCols,$C238,AW$5)*$R238)</f>
        <v>0</v>
      </c>
      <c r="AX238" s="3">
        <f>IF(AX$3=0,0,INDEX(Sheet1!RawDataCols,$C238,AX$5)*$R238)</f>
        <v>0</v>
      </c>
      <c r="AY238" s="3">
        <f>IF(AY$3=0,0,INDEX(Sheet1!RawDataCols,$C238,AY$5)*$R238)</f>
        <v>0</v>
      </c>
      <c r="AZ238" s="3">
        <f>IF(AZ$3=0,0,INDEX(Sheet1!RawDataCols,$C238,AZ$5)*$R238)</f>
        <v>0</v>
      </c>
      <c r="BA238" s="3">
        <f>IF(BA$3=0,0,INDEX(Sheet1!RawDataCols,$C238,BA$5)*$R238)</f>
        <v>0</v>
      </c>
      <c r="BB238" s="3">
        <f>IF(BB$3=0,0,INDEX(Sheet1!RawDataCols,$C238,BB$5)*$R238)</f>
        <v>0</v>
      </c>
      <c r="BC238" s="3">
        <f>IF(BC$3=0,0,INDEX(Sheet1!RawDataCols,$C238,BC$5)*$R238)</f>
        <v>0</v>
      </c>
      <c r="BD238" s="3">
        <f>IF(BD$3=0,0,INDEX(Sheet1!RawDataCols,$C238,BD$5)*$R238)</f>
        <v>0</v>
      </c>
      <c r="BE238" s="3">
        <f>IF(BE$3=0,0,INDEX(Sheet1!RawDataCols,$C238,BE$5)*$R238)</f>
        <v>0</v>
      </c>
      <c r="BF238" s="3">
        <f>IF(BF$3=0,0,INDEX(Sheet1!RawDataCols,$C238,BF$5)*$R238)</f>
        <v>0</v>
      </c>
      <c r="BG238" s="179">
        <f>IF(BG$3=0,0,INDEX(Sheet1!RawDataCols,$C238,BG$5)*$R238)</f>
        <v>0</v>
      </c>
      <c r="BH238" s="33">
        <f t="shared" si="87"/>
        <v>0</v>
      </c>
      <c r="BI238" s="33">
        <f t="shared" si="88"/>
        <v>0</v>
      </c>
      <c r="BJ238" s="33">
        <f t="shared" si="89"/>
        <v>0</v>
      </c>
      <c r="BK238" s="3">
        <f>IF(BK$3=0,0,INDEX(Sheet1!RawDataCols,$C238,BK$5)*$R238)</f>
        <v>0</v>
      </c>
      <c r="BL238" s="3">
        <f>IF(BL$3=0,0,INDEX(Sheet1!RawDataCols,$C238,BL$5)*$R238)</f>
        <v>0</v>
      </c>
      <c r="BM238" s="3">
        <f>IF(BM$3=0,0,INDEX(Sheet1!RawDataCols,$C238,BM$5)*$R238)</f>
        <v>0</v>
      </c>
      <c r="BN238" s="3">
        <f>IF(BN$3=0,0,INDEX(Sheet1!RawDataCols,$C238,BN$5)*$R238)</f>
        <v>0</v>
      </c>
      <c r="BO238" s="3">
        <f>IF(BO$3=0,0,INDEX(Sheet1!RawDataCols,$C238,BO$5)*$R238)</f>
        <v>0</v>
      </c>
      <c r="BP238" s="3">
        <f>IF(BP$3=0,0,INDEX(Sheet1!RawDataCols,$C238,BP$5)*$R238)</f>
        <v>0</v>
      </c>
      <c r="BQ238" s="3">
        <f t="shared" si="90"/>
        <v>0</v>
      </c>
      <c r="BR238" s="3">
        <f t="shared" si="91"/>
        <v>0</v>
      </c>
      <c r="BS238" s="3">
        <f t="shared" si="92"/>
        <v>0</v>
      </c>
      <c r="BT238" s="3">
        <f t="shared" si="93"/>
        <v>0</v>
      </c>
      <c r="BU238" s="3" t="e">
        <f>INDEX(Sheet1!$BS$2:$BS$1000,MATCH($A238,Sheet1!$A$2:$A$1000,0))</f>
        <v>#N/A</v>
      </c>
      <c r="BV238" s="3" t="e">
        <f>INDEX(Sheet1!$BT$2:$BT$1000,MATCH($A238,Sheet1!$A$2:$A$1000,0))</f>
        <v>#N/A</v>
      </c>
    </row>
    <row r="239" spans="1:74" x14ac:dyDescent="0.2">
      <c r="A239" s="248" t="s">
        <v>819</v>
      </c>
      <c r="B239" s="3">
        <f>MATCH($A239,Sheet1!ACCOUNTNO,0)</f>
        <v>61</v>
      </c>
      <c r="C239" s="3">
        <f t="shared" si="84"/>
        <v>61</v>
      </c>
      <c r="D239" s="3" t="str">
        <f>IF(D$3=0,0,INDEX(Sheet1!RawDataCols,$C239,D$5))</f>
        <v>14220D10</v>
      </c>
      <c r="E239" s="3" t="str">
        <f>IF(E$3=0,0,INDEX(Sheet1!RawDataCols,$C239,E$5))</f>
        <v xml:space="preserve">14220          </v>
      </c>
      <c r="F239" s="3" t="str">
        <f>IF(F$3=0,0,INDEX(Sheet1!RawDataCols,$C239,F$5))</f>
        <v xml:space="preserve">D10            </v>
      </c>
      <c r="G239" s="3" t="str">
        <f>IF(G$3=0,0,INDEX(Sheet1!RawDataCols,$C239,G$5))</f>
        <v xml:space="preserve">               </v>
      </c>
      <c r="H239" s="3" t="str">
        <f>IF(H$3=0,0,INDEX(Sheet1!RawDataCols,$C239,H$5))</f>
        <v xml:space="preserve">               </v>
      </c>
      <c r="I239" s="3" t="str">
        <f>IF(I$3=0,0,INDEX(Sheet1!RawDataCols,$C239,I$5))</f>
        <v xml:space="preserve">               </v>
      </c>
      <c r="J239" s="3" t="str">
        <f>IF(J$3=0,0,INDEX(Sheet1!RawDataCols,$C239,J$5))</f>
        <v xml:space="preserve">               </v>
      </c>
      <c r="K239" s="3" t="str">
        <f>IF(K$3=0,0,INDEX(Sheet1!RawDataCols,$C239,K$5))</f>
        <v xml:space="preserve">               </v>
      </c>
      <c r="L239" s="3" t="str">
        <f>IF(L$3=0,0,INDEX(Sheet1!RawDataCols,$C239,L$5))</f>
        <v xml:space="preserve">               </v>
      </c>
      <c r="M239" s="3" t="str">
        <f>IF(M$3=0,0,INDEX(Sheet1!RawDataCols,$C239,M$5))</f>
        <v xml:space="preserve">F012  </v>
      </c>
      <c r="N239" s="3" t="str">
        <f>IF(N$3=0,0,INDEX(Sheet1!RawDataCols,$C239,N$5))</f>
        <v>Layout/Proof/Production-Clique Mag</v>
      </c>
      <c r="O239" s="3">
        <f>INDEX(Sheet1!RawDataCols,$C239,O$5)</f>
        <v>9</v>
      </c>
      <c r="P239" s="3" t="str">
        <f>INDEX(Sheet1!RawDataCols,$C239,P$5)</f>
        <v>Cost of Sales</v>
      </c>
      <c r="Q239" s="3" t="str">
        <f>IF(Q$3=0,0,INDEX(Sheet1!RawDataCols,$C239,Q$5))</f>
        <v>I</v>
      </c>
      <c r="R239" s="3">
        <f t="shared" si="85"/>
        <v>1</v>
      </c>
      <c r="S239" s="3">
        <f t="shared" si="86"/>
        <v>-1</v>
      </c>
      <c r="T239" s="3">
        <f>IF(T$3=0,0,INDEX(Sheet1!RawDataCols,$C239,T$5)*$R239)</f>
        <v>0</v>
      </c>
      <c r="U239" s="3">
        <f>IF(U$3=0,0,INDEX(Sheet1!RawDataCols,$C239,U$5)*$R239)</f>
        <v>0</v>
      </c>
      <c r="V239" s="3">
        <f>IF(V$3=0,0,INDEX(Sheet1!RawDataCols,$C239,V$5)*$R239)</f>
        <v>0</v>
      </c>
      <c r="W239" s="3">
        <f>IF(W$3=0,0,INDEX(Sheet1!RawDataCols,$C239,W$5)*$R239)</f>
        <v>0</v>
      </c>
      <c r="X239" s="3">
        <f>IF(X$3=0,0,INDEX(Sheet1!RawDataCols,$C239,X$5)*$R239)</f>
        <v>0</v>
      </c>
      <c r="Y239" s="3">
        <f>IF(Y$3=0,0,INDEX(Sheet1!RawDataCols,$C239,Y$5)*$R239)</f>
        <v>0</v>
      </c>
      <c r="Z239" s="3">
        <f>IF(Z$3=0,0,INDEX(Sheet1!RawDataCols,$C239,Z$5)*$R239)</f>
        <v>0</v>
      </c>
      <c r="AA239" s="3">
        <f>IF(AA$3=0,0,INDEX(Sheet1!RawDataCols,$C239,AA$5)*$R239)</f>
        <v>0</v>
      </c>
      <c r="AB239" s="3">
        <f>IF(AB$3=0,0,INDEX(Sheet1!RawDataCols,$C239,AB$5)*$R239)</f>
        <v>0</v>
      </c>
      <c r="AC239" s="3">
        <f>IF(AC$3=0,0,INDEX(Sheet1!RawDataCols,$C239,AC$5)*$R239)</f>
        <v>0</v>
      </c>
      <c r="AD239" s="3">
        <f>IF(AD$3=0,0,INDEX(Sheet1!RawDataCols,$C239,AD$5)*$R239)</f>
        <v>0</v>
      </c>
      <c r="AE239" s="3">
        <f>IF(AE$3=0,0,INDEX(Sheet1!RawDataCols,$C239,AE$5)*$R239)</f>
        <v>0</v>
      </c>
      <c r="AF239" s="3">
        <f>IF(AF$3=0,0,INDEX(Sheet1!RawDataCols,$C239,AF$5)*$R239)</f>
        <v>0</v>
      </c>
      <c r="AG239" s="3">
        <f>IF(AG$3=0,0,INDEX(Sheet1!RawDataCols,$C239,AG$5)*$R239)</f>
        <v>0</v>
      </c>
      <c r="AH239" s="3">
        <f>IF(AH$3=0,0,INDEX(Sheet1!RawDataCols,$C239,AH$5)*$R239)</f>
        <v>0</v>
      </c>
      <c r="AI239" s="3">
        <f>IF(AI$3=0,0,INDEX(Sheet1!RawDataCols,$C239,AI$5)*$R239)</f>
        <v>0</v>
      </c>
      <c r="AJ239" s="3">
        <f>IF(AJ$3=0,0,INDEX(Sheet1!RawDataCols,$C239,AJ$5)*$R239)</f>
        <v>0</v>
      </c>
      <c r="AK239" s="3">
        <f>IF(AK$3=0,0,INDEX(Sheet1!RawDataCols,$C239,AK$5)*$R239)</f>
        <v>0</v>
      </c>
      <c r="AL239" s="3">
        <f>IF(AL$3=0,0,INDEX(Sheet1!RawDataCols,$C239,AL$5)*$R239)</f>
        <v>0</v>
      </c>
      <c r="AM239" s="3">
        <f>IF(AM$3=0,0,INDEX(Sheet1!RawDataCols,$C239,AM$5)*$R239)</f>
        <v>0</v>
      </c>
      <c r="AN239" s="3">
        <f>IF(AN$3=0,0,INDEX(Sheet1!RawDataCols,$C239,AN$5)*$R239)</f>
        <v>0</v>
      </c>
      <c r="AO239" s="3">
        <f>IF(AO$3=0,0,INDEX(Sheet1!RawDataCols,$C239,AO$5)*$R239)</f>
        <v>0</v>
      </c>
      <c r="AP239" s="3">
        <f>IF(AP$3=0,0,INDEX(Sheet1!RawDataCols,$C239,AP$5)*$R239)</f>
        <v>0</v>
      </c>
      <c r="AQ239" s="3">
        <f>IF(AQ$3=0,0,INDEX(Sheet1!RawDataCols,$C239,AQ$5)*$R239)</f>
        <v>0</v>
      </c>
      <c r="AR239" s="3">
        <f>IF(AR$3=0,0,INDEX(Sheet1!RawDataCols,$C239,AR$5)*$R239)</f>
        <v>0</v>
      </c>
      <c r="AS239" s="3">
        <f>IF(AS$3=0,0,INDEX(Sheet1!RawDataCols,$C239,AS$5)*$R239)</f>
        <v>0</v>
      </c>
      <c r="AT239" s="3">
        <f>IF(AT$3=0,0,INDEX(Sheet1!RawDataCols,$C239,AT$5)*$R239)</f>
        <v>0</v>
      </c>
      <c r="AU239" s="3">
        <f>IF(AU$3=0,0,INDEX(Sheet1!RawDataCols,$C239,AU$5)*$R239)</f>
        <v>0</v>
      </c>
      <c r="AV239" s="3">
        <f>IF(AV$3=0,0,INDEX(Sheet1!RawDataCols,$C239,AV$5)*$R239)</f>
        <v>0</v>
      </c>
      <c r="AW239" s="3">
        <f>IF(AW$3=0,0,INDEX(Sheet1!RawDataCols,$C239,AW$5)*$R239)</f>
        <v>0</v>
      </c>
      <c r="AX239" s="3">
        <f>IF(AX$3=0,0,INDEX(Sheet1!RawDataCols,$C239,AX$5)*$R239)</f>
        <v>0</v>
      </c>
      <c r="AY239" s="3">
        <f>IF(AY$3=0,0,INDEX(Sheet1!RawDataCols,$C239,AY$5)*$R239)</f>
        <v>0</v>
      </c>
      <c r="AZ239" s="3">
        <f>IF(AZ$3=0,0,INDEX(Sheet1!RawDataCols,$C239,AZ$5)*$R239)</f>
        <v>0</v>
      </c>
      <c r="BA239" s="3">
        <f>IF(BA$3=0,0,INDEX(Sheet1!RawDataCols,$C239,BA$5)*$R239)</f>
        <v>0</v>
      </c>
      <c r="BB239" s="3">
        <f>IF(BB$3=0,0,INDEX(Sheet1!RawDataCols,$C239,BB$5)*$R239)</f>
        <v>0</v>
      </c>
      <c r="BC239" s="3">
        <f>IF(BC$3=0,0,INDEX(Sheet1!RawDataCols,$C239,BC$5)*$R239)</f>
        <v>0</v>
      </c>
      <c r="BD239" s="3">
        <f>IF(BD$3=0,0,INDEX(Sheet1!RawDataCols,$C239,BD$5)*$R239)</f>
        <v>0</v>
      </c>
      <c r="BE239" s="3">
        <f>IF(BE$3=0,0,INDEX(Sheet1!RawDataCols,$C239,BE$5)*$R239)</f>
        <v>0</v>
      </c>
      <c r="BF239" s="3">
        <f>IF(BF$3=0,0,INDEX(Sheet1!RawDataCols,$C239,BF$5)*$R239)</f>
        <v>0</v>
      </c>
      <c r="BG239" s="179">
        <f>IF(BG$3=0,0,INDEX(Sheet1!RawDataCols,$C239,BG$5)*$R239)</f>
        <v>0</v>
      </c>
      <c r="BH239" s="33">
        <f t="shared" si="87"/>
        <v>0</v>
      </c>
      <c r="BI239" s="33">
        <f t="shared" si="88"/>
        <v>0</v>
      </c>
      <c r="BJ239" s="33">
        <f t="shared" si="89"/>
        <v>0</v>
      </c>
      <c r="BK239" s="3">
        <f>IF(BK$3=0,0,INDEX(Sheet1!RawDataCols,$C239,BK$5)*$R239)</f>
        <v>0</v>
      </c>
      <c r="BL239" s="3">
        <f>IF(BL$3=0,0,INDEX(Sheet1!RawDataCols,$C239,BL$5)*$R239)</f>
        <v>454.54545400000001</v>
      </c>
      <c r="BM239" s="3">
        <f>IF(BM$3=0,0,INDEX(Sheet1!RawDataCols,$C239,BM$5)*$R239)</f>
        <v>0</v>
      </c>
      <c r="BN239" s="3">
        <f>IF(BN$3=0,0,INDEX(Sheet1!RawDataCols,$C239,BN$5)*$R239)</f>
        <v>0</v>
      </c>
      <c r="BO239" s="3">
        <f>IF(BO$3=0,0,INDEX(Sheet1!RawDataCols,$C239,BO$5)*$R239)</f>
        <v>0</v>
      </c>
      <c r="BP239" s="3">
        <f>IF(BP$3=0,0,INDEX(Sheet1!RawDataCols,$C239,BP$5)*$R239)</f>
        <v>5000</v>
      </c>
      <c r="BQ239" s="3">
        <f t="shared" si="90"/>
        <v>0</v>
      </c>
      <c r="BR239" s="3">
        <f t="shared" si="91"/>
        <v>0</v>
      </c>
      <c r="BS239" s="3">
        <f t="shared" si="92"/>
        <v>0</v>
      </c>
      <c r="BT239" s="3">
        <f t="shared" si="93"/>
        <v>0</v>
      </c>
      <c r="BU239" s="3" t="str">
        <f>INDEX(Sheet1!$BS$2:$BS$1000,MATCH($A239,Sheet1!$A$2:$A$1000,0))</f>
        <v>04</v>
      </c>
      <c r="BV239" s="3">
        <f>INDEX(Sheet1!$BT$2:$BT$1000,MATCH($A239,Sheet1!$A$2:$A$1000,0))</f>
        <v>0</v>
      </c>
    </row>
    <row r="240" spans="1:74" x14ac:dyDescent="0.2">
      <c r="A240" s="269" t="s">
        <v>720</v>
      </c>
      <c r="B240" s="3" t="e">
        <f>MATCH($A240,Sheet1!ACCOUNTNO,0)</f>
        <v>#N/A</v>
      </c>
      <c r="C240" s="3">
        <f t="shared" si="84"/>
        <v>65000</v>
      </c>
      <c r="D240" s="3">
        <f>IF(D$3=0,0,INDEX(Sheet1!RawDataCols,$C240,D$5))</f>
        <v>0</v>
      </c>
      <c r="E240" s="3">
        <f>IF(E$3=0,0,INDEX(Sheet1!RawDataCols,$C240,E$5))</f>
        <v>0</v>
      </c>
      <c r="F240" s="3">
        <f>IF(F$3=0,0,INDEX(Sheet1!RawDataCols,$C240,F$5))</f>
        <v>0</v>
      </c>
      <c r="G240" s="3">
        <f>IF(G$3=0,0,INDEX(Sheet1!RawDataCols,$C240,G$5))</f>
        <v>0</v>
      </c>
      <c r="H240" s="3">
        <f>IF(H$3=0,0,INDEX(Sheet1!RawDataCols,$C240,H$5))</f>
        <v>0</v>
      </c>
      <c r="I240" s="3">
        <f>IF(I$3=0,0,INDEX(Sheet1!RawDataCols,$C240,I$5))</f>
        <v>0</v>
      </c>
      <c r="J240" s="3">
        <f>IF(J$3=0,0,INDEX(Sheet1!RawDataCols,$C240,J$5))</f>
        <v>0</v>
      </c>
      <c r="K240" s="3">
        <f>IF(K$3=0,0,INDEX(Sheet1!RawDataCols,$C240,K$5))</f>
        <v>0</v>
      </c>
      <c r="L240" s="3">
        <f>IF(L$3=0,0,INDEX(Sheet1!RawDataCols,$C240,L$5))</f>
        <v>0</v>
      </c>
      <c r="M240" s="3">
        <f>IF(M$3=0,0,INDEX(Sheet1!RawDataCols,$C240,M$5))</f>
        <v>0</v>
      </c>
      <c r="N240" s="3">
        <f>IF(N$3=0,0,INDEX(Sheet1!RawDataCols,$C240,N$5))</f>
        <v>0</v>
      </c>
      <c r="O240" s="3">
        <f>INDEX(Sheet1!RawDataCols,$C240,O$5)</f>
        <v>0</v>
      </c>
      <c r="P240" s="3">
        <f>INDEX(Sheet1!RawDataCols,$C240,P$5)</f>
        <v>0</v>
      </c>
      <c r="Q240" s="3">
        <f>IF(Q$3=0,0,INDEX(Sheet1!RawDataCols,$C240,Q$5))</f>
        <v>0</v>
      </c>
      <c r="R240" s="3">
        <f t="shared" si="85"/>
        <v>1</v>
      </c>
      <c r="S240" s="3">
        <f t="shared" si="86"/>
        <v>-1</v>
      </c>
      <c r="T240" s="3">
        <f>IF(T$3=0,0,INDEX(Sheet1!RawDataCols,$C240,T$5)*$R240)</f>
        <v>0</v>
      </c>
      <c r="U240" s="3">
        <f>IF(U$3=0,0,INDEX(Sheet1!RawDataCols,$C240,U$5)*$R240)</f>
        <v>0</v>
      </c>
      <c r="V240" s="3">
        <f>IF(V$3=0,0,INDEX(Sheet1!RawDataCols,$C240,V$5)*$R240)</f>
        <v>0</v>
      </c>
      <c r="W240" s="3">
        <f>IF(W$3=0,0,INDEX(Sheet1!RawDataCols,$C240,W$5)*$R240)</f>
        <v>0</v>
      </c>
      <c r="X240" s="3">
        <f>IF(X$3=0,0,INDEX(Sheet1!RawDataCols,$C240,X$5)*$R240)</f>
        <v>0</v>
      </c>
      <c r="Y240" s="3">
        <f>IF(Y$3=0,0,INDEX(Sheet1!RawDataCols,$C240,Y$5)*$R240)</f>
        <v>0</v>
      </c>
      <c r="Z240" s="3">
        <f>IF(Z$3=0,0,INDEX(Sheet1!RawDataCols,$C240,Z$5)*$R240)</f>
        <v>0</v>
      </c>
      <c r="AA240" s="3">
        <f>IF(AA$3=0,0,INDEX(Sheet1!RawDataCols,$C240,AA$5)*$R240)</f>
        <v>0</v>
      </c>
      <c r="AB240" s="3">
        <f>IF(AB$3=0,0,INDEX(Sheet1!RawDataCols,$C240,AB$5)*$R240)</f>
        <v>0</v>
      </c>
      <c r="AC240" s="3">
        <f>IF(AC$3=0,0,INDEX(Sheet1!RawDataCols,$C240,AC$5)*$R240)</f>
        <v>0</v>
      </c>
      <c r="AD240" s="3">
        <f>IF(AD$3=0,0,INDEX(Sheet1!RawDataCols,$C240,AD$5)*$R240)</f>
        <v>0</v>
      </c>
      <c r="AE240" s="3">
        <f>IF(AE$3=0,0,INDEX(Sheet1!RawDataCols,$C240,AE$5)*$R240)</f>
        <v>0</v>
      </c>
      <c r="AF240" s="3">
        <f>IF(AF$3=0,0,INDEX(Sheet1!RawDataCols,$C240,AF$5)*$R240)</f>
        <v>0</v>
      </c>
      <c r="AG240" s="3">
        <f>IF(AG$3=0,0,INDEX(Sheet1!RawDataCols,$C240,AG$5)*$R240)</f>
        <v>0</v>
      </c>
      <c r="AH240" s="3">
        <f>IF(AH$3=0,0,INDEX(Sheet1!RawDataCols,$C240,AH$5)*$R240)</f>
        <v>0</v>
      </c>
      <c r="AI240" s="3">
        <f>IF(AI$3=0,0,INDEX(Sheet1!RawDataCols,$C240,AI$5)*$R240)</f>
        <v>0</v>
      </c>
      <c r="AJ240" s="3">
        <f>IF(AJ$3=0,0,INDEX(Sheet1!RawDataCols,$C240,AJ$5)*$R240)</f>
        <v>0</v>
      </c>
      <c r="AK240" s="3">
        <f>IF(AK$3=0,0,INDEX(Sheet1!RawDataCols,$C240,AK$5)*$R240)</f>
        <v>0</v>
      </c>
      <c r="AL240" s="3">
        <f>IF(AL$3=0,0,INDEX(Sheet1!RawDataCols,$C240,AL$5)*$R240)</f>
        <v>0</v>
      </c>
      <c r="AM240" s="3">
        <f>IF(AM$3=0,0,INDEX(Sheet1!RawDataCols,$C240,AM$5)*$R240)</f>
        <v>0</v>
      </c>
      <c r="AN240" s="3">
        <f>IF(AN$3=0,0,INDEX(Sheet1!RawDataCols,$C240,AN$5)*$R240)</f>
        <v>0</v>
      </c>
      <c r="AO240" s="3">
        <f>IF(AO$3=0,0,INDEX(Sheet1!RawDataCols,$C240,AO$5)*$R240)</f>
        <v>0</v>
      </c>
      <c r="AP240" s="3">
        <f>IF(AP$3=0,0,INDEX(Sheet1!RawDataCols,$C240,AP$5)*$R240)</f>
        <v>0</v>
      </c>
      <c r="AQ240" s="3">
        <f>IF(AQ$3=0,0,INDEX(Sheet1!RawDataCols,$C240,AQ$5)*$R240)</f>
        <v>0</v>
      </c>
      <c r="AR240" s="3">
        <f>IF(AR$3=0,0,INDEX(Sheet1!RawDataCols,$C240,AR$5)*$R240)</f>
        <v>0</v>
      </c>
      <c r="AS240" s="3">
        <f>IF(AS$3=0,0,INDEX(Sheet1!RawDataCols,$C240,AS$5)*$R240)</f>
        <v>0</v>
      </c>
      <c r="AT240" s="3">
        <f>IF(AT$3=0,0,INDEX(Sheet1!RawDataCols,$C240,AT$5)*$R240)</f>
        <v>0</v>
      </c>
      <c r="AU240" s="3">
        <f>IF(AU$3=0,0,INDEX(Sheet1!RawDataCols,$C240,AU$5)*$R240)</f>
        <v>0</v>
      </c>
      <c r="AV240" s="3">
        <f>IF(AV$3=0,0,INDEX(Sheet1!RawDataCols,$C240,AV$5)*$R240)</f>
        <v>0</v>
      </c>
      <c r="AW240" s="3">
        <f>IF(AW$3=0,0,INDEX(Sheet1!RawDataCols,$C240,AW$5)*$R240)</f>
        <v>0</v>
      </c>
      <c r="AX240" s="3">
        <f>IF(AX$3=0,0,INDEX(Sheet1!RawDataCols,$C240,AX$5)*$R240)</f>
        <v>0</v>
      </c>
      <c r="AY240" s="3">
        <f>IF(AY$3=0,0,INDEX(Sheet1!RawDataCols,$C240,AY$5)*$R240)</f>
        <v>0</v>
      </c>
      <c r="AZ240" s="3">
        <f>IF(AZ$3=0,0,INDEX(Sheet1!RawDataCols,$C240,AZ$5)*$R240)</f>
        <v>0</v>
      </c>
      <c r="BA240" s="3">
        <f>IF(BA$3=0,0,INDEX(Sheet1!RawDataCols,$C240,BA$5)*$R240)</f>
        <v>0</v>
      </c>
      <c r="BB240" s="3">
        <f>IF(BB$3=0,0,INDEX(Sheet1!RawDataCols,$C240,BB$5)*$R240)</f>
        <v>0</v>
      </c>
      <c r="BC240" s="3">
        <f>IF(BC$3=0,0,INDEX(Sheet1!RawDataCols,$C240,BC$5)*$R240)</f>
        <v>0</v>
      </c>
      <c r="BD240" s="3">
        <f>IF(BD$3=0,0,INDEX(Sheet1!RawDataCols,$C240,BD$5)*$R240)</f>
        <v>0</v>
      </c>
      <c r="BE240" s="3">
        <f>IF(BE$3=0,0,INDEX(Sheet1!RawDataCols,$C240,BE$5)*$R240)</f>
        <v>0</v>
      </c>
      <c r="BF240" s="3">
        <f>IF(BF$3=0,0,INDEX(Sheet1!RawDataCols,$C240,BF$5)*$R240)</f>
        <v>0</v>
      </c>
      <c r="BG240" s="179">
        <f>IF(BG$3=0,0,INDEX(Sheet1!RawDataCols,$C240,BG$5)*$R240)</f>
        <v>0</v>
      </c>
      <c r="BH240" s="33">
        <f t="shared" si="87"/>
        <v>0</v>
      </c>
      <c r="BI240" s="33">
        <f t="shared" si="88"/>
        <v>0</v>
      </c>
      <c r="BJ240" s="33">
        <f t="shared" si="89"/>
        <v>0</v>
      </c>
      <c r="BK240" s="3">
        <f>IF(BK$3=0,0,INDEX(Sheet1!RawDataCols,$C240,BK$5)*$R240)</f>
        <v>0</v>
      </c>
      <c r="BL240" s="3">
        <f>IF(BL$3=0,0,INDEX(Sheet1!RawDataCols,$C240,BL$5)*$R240)</f>
        <v>0</v>
      </c>
      <c r="BM240" s="3">
        <f>IF(BM$3=0,0,INDEX(Sheet1!RawDataCols,$C240,BM$5)*$R240)</f>
        <v>0</v>
      </c>
      <c r="BN240" s="3">
        <f>IF(BN$3=0,0,INDEX(Sheet1!RawDataCols,$C240,BN$5)*$R240)</f>
        <v>0</v>
      </c>
      <c r="BO240" s="3">
        <f>IF(BO$3=0,0,INDEX(Sheet1!RawDataCols,$C240,BO$5)*$R240)</f>
        <v>0</v>
      </c>
      <c r="BP240" s="3">
        <f>IF(BP$3=0,0,INDEX(Sheet1!RawDataCols,$C240,BP$5)*$R240)</f>
        <v>0</v>
      </c>
      <c r="BQ240" s="3">
        <f t="shared" si="90"/>
        <v>0</v>
      </c>
      <c r="BR240" s="3">
        <f t="shared" si="91"/>
        <v>0</v>
      </c>
      <c r="BS240" s="3">
        <f t="shared" si="92"/>
        <v>0</v>
      </c>
      <c r="BT240" s="3">
        <f t="shared" si="93"/>
        <v>0</v>
      </c>
      <c r="BU240" s="3" t="e">
        <f>INDEX(Sheet1!$BS$2:$BS$1000,MATCH($A240,Sheet1!$A$2:$A$1000,0))</f>
        <v>#N/A</v>
      </c>
      <c r="BV240" s="3" t="e">
        <f>INDEX(Sheet1!$BT$2:$BT$1000,MATCH($A240,Sheet1!$A$2:$A$1000,0))</f>
        <v>#N/A</v>
      </c>
    </row>
    <row r="241" spans="1:74" x14ac:dyDescent="0.2">
      <c r="A241" s="248" t="s">
        <v>820</v>
      </c>
      <c r="B241" s="3">
        <f>MATCH($A241,Sheet1!ACCOUNTNO,0)</f>
        <v>69</v>
      </c>
      <c r="C241" s="3">
        <f t="shared" si="84"/>
        <v>69</v>
      </c>
      <c r="D241" s="3" t="str">
        <f>IF(D$3=0,0,INDEX(Sheet1!RawDataCols,$C241,D$5))</f>
        <v>14240D10</v>
      </c>
      <c r="E241" s="3" t="str">
        <f>IF(E$3=0,0,INDEX(Sheet1!RawDataCols,$C241,E$5))</f>
        <v xml:space="preserve">14240          </v>
      </c>
      <c r="F241" s="3" t="str">
        <f>IF(F$3=0,0,INDEX(Sheet1!RawDataCols,$C241,F$5))</f>
        <v xml:space="preserve">D10            </v>
      </c>
      <c r="G241" s="3" t="str">
        <f>IF(G$3=0,0,INDEX(Sheet1!RawDataCols,$C241,G$5))</f>
        <v xml:space="preserve">               </v>
      </c>
      <c r="H241" s="3" t="str">
        <f>IF(H$3=0,0,INDEX(Sheet1!RawDataCols,$C241,H$5))</f>
        <v xml:space="preserve">               </v>
      </c>
      <c r="I241" s="3" t="str">
        <f>IF(I$3=0,0,INDEX(Sheet1!RawDataCols,$C241,I$5))</f>
        <v xml:space="preserve">               </v>
      </c>
      <c r="J241" s="3" t="str">
        <f>IF(J$3=0,0,INDEX(Sheet1!RawDataCols,$C241,J$5))</f>
        <v xml:space="preserve">               </v>
      </c>
      <c r="K241" s="3" t="str">
        <f>IF(K$3=0,0,INDEX(Sheet1!RawDataCols,$C241,K$5))</f>
        <v xml:space="preserve">               </v>
      </c>
      <c r="L241" s="3" t="str">
        <f>IF(L$3=0,0,INDEX(Sheet1!RawDataCols,$C241,L$5))</f>
        <v xml:space="preserve">               </v>
      </c>
      <c r="M241" s="3" t="str">
        <f>IF(M$3=0,0,INDEX(Sheet1!RawDataCols,$C241,M$5))</f>
        <v xml:space="preserve">F012  </v>
      </c>
      <c r="N241" s="3" t="str">
        <f>IF(N$3=0,0,INDEX(Sheet1!RawDataCols,$C241,N$5))</f>
        <v>Photography-Clique Mag</v>
      </c>
      <c r="O241" s="3">
        <f>INDEX(Sheet1!RawDataCols,$C241,O$5)</f>
        <v>9</v>
      </c>
      <c r="P241" s="3" t="str">
        <f>INDEX(Sheet1!RawDataCols,$C241,P$5)</f>
        <v>Cost of Sales</v>
      </c>
      <c r="Q241" s="3" t="str">
        <f>IF(Q$3=0,0,INDEX(Sheet1!RawDataCols,$C241,Q$5))</f>
        <v>I</v>
      </c>
      <c r="R241" s="3">
        <f t="shared" si="85"/>
        <v>1</v>
      </c>
      <c r="S241" s="3">
        <f t="shared" si="86"/>
        <v>-1</v>
      </c>
      <c r="T241" s="3">
        <f>IF(T$3=0,0,INDEX(Sheet1!RawDataCols,$C241,T$5)*$R241)</f>
        <v>0</v>
      </c>
      <c r="U241" s="3">
        <f>IF(U$3=0,0,INDEX(Sheet1!RawDataCols,$C241,U$5)*$R241)</f>
        <v>0</v>
      </c>
      <c r="V241" s="3">
        <f>IF(V$3=0,0,INDEX(Sheet1!RawDataCols,$C241,V$5)*$R241)</f>
        <v>0</v>
      </c>
      <c r="W241" s="3">
        <f>IF(W$3=0,0,INDEX(Sheet1!RawDataCols,$C241,W$5)*$R241)</f>
        <v>0</v>
      </c>
      <c r="X241" s="3">
        <f>IF(X$3=0,0,INDEX(Sheet1!RawDataCols,$C241,X$5)*$R241)</f>
        <v>0</v>
      </c>
      <c r="Y241" s="3">
        <f>IF(Y$3=0,0,INDEX(Sheet1!RawDataCols,$C241,Y$5)*$R241)</f>
        <v>0</v>
      </c>
      <c r="Z241" s="3">
        <f>IF(Z$3=0,0,INDEX(Sheet1!RawDataCols,$C241,Z$5)*$R241)</f>
        <v>80</v>
      </c>
      <c r="AA241" s="3">
        <f>IF(AA$3=0,0,INDEX(Sheet1!RawDataCols,$C241,AA$5)*$R241)</f>
        <v>0</v>
      </c>
      <c r="AB241" s="3">
        <f>IF(AB$3=0,0,INDEX(Sheet1!RawDataCols,$C241,AB$5)*$R241)</f>
        <v>0</v>
      </c>
      <c r="AC241" s="3">
        <f>IF(AC$3=0,0,INDEX(Sheet1!RawDataCols,$C241,AC$5)*$R241)</f>
        <v>0</v>
      </c>
      <c r="AD241" s="3">
        <f>IF(AD$3=0,0,INDEX(Sheet1!RawDataCols,$C241,AD$5)*$R241)</f>
        <v>0</v>
      </c>
      <c r="AE241" s="3">
        <f>IF(AE$3=0,0,INDEX(Sheet1!RawDataCols,$C241,AE$5)*$R241)</f>
        <v>0</v>
      </c>
      <c r="AF241" s="3">
        <f>IF(AF$3=0,0,INDEX(Sheet1!RawDataCols,$C241,AF$5)*$R241)</f>
        <v>0</v>
      </c>
      <c r="AG241" s="3">
        <f>IF(AG$3=0,0,INDEX(Sheet1!RawDataCols,$C241,AG$5)*$R241)</f>
        <v>0</v>
      </c>
      <c r="AH241" s="3">
        <f>IF(AH$3=0,0,INDEX(Sheet1!RawDataCols,$C241,AH$5)*$R241)</f>
        <v>0</v>
      </c>
      <c r="AI241" s="3">
        <f>IF(AI$3=0,0,INDEX(Sheet1!RawDataCols,$C241,AI$5)*$R241)</f>
        <v>0</v>
      </c>
      <c r="AJ241" s="3">
        <f>IF(AJ$3=0,0,INDEX(Sheet1!RawDataCols,$C241,AJ$5)*$R241)</f>
        <v>0</v>
      </c>
      <c r="AK241" s="3">
        <f>IF(AK$3=0,0,INDEX(Sheet1!RawDataCols,$C241,AK$5)*$R241)</f>
        <v>0</v>
      </c>
      <c r="AL241" s="3">
        <f>IF(AL$3=0,0,INDEX(Sheet1!RawDataCols,$C241,AL$5)*$R241)</f>
        <v>0</v>
      </c>
      <c r="AM241" s="3">
        <f>IF(AM$3=0,0,INDEX(Sheet1!RawDataCols,$C241,AM$5)*$R241)</f>
        <v>0</v>
      </c>
      <c r="AN241" s="3">
        <f>IF(AN$3=0,0,INDEX(Sheet1!RawDataCols,$C241,AN$5)*$R241)</f>
        <v>0</v>
      </c>
      <c r="AO241" s="3">
        <f>IF(AO$3=0,0,INDEX(Sheet1!RawDataCols,$C241,AO$5)*$R241)</f>
        <v>0</v>
      </c>
      <c r="AP241" s="3">
        <f>IF(AP$3=0,0,INDEX(Sheet1!RawDataCols,$C241,AP$5)*$R241)</f>
        <v>0</v>
      </c>
      <c r="AQ241" s="3">
        <f>IF(AQ$3=0,0,INDEX(Sheet1!RawDataCols,$C241,AQ$5)*$R241)</f>
        <v>0</v>
      </c>
      <c r="AR241" s="3">
        <f>IF(AR$3=0,0,INDEX(Sheet1!RawDataCols,$C241,AR$5)*$R241)</f>
        <v>0</v>
      </c>
      <c r="AS241" s="3">
        <f>IF(AS$3=0,0,INDEX(Sheet1!RawDataCols,$C241,AS$5)*$R241)</f>
        <v>0</v>
      </c>
      <c r="AT241" s="3">
        <f>IF(AT$3=0,0,INDEX(Sheet1!RawDataCols,$C241,AT$5)*$R241)</f>
        <v>0</v>
      </c>
      <c r="AU241" s="3">
        <f>IF(AU$3=0,0,INDEX(Sheet1!RawDataCols,$C241,AU$5)*$R241)</f>
        <v>0</v>
      </c>
      <c r="AV241" s="3">
        <f>IF(AV$3=0,0,INDEX(Sheet1!RawDataCols,$C241,AV$5)*$R241)</f>
        <v>0</v>
      </c>
      <c r="AW241" s="3">
        <f>IF(AW$3=0,0,INDEX(Sheet1!RawDataCols,$C241,AW$5)*$R241)</f>
        <v>0</v>
      </c>
      <c r="AX241" s="3">
        <f>IF(AX$3=0,0,INDEX(Sheet1!RawDataCols,$C241,AX$5)*$R241)</f>
        <v>0</v>
      </c>
      <c r="AY241" s="3">
        <f>IF(AY$3=0,0,INDEX(Sheet1!RawDataCols,$C241,AY$5)*$R241)</f>
        <v>0</v>
      </c>
      <c r="AZ241" s="3">
        <f>IF(AZ$3=0,0,INDEX(Sheet1!RawDataCols,$C241,AZ$5)*$R241)</f>
        <v>0</v>
      </c>
      <c r="BA241" s="3">
        <f>IF(BA$3=0,0,INDEX(Sheet1!RawDataCols,$C241,BA$5)*$R241)</f>
        <v>0</v>
      </c>
      <c r="BB241" s="3">
        <f>IF(BB$3=0,0,INDEX(Sheet1!RawDataCols,$C241,BB$5)*$R241)</f>
        <v>0</v>
      </c>
      <c r="BC241" s="3">
        <f>IF(BC$3=0,0,INDEX(Sheet1!RawDataCols,$C241,BC$5)*$R241)</f>
        <v>0</v>
      </c>
      <c r="BD241" s="3">
        <f>IF(BD$3=0,0,INDEX(Sheet1!RawDataCols,$C241,BD$5)*$R241)</f>
        <v>0</v>
      </c>
      <c r="BE241" s="3">
        <f>IF(BE$3=0,0,INDEX(Sheet1!RawDataCols,$C241,BE$5)*$R241)</f>
        <v>0</v>
      </c>
      <c r="BF241" s="3">
        <f>IF(BF$3=0,0,INDEX(Sheet1!RawDataCols,$C241,BF$5)*$R241)</f>
        <v>0</v>
      </c>
      <c r="BG241" s="179">
        <f>IF(BG$3=0,0,INDEX(Sheet1!RawDataCols,$C241,BG$5)*$R241)</f>
        <v>0</v>
      </c>
      <c r="BH241" s="33">
        <f t="shared" si="87"/>
        <v>0</v>
      </c>
      <c r="BI241" s="33">
        <f t="shared" si="88"/>
        <v>0</v>
      </c>
      <c r="BJ241" s="33">
        <f t="shared" si="89"/>
        <v>80</v>
      </c>
      <c r="BK241" s="3">
        <f>IF(BK$3=0,0,INDEX(Sheet1!RawDataCols,$C241,BK$5)*$R241)</f>
        <v>0</v>
      </c>
      <c r="BL241" s="3">
        <f>IF(BL$3=0,0,INDEX(Sheet1!RawDataCols,$C241,BL$5)*$R241)</f>
        <v>581.30454499999996</v>
      </c>
      <c r="BM241" s="3">
        <f>IF(BM$3=0,0,INDEX(Sheet1!RawDataCols,$C241,BM$5)*$R241)</f>
        <v>0</v>
      </c>
      <c r="BN241" s="3">
        <f>IF(BN$3=0,0,INDEX(Sheet1!RawDataCols,$C241,BN$5)*$R241)</f>
        <v>0</v>
      </c>
      <c r="BO241" s="3">
        <f>IF(BO$3=0,0,INDEX(Sheet1!RawDataCols,$C241,BO$5)*$R241)</f>
        <v>0</v>
      </c>
      <c r="BP241" s="3">
        <f>IF(BP$3=0,0,INDEX(Sheet1!RawDataCols,$C241,BP$5)*$R241)</f>
        <v>6314.35</v>
      </c>
      <c r="BQ241" s="3">
        <f t="shared" si="90"/>
        <v>0</v>
      </c>
      <c r="BR241" s="3">
        <f t="shared" si="91"/>
        <v>0</v>
      </c>
      <c r="BS241" s="3">
        <f t="shared" si="92"/>
        <v>0</v>
      </c>
      <c r="BT241" s="3">
        <f t="shared" si="93"/>
        <v>0</v>
      </c>
      <c r="BU241" s="3" t="str">
        <f>INDEX(Sheet1!$BS$2:$BS$1000,MATCH($A241,Sheet1!$A$2:$A$1000,0))</f>
        <v>04</v>
      </c>
      <c r="BV241" s="3">
        <f>INDEX(Sheet1!$BT$2:$BT$1000,MATCH($A241,Sheet1!$A$2:$A$1000,0))</f>
        <v>0</v>
      </c>
    </row>
    <row r="242" spans="1:74" x14ac:dyDescent="0.2">
      <c r="A242" s="248" t="s">
        <v>821</v>
      </c>
      <c r="B242" s="3">
        <f>MATCH($A242,Sheet1!ACCOUNTNO,0)</f>
        <v>70</v>
      </c>
      <c r="C242" s="3">
        <f t="shared" si="84"/>
        <v>70</v>
      </c>
      <c r="D242" s="3" t="str">
        <f>IF(D$3=0,0,INDEX(Sheet1!RawDataCols,$C242,D$5))</f>
        <v>14250D04</v>
      </c>
      <c r="E242" s="3" t="str">
        <f>IF(E$3=0,0,INDEX(Sheet1!RawDataCols,$C242,E$5))</f>
        <v xml:space="preserve">14250          </v>
      </c>
      <c r="F242" s="3" t="str">
        <f>IF(F$3=0,0,INDEX(Sheet1!RawDataCols,$C242,F$5))</f>
        <v xml:space="preserve">D04            </v>
      </c>
      <c r="G242" s="3" t="str">
        <f>IF(G$3=0,0,INDEX(Sheet1!RawDataCols,$C242,G$5))</f>
        <v xml:space="preserve">               </v>
      </c>
      <c r="H242" s="3" t="str">
        <f>IF(H$3=0,0,INDEX(Sheet1!RawDataCols,$C242,H$5))</f>
        <v xml:space="preserve">               </v>
      </c>
      <c r="I242" s="3" t="str">
        <f>IF(I$3=0,0,INDEX(Sheet1!RawDataCols,$C242,I$5))</f>
        <v xml:space="preserve">               </v>
      </c>
      <c r="J242" s="3" t="str">
        <f>IF(J$3=0,0,INDEX(Sheet1!RawDataCols,$C242,J$5))</f>
        <v xml:space="preserve">               </v>
      </c>
      <c r="K242" s="3" t="str">
        <f>IF(K$3=0,0,INDEX(Sheet1!RawDataCols,$C242,K$5))</f>
        <v xml:space="preserve">               </v>
      </c>
      <c r="L242" s="3" t="str">
        <f>IF(L$3=0,0,INDEX(Sheet1!RawDataCols,$C242,L$5))</f>
        <v xml:space="preserve">               </v>
      </c>
      <c r="M242" s="3" t="str">
        <f>IF(M$3=0,0,INDEX(Sheet1!RawDataCols,$C242,M$5))</f>
        <v xml:space="preserve">F012  </v>
      </c>
      <c r="N242" s="3" t="str">
        <f>IF(N$3=0,0,INDEX(Sheet1!RawDataCols,$C242,N$5))</f>
        <v>Media Production-Form Magazine</v>
      </c>
      <c r="O242" s="3">
        <f>INDEX(Sheet1!RawDataCols,$C242,O$5)</f>
        <v>9</v>
      </c>
      <c r="P242" s="3" t="str">
        <f>INDEX(Sheet1!RawDataCols,$C242,P$5)</f>
        <v>Cost of Sales</v>
      </c>
      <c r="Q242" s="3" t="str">
        <f>IF(Q$3=0,0,INDEX(Sheet1!RawDataCols,$C242,Q$5))</f>
        <v>I</v>
      </c>
      <c r="R242" s="3">
        <f t="shared" si="85"/>
        <v>1</v>
      </c>
      <c r="S242" s="3">
        <f t="shared" si="86"/>
        <v>-1</v>
      </c>
      <c r="T242" s="3">
        <f>IF(T$3=0,0,INDEX(Sheet1!RawDataCols,$C242,T$5)*$R242)</f>
        <v>0</v>
      </c>
      <c r="U242" s="3">
        <f>IF(U$3=0,0,INDEX(Sheet1!RawDataCols,$C242,U$5)*$R242)</f>
        <v>0</v>
      </c>
      <c r="V242" s="3">
        <f>IF(V$3=0,0,INDEX(Sheet1!RawDataCols,$C242,V$5)*$R242)</f>
        <v>0</v>
      </c>
      <c r="W242" s="3">
        <f>IF(W$3=0,0,INDEX(Sheet1!RawDataCols,$C242,W$5)*$R242)</f>
        <v>0</v>
      </c>
      <c r="X242" s="3">
        <f>IF(X$3=0,0,INDEX(Sheet1!RawDataCols,$C242,X$5)*$R242)</f>
        <v>0</v>
      </c>
      <c r="Y242" s="3">
        <f>IF(Y$3=0,0,INDEX(Sheet1!RawDataCols,$C242,Y$5)*$R242)</f>
        <v>0</v>
      </c>
      <c r="Z242" s="3">
        <f>IF(Z$3=0,0,INDEX(Sheet1!RawDataCols,$C242,Z$5)*$R242)</f>
        <v>0</v>
      </c>
      <c r="AA242" s="3">
        <f>IF(AA$3=0,0,INDEX(Sheet1!RawDataCols,$C242,AA$5)*$R242)</f>
        <v>0</v>
      </c>
      <c r="AB242" s="3">
        <f>IF(AB$3=0,0,INDEX(Sheet1!RawDataCols,$C242,AB$5)*$R242)</f>
        <v>0</v>
      </c>
      <c r="AC242" s="3">
        <f>IF(AC$3=0,0,INDEX(Sheet1!RawDataCols,$C242,AC$5)*$R242)</f>
        <v>0</v>
      </c>
      <c r="AD242" s="3">
        <f>IF(AD$3=0,0,INDEX(Sheet1!RawDataCols,$C242,AD$5)*$R242)</f>
        <v>0</v>
      </c>
      <c r="AE242" s="3">
        <f>IF(AE$3=0,0,INDEX(Sheet1!RawDataCols,$C242,AE$5)*$R242)</f>
        <v>0</v>
      </c>
      <c r="AF242" s="3">
        <f>IF(AF$3=0,0,INDEX(Sheet1!RawDataCols,$C242,AF$5)*$R242)</f>
        <v>0</v>
      </c>
      <c r="AG242" s="3">
        <f>IF(AG$3=0,0,INDEX(Sheet1!RawDataCols,$C242,AG$5)*$R242)</f>
        <v>0</v>
      </c>
      <c r="AH242" s="3">
        <f>IF(AH$3=0,0,INDEX(Sheet1!RawDataCols,$C242,AH$5)*$R242)</f>
        <v>0</v>
      </c>
      <c r="AI242" s="3">
        <f>IF(AI$3=0,0,INDEX(Sheet1!RawDataCols,$C242,AI$5)*$R242)</f>
        <v>0</v>
      </c>
      <c r="AJ242" s="3">
        <f>IF(AJ$3=0,0,INDEX(Sheet1!RawDataCols,$C242,AJ$5)*$R242)</f>
        <v>0</v>
      </c>
      <c r="AK242" s="3">
        <f>IF(AK$3=0,0,INDEX(Sheet1!RawDataCols,$C242,AK$5)*$R242)</f>
        <v>0</v>
      </c>
      <c r="AL242" s="3">
        <f>IF(AL$3=0,0,INDEX(Sheet1!RawDataCols,$C242,AL$5)*$R242)</f>
        <v>0</v>
      </c>
      <c r="AM242" s="3">
        <f>IF(AM$3=0,0,INDEX(Sheet1!RawDataCols,$C242,AM$5)*$R242)</f>
        <v>0</v>
      </c>
      <c r="AN242" s="3">
        <f>IF(AN$3=0,0,INDEX(Sheet1!RawDataCols,$C242,AN$5)*$R242)</f>
        <v>0</v>
      </c>
      <c r="AO242" s="3">
        <f>IF(AO$3=0,0,INDEX(Sheet1!RawDataCols,$C242,AO$5)*$R242)</f>
        <v>0</v>
      </c>
      <c r="AP242" s="3">
        <f>IF(AP$3=0,0,INDEX(Sheet1!RawDataCols,$C242,AP$5)*$R242)</f>
        <v>0</v>
      </c>
      <c r="AQ242" s="3">
        <f>IF(AQ$3=0,0,INDEX(Sheet1!RawDataCols,$C242,AQ$5)*$R242)</f>
        <v>0</v>
      </c>
      <c r="AR242" s="3">
        <f>IF(AR$3=0,0,INDEX(Sheet1!RawDataCols,$C242,AR$5)*$R242)</f>
        <v>0</v>
      </c>
      <c r="AS242" s="3">
        <f>IF(AS$3=0,0,INDEX(Sheet1!RawDataCols,$C242,AS$5)*$R242)</f>
        <v>0</v>
      </c>
      <c r="AT242" s="3">
        <f>IF(AT$3=0,0,INDEX(Sheet1!RawDataCols,$C242,AT$5)*$R242)</f>
        <v>0</v>
      </c>
      <c r="AU242" s="3">
        <f>IF(AU$3=0,0,INDEX(Sheet1!RawDataCols,$C242,AU$5)*$R242)</f>
        <v>0</v>
      </c>
      <c r="AV242" s="3">
        <f>IF(AV$3=0,0,INDEX(Sheet1!RawDataCols,$C242,AV$5)*$R242)</f>
        <v>0</v>
      </c>
      <c r="AW242" s="3">
        <f>IF(AW$3=0,0,INDEX(Sheet1!RawDataCols,$C242,AW$5)*$R242)</f>
        <v>0</v>
      </c>
      <c r="AX242" s="3">
        <f>IF(AX$3=0,0,INDEX(Sheet1!RawDataCols,$C242,AX$5)*$R242)</f>
        <v>0</v>
      </c>
      <c r="AY242" s="3">
        <f>IF(AY$3=0,0,INDEX(Sheet1!RawDataCols,$C242,AY$5)*$R242)</f>
        <v>0</v>
      </c>
      <c r="AZ242" s="3">
        <f>IF(AZ$3=0,0,INDEX(Sheet1!RawDataCols,$C242,AZ$5)*$R242)</f>
        <v>0</v>
      </c>
      <c r="BA242" s="3">
        <f>IF(BA$3=0,0,INDEX(Sheet1!RawDataCols,$C242,BA$5)*$R242)</f>
        <v>0</v>
      </c>
      <c r="BB242" s="3">
        <f>IF(BB$3=0,0,INDEX(Sheet1!RawDataCols,$C242,BB$5)*$R242)</f>
        <v>0</v>
      </c>
      <c r="BC242" s="3">
        <f>IF(BC$3=0,0,INDEX(Sheet1!RawDataCols,$C242,BC$5)*$R242)</f>
        <v>0</v>
      </c>
      <c r="BD242" s="3">
        <f>IF(BD$3=0,0,INDEX(Sheet1!RawDataCols,$C242,BD$5)*$R242)</f>
        <v>0</v>
      </c>
      <c r="BE242" s="3">
        <f>IF(BE$3=0,0,INDEX(Sheet1!RawDataCols,$C242,BE$5)*$R242)</f>
        <v>0</v>
      </c>
      <c r="BF242" s="3">
        <f>IF(BF$3=0,0,INDEX(Sheet1!RawDataCols,$C242,BF$5)*$R242)</f>
        <v>0</v>
      </c>
      <c r="BG242" s="179">
        <f>IF(BG$3=0,0,INDEX(Sheet1!RawDataCols,$C242,BG$5)*$R242)</f>
        <v>0</v>
      </c>
      <c r="BH242" s="33">
        <f t="shared" si="87"/>
        <v>0</v>
      </c>
      <c r="BI242" s="33">
        <f t="shared" si="88"/>
        <v>0</v>
      </c>
      <c r="BJ242" s="33">
        <f t="shared" si="89"/>
        <v>0</v>
      </c>
      <c r="BK242" s="3">
        <f>IF(BK$3=0,0,INDEX(Sheet1!RawDataCols,$C242,BK$5)*$R242)</f>
        <v>0</v>
      </c>
      <c r="BL242" s="3">
        <f>IF(BL$3=0,0,INDEX(Sheet1!RawDataCols,$C242,BL$5)*$R242)</f>
        <v>181.81818100000001</v>
      </c>
      <c r="BM242" s="3">
        <f>IF(BM$3=0,0,INDEX(Sheet1!RawDataCols,$C242,BM$5)*$R242)</f>
        <v>0</v>
      </c>
      <c r="BN242" s="3">
        <f>IF(BN$3=0,0,INDEX(Sheet1!RawDataCols,$C242,BN$5)*$R242)</f>
        <v>0</v>
      </c>
      <c r="BO242" s="3">
        <f>IF(BO$3=0,0,INDEX(Sheet1!RawDataCols,$C242,BO$5)*$R242)</f>
        <v>0</v>
      </c>
      <c r="BP242" s="3">
        <f>IF(BP$3=0,0,INDEX(Sheet1!RawDataCols,$C242,BP$5)*$R242)</f>
        <v>2000</v>
      </c>
      <c r="BQ242" s="3">
        <f t="shared" si="90"/>
        <v>0</v>
      </c>
      <c r="BR242" s="3">
        <f t="shared" si="91"/>
        <v>0</v>
      </c>
      <c r="BS242" s="3">
        <f t="shared" si="92"/>
        <v>0</v>
      </c>
      <c r="BT242" s="3">
        <f t="shared" si="93"/>
        <v>0</v>
      </c>
      <c r="BU242" s="3" t="str">
        <f>INDEX(Sheet1!$BS$2:$BS$1000,MATCH($A242,Sheet1!$A$2:$A$1000,0))</f>
        <v>04</v>
      </c>
      <c r="BV242" s="3">
        <f>INDEX(Sheet1!$BT$2:$BT$1000,MATCH($A242,Sheet1!$A$2:$A$1000,0))</f>
        <v>0</v>
      </c>
    </row>
    <row r="243" spans="1:74" x14ac:dyDescent="0.2">
      <c r="A243" s="269" t="s">
        <v>721</v>
      </c>
      <c r="B243" s="3" t="e">
        <f>MATCH($A243,Sheet1!ACCOUNTNO,0)</f>
        <v>#N/A</v>
      </c>
      <c r="C243" s="3">
        <f t="shared" si="84"/>
        <v>65000</v>
      </c>
      <c r="D243" s="3">
        <f>IF(D$3=0,0,INDEX(Sheet1!RawDataCols,$C243,D$5))</f>
        <v>0</v>
      </c>
      <c r="E243" s="3">
        <f>IF(E$3=0,0,INDEX(Sheet1!RawDataCols,$C243,E$5))</f>
        <v>0</v>
      </c>
      <c r="F243" s="3">
        <f>IF(F$3=0,0,INDEX(Sheet1!RawDataCols,$C243,F$5))</f>
        <v>0</v>
      </c>
      <c r="G243" s="3">
        <f>IF(G$3=0,0,INDEX(Sheet1!RawDataCols,$C243,G$5))</f>
        <v>0</v>
      </c>
      <c r="H243" s="3">
        <f>IF(H$3=0,0,INDEX(Sheet1!RawDataCols,$C243,H$5))</f>
        <v>0</v>
      </c>
      <c r="I243" s="3">
        <f>IF(I$3=0,0,INDEX(Sheet1!RawDataCols,$C243,I$5))</f>
        <v>0</v>
      </c>
      <c r="J243" s="3">
        <f>IF(J$3=0,0,INDEX(Sheet1!RawDataCols,$C243,J$5))</f>
        <v>0</v>
      </c>
      <c r="K243" s="3">
        <f>IF(K$3=0,0,INDEX(Sheet1!RawDataCols,$C243,K$5))</f>
        <v>0</v>
      </c>
      <c r="L243" s="3">
        <f>IF(L$3=0,0,INDEX(Sheet1!RawDataCols,$C243,L$5))</f>
        <v>0</v>
      </c>
      <c r="M243" s="3">
        <f>IF(M$3=0,0,INDEX(Sheet1!RawDataCols,$C243,M$5))</f>
        <v>0</v>
      </c>
      <c r="N243" s="3">
        <f>IF(N$3=0,0,INDEX(Sheet1!RawDataCols,$C243,N$5))</f>
        <v>0</v>
      </c>
      <c r="O243" s="3">
        <f>INDEX(Sheet1!RawDataCols,$C243,O$5)</f>
        <v>0</v>
      </c>
      <c r="P243" s="3">
        <f>INDEX(Sheet1!RawDataCols,$C243,P$5)</f>
        <v>0</v>
      </c>
      <c r="Q243" s="3">
        <f>IF(Q$3=0,0,INDEX(Sheet1!RawDataCols,$C243,Q$5))</f>
        <v>0</v>
      </c>
      <c r="R243" s="3">
        <f t="shared" si="85"/>
        <v>1</v>
      </c>
      <c r="S243" s="3">
        <f t="shared" si="86"/>
        <v>-1</v>
      </c>
      <c r="T243" s="3">
        <f>IF(T$3=0,0,INDEX(Sheet1!RawDataCols,$C243,T$5)*$R243)</f>
        <v>0</v>
      </c>
      <c r="U243" s="3">
        <f>IF(U$3=0,0,INDEX(Sheet1!RawDataCols,$C243,U$5)*$R243)</f>
        <v>0</v>
      </c>
      <c r="V243" s="3">
        <f>IF(V$3=0,0,INDEX(Sheet1!RawDataCols,$C243,V$5)*$R243)</f>
        <v>0</v>
      </c>
      <c r="W243" s="3">
        <f>IF(W$3=0,0,INDEX(Sheet1!RawDataCols,$C243,W$5)*$R243)</f>
        <v>0</v>
      </c>
      <c r="X243" s="3">
        <f>IF(X$3=0,0,INDEX(Sheet1!RawDataCols,$C243,X$5)*$R243)</f>
        <v>0</v>
      </c>
      <c r="Y243" s="3">
        <f>IF(Y$3=0,0,INDEX(Sheet1!RawDataCols,$C243,Y$5)*$R243)</f>
        <v>0</v>
      </c>
      <c r="Z243" s="3">
        <f>IF(Z$3=0,0,INDEX(Sheet1!RawDataCols,$C243,Z$5)*$R243)</f>
        <v>0</v>
      </c>
      <c r="AA243" s="3">
        <f>IF(AA$3=0,0,INDEX(Sheet1!RawDataCols,$C243,AA$5)*$R243)</f>
        <v>0</v>
      </c>
      <c r="AB243" s="3">
        <f>IF(AB$3=0,0,INDEX(Sheet1!RawDataCols,$C243,AB$5)*$R243)</f>
        <v>0</v>
      </c>
      <c r="AC243" s="3">
        <f>IF(AC$3=0,0,INDEX(Sheet1!RawDataCols,$C243,AC$5)*$R243)</f>
        <v>0</v>
      </c>
      <c r="AD243" s="3">
        <f>IF(AD$3=0,0,INDEX(Sheet1!RawDataCols,$C243,AD$5)*$R243)</f>
        <v>0</v>
      </c>
      <c r="AE243" s="3">
        <f>IF(AE$3=0,0,INDEX(Sheet1!RawDataCols,$C243,AE$5)*$R243)</f>
        <v>0</v>
      </c>
      <c r="AF243" s="3">
        <f>IF(AF$3=0,0,INDEX(Sheet1!RawDataCols,$C243,AF$5)*$R243)</f>
        <v>0</v>
      </c>
      <c r="AG243" s="3">
        <f>IF(AG$3=0,0,INDEX(Sheet1!RawDataCols,$C243,AG$5)*$R243)</f>
        <v>0</v>
      </c>
      <c r="AH243" s="3">
        <f>IF(AH$3=0,0,INDEX(Sheet1!RawDataCols,$C243,AH$5)*$R243)</f>
        <v>0</v>
      </c>
      <c r="AI243" s="3">
        <f>IF(AI$3=0,0,INDEX(Sheet1!RawDataCols,$C243,AI$5)*$R243)</f>
        <v>0</v>
      </c>
      <c r="AJ243" s="3">
        <f>IF(AJ$3=0,0,INDEX(Sheet1!RawDataCols,$C243,AJ$5)*$R243)</f>
        <v>0</v>
      </c>
      <c r="AK243" s="3">
        <f>IF(AK$3=0,0,INDEX(Sheet1!RawDataCols,$C243,AK$5)*$R243)</f>
        <v>0</v>
      </c>
      <c r="AL243" s="3">
        <f>IF(AL$3=0,0,INDEX(Sheet1!RawDataCols,$C243,AL$5)*$R243)</f>
        <v>0</v>
      </c>
      <c r="AM243" s="3">
        <f>IF(AM$3=0,0,INDEX(Sheet1!RawDataCols,$C243,AM$5)*$R243)</f>
        <v>0</v>
      </c>
      <c r="AN243" s="3">
        <f>IF(AN$3=0,0,INDEX(Sheet1!RawDataCols,$C243,AN$5)*$R243)</f>
        <v>0</v>
      </c>
      <c r="AO243" s="3">
        <f>IF(AO$3=0,0,INDEX(Sheet1!RawDataCols,$C243,AO$5)*$R243)</f>
        <v>0</v>
      </c>
      <c r="AP243" s="3">
        <f>IF(AP$3=0,0,INDEX(Sheet1!RawDataCols,$C243,AP$5)*$R243)</f>
        <v>0</v>
      </c>
      <c r="AQ243" s="3">
        <f>IF(AQ$3=0,0,INDEX(Sheet1!RawDataCols,$C243,AQ$5)*$R243)</f>
        <v>0</v>
      </c>
      <c r="AR243" s="3">
        <f>IF(AR$3=0,0,INDEX(Sheet1!RawDataCols,$C243,AR$5)*$R243)</f>
        <v>0</v>
      </c>
      <c r="AS243" s="3">
        <f>IF(AS$3=0,0,INDEX(Sheet1!RawDataCols,$C243,AS$5)*$R243)</f>
        <v>0</v>
      </c>
      <c r="AT243" s="3">
        <f>IF(AT$3=0,0,INDEX(Sheet1!RawDataCols,$C243,AT$5)*$R243)</f>
        <v>0</v>
      </c>
      <c r="AU243" s="3">
        <f>IF(AU$3=0,0,INDEX(Sheet1!RawDataCols,$C243,AU$5)*$R243)</f>
        <v>0</v>
      </c>
      <c r="AV243" s="3">
        <f>IF(AV$3=0,0,INDEX(Sheet1!RawDataCols,$C243,AV$5)*$R243)</f>
        <v>0</v>
      </c>
      <c r="AW243" s="3">
        <f>IF(AW$3=0,0,INDEX(Sheet1!RawDataCols,$C243,AW$5)*$R243)</f>
        <v>0</v>
      </c>
      <c r="AX243" s="3">
        <f>IF(AX$3=0,0,INDEX(Sheet1!RawDataCols,$C243,AX$5)*$R243)</f>
        <v>0</v>
      </c>
      <c r="AY243" s="3">
        <f>IF(AY$3=0,0,INDEX(Sheet1!RawDataCols,$C243,AY$5)*$R243)</f>
        <v>0</v>
      </c>
      <c r="AZ243" s="3">
        <f>IF(AZ$3=0,0,INDEX(Sheet1!RawDataCols,$C243,AZ$5)*$R243)</f>
        <v>0</v>
      </c>
      <c r="BA243" s="3">
        <f>IF(BA$3=0,0,INDEX(Sheet1!RawDataCols,$C243,BA$5)*$R243)</f>
        <v>0</v>
      </c>
      <c r="BB243" s="3">
        <f>IF(BB$3=0,0,INDEX(Sheet1!RawDataCols,$C243,BB$5)*$R243)</f>
        <v>0</v>
      </c>
      <c r="BC243" s="3">
        <f>IF(BC$3=0,0,INDEX(Sheet1!RawDataCols,$C243,BC$5)*$R243)</f>
        <v>0</v>
      </c>
      <c r="BD243" s="3">
        <f>IF(BD$3=0,0,INDEX(Sheet1!RawDataCols,$C243,BD$5)*$R243)</f>
        <v>0</v>
      </c>
      <c r="BE243" s="3">
        <f>IF(BE$3=0,0,INDEX(Sheet1!RawDataCols,$C243,BE$5)*$R243)</f>
        <v>0</v>
      </c>
      <c r="BF243" s="3">
        <f>IF(BF$3=0,0,INDEX(Sheet1!RawDataCols,$C243,BF$5)*$R243)</f>
        <v>0</v>
      </c>
      <c r="BG243" s="179">
        <f>IF(BG$3=0,0,INDEX(Sheet1!RawDataCols,$C243,BG$5)*$R243)</f>
        <v>0</v>
      </c>
      <c r="BH243" s="33">
        <f t="shared" si="87"/>
        <v>0</v>
      </c>
      <c r="BI243" s="33">
        <f t="shared" si="88"/>
        <v>0</v>
      </c>
      <c r="BJ243" s="33">
        <f t="shared" si="89"/>
        <v>0</v>
      </c>
      <c r="BK243" s="3">
        <f>IF(BK$3=0,0,INDEX(Sheet1!RawDataCols,$C243,BK$5)*$R243)</f>
        <v>0</v>
      </c>
      <c r="BL243" s="3">
        <f>IF(BL$3=0,0,INDEX(Sheet1!RawDataCols,$C243,BL$5)*$R243)</f>
        <v>0</v>
      </c>
      <c r="BM243" s="3">
        <f>IF(BM$3=0,0,INDEX(Sheet1!RawDataCols,$C243,BM$5)*$R243)</f>
        <v>0</v>
      </c>
      <c r="BN243" s="3">
        <f>IF(BN$3=0,0,INDEX(Sheet1!RawDataCols,$C243,BN$5)*$R243)</f>
        <v>0</v>
      </c>
      <c r="BO243" s="3">
        <f>IF(BO$3=0,0,INDEX(Sheet1!RawDataCols,$C243,BO$5)*$R243)</f>
        <v>0</v>
      </c>
      <c r="BP243" s="3">
        <f>IF(BP$3=0,0,INDEX(Sheet1!RawDataCols,$C243,BP$5)*$R243)</f>
        <v>0</v>
      </c>
      <c r="BQ243" s="3">
        <f t="shared" si="90"/>
        <v>0</v>
      </c>
      <c r="BR243" s="3">
        <f t="shared" si="91"/>
        <v>0</v>
      </c>
      <c r="BS243" s="3">
        <f t="shared" si="92"/>
        <v>0</v>
      </c>
      <c r="BT243" s="3">
        <f t="shared" si="93"/>
        <v>0</v>
      </c>
      <c r="BU243" s="3" t="e">
        <f>INDEX(Sheet1!$BS$2:$BS$1000,MATCH($A243,Sheet1!$A$2:$A$1000,0))</f>
        <v>#N/A</v>
      </c>
      <c r="BV243" s="3" t="e">
        <f>INDEX(Sheet1!$BT$2:$BT$1000,MATCH($A243,Sheet1!$A$2:$A$1000,0))</f>
        <v>#N/A</v>
      </c>
    </row>
    <row r="244" spans="1:74" x14ac:dyDescent="0.2">
      <c r="A244" s="248" t="s">
        <v>822</v>
      </c>
      <c r="B244" s="3">
        <f>MATCH($A244,Sheet1!ACCOUNTNO,0)</f>
        <v>76</v>
      </c>
      <c r="C244" s="3">
        <f t="shared" si="84"/>
        <v>76</v>
      </c>
      <c r="D244" s="3" t="str">
        <f>IF(D$3=0,0,INDEX(Sheet1!RawDataCols,$C244,D$5))</f>
        <v>14260D09</v>
      </c>
      <c r="E244" s="3" t="str">
        <f>IF(E$3=0,0,INDEX(Sheet1!RawDataCols,$C244,E$5))</f>
        <v xml:space="preserve">14260          </v>
      </c>
      <c r="F244" s="3" t="str">
        <f>IF(F$3=0,0,INDEX(Sheet1!RawDataCols,$C244,F$5))</f>
        <v xml:space="preserve">D09            </v>
      </c>
      <c r="G244" s="3" t="str">
        <f>IF(G$3=0,0,INDEX(Sheet1!RawDataCols,$C244,G$5))</f>
        <v xml:space="preserve">               </v>
      </c>
      <c r="H244" s="3" t="str">
        <f>IF(H$3=0,0,INDEX(Sheet1!RawDataCols,$C244,H$5))</f>
        <v xml:space="preserve">               </v>
      </c>
      <c r="I244" s="3" t="str">
        <f>IF(I$3=0,0,INDEX(Sheet1!RawDataCols,$C244,I$5))</f>
        <v xml:space="preserve">               </v>
      </c>
      <c r="J244" s="3" t="str">
        <f>IF(J$3=0,0,INDEX(Sheet1!RawDataCols,$C244,J$5))</f>
        <v xml:space="preserve">               </v>
      </c>
      <c r="K244" s="3" t="str">
        <f>IF(K$3=0,0,INDEX(Sheet1!RawDataCols,$C244,K$5))</f>
        <v xml:space="preserve">               </v>
      </c>
      <c r="L244" s="3" t="str">
        <f>IF(L$3=0,0,INDEX(Sheet1!RawDataCols,$C244,L$5))</f>
        <v xml:space="preserve">               </v>
      </c>
      <c r="M244" s="3" t="str">
        <f>IF(M$3=0,0,INDEX(Sheet1!RawDataCols,$C244,M$5))</f>
        <v xml:space="preserve">F012  </v>
      </c>
      <c r="N244" s="3" t="str">
        <f>IF(N$3=0,0,INDEX(Sheet1!RawDataCols,$C244,N$5))</f>
        <v>Photography-Clique Digital</v>
      </c>
      <c r="O244" s="3">
        <f>INDEX(Sheet1!RawDataCols,$C244,O$5)</f>
        <v>9</v>
      </c>
      <c r="P244" s="3" t="str">
        <f>INDEX(Sheet1!RawDataCols,$C244,P$5)</f>
        <v>Cost of Sales</v>
      </c>
      <c r="Q244" s="3" t="str">
        <f>IF(Q$3=0,0,INDEX(Sheet1!RawDataCols,$C244,Q$5))</f>
        <v>I</v>
      </c>
      <c r="R244" s="3">
        <f t="shared" si="85"/>
        <v>1</v>
      </c>
      <c r="S244" s="3">
        <f t="shared" si="86"/>
        <v>-1</v>
      </c>
      <c r="T244" s="3">
        <f>IF(T$3=0,0,INDEX(Sheet1!RawDataCols,$C244,T$5)*$R244)</f>
        <v>0</v>
      </c>
      <c r="U244" s="3">
        <f>IF(U$3=0,0,INDEX(Sheet1!RawDataCols,$C244,U$5)*$R244)</f>
        <v>0</v>
      </c>
      <c r="V244" s="3">
        <f>IF(V$3=0,0,INDEX(Sheet1!RawDataCols,$C244,V$5)*$R244)</f>
        <v>0</v>
      </c>
      <c r="W244" s="3">
        <f>IF(W$3=0,0,INDEX(Sheet1!RawDataCols,$C244,W$5)*$R244)</f>
        <v>0</v>
      </c>
      <c r="X244" s="3">
        <f>IF(X$3=0,0,INDEX(Sheet1!RawDataCols,$C244,X$5)*$R244)</f>
        <v>0</v>
      </c>
      <c r="Y244" s="3">
        <f>IF(Y$3=0,0,INDEX(Sheet1!RawDataCols,$C244,Y$5)*$R244)</f>
        <v>0</v>
      </c>
      <c r="Z244" s="3">
        <f>IF(Z$3=0,0,INDEX(Sheet1!RawDataCols,$C244,Z$5)*$R244)</f>
        <v>300</v>
      </c>
      <c r="AA244" s="3">
        <f>IF(AA$3=0,0,INDEX(Sheet1!RawDataCols,$C244,AA$5)*$R244)</f>
        <v>0</v>
      </c>
      <c r="AB244" s="3">
        <f>IF(AB$3=0,0,INDEX(Sheet1!RawDataCols,$C244,AB$5)*$R244)</f>
        <v>0</v>
      </c>
      <c r="AC244" s="3">
        <f>IF(AC$3=0,0,INDEX(Sheet1!RawDataCols,$C244,AC$5)*$R244)</f>
        <v>0</v>
      </c>
      <c r="AD244" s="3">
        <f>IF(AD$3=0,0,INDEX(Sheet1!RawDataCols,$C244,AD$5)*$R244)</f>
        <v>0</v>
      </c>
      <c r="AE244" s="3">
        <f>IF(AE$3=0,0,INDEX(Sheet1!RawDataCols,$C244,AE$5)*$R244)</f>
        <v>0</v>
      </c>
      <c r="AF244" s="3">
        <f>IF(AF$3=0,0,INDEX(Sheet1!RawDataCols,$C244,AF$5)*$R244)</f>
        <v>0</v>
      </c>
      <c r="AG244" s="3">
        <f>IF(AG$3=0,0,INDEX(Sheet1!RawDataCols,$C244,AG$5)*$R244)</f>
        <v>0</v>
      </c>
      <c r="AH244" s="3">
        <f>IF(AH$3=0,0,INDEX(Sheet1!RawDataCols,$C244,AH$5)*$R244)</f>
        <v>0</v>
      </c>
      <c r="AI244" s="3">
        <f>IF(AI$3=0,0,INDEX(Sheet1!RawDataCols,$C244,AI$5)*$R244)</f>
        <v>0</v>
      </c>
      <c r="AJ244" s="3">
        <f>IF(AJ$3=0,0,INDEX(Sheet1!RawDataCols,$C244,AJ$5)*$R244)</f>
        <v>0</v>
      </c>
      <c r="AK244" s="3">
        <f>IF(AK$3=0,0,INDEX(Sheet1!RawDataCols,$C244,AK$5)*$R244)</f>
        <v>0</v>
      </c>
      <c r="AL244" s="3">
        <f>IF(AL$3=0,0,INDEX(Sheet1!RawDataCols,$C244,AL$5)*$R244)</f>
        <v>0</v>
      </c>
      <c r="AM244" s="3">
        <f>IF(AM$3=0,0,INDEX(Sheet1!RawDataCols,$C244,AM$5)*$R244)</f>
        <v>0</v>
      </c>
      <c r="AN244" s="3">
        <f>IF(AN$3=0,0,INDEX(Sheet1!RawDataCols,$C244,AN$5)*$R244)</f>
        <v>0</v>
      </c>
      <c r="AO244" s="3">
        <f>IF(AO$3=0,0,INDEX(Sheet1!RawDataCols,$C244,AO$5)*$R244)</f>
        <v>0</v>
      </c>
      <c r="AP244" s="3">
        <f>IF(AP$3=0,0,INDEX(Sheet1!RawDataCols,$C244,AP$5)*$R244)</f>
        <v>0</v>
      </c>
      <c r="AQ244" s="3">
        <f>IF(AQ$3=0,0,INDEX(Sheet1!RawDataCols,$C244,AQ$5)*$R244)</f>
        <v>0</v>
      </c>
      <c r="AR244" s="3">
        <f>IF(AR$3=0,0,INDEX(Sheet1!RawDataCols,$C244,AR$5)*$R244)</f>
        <v>0</v>
      </c>
      <c r="AS244" s="3">
        <f>IF(AS$3=0,0,INDEX(Sheet1!RawDataCols,$C244,AS$5)*$R244)</f>
        <v>0</v>
      </c>
      <c r="AT244" s="3">
        <f>IF(AT$3=0,0,INDEX(Sheet1!RawDataCols,$C244,AT$5)*$R244)</f>
        <v>0</v>
      </c>
      <c r="AU244" s="3">
        <f>IF(AU$3=0,0,INDEX(Sheet1!RawDataCols,$C244,AU$5)*$R244)</f>
        <v>0</v>
      </c>
      <c r="AV244" s="3">
        <f>IF(AV$3=0,0,INDEX(Sheet1!RawDataCols,$C244,AV$5)*$R244)</f>
        <v>0</v>
      </c>
      <c r="AW244" s="3">
        <f>IF(AW$3=0,0,INDEX(Sheet1!RawDataCols,$C244,AW$5)*$R244)</f>
        <v>0</v>
      </c>
      <c r="AX244" s="3">
        <f>IF(AX$3=0,0,INDEX(Sheet1!RawDataCols,$C244,AX$5)*$R244)</f>
        <v>0</v>
      </c>
      <c r="AY244" s="3">
        <f>IF(AY$3=0,0,INDEX(Sheet1!RawDataCols,$C244,AY$5)*$R244)</f>
        <v>0</v>
      </c>
      <c r="AZ244" s="3">
        <f>IF(AZ$3=0,0,INDEX(Sheet1!RawDataCols,$C244,AZ$5)*$R244)</f>
        <v>0</v>
      </c>
      <c r="BA244" s="3">
        <f>IF(BA$3=0,0,INDEX(Sheet1!RawDataCols,$C244,BA$5)*$R244)</f>
        <v>0</v>
      </c>
      <c r="BB244" s="3">
        <f>IF(BB$3=0,0,INDEX(Sheet1!RawDataCols,$C244,BB$5)*$R244)</f>
        <v>0</v>
      </c>
      <c r="BC244" s="3">
        <f>IF(BC$3=0,0,INDEX(Sheet1!RawDataCols,$C244,BC$5)*$R244)</f>
        <v>0</v>
      </c>
      <c r="BD244" s="3">
        <f>IF(BD$3=0,0,INDEX(Sheet1!RawDataCols,$C244,BD$5)*$R244)</f>
        <v>0</v>
      </c>
      <c r="BE244" s="3">
        <f>IF(BE$3=0,0,INDEX(Sheet1!RawDataCols,$C244,BE$5)*$R244)</f>
        <v>0</v>
      </c>
      <c r="BF244" s="3">
        <f>IF(BF$3=0,0,INDEX(Sheet1!RawDataCols,$C244,BF$5)*$R244)</f>
        <v>0</v>
      </c>
      <c r="BG244" s="179">
        <f>IF(BG$3=0,0,INDEX(Sheet1!RawDataCols,$C244,BG$5)*$R244)</f>
        <v>0</v>
      </c>
      <c r="BH244" s="33">
        <f t="shared" si="87"/>
        <v>0</v>
      </c>
      <c r="BI244" s="33">
        <f t="shared" si="88"/>
        <v>0</v>
      </c>
      <c r="BJ244" s="33">
        <f t="shared" si="89"/>
        <v>300</v>
      </c>
      <c r="BK244" s="3">
        <f>IF(BK$3=0,0,INDEX(Sheet1!RawDataCols,$C244,BK$5)*$R244)</f>
        <v>0</v>
      </c>
      <c r="BL244" s="3">
        <f>IF(BL$3=0,0,INDEX(Sheet1!RawDataCols,$C244,BL$5)*$R244)</f>
        <v>242.272727</v>
      </c>
      <c r="BM244" s="3">
        <f>IF(BM$3=0,0,INDEX(Sheet1!RawDataCols,$C244,BM$5)*$R244)</f>
        <v>0</v>
      </c>
      <c r="BN244" s="3">
        <f>IF(BN$3=0,0,INDEX(Sheet1!RawDataCols,$C244,BN$5)*$R244)</f>
        <v>0</v>
      </c>
      <c r="BO244" s="3">
        <f>IF(BO$3=0,0,INDEX(Sheet1!RawDataCols,$C244,BO$5)*$R244)</f>
        <v>0</v>
      </c>
      <c r="BP244" s="3">
        <f>IF(BP$3=0,0,INDEX(Sheet1!RawDataCols,$C244,BP$5)*$R244)</f>
        <v>2365</v>
      </c>
      <c r="BQ244" s="3">
        <f t="shared" si="90"/>
        <v>0</v>
      </c>
      <c r="BR244" s="3">
        <f t="shared" si="91"/>
        <v>0</v>
      </c>
      <c r="BS244" s="3">
        <f t="shared" si="92"/>
        <v>0</v>
      </c>
      <c r="BT244" s="3">
        <f t="shared" si="93"/>
        <v>0</v>
      </c>
      <c r="BU244" s="3" t="str">
        <f>INDEX(Sheet1!$BS$2:$BS$1000,MATCH($A244,Sheet1!$A$2:$A$1000,0))</f>
        <v>04</v>
      </c>
      <c r="BV244" s="3">
        <f>INDEX(Sheet1!$BT$2:$BT$1000,MATCH($A244,Sheet1!$A$2:$A$1000,0))</f>
        <v>0</v>
      </c>
    </row>
    <row r="245" spans="1:74" x14ac:dyDescent="0.2">
      <c r="A245" s="248" t="s">
        <v>823</v>
      </c>
      <c r="B245" s="3">
        <f>MATCH($A245,Sheet1!ACCOUNTNO,0)</f>
        <v>77</v>
      </c>
      <c r="C245" s="3">
        <f t="shared" si="84"/>
        <v>77</v>
      </c>
      <c r="D245" s="3" t="str">
        <f>IF(D$3=0,0,INDEX(Sheet1!RawDataCols,$C245,D$5))</f>
        <v>14260D10</v>
      </c>
      <c r="E245" s="3" t="str">
        <f>IF(E$3=0,0,INDEX(Sheet1!RawDataCols,$C245,E$5))</f>
        <v xml:space="preserve">14260          </v>
      </c>
      <c r="F245" s="3" t="str">
        <f>IF(F$3=0,0,INDEX(Sheet1!RawDataCols,$C245,F$5))</f>
        <v xml:space="preserve">D10            </v>
      </c>
      <c r="G245" s="3" t="str">
        <f>IF(G$3=0,0,INDEX(Sheet1!RawDataCols,$C245,G$5))</f>
        <v xml:space="preserve">               </v>
      </c>
      <c r="H245" s="3" t="str">
        <f>IF(H$3=0,0,INDEX(Sheet1!RawDataCols,$C245,H$5))</f>
        <v xml:space="preserve">               </v>
      </c>
      <c r="I245" s="3" t="str">
        <f>IF(I$3=0,0,INDEX(Sheet1!RawDataCols,$C245,I$5))</f>
        <v xml:space="preserve">               </v>
      </c>
      <c r="J245" s="3" t="str">
        <f>IF(J$3=0,0,INDEX(Sheet1!RawDataCols,$C245,J$5))</f>
        <v xml:space="preserve">               </v>
      </c>
      <c r="K245" s="3" t="str">
        <f>IF(K$3=0,0,INDEX(Sheet1!RawDataCols,$C245,K$5))</f>
        <v xml:space="preserve">               </v>
      </c>
      <c r="L245" s="3" t="str">
        <f>IF(L$3=0,0,INDEX(Sheet1!RawDataCols,$C245,L$5))</f>
        <v xml:space="preserve">               </v>
      </c>
      <c r="M245" s="3" t="str">
        <f>IF(M$3=0,0,INDEX(Sheet1!RawDataCols,$C245,M$5))</f>
        <v xml:space="preserve">F012  </v>
      </c>
      <c r="N245" s="3" t="str">
        <f>IF(N$3=0,0,INDEX(Sheet1!RawDataCols,$C245,N$5))</f>
        <v>Printing-Clique Mag</v>
      </c>
      <c r="O245" s="3">
        <f>INDEX(Sheet1!RawDataCols,$C245,O$5)</f>
        <v>9</v>
      </c>
      <c r="P245" s="3" t="str">
        <f>INDEX(Sheet1!RawDataCols,$C245,P$5)</f>
        <v>Cost of Sales</v>
      </c>
      <c r="Q245" s="3" t="str">
        <f>IF(Q$3=0,0,INDEX(Sheet1!RawDataCols,$C245,Q$5))</f>
        <v>I</v>
      </c>
      <c r="R245" s="3">
        <f t="shared" si="85"/>
        <v>1</v>
      </c>
      <c r="S245" s="3">
        <f t="shared" si="86"/>
        <v>-1</v>
      </c>
      <c r="T245" s="3">
        <f>IF(T$3=0,0,INDEX(Sheet1!RawDataCols,$C245,T$5)*$R245)</f>
        <v>0</v>
      </c>
      <c r="U245" s="3">
        <f>IF(U$3=0,0,INDEX(Sheet1!RawDataCols,$C245,U$5)*$R245)</f>
        <v>0</v>
      </c>
      <c r="V245" s="3">
        <f>IF(V$3=0,0,INDEX(Sheet1!RawDataCols,$C245,V$5)*$R245)</f>
        <v>0</v>
      </c>
      <c r="W245" s="3">
        <f>IF(W$3=0,0,INDEX(Sheet1!RawDataCols,$C245,W$5)*$R245)</f>
        <v>0</v>
      </c>
      <c r="X245" s="3">
        <f>IF(X$3=0,0,INDEX(Sheet1!RawDataCols,$C245,X$5)*$R245)</f>
        <v>0</v>
      </c>
      <c r="Y245" s="3">
        <f>IF(Y$3=0,0,INDEX(Sheet1!RawDataCols,$C245,Y$5)*$R245)</f>
        <v>0</v>
      </c>
      <c r="Z245" s="3">
        <f>IF(Z$3=0,0,INDEX(Sheet1!RawDataCols,$C245,Z$5)*$R245)</f>
        <v>0</v>
      </c>
      <c r="AA245" s="3">
        <f>IF(AA$3=0,0,INDEX(Sheet1!RawDataCols,$C245,AA$5)*$R245)</f>
        <v>0</v>
      </c>
      <c r="AB245" s="3">
        <f>IF(AB$3=0,0,INDEX(Sheet1!RawDataCols,$C245,AB$5)*$R245)</f>
        <v>0</v>
      </c>
      <c r="AC245" s="3">
        <f>IF(AC$3=0,0,INDEX(Sheet1!RawDataCols,$C245,AC$5)*$R245)</f>
        <v>0</v>
      </c>
      <c r="AD245" s="3">
        <f>IF(AD$3=0,0,INDEX(Sheet1!RawDataCols,$C245,AD$5)*$R245)</f>
        <v>0</v>
      </c>
      <c r="AE245" s="3">
        <f>IF(AE$3=0,0,INDEX(Sheet1!RawDataCols,$C245,AE$5)*$R245)</f>
        <v>0</v>
      </c>
      <c r="AF245" s="3">
        <f>IF(AF$3=0,0,INDEX(Sheet1!RawDataCols,$C245,AF$5)*$R245)</f>
        <v>0</v>
      </c>
      <c r="AG245" s="3">
        <f>IF(AG$3=0,0,INDEX(Sheet1!RawDataCols,$C245,AG$5)*$R245)</f>
        <v>0</v>
      </c>
      <c r="AH245" s="3">
        <f>IF(AH$3=0,0,INDEX(Sheet1!RawDataCols,$C245,AH$5)*$R245)</f>
        <v>0</v>
      </c>
      <c r="AI245" s="3">
        <f>IF(AI$3=0,0,INDEX(Sheet1!RawDataCols,$C245,AI$5)*$R245)</f>
        <v>0</v>
      </c>
      <c r="AJ245" s="3">
        <f>IF(AJ$3=0,0,INDEX(Sheet1!RawDataCols,$C245,AJ$5)*$R245)</f>
        <v>0</v>
      </c>
      <c r="AK245" s="3">
        <f>IF(AK$3=0,0,INDEX(Sheet1!RawDataCols,$C245,AK$5)*$R245)</f>
        <v>0</v>
      </c>
      <c r="AL245" s="3">
        <f>IF(AL$3=0,0,INDEX(Sheet1!RawDataCols,$C245,AL$5)*$R245)</f>
        <v>0</v>
      </c>
      <c r="AM245" s="3">
        <f>IF(AM$3=0,0,INDEX(Sheet1!RawDataCols,$C245,AM$5)*$R245)</f>
        <v>0</v>
      </c>
      <c r="AN245" s="3">
        <f>IF(AN$3=0,0,INDEX(Sheet1!RawDataCols,$C245,AN$5)*$R245)</f>
        <v>0</v>
      </c>
      <c r="AO245" s="3">
        <f>IF(AO$3=0,0,INDEX(Sheet1!RawDataCols,$C245,AO$5)*$R245)</f>
        <v>0</v>
      </c>
      <c r="AP245" s="3">
        <f>IF(AP$3=0,0,INDEX(Sheet1!RawDataCols,$C245,AP$5)*$R245)</f>
        <v>0</v>
      </c>
      <c r="AQ245" s="3">
        <f>IF(AQ$3=0,0,INDEX(Sheet1!RawDataCols,$C245,AQ$5)*$R245)</f>
        <v>0</v>
      </c>
      <c r="AR245" s="3">
        <f>IF(AR$3=0,0,INDEX(Sheet1!RawDataCols,$C245,AR$5)*$R245)</f>
        <v>0</v>
      </c>
      <c r="AS245" s="3">
        <f>IF(AS$3=0,0,INDEX(Sheet1!RawDataCols,$C245,AS$5)*$R245)</f>
        <v>0</v>
      </c>
      <c r="AT245" s="3">
        <f>IF(AT$3=0,0,INDEX(Sheet1!RawDataCols,$C245,AT$5)*$R245)</f>
        <v>0</v>
      </c>
      <c r="AU245" s="3">
        <f>IF(AU$3=0,0,INDEX(Sheet1!RawDataCols,$C245,AU$5)*$R245)</f>
        <v>0</v>
      </c>
      <c r="AV245" s="3">
        <f>IF(AV$3=0,0,INDEX(Sheet1!RawDataCols,$C245,AV$5)*$R245)</f>
        <v>0</v>
      </c>
      <c r="AW245" s="3">
        <f>IF(AW$3=0,0,INDEX(Sheet1!RawDataCols,$C245,AW$5)*$R245)</f>
        <v>0</v>
      </c>
      <c r="AX245" s="3">
        <f>IF(AX$3=0,0,INDEX(Sheet1!RawDataCols,$C245,AX$5)*$R245)</f>
        <v>0</v>
      </c>
      <c r="AY245" s="3">
        <f>IF(AY$3=0,0,INDEX(Sheet1!RawDataCols,$C245,AY$5)*$R245)</f>
        <v>0</v>
      </c>
      <c r="AZ245" s="3">
        <f>IF(AZ$3=0,0,INDEX(Sheet1!RawDataCols,$C245,AZ$5)*$R245)</f>
        <v>0</v>
      </c>
      <c r="BA245" s="3">
        <f>IF(BA$3=0,0,INDEX(Sheet1!RawDataCols,$C245,BA$5)*$R245)</f>
        <v>0</v>
      </c>
      <c r="BB245" s="3">
        <f>IF(BB$3=0,0,INDEX(Sheet1!RawDataCols,$C245,BB$5)*$R245)</f>
        <v>0</v>
      </c>
      <c r="BC245" s="3">
        <f>IF(BC$3=0,0,INDEX(Sheet1!RawDataCols,$C245,BC$5)*$R245)</f>
        <v>0</v>
      </c>
      <c r="BD245" s="3">
        <f>IF(BD$3=0,0,INDEX(Sheet1!RawDataCols,$C245,BD$5)*$R245)</f>
        <v>0</v>
      </c>
      <c r="BE245" s="3">
        <f>IF(BE$3=0,0,INDEX(Sheet1!RawDataCols,$C245,BE$5)*$R245)</f>
        <v>0</v>
      </c>
      <c r="BF245" s="3">
        <f>IF(BF$3=0,0,INDEX(Sheet1!RawDataCols,$C245,BF$5)*$R245)</f>
        <v>0</v>
      </c>
      <c r="BG245" s="179">
        <f>IF(BG$3=0,0,INDEX(Sheet1!RawDataCols,$C245,BG$5)*$R245)</f>
        <v>0</v>
      </c>
      <c r="BH245" s="33">
        <f t="shared" si="87"/>
        <v>0</v>
      </c>
      <c r="BI245" s="33">
        <f t="shared" si="88"/>
        <v>0</v>
      </c>
      <c r="BJ245" s="33">
        <f t="shared" si="89"/>
        <v>0</v>
      </c>
      <c r="BK245" s="3">
        <f>IF(BK$3=0,0,INDEX(Sheet1!RawDataCols,$C245,BK$5)*$R245)</f>
        <v>0</v>
      </c>
      <c r="BL245" s="3">
        <f>IF(BL$3=0,0,INDEX(Sheet1!RawDataCols,$C245,BL$5)*$R245)</f>
        <v>1380</v>
      </c>
      <c r="BM245" s="3">
        <f>IF(BM$3=0,0,INDEX(Sheet1!RawDataCols,$C245,BM$5)*$R245)</f>
        <v>0</v>
      </c>
      <c r="BN245" s="3">
        <f>IF(BN$3=0,0,INDEX(Sheet1!RawDataCols,$C245,BN$5)*$R245)</f>
        <v>0</v>
      </c>
      <c r="BO245" s="3">
        <f>IF(BO$3=0,0,INDEX(Sheet1!RawDataCols,$C245,BO$5)*$R245)</f>
        <v>0</v>
      </c>
      <c r="BP245" s="3">
        <f>IF(BP$3=0,0,INDEX(Sheet1!RawDataCols,$C245,BP$5)*$R245)</f>
        <v>15180</v>
      </c>
      <c r="BQ245" s="3">
        <f t="shared" si="90"/>
        <v>0</v>
      </c>
      <c r="BR245" s="3">
        <f t="shared" si="91"/>
        <v>0</v>
      </c>
      <c r="BS245" s="3">
        <f t="shared" si="92"/>
        <v>0</v>
      </c>
      <c r="BT245" s="3">
        <f t="shared" si="93"/>
        <v>0</v>
      </c>
      <c r="BU245" s="3" t="str">
        <f>INDEX(Sheet1!$BS$2:$BS$1000,MATCH($A245,Sheet1!$A$2:$A$1000,0))</f>
        <v>04</v>
      </c>
      <c r="BV245" s="3">
        <f>INDEX(Sheet1!$BT$2:$BT$1000,MATCH($A245,Sheet1!$A$2:$A$1000,0))</f>
        <v>0</v>
      </c>
    </row>
    <row r="246" spans="1:74" x14ac:dyDescent="0.2">
      <c r="A246" s="269" t="s">
        <v>824</v>
      </c>
      <c r="B246" s="3" t="e">
        <f>MATCH($A246,Sheet1!ACCOUNTNO,0)</f>
        <v>#N/A</v>
      </c>
      <c r="C246" s="3">
        <f t="shared" si="84"/>
        <v>65000</v>
      </c>
      <c r="D246" s="3">
        <f>IF(D$3=0,0,INDEX(Sheet1!RawDataCols,$C246,D$5))</f>
        <v>0</v>
      </c>
      <c r="E246" s="3">
        <f>IF(E$3=0,0,INDEX(Sheet1!RawDataCols,$C246,E$5))</f>
        <v>0</v>
      </c>
      <c r="F246" s="3">
        <f>IF(F$3=0,0,INDEX(Sheet1!RawDataCols,$C246,F$5))</f>
        <v>0</v>
      </c>
      <c r="G246" s="3">
        <f>IF(G$3=0,0,INDEX(Sheet1!RawDataCols,$C246,G$5))</f>
        <v>0</v>
      </c>
      <c r="H246" s="3">
        <f>IF(H$3=0,0,INDEX(Sheet1!RawDataCols,$C246,H$5))</f>
        <v>0</v>
      </c>
      <c r="I246" s="3">
        <f>IF(I$3=0,0,INDEX(Sheet1!RawDataCols,$C246,I$5))</f>
        <v>0</v>
      </c>
      <c r="J246" s="3">
        <f>IF(J$3=0,0,INDEX(Sheet1!RawDataCols,$C246,J$5))</f>
        <v>0</v>
      </c>
      <c r="K246" s="3">
        <f>IF(K$3=0,0,INDEX(Sheet1!RawDataCols,$C246,K$5))</f>
        <v>0</v>
      </c>
      <c r="L246" s="3">
        <f>IF(L$3=0,0,INDEX(Sheet1!RawDataCols,$C246,L$5))</f>
        <v>0</v>
      </c>
      <c r="M246" s="3">
        <f>IF(M$3=0,0,INDEX(Sheet1!RawDataCols,$C246,M$5))</f>
        <v>0</v>
      </c>
      <c r="N246" s="3">
        <f>IF(N$3=0,0,INDEX(Sheet1!RawDataCols,$C246,N$5))</f>
        <v>0</v>
      </c>
      <c r="O246" s="3">
        <f>INDEX(Sheet1!RawDataCols,$C246,O$5)</f>
        <v>0</v>
      </c>
      <c r="P246" s="3">
        <f>INDEX(Sheet1!RawDataCols,$C246,P$5)</f>
        <v>0</v>
      </c>
      <c r="Q246" s="3">
        <f>IF(Q$3=0,0,INDEX(Sheet1!RawDataCols,$C246,Q$5))</f>
        <v>0</v>
      </c>
      <c r="R246" s="3">
        <f t="shared" si="85"/>
        <v>1</v>
      </c>
      <c r="S246" s="3">
        <f t="shared" si="86"/>
        <v>-1</v>
      </c>
      <c r="T246" s="3">
        <f>IF(T$3=0,0,INDEX(Sheet1!RawDataCols,$C246,T$5)*$R246)</f>
        <v>0</v>
      </c>
      <c r="U246" s="3">
        <f>IF(U$3=0,0,INDEX(Sheet1!RawDataCols,$C246,U$5)*$R246)</f>
        <v>0</v>
      </c>
      <c r="V246" s="3">
        <f>IF(V$3=0,0,INDEX(Sheet1!RawDataCols,$C246,V$5)*$R246)</f>
        <v>0</v>
      </c>
      <c r="W246" s="3">
        <f>IF(W$3=0,0,INDEX(Sheet1!RawDataCols,$C246,W$5)*$R246)</f>
        <v>0</v>
      </c>
      <c r="X246" s="3">
        <f>IF(X$3=0,0,INDEX(Sheet1!RawDataCols,$C246,X$5)*$R246)</f>
        <v>0</v>
      </c>
      <c r="Y246" s="3">
        <f>IF(Y$3=0,0,INDEX(Sheet1!RawDataCols,$C246,Y$5)*$R246)</f>
        <v>0</v>
      </c>
      <c r="Z246" s="3">
        <f>IF(Z$3=0,0,INDEX(Sheet1!RawDataCols,$C246,Z$5)*$R246)</f>
        <v>0</v>
      </c>
      <c r="AA246" s="3">
        <f>IF(AA$3=0,0,INDEX(Sheet1!RawDataCols,$C246,AA$5)*$R246)</f>
        <v>0</v>
      </c>
      <c r="AB246" s="3">
        <f>IF(AB$3=0,0,INDEX(Sheet1!RawDataCols,$C246,AB$5)*$R246)</f>
        <v>0</v>
      </c>
      <c r="AC246" s="3">
        <f>IF(AC$3=0,0,INDEX(Sheet1!RawDataCols,$C246,AC$5)*$R246)</f>
        <v>0</v>
      </c>
      <c r="AD246" s="3">
        <f>IF(AD$3=0,0,INDEX(Sheet1!RawDataCols,$C246,AD$5)*$R246)</f>
        <v>0</v>
      </c>
      <c r="AE246" s="3">
        <f>IF(AE$3=0,0,INDEX(Sheet1!RawDataCols,$C246,AE$5)*$R246)</f>
        <v>0</v>
      </c>
      <c r="AF246" s="3">
        <f>IF(AF$3=0,0,INDEX(Sheet1!RawDataCols,$C246,AF$5)*$R246)</f>
        <v>0</v>
      </c>
      <c r="AG246" s="3">
        <f>IF(AG$3=0,0,INDEX(Sheet1!RawDataCols,$C246,AG$5)*$R246)</f>
        <v>0</v>
      </c>
      <c r="AH246" s="3">
        <f>IF(AH$3=0,0,INDEX(Sheet1!RawDataCols,$C246,AH$5)*$R246)</f>
        <v>0</v>
      </c>
      <c r="AI246" s="3">
        <f>IF(AI$3=0,0,INDEX(Sheet1!RawDataCols,$C246,AI$5)*$R246)</f>
        <v>0</v>
      </c>
      <c r="AJ246" s="3">
        <f>IF(AJ$3=0,0,INDEX(Sheet1!RawDataCols,$C246,AJ$5)*$R246)</f>
        <v>0</v>
      </c>
      <c r="AK246" s="3">
        <f>IF(AK$3=0,0,INDEX(Sheet1!RawDataCols,$C246,AK$5)*$R246)</f>
        <v>0</v>
      </c>
      <c r="AL246" s="3">
        <f>IF(AL$3=0,0,INDEX(Sheet1!RawDataCols,$C246,AL$5)*$R246)</f>
        <v>0</v>
      </c>
      <c r="AM246" s="3">
        <f>IF(AM$3=0,0,INDEX(Sheet1!RawDataCols,$C246,AM$5)*$R246)</f>
        <v>0</v>
      </c>
      <c r="AN246" s="3">
        <f>IF(AN$3=0,0,INDEX(Sheet1!RawDataCols,$C246,AN$5)*$R246)</f>
        <v>0</v>
      </c>
      <c r="AO246" s="3">
        <f>IF(AO$3=0,0,INDEX(Sheet1!RawDataCols,$C246,AO$5)*$R246)</f>
        <v>0</v>
      </c>
      <c r="AP246" s="3">
        <f>IF(AP$3=0,0,INDEX(Sheet1!RawDataCols,$C246,AP$5)*$R246)</f>
        <v>0</v>
      </c>
      <c r="AQ246" s="3">
        <f>IF(AQ$3=0,0,INDEX(Sheet1!RawDataCols,$C246,AQ$5)*$R246)</f>
        <v>0</v>
      </c>
      <c r="AR246" s="3">
        <f>IF(AR$3=0,0,INDEX(Sheet1!RawDataCols,$C246,AR$5)*$R246)</f>
        <v>0</v>
      </c>
      <c r="AS246" s="3">
        <f>IF(AS$3=0,0,INDEX(Sheet1!RawDataCols,$C246,AS$5)*$R246)</f>
        <v>0</v>
      </c>
      <c r="AT246" s="3">
        <f>IF(AT$3=0,0,INDEX(Sheet1!RawDataCols,$C246,AT$5)*$R246)</f>
        <v>0</v>
      </c>
      <c r="AU246" s="3">
        <f>IF(AU$3=0,0,INDEX(Sheet1!RawDataCols,$C246,AU$5)*$R246)</f>
        <v>0</v>
      </c>
      <c r="AV246" s="3">
        <f>IF(AV$3=0,0,INDEX(Sheet1!RawDataCols,$C246,AV$5)*$R246)</f>
        <v>0</v>
      </c>
      <c r="AW246" s="3">
        <f>IF(AW$3=0,0,INDEX(Sheet1!RawDataCols,$C246,AW$5)*$R246)</f>
        <v>0</v>
      </c>
      <c r="AX246" s="3">
        <f>IF(AX$3=0,0,INDEX(Sheet1!RawDataCols,$C246,AX$5)*$R246)</f>
        <v>0</v>
      </c>
      <c r="AY246" s="3">
        <f>IF(AY$3=0,0,INDEX(Sheet1!RawDataCols,$C246,AY$5)*$R246)</f>
        <v>0</v>
      </c>
      <c r="AZ246" s="3">
        <f>IF(AZ$3=0,0,INDEX(Sheet1!RawDataCols,$C246,AZ$5)*$R246)</f>
        <v>0</v>
      </c>
      <c r="BA246" s="3">
        <f>IF(BA$3=0,0,INDEX(Sheet1!RawDataCols,$C246,BA$5)*$R246)</f>
        <v>0</v>
      </c>
      <c r="BB246" s="3">
        <f>IF(BB$3=0,0,INDEX(Sheet1!RawDataCols,$C246,BB$5)*$R246)</f>
        <v>0</v>
      </c>
      <c r="BC246" s="3">
        <f>IF(BC$3=0,0,INDEX(Sheet1!RawDataCols,$C246,BC$5)*$R246)</f>
        <v>0</v>
      </c>
      <c r="BD246" s="3">
        <f>IF(BD$3=0,0,INDEX(Sheet1!RawDataCols,$C246,BD$5)*$R246)</f>
        <v>0</v>
      </c>
      <c r="BE246" s="3">
        <f>IF(BE$3=0,0,INDEX(Sheet1!RawDataCols,$C246,BE$5)*$R246)</f>
        <v>0</v>
      </c>
      <c r="BF246" s="3">
        <f>IF(BF$3=0,0,INDEX(Sheet1!RawDataCols,$C246,BF$5)*$R246)</f>
        <v>0</v>
      </c>
      <c r="BG246" s="179">
        <f>IF(BG$3=0,0,INDEX(Sheet1!RawDataCols,$C246,BG$5)*$R246)</f>
        <v>0</v>
      </c>
      <c r="BH246" s="33">
        <f t="shared" si="87"/>
        <v>0</v>
      </c>
      <c r="BI246" s="33">
        <f t="shared" si="88"/>
        <v>0</v>
      </c>
      <c r="BJ246" s="33">
        <f t="shared" si="89"/>
        <v>0</v>
      </c>
      <c r="BK246" s="3">
        <f>IF(BK$3=0,0,INDEX(Sheet1!RawDataCols,$C246,BK$5)*$R246)</f>
        <v>0</v>
      </c>
      <c r="BL246" s="3">
        <f>IF(BL$3=0,0,INDEX(Sheet1!RawDataCols,$C246,BL$5)*$R246)</f>
        <v>0</v>
      </c>
      <c r="BM246" s="3">
        <f>IF(BM$3=0,0,INDEX(Sheet1!RawDataCols,$C246,BM$5)*$R246)</f>
        <v>0</v>
      </c>
      <c r="BN246" s="3">
        <f>IF(BN$3=0,0,INDEX(Sheet1!RawDataCols,$C246,BN$5)*$R246)</f>
        <v>0</v>
      </c>
      <c r="BO246" s="3">
        <f>IF(BO$3=0,0,INDEX(Sheet1!RawDataCols,$C246,BO$5)*$R246)</f>
        <v>0</v>
      </c>
      <c r="BP246" s="3">
        <f>IF(BP$3=0,0,INDEX(Sheet1!RawDataCols,$C246,BP$5)*$R246)</f>
        <v>0</v>
      </c>
      <c r="BQ246" s="3">
        <f t="shared" si="90"/>
        <v>0</v>
      </c>
      <c r="BR246" s="3">
        <f t="shared" si="91"/>
        <v>0</v>
      </c>
      <c r="BS246" s="3">
        <f t="shared" si="92"/>
        <v>0</v>
      </c>
      <c r="BT246" s="3">
        <f t="shared" si="93"/>
        <v>0</v>
      </c>
      <c r="BU246" s="3" t="e">
        <f>INDEX(Sheet1!$BS$2:$BS$1000,MATCH($A246,Sheet1!$A$2:$A$1000,0))</f>
        <v>#N/A</v>
      </c>
      <c r="BV246" s="3" t="e">
        <f>INDEX(Sheet1!$BT$2:$BT$1000,MATCH($A246,Sheet1!$A$2:$A$1000,0))</f>
        <v>#N/A</v>
      </c>
    </row>
    <row r="247" spans="1:74" x14ac:dyDescent="0.2">
      <c r="A247" s="269" t="s">
        <v>825</v>
      </c>
      <c r="B247" s="3" t="e">
        <f>MATCH($A247,Sheet1!ACCOUNTNO,0)</f>
        <v>#N/A</v>
      </c>
      <c r="C247" s="3">
        <f t="shared" si="84"/>
        <v>65000</v>
      </c>
      <c r="D247" s="3">
        <f>IF(D$3=0,0,INDEX(Sheet1!RawDataCols,$C247,D$5))</f>
        <v>0</v>
      </c>
      <c r="E247" s="3">
        <f>IF(E$3=0,0,INDEX(Sheet1!RawDataCols,$C247,E$5))</f>
        <v>0</v>
      </c>
      <c r="F247" s="3">
        <f>IF(F$3=0,0,INDEX(Sheet1!RawDataCols,$C247,F$5))</f>
        <v>0</v>
      </c>
      <c r="G247" s="3">
        <f>IF(G$3=0,0,INDEX(Sheet1!RawDataCols,$C247,G$5))</f>
        <v>0</v>
      </c>
      <c r="H247" s="3">
        <f>IF(H$3=0,0,INDEX(Sheet1!RawDataCols,$C247,H$5))</f>
        <v>0</v>
      </c>
      <c r="I247" s="3">
        <f>IF(I$3=0,0,INDEX(Sheet1!RawDataCols,$C247,I$5))</f>
        <v>0</v>
      </c>
      <c r="J247" s="3">
        <f>IF(J$3=0,0,INDEX(Sheet1!RawDataCols,$C247,J$5))</f>
        <v>0</v>
      </c>
      <c r="K247" s="3">
        <f>IF(K$3=0,0,INDEX(Sheet1!RawDataCols,$C247,K$5))</f>
        <v>0</v>
      </c>
      <c r="L247" s="3">
        <f>IF(L$3=0,0,INDEX(Sheet1!RawDataCols,$C247,L$5))</f>
        <v>0</v>
      </c>
      <c r="M247" s="3">
        <f>IF(M$3=0,0,INDEX(Sheet1!RawDataCols,$C247,M$5))</f>
        <v>0</v>
      </c>
      <c r="N247" s="3">
        <f>IF(N$3=0,0,INDEX(Sheet1!RawDataCols,$C247,N$5))</f>
        <v>0</v>
      </c>
      <c r="O247" s="3">
        <f>INDEX(Sheet1!RawDataCols,$C247,O$5)</f>
        <v>0</v>
      </c>
      <c r="P247" s="3">
        <f>INDEX(Sheet1!RawDataCols,$C247,P$5)</f>
        <v>0</v>
      </c>
      <c r="Q247" s="3">
        <f>IF(Q$3=0,0,INDEX(Sheet1!RawDataCols,$C247,Q$5))</f>
        <v>0</v>
      </c>
      <c r="R247" s="3">
        <f t="shared" si="85"/>
        <v>1</v>
      </c>
      <c r="S247" s="3">
        <f t="shared" si="86"/>
        <v>-1</v>
      </c>
      <c r="T247" s="3">
        <f>IF(T$3=0,0,INDEX(Sheet1!RawDataCols,$C247,T$5)*$R247)</f>
        <v>0</v>
      </c>
      <c r="U247" s="3">
        <f>IF(U$3=0,0,INDEX(Sheet1!RawDataCols,$C247,U$5)*$R247)</f>
        <v>0</v>
      </c>
      <c r="V247" s="3">
        <f>IF(V$3=0,0,INDEX(Sheet1!RawDataCols,$C247,V$5)*$R247)</f>
        <v>0</v>
      </c>
      <c r="W247" s="3">
        <f>IF(W$3=0,0,INDEX(Sheet1!RawDataCols,$C247,W$5)*$R247)</f>
        <v>0</v>
      </c>
      <c r="X247" s="3">
        <f>IF(X$3=0,0,INDEX(Sheet1!RawDataCols,$C247,X$5)*$R247)</f>
        <v>0</v>
      </c>
      <c r="Y247" s="3">
        <f>IF(Y$3=0,0,INDEX(Sheet1!RawDataCols,$C247,Y$5)*$R247)</f>
        <v>0</v>
      </c>
      <c r="Z247" s="3">
        <f>IF(Z$3=0,0,INDEX(Sheet1!RawDataCols,$C247,Z$5)*$R247)</f>
        <v>0</v>
      </c>
      <c r="AA247" s="3">
        <f>IF(AA$3=0,0,INDEX(Sheet1!RawDataCols,$C247,AA$5)*$R247)</f>
        <v>0</v>
      </c>
      <c r="AB247" s="3">
        <f>IF(AB$3=0,0,INDEX(Sheet1!RawDataCols,$C247,AB$5)*$R247)</f>
        <v>0</v>
      </c>
      <c r="AC247" s="3">
        <f>IF(AC$3=0,0,INDEX(Sheet1!RawDataCols,$C247,AC$5)*$R247)</f>
        <v>0</v>
      </c>
      <c r="AD247" s="3">
        <f>IF(AD$3=0,0,INDEX(Sheet1!RawDataCols,$C247,AD$5)*$R247)</f>
        <v>0</v>
      </c>
      <c r="AE247" s="3">
        <f>IF(AE$3=0,0,INDEX(Sheet1!RawDataCols,$C247,AE$5)*$R247)</f>
        <v>0</v>
      </c>
      <c r="AF247" s="3">
        <f>IF(AF$3=0,0,INDEX(Sheet1!RawDataCols,$C247,AF$5)*$R247)</f>
        <v>0</v>
      </c>
      <c r="AG247" s="3">
        <f>IF(AG$3=0,0,INDEX(Sheet1!RawDataCols,$C247,AG$5)*$R247)</f>
        <v>0</v>
      </c>
      <c r="AH247" s="3">
        <f>IF(AH$3=0,0,INDEX(Sheet1!RawDataCols,$C247,AH$5)*$R247)</f>
        <v>0</v>
      </c>
      <c r="AI247" s="3">
        <f>IF(AI$3=0,0,INDEX(Sheet1!RawDataCols,$C247,AI$5)*$R247)</f>
        <v>0</v>
      </c>
      <c r="AJ247" s="3">
        <f>IF(AJ$3=0,0,INDEX(Sheet1!RawDataCols,$C247,AJ$5)*$R247)</f>
        <v>0</v>
      </c>
      <c r="AK247" s="3">
        <f>IF(AK$3=0,0,INDEX(Sheet1!RawDataCols,$C247,AK$5)*$R247)</f>
        <v>0</v>
      </c>
      <c r="AL247" s="3">
        <f>IF(AL$3=0,0,INDEX(Sheet1!RawDataCols,$C247,AL$5)*$R247)</f>
        <v>0</v>
      </c>
      <c r="AM247" s="3">
        <f>IF(AM$3=0,0,INDEX(Sheet1!RawDataCols,$C247,AM$5)*$R247)</f>
        <v>0</v>
      </c>
      <c r="AN247" s="3">
        <f>IF(AN$3=0,0,INDEX(Sheet1!RawDataCols,$C247,AN$5)*$R247)</f>
        <v>0</v>
      </c>
      <c r="AO247" s="3">
        <f>IF(AO$3=0,0,INDEX(Sheet1!RawDataCols,$C247,AO$5)*$R247)</f>
        <v>0</v>
      </c>
      <c r="AP247" s="3">
        <f>IF(AP$3=0,0,INDEX(Sheet1!RawDataCols,$C247,AP$5)*$R247)</f>
        <v>0</v>
      </c>
      <c r="AQ247" s="3">
        <f>IF(AQ$3=0,0,INDEX(Sheet1!RawDataCols,$C247,AQ$5)*$R247)</f>
        <v>0</v>
      </c>
      <c r="AR247" s="3">
        <f>IF(AR$3=0,0,INDEX(Sheet1!RawDataCols,$C247,AR$5)*$R247)</f>
        <v>0</v>
      </c>
      <c r="AS247" s="3">
        <f>IF(AS$3=0,0,INDEX(Sheet1!RawDataCols,$C247,AS$5)*$R247)</f>
        <v>0</v>
      </c>
      <c r="AT247" s="3">
        <f>IF(AT$3=0,0,INDEX(Sheet1!RawDataCols,$C247,AT$5)*$R247)</f>
        <v>0</v>
      </c>
      <c r="AU247" s="3">
        <f>IF(AU$3=0,0,INDEX(Sheet1!RawDataCols,$C247,AU$5)*$R247)</f>
        <v>0</v>
      </c>
      <c r="AV247" s="3">
        <f>IF(AV$3=0,0,INDEX(Sheet1!RawDataCols,$C247,AV$5)*$R247)</f>
        <v>0</v>
      </c>
      <c r="AW247" s="3">
        <f>IF(AW$3=0,0,INDEX(Sheet1!RawDataCols,$C247,AW$5)*$R247)</f>
        <v>0</v>
      </c>
      <c r="AX247" s="3">
        <f>IF(AX$3=0,0,INDEX(Sheet1!RawDataCols,$C247,AX$5)*$R247)</f>
        <v>0</v>
      </c>
      <c r="AY247" s="3">
        <f>IF(AY$3=0,0,INDEX(Sheet1!RawDataCols,$C247,AY$5)*$R247)</f>
        <v>0</v>
      </c>
      <c r="AZ247" s="3">
        <f>IF(AZ$3=0,0,INDEX(Sheet1!RawDataCols,$C247,AZ$5)*$R247)</f>
        <v>0</v>
      </c>
      <c r="BA247" s="3">
        <f>IF(BA$3=0,0,INDEX(Sheet1!RawDataCols,$C247,BA$5)*$R247)</f>
        <v>0</v>
      </c>
      <c r="BB247" s="3">
        <f>IF(BB$3=0,0,INDEX(Sheet1!RawDataCols,$C247,BB$5)*$R247)</f>
        <v>0</v>
      </c>
      <c r="BC247" s="3">
        <f>IF(BC$3=0,0,INDEX(Sheet1!RawDataCols,$C247,BC$5)*$R247)</f>
        <v>0</v>
      </c>
      <c r="BD247" s="3">
        <f>IF(BD$3=0,0,INDEX(Sheet1!RawDataCols,$C247,BD$5)*$R247)</f>
        <v>0</v>
      </c>
      <c r="BE247" s="3">
        <f>IF(BE$3=0,0,INDEX(Sheet1!RawDataCols,$C247,BE$5)*$R247)</f>
        <v>0</v>
      </c>
      <c r="BF247" s="3">
        <f>IF(BF$3=0,0,INDEX(Sheet1!RawDataCols,$C247,BF$5)*$R247)</f>
        <v>0</v>
      </c>
      <c r="BG247" s="179">
        <f>IF(BG$3=0,0,INDEX(Sheet1!RawDataCols,$C247,BG$5)*$R247)</f>
        <v>0</v>
      </c>
      <c r="BH247" s="33">
        <f t="shared" si="87"/>
        <v>0</v>
      </c>
      <c r="BI247" s="33">
        <f t="shared" si="88"/>
        <v>0</v>
      </c>
      <c r="BJ247" s="33">
        <f t="shared" si="89"/>
        <v>0</v>
      </c>
      <c r="BK247" s="3">
        <f>IF(BK$3=0,0,INDEX(Sheet1!RawDataCols,$C247,BK$5)*$R247)</f>
        <v>0</v>
      </c>
      <c r="BL247" s="3">
        <f>IF(BL$3=0,0,INDEX(Sheet1!RawDataCols,$C247,BL$5)*$R247)</f>
        <v>0</v>
      </c>
      <c r="BM247" s="3">
        <f>IF(BM$3=0,0,INDEX(Sheet1!RawDataCols,$C247,BM$5)*$R247)</f>
        <v>0</v>
      </c>
      <c r="BN247" s="3">
        <f>IF(BN$3=0,0,INDEX(Sheet1!RawDataCols,$C247,BN$5)*$R247)</f>
        <v>0</v>
      </c>
      <c r="BO247" s="3">
        <f>IF(BO$3=0,0,INDEX(Sheet1!RawDataCols,$C247,BO$5)*$R247)</f>
        <v>0</v>
      </c>
      <c r="BP247" s="3">
        <f>IF(BP$3=0,0,INDEX(Sheet1!RawDataCols,$C247,BP$5)*$R247)</f>
        <v>0</v>
      </c>
      <c r="BQ247" s="3">
        <f t="shared" si="90"/>
        <v>0</v>
      </c>
      <c r="BR247" s="3">
        <f t="shared" si="91"/>
        <v>0</v>
      </c>
      <c r="BS247" s="3">
        <f t="shared" si="92"/>
        <v>0</v>
      </c>
      <c r="BT247" s="3">
        <f t="shared" si="93"/>
        <v>0</v>
      </c>
      <c r="BU247" s="3" t="e">
        <f>INDEX(Sheet1!$BS$2:$BS$1000,MATCH($A247,Sheet1!$A$2:$A$1000,0))</f>
        <v>#N/A</v>
      </c>
      <c r="BV247" s="3" t="e">
        <f>INDEX(Sheet1!$BT$2:$BT$1000,MATCH($A247,Sheet1!$A$2:$A$1000,0))</f>
        <v>#N/A</v>
      </c>
    </row>
    <row r="248" spans="1:74" x14ac:dyDescent="0.2">
      <c r="A248" s="248" t="s">
        <v>826</v>
      </c>
      <c r="B248" s="3">
        <f>MATCH($A248,Sheet1!ACCOUNTNO,0)</f>
        <v>85</v>
      </c>
      <c r="C248" s="3">
        <f t="shared" si="84"/>
        <v>85</v>
      </c>
      <c r="D248" s="3" t="str">
        <f>IF(D$3=0,0,INDEX(Sheet1!RawDataCols,$C248,D$5))</f>
        <v>14290D04</v>
      </c>
      <c r="E248" s="3" t="str">
        <f>IF(E$3=0,0,INDEX(Sheet1!RawDataCols,$C248,E$5))</f>
        <v xml:space="preserve">14290          </v>
      </c>
      <c r="F248" s="3" t="str">
        <f>IF(F$3=0,0,INDEX(Sheet1!RawDataCols,$C248,F$5))</f>
        <v xml:space="preserve">D04            </v>
      </c>
      <c r="G248" s="3" t="str">
        <f>IF(G$3=0,0,INDEX(Sheet1!RawDataCols,$C248,G$5))</f>
        <v xml:space="preserve">               </v>
      </c>
      <c r="H248" s="3" t="str">
        <f>IF(H$3=0,0,INDEX(Sheet1!RawDataCols,$C248,H$5))</f>
        <v xml:space="preserve">               </v>
      </c>
      <c r="I248" s="3" t="str">
        <f>IF(I$3=0,0,INDEX(Sheet1!RawDataCols,$C248,I$5))</f>
        <v xml:space="preserve">               </v>
      </c>
      <c r="J248" s="3" t="str">
        <f>IF(J$3=0,0,INDEX(Sheet1!RawDataCols,$C248,J$5))</f>
        <v xml:space="preserve">               </v>
      </c>
      <c r="K248" s="3" t="str">
        <f>IF(K$3=0,0,INDEX(Sheet1!RawDataCols,$C248,K$5))</f>
        <v xml:space="preserve">               </v>
      </c>
      <c r="L248" s="3" t="str">
        <f>IF(L$3=0,0,INDEX(Sheet1!RawDataCols,$C248,L$5))</f>
        <v xml:space="preserve">               </v>
      </c>
      <c r="M248" s="3" t="str">
        <f>IF(M$3=0,0,INDEX(Sheet1!RawDataCols,$C248,M$5))</f>
        <v xml:space="preserve">F012  </v>
      </c>
      <c r="N248" s="3" t="str">
        <f>IF(N$3=0,0,INDEX(Sheet1!RawDataCols,$C248,N$5))</f>
        <v>IT - Online Entry Fees - Form Magazine</v>
      </c>
      <c r="O248" s="3">
        <f>INDEX(Sheet1!RawDataCols,$C248,O$5)</f>
        <v>9</v>
      </c>
      <c r="P248" s="3" t="str">
        <f>INDEX(Sheet1!RawDataCols,$C248,P$5)</f>
        <v>Cost of Sales</v>
      </c>
      <c r="Q248" s="3" t="str">
        <f>IF(Q$3=0,0,INDEX(Sheet1!RawDataCols,$C248,Q$5))</f>
        <v>I</v>
      </c>
      <c r="R248" s="3">
        <f t="shared" si="85"/>
        <v>1</v>
      </c>
      <c r="S248" s="3">
        <f t="shared" si="86"/>
        <v>-1</v>
      </c>
      <c r="T248" s="3">
        <f>IF(T$3=0,0,INDEX(Sheet1!RawDataCols,$C248,T$5)*$R248)</f>
        <v>0</v>
      </c>
      <c r="U248" s="3">
        <f>IF(U$3=0,0,INDEX(Sheet1!RawDataCols,$C248,U$5)*$R248)</f>
        <v>0</v>
      </c>
      <c r="V248" s="3">
        <f>IF(V$3=0,0,INDEX(Sheet1!RawDataCols,$C248,V$5)*$R248)</f>
        <v>0</v>
      </c>
      <c r="W248" s="3">
        <f>IF(W$3=0,0,INDEX(Sheet1!RawDataCols,$C248,W$5)*$R248)</f>
        <v>0</v>
      </c>
      <c r="X248" s="3">
        <f>IF(X$3=0,0,INDEX(Sheet1!RawDataCols,$C248,X$5)*$R248)</f>
        <v>0</v>
      </c>
      <c r="Y248" s="3">
        <f>IF(Y$3=0,0,INDEX(Sheet1!RawDataCols,$C248,Y$5)*$R248)</f>
        <v>0</v>
      </c>
      <c r="Z248" s="3">
        <f>IF(Z$3=0,0,INDEX(Sheet1!RawDataCols,$C248,Z$5)*$R248)</f>
        <v>0</v>
      </c>
      <c r="AA248" s="3">
        <f>IF(AA$3=0,0,INDEX(Sheet1!RawDataCols,$C248,AA$5)*$R248)</f>
        <v>0</v>
      </c>
      <c r="AB248" s="3">
        <f>IF(AB$3=0,0,INDEX(Sheet1!RawDataCols,$C248,AB$5)*$R248)</f>
        <v>0</v>
      </c>
      <c r="AC248" s="3">
        <f>IF(AC$3=0,0,INDEX(Sheet1!RawDataCols,$C248,AC$5)*$R248)</f>
        <v>0</v>
      </c>
      <c r="AD248" s="3">
        <f>IF(AD$3=0,0,INDEX(Sheet1!RawDataCols,$C248,AD$5)*$R248)</f>
        <v>0</v>
      </c>
      <c r="AE248" s="3">
        <f>IF(AE$3=0,0,INDEX(Sheet1!RawDataCols,$C248,AE$5)*$R248)</f>
        <v>0</v>
      </c>
      <c r="AF248" s="3">
        <f>IF(AF$3=0,0,INDEX(Sheet1!RawDataCols,$C248,AF$5)*$R248)</f>
        <v>0</v>
      </c>
      <c r="AG248" s="3">
        <f>IF(AG$3=0,0,INDEX(Sheet1!RawDataCols,$C248,AG$5)*$R248)</f>
        <v>0</v>
      </c>
      <c r="AH248" s="3">
        <f>IF(AH$3=0,0,INDEX(Sheet1!RawDataCols,$C248,AH$5)*$R248)</f>
        <v>0</v>
      </c>
      <c r="AI248" s="3">
        <f>IF(AI$3=0,0,INDEX(Sheet1!RawDataCols,$C248,AI$5)*$R248)</f>
        <v>0</v>
      </c>
      <c r="AJ248" s="3">
        <f>IF(AJ$3=0,0,INDEX(Sheet1!RawDataCols,$C248,AJ$5)*$R248)</f>
        <v>0</v>
      </c>
      <c r="AK248" s="3">
        <f>IF(AK$3=0,0,INDEX(Sheet1!RawDataCols,$C248,AK$5)*$R248)</f>
        <v>0</v>
      </c>
      <c r="AL248" s="3">
        <f>IF(AL$3=0,0,INDEX(Sheet1!RawDataCols,$C248,AL$5)*$R248)</f>
        <v>0</v>
      </c>
      <c r="AM248" s="3">
        <f>IF(AM$3=0,0,INDEX(Sheet1!RawDataCols,$C248,AM$5)*$R248)</f>
        <v>0</v>
      </c>
      <c r="AN248" s="3">
        <f>IF(AN$3=0,0,INDEX(Sheet1!RawDataCols,$C248,AN$5)*$R248)</f>
        <v>0</v>
      </c>
      <c r="AO248" s="3">
        <f>IF(AO$3=0,0,INDEX(Sheet1!RawDataCols,$C248,AO$5)*$R248)</f>
        <v>0</v>
      </c>
      <c r="AP248" s="3">
        <f>IF(AP$3=0,0,INDEX(Sheet1!RawDataCols,$C248,AP$5)*$R248)</f>
        <v>0</v>
      </c>
      <c r="AQ248" s="3">
        <f>IF(AQ$3=0,0,INDEX(Sheet1!RawDataCols,$C248,AQ$5)*$R248)</f>
        <v>0</v>
      </c>
      <c r="AR248" s="3">
        <f>IF(AR$3=0,0,INDEX(Sheet1!RawDataCols,$C248,AR$5)*$R248)</f>
        <v>0</v>
      </c>
      <c r="AS248" s="3">
        <f>IF(AS$3=0,0,INDEX(Sheet1!RawDataCols,$C248,AS$5)*$R248)</f>
        <v>0</v>
      </c>
      <c r="AT248" s="3">
        <f>IF(AT$3=0,0,INDEX(Sheet1!RawDataCols,$C248,AT$5)*$R248)</f>
        <v>0</v>
      </c>
      <c r="AU248" s="3">
        <f>IF(AU$3=0,0,INDEX(Sheet1!RawDataCols,$C248,AU$5)*$R248)</f>
        <v>0</v>
      </c>
      <c r="AV248" s="3">
        <f>IF(AV$3=0,0,INDEX(Sheet1!RawDataCols,$C248,AV$5)*$R248)</f>
        <v>0</v>
      </c>
      <c r="AW248" s="3">
        <f>IF(AW$3=0,0,INDEX(Sheet1!RawDataCols,$C248,AW$5)*$R248)</f>
        <v>0</v>
      </c>
      <c r="AX248" s="3">
        <f>IF(AX$3=0,0,INDEX(Sheet1!RawDataCols,$C248,AX$5)*$R248)</f>
        <v>0</v>
      </c>
      <c r="AY248" s="3">
        <f>IF(AY$3=0,0,INDEX(Sheet1!RawDataCols,$C248,AY$5)*$R248)</f>
        <v>0</v>
      </c>
      <c r="AZ248" s="3">
        <f>IF(AZ$3=0,0,INDEX(Sheet1!RawDataCols,$C248,AZ$5)*$R248)</f>
        <v>0</v>
      </c>
      <c r="BA248" s="3">
        <f>IF(BA$3=0,0,INDEX(Sheet1!RawDataCols,$C248,BA$5)*$R248)</f>
        <v>0</v>
      </c>
      <c r="BB248" s="3">
        <f>IF(BB$3=0,0,INDEX(Sheet1!RawDataCols,$C248,BB$5)*$R248)</f>
        <v>0</v>
      </c>
      <c r="BC248" s="3">
        <f>IF(BC$3=0,0,INDEX(Sheet1!RawDataCols,$C248,BC$5)*$R248)</f>
        <v>0</v>
      </c>
      <c r="BD248" s="3">
        <f>IF(BD$3=0,0,INDEX(Sheet1!RawDataCols,$C248,BD$5)*$R248)</f>
        <v>0</v>
      </c>
      <c r="BE248" s="3">
        <f>IF(BE$3=0,0,INDEX(Sheet1!RawDataCols,$C248,BE$5)*$R248)</f>
        <v>0</v>
      </c>
      <c r="BF248" s="3">
        <f>IF(BF$3=0,0,INDEX(Sheet1!RawDataCols,$C248,BF$5)*$R248)</f>
        <v>0</v>
      </c>
      <c r="BG248" s="179">
        <f>IF(BG$3=0,0,INDEX(Sheet1!RawDataCols,$C248,BG$5)*$R248)</f>
        <v>0</v>
      </c>
      <c r="BH248" s="33">
        <f t="shared" si="87"/>
        <v>0</v>
      </c>
      <c r="BI248" s="33">
        <f t="shared" si="88"/>
        <v>0</v>
      </c>
      <c r="BJ248" s="33">
        <f t="shared" si="89"/>
        <v>0</v>
      </c>
      <c r="BK248" s="3">
        <f>IF(BK$3=0,0,INDEX(Sheet1!RawDataCols,$C248,BK$5)*$R248)</f>
        <v>0</v>
      </c>
      <c r="BL248" s="3">
        <f>IF(BL$3=0,0,INDEX(Sheet1!RawDataCols,$C248,BL$5)*$R248)</f>
        <v>0</v>
      </c>
      <c r="BM248" s="3">
        <f>IF(BM$3=0,0,INDEX(Sheet1!RawDataCols,$C248,BM$5)*$R248)</f>
        <v>0</v>
      </c>
      <c r="BN248" s="3">
        <f>IF(BN$3=0,0,INDEX(Sheet1!RawDataCols,$C248,BN$5)*$R248)</f>
        <v>0</v>
      </c>
      <c r="BO248" s="3">
        <f>IF(BO$3=0,0,INDEX(Sheet1!RawDataCols,$C248,BO$5)*$R248)</f>
        <v>0</v>
      </c>
      <c r="BP248" s="3">
        <f>IF(BP$3=0,0,INDEX(Sheet1!RawDataCols,$C248,BP$5)*$R248)</f>
        <v>0</v>
      </c>
      <c r="BQ248" s="3">
        <f t="shared" si="90"/>
        <v>0</v>
      </c>
      <c r="BR248" s="3">
        <f t="shared" si="91"/>
        <v>0</v>
      </c>
      <c r="BS248" s="3">
        <f t="shared" si="92"/>
        <v>0</v>
      </c>
      <c r="BT248" s="3">
        <f t="shared" si="93"/>
        <v>0</v>
      </c>
      <c r="BU248" s="3" t="str">
        <f>INDEX(Sheet1!$BS$2:$BS$1000,MATCH($A248,Sheet1!$A$2:$A$1000,0))</f>
        <v>04</v>
      </c>
      <c r="BV248" s="3">
        <f>INDEX(Sheet1!$BT$2:$BT$1000,MATCH($A248,Sheet1!$A$2:$A$1000,0))</f>
        <v>0</v>
      </c>
    </row>
    <row r="249" spans="1:74" x14ac:dyDescent="0.2">
      <c r="A249" s="269" t="s">
        <v>827</v>
      </c>
      <c r="B249" s="3" t="e">
        <f>MATCH($A249,Sheet1!ACCOUNTNO,0)</f>
        <v>#N/A</v>
      </c>
      <c r="C249" s="3">
        <f t="shared" si="84"/>
        <v>65000</v>
      </c>
      <c r="D249" s="3">
        <f>IF(D$3=0,0,INDEX(Sheet1!RawDataCols,$C249,D$5))</f>
        <v>0</v>
      </c>
      <c r="E249" s="3">
        <f>IF(E$3=0,0,INDEX(Sheet1!RawDataCols,$C249,E$5))</f>
        <v>0</v>
      </c>
      <c r="F249" s="3">
        <f>IF(F$3=0,0,INDEX(Sheet1!RawDataCols,$C249,F$5))</f>
        <v>0</v>
      </c>
      <c r="G249" s="3">
        <f>IF(G$3=0,0,INDEX(Sheet1!RawDataCols,$C249,G$5))</f>
        <v>0</v>
      </c>
      <c r="H249" s="3">
        <f>IF(H$3=0,0,INDEX(Sheet1!RawDataCols,$C249,H$5))</f>
        <v>0</v>
      </c>
      <c r="I249" s="3">
        <f>IF(I$3=0,0,INDEX(Sheet1!RawDataCols,$C249,I$5))</f>
        <v>0</v>
      </c>
      <c r="J249" s="3">
        <f>IF(J$3=0,0,INDEX(Sheet1!RawDataCols,$C249,J$5))</f>
        <v>0</v>
      </c>
      <c r="K249" s="3">
        <f>IF(K$3=0,0,INDEX(Sheet1!RawDataCols,$C249,K$5))</f>
        <v>0</v>
      </c>
      <c r="L249" s="3">
        <f>IF(L$3=0,0,INDEX(Sheet1!RawDataCols,$C249,L$5))</f>
        <v>0</v>
      </c>
      <c r="M249" s="3">
        <f>IF(M$3=0,0,INDEX(Sheet1!RawDataCols,$C249,M$5))</f>
        <v>0</v>
      </c>
      <c r="N249" s="3">
        <f>IF(N$3=0,0,INDEX(Sheet1!RawDataCols,$C249,N$5))</f>
        <v>0</v>
      </c>
      <c r="O249" s="3">
        <f>INDEX(Sheet1!RawDataCols,$C249,O$5)</f>
        <v>0</v>
      </c>
      <c r="P249" s="3">
        <f>INDEX(Sheet1!RawDataCols,$C249,P$5)</f>
        <v>0</v>
      </c>
      <c r="Q249" s="3">
        <f>IF(Q$3=0,0,INDEX(Sheet1!RawDataCols,$C249,Q$5))</f>
        <v>0</v>
      </c>
      <c r="R249" s="3">
        <f t="shared" si="85"/>
        <v>1</v>
      </c>
      <c r="S249" s="3">
        <f t="shared" si="86"/>
        <v>-1</v>
      </c>
      <c r="T249" s="3">
        <f>IF(T$3=0,0,INDEX(Sheet1!RawDataCols,$C249,T$5)*$R249)</f>
        <v>0</v>
      </c>
      <c r="U249" s="3">
        <f>IF(U$3=0,0,INDEX(Sheet1!RawDataCols,$C249,U$5)*$R249)</f>
        <v>0</v>
      </c>
      <c r="V249" s="3">
        <f>IF(V$3=0,0,INDEX(Sheet1!RawDataCols,$C249,V$5)*$R249)</f>
        <v>0</v>
      </c>
      <c r="W249" s="3">
        <f>IF(W$3=0,0,INDEX(Sheet1!RawDataCols,$C249,W$5)*$R249)</f>
        <v>0</v>
      </c>
      <c r="X249" s="3">
        <f>IF(X$3=0,0,INDEX(Sheet1!RawDataCols,$C249,X$5)*$R249)</f>
        <v>0</v>
      </c>
      <c r="Y249" s="3">
        <f>IF(Y$3=0,0,INDEX(Sheet1!RawDataCols,$C249,Y$5)*$R249)</f>
        <v>0</v>
      </c>
      <c r="Z249" s="3">
        <f>IF(Z$3=0,0,INDEX(Sheet1!RawDataCols,$C249,Z$5)*$R249)</f>
        <v>0</v>
      </c>
      <c r="AA249" s="3">
        <f>IF(AA$3=0,0,INDEX(Sheet1!RawDataCols,$C249,AA$5)*$R249)</f>
        <v>0</v>
      </c>
      <c r="AB249" s="3">
        <f>IF(AB$3=0,0,INDEX(Sheet1!RawDataCols,$C249,AB$5)*$R249)</f>
        <v>0</v>
      </c>
      <c r="AC249" s="3">
        <f>IF(AC$3=0,0,INDEX(Sheet1!RawDataCols,$C249,AC$5)*$R249)</f>
        <v>0</v>
      </c>
      <c r="AD249" s="3">
        <f>IF(AD$3=0,0,INDEX(Sheet1!RawDataCols,$C249,AD$5)*$R249)</f>
        <v>0</v>
      </c>
      <c r="AE249" s="3">
        <f>IF(AE$3=0,0,INDEX(Sheet1!RawDataCols,$C249,AE$5)*$R249)</f>
        <v>0</v>
      </c>
      <c r="AF249" s="3">
        <f>IF(AF$3=0,0,INDEX(Sheet1!RawDataCols,$C249,AF$5)*$R249)</f>
        <v>0</v>
      </c>
      <c r="AG249" s="3">
        <f>IF(AG$3=0,0,INDEX(Sheet1!RawDataCols,$C249,AG$5)*$R249)</f>
        <v>0</v>
      </c>
      <c r="AH249" s="3">
        <f>IF(AH$3=0,0,INDEX(Sheet1!RawDataCols,$C249,AH$5)*$R249)</f>
        <v>0</v>
      </c>
      <c r="AI249" s="3">
        <f>IF(AI$3=0,0,INDEX(Sheet1!RawDataCols,$C249,AI$5)*$R249)</f>
        <v>0</v>
      </c>
      <c r="AJ249" s="3">
        <f>IF(AJ$3=0,0,INDEX(Sheet1!RawDataCols,$C249,AJ$5)*$R249)</f>
        <v>0</v>
      </c>
      <c r="AK249" s="3">
        <f>IF(AK$3=0,0,INDEX(Sheet1!RawDataCols,$C249,AK$5)*$R249)</f>
        <v>0</v>
      </c>
      <c r="AL249" s="3">
        <f>IF(AL$3=0,0,INDEX(Sheet1!RawDataCols,$C249,AL$5)*$R249)</f>
        <v>0</v>
      </c>
      <c r="AM249" s="3">
        <f>IF(AM$3=0,0,INDEX(Sheet1!RawDataCols,$C249,AM$5)*$R249)</f>
        <v>0</v>
      </c>
      <c r="AN249" s="3">
        <f>IF(AN$3=0,0,INDEX(Sheet1!RawDataCols,$C249,AN$5)*$R249)</f>
        <v>0</v>
      </c>
      <c r="AO249" s="3">
        <f>IF(AO$3=0,0,INDEX(Sheet1!RawDataCols,$C249,AO$5)*$R249)</f>
        <v>0</v>
      </c>
      <c r="AP249" s="3">
        <f>IF(AP$3=0,0,INDEX(Sheet1!RawDataCols,$C249,AP$5)*$R249)</f>
        <v>0</v>
      </c>
      <c r="AQ249" s="3">
        <f>IF(AQ$3=0,0,INDEX(Sheet1!RawDataCols,$C249,AQ$5)*$R249)</f>
        <v>0</v>
      </c>
      <c r="AR249" s="3">
        <f>IF(AR$3=0,0,INDEX(Sheet1!RawDataCols,$C249,AR$5)*$R249)</f>
        <v>0</v>
      </c>
      <c r="AS249" s="3">
        <f>IF(AS$3=0,0,INDEX(Sheet1!RawDataCols,$C249,AS$5)*$R249)</f>
        <v>0</v>
      </c>
      <c r="AT249" s="3">
        <f>IF(AT$3=0,0,INDEX(Sheet1!RawDataCols,$C249,AT$5)*$R249)</f>
        <v>0</v>
      </c>
      <c r="AU249" s="3">
        <f>IF(AU$3=0,0,INDEX(Sheet1!RawDataCols,$C249,AU$5)*$R249)</f>
        <v>0</v>
      </c>
      <c r="AV249" s="3">
        <f>IF(AV$3=0,0,INDEX(Sheet1!RawDataCols,$C249,AV$5)*$R249)</f>
        <v>0</v>
      </c>
      <c r="AW249" s="3">
        <f>IF(AW$3=0,0,INDEX(Sheet1!RawDataCols,$C249,AW$5)*$R249)</f>
        <v>0</v>
      </c>
      <c r="AX249" s="3">
        <f>IF(AX$3=0,0,INDEX(Sheet1!RawDataCols,$C249,AX$5)*$R249)</f>
        <v>0</v>
      </c>
      <c r="AY249" s="3">
        <f>IF(AY$3=0,0,INDEX(Sheet1!RawDataCols,$C249,AY$5)*$R249)</f>
        <v>0</v>
      </c>
      <c r="AZ249" s="3">
        <f>IF(AZ$3=0,0,INDEX(Sheet1!RawDataCols,$C249,AZ$5)*$R249)</f>
        <v>0</v>
      </c>
      <c r="BA249" s="3">
        <f>IF(BA$3=0,0,INDEX(Sheet1!RawDataCols,$C249,BA$5)*$R249)</f>
        <v>0</v>
      </c>
      <c r="BB249" s="3">
        <f>IF(BB$3=0,0,INDEX(Sheet1!RawDataCols,$C249,BB$5)*$R249)</f>
        <v>0</v>
      </c>
      <c r="BC249" s="3">
        <f>IF(BC$3=0,0,INDEX(Sheet1!RawDataCols,$C249,BC$5)*$R249)</f>
        <v>0</v>
      </c>
      <c r="BD249" s="3">
        <f>IF(BD$3=0,0,INDEX(Sheet1!RawDataCols,$C249,BD$5)*$R249)</f>
        <v>0</v>
      </c>
      <c r="BE249" s="3">
        <f>IF(BE$3=0,0,INDEX(Sheet1!RawDataCols,$C249,BE$5)*$R249)</f>
        <v>0</v>
      </c>
      <c r="BF249" s="3">
        <f>IF(BF$3=0,0,INDEX(Sheet1!RawDataCols,$C249,BF$5)*$R249)</f>
        <v>0</v>
      </c>
      <c r="BG249" s="179">
        <f>IF(BG$3=0,0,INDEX(Sheet1!RawDataCols,$C249,BG$5)*$R249)</f>
        <v>0</v>
      </c>
      <c r="BH249" s="33">
        <f t="shared" si="87"/>
        <v>0</v>
      </c>
      <c r="BI249" s="33">
        <f t="shared" si="88"/>
        <v>0</v>
      </c>
      <c r="BJ249" s="33">
        <f t="shared" si="89"/>
        <v>0</v>
      </c>
      <c r="BK249" s="3">
        <f>IF(BK$3=0,0,INDEX(Sheet1!RawDataCols,$C249,BK$5)*$R249)</f>
        <v>0</v>
      </c>
      <c r="BL249" s="3">
        <f>IF(BL$3=0,0,INDEX(Sheet1!RawDataCols,$C249,BL$5)*$R249)</f>
        <v>0</v>
      </c>
      <c r="BM249" s="3">
        <f>IF(BM$3=0,0,INDEX(Sheet1!RawDataCols,$C249,BM$5)*$R249)</f>
        <v>0</v>
      </c>
      <c r="BN249" s="3">
        <f>IF(BN$3=0,0,INDEX(Sheet1!RawDataCols,$C249,BN$5)*$R249)</f>
        <v>0</v>
      </c>
      <c r="BO249" s="3">
        <f>IF(BO$3=0,0,INDEX(Sheet1!RawDataCols,$C249,BO$5)*$R249)</f>
        <v>0</v>
      </c>
      <c r="BP249" s="3">
        <f>IF(BP$3=0,0,INDEX(Sheet1!RawDataCols,$C249,BP$5)*$R249)</f>
        <v>0</v>
      </c>
      <c r="BQ249" s="3">
        <f t="shared" si="90"/>
        <v>0</v>
      </c>
      <c r="BR249" s="3">
        <f t="shared" si="91"/>
        <v>0</v>
      </c>
      <c r="BS249" s="3">
        <f t="shared" si="92"/>
        <v>0</v>
      </c>
      <c r="BT249" s="3">
        <f t="shared" si="93"/>
        <v>0</v>
      </c>
      <c r="BU249" s="3" t="e">
        <f>INDEX(Sheet1!$BS$2:$BS$1000,MATCH($A249,Sheet1!$A$2:$A$1000,0))</f>
        <v>#N/A</v>
      </c>
      <c r="BV249" s="3" t="e">
        <f>INDEX(Sheet1!$BT$2:$BT$1000,MATCH($A249,Sheet1!$A$2:$A$1000,0))</f>
        <v>#N/A</v>
      </c>
    </row>
    <row r="250" spans="1:74" x14ac:dyDescent="0.2">
      <c r="A250" s="248" t="s">
        <v>828</v>
      </c>
      <c r="B250" s="3">
        <f>MATCH($A250,Sheet1!ACCOUNTNO,0)</f>
        <v>94</v>
      </c>
      <c r="C250" s="3">
        <f t="shared" si="84"/>
        <v>94</v>
      </c>
      <c r="D250" s="3" t="str">
        <f>IF(D$3=0,0,INDEX(Sheet1!RawDataCols,$C250,D$5))</f>
        <v>14360D04</v>
      </c>
      <c r="E250" s="3" t="str">
        <f>IF(E$3=0,0,INDEX(Sheet1!RawDataCols,$C250,E$5))</f>
        <v xml:space="preserve">14360          </v>
      </c>
      <c r="F250" s="3" t="str">
        <f>IF(F$3=0,0,INDEX(Sheet1!RawDataCols,$C250,F$5))</f>
        <v xml:space="preserve">D04            </v>
      </c>
      <c r="G250" s="3" t="str">
        <f>IF(G$3=0,0,INDEX(Sheet1!RawDataCols,$C250,G$5))</f>
        <v xml:space="preserve">               </v>
      </c>
      <c r="H250" s="3" t="str">
        <f>IF(H$3=0,0,INDEX(Sheet1!RawDataCols,$C250,H$5))</f>
        <v xml:space="preserve">               </v>
      </c>
      <c r="I250" s="3" t="str">
        <f>IF(I$3=0,0,INDEX(Sheet1!RawDataCols,$C250,I$5))</f>
        <v xml:space="preserve">               </v>
      </c>
      <c r="J250" s="3" t="str">
        <f>IF(J$3=0,0,INDEX(Sheet1!RawDataCols,$C250,J$5))</f>
        <v xml:space="preserve">               </v>
      </c>
      <c r="K250" s="3" t="str">
        <f>IF(K$3=0,0,INDEX(Sheet1!RawDataCols,$C250,K$5))</f>
        <v xml:space="preserve">               </v>
      </c>
      <c r="L250" s="3" t="str">
        <f>IF(L$3=0,0,INDEX(Sheet1!RawDataCols,$C250,L$5))</f>
        <v xml:space="preserve">               </v>
      </c>
      <c r="M250" s="3" t="str">
        <f>IF(M$3=0,0,INDEX(Sheet1!RawDataCols,$C250,M$5))</f>
        <v xml:space="preserve">F012  </v>
      </c>
      <c r="N250" s="3" t="str">
        <f>IF(N$3=0,0,INDEX(Sheet1!RawDataCols,$C250,N$5))</f>
        <v>Venue Hire - Form Magazine</v>
      </c>
      <c r="O250" s="3">
        <f>INDEX(Sheet1!RawDataCols,$C250,O$5)</f>
        <v>9</v>
      </c>
      <c r="P250" s="3" t="str">
        <f>INDEX(Sheet1!RawDataCols,$C250,P$5)</f>
        <v>Cost of Sales</v>
      </c>
      <c r="Q250" s="3" t="str">
        <f>IF(Q$3=0,0,INDEX(Sheet1!RawDataCols,$C250,Q$5))</f>
        <v>I</v>
      </c>
      <c r="R250" s="3">
        <f t="shared" si="85"/>
        <v>1</v>
      </c>
      <c r="S250" s="3">
        <f t="shared" si="86"/>
        <v>-1</v>
      </c>
      <c r="T250" s="3">
        <f>IF(T$3=0,0,INDEX(Sheet1!RawDataCols,$C250,T$5)*$R250)</f>
        <v>0</v>
      </c>
      <c r="U250" s="3">
        <f>IF(U$3=0,0,INDEX(Sheet1!RawDataCols,$C250,U$5)*$R250)</f>
        <v>0</v>
      </c>
      <c r="V250" s="3">
        <f>IF(V$3=0,0,INDEX(Sheet1!RawDataCols,$C250,V$5)*$R250)</f>
        <v>0</v>
      </c>
      <c r="W250" s="3">
        <f>IF(W$3=0,0,INDEX(Sheet1!RawDataCols,$C250,W$5)*$R250)</f>
        <v>0</v>
      </c>
      <c r="X250" s="3">
        <f>IF(X$3=0,0,INDEX(Sheet1!RawDataCols,$C250,X$5)*$R250)</f>
        <v>0</v>
      </c>
      <c r="Y250" s="3">
        <f>IF(Y$3=0,0,INDEX(Sheet1!RawDataCols,$C250,Y$5)*$R250)</f>
        <v>0</v>
      </c>
      <c r="Z250" s="3">
        <f>IF(Z$3=0,0,INDEX(Sheet1!RawDataCols,$C250,Z$5)*$R250)</f>
        <v>0</v>
      </c>
      <c r="AA250" s="3">
        <f>IF(AA$3=0,0,INDEX(Sheet1!RawDataCols,$C250,AA$5)*$R250)</f>
        <v>0</v>
      </c>
      <c r="AB250" s="3">
        <f>IF(AB$3=0,0,INDEX(Sheet1!RawDataCols,$C250,AB$5)*$R250)</f>
        <v>0</v>
      </c>
      <c r="AC250" s="3">
        <f>IF(AC$3=0,0,INDEX(Sheet1!RawDataCols,$C250,AC$5)*$R250)</f>
        <v>0</v>
      </c>
      <c r="AD250" s="3">
        <f>IF(AD$3=0,0,INDEX(Sheet1!RawDataCols,$C250,AD$5)*$R250)</f>
        <v>0</v>
      </c>
      <c r="AE250" s="3">
        <f>IF(AE$3=0,0,INDEX(Sheet1!RawDataCols,$C250,AE$5)*$R250)</f>
        <v>0</v>
      </c>
      <c r="AF250" s="3">
        <f>IF(AF$3=0,0,INDEX(Sheet1!RawDataCols,$C250,AF$5)*$R250)</f>
        <v>0</v>
      </c>
      <c r="AG250" s="3">
        <f>IF(AG$3=0,0,INDEX(Sheet1!RawDataCols,$C250,AG$5)*$R250)</f>
        <v>0</v>
      </c>
      <c r="AH250" s="3">
        <f>IF(AH$3=0,0,INDEX(Sheet1!RawDataCols,$C250,AH$5)*$R250)</f>
        <v>0</v>
      </c>
      <c r="AI250" s="3">
        <f>IF(AI$3=0,0,INDEX(Sheet1!RawDataCols,$C250,AI$5)*$R250)</f>
        <v>0</v>
      </c>
      <c r="AJ250" s="3">
        <f>IF(AJ$3=0,0,INDEX(Sheet1!RawDataCols,$C250,AJ$5)*$R250)</f>
        <v>0</v>
      </c>
      <c r="AK250" s="3">
        <f>IF(AK$3=0,0,INDEX(Sheet1!RawDataCols,$C250,AK$5)*$R250)</f>
        <v>0</v>
      </c>
      <c r="AL250" s="3">
        <f>IF(AL$3=0,0,INDEX(Sheet1!RawDataCols,$C250,AL$5)*$R250)</f>
        <v>0</v>
      </c>
      <c r="AM250" s="3">
        <f>IF(AM$3=0,0,INDEX(Sheet1!RawDataCols,$C250,AM$5)*$R250)</f>
        <v>0</v>
      </c>
      <c r="AN250" s="3">
        <f>IF(AN$3=0,0,INDEX(Sheet1!RawDataCols,$C250,AN$5)*$R250)</f>
        <v>0</v>
      </c>
      <c r="AO250" s="3">
        <f>IF(AO$3=0,0,INDEX(Sheet1!RawDataCols,$C250,AO$5)*$R250)</f>
        <v>0</v>
      </c>
      <c r="AP250" s="3">
        <f>IF(AP$3=0,0,INDEX(Sheet1!RawDataCols,$C250,AP$5)*$R250)</f>
        <v>0</v>
      </c>
      <c r="AQ250" s="3">
        <f>IF(AQ$3=0,0,INDEX(Sheet1!RawDataCols,$C250,AQ$5)*$R250)</f>
        <v>0</v>
      </c>
      <c r="AR250" s="3">
        <f>IF(AR$3=0,0,INDEX(Sheet1!RawDataCols,$C250,AR$5)*$R250)</f>
        <v>0</v>
      </c>
      <c r="AS250" s="3">
        <f>IF(AS$3=0,0,INDEX(Sheet1!RawDataCols,$C250,AS$5)*$R250)</f>
        <v>0</v>
      </c>
      <c r="AT250" s="3">
        <f>IF(AT$3=0,0,INDEX(Sheet1!RawDataCols,$C250,AT$5)*$R250)</f>
        <v>0</v>
      </c>
      <c r="AU250" s="3">
        <f>IF(AU$3=0,0,INDEX(Sheet1!RawDataCols,$C250,AU$5)*$R250)</f>
        <v>0</v>
      </c>
      <c r="AV250" s="3">
        <f>IF(AV$3=0,0,INDEX(Sheet1!RawDataCols,$C250,AV$5)*$R250)</f>
        <v>0</v>
      </c>
      <c r="AW250" s="3">
        <f>IF(AW$3=0,0,INDEX(Sheet1!RawDataCols,$C250,AW$5)*$R250)</f>
        <v>0</v>
      </c>
      <c r="AX250" s="3">
        <f>IF(AX$3=0,0,INDEX(Sheet1!RawDataCols,$C250,AX$5)*$R250)</f>
        <v>0</v>
      </c>
      <c r="AY250" s="3">
        <f>IF(AY$3=0,0,INDEX(Sheet1!RawDataCols,$C250,AY$5)*$R250)</f>
        <v>0</v>
      </c>
      <c r="AZ250" s="3">
        <f>IF(AZ$3=0,0,INDEX(Sheet1!RawDataCols,$C250,AZ$5)*$R250)</f>
        <v>0</v>
      </c>
      <c r="BA250" s="3">
        <f>IF(BA$3=0,0,INDEX(Sheet1!RawDataCols,$C250,BA$5)*$R250)</f>
        <v>0</v>
      </c>
      <c r="BB250" s="3">
        <f>IF(BB$3=0,0,INDEX(Sheet1!RawDataCols,$C250,BB$5)*$R250)</f>
        <v>0</v>
      </c>
      <c r="BC250" s="3">
        <f>IF(BC$3=0,0,INDEX(Sheet1!RawDataCols,$C250,BC$5)*$R250)</f>
        <v>0</v>
      </c>
      <c r="BD250" s="3">
        <f>IF(BD$3=0,0,INDEX(Sheet1!RawDataCols,$C250,BD$5)*$R250)</f>
        <v>0</v>
      </c>
      <c r="BE250" s="3">
        <f>IF(BE$3=0,0,INDEX(Sheet1!RawDataCols,$C250,BE$5)*$R250)</f>
        <v>0</v>
      </c>
      <c r="BF250" s="3">
        <f>IF(BF$3=0,0,INDEX(Sheet1!RawDataCols,$C250,BF$5)*$R250)</f>
        <v>0</v>
      </c>
      <c r="BG250" s="179">
        <f>IF(BG$3=0,0,INDEX(Sheet1!RawDataCols,$C250,BG$5)*$R250)</f>
        <v>0</v>
      </c>
      <c r="BH250" s="33">
        <f t="shared" si="87"/>
        <v>0</v>
      </c>
      <c r="BI250" s="33">
        <f t="shared" si="88"/>
        <v>0</v>
      </c>
      <c r="BJ250" s="33">
        <f t="shared" si="89"/>
        <v>0</v>
      </c>
      <c r="BK250" s="3">
        <f>IF(BK$3=0,0,INDEX(Sheet1!RawDataCols,$C250,BK$5)*$R250)</f>
        <v>0</v>
      </c>
      <c r="BL250" s="3">
        <f>IF(BL$3=0,0,INDEX(Sheet1!RawDataCols,$C250,BL$5)*$R250)</f>
        <v>66.941817999999998</v>
      </c>
      <c r="BM250" s="3">
        <f>IF(BM$3=0,0,INDEX(Sheet1!RawDataCols,$C250,BM$5)*$R250)</f>
        <v>0</v>
      </c>
      <c r="BN250" s="3">
        <f>IF(BN$3=0,0,INDEX(Sheet1!RawDataCols,$C250,BN$5)*$R250)</f>
        <v>0</v>
      </c>
      <c r="BO250" s="3">
        <f>IF(BO$3=0,0,INDEX(Sheet1!RawDataCols,$C250,BO$5)*$R250)</f>
        <v>0</v>
      </c>
      <c r="BP250" s="3">
        <f>IF(BP$3=0,0,INDEX(Sheet1!RawDataCols,$C250,BP$5)*$R250)</f>
        <v>736.36</v>
      </c>
      <c r="BQ250" s="3">
        <f t="shared" si="90"/>
        <v>0</v>
      </c>
      <c r="BR250" s="3">
        <f t="shared" si="91"/>
        <v>0</v>
      </c>
      <c r="BS250" s="3">
        <f t="shared" si="92"/>
        <v>0</v>
      </c>
      <c r="BT250" s="3">
        <f t="shared" si="93"/>
        <v>0</v>
      </c>
      <c r="BU250" s="3" t="str">
        <f>INDEX(Sheet1!$BS$2:$BS$1000,MATCH($A250,Sheet1!$A$2:$A$1000,0))</f>
        <v>04</v>
      </c>
      <c r="BV250" s="3">
        <f>INDEX(Sheet1!$BT$2:$BT$1000,MATCH($A250,Sheet1!$A$2:$A$1000,0))</f>
        <v>0</v>
      </c>
    </row>
    <row r="251" spans="1:74" x14ac:dyDescent="0.2">
      <c r="A251" s="248" t="s">
        <v>829</v>
      </c>
      <c r="B251" s="3">
        <f>MATCH($A251,Sheet1!ACCOUNTNO,0)</f>
        <v>98</v>
      </c>
      <c r="C251" s="3">
        <f t="shared" si="84"/>
        <v>98</v>
      </c>
      <c r="D251" s="3" t="str">
        <f>IF(D$3=0,0,INDEX(Sheet1!RawDataCols,$C251,D$5))</f>
        <v>20610G12</v>
      </c>
      <c r="E251" s="3" t="str">
        <f>IF(E$3=0,0,INDEX(Sheet1!RawDataCols,$C251,E$5))</f>
        <v xml:space="preserve">20610          </v>
      </c>
      <c r="F251" s="3" t="str">
        <f>IF(F$3=0,0,INDEX(Sheet1!RawDataCols,$C251,F$5))</f>
        <v xml:space="preserve">G12            </v>
      </c>
      <c r="G251" s="3" t="str">
        <f>IF(G$3=0,0,INDEX(Sheet1!RawDataCols,$C251,G$5))</f>
        <v xml:space="preserve">               </v>
      </c>
      <c r="H251" s="3" t="str">
        <f>IF(H$3=0,0,INDEX(Sheet1!RawDataCols,$C251,H$5))</f>
        <v xml:space="preserve">               </v>
      </c>
      <c r="I251" s="3" t="str">
        <f>IF(I$3=0,0,INDEX(Sheet1!RawDataCols,$C251,I$5))</f>
        <v xml:space="preserve">               </v>
      </c>
      <c r="J251" s="3" t="str">
        <f>IF(J$3=0,0,INDEX(Sheet1!RawDataCols,$C251,J$5))</f>
        <v xml:space="preserve">               </v>
      </c>
      <c r="K251" s="3" t="str">
        <f>IF(K$3=0,0,INDEX(Sheet1!RawDataCols,$C251,K$5))</f>
        <v xml:space="preserve">               </v>
      </c>
      <c r="L251" s="3" t="str">
        <f>IF(L$3=0,0,INDEX(Sheet1!RawDataCols,$C251,L$5))</f>
        <v xml:space="preserve">               </v>
      </c>
      <c r="M251" s="3" t="str">
        <f>IF(M$3=0,0,INDEX(Sheet1!RawDataCols,$C251,M$5))</f>
        <v xml:space="preserve">F012  </v>
      </c>
      <c r="N251" s="3" t="str">
        <f>IF(N$3=0,0,INDEX(Sheet1!RawDataCols,$C251,N$5))</f>
        <v>Wages - Events Management-TAR</v>
      </c>
      <c r="O251" s="3">
        <f>INDEX(Sheet1!RawDataCols,$C251,O$5)</f>
        <v>13</v>
      </c>
      <c r="P251" s="3" t="str">
        <f>INDEX(Sheet1!RawDataCols,$C251,P$5)</f>
        <v>Cost and Expenses</v>
      </c>
      <c r="Q251" s="3" t="str">
        <f>IF(Q$3=0,0,INDEX(Sheet1!RawDataCols,$C251,Q$5))</f>
        <v>I</v>
      </c>
      <c r="R251" s="3">
        <f t="shared" si="85"/>
        <v>1</v>
      </c>
      <c r="S251" s="3">
        <f t="shared" si="86"/>
        <v>-1</v>
      </c>
      <c r="T251" s="3">
        <f>IF(T$3=0,0,INDEX(Sheet1!RawDataCols,$C251,T$5)*$R251)</f>
        <v>0</v>
      </c>
      <c r="U251" s="3">
        <f>IF(U$3=0,0,INDEX(Sheet1!RawDataCols,$C251,U$5)*$R251)</f>
        <v>0</v>
      </c>
      <c r="V251" s="3">
        <f>IF(V$3=0,0,INDEX(Sheet1!RawDataCols,$C251,V$5)*$R251)</f>
        <v>0</v>
      </c>
      <c r="W251" s="3">
        <f>IF(W$3=0,0,INDEX(Sheet1!RawDataCols,$C251,W$5)*$R251)</f>
        <v>5230.76</v>
      </c>
      <c r="X251" s="3">
        <f>IF(X$3=0,0,INDEX(Sheet1!RawDataCols,$C251,X$5)*$R251)</f>
        <v>4230.76</v>
      </c>
      <c r="Y251" s="3">
        <f>IF(Y$3=0,0,INDEX(Sheet1!RawDataCols,$C251,Y$5)*$R251)</f>
        <v>0</v>
      </c>
      <c r="Z251" s="3">
        <f>IF(Z$3=0,0,INDEX(Sheet1!RawDataCols,$C251,Z$5)*$R251)</f>
        <v>6769.23</v>
      </c>
      <c r="AA251" s="3">
        <f>IF(AA$3=0,0,INDEX(Sheet1!RawDataCols,$C251,AA$5)*$R251)</f>
        <v>4230.7700000000004</v>
      </c>
      <c r="AB251" s="3">
        <f>IF(AB$3=0,0,INDEX(Sheet1!RawDataCols,$C251,AB$5)*$R251)</f>
        <v>0</v>
      </c>
      <c r="AC251" s="3">
        <f>IF(AC$3=0,0,INDEX(Sheet1!RawDataCols,$C251,AC$5)*$R251)</f>
        <v>0</v>
      </c>
      <c r="AD251" s="3">
        <f>IF(AD$3=0,0,INDEX(Sheet1!RawDataCols,$C251,AD$5)*$R251)</f>
        <v>4230.7700000000004</v>
      </c>
      <c r="AE251" s="3">
        <f>IF(AE$3=0,0,INDEX(Sheet1!RawDataCols,$C251,AE$5)*$R251)</f>
        <v>0</v>
      </c>
      <c r="AF251" s="3">
        <f>IF(AF$3=0,0,INDEX(Sheet1!RawDataCols,$C251,AF$5)*$R251)</f>
        <v>0</v>
      </c>
      <c r="AG251" s="3">
        <f>IF(AG$3=0,0,INDEX(Sheet1!RawDataCols,$C251,AG$5)*$R251)</f>
        <v>0</v>
      </c>
      <c r="AH251" s="3">
        <f>IF(AH$3=0,0,INDEX(Sheet1!RawDataCols,$C251,AH$5)*$R251)</f>
        <v>0</v>
      </c>
      <c r="AI251" s="3">
        <f>IF(AI$3=0,0,INDEX(Sheet1!RawDataCols,$C251,AI$5)*$R251)</f>
        <v>0</v>
      </c>
      <c r="AJ251" s="3">
        <f>IF(AJ$3=0,0,INDEX(Sheet1!RawDataCols,$C251,AJ$5)*$R251)</f>
        <v>0</v>
      </c>
      <c r="AK251" s="3">
        <f>IF(AK$3=0,0,INDEX(Sheet1!RawDataCols,$C251,AK$5)*$R251)</f>
        <v>0</v>
      </c>
      <c r="AL251" s="3">
        <f>IF(AL$3=0,0,INDEX(Sheet1!RawDataCols,$C251,AL$5)*$R251)</f>
        <v>0</v>
      </c>
      <c r="AM251" s="3">
        <f>IF(AM$3=0,0,INDEX(Sheet1!RawDataCols,$C251,AM$5)*$R251)</f>
        <v>0</v>
      </c>
      <c r="AN251" s="3">
        <f>IF(AN$3=0,0,INDEX(Sheet1!RawDataCols,$C251,AN$5)*$R251)</f>
        <v>0</v>
      </c>
      <c r="AO251" s="3">
        <f>IF(AO$3=0,0,INDEX(Sheet1!RawDataCols,$C251,AO$5)*$R251)</f>
        <v>0</v>
      </c>
      <c r="AP251" s="3">
        <f>IF(AP$3=0,0,INDEX(Sheet1!RawDataCols,$C251,AP$5)*$R251)</f>
        <v>0</v>
      </c>
      <c r="AQ251" s="3">
        <f>IF(AQ$3=0,0,INDEX(Sheet1!RawDataCols,$C251,AQ$5)*$R251)</f>
        <v>0</v>
      </c>
      <c r="AR251" s="3">
        <f>IF(AR$3=0,0,INDEX(Sheet1!RawDataCols,$C251,AR$5)*$R251)</f>
        <v>0</v>
      </c>
      <c r="AS251" s="3">
        <f>IF(AS$3=0,0,INDEX(Sheet1!RawDataCols,$C251,AS$5)*$R251)</f>
        <v>0</v>
      </c>
      <c r="AT251" s="3">
        <f>IF(AT$3=0,0,INDEX(Sheet1!RawDataCols,$C251,AT$5)*$R251)</f>
        <v>0</v>
      </c>
      <c r="AU251" s="3">
        <f>IF(AU$3=0,0,INDEX(Sheet1!RawDataCols,$C251,AU$5)*$R251)</f>
        <v>0</v>
      </c>
      <c r="AV251" s="3">
        <f>IF(AV$3=0,0,INDEX(Sheet1!RawDataCols,$C251,AV$5)*$R251)</f>
        <v>0</v>
      </c>
      <c r="AW251" s="3">
        <f>IF(AW$3=0,0,INDEX(Sheet1!RawDataCols,$C251,AW$5)*$R251)</f>
        <v>0</v>
      </c>
      <c r="AX251" s="3">
        <f>IF(AX$3=0,0,INDEX(Sheet1!RawDataCols,$C251,AX$5)*$R251)</f>
        <v>0</v>
      </c>
      <c r="AY251" s="3">
        <f>IF(AY$3=0,0,INDEX(Sheet1!RawDataCols,$C251,AY$5)*$R251)</f>
        <v>0</v>
      </c>
      <c r="AZ251" s="3">
        <f>IF(AZ$3=0,0,INDEX(Sheet1!RawDataCols,$C251,AZ$5)*$R251)</f>
        <v>0</v>
      </c>
      <c r="BA251" s="3">
        <f>IF(BA$3=0,0,INDEX(Sheet1!RawDataCols,$C251,BA$5)*$R251)</f>
        <v>0</v>
      </c>
      <c r="BB251" s="3">
        <f>IF(BB$3=0,0,INDEX(Sheet1!RawDataCols,$C251,BB$5)*$R251)</f>
        <v>0</v>
      </c>
      <c r="BC251" s="3">
        <f>IF(BC$3=0,0,INDEX(Sheet1!RawDataCols,$C251,BC$5)*$R251)</f>
        <v>0</v>
      </c>
      <c r="BD251" s="3">
        <f>IF(BD$3=0,0,INDEX(Sheet1!RawDataCols,$C251,BD$5)*$R251)</f>
        <v>0</v>
      </c>
      <c r="BE251" s="3">
        <f>IF(BE$3=0,0,INDEX(Sheet1!RawDataCols,$C251,BE$5)*$R251)</f>
        <v>0</v>
      </c>
      <c r="BF251" s="3">
        <f>IF(BF$3=0,0,INDEX(Sheet1!RawDataCols,$C251,BF$5)*$R251)</f>
        <v>0</v>
      </c>
      <c r="BG251" s="179">
        <f>IF(BG$3=0,0,INDEX(Sheet1!RawDataCols,$C251,BG$5)*$R251)</f>
        <v>0</v>
      </c>
      <c r="BH251" s="33">
        <f t="shared" si="87"/>
        <v>12692.300000000001</v>
      </c>
      <c r="BI251" s="33">
        <f t="shared" si="88"/>
        <v>0</v>
      </c>
      <c r="BJ251" s="33">
        <f t="shared" si="89"/>
        <v>11999.99</v>
      </c>
      <c r="BK251" s="3">
        <f>IF(BK$3=0,0,INDEX(Sheet1!RawDataCols,$C251,BK$5)*$R251)</f>
        <v>0</v>
      </c>
      <c r="BL251" s="3">
        <f>IF(BL$3=0,0,INDEX(Sheet1!RawDataCols,$C251,BL$5)*$R251)</f>
        <v>4587.4081809999998</v>
      </c>
      <c r="BM251" s="3">
        <f>IF(BM$3=0,0,INDEX(Sheet1!RawDataCols,$C251,BM$5)*$R251)</f>
        <v>0</v>
      </c>
      <c r="BN251" s="3">
        <f>IF(BN$3=0,0,INDEX(Sheet1!RawDataCols,$C251,BN$5)*$R251)</f>
        <v>0</v>
      </c>
      <c r="BO251" s="3">
        <f>IF(BO$3=0,0,INDEX(Sheet1!RawDataCols,$C251,BO$5)*$R251)</f>
        <v>0</v>
      </c>
      <c r="BP251" s="3">
        <f>IF(BP$3=0,0,INDEX(Sheet1!RawDataCols,$C251,BP$5)*$R251)</f>
        <v>38461.5</v>
      </c>
      <c r="BQ251" s="3">
        <f t="shared" si="90"/>
        <v>8461.5300000000007</v>
      </c>
      <c r="BR251" s="3">
        <f t="shared" si="91"/>
        <v>4230.7700000000004</v>
      </c>
      <c r="BS251" s="3">
        <f t="shared" si="92"/>
        <v>0</v>
      </c>
      <c r="BT251" s="3">
        <f t="shared" si="93"/>
        <v>0</v>
      </c>
      <c r="BU251" s="3" t="str">
        <f>INDEX(Sheet1!$BS$2:$BS$1000,MATCH($A251,Sheet1!$A$2:$A$1000,0))</f>
        <v>07</v>
      </c>
      <c r="BV251" s="3">
        <f>INDEX(Sheet1!$BT$2:$BT$1000,MATCH($A251,Sheet1!$A$2:$A$1000,0))</f>
        <v>0</v>
      </c>
    </row>
    <row r="252" spans="1:74" x14ac:dyDescent="0.2">
      <c r="A252" s="248" t="s">
        <v>830</v>
      </c>
      <c r="B252" s="3">
        <f>MATCH($A252,Sheet1!ACCOUNTNO,0)</f>
        <v>101</v>
      </c>
      <c r="C252" s="3">
        <f t="shared" si="84"/>
        <v>101</v>
      </c>
      <c r="D252" s="3" t="str">
        <f>IF(D$3=0,0,INDEX(Sheet1!RawDataCols,$C252,D$5))</f>
        <v>20650G12</v>
      </c>
      <c r="E252" s="3" t="str">
        <f>IF(E$3=0,0,INDEX(Sheet1!RawDataCols,$C252,E$5))</f>
        <v xml:space="preserve">20650          </v>
      </c>
      <c r="F252" s="3" t="str">
        <f>IF(F$3=0,0,INDEX(Sheet1!RawDataCols,$C252,F$5))</f>
        <v xml:space="preserve">G12            </v>
      </c>
      <c r="G252" s="3" t="str">
        <f>IF(G$3=0,0,INDEX(Sheet1!RawDataCols,$C252,G$5))</f>
        <v xml:space="preserve">               </v>
      </c>
      <c r="H252" s="3" t="str">
        <f>IF(H$3=0,0,INDEX(Sheet1!RawDataCols,$C252,H$5))</f>
        <v xml:space="preserve">               </v>
      </c>
      <c r="I252" s="3" t="str">
        <f>IF(I$3=0,0,INDEX(Sheet1!RawDataCols,$C252,I$5))</f>
        <v xml:space="preserve">               </v>
      </c>
      <c r="J252" s="3" t="str">
        <f>IF(J$3=0,0,INDEX(Sheet1!RawDataCols,$C252,J$5))</f>
        <v xml:space="preserve">               </v>
      </c>
      <c r="K252" s="3" t="str">
        <f>IF(K$3=0,0,INDEX(Sheet1!RawDataCols,$C252,K$5))</f>
        <v xml:space="preserve">               </v>
      </c>
      <c r="L252" s="3" t="str">
        <f>IF(L$3=0,0,INDEX(Sheet1!RawDataCols,$C252,L$5))</f>
        <v xml:space="preserve">               </v>
      </c>
      <c r="M252" s="3" t="str">
        <f>IF(M$3=0,0,INDEX(Sheet1!RawDataCols,$C252,M$5))</f>
        <v xml:space="preserve">F012  </v>
      </c>
      <c r="N252" s="3" t="str">
        <f>IF(N$3=0,0,INDEX(Sheet1!RawDataCols,$C252,N$5))</f>
        <v>Wages - Prod. Digital-TAR</v>
      </c>
      <c r="O252" s="3">
        <f>INDEX(Sheet1!RawDataCols,$C252,O$5)</f>
        <v>13</v>
      </c>
      <c r="P252" s="3" t="str">
        <f>INDEX(Sheet1!RawDataCols,$C252,P$5)</f>
        <v>Cost and Expenses</v>
      </c>
      <c r="Q252" s="3" t="str">
        <f>IF(Q$3=0,0,INDEX(Sheet1!RawDataCols,$C252,Q$5))</f>
        <v>I</v>
      </c>
      <c r="R252" s="3">
        <f t="shared" si="85"/>
        <v>1</v>
      </c>
      <c r="S252" s="3">
        <f t="shared" si="86"/>
        <v>-1</v>
      </c>
      <c r="T252" s="3">
        <f>IF(T$3=0,0,INDEX(Sheet1!RawDataCols,$C252,T$5)*$R252)</f>
        <v>0</v>
      </c>
      <c r="U252" s="3">
        <f>IF(U$3=0,0,INDEX(Sheet1!RawDataCols,$C252,U$5)*$R252)</f>
        <v>9539.31</v>
      </c>
      <c r="V252" s="3">
        <f>IF(V$3=0,0,INDEX(Sheet1!RawDataCols,$C252,V$5)*$R252)</f>
        <v>0</v>
      </c>
      <c r="W252" s="3">
        <f>IF(W$3=0,0,INDEX(Sheet1!RawDataCols,$C252,W$5)*$R252)</f>
        <v>12194.11</v>
      </c>
      <c r="X252" s="3">
        <f>IF(X$3=0,0,INDEX(Sheet1!RawDataCols,$C252,X$5)*$R252)</f>
        <v>10412.709999999999</v>
      </c>
      <c r="Y252" s="3">
        <f>IF(Y$3=0,0,INDEX(Sheet1!RawDataCols,$C252,Y$5)*$R252)</f>
        <v>0</v>
      </c>
      <c r="Z252" s="3">
        <f>IF(Z$3=0,0,INDEX(Sheet1!RawDataCols,$C252,Z$5)*$R252)</f>
        <v>9923.66</v>
      </c>
      <c r="AA252" s="3">
        <f>IF(AA$3=0,0,INDEX(Sheet1!RawDataCols,$C252,AA$5)*$R252)</f>
        <v>9320.44</v>
      </c>
      <c r="AB252" s="3">
        <f>IF(AB$3=0,0,INDEX(Sheet1!RawDataCols,$C252,AB$5)*$R252)</f>
        <v>0</v>
      </c>
      <c r="AC252" s="3">
        <f>IF(AC$3=0,0,INDEX(Sheet1!RawDataCols,$C252,AC$5)*$R252)</f>
        <v>9852.76</v>
      </c>
      <c r="AD252" s="3">
        <f>IF(AD$3=0,0,INDEX(Sheet1!RawDataCols,$C252,AD$5)*$R252)</f>
        <v>10922.74</v>
      </c>
      <c r="AE252" s="3">
        <f>IF(AE$3=0,0,INDEX(Sheet1!RawDataCols,$C252,AE$5)*$R252)</f>
        <v>0</v>
      </c>
      <c r="AF252" s="3">
        <f>IF(AF$3=0,0,INDEX(Sheet1!RawDataCols,$C252,AF$5)*$R252)</f>
        <v>9852.75</v>
      </c>
      <c r="AG252" s="3">
        <f>IF(AG$3=0,0,INDEX(Sheet1!RawDataCols,$C252,AG$5)*$R252)</f>
        <v>10417.07</v>
      </c>
      <c r="AH252" s="3">
        <f>IF(AH$3=0,0,INDEX(Sheet1!RawDataCols,$C252,AH$5)*$R252)</f>
        <v>0</v>
      </c>
      <c r="AI252" s="3">
        <f>IF(AI$3=0,0,INDEX(Sheet1!RawDataCols,$C252,AI$5)*$R252)</f>
        <v>9602.76</v>
      </c>
      <c r="AJ252" s="3">
        <f>IF(AJ$3=0,0,INDEX(Sheet1!RawDataCols,$C252,AJ$5)*$R252)</f>
        <v>16092.93</v>
      </c>
      <c r="AK252" s="3">
        <f>IF(AK$3=0,0,INDEX(Sheet1!RawDataCols,$C252,AK$5)*$R252)</f>
        <v>0</v>
      </c>
      <c r="AL252" s="3">
        <f>IF(AL$3=0,0,INDEX(Sheet1!RawDataCols,$C252,AL$5)*$R252)</f>
        <v>9692.9</v>
      </c>
      <c r="AM252" s="3">
        <f>IF(AM$3=0,0,INDEX(Sheet1!RawDataCols,$C252,AM$5)*$R252)</f>
        <v>9939.9</v>
      </c>
      <c r="AN252" s="3">
        <f>IF(AN$3=0,0,INDEX(Sheet1!RawDataCols,$C252,AN$5)*$R252)</f>
        <v>9939.9</v>
      </c>
      <c r="AO252" s="3">
        <f>IF(AO$3=0,0,INDEX(Sheet1!RawDataCols,$C252,AO$5)*$R252)</f>
        <v>16277.28</v>
      </c>
      <c r="AP252" s="3">
        <f>IF(AP$3=0,0,INDEX(Sheet1!RawDataCols,$C252,AP$5)*$R252)</f>
        <v>10387.94</v>
      </c>
      <c r="AQ252" s="3">
        <f>IF(AQ$3=0,0,INDEX(Sheet1!RawDataCols,$C252,AQ$5)*$R252)</f>
        <v>10387.94</v>
      </c>
      <c r="AR252" s="3">
        <f>IF(AR$3=0,0,INDEX(Sheet1!RawDataCols,$C252,AR$5)*$R252)</f>
        <v>10412.719999999999</v>
      </c>
      <c r="AS252" s="3">
        <f>IF(AS$3=0,0,INDEX(Sheet1!RawDataCols,$C252,AS$5)*$R252)</f>
        <v>10085.459999999999</v>
      </c>
      <c r="AT252" s="3">
        <f>IF(AT$3=0,0,INDEX(Sheet1!RawDataCols,$C252,AT$5)*$R252)</f>
        <v>10387.94</v>
      </c>
      <c r="AU252" s="3">
        <f>IF(AU$3=0,0,INDEX(Sheet1!RawDataCols,$C252,AU$5)*$R252)</f>
        <v>10631.59</v>
      </c>
      <c r="AV252" s="3">
        <f>IF(AV$3=0,0,INDEX(Sheet1!RawDataCols,$C252,AV$5)*$R252)</f>
        <v>36765.5</v>
      </c>
      <c r="AW252" s="3">
        <f>IF(AW$3=0,0,INDEX(Sheet1!RawDataCols,$C252,AW$5)*$R252)</f>
        <v>32398.34</v>
      </c>
      <c r="AX252" s="3">
        <f>IF(AX$3=0,0,INDEX(Sheet1!RawDataCols,$C252,AX$5)*$R252)</f>
        <v>10922.72</v>
      </c>
      <c r="AY252" s="3">
        <f>IF(AY$3=0,0,INDEX(Sheet1!RawDataCols,$C252,AY$5)*$R252)</f>
        <v>0</v>
      </c>
      <c r="AZ252" s="3">
        <f>IF(AZ$3=0,0,INDEX(Sheet1!RawDataCols,$C252,AZ$5)*$R252)</f>
        <v>0</v>
      </c>
      <c r="BA252" s="3">
        <f>IF(BA$3=0,0,INDEX(Sheet1!RawDataCols,$C252,BA$5)*$R252)</f>
        <v>10631.59</v>
      </c>
      <c r="BB252" s="3">
        <f>IF(BB$3=0,0,INDEX(Sheet1!RawDataCols,$C252,BB$5)*$R252)</f>
        <v>0</v>
      </c>
      <c r="BC252" s="3">
        <f>IF(BC$3=0,0,INDEX(Sheet1!RawDataCols,$C252,BC$5)*$R252)</f>
        <v>0</v>
      </c>
      <c r="BD252" s="3">
        <f>IF(BD$3=0,0,INDEX(Sheet1!RawDataCols,$C252,BD$5)*$R252)</f>
        <v>12488.88</v>
      </c>
      <c r="BE252" s="3">
        <f>IF(BE$3=0,0,INDEX(Sheet1!RawDataCols,$C252,BE$5)*$R252)</f>
        <v>0</v>
      </c>
      <c r="BF252" s="3">
        <f>IF(BF$3=0,0,INDEX(Sheet1!RawDataCols,$C252,BF$5)*$R252)</f>
        <v>0</v>
      </c>
      <c r="BG252" s="179">
        <f>IF(BG$3=0,0,INDEX(Sheet1!RawDataCols,$C252,BG$5)*$R252)</f>
        <v>12488.88</v>
      </c>
      <c r="BH252" s="33">
        <f t="shared" si="87"/>
        <v>133884</v>
      </c>
      <c r="BI252" s="33">
        <f t="shared" si="88"/>
        <v>63114.119999999995</v>
      </c>
      <c r="BJ252" s="33">
        <f t="shared" si="89"/>
        <v>132483.72</v>
      </c>
      <c r="BK252" s="3">
        <f>IF(BK$3=0,0,INDEX(Sheet1!RawDataCols,$C252,BK$5)*$R252)</f>
        <v>5737.6472720000002</v>
      </c>
      <c r="BL252" s="3">
        <f>IF(BL$3=0,0,INDEX(Sheet1!RawDataCols,$C252,BL$5)*$R252)</f>
        <v>11587.298181</v>
      </c>
      <c r="BM252" s="3">
        <f>IF(BM$3=0,0,INDEX(Sheet1!RawDataCols,$C252,BM$5)*$R252)</f>
        <v>0</v>
      </c>
      <c r="BN252" s="3">
        <f>IF(BN$3=0,0,INDEX(Sheet1!RawDataCols,$C252,BN$5)*$R252)</f>
        <v>0</v>
      </c>
      <c r="BO252" s="3">
        <f>IF(BO$3=0,0,INDEX(Sheet1!RawDataCols,$C252,BO$5)*$R252)</f>
        <v>0</v>
      </c>
      <c r="BP252" s="3">
        <f>IF(BP$3=0,0,INDEX(Sheet1!RawDataCols,$C252,BP$5)*$R252)</f>
        <v>66341.34</v>
      </c>
      <c r="BQ252" s="3">
        <f t="shared" si="90"/>
        <v>29272.46</v>
      </c>
      <c r="BR252" s="3">
        <f t="shared" si="91"/>
        <v>37432.74</v>
      </c>
      <c r="BS252" s="3">
        <f t="shared" si="92"/>
        <v>30413.3</v>
      </c>
      <c r="BT252" s="3">
        <f t="shared" si="93"/>
        <v>67178.8</v>
      </c>
      <c r="BU252" s="3" t="str">
        <f>INDEX(Sheet1!$BS$2:$BS$1000,MATCH($A252,Sheet1!$A$2:$A$1000,0))</f>
        <v>07</v>
      </c>
      <c r="BV252" s="3">
        <f>INDEX(Sheet1!$BT$2:$BT$1000,MATCH($A252,Sheet1!$A$2:$A$1000,0))</f>
        <v>67178.8</v>
      </c>
    </row>
    <row r="253" spans="1:74" x14ac:dyDescent="0.2">
      <c r="A253" s="248" t="s">
        <v>724</v>
      </c>
      <c r="B253" s="3">
        <f>MATCH($A253,Sheet1!ACCOUNTNO,0)</f>
        <v>112</v>
      </c>
      <c r="C253" s="3">
        <f t="shared" si="84"/>
        <v>112</v>
      </c>
      <c r="D253" s="3" t="str">
        <f>IF(D$3=0,0,INDEX(Sheet1!RawDataCols,$C253,D$5))</f>
        <v>22220G12</v>
      </c>
      <c r="E253" s="3" t="str">
        <f>IF(E$3=0,0,INDEX(Sheet1!RawDataCols,$C253,E$5))</f>
        <v xml:space="preserve">22220          </v>
      </c>
      <c r="F253" s="3" t="str">
        <f>IF(F$3=0,0,INDEX(Sheet1!RawDataCols,$C253,F$5))</f>
        <v xml:space="preserve">G12            </v>
      </c>
      <c r="G253" s="3" t="str">
        <f>IF(G$3=0,0,INDEX(Sheet1!RawDataCols,$C253,G$5))</f>
        <v xml:space="preserve">               </v>
      </c>
      <c r="H253" s="3" t="str">
        <f>IF(H$3=0,0,INDEX(Sheet1!RawDataCols,$C253,H$5))</f>
        <v xml:space="preserve">               </v>
      </c>
      <c r="I253" s="3" t="str">
        <f>IF(I$3=0,0,INDEX(Sheet1!RawDataCols,$C253,I$5))</f>
        <v xml:space="preserve">               </v>
      </c>
      <c r="J253" s="3" t="str">
        <f>IF(J$3=0,0,INDEX(Sheet1!RawDataCols,$C253,J$5))</f>
        <v xml:space="preserve">               </v>
      </c>
      <c r="K253" s="3" t="str">
        <f>IF(K$3=0,0,INDEX(Sheet1!RawDataCols,$C253,K$5))</f>
        <v xml:space="preserve">               </v>
      </c>
      <c r="L253" s="3" t="str">
        <f>IF(L$3=0,0,INDEX(Sheet1!RawDataCols,$C253,L$5))</f>
        <v xml:space="preserve">               </v>
      </c>
      <c r="M253" s="3" t="str">
        <f>IF(M$3=0,0,INDEX(Sheet1!RawDataCols,$C253,M$5))</f>
        <v xml:space="preserve">F012  </v>
      </c>
      <c r="N253" s="3" t="str">
        <f>IF(N$3=0,0,INDEX(Sheet1!RawDataCols,$C253,N$5))</f>
        <v>Consultancy Fees-TAR</v>
      </c>
      <c r="O253" s="3">
        <f>INDEX(Sheet1!RawDataCols,$C253,O$5)</f>
        <v>13</v>
      </c>
      <c r="P253" s="3" t="str">
        <f>INDEX(Sheet1!RawDataCols,$C253,P$5)</f>
        <v>Cost and Expenses</v>
      </c>
      <c r="Q253" s="3" t="str">
        <f>IF(Q$3=0,0,INDEX(Sheet1!RawDataCols,$C253,Q$5))</f>
        <v>I</v>
      </c>
      <c r="R253" s="3">
        <f t="shared" si="85"/>
        <v>1</v>
      </c>
      <c r="S253" s="3">
        <f t="shared" si="86"/>
        <v>-1</v>
      </c>
      <c r="T253" s="3">
        <f>IF(T$3=0,0,INDEX(Sheet1!RawDataCols,$C253,T$5)*$R253)</f>
        <v>0</v>
      </c>
      <c r="U253" s="3">
        <f>IF(U$3=0,0,INDEX(Sheet1!RawDataCols,$C253,U$5)*$R253)</f>
        <v>0</v>
      </c>
      <c r="V253" s="3">
        <f>IF(V$3=0,0,INDEX(Sheet1!RawDataCols,$C253,V$5)*$R253)</f>
        <v>0</v>
      </c>
      <c r="W253" s="3">
        <f>IF(W$3=0,0,INDEX(Sheet1!RawDataCols,$C253,W$5)*$R253)</f>
        <v>0</v>
      </c>
      <c r="X253" s="3">
        <f>IF(X$3=0,0,INDEX(Sheet1!RawDataCols,$C253,X$5)*$R253)</f>
        <v>0</v>
      </c>
      <c r="Y253" s="3">
        <f>IF(Y$3=0,0,INDEX(Sheet1!RawDataCols,$C253,Y$5)*$R253)</f>
        <v>0</v>
      </c>
      <c r="Z253" s="3">
        <f>IF(Z$3=0,0,INDEX(Sheet1!RawDataCols,$C253,Z$5)*$R253)</f>
        <v>0</v>
      </c>
      <c r="AA253" s="3">
        <f>IF(AA$3=0,0,INDEX(Sheet1!RawDataCols,$C253,AA$5)*$R253)</f>
        <v>0</v>
      </c>
      <c r="AB253" s="3">
        <f>IF(AB$3=0,0,INDEX(Sheet1!RawDataCols,$C253,AB$5)*$R253)</f>
        <v>0</v>
      </c>
      <c r="AC253" s="3">
        <f>IF(AC$3=0,0,INDEX(Sheet1!RawDataCols,$C253,AC$5)*$R253)</f>
        <v>0</v>
      </c>
      <c r="AD253" s="3">
        <f>IF(AD$3=0,0,INDEX(Sheet1!RawDataCols,$C253,AD$5)*$R253)</f>
        <v>0</v>
      </c>
      <c r="AE253" s="3">
        <f>IF(AE$3=0,0,INDEX(Sheet1!RawDataCols,$C253,AE$5)*$R253)</f>
        <v>0</v>
      </c>
      <c r="AF253" s="3">
        <f>IF(AF$3=0,0,INDEX(Sheet1!RawDataCols,$C253,AF$5)*$R253)</f>
        <v>0</v>
      </c>
      <c r="AG253" s="3">
        <f>IF(AG$3=0,0,INDEX(Sheet1!RawDataCols,$C253,AG$5)*$R253)</f>
        <v>0</v>
      </c>
      <c r="AH253" s="3">
        <f>IF(AH$3=0,0,INDEX(Sheet1!RawDataCols,$C253,AH$5)*$R253)</f>
        <v>0</v>
      </c>
      <c r="AI253" s="3">
        <f>IF(AI$3=0,0,INDEX(Sheet1!RawDataCols,$C253,AI$5)*$R253)</f>
        <v>0</v>
      </c>
      <c r="AJ253" s="3">
        <f>IF(AJ$3=0,0,INDEX(Sheet1!RawDataCols,$C253,AJ$5)*$R253)</f>
        <v>0</v>
      </c>
      <c r="AK253" s="3">
        <f>IF(AK$3=0,0,INDEX(Sheet1!RawDataCols,$C253,AK$5)*$R253)</f>
        <v>0</v>
      </c>
      <c r="AL253" s="3">
        <f>IF(AL$3=0,0,INDEX(Sheet1!RawDataCols,$C253,AL$5)*$R253)</f>
        <v>0</v>
      </c>
      <c r="AM253" s="3">
        <f>IF(AM$3=0,0,INDEX(Sheet1!RawDataCols,$C253,AM$5)*$R253)</f>
        <v>0</v>
      </c>
      <c r="AN253" s="3">
        <f>IF(AN$3=0,0,INDEX(Sheet1!RawDataCols,$C253,AN$5)*$R253)</f>
        <v>0</v>
      </c>
      <c r="AO253" s="3">
        <f>IF(AO$3=0,0,INDEX(Sheet1!RawDataCols,$C253,AO$5)*$R253)</f>
        <v>0</v>
      </c>
      <c r="AP253" s="3">
        <f>IF(AP$3=0,0,INDEX(Sheet1!RawDataCols,$C253,AP$5)*$R253)</f>
        <v>0</v>
      </c>
      <c r="AQ253" s="3">
        <f>IF(AQ$3=0,0,INDEX(Sheet1!RawDataCols,$C253,AQ$5)*$R253)</f>
        <v>0</v>
      </c>
      <c r="AR253" s="3">
        <f>IF(AR$3=0,0,INDEX(Sheet1!RawDataCols,$C253,AR$5)*$R253)</f>
        <v>0</v>
      </c>
      <c r="AS253" s="3">
        <f>IF(AS$3=0,0,INDEX(Sheet1!RawDataCols,$C253,AS$5)*$R253)</f>
        <v>0</v>
      </c>
      <c r="AT253" s="3">
        <f>IF(AT$3=0,0,INDEX(Sheet1!RawDataCols,$C253,AT$5)*$R253)</f>
        <v>0</v>
      </c>
      <c r="AU253" s="3">
        <f>IF(AU$3=0,0,INDEX(Sheet1!RawDataCols,$C253,AU$5)*$R253)</f>
        <v>0</v>
      </c>
      <c r="AV253" s="3">
        <f>IF(AV$3=0,0,INDEX(Sheet1!RawDataCols,$C253,AV$5)*$R253)</f>
        <v>0</v>
      </c>
      <c r="AW253" s="3">
        <f>IF(AW$3=0,0,INDEX(Sheet1!RawDataCols,$C253,AW$5)*$R253)</f>
        <v>0</v>
      </c>
      <c r="AX253" s="3">
        <f>IF(AX$3=0,0,INDEX(Sheet1!RawDataCols,$C253,AX$5)*$R253)</f>
        <v>0</v>
      </c>
      <c r="AY253" s="3">
        <f>IF(AY$3=0,0,INDEX(Sheet1!RawDataCols,$C253,AY$5)*$R253)</f>
        <v>0</v>
      </c>
      <c r="AZ253" s="3">
        <f>IF(AZ$3=0,0,INDEX(Sheet1!RawDataCols,$C253,AZ$5)*$R253)</f>
        <v>0</v>
      </c>
      <c r="BA253" s="3">
        <f>IF(BA$3=0,0,INDEX(Sheet1!RawDataCols,$C253,BA$5)*$R253)</f>
        <v>0</v>
      </c>
      <c r="BB253" s="3">
        <f>IF(BB$3=0,0,INDEX(Sheet1!RawDataCols,$C253,BB$5)*$R253)</f>
        <v>0</v>
      </c>
      <c r="BC253" s="3">
        <f>IF(BC$3=0,0,INDEX(Sheet1!RawDataCols,$C253,BC$5)*$R253)</f>
        <v>0</v>
      </c>
      <c r="BD253" s="3">
        <f>IF(BD$3=0,0,INDEX(Sheet1!RawDataCols,$C253,BD$5)*$R253)</f>
        <v>0</v>
      </c>
      <c r="BE253" s="3">
        <f>IF(BE$3=0,0,INDEX(Sheet1!RawDataCols,$C253,BE$5)*$R253)</f>
        <v>0</v>
      </c>
      <c r="BF253" s="3">
        <f>IF(BF$3=0,0,INDEX(Sheet1!RawDataCols,$C253,BF$5)*$R253)</f>
        <v>0</v>
      </c>
      <c r="BG253" s="179">
        <f>IF(BG$3=0,0,INDEX(Sheet1!RawDataCols,$C253,BG$5)*$R253)</f>
        <v>0</v>
      </c>
      <c r="BH253" s="33">
        <f t="shared" si="87"/>
        <v>0</v>
      </c>
      <c r="BI253" s="33">
        <f t="shared" si="88"/>
        <v>0</v>
      </c>
      <c r="BJ253" s="33">
        <f t="shared" si="89"/>
        <v>0</v>
      </c>
      <c r="BK253" s="3">
        <f>IF(BK$3=0,0,INDEX(Sheet1!RawDataCols,$C253,BK$5)*$R253)</f>
        <v>0</v>
      </c>
      <c r="BL253" s="3">
        <f>IF(BL$3=0,0,INDEX(Sheet1!RawDataCols,$C253,BL$5)*$R253)</f>
        <v>0</v>
      </c>
      <c r="BM253" s="3">
        <f>IF(BM$3=0,0,INDEX(Sheet1!RawDataCols,$C253,BM$5)*$R253)</f>
        <v>412.5</v>
      </c>
      <c r="BN253" s="3">
        <f>IF(BN$3=0,0,INDEX(Sheet1!RawDataCols,$C253,BN$5)*$R253)</f>
        <v>0</v>
      </c>
      <c r="BO253" s="3">
        <f>IF(BO$3=0,0,INDEX(Sheet1!RawDataCols,$C253,BO$5)*$R253)</f>
        <v>0</v>
      </c>
      <c r="BP253" s="3">
        <f>IF(BP$3=0,0,INDEX(Sheet1!RawDataCols,$C253,BP$5)*$R253)</f>
        <v>0</v>
      </c>
      <c r="BQ253" s="3">
        <f t="shared" si="90"/>
        <v>0</v>
      </c>
      <c r="BR253" s="3">
        <f t="shared" si="91"/>
        <v>0</v>
      </c>
      <c r="BS253" s="3">
        <f t="shared" si="92"/>
        <v>0</v>
      </c>
      <c r="BT253" s="3">
        <f t="shared" si="93"/>
        <v>0</v>
      </c>
      <c r="BU253" s="3" t="str">
        <f>INDEX(Sheet1!$BS$2:$BS$1000,MATCH($A253,Sheet1!$A$2:$A$1000,0))</f>
        <v>09</v>
      </c>
      <c r="BV253" s="3">
        <f>INDEX(Sheet1!$BT$2:$BT$1000,MATCH($A253,Sheet1!$A$2:$A$1000,0))</f>
        <v>0</v>
      </c>
    </row>
    <row r="254" spans="1:74" x14ac:dyDescent="0.2">
      <c r="A254" s="248" t="s">
        <v>728</v>
      </c>
      <c r="B254" s="3">
        <f>MATCH($A254,Sheet1!ACCOUNTNO,0)</f>
        <v>134</v>
      </c>
      <c r="C254" s="3">
        <f t="shared" si="84"/>
        <v>134</v>
      </c>
      <c r="D254" s="3" t="str">
        <f>IF(D$3=0,0,INDEX(Sheet1!RawDataCols,$C254,D$5))</f>
        <v>24160G12</v>
      </c>
      <c r="E254" s="3" t="str">
        <f>IF(E$3=0,0,INDEX(Sheet1!RawDataCols,$C254,E$5))</f>
        <v xml:space="preserve">24160          </v>
      </c>
      <c r="F254" s="3" t="str">
        <f>IF(F$3=0,0,INDEX(Sheet1!RawDataCols,$C254,F$5))</f>
        <v xml:space="preserve">G12            </v>
      </c>
      <c r="G254" s="3" t="str">
        <f>IF(G$3=0,0,INDEX(Sheet1!RawDataCols,$C254,G$5))</f>
        <v xml:space="preserve">               </v>
      </c>
      <c r="H254" s="3" t="str">
        <f>IF(H$3=0,0,INDEX(Sheet1!RawDataCols,$C254,H$5))</f>
        <v xml:space="preserve">               </v>
      </c>
      <c r="I254" s="3" t="str">
        <f>IF(I$3=0,0,INDEX(Sheet1!RawDataCols,$C254,I$5))</f>
        <v xml:space="preserve">               </v>
      </c>
      <c r="J254" s="3" t="str">
        <f>IF(J$3=0,0,INDEX(Sheet1!RawDataCols,$C254,J$5))</f>
        <v xml:space="preserve">               </v>
      </c>
      <c r="K254" s="3" t="str">
        <f>IF(K$3=0,0,INDEX(Sheet1!RawDataCols,$C254,K$5))</f>
        <v xml:space="preserve">               </v>
      </c>
      <c r="L254" s="3" t="str">
        <f>IF(L$3=0,0,INDEX(Sheet1!RawDataCols,$C254,L$5))</f>
        <v xml:space="preserve">               </v>
      </c>
      <c r="M254" s="3" t="str">
        <f>IF(M$3=0,0,INDEX(Sheet1!RawDataCols,$C254,M$5))</f>
        <v xml:space="preserve">F012  </v>
      </c>
      <c r="N254" s="3" t="str">
        <f>IF(N$3=0,0,INDEX(Sheet1!RawDataCols,$C254,N$5))</f>
        <v>HR Services-TAR</v>
      </c>
      <c r="O254" s="3">
        <f>INDEX(Sheet1!RawDataCols,$C254,O$5)</f>
        <v>13</v>
      </c>
      <c r="P254" s="3" t="str">
        <f>INDEX(Sheet1!RawDataCols,$C254,P$5)</f>
        <v>Cost and Expenses</v>
      </c>
      <c r="Q254" s="3" t="str">
        <f>IF(Q$3=0,0,INDEX(Sheet1!RawDataCols,$C254,Q$5))</f>
        <v>I</v>
      </c>
      <c r="R254" s="3">
        <f t="shared" si="85"/>
        <v>1</v>
      </c>
      <c r="S254" s="3">
        <f t="shared" si="86"/>
        <v>-1</v>
      </c>
      <c r="T254" s="3">
        <f>IF(T$3=0,0,INDEX(Sheet1!RawDataCols,$C254,T$5)*$R254)</f>
        <v>0</v>
      </c>
      <c r="U254" s="3">
        <f>IF(U$3=0,0,INDEX(Sheet1!RawDataCols,$C254,U$5)*$R254)</f>
        <v>0</v>
      </c>
      <c r="V254" s="3">
        <f>IF(V$3=0,0,INDEX(Sheet1!RawDataCols,$C254,V$5)*$R254)</f>
        <v>0</v>
      </c>
      <c r="W254" s="3">
        <f>IF(W$3=0,0,INDEX(Sheet1!RawDataCols,$C254,W$5)*$R254)</f>
        <v>0</v>
      </c>
      <c r="X254" s="3">
        <f>IF(X$3=0,0,INDEX(Sheet1!RawDataCols,$C254,X$5)*$R254)</f>
        <v>0</v>
      </c>
      <c r="Y254" s="3">
        <f>IF(Y$3=0,0,INDEX(Sheet1!RawDataCols,$C254,Y$5)*$R254)</f>
        <v>0</v>
      </c>
      <c r="Z254" s="3">
        <f>IF(Z$3=0,0,INDEX(Sheet1!RawDataCols,$C254,Z$5)*$R254)</f>
        <v>0</v>
      </c>
      <c r="AA254" s="3">
        <f>IF(AA$3=0,0,INDEX(Sheet1!RawDataCols,$C254,AA$5)*$R254)</f>
        <v>0</v>
      </c>
      <c r="AB254" s="3">
        <f>IF(AB$3=0,0,INDEX(Sheet1!RawDataCols,$C254,AB$5)*$R254)</f>
        <v>0</v>
      </c>
      <c r="AC254" s="3">
        <f>IF(AC$3=0,0,INDEX(Sheet1!RawDataCols,$C254,AC$5)*$R254)</f>
        <v>0</v>
      </c>
      <c r="AD254" s="3">
        <f>IF(AD$3=0,0,INDEX(Sheet1!RawDataCols,$C254,AD$5)*$R254)</f>
        <v>0</v>
      </c>
      <c r="AE254" s="3">
        <f>IF(AE$3=0,0,INDEX(Sheet1!RawDataCols,$C254,AE$5)*$R254)</f>
        <v>0</v>
      </c>
      <c r="AF254" s="3">
        <f>IF(AF$3=0,0,INDEX(Sheet1!RawDataCols,$C254,AF$5)*$R254)</f>
        <v>0</v>
      </c>
      <c r="AG254" s="3">
        <f>IF(AG$3=0,0,INDEX(Sheet1!RawDataCols,$C254,AG$5)*$R254)</f>
        <v>0</v>
      </c>
      <c r="AH254" s="3">
        <f>IF(AH$3=0,0,INDEX(Sheet1!RawDataCols,$C254,AH$5)*$R254)</f>
        <v>0</v>
      </c>
      <c r="AI254" s="3">
        <f>IF(AI$3=0,0,INDEX(Sheet1!RawDataCols,$C254,AI$5)*$R254)</f>
        <v>0</v>
      </c>
      <c r="AJ254" s="3">
        <f>IF(AJ$3=0,0,INDEX(Sheet1!RawDataCols,$C254,AJ$5)*$R254)</f>
        <v>0</v>
      </c>
      <c r="AK254" s="3">
        <f>IF(AK$3=0,0,INDEX(Sheet1!RawDataCols,$C254,AK$5)*$R254)</f>
        <v>0</v>
      </c>
      <c r="AL254" s="3">
        <f>IF(AL$3=0,0,INDEX(Sheet1!RawDataCols,$C254,AL$5)*$R254)</f>
        <v>0</v>
      </c>
      <c r="AM254" s="3">
        <f>IF(AM$3=0,0,INDEX(Sheet1!RawDataCols,$C254,AM$5)*$R254)</f>
        <v>0</v>
      </c>
      <c r="AN254" s="3">
        <f>IF(AN$3=0,0,INDEX(Sheet1!RawDataCols,$C254,AN$5)*$R254)</f>
        <v>0</v>
      </c>
      <c r="AO254" s="3">
        <f>IF(AO$3=0,0,INDEX(Sheet1!RawDataCols,$C254,AO$5)*$R254)</f>
        <v>0</v>
      </c>
      <c r="AP254" s="3">
        <f>IF(AP$3=0,0,INDEX(Sheet1!RawDataCols,$C254,AP$5)*$R254)</f>
        <v>0</v>
      </c>
      <c r="AQ254" s="3">
        <f>IF(AQ$3=0,0,INDEX(Sheet1!RawDataCols,$C254,AQ$5)*$R254)</f>
        <v>0</v>
      </c>
      <c r="AR254" s="3">
        <f>IF(AR$3=0,0,INDEX(Sheet1!RawDataCols,$C254,AR$5)*$R254)</f>
        <v>0</v>
      </c>
      <c r="AS254" s="3">
        <f>IF(AS$3=0,0,INDEX(Sheet1!RawDataCols,$C254,AS$5)*$R254)</f>
        <v>0</v>
      </c>
      <c r="AT254" s="3">
        <f>IF(AT$3=0,0,INDEX(Sheet1!RawDataCols,$C254,AT$5)*$R254)</f>
        <v>0</v>
      </c>
      <c r="AU254" s="3">
        <f>IF(AU$3=0,0,INDEX(Sheet1!RawDataCols,$C254,AU$5)*$R254)</f>
        <v>0</v>
      </c>
      <c r="AV254" s="3">
        <f>IF(AV$3=0,0,INDEX(Sheet1!RawDataCols,$C254,AV$5)*$R254)</f>
        <v>0</v>
      </c>
      <c r="AW254" s="3">
        <f>IF(AW$3=0,0,INDEX(Sheet1!RawDataCols,$C254,AW$5)*$R254)</f>
        <v>0</v>
      </c>
      <c r="AX254" s="3">
        <f>IF(AX$3=0,0,INDEX(Sheet1!RawDataCols,$C254,AX$5)*$R254)</f>
        <v>0</v>
      </c>
      <c r="AY254" s="3">
        <f>IF(AY$3=0,0,INDEX(Sheet1!RawDataCols,$C254,AY$5)*$R254)</f>
        <v>0</v>
      </c>
      <c r="AZ254" s="3">
        <f>IF(AZ$3=0,0,INDEX(Sheet1!RawDataCols,$C254,AZ$5)*$R254)</f>
        <v>0</v>
      </c>
      <c r="BA254" s="3">
        <f>IF(BA$3=0,0,INDEX(Sheet1!RawDataCols,$C254,BA$5)*$R254)</f>
        <v>0</v>
      </c>
      <c r="BB254" s="3">
        <f>IF(BB$3=0,0,INDEX(Sheet1!RawDataCols,$C254,BB$5)*$R254)</f>
        <v>0</v>
      </c>
      <c r="BC254" s="3">
        <f>IF(BC$3=0,0,INDEX(Sheet1!RawDataCols,$C254,BC$5)*$R254)</f>
        <v>0</v>
      </c>
      <c r="BD254" s="3">
        <f>IF(BD$3=0,0,INDEX(Sheet1!RawDataCols,$C254,BD$5)*$R254)</f>
        <v>0</v>
      </c>
      <c r="BE254" s="3">
        <f>IF(BE$3=0,0,INDEX(Sheet1!RawDataCols,$C254,BE$5)*$R254)</f>
        <v>0</v>
      </c>
      <c r="BF254" s="3">
        <f>IF(BF$3=0,0,INDEX(Sheet1!RawDataCols,$C254,BF$5)*$R254)</f>
        <v>0</v>
      </c>
      <c r="BG254" s="179">
        <f>IF(BG$3=0,0,INDEX(Sheet1!RawDataCols,$C254,BG$5)*$R254)</f>
        <v>0</v>
      </c>
      <c r="BH254" s="33">
        <f t="shared" si="87"/>
        <v>0</v>
      </c>
      <c r="BI254" s="33">
        <f t="shared" si="88"/>
        <v>0</v>
      </c>
      <c r="BJ254" s="33">
        <f t="shared" si="89"/>
        <v>0</v>
      </c>
      <c r="BK254" s="3">
        <f>IF(BK$3=0,0,INDEX(Sheet1!RawDataCols,$C254,BK$5)*$R254)</f>
        <v>0</v>
      </c>
      <c r="BL254" s="3">
        <f>IF(BL$3=0,0,INDEX(Sheet1!RawDataCols,$C254,BL$5)*$R254)</f>
        <v>0</v>
      </c>
      <c r="BM254" s="3">
        <f>IF(BM$3=0,0,INDEX(Sheet1!RawDataCols,$C254,BM$5)*$R254)</f>
        <v>1.33</v>
      </c>
      <c r="BN254" s="3">
        <f>IF(BN$3=0,0,INDEX(Sheet1!RawDataCols,$C254,BN$5)*$R254)</f>
        <v>0</v>
      </c>
      <c r="BO254" s="3">
        <f>IF(BO$3=0,0,INDEX(Sheet1!RawDataCols,$C254,BO$5)*$R254)</f>
        <v>0</v>
      </c>
      <c r="BP254" s="3">
        <f>IF(BP$3=0,0,INDEX(Sheet1!RawDataCols,$C254,BP$5)*$R254)</f>
        <v>0</v>
      </c>
      <c r="BQ254" s="3">
        <f t="shared" si="90"/>
        <v>0</v>
      </c>
      <c r="BR254" s="3">
        <f t="shared" si="91"/>
        <v>0</v>
      </c>
      <c r="BS254" s="3">
        <f t="shared" si="92"/>
        <v>0</v>
      </c>
      <c r="BT254" s="3">
        <f t="shared" si="93"/>
        <v>0</v>
      </c>
      <c r="BU254" s="3" t="str">
        <f>INDEX(Sheet1!$BS$2:$BS$1000,MATCH($A254,Sheet1!$A$2:$A$1000,0))</f>
        <v>11</v>
      </c>
      <c r="BV254" s="3">
        <f>INDEX(Sheet1!$BT$2:$BT$1000,MATCH($A254,Sheet1!$A$2:$A$1000,0))</f>
        <v>0</v>
      </c>
    </row>
    <row r="255" spans="1:74" x14ac:dyDescent="0.2">
      <c r="A255" s="248" t="s">
        <v>731</v>
      </c>
      <c r="B255" s="3">
        <f>MATCH($A255,Sheet1!ACCOUNTNO,0)</f>
        <v>144</v>
      </c>
      <c r="C255" s="3">
        <f t="shared" si="84"/>
        <v>144</v>
      </c>
      <c r="D255" s="3" t="str">
        <f>IF(D$3=0,0,INDEX(Sheet1!RawDataCols,$C255,D$5))</f>
        <v>28140G12</v>
      </c>
      <c r="E255" s="3" t="str">
        <f>IF(E$3=0,0,INDEX(Sheet1!RawDataCols,$C255,E$5))</f>
        <v xml:space="preserve">28140          </v>
      </c>
      <c r="F255" s="3" t="str">
        <f>IF(F$3=0,0,INDEX(Sheet1!RawDataCols,$C255,F$5))</f>
        <v xml:space="preserve">G12            </v>
      </c>
      <c r="G255" s="3" t="str">
        <f>IF(G$3=0,0,INDEX(Sheet1!RawDataCols,$C255,G$5))</f>
        <v xml:space="preserve">               </v>
      </c>
      <c r="H255" s="3" t="str">
        <f>IF(H$3=0,0,INDEX(Sheet1!RawDataCols,$C255,H$5))</f>
        <v xml:space="preserve">               </v>
      </c>
      <c r="I255" s="3" t="str">
        <f>IF(I$3=0,0,INDEX(Sheet1!RawDataCols,$C255,I$5))</f>
        <v xml:space="preserve">               </v>
      </c>
      <c r="J255" s="3" t="str">
        <f>IF(J$3=0,0,INDEX(Sheet1!RawDataCols,$C255,J$5))</f>
        <v xml:space="preserve">               </v>
      </c>
      <c r="K255" s="3" t="str">
        <f>IF(K$3=0,0,INDEX(Sheet1!RawDataCols,$C255,K$5))</f>
        <v xml:space="preserve">               </v>
      </c>
      <c r="L255" s="3" t="str">
        <f>IF(L$3=0,0,INDEX(Sheet1!RawDataCols,$C255,L$5))</f>
        <v xml:space="preserve">               </v>
      </c>
      <c r="M255" s="3" t="str">
        <f>IF(M$3=0,0,INDEX(Sheet1!RawDataCols,$C255,M$5))</f>
        <v xml:space="preserve">F012  </v>
      </c>
      <c r="N255" s="3" t="str">
        <f>IF(N$3=0,0,INDEX(Sheet1!RawDataCols,$C255,N$5))</f>
        <v>Amortisation - Website-TAR</v>
      </c>
      <c r="O255" s="3">
        <f>INDEX(Sheet1!RawDataCols,$C255,O$5)</f>
        <v>13</v>
      </c>
      <c r="P255" s="3" t="str">
        <f>INDEX(Sheet1!RawDataCols,$C255,P$5)</f>
        <v>Cost and Expenses</v>
      </c>
      <c r="Q255" s="3" t="str">
        <f>IF(Q$3=0,0,INDEX(Sheet1!RawDataCols,$C255,Q$5))</f>
        <v>I</v>
      </c>
      <c r="R255" s="3">
        <f t="shared" si="85"/>
        <v>1</v>
      </c>
      <c r="S255" s="3">
        <f t="shared" si="86"/>
        <v>-1</v>
      </c>
      <c r="T255" s="3">
        <f>IF(T$3=0,0,INDEX(Sheet1!RawDataCols,$C255,T$5)*$R255)</f>
        <v>0</v>
      </c>
      <c r="U255" s="3">
        <f>IF(U$3=0,0,INDEX(Sheet1!RawDataCols,$C255,U$5)*$R255)</f>
        <v>1844.17</v>
      </c>
      <c r="V255" s="3">
        <f>IF(V$3=0,0,INDEX(Sheet1!RawDataCols,$C255,V$5)*$R255)</f>
        <v>0</v>
      </c>
      <c r="W255" s="3">
        <f>IF(W$3=0,0,INDEX(Sheet1!RawDataCols,$C255,W$5)*$R255)</f>
        <v>260.42</v>
      </c>
      <c r="X255" s="3">
        <f>IF(X$3=0,0,INDEX(Sheet1!RawDataCols,$C255,X$5)*$R255)</f>
        <v>1844.17</v>
      </c>
      <c r="Y255" s="3">
        <f>IF(Y$3=0,0,INDEX(Sheet1!RawDataCols,$C255,Y$5)*$R255)</f>
        <v>0</v>
      </c>
      <c r="Z255" s="3">
        <f>IF(Z$3=0,0,INDEX(Sheet1!RawDataCols,$C255,Z$5)*$R255)</f>
        <v>659.17</v>
      </c>
      <c r="AA255" s="3">
        <f>IF(AA$3=0,0,INDEX(Sheet1!RawDataCols,$C255,AA$5)*$R255)</f>
        <v>1844.17</v>
      </c>
      <c r="AB255" s="3">
        <f>IF(AB$3=0,0,INDEX(Sheet1!RawDataCols,$C255,AB$5)*$R255)</f>
        <v>0</v>
      </c>
      <c r="AC255" s="3">
        <f>IF(AC$3=0,0,INDEX(Sheet1!RawDataCols,$C255,AC$5)*$R255)</f>
        <v>659.17</v>
      </c>
      <c r="AD255" s="3">
        <f>IF(AD$3=0,0,INDEX(Sheet1!RawDataCols,$C255,AD$5)*$R255)</f>
        <v>1844.17</v>
      </c>
      <c r="AE255" s="3">
        <f>IF(AE$3=0,0,INDEX(Sheet1!RawDataCols,$C255,AE$5)*$R255)</f>
        <v>0</v>
      </c>
      <c r="AF255" s="3">
        <f>IF(AF$3=0,0,INDEX(Sheet1!RawDataCols,$C255,AF$5)*$R255)</f>
        <v>659.17</v>
      </c>
      <c r="AG255" s="3">
        <f>IF(AG$3=0,0,INDEX(Sheet1!RawDataCols,$C255,AG$5)*$R255)</f>
        <v>1844.17</v>
      </c>
      <c r="AH255" s="3">
        <f>IF(AH$3=0,0,INDEX(Sheet1!RawDataCols,$C255,AH$5)*$R255)</f>
        <v>0</v>
      </c>
      <c r="AI255" s="3">
        <f>IF(AI$3=0,0,INDEX(Sheet1!RawDataCols,$C255,AI$5)*$R255)</f>
        <v>659.17</v>
      </c>
      <c r="AJ255" s="3">
        <f>IF(AJ$3=0,0,INDEX(Sheet1!RawDataCols,$C255,AJ$5)*$R255)</f>
        <v>1844.17</v>
      </c>
      <c r="AK255" s="3">
        <f>IF(AK$3=0,0,INDEX(Sheet1!RawDataCols,$C255,AK$5)*$R255)</f>
        <v>0</v>
      </c>
      <c r="AL255" s="3">
        <f>IF(AL$3=0,0,INDEX(Sheet1!RawDataCols,$C255,AL$5)*$R255)</f>
        <v>1057.92</v>
      </c>
      <c r="AM255" s="3">
        <f>IF(AM$3=0,0,INDEX(Sheet1!RawDataCols,$C255,AM$5)*$R255)</f>
        <v>1585.1</v>
      </c>
      <c r="AN255" s="3">
        <f>IF(AN$3=0,0,INDEX(Sheet1!RawDataCols,$C255,AN$5)*$R255)</f>
        <v>1585.1</v>
      </c>
      <c r="AO255" s="3">
        <f>IF(AO$3=0,0,INDEX(Sheet1!RawDataCols,$C255,AO$5)*$R255)</f>
        <v>1057.92</v>
      </c>
      <c r="AP255" s="3">
        <f>IF(AP$3=0,0,INDEX(Sheet1!RawDataCols,$C255,AP$5)*$R255)</f>
        <v>1585.1</v>
      </c>
      <c r="AQ255" s="3">
        <f>IF(AQ$3=0,0,INDEX(Sheet1!RawDataCols,$C255,AQ$5)*$R255)</f>
        <v>0</v>
      </c>
      <c r="AR255" s="3">
        <f>IF(AR$3=0,0,INDEX(Sheet1!RawDataCols,$C255,AR$5)*$R255)</f>
        <v>1057.92</v>
      </c>
      <c r="AS255" s="3">
        <f>IF(AS$3=0,0,INDEX(Sheet1!RawDataCols,$C255,AS$5)*$R255)</f>
        <v>1585.1</v>
      </c>
      <c r="AT255" s="3">
        <f>IF(AT$3=0,0,INDEX(Sheet1!RawDataCols,$C255,AT$5)*$R255)</f>
        <v>0</v>
      </c>
      <c r="AU255" s="3">
        <f>IF(AU$3=0,0,INDEX(Sheet1!RawDataCols,$C255,AU$5)*$R255)</f>
        <v>1057.92</v>
      </c>
      <c r="AV255" s="3">
        <f>IF(AV$3=0,0,INDEX(Sheet1!RawDataCols,$C255,AV$5)*$R255)</f>
        <v>21314.57</v>
      </c>
      <c r="AW255" s="3">
        <f>IF(AW$3=0,0,INDEX(Sheet1!RawDataCols,$C255,AW$5)*$R255)</f>
        <v>33132</v>
      </c>
      <c r="AX255" s="3">
        <f>IF(AX$3=0,0,INDEX(Sheet1!RawDataCols,$C255,AX$5)*$R255)</f>
        <v>1819.17</v>
      </c>
      <c r="AY255" s="3">
        <f>IF(AY$3=0,0,INDEX(Sheet1!RawDataCols,$C255,AY$5)*$R255)</f>
        <v>0</v>
      </c>
      <c r="AZ255" s="3">
        <f>IF(AZ$3=0,0,INDEX(Sheet1!RawDataCols,$C255,AZ$5)*$R255)</f>
        <v>0</v>
      </c>
      <c r="BA255" s="3">
        <f>IF(BA$3=0,0,INDEX(Sheet1!RawDataCols,$C255,BA$5)*$R255)</f>
        <v>1819.17</v>
      </c>
      <c r="BB255" s="3">
        <f>IF(BB$3=0,0,INDEX(Sheet1!RawDataCols,$C255,BB$5)*$R255)</f>
        <v>0</v>
      </c>
      <c r="BC255" s="3">
        <f>IF(BC$3=0,0,INDEX(Sheet1!RawDataCols,$C255,BC$5)*$R255)</f>
        <v>0</v>
      </c>
      <c r="BD255" s="3">
        <f>IF(BD$3=0,0,INDEX(Sheet1!RawDataCols,$C255,BD$5)*$R255)</f>
        <v>1844.17</v>
      </c>
      <c r="BE255" s="3">
        <f>IF(BE$3=0,0,INDEX(Sheet1!RawDataCols,$C255,BE$5)*$R255)</f>
        <v>0</v>
      </c>
      <c r="BF255" s="3">
        <f>IF(BF$3=0,0,INDEX(Sheet1!RawDataCols,$C255,BF$5)*$R255)</f>
        <v>0</v>
      </c>
      <c r="BG255" s="179">
        <f>IF(BG$3=0,0,INDEX(Sheet1!RawDataCols,$C255,BG$5)*$R255)</f>
        <v>1844.17</v>
      </c>
      <c r="BH255" s="33">
        <f t="shared" si="87"/>
        <v>37134.89</v>
      </c>
      <c r="BI255" s="33">
        <f t="shared" si="88"/>
        <v>34717.1</v>
      </c>
      <c r="BJ255" s="33">
        <f t="shared" si="89"/>
        <v>12611.29</v>
      </c>
      <c r="BK255" s="3">
        <f>IF(BK$3=0,0,INDEX(Sheet1!RawDataCols,$C255,BK$5)*$R255)</f>
        <v>2169.8187499999999</v>
      </c>
      <c r="BL255" s="3">
        <f>IF(BL$3=0,0,INDEX(Sheet1!RawDataCols,$C255,BL$5)*$R255)</f>
        <v>344.84625</v>
      </c>
      <c r="BM255" s="3">
        <f>IF(BM$3=0,0,INDEX(Sheet1!RawDataCols,$C255,BM$5)*$R255)</f>
        <v>0</v>
      </c>
      <c r="BN255" s="3">
        <f>IF(BN$3=0,0,INDEX(Sheet1!RawDataCols,$C255,BN$5)*$R255)</f>
        <v>0</v>
      </c>
      <c r="BO255" s="3">
        <f>IF(BO$3=0,0,INDEX(Sheet1!RawDataCols,$C255,BO$5)*$R255)</f>
        <v>0</v>
      </c>
      <c r="BP255" s="3">
        <f>IF(BP$3=0,0,INDEX(Sheet1!RawDataCols,$C255,BP$5)*$R255)</f>
        <v>1562.52</v>
      </c>
      <c r="BQ255" s="3">
        <f t="shared" si="90"/>
        <v>5532.51</v>
      </c>
      <c r="BR255" s="3">
        <f t="shared" si="91"/>
        <v>5532.51</v>
      </c>
      <c r="BS255" s="3">
        <f t="shared" si="92"/>
        <v>4755.2999999999993</v>
      </c>
      <c r="BT255" s="3">
        <f t="shared" si="93"/>
        <v>26069.87</v>
      </c>
      <c r="BU255" s="3" t="str">
        <f>INDEX(Sheet1!$BS$2:$BS$1000,MATCH($A255,Sheet1!$A$2:$A$1000,0))</f>
        <v>15</v>
      </c>
      <c r="BV255" s="3">
        <f>INDEX(Sheet1!$BT$2:$BT$1000,MATCH($A255,Sheet1!$A$2:$A$1000,0))</f>
        <v>26069.87</v>
      </c>
    </row>
    <row r="258" spans="1:74" x14ac:dyDescent="0.2">
      <c r="A258" s="248" t="s">
        <v>834</v>
      </c>
      <c r="B258" s="3">
        <f>MATCH($A258,Sheet1!ACCOUNTNO,0)</f>
        <v>11</v>
      </c>
      <c r="C258" s="3">
        <f t="shared" ref="C258:C262" si="94">IF(ISNA($B258),65000,$B258)</f>
        <v>11</v>
      </c>
      <c r="D258" s="3" t="str">
        <f>IF(D$3=0,0,INDEX(Sheet1!RawDataCols,$C258,D$5))</f>
        <v>10300D11</v>
      </c>
      <c r="E258" s="3" t="str">
        <f>IF(E$3=0,0,INDEX(Sheet1!RawDataCols,$C258,E$5))</f>
        <v xml:space="preserve">10300          </v>
      </c>
      <c r="F258" s="3" t="str">
        <f>IF(F$3=0,0,INDEX(Sheet1!RawDataCols,$C258,F$5))</f>
        <v xml:space="preserve">D11            </v>
      </c>
      <c r="G258" s="3" t="str">
        <f>IF(G$3=0,0,INDEX(Sheet1!RawDataCols,$C258,G$5))</f>
        <v xml:space="preserve">               </v>
      </c>
      <c r="H258" s="3" t="str">
        <f>IF(H$3=0,0,INDEX(Sheet1!RawDataCols,$C258,H$5))</f>
        <v xml:space="preserve">               </v>
      </c>
      <c r="I258" s="3" t="str">
        <f>IF(I$3=0,0,INDEX(Sheet1!RawDataCols,$C258,I$5))</f>
        <v xml:space="preserve">               </v>
      </c>
      <c r="J258" s="3" t="str">
        <f>IF(J$3=0,0,INDEX(Sheet1!RawDataCols,$C258,J$5))</f>
        <v xml:space="preserve">               </v>
      </c>
      <c r="K258" s="3" t="str">
        <f>IF(K$3=0,0,INDEX(Sheet1!RawDataCols,$C258,K$5))</f>
        <v xml:space="preserve">               </v>
      </c>
      <c r="L258" s="3" t="str">
        <f>IF(L$3=0,0,INDEX(Sheet1!RawDataCols,$C258,L$5))</f>
        <v xml:space="preserve">               </v>
      </c>
      <c r="M258" s="3" t="str">
        <f>IF(M$3=0,0,INDEX(Sheet1!RawDataCols,$C258,M$5))</f>
        <v xml:space="preserve">F012  </v>
      </c>
      <c r="N258" s="3" t="str">
        <f>IF(N$3=0,0,INDEX(Sheet1!RawDataCols,$C258,N$5))</f>
        <v>Revenue - Special Projects</v>
      </c>
      <c r="O258" s="3">
        <f>INDEX(Sheet1!RawDataCols,$C258,O$5)</f>
        <v>12</v>
      </c>
      <c r="P258" s="3" t="str">
        <f>INDEX(Sheet1!RawDataCols,$C258,P$5)</f>
        <v>Other Income</v>
      </c>
      <c r="Q258" s="3" t="str">
        <f>IF(Q$3=0,0,INDEX(Sheet1!RawDataCols,$C258,Q$5))</f>
        <v>I</v>
      </c>
      <c r="R258" s="3">
        <f>IF(OR(GL_Cat_Code=8,GL_Cat_Code=12,GL_Cat_Code=28,GL_Cat_Code=32,GL_Cat_Code=36,GL_Cat_Code=40),-1,1)</f>
        <v>-1</v>
      </c>
      <c r="S258" s="3">
        <f>IF(OR(GL_Cat_Code=8,GL_Cat_Code=12,GL_Cat_Code=28,GL_Cat_Code=32,GL_Cat_Code=36,GL_Cat_Code=40),1,-1)</f>
        <v>1</v>
      </c>
      <c r="T258" s="3">
        <f>IF(T$3=0,0,INDEX(Sheet1!RawDataCols,$C258,T$5)*$R258)</f>
        <v>0</v>
      </c>
      <c r="U258" s="3">
        <f>IF(U$3=0,0,INDEX(Sheet1!RawDataCols,$C258,U$5)*$R258)</f>
        <v>5500</v>
      </c>
      <c r="V258" s="3">
        <f>IF(V$3=0,0,INDEX(Sheet1!RawDataCols,$C258,V$5)*$R258)</f>
        <v>0</v>
      </c>
      <c r="W258" s="3">
        <f>IF(W$3=0,0,INDEX(Sheet1!RawDataCols,$C258,W$5)*$R258)</f>
        <v>0</v>
      </c>
      <c r="X258" s="3">
        <f>IF(X$3=0,0,INDEX(Sheet1!RawDataCols,$C258,X$5)*$R258)</f>
        <v>5500</v>
      </c>
      <c r="Y258" s="3">
        <f>IF(Y$3=0,0,INDEX(Sheet1!RawDataCols,$C258,Y$5)*$R258)</f>
        <v>0</v>
      </c>
      <c r="Z258" s="3">
        <f>IF(Z$3=0,0,INDEX(Sheet1!RawDataCols,$C258,Z$5)*$R258)</f>
        <v>0</v>
      </c>
      <c r="AA258" s="3">
        <f>IF(AA$3=0,0,INDEX(Sheet1!RawDataCols,$C258,AA$5)*$R258)</f>
        <v>0</v>
      </c>
      <c r="AB258" s="3">
        <f>IF(AB$3=0,0,INDEX(Sheet1!RawDataCols,$C258,AB$5)*$R258)</f>
        <v>0</v>
      </c>
      <c r="AC258" s="3">
        <f>IF(AC$3=0,0,INDEX(Sheet1!RawDataCols,$C258,AC$5)*$R258)</f>
        <v>0</v>
      </c>
      <c r="AD258" s="3">
        <f>IF(AD$3=0,0,INDEX(Sheet1!RawDataCols,$C258,AD$5)*$R258)</f>
        <v>0</v>
      </c>
      <c r="AE258" s="3">
        <f>IF(AE$3=0,0,INDEX(Sheet1!RawDataCols,$C258,AE$5)*$R258)</f>
        <v>0</v>
      </c>
      <c r="AF258" s="3">
        <f>IF(AF$3=0,0,INDEX(Sheet1!RawDataCols,$C258,AF$5)*$R258)</f>
        <v>0</v>
      </c>
      <c r="AG258" s="3">
        <f>IF(AG$3=0,0,INDEX(Sheet1!RawDataCols,$C258,AG$5)*$R258)</f>
        <v>0</v>
      </c>
      <c r="AH258" s="3">
        <f>IF(AH$3=0,0,INDEX(Sheet1!RawDataCols,$C258,AH$5)*$R258)</f>
        <v>0</v>
      </c>
      <c r="AI258" s="3">
        <f>IF(AI$3=0,0,INDEX(Sheet1!RawDataCols,$C258,AI$5)*$R258)</f>
        <v>0</v>
      </c>
      <c r="AJ258" s="3">
        <f>IF(AJ$3=0,0,INDEX(Sheet1!RawDataCols,$C258,AJ$5)*$R258)</f>
        <v>0</v>
      </c>
      <c r="AK258" s="3">
        <f>IF(AK$3=0,0,INDEX(Sheet1!RawDataCols,$C258,AK$5)*$R258)</f>
        <v>0</v>
      </c>
      <c r="AL258" s="3">
        <f>IF(AL$3=0,0,INDEX(Sheet1!RawDataCols,$C258,AL$5)*$R258)</f>
        <v>0</v>
      </c>
      <c r="AM258" s="3">
        <f>IF(AM$3=0,0,INDEX(Sheet1!RawDataCols,$C258,AM$5)*$R258)</f>
        <v>0</v>
      </c>
      <c r="AN258" s="3">
        <f>IF(AN$3=0,0,INDEX(Sheet1!RawDataCols,$C258,AN$5)*$R258)</f>
        <v>0</v>
      </c>
      <c r="AO258" s="3">
        <f>IF(AO$3=0,0,INDEX(Sheet1!RawDataCols,$C258,AO$5)*$R258)</f>
        <v>0</v>
      </c>
      <c r="AP258" s="3">
        <f>IF(AP$3=0,0,INDEX(Sheet1!RawDataCols,$C258,AP$5)*$R258)</f>
        <v>0</v>
      </c>
      <c r="AQ258" s="3">
        <f>IF(AQ$3=0,0,INDEX(Sheet1!RawDataCols,$C258,AQ$5)*$R258)</f>
        <v>0</v>
      </c>
      <c r="AR258" s="3">
        <f>IF(AR$3=0,0,INDEX(Sheet1!RawDataCols,$C258,AR$5)*$R258)</f>
        <v>0</v>
      </c>
      <c r="AS258" s="3">
        <f>IF(AS$3=0,0,INDEX(Sheet1!RawDataCols,$C258,AS$5)*$R258)</f>
        <v>34000</v>
      </c>
      <c r="AT258" s="3">
        <f>IF(AT$3=0,0,INDEX(Sheet1!RawDataCols,$C258,AT$5)*$R258)</f>
        <v>9687</v>
      </c>
      <c r="AU258" s="3">
        <f>IF(AU$3=0,0,INDEX(Sheet1!RawDataCols,$C258,AU$5)*$R258)</f>
        <v>22773</v>
      </c>
      <c r="AV258" s="3">
        <f>IF(AV$3=0,0,INDEX(Sheet1!RawDataCols,$C258,AV$5)*$R258)</f>
        <v>0</v>
      </c>
      <c r="AW258" s="3">
        <f>IF(AW$3=0,0,INDEX(Sheet1!RawDataCols,$C258,AW$5)*$R258)</f>
        <v>0</v>
      </c>
      <c r="AX258" s="3">
        <f>IF(AX$3=0,0,INDEX(Sheet1!RawDataCols,$C258,AX$5)*$R258)</f>
        <v>15937</v>
      </c>
      <c r="AY258" s="3">
        <f>IF(AY$3=0,0,INDEX(Sheet1!RawDataCols,$C258,AY$5)*$R258)</f>
        <v>0</v>
      </c>
      <c r="AZ258" s="3">
        <f>IF(AZ$3=0,0,INDEX(Sheet1!RawDataCols,$C258,AZ$5)*$R258)</f>
        <v>0</v>
      </c>
      <c r="BA258" s="3">
        <f>IF(BA$3=0,0,INDEX(Sheet1!RawDataCols,$C258,BA$5)*$R258)</f>
        <v>4375</v>
      </c>
      <c r="BB258" s="3">
        <f>IF(BB$3=0,0,INDEX(Sheet1!RawDataCols,$C258,BB$5)*$R258)</f>
        <v>0</v>
      </c>
      <c r="BC258" s="3">
        <f>IF(BC$3=0,0,INDEX(Sheet1!RawDataCols,$C258,BC$5)*$R258)</f>
        <v>0</v>
      </c>
      <c r="BD258" s="3">
        <f>IF(BD$3=0,0,INDEX(Sheet1!RawDataCols,$C258,BD$5)*$R258)</f>
        <v>4375</v>
      </c>
      <c r="BE258" s="3">
        <f>IF(BE$3=0,0,INDEX(Sheet1!RawDataCols,$C258,BE$5)*$R258)</f>
        <v>0</v>
      </c>
      <c r="BF258" s="3">
        <f>IF(BF$3=0,0,INDEX(Sheet1!RawDataCols,$C258,BF$5)*$R258)</f>
        <v>0</v>
      </c>
      <c r="BG258" s="179">
        <f>IF(BG$3=0,0,INDEX(Sheet1!RawDataCols,$C258,BG$5)*$R258)</f>
        <v>4375</v>
      </c>
      <c r="BH258" s="33">
        <f t="shared" ref="BH258:BH262" si="95">SUM(T258,U258,X258,AA258,AD258,AG258,AJ258,AM258,AP258,AS258,AV258,AY258,BB258)</f>
        <v>45000</v>
      </c>
      <c r="BI258" s="33">
        <f t="shared" ref="BI258:BI262" si="96">SUM(V258,Y258,AB258,AE258,AH258,AK258,AN258,AQ258,AT258,AW258,AZ258,BC258)</f>
        <v>9687</v>
      </c>
      <c r="BJ258" s="33">
        <f t="shared" ref="BJ258:BJ262" si="97">SUM(W258,Z258,AC258,AF258,AI258,AL258,AO258,AR258,AU258,AX258,BA258,BD258)+IF(Q258&lt;&gt;"I",BP258,0)</f>
        <v>47460</v>
      </c>
      <c r="BK258" s="3">
        <f>IF(BK$3=0,0,INDEX(Sheet1!RawDataCols,$C258,BK$5)*$R258)</f>
        <v>968.7</v>
      </c>
      <c r="BL258" s="3">
        <f>IF(BL$3=0,0,INDEX(Sheet1!RawDataCols,$C258,BL$5)*$R258)</f>
        <v>0</v>
      </c>
      <c r="BM258" s="3">
        <f>IF(BM$3=0,0,INDEX(Sheet1!RawDataCols,$C258,BM$5)*$R258)</f>
        <v>0</v>
      </c>
      <c r="BN258" s="3">
        <f>IF(BN$3=0,0,INDEX(Sheet1!RawDataCols,$C258,BN$5)*$R258)</f>
        <v>0</v>
      </c>
      <c r="BO258" s="3">
        <f>IF(BO$3=0,0,INDEX(Sheet1!RawDataCols,$C258,BO$5)*$R258)</f>
        <v>0</v>
      </c>
      <c r="BP258" s="3">
        <f>IF(BP$3=0,0,INDEX(Sheet1!RawDataCols,$C258,BP$5)*$R258)</f>
        <v>0</v>
      </c>
      <c r="BQ258" s="3">
        <f t="shared" ref="BQ258:BQ262" si="98">IF($Q258="I",SUM(U258,X258,AA258),SUM(T258,U258,X258,AA258))</f>
        <v>11000</v>
      </c>
      <c r="BR258" s="3">
        <f t="shared" ref="BR258:BR262" si="99">IF($Q258="I",SUM(AD258,AG258,AJ258),SUM(AD258,AG258,AJ258,BQ258))</f>
        <v>0</v>
      </c>
      <c r="BS258" s="3">
        <f t="shared" ref="BS258:BS262" si="100">IF($Q258="I",SUM(AM258,AP258,AS258),SUM(AM258,AP258,AS258,BR258))</f>
        <v>34000</v>
      </c>
      <c r="BT258" s="3">
        <f t="shared" ref="BT258:BT262" si="101">IF($I258="I",SUM(AV258,AY258,BB258),SUM(AV258,AY258,BB258,BS258))</f>
        <v>34000</v>
      </c>
      <c r="BU258" s="3" t="str">
        <f>INDEX(Sheet1!$BS$2:$BS$1000,MATCH($A258,Sheet1!$A$2:$A$1000,0))</f>
        <v>05</v>
      </c>
      <c r="BV258" s="3">
        <f>INDEX(Sheet1!$BT$2:$BT$1000,MATCH($A258,Sheet1!$A$2:$A$1000,0))</f>
        <v>-34000</v>
      </c>
    </row>
    <row r="259" spans="1:74" x14ac:dyDescent="0.2">
      <c r="A259" s="248" t="s">
        <v>836</v>
      </c>
      <c r="B259" s="3">
        <f>MATCH($A259,Sheet1!ACCOUNTNO,0)</f>
        <v>62</v>
      </c>
      <c r="C259" s="3">
        <f t="shared" si="94"/>
        <v>62</v>
      </c>
      <c r="D259" s="3" t="str">
        <f>IF(D$3=0,0,INDEX(Sheet1!RawDataCols,$C259,D$5))</f>
        <v>14220D11</v>
      </c>
      <c r="E259" s="3" t="str">
        <f>IF(E$3=0,0,INDEX(Sheet1!RawDataCols,$C259,E$5))</f>
        <v xml:space="preserve">14220          </v>
      </c>
      <c r="F259" s="3" t="str">
        <f>IF(F$3=0,0,INDEX(Sheet1!RawDataCols,$C259,F$5))</f>
        <v xml:space="preserve">D11            </v>
      </c>
      <c r="G259" s="3" t="str">
        <f>IF(G$3=0,0,INDEX(Sheet1!RawDataCols,$C259,G$5))</f>
        <v xml:space="preserve">               </v>
      </c>
      <c r="H259" s="3" t="str">
        <f>IF(H$3=0,0,INDEX(Sheet1!RawDataCols,$C259,H$5))</f>
        <v xml:space="preserve">               </v>
      </c>
      <c r="I259" s="3" t="str">
        <f>IF(I$3=0,0,INDEX(Sheet1!RawDataCols,$C259,I$5))</f>
        <v xml:space="preserve">               </v>
      </c>
      <c r="J259" s="3" t="str">
        <f>IF(J$3=0,0,INDEX(Sheet1!RawDataCols,$C259,J$5))</f>
        <v xml:space="preserve">               </v>
      </c>
      <c r="K259" s="3" t="str">
        <f>IF(K$3=0,0,INDEX(Sheet1!RawDataCols,$C259,K$5))</f>
        <v xml:space="preserve">               </v>
      </c>
      <c r="L259" s="3" t="str">
        <f>IF(L$3=0,0,INDEX(Sheet1!RawDataCols,$C259,L$5))</f>
        <v xml:space="preserve">               </v>
      </c>
      <c r="M259" s="3" t="str">
        <f>IF(M$3=0,0,INDEX(Sheet1!RawDataCols,$C259,M$5))</f>
        <v xml:space="preserve">F012  </v>
      </c>
      <c r="N259" s="3" t="str">
        <f>IF(N$3=0,0,INDEX(Sheet1!RawDataCols,$C259,N$5))</f>
        <v>Layout/Proof/Production-Special Project</v>
      </c>
      <c r="O259" s="3">
        <f>INDEX(Sheet1!RawDataCols,$C259,O$5)</f>
        <v>9</v>
      </c>
      <c r="P259" s="3" t="str">
        <f>INDEX(Sheet1!RawDataCols,$C259,P$5)</f>
        <v>Cost of Sales</v>
      </c>
      <c r="Q259" s="3" t="str">
        <f>IF(Q$3=0,0,INDEX(Sheet1!RawDataCols,$C259,Q$5))</f>
        <v>I</v>
      </c>
      <c r="R259" s="3">
        <f>IF(OR(GL_Cat_Code=8,GL_Cat_Code=12,GL_Cat_Code=28,GL_Cat_Code=32,GL_Cat_Code=36,GL_Cat_Code=40),-1,1)</f>
        <v>1</v>
      </c>
      <c r="S259" s="3">
        <f>IF(OR(GL_Cat_Code=8,GL_Cat_Code=12,GL_Cat_Code=28,GL_Cat_Code=32,GL_Cat_Code=36,GL_Cat_Code=40),1,-1)</f>
        <v>-1</v>
      </c>
      <c r="T259" s="3">
        <f>IF(T$3=0,0,INDEX(Sheet1!RawDataCols,$C259,T$5)*$R259)</f>
        <v>0</v>
      </c>
      <c r="U259" s="3">
        <f>IF(U$3=0,0,INDEX(Sheet1!RawDataCols,$C259,U$5)*$R259)</f>
        <v>0</v>
      </c>
      <c r="V259" s="3">
        <f>IF(V$3=0,0,INDEX(Sheet1!RawDataCols,$C259,V$5)*$R259)</f>
        <v>0</v>
      </c>
      <c r="W259" s="3">
        <f>IF(W$3=0,0,INDEX(Sheet1!RawDataCols,$C259,W$5)*$R259)</f>
        <v>0</v>
      </c>
      <c r="X259" s="3">
        <f>IF(X$3=0,0,INDEX(Sheet1!RawDataCols,$C259,X$5)*$R259)</f>
        <v>0</v>
      </c>
      <c r="Y259" s="3">
        <f>IF(Y$3=0,0,INDEX(Sheet1!RawDataCols,$C259,Y$5)*$R259)</f>
        <v>0</v>
      </c>
      <c r="Z259" s="3">
        <f>IF(Z$3=0,0,INDEX(Sheet1!RawDataCols,$C259,Z$5)*$R259)</f>
        <v>0</v>
      </c>
      <c r="AA259" s="3">
        <f>IF(AA$3=0,0,INDEX(Sheet1!RawDataCols,$C259,AA$5)*$R259)</f>
        <v>0</v>
      </c>
      <c r="AB259" s="3">
        <f>IF(AB$3=0,0,INDEX(Sheet1!RawDataCols,$C259,AB$5)*$R259)</f>
        <v>0</v>
      </c>
      <c r="AC259" s="3">
        <f>IF(AC$3=0,0,INDEX(Sheet1!RawDataCols,$C259,AC$5)*$R259)</f>
        <v>0</v>
      </c>
      <c r="AD259" s="3">
        <f>IF(AD$3=0,0,INDEX(Sheet1!RawDataCols,$C259,AD$5)*$R259)</f>
        <v>0</v>
      </c>
      <c r="AE259" s="3">
        <f>IF(AE$3=0,0,INDEX(Sheet1!RawDataCols,$C259,AE$5)*$R259)</f>
        <v>0</v>
      </c>
      <c r="AF259" s="3">
        <f>IF(AF$3=0,0,INDEX(Sheet1!RawDataCols,$C259,AF$5)*$R259)</f>
        <v>0</v>
      </c>
      <c r="AG259" s="3">
        <f>IF(AG$3=0,0,INDEX(Sheet1!RawDataCols,$C259,AG$5)*$R259)</f>
        <v>0</v>
      </c>
      <c r="AH259" s="3">
        <f>IF(AH$3=0,0,INDEX(Sheet1!RawDataCols,$C259,AH$5)*$R259)</f>
        <v>0</v>
      </c>
      <c r="AI259" s="3">
        <f>IF(AI$3=0,0,INDEX(Sheet1!RawDataCols,$C259,AI$5)*$R259)</f>
        <v>0</v>
      </c>
      <c r="AJ259" s="3">
        <f>IF(AJ$3=0,0,INDEX(Sheet1!RawDataCols,$C259,AJ$5)*$R259)</f>
        <v>0</v>
      </c>
      <c r="AK259" s="3">
        <f>IF(AK$3=0,0,INDEX(Sheet1!RawDataCols,$C259,AK$5)*$R259)</f>
        <v>0</v>
      </c>
      <c r="AL259" s="3">
        <f>IF(AL$3=0,0,INDEX(Sheet1!RawDataCols,$C259,AL$5)*$R259)</f>
        <v>0</v>
      </c>
      <c r="AM259" s="3">
        <f>IF(AM$3=0,0,INDEX(Sheet1!RawDataCols,$C259,AM$5)*$R259)</f>
        <v>0</v>
      </c>
      <c r="AN259" s="3">
        <f>IF(AN$3=0,0,INDEX(Sheet1!RawDataCols,$C259,AN$5)*$R259)</f>
        <v>0</v>
      </c>
      <c r="AO259" s="3">
        <f>IF(AO$3=0,0,INDEX(Sheet1!RawDataCols,$C259,AO$5)*$R259)</f>
        <v>0</v>
      </c>
      <c r="AP259" s="3">
        <f>IF(AP$3=0,0,INDEX(Sheet1!RawDataCols,$C259,AP$5)*$R259)</f>
        <v>0</v>
      </c>
      <c r="AQ259" s="3">
        <f>IF(AQ$3=0,0,INDEX(Sheet1!RawDataCols,$C259,AQ$5)*$R259)</f>
        <v>0</v>
      </c>
      <c r="AR259" s="3">
        <f>IF(AR$3=0,0,INDEX(Sheet1!RawDataCols,$C259,AR$5)*$R259)</f>
        <v>0</v>
      </c>
      <c r="AS259" s="3">
        <f>IF(AS$3=0,0,INDEX(Sheet1!RawDataCols,$C259,AS$5)*$R259)</f>
        <v>9400</v>
      </c>
      <c r="AT259" s="3">
        <f>IF(AT$3=0,0,INDEX(Sheet1!RawDataCols,$C259,AT$5)*$R259)</f>
        <v>0</v>
      </c>
      <c r="AU259" s="3">
        <f>IF(AU$3=0,0,INDEX(Sheet1!RawDataCols,$C259,AU$5)*$R259)</f>
        <v>1575</v>
      </c>
      <c r="AV259" s="3">
        <f>IF(AV$3=0,0,INDEX(Sheet1!RawDataCols,$C259,AV$5)*$R259)</f>
        <v>900</v>
      </c>
      <c r="AW259" s="3">
        <f>IF(AW$3=0,0,INDEX(Sheet1!RawDataCols,$C259,AW$5)*$R259)</f>
        <v>0</v>
      </c>
      <c r="AX259" s="3">
        <f>IF(AX$3=0,0,INDEX(Sheet1!RawDataCols,$C259,AX$5)*$R259)</f>
        <v>-1575</v>
      </c>
      <c r="AY259" s="3">
        <f>IF(AY$3=0,0,INDEX(Sheet1!RawDataCols,$C259,AY$5)*$R259)</f>
        <v>0</v>
      </c>
      <c r="AZ259" s="3">
        <f>IF(AZ$3=0,0,INDEX(Sheet1!RawDataCols,$C259,AZ$5)*$R259)</f>
        <v>0</v>
      </c>
      <c r="BA259" s="3">
        <f>IF(BA$3=0,0,INDEX(Sheet1!RawDataCols,$C259,BA$5)*$R259)</f>
        <v>2100</v>
      </c>
      <c r="BB259" s="3">
        <f>IF(BB$3=0,0,INDEX(Sheet1!RawDataCols,$C259,BB$5)*$R259)</f>
        <v>0</v>
      </c>
      <c r="BC259" s="3">
        <f>IF(BC$3=0,0,INDEX(Sheet1!RawDataCols,$C259,BC$5)*$R259)</f>
        <v>0</v>
      </c>
      <c r="BD259" s="3">
        <f>IF(BD$3=0,0,INDEX(Sheet1!RawDataCols,$C259,BD$5)*$R259)</f>
        <v>0</v>
      </c>
      <c r="BE259" s="3">
        <f>IF(BE$3=0,0,INDEX(Sheet1!RawDataCols,$C259,BE$5)*$R259)</f>
        <v>0</v>
      </c>
      <c r="BF259" s="3">
        <f>IF(BF$3=0,0,INDEX(Sheet1!RawDataCols,$C259,BF$5)*$R259)</f>
        <v>0</v>
      </c>
      <c r="BG259" s="179">
        <f>IF(BG$3=0,0,INDEX(Sheet1!RawDataCols,$C259,BG$5)*$R259)</f>
        <v>0</v>
      </c>
      <c r="BH259" s="33">
        <f t="shared" si="95"/>
        <v>10300</v>
      </c>
      <c r="BI259" s="33">
        <f t="shared" si="96"/>
        <v>0</v>
      </c>
      <c r="BJ259" s="33">
        <f t="shared" si="97"/>
        <v>2100</v>
      </c>
      <c r="BK259" s="3">
        <f>IF(BK$3=0,0,INDEX(Sheet1!RawDataCols,$C259,BK$5)*$R259)</f>
        <v>0</v>
      </c>
      <c r="BL259" s="3">
        <f>IF(BL$3=0,0,INDEX(Sheet1!RawDataCols,$C259,BL$5)*$R259)</f>
        <v>0</v>
      </c>
      <c r="BM259" s="3">
        <f>IF(BM$3=0,0,INDEX(Sheet1!RawDataCols,$C259,BM$5)*$R259)</f>
        <v>0</v>
      </c>
      <c r="BN259" s="3">
        <f>IF(BN$3=0,0,INDEX(Sheet1!RawDataCols,$C259,BN$5)*$R259)</f>
        <v>0</v>
      </c>
      <c r="BO259" s="3">
        <f>IF(BO$3=0,0,INDEX(Sheet1!RawDataCols,$C259,BO$5)*$R259)</f>
        <v>0</v>
      </c>
      <c r="BP259" s="3">
        <f>IF(BP$3=0,0,INDEX(Sheet1!RawDataCols,$C259,BP$5)*$R259)</f>
        <v>0</v>
      </c>
      <c r="BQ259" s="3">
        <f t="shared" si="98"/>
        <v>0</v>
      </c>
      <c r="BR259" s="3">
        <f t="shared" si="99"/>
        <v>0</v>
      </c>
      <c r="BS259" s="3">
        <f t="shared" si="100"/>
        <v>9400</v>
      </c>
      <c r="BT259" s="3">
        <f t="shared" si="101"/>
        <v>10300</v>
      </c>
      <c r="BU259" s="3" t="str">
        <f>INDEX(Sheet1!$BS$2:$BS$1000,MATCH($A259,Sheet1!$A$2:$A$1000,0))</f>
        <v>04</v>
      </c>
      <c r="BV259" s="3">
        <f>INDEX(Sheet1!$BT$2:$BT$1000,MATCH($A259,Sheet1!$A$2:$A$1000,0))</f>
        <v>10300</v>
      </c>
    </row>
    <row r="260" spans="1:74" x14ac:dyDescent="0.2">
      <c r="A260" s="248" t="s">
        <v>838</v>
      </c>
      <c r="B260" s="3">
        <f>MATCH($A260,Sheet1!ACCOUNTNO,0)</f>
        <v>80</v>
      </c>
      <c r="C260" s="3">
        <f t="shared" si="94"/>
        <v>80</v>
      </c>
      <c r="D260" s="3" t="str">
        <f>IF(D$3=0,0,INDEX(Sheet1!RawDataCols,$C260,D$5))</f>
        <v>14270D11</v>
      </c>
      <c r="E260" s="3" t="str">
        <f>IF(E$3=0,0,INDEX(Sheet1!RawDataCols,$C260,E$5))</f>
        <v xml:space="preserve">14270          </v>
      </c>
      <c r="F260" s="3" t="str">
        <f>IF(F$3=0,0,INDEX(Sheet1!RawDataCols,$C260,F$5))</f>
        <v xml:space="preserve">D11            </v>
      </c>
      <c r="G260" s="3" t="str">
        <f>IF(G$3=0,0,INDEX(Sheet1!RawDataCols,$C260,G$5))</f>
        <v xml:space="preserve">               </v>
      </c>
      <c r="H260" s="3" t="str">
        <f>IF(H$3=0,0,INDEX(Sheet1!RawDataCols,$C260,H$5))</f>
        <v xml:space="preserve">               </v>
      </c>
      <c r="I260" s="3" t="str">
        <f>IF(I$3=0,0,INDEX(Sheet1!RawDataCols,$C260,I$5))</f>
        <v xml:space="preserve">               </v>
      </c>
      <c r="J260" s="3" t="str">
        <f>IF(J$3=0,0,INDEX(Sheet1!RawDataCols,$C260,J$5))</f>
        <v xml:space="preserve">               </v>
      </c>
      <c r="K260" s="3" t="str">
        <f>IF(K$3=0,0,INDEX(Sheet1!RawDataCols,$C260,K$5))</f>
        <v xml:space="preserve">               </v>
      </c>
      <c r="L260" s="3" t="str">
        <f>IF(L$3=0,0,INDEX(Sheet1!RawDataCols,$C260,L$5))</f>
        <v xml:space="preserve">               </v>
      </c>
      <c r="M260" s="3" t="str">
        <f>IF(M$3=0,0,INDEX(Sheet1!RawDataCols,$C260,M$5))</f>
        <v xml:space="preserve">F012  </v>
      </c>
      <c r="N260" s="3" t="str">
        <f>IF(N$3=0,0,INDEX(Sheet1!RawDataCols,$C260,N$5))</f>
        <v>Graphic Design Works - Special Projects</v>
      </c>
      <c r="O260" s="3">
        <f>INDEX(Sheet1!RawDataCols,$C260,O$5)</f>
        <v>9</v>
      </c>
      <c r="P260" s="3" t="str">
        <f>INDEX(Sheet1!RawDataCols,$C260,P$5)</f>
        <v>Cost of Sales</v>
      </c>
      <c r="Q260" s="3" t="str">
        <f>IF(Q$3=0,0,INDEX(Sheet1!RawDataCols,$C260,Q$5))</f>
        <v>I</v>
      </c>
      <c r="R260" s="3">
        <f>IF(OR(GL_Cat_Code=8,GL_Cat_Code=12,GL_Cat_Code=28,GL_Cat_Code=32,GL_Cat_Code=36,GL_Cat_Code=40),-1,1)</f>
        <v>1</v>
      </c>
      <c r="S260" s="3">
        <f>IF(OR(GL_Cat_Code=8,GL_Cat_Code=12,GL_Cat_Code=28,GL_Cat_Code=32,GL_Cat_Code=36,GL_Cat_Code=40),1,-1)</f>
        <v>-1</v>
      </c>
      <c r="T260" s="3">
        <f>IF(T$3=0,0,INDEX(Sheet1!RawDataCols,$C260,T$5)*$R260)</f>
        <v>0</v>
      </c>
      <c r="U260" s="3">
        <f>IF(U$3=0,0,INDEX(Sheet1!RawDataCols,$C260,U$5)*$R260)</f>
        <v>0</v>
      </c>
      <c r="V260" s="3">
        <f>IF(V$3=0,0,INDEX(Sheet1!RawDataCols,$C260,V$5)*$R260)</f>
        <v>0</v>
      </c>
      <c r="W260" s="3">
        <f>IF(W$3=0,0,INDEX(Sheet1!RawDataCols,$C260,W$5)*$R260)</f>
        <v>0</v>
      </c>
      <c r="X260" s="3">
        <f>IF(X$3=0,0,INDEX(Sheet1!RawDataCols,$C260,X$5)*$R260)</f>
        <v>3150</v>
      </c>
      <c r="Y260" s="3">
        <f>IF(Y$3=0,0,INDEX(Sheet1!RawDataCols,$C260,Y$5)*$R260)</f>
        <v>0</v>
      </c>
      <c r="Z260" s="3">
        <f>IF(Z$3=0,0,INDEX(Sheet1!RawDataCols,$C260,Z$5)*$R260)</f>
        <v>0</v>
      </c>
      <c r="AA260" s="3">
        <f>IF(AA$3=0,0,INDEX(Sheet1!RawDataCols,$C260,AA$5)*$R260)</f>
        <v>0</v>
      </c>
      <c r="AB260" s="3">
        <f>IF(AB$3=0,0,INDEX(Sheet1!RawDataCols,$C260,AB$5)*$R260)</f>
        <v>0</v>
      </c>
      <c r="AC260" s="3">
        <f>IF(AC$3=0,0,INDEX(Sheet1!RawDataCols,$C260,AC$5)*$R260)</f>
        <v>0</v>
      </c>
      <c r="AD260" s="3">
        <f>IF(AD$3=0,0,INDEX(Sheet1!RawDataCols,$C260,AD$5)*$R260)</f>
        <v>0</v>
      </c>
      <c r="AE260" s="3">
        <f>IF(AE$3=0,0,INDEX(Sheet1!RawDataCols,$C260,AE$5)*$R260)</f>
        <v>0</v>
      </c>
      <c r="AF260" s="3">
        <f>IF(AF$3=0,0,INDEX(Sheet1!RawDataCols,$C260,AF$5)*$R260)</f>
        <v>0</v>
      </c>
      <c r="AG260" s="3">
        <f>IF(AG$3=0,0,INDEX(Sheet1!RawDataCols,$C260,AG$5)*$R260)</f>
        <v>0</v>
      </c>
      <c r="AH260" s="3">
        <f>IF(AH$3=0,0,INDEX(Sheet1!RawDataCols,$C260,AH$5)*$R260)</f>
        <v>0</v>
      </c>
      <c r="AI260" s="3">
        <f>IF(AI$3=0,0,INDEX(Sheet1!RawDataCols,$C260,AI$5)*$R260)</f>
        <v>0</v>
      </c>
      <c r="AJ260" s="3">
        <f>IF(AJ$3=0,0,INDEX(Sheet1!RawDataCols,$C260,AJ$5)*$R260)</f>
        <v>0</v>
      </c>
      <c r="AK260" s="3">
        <f>IF(AK$3=0,0,INDEX(Sheet1!RawDataCols,$C260,AK$5)*$R260)</f>
        <v>0</v>
      </c>
      <c r="AL260" s="3">
        <f>IF(AL$3=0,0,INDEX(Sheet1!RawDataCols,$C260,AL$5)*$R260)</f>
        <v>0</v>
      </c>
      <c r="AM260" s="3">
        <f>IF(AM$3=0,0,INDEX(Sheet1!RawDataCols,$C260,AM$5)*$R260)</f>
        <v>0</v>
      </c>
      <c r="AN260" s="3">
        <f>IF(AN$3=0,0,INDEX(Sheet1!RawDataCols,$C260,AN$5)*$R260)</f>
        <v>0</v>
      </c>
      <c r="AO260" s="3">
        <f>IF(AO$3=0,0,INDEX(Sheet1!RawDataCols,$C260,AO$5)*$R260)</f>
        <v>0</v>
      </c>
      <c r="AP260" s="3">
        <f>IF(AP$3=0,0,INDEX(Sheet1!RawDataCols,$C260,AP$5)*$R260)</f>
        <v>0</v>
      </c>
      <c r="AQ260" s="3">
        <f>IF(AQ$3=0,0,INDEX(Sheet1!RawDataCols,$C260,AQ$5)*$R260)</f>
        <v>0</v>
      </c>
      <c r="AR260" s="3">
        <f>IF(AR$3=0,0,INDEX(Sheet1!RawDataCols,$C260,AR$5)*$R260)</f>
        <v>0</v>
      </c>
      <c r="AS260" s="3">
        <f>IF(AS$3=0,0,INDEX(Sheet1!RawDataCols,$C260,AS$5)*$R260)</f>
        <v>0</v>
      </c>
      <c r="AT260" s="3">
        <f>IF(AT$3=0,0,INDEX(Sheet1!RawDataCols,$C260,AT$5)*$R260)</f>
        <v>0</v>
      </c>
      <c r="AU260" s="3">
        <f>IF(AU$3=0,0,INDEX(Sheet1!RawDataCols,$C260,AU$5)*$R260)</f>
        <v>262.5</v>
      </c>
      <c r="AV260" s="3">
        <f>IF(AV$3=0,0,INDEX(Sheet1!RawDataCols,$C260,AV$5)*$R260)</f>
        <v>0</v>
      </c>
      <c r="AW260" s="3">
        <f>IF(AW$3=0,0,INDEX(Sheet1!RawDataCols,$C260,AW$5)*$R260)</f>
        <v>0</v>
      </c>
      <c r="AX260" s="3">
        <f>IF(AX$3=0,0,INDEX(Sheet1!RawDataCols,$C260,AX$5)*$R260)</f>
        <v>3675</v>
      </c>
      <c r="AY260" s="3">
        <f>IF(AY$3=0,0,INDEX(Sheet1!RawDataCols,$C260,AY$5)*$R260)</f>
        <v>0</v>
      </c>
      <c r="AZ260" s="3">
        <f>IF(AZ$3=0,0,INDEX(Sheet1!RawDataCols,$C260,AZ$5)*$R260)</f>
        <v>0</v>
      </c>
      <c r="BA260" s="3">
        <f>IF(BA$3=0,0,INDEX(Sheet1!RawDataCols,$C260,BA$5)*$R260)</f>
        <v>1575</v>
      </c>
      <c r="BB260" s="3">
        <f>IF(BB$3=0,0,INDEX(Sheet1!RawDataCols,$C260,BB$5)*$R260)</f>
        <v>0</v>
      </c>
      <c r="BC260" s="3">
        <f>IF(BC$3=0,0,INDEX(Sheet1!RawDataCols,$C260,BC$5)*$R260)</f>
        <v>0</v>
      </c>
      <c r="BD260" s="3">
        <f>IF(BD$3=0,0,INDEX(Sheet1!RawDataCols,$C260,BD$5)*$R260)</f>
        <v>0</v>
      </c>
      <c r="BE260" s="3">
        <f>IF(BE$3=0,0,INDEX(Sheet1!RawDataCols,$C260,BE$5)*$R260)</f>
        <v>0</v>
      </c>
      <c r="BF260" s="3">
        <f>IF(BF$3=0,0,INDEX(Sheet1!RawDataCols,$C260,BF$5)*$R260)</f>
        <v>0</v>
      </c>
      <c r="BG260" s="179">
        <f>IF(BG$3=0,0,INDEX(Sheet1!RawDataCols,$C260,BG$5)*$R260)</f>
        <v>0</v>
      </c>
      <c r="BH260" s="33">
        <f t="shared" si="95"/>
        <v>3150</v>
      </c>
      <c r="BI260" s="33">
        <f t="shared" si="96"/>
        <v>0</v>
      </c>
      <c r="BJ260" s="33">
        <f t="shared" si="97"/>
        <v>5512.5</v>
      </c>
      <c r="BK260" s="3">
        <f>IF(BK$3=0,0,INDEX(Sheet1!RawDataCols,$C260,BK$5)*$R260)</f>
        <v>0</v>
      </c>
      <c r="BL260" s="3">
        <f>IF(BL$3=0,0,INDEX(Sheet1!RawDataCols,$C260,BL$5)*$R260)</f>
        <v>0</v>
      </c>
      <c r="BM260" s="3">
        <f>IF(BM$3=0,0,INDEX(Sheet1!RawDataCols,$C260,BM$5)*$R260)</f>
        <v>0</v>
      </c>
      <c r="BN260" s="3">
        <f>IF(BN$3=0,0,INDEX(Sheet1!RawDataCols,$C260,BN$5)*$R260)</f>
        <v>0</v>
      </c>
      <c r="BO260" s="3">
        <f>IF(BO$3=0,0,INDEX(Sheet1!RawDataCols,$C260,BO$5)*$R260)</f>
        <v>0</v>
      </c>
      <c r="BP260" s="3">
        <f>IF(BP$3=0,0,INDEX(Sheet1!RawDataCols,$C260,BP$5)*$R260)</f>
        <v>0</v>
      </c>
      <c r="BQ260" s="3">
        <f t="shared" si="98"/>
        <v>3150</v>
      </c>
      <c r="BR260" s="3">
        <f t="shared" si="99"/>
        <v>0</v>
      </c>
      <c r="BS260" s="3">
        <f t="shared" si="100"/>
        <v>0</v>
      </c>
      <c r="BT260" s="3">
        <f t="shared" si="101"/>
        <v>0</v>
      </c>
      <c r="BU260" s="3" t="str">
        <f>INDEX(Sheet1!$BS$2:$BS$1000,MATCH($A260,Sheet1!$A$2:$A$1000,0))</f>
        <v>04</v>
      </c>
      <c r="BV260" s="3">
        <f>INDEX(Sheet1!$BT$2:$BT$1000,MATCH($A260,Sheet1!$A$2:$A$1000,0))</f>
        <v>0</v>
      </c>
    </row>
    <row r="261" spans="1:74" x14ac:dyDescent="0.2">
      <c r="A261" s="248" t="s">
        <v>833</v>
      </c>
      <c r="B261" s="3">
        <f>MATCH($A261,Sheet1!ACCOUNTNO,0)</f>
        <v>82</v>
      </c>
      <c r="C261" s="3">
        <f t="shared" si="94"/>
        <v>82</v>
      </c>
      <c r="D261" s="3" t="str">
        <f>IF(D$3=0,0,INDEX(Sheet1!RawDataCols,$C261,D$5))</f>
        <v>14280D04</v>
      </c>
      <c r="E261" s="3" t="str">
        <f>IF(E$3=0,0,INDEX(Sheet1!RawDataCols,$C261,E$5))</f>
        <v xml:space="preserve">14280          </v>
      </c>
      <c r="F261" s="3" t="str">
        <f>IF(F$3=0,0,INDEX(Sheet1!RawDataCols,$C261,F$5))</f>
        <v xml:space="preserve">D04            </v>
      </c>
      <c r="G261" s="3" t="str">
        <f>IF(G$3=0,0,INDEX(Sheet1!RawDataCols,$C261,G$5))</f>
        <v xml:space="preserve">               </v>
      </c>
      <c r="H261" s="3" t="str">
        <f>IF(H$3=0,0,INDEX(Sheet1!RawDataCols,$C261,H$5))</f>
        <v xml:space="preserve">               </v>
      </c>
      <c r="I261" s="3" t="str">
        <f>IF(I$3=0,0,INDEX(Sheet1!RawDataCols,$C261,I$5))</f>
        <v xml:space="preserve">               </v>
      </c>
      <c r="J261" s="3" t="str">
        <f>IF(J$3=0,0,INDEX(Sheet1!RawDataCols,$C261,J$5))</f>
        <v xml:space="preserve">               </v>
      </c>
      <c r="K261" s="3" t="str">
        <f>IF(K$3=0,0,INDEX(Sheet1!RawDataCols,$C261,K$5))</f>
        <v xml:space="preserve">               </v>
      </c>
      <c r="L261" s="3" t="str">
        <f>IF(L$3=0,0,INDEX(Sheet1!RawDataCols,$C261,L$5))</f>
        <v xml:space="preserve">               </v>
      </c>
      <c r="M261" s="3" t="str">
        <f>IF(M$3=0,0,INDEX(Sheet1!RawDataCols,$C261,M$5))</f>
        <v xml:space="preserve">F012  </v>
      </c>
      <c r="N261" s="3" t="str">
        <f>IF(N$3=0,0,INDEX(Sheet1!RawDataCols,$C261,N$5))</f>
        <v>Incidental - Form Magazine</v>
      </c>
      <c r="O261" s="3">
        <f>INDEX(Sheet1!RawDataCols,$C261,O$5)</f>
        <v>9</v>
      </c>
      <c r="P261" s="3" t="str">
        <f>INDEX(Sheet1!RawDataCols,$C261,P$5)</f>
        <v>Cost of Sales</v>
      </c>
      <c r="Q261" s="3" t="str">
        <f>IF(Q$3=0,0,INDEX(Sheet1!RawDataCols,$C261,Q$5))</f>
        <v>I</v>
      </c>
      <c r="R261" s="3">
        <f>IF(OR(GL_Cat_Code=8,GL_Cat_Code=12,GL_Cat_Code=28,GL_Cat_Code=32,GL_Cat_Code=36,GL_Cat_Code=40),-1,1)</f>
        <v>1</v>
      </c>
      <c r="S261" s="3">
        <f>IF(OR(GL_Cat_Code=8,GL_Cat_Code=12,GL_Cat_Code=28,GL_Cat_Code=32,GL_Cat_Code=36,GL_Cat_Code=40),1,-1)</f>
        <v>-1</v>
      </c>
      <c r="T261" s="3">
        <f>IF(T$3=0,0,INDEX(Sheet1!RawDataCols,$C261,T$5)*$R261)</f>
        <v>0</v>
      </c>
      <c r="U261" s="3">
        <f>IF(U$3=0,0,INDEX(Sheet1!RawDataCols,$C261,U$5)*$R261)</f>
        <v>0</v>
      </c>
      <c r="V261" s="3">
        <f>IF(V$3=0,0,INDEX(Sheet1!RawDataCols,$C261,V$5)*$R261)</f>
        <v>0</v>
      </c>
      <c r="W261" s="3">
        <f>IF(W$3=0,0,INDEX(Sheet1!RawDataCols,$C261,W$5)*$R261)</f>
        <v>0</v>
      </c>
      <c r="X261" s="3">
        <f>IF(X$3=0,0,INDEX(Sheet1!RawDataCols,$C261,X$5)*$R261)</f>
        <v>0</v>
      </c>
      <c r="Y261" s="3">
        <f>IF(Y$3=0,0,INDEX(Sheet1!RawDataCols,$C261,Y$5)*$R261)</f>
        <v>0</v>
      </c>
      <c r="Z261" s="3">
        <f>IF(Z$3=0,0,INDEX(Sheet1!RawDataCols,$C261,Z$5)*$R261)</f>
        <v>0</v>
      </c>
      <c r="AA261" s="3">
        <f>IF(AA$3=0,0,INDEX(Sheet1!RawDataCols,$C261,AA$5)*$R261)</f>
        <v>0</v>
      </c>
      <c r="AB261" s="3">
        <f>IF(AB$3=0,0,INDEX(Sheet1!RawDataCols,$C261,AB$5)*$R261)</f>
        <v>0</v>
      </c>
      <c r="AC261" s="3">
        <f>IF(AC$3=0,0,INDEX(Sheet1!RawDataCols,$C261,AC$5)*$R261)</f>
        <v>867.62</v>
      </c>
      <c r="AD261" s="3">
        <f>IF(AD$3=0,0,INDEX(Sheet1!RawDataCols,$C261,AD$5)*$R261)</f>
        <v>0</v>
      </c>
      <c r="AE261" s="3">
        <f>IF(AE$3=0,0,INDEX(Sheet1!RawDataCols,$C261,AE$5)*$R261)</f>
        <v>0</v>
      </c>
      <c r="AF261" s="3">
        <f>IF(AF$3=0,0,INDEX(Sheet1!RawDataCols,$C261,AF$5)*$R261)</f>
        <v>0</v>
      </c>
      <c r="AG261" s="3">
        <f>IF(AG$3=0,0,INDEX(Sheet1!RawDataCols,$C261,AG$5)*$R261)</f>
        <v>0</v>
      </c>
      <c r="AH261" s="3">
        <f>IF(AH$3=0,0,INDEX(Sheet1!RawDataCols,$C261,AH$5)*$R261)</f>
        <v>0</v>
      </c>
      <c r="AI261" s="3">
        <f>IF(AI$3=0,0,INDEX(Sheet1!RawDataCols,$C261,AI$5)*$R261)</f>
        <v>0</v>
      </c>
      <c r="AJ261" s="3">
        <f>IF(AJ$3=0,0,INDEX(Sheet1!RawDataCols,$C261,AJ$5)*$R261)</f>
        <v>0</v>
      </c>
      <c r="AK261" s="3">
        <f>IF(AK$3=0,0,INDEX(Sheet1!RawDataCols,$C261,AK$5)*$R261)</f>
        <v>0</v>
      </c>
      <c r="AL261" s="3">
        <f>IF(AL$3=0,0,INDEX(Sheet1!RawDataCols,$C261,AL$5)*$R261)</f>
        <v>0</v>
      </c>
      <c r="AM261" s="3">
        <f>IF(AM$3=0,0,INDEX(Sheet1!RawDataCols,$C261,AM$5)*$R261)</f>
        <v>0</v>
      </c>
      <c r="AN261" s="3">
        <f>IF(AN$3=0,0,INDEX(Sheet1!RawDataCols,$C261,AN$5)*$R261)</f>
        <v>0</v>
      </c>
      <c r="AO261" s="3">
        <f>IF(AO$3=0,0,INDEX(Sheet1!RawDataCols,$C261,AO$5)*$R261)</f>
        <v>0</v>
      </c>
      <c r="AP261" s="3">
        <f>IF(AP$3=0,0,INDEX(Sheet1!RawDataCols,$C261,AP$5)*$R261)</f>
        <v>0</v>
      </c>
      <c r="AQ261" s="3">
        <f>IF(AQ$3=0,0,INDEX(Sheet1!RawDataCols,$C261,AQ$5)*$R261)</f>
        <v>0</v>
      </c>
      <c r="AR261" s="3">
        <f>IF(AR$3=0,0,INDEX(Sheet1!RawDataCols,$C261,AR$5)*$R261)</f>
        <v>0</v>
      </c>
      <c r="AS261" s="3">
        <f>IF(AS$3=0,0,INDEX(Sheet1!RawDataCols,$C261,AS$5)*$R261)</f>
        <v>0</v>
      </c>
      <c r="AT261" s="3">
        <f>IF(AT$3=0,0,INDEX(Sheet1!RawDataCols,$C261,AT$5)*$R261)</f>
        <v>0</v>
      </c>
      <c r="AU261" s="3">
        <f>IF(AU$3=0,0,INDEX(Sheet1!RawDataCols,$C261,AU$5)*$R261)</f>
        <v>0</v>
      </c>
      <c r="AV261" s="3">
        <f>IF(AV$3=0,0,INDEX(Sheet1!RawDataCols,$C261,AV$5)*$R261)</f>
        <v>0</v>
      </c>
      <c r="AW261" s="3">
        <f>IF(AW$3=0,0,INDEX(Sheet1!RawDataCols,$C261,AW$5)*$R261)</f>
        <v>0</v>
      </c>
      <c r="AX261" s="3">
        <f>IF(AX$3=0,0,INDEX(Sheet1!RawDataCols,$C261,AX$5)*$R261)</f>
        <v>0</v>
      </c>
      <c r="AY261" s="3">
        <f>IF(AY$3=0,0,INDEX(Sheet1!RawDataCols,$C261,AY$5)*$R261)</f>
        <v>0</v>
      </c>
      <c r="AZ261" s="3">
        <f>IF(AZ$3=0,0,INDEX(Sheet1!RawDataCols,$C261,AZ$5)*$R261)</f>
        <v>0</v>
      </c>
      <c r="BA261" s="3">
        <f>IF(BA$3=0,0,INDEX(Sheet1!RawDataCols,$C261,BA$5)*$R261)</f>
        <v>0</v>
      </c>
      <c r="BB261" s="3">
        <f>IF(BB$3=0,0,INDEX(Sheet1!RawDataCols,$C261,BB$5)*$R261)</f>
        <v>0</v>
      </c>
      <c r="BC261" s="3">
        <f>IF(BC$3=0,0,INDEX(Sheet1!RawDataCols,$C261,BC$5)*$R261)</f>
        <v>0</v>
      </c>
      <c r="BD261" s="3">
        <f>IF(BD$3=0,0,INDEX(Sheet1!RawDataCols,$C261,BD$5)*$R261)</f>
        <v>0</v>
      </c>
      <c r="BE261" s="3">
        <f>IF(BE$3=0,0,INDEX(Sheet1!RawDataCols,$C261,BE$5)*$R261)</f>
        <v>0</v>
      </c>
      <c r="BF261" s="3">
        <f>IF(BF$3=0,0,INDEX(Sheet1!RawDataCols,$C261,BF$5)*$R261)</f>
        <v>0</v>
      </c>
      <c r="BG261" s="179">
        <f>IF(BG$3=0,0,INDEX(Sheet1!RawDataCols,$C261,BG$5)*$R261)</f>
        <v>0</v>
      </c>
      <c r="BH261" s="33">
        <f t="shared" si="95"/>
        <v>0</v>
      </c>
      <c r="BI261" s="33">
        <f t="shared" si="96"/>
        <v>0</v>
      </c>
      <c r="BJ261" s="33">
        <f t="shared" si="97"/>
        <v>867.62</v>
      </c>
      <c r="BK261" s="3">
        <f>IF(BK$3=0,0,INDEX(Sheet1!RawDataCols,$C261,BK$5)*$R261)</f>
        <v>0</v>
      </c>
      <c r="BL261" s="3">
        <f>IF(BL$3=0,0,INDEX(Sheet1!RawDataCols,$C261,BL$5)*$R261)</f>
        <v>78.874544999999998</v>
      </c>
      <c r="BM261" s="3">
        <f>IF(BM$3=0,0,INDEX(Sheet1!RawDataCols,$C261,BM$5)*$R261)</f>
        <v>0</v>
      </c>
      <c r="BN261" s="3">
        <f>IF(BN$3=0,0,INDEX(Sheet1!RawDataCols,$C261,BN$5)*$R261)</f>
        <v>0</v>
      </c>
      <c r="BO261" s="3">
        <f>IF(BO$3=0,0,INDEX(Sheet1!RawDataCols,$C261,BO$5)*$R261)</f>
        <v>0</v>
      </c>
      <c r="BP261" s="3">
        <f>IF(BP$3=0,0,INDEX(Sheet1!RawDataCols,$C261,BP$5)*$R261)</f>
        <v>0</v>
      </c>
      <c r="BQ261" s="3">
        <f t="shared" si="98"/>
        <v>0</v>
      </c>
      <c r="BR261" s="3">
        <f t="shared" si="99"/>
        <v>0</v>
      </c>
      <c r="BS261" s="3">
        <f t="shared" si="100"/>
        <v>0</v>
      </c>
      <c r="BT261" s="3">
        <f t="shared" si="101"/>
        <v>0</v>
      </c>
      <c r="BU261" s="3" t="str">
        <f>INDEX(Sheet1!$BS$2:$BS$1000,MATCH($A261,Sheet1!$A$2:$A$1000,0))</f>
        <v>04</v>
      </c>
      <c r="BV261" s="3">
        <f>INDEX(Sheet1!$BT$2:$BT$1000,MATCH($A261,Sheet1!$A$2:$A$1000,0))</f>
        <v>0</v>
      </c>
    </row>
    <row r="262" spans="1:74" x14ac:dyDescent="0.2">
      <c r="A262" s="248" t="s">
        <v>840</v>
      </c>
      <c r="B262" s="3">
        <f>MATCH($A262,Sheet1!ACCOUNTNO,0)</f>
        <v>91</v>
      </c>
      <c r="C262" s="3">
        <f t="shared" si="94"/>
        <v>91</v>
      </c>
      <c r="D262" s="3" t="str">
        <f>IF(D$3=0,0,INDEX(Sheet1!RawDataCols,$C262,D$5))</f>
        <v>14340D11</v>
      </c>
      <c r="E262" s="3" t="str">
        <f>IF(E$3=0,0,INDEX(Sheet1!RawDataCols,$C262,E$5))</f>
        <v xml:space="preserve">14340          </v>
      </c>
      <c r="F262" s="3" t="str">
        <f>IF(F$3=0,0,INDEX(Sheet1!RawDataCols,$C262,F$5))</f>
        <v xml:space="preserve">D11            </v>
      </c>
      <c r="G262" s="3" t="str">
        <f>IF(G$3=0,0,INDEX(Sheet1!RawDataCols,$C262,G$5))</f>
        <v xml:space="preserve">               </v>
      </c>
      <c r="H262" s="3" t="str">
        <f>IF(H$3=0,0,INDEX(Sheet1!RawDataCols,$C262,H$5))</f>
        <v xml:space="preserve">               </v>
      </c>
      <c r="I262" s="3" t="str">
        <f>IF(I$3=0,0,INDEX(Sheet1!RawDataCols,$C262,I$5))</f>
        <v xml:space="preserve">               </v>
      </c>
      <c r="J262" s="3" t="str">
        <f>IF(J$3=0,0,INDEX(Sheet1!RawDataCols,$C262,J$5))</f>
        <v xml:space="preserve">               </v>
      </c>
      <c r="K262" s="3" t="str">
        <f>IF(K$3=0,0,INDEX(Sheet1!RawDataCols,$C262,K$5))</f>
        <v xml:space="preserve">               </v>
      </c>
      <c r="L262" s="3" t="str">
        <f>IF(L$3=0,0,INDEX(Sheet1!RawDataCols,$C262,L$5))</f>
        <v xml:space="preserve">               </v>
      </c>
      <c r="M262" s="3" t="str">
        <f>IF(M$3=0,0,INDEX(Sheet1!RawDataCols,$C262,M$5))</f>
        <v xml:space="preserve">F012  </v>
      </c>
      <c r="N262" s="3" t="str">
        <f>IF(N$3=0,0,INDEX(Sheet1!RawDataCols,$C262,N$5))</f>
        <v>Printing-Special Projects</v>
      </c>
      <c r="O262" s="3">
        <f>INDEX(Sheet1!RawDataCols,$C262,O$5)</f>
        <v>9</v>
      </c>
      <c r="P262" s="3" t="str">
        <f>INDEX(Sheet1!RawDataCols,$C262,P$5)</f>
        <v>Cost of Sales</v>
      </c>
      <c r="Q262" s="3" t="str">
        <f>IF(Q$3=0,0,INDEX(Sheet1!RawDataCols,$C262,Q$5))</f>
        <v>I</v>
      </c>
      <c r="R262" s="3">
        <f>IF(OR(GL_Cat_Code=8,GL_Cat_Code=12,GL_Cat_Code=28,GL_Cat_Code=32,GL_Cat_Code=36,GL_Cat_Code=40),-1,1)</f>
        <v>1</v>
      </c>
      <c r="S262" s="3">
        <f>IF(OR(GL_Cat_Code=8,GL_Cat_Code=12,GL_Cat_Code=28,GL_Cat_Code=32,GL_Cat_Code=36,GL_Cat_Code=40),1,-1)</f>
        <v>-1</v>
      </c>
      <c r="T262" s="3">
        <f>IF(T$3=0,0,INDEX(Sheet1!RawDataCols,$C262,T$5)*$R262)</f>
        <v>0</v>
      </c>
      <c r="U262" s="3">
        <f>IF(U$3=0,0,INDEX(Sheet1!RawDataCols,$C262,U$5)*$R262)</f>
        <v>0</v>
      </c>
      <c r="V262" s="3">
        <f>IF(V$3=0,0,INDEX(Sheet1!RawDataCols,$C262,V$5)*$R262)</f>
        <v>0</v>
      </c>
      <c r="W262" s="3">
        <f>IF(W$3=0,0,INDEX(Sheet1!RawDataCols,$C262,W$5)*$R262)</f>
        <v>0</v>
      </c>
      <c r="X262" s="3">
        <f>IF(X$3=0,0,INDEX(Sheet1!RawDataCols,$C262,X$5)*$R262)</f>
        <v>0</v>
      </c>
      <c r="Y262" s="3">
        <f>IF(Y$3=0,0,INDEX(Sheet1!RawDataCols,$C262,Y$5)*$R262)</f>
        <v>0</v>
      </c>
      <c r="Z262" s="3">
        <f>IF(Z$3=0,0,INDEX(Sheet1!RawDataCols,$C262,Z$5)*$R262)</f>
        <v>0</v>
      </c>
      <c r="AA262" s="3">
        <f>IF(AA$3=0,0,INDEX(Sheet1!RawDataCols,$C262,AA$5)*$R262)</f>
        <v>0</v>
      </c>
      <c r="AB262" s="3">
        <f>IF(AB$3=0,0,INDEX(Sheet1!RawDataCols,$C262,AB$5)*$R262)</f>
        <v>0</v>
      </c>
      <c r="AC262" s="3">
        <f>IF(AC$3=0,0,INDEX(Sheet1!RawDataCols,$C262,AC$5)*$R262)</f>
        <v>0</v>
      </c>
      <c r="AD262" s="3">
        <f>IF(AD$3=0,0,INDEX(Sheet1!RawDataCols,$C262,AD$5)*$R262)</f>
        <v>0</v>
      </c>
      <c r="AE262" s="3">
        <f>IF(AE$3=0,0,INDEX(Sheet1!RawDataCols,$C262,AE$5)*$R262)</f>
        <v>0</v>
      </c>
      <c r="AF262" s="3">
        <f>IF(AF$3=0,0,INDEX(Sheet1!RawDataCols,$C262,AF$5)*$R262)</f>
        <v>0</v>
      </c>
      <c r="AG262" s="3">
        <f>IF(AG$3=0,0,INDEX(Sheet1!RawDataCols,$C262,AG$5)*$R262)</f>
        <v>0</v>
      </c>
      <c r="AH262" s="3">
        <f>IF(AH$3=0,0,INDEX(Sheet1!RawDataCols,$C262,AH$5)*$R262)</f>
        <v>0</v>
      </c>
      <c r="AI262" s="3">
        <f>IF(AI$3=0,0,INDEX(Sheet1!RawDataCols,$C262,AI$5)*$R262)</f>
        <v>0</v>
      </c>
      <c r="AJ262" s="3">
        <f>IF(AJ$3=0,0,INDEX(Sheet1!RawDataCols,$C262,AJ$5)*$R262)</f>
        <v>0</v>
      </c>
      <c r="AK262" s="3">
        <f>IF(AK$3=0,0,INDEX(Sheet1!RawDataCols,$C262,AK$5)*$R262)</f>
        <v>0</v>
      </c>
      <c r="AL262" s="3">
        <f>IF(AL$3=0,0,INDEX(Sheet1!RawDataCols,$C262,AL$5)*$R262)</f>
        <v>0</v>
      </c>
      <c r="AM262" s="3">
        <f>IF(AM$3=0,0,INDEX(Sheet1!RawDataCols,$C262,AM$5)*$R262)</f>
        <v>0</v>
      </c>
      <c r="AN262" s="3">
        <f>IF(AN$3=0,0,INDEX(Sheet1!RawDataCols,$C262,AN$5)*$R262)</f>
        <v>0</v>
      </c>
      <c r="AO262" s="3">
        <f>IF(AO$3=0,0,INDEX(Sheet1!RawDataCols,$C262,AO$5)*$R262)</f>
        <v>0</v>
      </c>
      <c r="AP262" s="3">
        <f>IF(AP$3=0,0,INDEX(Sheet1!RawDataCols,$C262,AP$5)*$R262)</f>
        <v>0</v>
      </c>
      <c r="AQ262" s="3">
        <f>IF(AQ$3=0,0,INDEX(Sheet1!RawDataCols,$C262,AQ$5)*$R262)</f>
        <v>0</v>
      </c>
      <c r="AR262" s="3">
        <f>IF(AR$3=0,0,INDEX(Sheet1!RawDataCols,$C262,AR$5)*$R262)</f>
        <v>0</v>
      </c>
      <c r="AS262" s="3">
        <f>IF(AS$3=0,0,INDEX(Sheet1!RawDataCols,$C262,AS$5)*$R262)</f>
        <v>0</v>
      </c>
      <c r="AT262" s="3">
        <f>IF(AT$3=0,0,INDEX(Sheet1!RawDataCols,$C262,AT$5)*$R262)</f>
        <v>3810</v>
      </c>
      <c r="AU262" s="3">
        <f>IF(AU$3=0,0,INDEX(Sheet1!RawDataCols,$C262,AU$5)*$R262)</f>
        <v>12710</v>
      </c>
      <c r="AV262" s="3">
        <f>IF(AV$3=0,0,INDEX(Sheet1!RawDataCols,$C262,AV$5)*$R262)</f>
        <v>3188</v>
      </c>
      <c r="AW262" s="3">
        <f>IF(AW$3=0,0,INDEX(Sheet1!RawDataCols,$C262,AW$5)*$R262)</f>
        <v>0</v>
      </c>
      <c r="AX262" s="3">
        <f>IF(AX$3=0,0,INDEX(Sheet1!RawDataCols,$C262,AX$5)*$R262)</f>
        <v>3810</v>
      </c>
      <c r="AY262" s="3">
        <f>IF(AY$3=0,0,INDEX(Sheet1!RawDataCols,$C262,AY$5)*$R262)</f>
        <v>0</v>
      </c>
      <c r="AZ262" s="3">
        <f>IF(AZ$3=0,0,INDEX(Sheet1!RawDataCols,$C262,AZ$5)*$R262)</f>
        <v>0</v>
      </c>
      <c r="BA262" s="3">
        <f>IF(BA$3=0,0,INDEX(Sheet1!RawDataCols,$C262,BA$5)*$R262)</f>
        <v>0</v>
      </c>
      <c r="BB262" s="3">
        <f>IF(BB$3=0,0,INDEX(Sheet1!RawDataCols,$C262,BB$5)*$R262)</f>
        <v>0</v>
      </c>
      <c r="BC262" s="3">
        <f>IF(BC$3=0,0,INDEX(Sheet1!RawDataCols,$C262,BC$5)*$R262)</f>
        <v>0</v>
      </c>
      <c r="BD262" s="3">
        <f>IF(BD$3=0,0,INDEX(Sheet1!RawDataCols,$C262,BD$5)*$R262)</f>
        <v>0</v>
      </c>
      <c r="BE262" s="3">
        <f>IF(BE$3=0,0,INDEX(Sheet1!RawDataCols,$C262,BE$5)*$R262)</f>
        <v>0</v>
      </c>
      <c r="BF262" s="3">
        <f>IF(BF$3=0,0,INDEX(Sheet1!RawDataCols,$C262,BF$5)*$R262)</f>
        <v>0</v>
      </c>
      <c r="BG262" s="179">
        <f>IF(BG$3=0,0,INDEX(Sheet1!RawDataCols,$C262,BG$5)*$R262)</f>
        <v>0</v>
      </c>
      <c r="BH262" s="33">
        <f t="shared" si="95"/>
        <v>3188</v>
      </c>
      <c r="BI262" s="33">
        <f t="shared" si="96"/>
        <v>3810</v>
      </c>
      <c r="BJ262" s="33">
        <f t="shared" si="97"/>
        <v>16520</v>
      </c>
      <c r="BK262" s="3">
        <f>IF(BK$3=0,0,INDEX(Sheet1!RawDataCols,$C262,BK$5)*$R262)</f>
        <v>381</v>
      </c>
      <c r="BL262" s="3">
        <f>IF(BL$3=0,0,INDEX(Sheet1!RawDataCols,$C262,BL$5)*$R262)</f>
        <v>0</v>
      </c>
      <c r="BM262" s="3">
        <f>IF(BM$3=0,0,INDEX(Sheet1!RawDataCols,$C262,BM$5)*$R262)</f>
        <v>0</v>
      </c>
      <c r="BN262" s="3">
        <f>IF(BN$3=0,0,INDEX(Sheet1!RawDataCols,$C262,BN$5)*$R262)</f>
        <v>0</v>
      </c>
      <c r="BO262" s="3">
        <f>IF(BO$3=0,0,INDEX(Sheet1!RawDataCols,$C262,BO$5)*$R262)</f>
        <v>0</v>
      </c>
      <c r="BP262" s="3">
        <f>IF(BP$3=0,0,INDEX(Sheet1!RawDataCols,$C262,BP$5)*$R262)</f>
        <v>0</v>
      </c>
      <c r="BQ262" s="3">
        <f t="shared" si="98"/>
        <v>0</v>
      </c>
      <c r="BR262" s="3">
        <f t="shared" si="99"/>
        <v>0</v>
      </c>
      <c r="BS262" s="3">
        <f t="shared" si="100"/>
        <v>0</v>
      </c>
      <c r="BT262" s="3">
        <f t="shared" si="101"/>
        <v>3188</v>
      </c>
      <c r="BU262" s="3" t="str">
        <f>INDEX(Sheet1!$BS$2:$BS$1000,MATCH($A262,Sheet1!$A$2:$A$1000,0))</f>
        <v>04</v>
      </c>
      <c r="BV262" s="3">
        <f>INDEX(Sheet1!$BT$2:$BT$1000,MATCH($A262,Sheet1!$A$2:$A$1000,0))</f>
        <v>3188</v>
      </c>
    </row>
    <row r="265" spans="1:74" x14ac:dyDescent="0.2">
      <c r="A265" s="248" t="s">
        <v>843</v>
      </c>
      <c r="B265" s="3">
        <f>MATCH($A265,Sheet1!ACCOUNTNO,0)</f>
        <v>39</v>
      </c>
      <c r="C265" s="3">
        <f>IF(ISNA($B265),65000,$B265)</f>
        <v>39</v>
      </c>
      <c r="D265" s="3" t="str">
        <f>IF(D$3=0,0,INDEX(Sheet1!RawDataCols,$C265,D$5))</f>
        <v>14160D11</v>
      </c>
      <c r="E265" s="3" t="str">
        <f>IF(E$3=0,0,INDEX(Sheet1!RawDataCols,$C265,E$5))</f>
        <v xml:space="preserve">14160          </v>
      </c>
      <c r="F265" s="3" t="str">
        <f>IF(F$3=0,0,INDEX(Sheet1!RawDataCols,$C265,F$5))</f>
        <v xml:space="preserve">D11            </v>
      </c>
      <c r="G265" s="3" t="str">
        <f>IF(G$3=0,0,INDEX(Sheet1!RawDataCols,$C265,G$5))</f>
        <v xml:space="preserve">               </v>
      </c>
      <c r="H265" s="3" t="str">
        <f>IF(H$3=0,0,INDEX(Sheet1!RawDataCols,$C265,H$5))</f>
        <v xml:space="preserve">               </v>
      </c>
      <c r="I265" s="3" t="str">
        <f>IF(I$3=0,0,INDEX(Sheet1!RawDataCols,$C265,I$5))</f>
        <v xml:space="preserve">               </v>
      </c>
      <c r="J265" s="3" t="str">
        <f>IF(J$3=0,0,INDEX(Sheet1!RawDataCols,$C265,J$5))</f>
        <v xml:space="preserve">               </v>
      </c>
      <c r="K265" s="3" t="str">
        <f>IF(K$3=0,0,INDEX(Sheet1!RawDataCols,$C265,K$5))</f>
        <v xml:space="preserve">               </v>
      </c>
      <c r="L265" s="3" t="str">
        <f>IF(L$3=0,0,INDEX(Sheet1!RawDataCols,$C265,L$5))</f>
        <v xml:space="preserve">               </v>
      </c>
      <c r="M265" s="3" t="str">
        <f>IF(M$3=0,0,INDEX(Sheet1!RawDataCols,$C265,M$5))</f>
        <v xml:space="preserve">F012  </v>
      </c>
      <c r="N265" s="3" t="str">
        <f>IF(N$3=0,0,INDEX(Sheet1!RawDataCols,$C265,N$5))</f>
        <v>Contributors - Special Projects</v>
      </c>
      <c r="O265" s="3">
        <f>INDEX(Sheet1!RawDataCols,$C265,O$5)</f>
        <v>9</v>
      </c>
      <c r="P265" s="3" t="str">
        <f>INDEX(Sheet1!RawDataCols,$C265,P$5)</f>
        <v>Cost of Sales</v>
      </c>
      <c r="Q265" s="3" t="str">
        <f>IF(Q$3=0,0,INDEX(Sheet1!RawDataCols,$C265,Q$5))</f>
        <v>I</v>
      </c>
      <c r="R265" s="3">
        <f>IF(OR(GL_Cat_Code=8,GL_Cat_Code=12,GL_Cat_Code=28,GL_Cat_Code=32,GL_Cat_Code=36,GL_Cat_Code=40),-1,1)</f>
        <v>1</v>
      </c>
      <c r="S265" s="3">
        <f>IF(OR(GL_Cat_Code=8,GL_Cat_Code=12,GL_Cat_Code=28,GL_Cat_Code=32,GL_Cat_Code=36,GL_Cat_Code=40),1,-1)</f>
        <v>-1</v>
      </c>
      <c r="T265" s="3">
        <f>IF(T$3=0,0,INDEX(Sheet1!RawDataCols,$C265,T$5)*$R265)</f>
        <v>0</v>
      </c>
      <c r="U265" s="3">
        <f>IF(U$3=0,0,INDEX(Sheet1!RawDataCols,$C265,U$5)*$R265)</f>
        <v>0</v>
      </c>
      <c r="V265" s="3">
        <f>IF(V$3=0,0,INDEX(Sheet1!RawDataCols,$C265,V$5)*$R265)</f>
        <v>0</v>
      </c>
      <c r="W265" s="3">
        <f>IF(W$3=0,0,INDEX(Sheet1!RawDataCols,$C265,W$5)*$R265)</f>
        <v>0</v>
      </c>
      <c r="X265" s="3">
        <f>IF(X$3=0,0,INDEX(Sheet1!RawDataCols,$C265,X$5)*$R265)</f>
        <v>0</v>
      </c>
      <c r="Y265" s="3">
        <f>IF(Y$3=0,0,INDEX(Sheet1!RawDataCols,$C265,Y$5)*$R265)</f>
        <v>0</v>
      </c>
      <c r="Z265" s="3">
        <f>IF(Z$3=0,0,INDEX(Sheet1!RawDataCols,$C265,Z$5)*$R265)</f>
        <v>0</v>
      </c>
      <c r="AA265" s="3">
        <f>IF(AA$3=0,0,INDEX(Sheet1!RawDataCols,$C265,AA$5)*$R265)</f>
        <v>0</v>
      </c>
      <c r="AB265" s="3">
        <f>IF(AB$3=0,0,INDEX(Sheet1!RawDataCols,$C265,AB$5)*$R265)</f>
        <v>0</v>
      </c>
      <c r="AC265" s="3">
        <f>IF(AC$3=0,0,INDEX(Sheet1!RawDataCols,$C265,AC$5)*$R265)</f>
        <v>0</v>
      </c>
      <c r="AD265" s="3">
        <f>IF(AD$3=0,0,INDEX(Sheet1!RawDataCols,$C265,AD$5)*$R265)</f>
        <v>0</v>
      </c>
      <c r="AE265" s="3">
        <f>IF(AE$3=0,0,INDEX(Sheet1!RawDataCols,$C265,AE$5)*$R265)</f>
        <v>0</v>
      </c>
      <c r="AF265" s="3">
        <f>IF(AF$3=0,0,INDEX(Sheet1!RawDataCols,$C265,AF$5)*$R265)</f>
        <v>0</v>
      </c>
      <c r="AG265" s="3">
        <f>IF(AG$3=0,0,INDEX(Sheet1!RawDataCols,$C265,AG$5)*$R265)</f>
        <v>0</v>
      </c>
      <c r="AH265" s="3">
        <f>IF(AH$3=0,0,INDEX(Sheet1!RawDataCols,$C265,AH$5)*$R265)</f>
        <v>0</v>
      </c>
      <c r="AI265" s="3">
        <f>IF(AI$3=0,0,INDEX(Sheet1!RawDataCols,$C265,AI$5)*$R265)</f>
        <v>0</v>
      </c>
      <c r="AJ265" s="3">
        <f>IF(AJ$3=0,0,INDEX(Sheet1!RawDataCols,$C265,AJ$5)*$R265)</f>
        <v>0</v>
      </c>
      <c r="AK265" s="3">
        <f>IF(AK$3=0,0,INDEX(Sheet1!RawDataCols,$C265,AK$5)*$R265)</f>
        <v>0</v>
      </c>
      <c r="AL265" s="3">
        <f>IF(AL$3=0,0,INDEX(Sheet1!RawDataCols,$C265,AL$5)*$R265)</f>
        <v>0</v>
      </c>
      <c r="AM265" s="3">
        <f>IF(AM$3=0,0,INDEX(Sheet1!RawDataCols,$C265,AM$5)*$R265)</f>
        <v>0</v>
      </c>
      <c r="AN265" s="3">
        <f>IF(AN$3=0,0,INDEX(Sheet1!RawDataCols,$C265,AN$5)*$R265)</f>
        <v>0</v>
      </c>
      <c r="AO265" s="3">
        <f>IF(AO$3=0,0,INDEX(Sheet1!RawDataCols,$C265,AO$5)*$R265)</f>
        <v>0</v>
      </c>
      <c r="AP265" s="3">
        <f>IF(AP$3=0,0,INDEX(Sheet1!RawDataCols,$C265,AP$5)*$R265)</f>
        <v>0</v>
      </c>
      <c r="AQ265" s="3">
        <f>IF(AQ$3=0,0,INDEX(Sheet1!RawDataCols,$C265,AQ$5)*$R265)</f>
        <v>0</v>
      </c>
      <c r="AR265" s="3">
        <f>IF(AR$3=0,0,INDEX(Sheet1!RawDataCols,$C265,AR$5)*$R265)</f>
        <v>0</v>
      </c>
      <c r="AS265" s="3">
        <f>IF(AS$3=0,0,INDEX(Sheet1!RawDataCols,$C265,AS$5)*$R265)</f>
        <v>9269</v>
      </c>
      <c r="AT265" s="3">
        <f>IF(AT$3=0,0,INDEX(Sheet1!RawDataCols,$C265,AT$5)*$R265)</f>
        <v>0</v>
      </c>
      <c r="AU265" s="3">
        <f>IF(AU$3=0,0,INDEX(Sheet1!RawDataCols,$C265,AU$5)*$R265)</f>
        <v>0</v>
      </c>
      <c r="AV265" s="3">
        <f>IF(AV$3=0,0,INDEX(Sheet1!RawDataCols,$C265,AV$5)*$R265)</f>
        <v>0</v>
      </c>
      <c r="AW265" s="3">
        <f>IF(AW$3=0,0,INDEX(Sheet1!RawDataCols,$C265,AW$5)*$R265)</f>
        <v>0</v>
      </c>
      <c r="AX265" s="3">
        <f>IF(AX$3=0,0,INDEX(Sheet1!RawDataCols,$C265,AX$5)*$R265)</f>
        <v>0</v>
      </c>
      <c r="AY265" s="3">
        <f>IF(AY$3=0,0,INDEX(Sheet1!RawDataCols,$C265,AY$5)*$R265)</f>
        <v>0</v>
      </c>
      <c r="AZ265" s="3">
        <f>IF(AZ$3=0,0,INDEX(Sheet1!RawDataCols,$C265,AZ$5)*$R265)</f>
        <v>0</v>
      </c>
      <c r="BA265" s="3">
        <f>IF(BA$3=0,0,INDEX(Sheet1!RawDataCols,$C265,BA$5)*$R265)</f>
        <v>0</v>
      </c>
      <c r="BB265" s="3">
        <f>IF(BB$3=0,0,INDEX(Sheet1!RawDataCols,$C265,BB$5)*$R265)</f>
        <v>0</v>
      </c>
      <c r="BC265" s="3">
        <f>IF(BC$3=0,0,INDEX(Sheet1!RawDataCols,$C265,BC$5)*$R265)</f>
        <v>0</v>
      </c>
      <c r="BD265" s="3">
        <f>IF(BD$3=0,0,INDEX(Sheet1!RawDataCols,$C265,BD$5)*$R265)</f>
        <v>0</v>
      </c>
      <c r="BE265" s="3">
        <f>IF(BE$3=0,0,INDEX(Sheet1!RawDataCols,$C265,BE$5)*$R265)</f>
        <v>0</v>
      </c>
      <c r="BF265" s="3">
        <f>IF(BF$3=0,0,INDEX(Sheet1!RawDataCols,$C265,BF$5)*$R265)</f>
        <v>0</v>
      </c>
      <c r="BG265" s="179">
        <f>IF(BG$3=0,0,INDEX(Sheet1!RawDataCols,$C265,BG$5)*$R265)</f>
        <v>0</v>
      </c>
      <c r="BH265" s="33">
        <f>SUM(T265,U265,X265,AA265,AD265,AG265,AJ265,AM265,AP265,AS265,AV265,AY265,BB265)</f>
        <v>9269</v>
      </c>
      <c r="BI265" s="33">
        <f>SUM(V265,Y265,AB265,AE265,AH265,AK265,AN265,AQ265,AT265,AW265,AZ265,BC265)</f>
        <v>0</v>
      </c>
      <c r="BJ265" s="33">
        <f>SUM(W265,Z265,AC265,AF265,AI265,AL265,AO265,AR265,AU265,AX265,BA265,BD265)+IF(Q265&lt;&gt;"I",BP265,0)</f>
        <v>0</v>
      </c>
      <c r="BK265" s="3">
        <f>IF(BK$3=0,0,INDEX(Sheet1!RawDataCols,$C265,BK$5)*$R265)</f>
        <v>0</v>
      </c>
      <c r="BL265" s="3">
        <f>IF(BL$3=0,0,INDEX(Sheet1!RawDataCols,$C265,BL$5)*$R265)</f>
        <v>0</v>
      </c>
      <c r="BM265" s="3">
        <f>IF(BM$3=0,0,INDEX(Sheet1!RawDataCols,$C265,BM$5)*$R265)</f>
        <v>0</v>
      </c>
      <c r="BN265" s="3">
        <f>IF(BN$3=0,0,INDEX(Sheet1!RawDataCols,$C265,BN$5)*$R265)</f>
        <v>0</v>
      </c>
      <c r="BO265" s="3">
        <f>IF(BO$3=0,0,INDEX(Sheet1!RawDataCols,$C265,BO$5)*$R265)</f>
        <v>0</v>
      </c>
      <c r="BP265" s="3">
        <f>IF(BP$3=0,0,INDEX(Sheet1!RawDataCols,$C265,BP$5)*$R265)</f>
        <v>0</v>
      </c>
      <c r="BQ265" s="3">
        <f>IF($Q265="I",SUM(U265,X265,AA265),SUM(T265,U265,X265,AA265))</f>
        <v>0</v>
      </c>
      <c r="BR265" s="3">
        <f>IF($Q265="I",SUM(AD265,AG265,AJ265),SUM(AD265,AG265,AJ265,BQ265))</f>
        <v>0</v>
      </c>
      <c r="BS265" s="3">
        <f>IF($Q265="I",SUM(AM265,AP265,AS265),SUM(AM265,AP265,AS265,BR265))</f>
        <v>9269</v>
      </c>
      <c r="BT265" s="3">
        <f>IF($I265="I",SUM(AV265,AY265,BB265),SUM(AV265,AY265,BB265,BS265))</f>
        <v>9269</v>
      </c>
      <c r="BU265" s="3" t="str">
        <f>INDEX(Sheet1!$BS$2:$BS$1000,MATCH($A265,Sheet1!$A$2:$A$1000,0))</f>
        <v>04</v>
      </c>
      <c r="BV265" s="3">
        <f>INDEX(Sheet1!$BT$2:$BT$1000,MATCH($A265,Sheet1!$A$2:$A$1000,0))</f>
        <v>9269</v>
      </c>
    </row>
  </sheetData>
  <sortState xmlns:xlrd2="http://schemas.microsoft.com/office/spreadsheetml/2017/richdata2" ref="A9:BV396">
    <sortCondition ref="A9:A396"/>
  </sortState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M463"/>
  <sheetViews>
    <sheetView zoomScale="90" workbookViewId="0">
      <pane ySplit="9" topLeftCell="A10" activePane="bottomLeft" state="frozen"/>
      <selection pane="bottomLeft" activeCell="C6" sqref="C6"/>
    </sheetView>
  </sheetViews>
  <sheetFormatPr defaultRowHeight="12" outlineLevelCol="1" x14ac:dyDescent="0.2"/>
  <cols>
    <col min="1" max="1" width="7.5703125" style="58" customWidth="1"/>
    <col min="2" max="2" width="9.28515625" style="58" bestFit="1" customWidth="1"/>
    <col min="3" max="3" width="8.85546875" style="59" customWidth="1"/>
    <col min="4" max="4" width="12.7109375" style="59" bestFit="1" customWidth="1"/>
    <col min="5" max="5" width="27.42578125" style="59" customWidth="1"/>
    <col min="6" max="6" width="9.5703125" style="58" customWidth="1"/>
    <col min="7" max="7" width="11.42578125" style="59" bestFit="1" customWidth="1"/>
    <col min="8" max="8" width="12.28515625" style="59" hidden="1" customWidth="1" outlineLevel="1"/>
    <col min="9" max="9" width="12.140625" style="59" hidden="1" customWidth="1" outlineLevel="1"/>
    <col min="10" max="10" width="9.28515625" style="64" hidden="1" customWidth="1" outlineLevel="1"/>
    <col min="11" max="11" width="9.28515625" style="60" bestFit="1" customWidth="1" collapsed="1"/>
    <col min="12" max="13" width="10.85546875" style="60" bestFit="1" customWidth="1"/>
    <col min="14" max="16384" width="9.140625" style="59"/>
  </cols>
  <sheetData>
    <row r="1" spans="1:13" ht="17.25" customHeight="1" x14ac:dyDescent="0.2">
      <c r="A1" s="138" t="str">
        <f>MENU!C4</f>
        <v>THE ADELAIDE REVIEW PTY LTD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40"/>
    </row>
    <row r="2" spans="1:13" ht="12.75" x14ac:dyDescent="0.2">
      <c r="A2" s="65" t="s">
        <v>143</v>
      </c>
      <c r="B2" s="66"/>
      <c r="C2" s="67"/>
      <c r="D2" s="67"/>
      <c r="E2" s="85" t="str">
        <f>IF(ISBLANK(A10),"There are no transactions for this account in the list of transactions that have","")</f>
        <v>There are no transactions for this account in the list of transactions that have</v>
      </c>
      <c r="F2" s="66"/>
      <c r="G2" s="67"/>
      <c r="H2" s="67"/>
      <c r="I2" s="67"/>
      <c r="J2" s="68"/>
      <c r="K2" s="69"/>
      <c r="L2" s="69"/>
      <c r="M2" s="69"/>
    </row>
    <row r="3" spans="1:13" ht="12.75" x14ac:dyDescent="0.2">
      <c r="A3" s="65" t="e">
        <f>"for the period "&amp;""&amp;VLOOKUP(Sheet2!D4,Date_Lup!E:F,2,0)&amp;" "&amp;"to"&amp;" "&amp;VLOOKUP(Sheet2!D5,Date_Lup!E:F,2,0)</f>
        <v>#N/A</v>
      </c>
      <c r="B3" s="66"/>
      <c r="C3" s="67"/>
      <c r="D3" s="67"/>
      <c r="E3" s="85" t="str">
        <f>IF(ISBLANK(A10),"been extracted from the General Ledger. Try using a different period range ","")</f>
        <v xml:space="preserve">been extracted from the General Ledger. Try using a different period range </v>
      </c>
      <c r="F3" s="66"/>
      <c r="G3" s="67"/>
      <c r="H3" s="67"/>
      <c r="I3" s="67"/>
      <c r="J3" s="68"/>
      <c r="K3" s="69"/>
      <c r="L3" s="69"/>
      <c r="M3" s="69"/>
    </row>
    <row r="4" spans="1:13" ht="12.75" x14ac:dyDescent="0.2">
      <c r="A4" s="70"/>
      <c r="B4" s="66"/>
      <c r="C4" s="67"/>
      <c r="D4" s="67"/>
      <c r="E4" s="85" t="str">
        <f>IF(ISBLANK(A10),"the next time you run this report.","")</f>
        <v>the next time you run this report.</v>
      </c>
      <c r="F4" s="66"/>
      <c r="G4" s="67"/>
      <c r="H4" s="67"/>
      <c r="I4" s="67"/>
      <c r="J4" s="68"/>
      <c r="K4" s="69"/>
      <c r="L4" s="69"/>
      <c r="M4" s="69"/>
    </row>
    <row r="5" spans="1:13" ht="12.75" hidden="1" x14ac:dyDescent="0.2">
      <c r="A5" s="71"/>
      <c r="B5" s="72"/>
      <c r="C5" s="73" t="s">
        <v>20</v>
      </c>
      <c r="D5" s="74"/>
      <c r="E5" s="77" t="s">
        <v>173</v>
      </c>
      <c r="F5" s="72"/>
      <c r="G5" s="74"/>
      <c r="H5" s="74"/>
      <c r="I5" s="74"/>
      <c r="J5" s="75"/>
      <c r="K5" s="76"/>
      <c r="L5" s="76"/>
      <c r="M5" s="76"/>
    </row>
    <row r="6" spans="1:13" ht="12.75" x14ac:dyDescent="0.2">
      <c r="A6" s="65" t="s">
        <v>152</v>
      </c>
      <c r="B6" s="66"/>
      <c r="C6" s="181" t="s">
        <v>452</v>
      </c>
      <c r="D6" s="67"/>
      <c r="E6" s="85" t="str">
        <f>IF(COUNTA(Transactions!ACCOUNTNO)&gt;=5000,"The 5000 transaction row limit has been exceeded - Data has been truncated ","")</f>
        <v xml:space="preserve">The 5000 transaction row limit has been exceeded - Data has been truncated </v>
      </c>
      <c r="F6" s="66"/>
      <c r="G6" s="67"/>
      <c r="H6" s="67"/>
      <c r="I6" s="67"/>
      <c r="J6" s="68"/>
      <c r="K6" s="69"/>
      <c r="L6" s="69"/>
      <c r="M6" s="69"/>
    </row>
    <row r="7" spans="1:13" ht="12.75" x14ac:dyDescent="0.2">
      <c r="A7" s="65" t="s">
        <v>153</v>
      </c>
      <c r="B7" s="66"/>
      <c r="C7" s="78" t="str">
        <f>IF(ISNA(VLOOKUP(C6,Transactions!$A:$C,3,0)),"",VLOOKUP(C6,Transactions!$A:$C,3,0))</f>
        <v/>
      </c>
      <c r="D7" s="67"/>
      <c r="E7" s="85" t="str">
        <f>IF(COUNTA(Transactions!ACCOUNTNO)&gt;=5000,"Please use the S series Financial Reports, instead","")</f>
        <v>Please use the S series Financial Reports, instead</v>
      </c>
      <c r="F7" s="66"/>
      <c r="G7" s="67"/>
      <c r="H7" s="67"/>
      <c r="I7" s="67"/>
      <c r="J7" s="68"/>
      <c r="K7" s="69"/>
      <c r="L7" s="69"/>
      <c r="M7" s="69"/>
    </row>
    <row r="8" spans="1:13" ht="12.75" thickBot="1" x14ac:dyDescent="0.25">
      <c r="A8" s="66"/>
      <c r="B8" s="66"/>
      <c r="C8" s="67"/>
      <c r="D8" s="67"/>
      <c r="E8" s="67"/>
      <c r="F8" s="66"/>
      <c r="G8" s="67"/>
      <c r="H8" s="67"/>
      <c r="I8" s="67"/>
      <c r="J8" s="68"/>
      <c r="K8" s="69"/>
      <c r="L8" s="69"/>
      <c r="M8" s="69"/>
    </row>
    <row r="9" spans="1:13" s="57" customFormat="1" ht="24.75" thickBot="1" x14ac:dyDescent="0.25">
      <c r="A9" s="133" t="s">
        <v>146</v>
      </c>
      <c r="B9" s="134" t="s">
        <v>147</v>
      </c>
      <c r="C9" s="135" t="s">
        <v>169</v>
      </c>
      <c r="D9" s="134" t="s">
        <v>148</v>
      </c>
      <c r="E9" s="134" t="s">
        <v>149</v>
      </c>
      <c r="F9" s="135" t="s">
        <v>150</v>
      </c>
      <c r="G9" s="134" t="s">
        <v>151</v>
      </c>
      <c r="H9" s="134" t="s">
        <v>167</v>
      </c>
      <c r="I9" s="134" t="s">
        <v>168</v>
      </c>
      <c r="J9" s="135" t="s">
        <v>171</v>
      </c>
      <c r="K9" s="136" t="s">
        <v>154</v>
      </c>
      <c r="L9" s="136" t="s">
        <v>155</v>
      </c>
      <c r="M9" s="137" t="s">
        <v>156</v>
      </c>
    </row>
    <row r="10" spans="1:13" ht="12.75" x14ac:dyDescent="0.2">
      <c r="A10"/>
      <c r="B10" s="87"/>
      <c r="C10"/>
      <c r="D10"/>
      <c r="E10"/>
      <c r="F10"/>
      <c r="G10"/>
      <c r="H10" s="87"/>
      <c r="I10"/>
      <c r="J10" s="61"/>
      <c r="K10" s="61"/>
      <c r="L10" s="61"/>
      <c r="M10" s="62">
        <f>SUM(K:L)</f>
        <v>0</v>
      </c>
    </row>
    <row r="11" spans="1:13" ht="12.75" x14ac:dyDescent="0.2">
      <c r="A11"/>
      <c r="B11" s="87"/>
      <c r="C11"/>
      <c r="D11"/>
      <c r="E11"/>
      <c r="F11"/>
      <c r="G11"/>
      <c r="H11" s="87"/>
      <c r="I11"/>
      <c r="J11" s="61"/>
      <c r="K11" s="61"/>
      <c r="L11" s="61"/>
    </row>
    <row r="12" spans="1:13" ht="12.75" x14ac:dyDescent="0.2">
      <c r="A12"/>
      <c r="B12" s="87"/>
      <c r="C12"/>
      <c r="D12"/>
      <c r="E12"/>
      <c r="F12"/>
      <c r="G12"/>
      <c r="H12" s="87"/>
      <c r="I12"/>
      <c r="J12" s="61"/>
      <c r="K12" s="61"/>
      <c r="L12" s="61"/>
    </row>
    <row r="13" spans="1:13" ht="12.75" x14ac:dyDescent="0.2">
      <c r="A13"/>
      <c r="B13" s="87"/>
      <c r="C13"/>
      <c r="D13"/>
      <c r="E13"/>
      <c r="F13"/>
      <c r="G13"/>
      <c r="H13" s="87"/>
      <c r="I13"/>
      <c r="J13" s="61"/>
      <c r="K13" s="61"/>
      <c r="L13" s="61"/>
    </row>
    <row r="14" spans="1:13" ht="12.75" x14ac:dyDescent="0.2">
      <c r="A14"/>
      <c r="B14" s="87"/>
      <c r="C14"/>
      <c r="D14"/>
      <c r="E14"/>
      <c r="F14"/>
      <c r="G14"/>
      <c r="H14" s="87"/>
      <c r="I14"/>
      <c r="J14" s="61"/>
      <c r="K14" s="61"/>
      <c r="L14" s="61"/>
    </row>
    <row r="15" spans="1:13" ht="12.75" x14ac:dyDescent="0.2">
      <c r="A15"/>
      <c r="B15" s="87"/>
      <c r="C15"/>
      <c r="D15"/>
      <c r="E15"/>
      <c r="F15"/>
      <c r="G15"/>
      <c r="H15" s="87"/>
      <c r="I15"/>
      <c r="J15" s="61"/>
      <c r="K15" s="61"/>
      <c r="L15" s="61"/>
    </row>
    <row r="16" spans="1:13" ht="12.75" x14ac:dyDescent="0.2">
      <c r="A16"/>
      <c r="B16" s="87"/>
      <c r="C16"/>
      <c r="D16"/>
      <c r="E16"/>
      <c r="F16"/>
      <c r="G16"/>
      <c r="H16" s="87"/>
      <c r="I16"/>
      <c r="J16" s="61"/>
      <c r="K16" s="61"/>
      <c r="L16" s="61"/>
    </row>
    <row r="17" spans="1:12" ht="12.75" x14ac:dyDescent="0.2">
      <c r="A17"/>
      <c r="B17" s="87"/>
      <c r="C17"/>
      <c r="D17"/>
      <c r="E17"/>
      <c r="F17"/>
      <c r="G17"/>
      <c r="H17" s="87"/>
      <c r="I17"/>
      <c r="J17" s="61"/>
      <c r="K17" s="61"/>
      <c r="L17" s="61"/>
    </row>
    <row r="18" spans="1:12" ht="12.75" x14ac:dyDescent="0.2">
      <c r="A18"/>
      <c r="B18" s="87"/>
      <c r="C18"/>
      <c r="D18"/>
      <c r="E18"/>
      <c r="F18"/>
      <c r="G18"/>
      <c r="H18" s="87"/>
      <c r="I18"/>
      <c r="J18" s="61"/>
      <c r="K18" s="61"/>
      <c r="L18" s="61"/>
    </row>
    <row r="19" spans="1:12" ht="12.75" x14ac:dyDescent="0.2">
      <c r="A19"/>
      <c r="B19" s="87"/>
      <c r="C19"/>
      <c r="D19"/>
      <c r="E19"/>
      <c r="F19"/>
      <c r="G19"/>
      <c r="H19" s="87"/>
      <c r="I19"/>
      <c r="J19" s="61"/>
      <c r="K19" s="61"/>
      <c r="L19" s="61"/>
    </row>
    <row r="20" spans="1:12" ht="12.75" x14ac:dyDescent="0.2">
      <c r="A20"/>
      <c r="B20" s="87"/>
      <c r="C20"/>
      <c r="D20"/>
      <c r="E20"/>
      <c r="F20"/>
      <c r="G20"/>
      <c r="H20" s="87"/>
      <c r="I20"/>
      <c r="J20" s="61"/>
      <c r="K20" s="61"/>
      <c r="L20" s="61"/>
    </row>
    <row r="21" spans="1:12" ht="12.75" x14ac:dyDescent="0.2">
      <c r="A21"/>
      <c r="B21" s="87"/>
      <c r="C21"/>
      <c r="D21"/>
      <c r="E21"/>
      <c r="F21"/>
      <c r="G21"/>
      <c r="H21" s="87"/>
      <c r="I21"/>
      <c r="J21" s="61"/>
      <c r="K21" s="61"/>
      <c r="L21" s="61"/>
    </row>
    <row r="22" spans="1:12" ht="12.75" x14ac:dyDescent="0.2">
      <c r="A22"/>
      <c r="B22" s="87"/>
      <c r="C22"/>
      <c r="D22"/>
      <c r="E22"/>
      <c r="F22"/>
      <c r="G22"/>
      <c r="H22" s="87"/>
      <c r="I22"/>
      <c r="J22" s="61"/>
      <c r="K22" s="61"/>
      <c r="L22" s="61"/>
    </row>
    <row r="23" spans="1:12" ht="12.75" x14ac:dyDescent="0.2">
      <c r="A23"/>
      <c r="B23" s="87"/>
      <c r="C23"/>
      <c r="D23"/>
      <c r="E23"/>
      <c r="F23"/>
      <c r="G23"/>
      <c r="H23" s="87"/>
      <c r="I23"/>
      <c r="J23" s="61"/>
      <c r="K23" s="61"/>
      <c r="L23" s="61"/>
    </row>
    <row r="24" spans="1:12" ht="12.75" x14ac:dyDescent="0.2">
      <c r="A24"/>
      <c r="B24" s="87"/>
      <c r="C24"/>
      <c r="D24"/>
      <c r="E24"/>
      <c r="F24"/>
      <c r="G24"/>
      <c r="H24" s="87"/>
      <c r="I24"/>
      <c r="J24" s="61"/>
      <c r="K24" s="61"/>
      <c r="L24" s="61"/>
    </row>
    <row r="25" spans="1:12" ht="12.75" x14ac:dyDescent="0.2">
      <c r="A25"/>
      <c r="B25" s="87"/>
      <c r="C25"/>
      <c r="D25"/>
      <c r="E25"/>
      <c r="F25"/>
      <c r="G25"/>
      <c r="H25" s="87"/>
      <c r="I25"/>
      <c r="J25" s="61"/>
      <c r="K25" s="61"/>
      <c r="L25" s="61"/>
    </row>
    <row r="26" spans="1:12" ht="12.75" x14ac:dyDescent="0.2">
      <c r="A26"/>
      <c r="B26" s="87"/>
      <c r="C26"/>
      <c r="D26"/>
      <c r="E26"/>
      <c r="F26"/>
      <c r="G26"/>
      <c r="H26" s="87"/>
      <c r="I26"/>
      <c r="J26" s="61"/>
      <c r="K26" s="61"/>
      <c r="L26" s="61"/>
    </row>
    <row r="27" spans="1:12" ht="12.75" x14ac:dyDescent="0.2">
      <c r="A27"/>
      <c r="B27" s="87"/>
      <c r="C27"/>
      <c r="D27"/>
      <c r="E27"/>
      <c r="F27"/>
      <c r="G27"/>
      <c r="H27" s="87"/>
      <c r="I27"/>
      <c r="J27" s="61"/>
      <c r="K27" s="61"/>
      <c r="L27" s="61"/>
    </row>
    <row r="28" spans="1:12" ht="12.75" x14ac:dyDescent="0.2">
      <c r="A28"/>
      <c r="B28" s="87"/>
      <c r="C28"/>
      <c r="D28"/>
      <c r="E28"/>
      <c r="F28"/>
      <c r="G28"/>
      <c r="H28" s="87"/>
      <c r="I28"/>
      <c r="J28" s="61"/>
      <c r="K28" s="61"/>
      <c r="L28" s="61"/>
    </row>
    <row r="29" spans="1:12" ht="12.75" x14ac:dyDescent="0.2">
      <c r="A29"/>
      <c r="B29" s="87"/>
      <c r="C29"/>
      <c r="D29"/>
      <c r="E29"/>
      <c r="F29"/>
      <c r="G29"/>
      <c r="H29" s="87"/>
      <c r="I29"/>
      <c r="J29" s="61"/>
      <c r="K29" s="61"/>
      <c r="L29" s="61"/>
    </row>
    <row r="30" spans="1:12" ht="12.75" x14ac:dyDescent="0.2">
      <c r="A30"/>
      <c r="B30" s="87"/>
      <c r="C30"/>
      <c r="D30"/>
      <c r="E30"/>
      <c r="F30"/>
      <c r="G30"/>
      <c r="H30" s="87"/>
      <c r="I30"/>
      <c r="J30" s="61"/>
      <c r="K30" s="61"/>
      <c r="L30" s="61"/>
    </row>
    <row r="31" spans="1:12" ht="12.75" x14ac:dyDescent="0.2">
      <c r="A31"/>
      <c r="B31" s="87"/>
      <c r="C31"/>
      <c r="D31"/>
      <c r="E31"/>
      <c r="F31"/>
      <c r="G31"/>
      <c r="H31" s="87"/>
      <c r="I31"/>
      <c r="J31" s="61"/>
      <c r="K31" s="61"/>
      <c r="L31" s="61"/>
    </row>
    <row r="32" spans="1:12" ht="12.75" x14ac:dyDescent="0.2">
      <c r="A32"/>
      <c r="B32" s="87"/>
      <c r="C32"/>
      <c r="D32"/>
      <c r="E32"/>
      <c r="F32"/>
      <c r="G32"/>
      <c r="H32" s="87"/>
      <c r="I32"/>
      <c r="J32" s="61"/>
      <c r="K32" s="61"/>
      <c r="L32" s="61"/>
    </row>
    <row r="33" spans="1:12" ht="12.75" x14ac:dyDescent="0.2">
      <c r="A33"/>
      <c r="B33" s="87"/>
      <c r="C33"/>
      <c r="D33"/>
      <c r="E33"/>
      <c r="F33"/>
      <c r="G33"/>
      <c r="H33" s="87"/>
      <c r="I33"/>
      <c r="J33" s="61"/>
      <c r="K33" s="61"/>
      <c r="L33" s="61"/>
    </row>
    <row r="34" spans="1:12" ht="12.75" x14ac:dyDescent="0.2">
      <c r="A34"/>
      <c r="B34" s="87"/>
      <c r="C34"/>
      <c r="D34"/>
      <c r="E34"/>
      <c r="F34"/>
      <c r="G34"/>
      <c r="H34" s="87"/>
      <c r="I34"/>
      <c r="J34" s="61"/>
      <c r="K34" s="61"/>
      <c r="L34" s="61"/>
    </row>
    <row r="35" spans="1:12" ht="12.75" x14ac:dyDescent="0.2">
      <c r="A35"/>
      <c r="B35" s="87"/>
      <c r="C35"/>
      <c r="D35"/>
      <c r="E35"/>
      <c r="F35"/>
      <c r="G35"/>
      <c r="H35" s="87"/>
      <c r="I35"/>
      <c r="J35" s="61"/>
      <c r="K35" s="61"/>
      <c r="L35" s="61"/>
    </row>
    <row r="36" spans="1:12" ht="12.75" x14ac:dyDescent="0.2">
      <c r="A36"/>
      <c r="B36" s="87"/>
      <c r="C36"/>
      <c r="D36"/>
      <c r="E36"/>
      <c r="F36"/>
      <c r="G36"/>
      <c r="H36" s="87"/>
      <c r="I36"/>
      <c r="J36" s="61"/>
      <c r="K36" s="61"/>
      <c r="L36" s="61"/>
    </row>
    <row r="37" spans="1:12" ht="12.75" x14ac:dyDescent="0.2">
      <c r="A37"/>
      <c r="B37" s="87"/>
      <c r="C37"/>
      <c r="D37"/>
      <c r="E37"/>
      <c r="F37"/>
      <c r="G37"/>
      <c r="H37" s="87"/>
      <c r="I37"/>
      <c r="J37" s="61"/>
      <c r="K37" s="61"/>
      <c r="L37" s="61"/>
    </row>
    <row r="38" spans="1:12" ht="12.75" x14ac:dyDescent="0.2">
      <c r="A38"/>
      <c r="B38" s="87"/>
      <c r="C38"/>
      <c r="D38"/>
      <c r="E38"/>
      <c r="F38"/>
      <c r="G38"/>
      <c r="H38" s="87"/>
      <c r="I38"/>
      <c r="J38" s="61"/>
      <c r="K38" s="61"/>
      <c r="L38" s="61"/>
    </row>
    <row r="39" spans="1:12" ht="12.75" x14ac:dyDescent="0.2">
      <c r="A39"/>
      <c r="B39" s="87"/>
      <c r="C39"/>
      <c r="D39"/>
      <c r="E39"/>
      <c r="F39"/>
      <c r="G39"/>
      <c r="H39" s="87"/>
      <c r="I39"/>
      <c r="J39" s="61"/>
      <c r="K39" s="61"/>
      <c r="L39" s="61"/>
    </row>
    <row r="40" spans="1:12" ht="12.75" x14ac:dyDescent="0.2">
      <c r="A40"/>
      <c r="B40" s="87"/>
      <c r="C40"/>
      <c r="D40"/>
      <c r="E40"/>
      <c r="F40"/>
      <c r="G40"/>
      <c r="H40" s="87"/>
      <c r="I40"/>
      <c r="J40" s="61"/>
      <c r="K40" s="61"/>
      <c r="L40" s="61"/>
    </row>
    <row r="41" spans="1:12" ht="12.75" x14ac:dyDescent="0.2">
      <c r="A41"/>
      <c r="B41" s="87"/>
      <c r="C41"/>
      <c r="D41"/>
      <c r="E41"/>
      <c r="F41"/>
      <c r="G41"/>
      <c r="H41" s="87"/>
      <c r="I41"/>
      <c r="J41" s="61"/>
      <c r="K41" s="61"/>
      <c r="L41" s="61"/>
    </row>
    <row r="42" spans="1:12" ht="12.75" x14ac:dyDescent="0.2">
      <c r="A42"/>
      <c r="B42" s="87"/>
      <c r="C42"/>
      <c r="D42"/>
      <c r="E42"/>
      <c r="F42"/>
      <c r="G42"/>
      <c r="H42" s="87"/>
      <c r="I42"/>
      <c r="J42" s="61"/>
      <c r="K42" s="61"/>
      <c r="L42" s="61"/>
    </row>
    <row r="43" spans="1:12" ht="12.75" x14ac:dyDescent="0.2">
      <c r="A43"/>
      <c r="B43" s="87"/>
      <c r="C43"/>
      <c r="D43"/>
      <c r="E43"/>
      <c r="F43"/>
      <c r="G43"/>
      <c r="H43" s="87"/>
      <c r="I43"/>
      <c r="J43" s="61"/>
      <c r="K43" s="61"/>
      <c r="L43" s="61"/>
    </row>
    <row r="44" spans="1:12" ht="12.75" x14ac:dyDescent="0.2">
      <c r="A44"/>
      <c r="B44" s="87"/>
      <c r="C44"/>
      <c r="D44"/>
      <c r="E44"/>
      <c r="F44"/>
      <c r="G44"/>
      <c r="H44" s="87"/>
      <c r="I44"/>
      <c r="J44" s="61"/>
      <c r="K44" s="61"/>
      <c r="L44" s="61"/>
    </row>
    <row r="45" spans="1:12" ht="12.75" x14ac:dyDescent="0.2">
      <c r="A45"/>
      <c r="B45" s="87"/>
      <c r="C45"/>
      <c r="D45"/>
      <c r="E45"/>
      <c r="F45"/>
      <c r="G45"/>
      <c r="H45" s="87"/>
      <c r="I45"/>
      <c r="J45" s="61"/>
      <c r="K45" s="61"/>
      <c r="L45" s="61"/>
    </row>
    <row r="46" spans="1:12" ht="12.75" x14ac:dyDescent="0.2">
      <c r="A46"/>
      <c r="B46" s="87"/>
      <c r="C46"/>
      <c r="D46"/>
      <c r="E46"/>
      <c r="F46"/>
      <c r="G46"/>
      <c r="H46" s="87"/>
      <c r="I46"/>
      <c r="J46" s="61"/>
      <c r="K46" s="61"/>
      <c r="L46" s="61"/>
    </row>
    <row r="47" spans="1:12" ht="12.75" x14ac:dyDescent="0.2">
      <c r="A47"/>
      <c r="B47" s="87"/>
      <c r="C47"/>
      <c r="D47"/>
      <c r="E47"/>
      <c r="F47"/>
      <c r="G47"/>
      <c r="H47" s="87"/>
      <c r="I47"/>
      <c r="J47" s="61"/>
      <c r="K47" s="61"/>
      <c r="L47" s="61"/>
    </row>
    <row r="48" spans="1:12" ht="12.75" x14ac:dyDescent="0.2">
      <c r="A48"/>
      <c r="B48" s="87"/>
      <c r="C48"/>
      <c r="D48"/>
      <c r="E48"/>
      <c r="F48"/>
      <c r="G48"/>
      <c r="H48" s="87"/>
      <c r="I48"/>
      <c r="J48" s="61"/>
      <c r="K48" s="61"/>
      <c r="L48" s="61"/>
    </row>
    <row r="49" spans="1:12" ht="12.75" x14ac:dyDescent="0.2">
      <c r="A49"/>
      <c r="B49" s="87"/>
      <c r="C49"/>
      <c r="D49"/>
      <c r="E49"/>
      <c r="F49"/>
      <c r="G49"/>
      <c r="H49" s="87"/>
      <c r="I49"/>
      <c r="J49" s="61"/>
      <c r="K49" s="61"/>
      <c r="L49" s="61"/>
    </row>
    <row r="50" spans="1:12" ht="12.75" x14ac:dyDescent="0.2">
      <c r="A50"/>
      <c r="B50" s="87"/>
      <c r="C50"/>
      <c r="D50"/>
      <c r="E50"/>
      <c r="F50"/>
      <c r="G50"/>
      <c r="H50" s="87"/>
      <c r="I50"/>
      <c r="J50" s="61"/>
      <c r="K50" s="61"/>
      <c r="L50" s="61"/>
    </row>
    <row r="51" spans="1:12" ht="12.75" x14ac:dyDescent="0.2">
      <c r="A51"/>
      <c r="B51" s="87"/>
      <c r="C51"/>
      <c r="D51"/>
      <c r="E51"/>
      <c r="F51"/>
      <c r="G51"/>
      <c r="H51" s="87"/>
      <c r="I51"/>
      <c r="J51" s="61"/>
      <c r="K51" s="61"/>
      <c r="L51" s="61"/>
    </row>
    <row r="52" spans="1:12" ht="12.75" x14ac:dyDescent="0.2">
      <c r="A52"/>
      <c r="B52" s="87"/>
      <c r="C52"/>
      <c r="D52"/>
      <c r="E52"/>
      <c r="F52"/>
      <c r="G52"/>
      <c r="H52" s="87"/>
      <c r="I52"/>
      <c r="J52" s="61"/>
      <c r="K52" s="61"/>
      <c r="L52" s="61"/>
    </row>
    <row r="53" spans="1:12" ht="12.75" x14ac:dyDescent="0.2">
      <c r="A53"/>
      <c r="B53"/>
      <c r="C53"/>
      <c r="D53"/>
      <c r="E53"/>
      <c r="F53"/>
      <c r="G53"/>
      <c r="H53"/>
      <c r="I53"/>
      <c r="J53" s="56"/>
      <c r="K53" s="61"/>
      <c r="L53" s="61"/>
    </row>
    <row r="54" spans="1:12" ht="12.75" x14ac:dyDescent="0.2">
      <c r="A54"/>
      <c r="B54"/>
      <c r="C54"/>
      <c r="D54"/>
      <c r="E54"/>
      <c r="F54"/>
      <c r="G54"/>
      <c r="H54"/>
      <c r="I54"/>
      <c r="J54" s="56"/>
      <c r="K54" s="61"/>
      <c r="L54" s="61"/>
    </row>
    <row r="55" spans="1:12" ht="12.75" x14ac:dyDescent="0.2">
      <c r="A55"/>
      <c r="B55"/>
      <c r="C55"/>
      <c r="D55"/>
      <c r="E55"/>
      <c r="F55"/>
      <c r="G55"/>
      <c r="H55"/>
      <c r="I55"/>
      <c r="J55" s="56"/>
      <c r="K55" s="61"/>
      <c r="L55" s="61"/>
    </row>
    <row r="56" spans="1:12" ht="12.75" x14ac:dyDescent="0.2">
      <c r="A56"/>
      <c r="B56"/>
      <c r="C56"/>
      <c r="D56"/>
      <c r="E56"/>
      <c r="F56"/>
      <c r="G56"/>
      <c r="H56"/>
      <c r="I56"/>
      <c r="J56" s="56"/>
      <c r="K56" s="61"/>
      <c r="L56" s="61"/>
    </row>
    <row r="57" spans="1:12" ht="12.75" x14ac:dyDescent="0.2">
      <c r="A57"/>
      <c r="B57"/>
      <c r="C57"/>
      <c r="D57"/>
      <c r="E57"/>
      <c r="F57"/>
      <c r="G57"/>
      <c r="H57"/>
      <c r="I57"/>
      <c r="J57" s="56"/>
      <c r="K57" s="61"/>
      <c r="L57" s="61"/>
    </row>
    <row r="58" spans="1:12" ht="12.75" x14ac:dyDescent="0.2">
      <c r="A58"/>
      <c r="B58"/>
      <c r="C58"/>
      <c r="D58"/>
      <c r="E58"/>
      <c r="F58"/>
      <c r="G58"/>
      <c r="H58"/>
      <c r="I58"/>
      <c r="J58" s="56"/>
      <c r="K58" s="61"/>
      <c r="L58" s="61"/>
    </row>
    <row r="59" spans="1:12" ht="12.75" x14ac:dyDescent="0.2">
      <c r="A59"/>
      <c r="B59"/>
      <c r="C59"/>
      <c r="D59"/>
      <c r="E59"/>
      <c r="F59"/>
      <c r="G59"/>
      <c r="H59"/>
      <c r="I59"/>
      <c r="J59" s="56"/>
      <c r="K59" s="61"/>
      <c r="L59" s="61"/>
    </row>
    <row r="60" spans="1:12" ht="12.75" x14ac:dyDescent="0.2">
      <c r="A60"/>
      <c r="B60"/>
      <c r="C60"/>
      <c r="D60"/>
      <c r="E60"/>
      <c r="F60"/>
      <c r="G60"/>
      <c r="H60"/>
      <c r="I60"/>
      <c r="J60" s="56"/>
      <c r="K60" s="61"/>
      <c r="L60" s="61"/>
    </row>
    <row r="61" spans="1:12" ht="12.75" x14ac:dyDescent="0.2">
      <c r="A61"/>
      <c r="B61"/>
      <c r="C61"/>
      <c r="D61"/>
      <c r="E61"/>
      <c r="F61"/>
      <c r="G61"/>
      <c r="H61"/>
      <c r="I61"/>
      <c r="J61" s="56"/>
      <c r="K61" s="61"/>
      <c r="L61" s="61"/>
    </row>
    <row r="62" spans="1:12" ht="12.75" x14ac:dyDescent="0.2">
      <c r="A62"/>
      <c r="B62"/>
      <c r="C62"/>
      <c r="D62"/>
      <c r="E62"/>
      <c r="F62"/>
      <c r="G62"/>
      <c r="H62"/>
      <c r="I62"/>
      <c r="J62" s="56"/>
      <c r="K62" s="61"/>
      <c r="L62" s="61"/>
    </row>
    <row r="63" spans="1:12" ht="12.75" x14ac:dyDescent="0.2">
      <c r="A63"/>
      <c r="B63"/>
      <c r="C63"/>
      <c r="D63"/>
      <c r="E63"/>
      <c r="F63"/>
      <c r="G63"/>
      <c r="H63"/>
      <c r="I63"/>
      <c r="J63" s="56"/>
      <c r="K63" s="61"/>
      <c r="L63" s="61"/>
    </row>
    <row r="64" spans="1:12" ht="12.75" x14ac:dyDescent="0.2">
      <c r="A64"/>
      <c r="B64"/>
      <c r="C64"/>
      <c r="D64"/>
      <c r="E64"/>
      <c r="F64"/>
      <c r="G64"/>
      <c r="H64"/>
      <c r="I64"/>
      <c r="J64" s="56"/>
      <c r="K64" s="61"/>
      <c r="L64" s="61"/>
    </row>
    <row r="65" spans="1:12" ht="12.75" x14ac:dyDescent="0.2">
      <c r="A65"/>
      <c r="B65"/>
      <c r="C65"/>
      <c r="D65"/>
      <c r="E65"/>
      <c r="F65"/>
      <c r="G65"/>
      <c r="H65"/>
      <c r="I65"/>
      <c r="J65" s="56"/>
      <c r="K65" s="61"/>
      <c r="L65" s="61"/>
    </row>
    <row r="66" spans="1:12" ht="12.75" x14ac:dyDescent="0.2">
      <c r="A66"/>
      <c r="B66"/>
      <c r="C66"/>
      <c r="D66"/>
      <c r="E66"/>
      <c r="F66"/>
      <c r="G66"/>
      <c r="H66"/>
      <c r="I66"/>
      <c r="J66" s="56"/>
      <c r="K66" s="61"/>
      <c r="L66" s="61"/>
    </row>
    <row r="67" spans="1:12" ht="12.75" x14ac:dyDescent="0.2">
      <c r="A67"/>
      <c r="B67"/>
      <c r="C67"/>
      <c r="D67"/>
      <c r="E67"/>
      <c r="F67"/>
      <c r="G67"/>
      <c r="H67"/>
      <c r="I67"/>
      <c r="J67" s="56"/>
      <c r="K67" s="61"/>
      <c r="L67" s="61"/>
    </row>
    <row r="68" spans="1:12" ht="12.75" x14ac:dyDescent="0.2">
      <c r="A68"/>
      <c r="B68"/>
      <c r="C68"/>
      <c r="D68"/>
      <c r="E68"/>
      <c r="F68"/>
      <c r="G68"/>
      <c r="H68"/>
      <c r="I68"/>
      <c r="J68" s="56"/>
      <c r="K68" s="61"/>
      <c r="L68" s="61"/>
    </row>
    <row r="69" spans="1:12" ht="12.75" x14ac:dyDescent="0.2">
      <c r="A69"/>
      <c r="B69"/>
      <c r="C69"/>
      <c r="D69"/>
      <c r="E69"/>
      <c r="F69"/>
      <c r="G69"/>
      <c r="H69"/>
      <c r="I69"/>
      <c r="J69" s="56"/>
      <c r="K69" s="61"/>
      <c r="L69" s="61"/>
    </row>
    <row r="70" spans="1:12" ht="12.75" x14ac:dyDescent="0.2">
      <c r="A70"/>
      <c r="B70"/>
      <c r="C70"/>
      <c r="D70"/>
      <c r="E70"/>
      <c r="F70"/>
      <c r="G70"/>
      <c r="H70"/>
      <c r="I70"/>
      <c r="J70" s="56"/>
      <c r="K70" s="61"/>
      <c r="L70" s="61"/>
    </row>
    <row r="71" spans="1:12" ht="12.75" x14ac:dyDescent="0.2">
      <c r="A71"/>
      <c r="B71"/>
      <c r="C71"/>
      <c r="D71"/>
      <c r="E71"/>
      <c r="F71"/>
      <c r="G71"/>
      <c r="H71"/>
      <c r="I71"/>
      <c r="J71" s="56"/>
      <c r="K71" s="61"/>
      <c r="L71" s="61"/>
    </row>
    <row r="72" spans="1:12" ht="12.75" x14ac:dyDescent="0.2">
      <c r="A72"/>
      <c r="B72"/>
      <c r="C72"/>
      <c r="D72"/>
      <c r="E72"/>
      <c r="F72"/>
      <c r="G72"/>
      <c r="H72"/>
      <c r="I72"/>
      <c r="J72" s="56"/>
      <c r="K72" s="61"/>
      <c r="L72" s="61"/>
    </row>
    <row r="73" spans="1:12" ht="12.75" x14ac:dyDescent="0.2">
      <c r="A73"/>
      <c r="B73"/>
      <c r="C73"/>
      <c r="D73"/>
      <c r="E73"/>
      <c r="F73"/>
      <c r="G73"/>
      <c r="H73"/>
      <c r="I73"/>
      <c r="J73" s="56"/>
      <c r="K73" s="61"/>
      <c r="L73" s="61"/>
    </row>
    <row r="74" spans="1:12" ht="12.75" x14ac:dyDescent="0.2">
      <c r="A74"/>
      <c r="B74"/>
      <c r="C74"/>
      <c r="D74"/>
      <c r="E74"/>
      <c r="F74"/>
      <c r="G74"/>
      <c r="H74"/>
      <c r="I74"/>
      <c r="J74" s="56"/>
      <c r="K74" s="61"/>
      <c r="L74" s="61"/>
    </row>
    <row r="75" spans="1:12" ht="12.75" x14ac:dyDescent="0.2">
      <c r="A75"/>
      <c r="B75"/>
      <c r="C75"/>
      <c r="D75"/>
      <c r="E75"/>
      <c r="F75"/>
      <c r="G75"/>
      <c r="H75"/>
      <c r="I75"/>
      <c r="J75" s="56"/>
      <c r="K75" s="61"/>
      <c r="L75" s="61"/>
    </row>
    <row r="76" spans="1:12" ht="12.75" x14ac:dyDescent="0.2">
      <c r="A76"/>
      <c r="B76"/>
      <c r="C76"/>
      <c r="D76"/>
      <c r="E76"/>
      <c r="F76"/>
      <c r="G76"/>
      <c r="H76"/>
      <c r="I76"/>
      <c r="J76" s="56"/>
      <c r="K76" s="61"/>
      <c r="L76" s="61"/>
    </row>
    <row r="77" spans="1:12" ht="12.75" x14ac:dyDescent="0.2">
      <c r="A77"/>
      <c r="B77"/>
      <c r="C77"/>
      <c r="D77"/>
      <c r="E77"/>
      <c r="F77"/>
      <c r="G77"/>
      <c r="H77"/>
      <c r="I77"/>
      <c r="J77" s="56"/>
      <c r="K77" s="61"/>
      <c r="L77" s="61"/>
    </row>
    <row r="78" spans="1:12" ht="12.75" x14ac:dyDescent="0.2">
      <c r="A78"/>
      <c r="B78"/>
      <c r="C78"/>
      <c r="D78"/>
      <c r="E78"/>
      <c r="F78"/>
      <c r="G78"/>
      <c r="H78"/>
      <c r="I78"/>
      <c r="J78" s="56"/>
      <c r="K78" s="61"/>
      <c r="L78" s="61"/>
    </row>
    <row r="79" spans="1:12" ht="12.75" x14ac:dyDescent="0.2">
      <c r="A79"/>
      <c r="B79"/>
      <c r="C79"/>
      <c r="D79"/>
      <c r="E79"/>
      <c r="F79"/>
      <c r="G79"/>
      <c r="H79"/>
      <c r="I79"/>
      <c r="J79" s="56"/>
      <c r="K79" s="61"/>
      <c r="L79" s="61"/>
    </row>
    <row r="80" spans="1:12" ht="12.75" x14ac:dyDescent="0.2">
      <c r="A80"/>
      <c r="B80"/>
      <c r="C80"/>
      <c r="D80"/>
      <c r="E80"/>
      <c r="F80"/>
      <c r="G80"/>
      <c r="H80"/>
      <c r="I80"/>
      <c r="J80" s="56"/>
      <c r="K80" s="61"/>
      <c r="L80" s="61"/>
    </row>
    <row r="81" spans="1:12" ht="12.75" x14ac:dyDescent="0.2">
      <c r="A81"/>
      <c r="B81"/>
      <c r="C81"/>
      <c r="D81"/>
      <c r="E81"/>
      <c r="F81"/>
      <c r="G81"/>
      <c r="H81"/>
      <c r="I81"/>
      <c r="J81" s="56"/>
      <c r="K81" s="61"/>
      <c r="L81" s="61"/>
    </row>
    <row r="82" spans="1:12" ht="12.75" x14ac:dyDescent="0.2">
      <c r="A82"/>
      <c r="B82"/>
      <c r="C82"/>
      <c r="D82"/>
      <c r="E82"/>
      <c r="F82"/>
      <c r="G82"/>
      <c r="H82"/>
      <c r="I82"/>
      <c r="J82" s="56"/>
      <c r="K82" s="61"/>
      <c r="L82" s="61"/>
    </row>
    <row r="83" spans="1:12" ht="12.75" x14ac:dyDescent="0.2">
      <c r="A83"/>
      <c r="B83"/>
      <c r="C83"/>
      <c r="D83"/>
      <c r="E83"/>
      <c r="F83"/>
      <c r="G83"/>
      <c r="H83"/>
      <c r="I83"/>
      <c r="J83" s="56"/>
      <c r="K83" s="61"/>
      <c r="L83" s="61"/>
    </row>
    <row r="84" spans="1:12" ht="12.75" x14ac:dyDescent="0.2">
      <c r="A84"/>
      <c r="B84"/>
      <c r="C84"/>
      <c r="D84"/>
      <c r="E84"/>
      <c r="F84"/>
      <c r="G84"/>
      <c r="H84"/>
      <c r="I84"/>
      <c r="J84" s="56"/>
      <c r="K84" s="61"/>
      <c r="L84" s="61"/>
    </row>
    <row r="85" spans="1:12" ht="12.75" x14ac:dyDescent="0.2">
      <c r="A85"/>
      <c r="B85"/>
      <c r="C85"/>
      <c r="D85"/>
      <c r="E85"/>
      <c r="F85"/>
      <c r="G85"/>
      <c r="H85"/>
      <c r="I85"/>
      <c r="J85" s="56"/>
      <c r="K85" s="61"/>
      <c r="L85" s="61"/>
    </row>
    <row r="86" spans="1:12" ht="12.75" x14ac:dyDescent="0.2">
      <c r="A86"/>
      <c r="B86"/>
      <c r="C86"/>
      <c r="D86"/>
      <c r="E86"/>
      <c r="F86"/>
      <c r="G86"/>
      <c r="H86"/>
      <c r="I86"/>
      <c r="J86" s="56"/>
      <c r="K86" s="61"/>
      <c r="L86" s="61"/>
    </row>
    <row r="87" spans="1:12" ht="12.75" x14ac:dyDescent="0.2">
      <c r="A87"/>
      <c r="B87"/>
      <c r="C87"/>
      <c r="D87"/>
      <c r="E87"/>
      <c r="F87"/>
      <c r="G87"/>
      <c r="H87"/>
      <c r="I87"/>
      <c r="J87" s="56"/>
      <c r="K87" s="61"/>
      <c r="L87" s="61"/>
    </row>
    <row r="88" spans="1:12" ht="12.75" x14ac:dyDescent="0.2">
      <c r="A88"/>
      <c r="B88"/>
      <c r="C88"/>
      <c r="D88"/>
      <c r="E88"/>
      <c r="F88"/>
      <c r="G88"/>
      <c r="H88"/>
      <c r="I88"/>
      <c r="J88" s="56"/>
      <c r="K88" s="61"/>
      <c r="L88" s="61"/>
    </row>
    <row r="89" spans="1:12" ht="12.75" x14ac:dyDescent="0.2">
      <c r="A89"/>
      <c r="B89"/>
      <c r="C89"/>
      <c r="D89"/>
      <c r="E89"/>
      <c r="F89"/>
      <c r="G89"/>
      <c r="H89"/>
      <c r="I89"/>
      <c r="J89" s="56"/>
      <c r="K89" s="61"/>
      <c r="L89" s="61"/>
    </row>
    <row r="90" spans="1:12" ht="12.75" x14ac:dyDescent="0.2">
      <c r="A90"/>
      <c r="B90"/>
      <c r="C90"/>
      <c r="D90"/>
      <c r="E90"/>
      <c r="F90"/>
      <c r="G90"/>
      <c r="H90"/>
      <c r="I90"/>
      <c r="J90" s="56"/>
      <c r="K90" s="61"/>
      <c r="L90" s="61"/>
    </row>
    <row r="91" spans="1:12" ht="12.75" x14ac:dyDescent="0.2">
      <c r="A91"/>
      <c r="B91"/>
      <c r="C91"/>
      <c r="D91"/>
      <c r="E91"/>
      <c r="F91"/>
      <c r="G91"/>
      <c r="H91"/>
      <c r="I91"/>
      <c r="J91" s="56"/>
      <c r="K91" s="61"/>
      <c r="L91" s="61"/>
    </row>
    <row r="92" spans="1:12" ht="12.75" x14ac:dyDescent="0.2">
      <c r="A92"/>
      <c r="B92"/>
      <c r="C92"/>
      <c r="D92"/>
      <c r="E92"/>
      <c r="F92"/>
      <c r="G92"/>
      <c r="H92"/>
      <c r="I92"/>
      <c r="J92" s="56"/>
      <c r="K92" s="61"/>
      <c r="L92" s="61"/>
    </row>
    <row r="93" spans="1:12" ht="12.75" x14ac:dyDescent="0.2">
      <c r="A93"/>
      <c r="B93"/>
      <c r="C93"/>
      <c r="D93"/>
      <c r="E93"/>
      <c r="F93"/>
      <c r="G93"/>
      <c r="H93"/>
      <c r="I93"/>
      <c r="J93" s="56"/>
      <c r="K93" s="61"/>
      <c r="L93" s="61"/>
    </row>
    <row r="94" spans="1:12" ht="12.75" x14ac:dyDescent="0.2">
      <c r="A94"/>
      <c r="B94"/>
      <c r="C94"/>
      <c r="D94"/>
      <c r="E94"/>
      <c r="F94"/>
      <c r="G94"/>
      <c r="H94"/>
      <c r="I94"/>
      <c r="J94" s="56"/>
      <c r="K94" s="61"/>
      <c r="L94" s="61"/>
    </row>
    <row r="95" spans="1:12" ht="12.75" x14ac:dyDescent="0.2">
      <c r="A95"/>
      <c r="B95"/>
      <c r="C95"/>
      <c r="D95"/>
      <c r="E95"/>
      <c r="F95"/>
      <c r="G95"/>
      <c r="H95"/>
      <c r="I95"/>
      <c r="J95" s="56"/>
      <c r="K95" s="61"/>
      <c r="L95" s="61"/>
    </row>
    <row r="96" spans="1:12" ht="12.75" x14ac:dyDescent="0.2">
      <c r="A96"/>
      <c r="B96"/>
      <c r="C96"/>
      <c r="D96"/>
      <c r="E96"/>
      <c r="F96"/>
      <c r="G96"/>
      <c r="H96"/>
      <c r="I96"/>
      <c r="J96" s="56"/>
      <c r="K96" s="61"/>
      <c r="L96" s="61"/>
    </row>
    <row r="97" spans="1:12" ht="12.75" x14ac:dyDescent="0.2">
      <c r="A97"/>
      <c r="B97"/>
      <c r="C97"/>
      <c r="D97"/>
      <c r="E97"/>
      <c r="F97"/>
      <c r="G97"/>
      <c r="H97"/>
      <c r="I97"/>
      <c r="J97" s="56"/>
      <c r="K97" s="61"/>
      <c r="L97" s="61"/>
    </row>
    <row r="98" spans="1:12" ht="12.75" x14ac:dyDescent="0.2">
      <c r="A98"/>
      <c r="B98"/>
      <c r="C98"/>
      <c r="D98"/>
      <c r="E98"/>
      <c r="F98"/>
      <c r="G98"/>
      <c r="H98"/>
      <c r="I98"/>
      <c r="J98" s="56"/>
      <c r="K98" s="61"/>
      <c r="L98" s="61"/>
    </row>
    <row r="99" spans="1:12" ht="12.75" x14ac:dyDescent="0.2">
      <c r="A99"/>
      <c r="B99"/>
      <c r="C99"/>
      <c r="D99"/>
      <c r="E99"/>
      <c r="F99"/>
      <c r="G99"/>
      <c r="H99"/>
      <c r="I99"/>
      <c r="J99" s="56"/>
      <c r="K99" s="61"/>
      <c r="L99" s="61"/>
    </row>
    <row r="100" spans="1:12" ht="12.75" x14ac:dyDescent="0.2">
      <c r="A100"/>
      <c r="B100"/>
      <c r="C100"/>
      <c r="D100"/>
      <c r="E100"/>
      <c r="F100"/>
      <c r="G100"/>
      <c r="H100"/>
      <c r="I100"/>
      <c r="J100" s="56"/>
      <c r="K100" s="61"/>
      <c r="L100" s="61"/>
    </row>
    <row r="101" spans="1:12" ht="12.75" x14ac:dyDescent="0.2">
      <c r="A101"/>
      <c r="B101"/>
      <c r="C101"/>
      <c r="D101"/>
      <c r="E101"/>
      <c r="F101"/>
      <c r="G101"/>
      <c r="H101"/>
      <c r="I101"/>
      <c r="J101" s="56"/>
      <c r="K101" s="61"/>
      <c r="L101" s="61"/>
    </row>
    <row r="102" spans="1:12" ht="12.75" x14ac:dyDescent="0.2">
      <c r="A102"/>
      <c r="B102"/>
      <c r="C102"/>
      <c r="D102"/>
      <c r="E102"/>
      <c r="F102"/>
      <c r="G102"/>
      <c r="H102"/>
      <c r="I102"/>
      <c r="J102" s="56"/>
      <c r="K102" s="61"/>
      <c r="L102" s="61"/>
    </row>
    <row r="103" spans="1:12" ht="12.75" x14ac:dyDescent="0.2">
      <c r="A103"/>
      <c r="B103"/>
      <c r="C103"/>
      <c r="D103"/>
      <c r="E103"/>
      <c r="F103"/>
      <c r="G103"/>
      <c r="H103"/>
      <c r="I103"/>
      <c r="J103" s="56"/>
      <c r="K103" s="61"/>
      <c r="L103" s="61"/>
    </row>
    <row r="104" spans="1:12" ht="12.75" x14ac:dyDescent="0.2">
      <c r="A104"/>
      <c r="B104"/>
      <c r="C104"/>
      <c r="D104"/>
      <c r="E104"/>
      <c r="F104"/>
      <c r="G104"/>
      <c r="H104"/>
      <c r="I104"/>
      <c r="J104" s="56"/>
      <c r="K104" s="61"/>
      <c r="L104" s="61"/>
    </row>
    <row r="105" spans="1:12" ht="12.75" x14ac:dyDescent="0.2">
      <c r="A105"/>
      <c r="B105"/>
      <c r="C105"/>
      <c r="D105"/>
      <c r="E105"/>
      <c r="F105"/>
      <c r="G105"/>
      <c r="H105"/>
      <c r="I105"/>
      <c r="J105" s="56"/>
      <c r="K105" s="61"/>
      <c r="L105" s="61"/>
    </row>
    <row r="106" spans="1:12" ht="12.75" x14ac:dyDescent="0.2">
      <c r="A106"/>
      <c r="B106"/>
      <c r="C106"/>
      <c r="D106"/>
      <c r="E106"/>
      <c r="F106"/>
      <c r="G106"/>
      <c r="H106"/>
      <c r="I106"/>
      <c r="J106" s="56"/>
      <c r="K106" s="61"/>
      <c r="L106" s="61"/>
    </row>
    <row r="107" spans="1:12" ht="12.75" x14ac:dyDescent="0.2">
      <c r="A107"/>
      <c r="B107"/>
      <c r="C107"/>
      <c r="D107"/>
      <c r="E107"/>
      <c r="F107"/>
      <c r="G107"/>
      <c r="H107"/>
      <c r="I107"/>
      <c r="J107" s="56"/>
      <c r="K107" s="61"/>
      <c r="L107" s="61"/>
    </row>
    <row r="108" spans="1:12" ht="12.75" x14ac:dyDescent="0.2">
      <c r="A108"/>
      <c r="B108"/>
      <c r="C108"/>
      <c r="D108"/>
      <c r="E108"/>
      <c r="F108"/>
      <c r="G108"/>
      <c r="H108"/>
      <c r="I108"/>
      <c r="J108" s="56"/>
      <c r="K108" s="61"/>
      <c r="L108" s="61"/>
    </row>
    <row r="109" spans="1:12" ht="12.75" x14ac:dyDescent="0.2">
      <c r="A109"/>
      <c r="B109"/>
      <c r="C109"/>
      <c r="D109"/>
      <c r="E109"/>
      <c r="F109"/>
      <c r="G109"/>
      <c r="H109"/>
      <c r="I109"/>
      <c r="J109" s="56"/>
      <c r="K109" s="61"/>
      <c r="L109" s="61"/>
    </row>
    <row r="110" spans="1:12" ht="12.75" x14ac:dyDescent="0.2">
      <c r="A110"/>
      <c r="B110"/>
      <c r="C110"/>
      <c r="D110"/>
      <c r="E110"/>
      <c r="F110"/>
      <c r="G110"/>
      <c r="H110"/>
      <c r="I110"/>
      <c r="J110" s="56"/>
      <c r="K110" s="61"/>
      <c r="L110" s="61"/>
    </row>
    <row r="111" spans="1:12" ht="12.75" x14ac:dyDescent="0.2">
      <c r="A111"/>
      <c r="B111"/>
      <c r="C111"/>
      <c r="D111"/>
      <c r="E111"/>
      <c r="F111"/>
      <c r="G111"/>
      <c r="H111"/>
      <c r="I111"/>
      <c r="J111" s="56"/>
      <c r="K111" s="61"/>
      <c r="L111" s="61"/>
    </row>
    <row r="112" spans="1:12" ht="12.75" x14ac:dyDescent="0.2">
      <c r="A112"/>
      <c r="B112"/>
      <c r="C112"/>
      <c r="D112"/>
      <c r="E112"/>
      <c r="F112"/>
      <c r="G112"/>
      <c r="H112"/>
      <c r="I112"/>
      <c r="J112" s="56"/>
      <c r="K112" s="61"/>
      <c r="L112" s="61"/>
    </row>
    <row r="113" spans="1:12" ht="12.75" x14ac:dyDescent="0.2">
      <c r="A113"/>
      <c r="B113"/>
      <c r="C113"/>
      <c r="D113"/>
      <c r="E113"/>
      <c r="F113"/>
      <c r="G113"/>
      <c r="H113"/>
      <c r="I113"/>
      <c r="J113" s="56"/>
      <c r="K113" s="61"/>
      <c r="L113" s="61"/>
    </row>
    <row r="114" spans="1:12" ht="12.75" x14ac:dyDescent="0.2">
      <c r="A114"/>
      <c r="B114"/>
      <c r="C114"/>
      <c r="D114"/>
      <c r="E114"/>
      <c r="F114"/>
      <c r="G114"/>
      <c r="H114"/>
      <c r="I114"/>
      <c r="J114" s="56"/>
      <c r="K114" s="61"/>
      <c r="L114" s="61"/>
    </row>
    <row r="115" spans="1:12" ht="12.75" x14ac:dyDescent="0.2">
      <c r="A115"/>
      <c r="B115"/>
      <c r="C115"/>
      <c r="D115"/>
      <c r="E115"/>
      <c r="F115"/>
      <c r="G115"/>
      <c r="H115"/>
      <c r="I115"/>
      <c r="J115" s="56"/>
      <c r="K115" s="61"/>
      <c r="L115" s="61"/>
    </row>
    <row r="116" spans="1:12" ht="12.75" x14ac:dyDescent="0.2">
      <c r="A116"/>
      <c r="B116"/>
      <c r="C116"/>
      <c r="D116"/>
      <c r="E116"/>
      <c r="F116"/>
      <c r="G116"/>
      <c r="H116"/>
      <c r="I116"/>
      <c r="J116" s="56"/>
      <c r="K116" s="61"/>
      <c r="L116" s="61"/>
    </row>
    <row r="117" spans="1:12" ht="12.75" x14ac:dyDescent="0.2">
      <c r="A117"/>
      <c r="B117"/>
      <c r="C117"/>
      <c r="D117"/>
      <c r="E117"/>
      <c r="F117"/>
      <c r="G117"/>
      <c r="H117"/>
      <c r="I117"/>
      <c r="J117" s="56"/>
      <c r="K117" s="61"/>
      <c r="L117" s="61"/>
    </row>
    <row r="118" spans="1:12" ht="12.75" x14ac:dyDescent="0.2">
      <c r="A118"/>
      <c r="B118"/>
      <c r="C118"/>
      <c r="D118"/>
      <c r="E118"/>
      <c r="F118"/>
      <c r="G118"/>
      <c r="H118"/>
      <c r="I118"/>
      <c r="J118" s="56"/>
      <c r="K118" s="61"/>
      <c r="L118" s="61"/>
    </row>
    <row r="119" spans="1:12" ht="12.75" x14ac:dyDescent="0.2">
      <c r="A119"/>
      <c r="B119"/>
      <c r="C119"/>
      <c r="D119"/>
      <c r="E119"/>
      <c r="F119"/>
      <c r="G119"/>
      <c r="H119"/>
      <c r="I119"/>
      <c r="J119" s="56"/>
      <c r="K119" s="61"/>
      <c r="L119" s="61"/>
    </row>
    <row r="120" spans="1:12" ht="12.75" x14ac:dyDescent="0.2">
      <c r="A120"/>
      <c r="B120"/>
      <c r="C120"/>
      <c r="D120"/>
      <c r="E120"/>
      <c r="F120"/>
      <c r="G120"/>
      <c r="H120"/>
      <c r="I120"/>
      <c r="J120" s="56"/>
      <c r="K120" s="61"/>
      <c r="L120" s="61"/>
    </row>
    <row r="121" spans="1:12" ht="12.75" x14ac:dyDescent="0.2">
      <c r="A121"/>
      <c r="B121"/>
      <c r="C121"/>
      <c r="D121"/>
      <c r="E121"/>
      <c r="F121"/>
      <c r="G121"/>
      <c r="H121"/>
      <c r="I121"/>
      <c r="J121" s="56"/>
      <c r="K121" s="61"/>
      <c r="L121" s="61"/>
    </row>
    <row r="122" spans="1:12" ht="12.75" x14ac:dyDescent="0.2">
      <c r="A122"/>
      <c r="B122"/>
      <c r="C122"/>
      <c r="D122"/>
      <c r="E122"/>
      <c r="F122"/>
      <c r="G122"/>
      <c r="H122"/>
      <c r="I122"/>
      <c r="J122" s="56"/>
      <c r="K122" s="61"/>
      <c r="L122" s="61"/>
    </row>
    <row r="123" spans="1:12" ht="12.75" x14ac:dyDescent="0.2">
      <c r="A123"/>
      <c r="B123"/>
      <c r="C123"/>
      <c r="D123"/>
      <c r="E123"/>
      <c r="F123"/>
      <c r="G123"/>
      <c r="H123"/>
      <c r="I123"/>
      <c r="J123" s="56"/>
      <c r="K123" s="61"/>
      <c r="L123" s="61"/>
    </row>
    <row r="124" spans="1:12" ht="12.75" x14ac:dyDescent="0.2">
      <c r="A124"/>
      <c r="B124"/>
      <c r="C124"/>
      <c r="D124"/>
      <c r="E124"/>
      <c r="F124"/>
      <c r="G124"/>
      <c r="H124"/>
      <c r="I124"/>
      <c r="J124" s="56"/>
      <c r="K124" s="61"/>
      <c r="L124" s="61"/>
    </row>
    <row r="125" spans="1:12" ht="12.75" x14ac:dyDescent="0.2">
      <c r="A125"/>
      <c r="B125"/>
      <c r="C125"/>
      <c r="D125"/>
      <c r="E125"/>
      <c r="F125"/>
      <c r="G125"/>
      <c r="H125"/>
      <c r="I125"/>
      <c r="J125" s="56"/>
      <c r="K125" s="61"/>
      <c r="L125" s="61"/>
    </row>
    <row r="126" spans="1:12" ht="12.75" x14ac:dyDescent="0.2">
      <c r="A126"/>
      <c r="B126"/>
      <c r="C126"/>
      <c r="D126"/>
      <c r="E126"/>
      <c r="F126"/>
      <c r="G126"/>
      <c r="H126"/>
      <c r="I126"/>
      <c r="J126" s="56"/>
      <c r="K126" s="61"/>
      <c r="L126" s="61"/>
    </row>
    <row r="127" spans="1:12" ht="12.75" x14ac:dyDescent="0.2">
      <c r="A127"/>
      <c r="B127"/>
      <c r="C127"/>
      <c r="D127"/>
      <c r="E127"/>
      <c r="F127"/>
      <c r="G127"/>
      <c r="H127"/>
      <c r="I127"/>
      <c r="J127" s="56"/>
      <c r="K127" s="61"/>
      <c r="L127" s="61"/>
    </row>
    <row r="128" spans="1:12" ht="12.75" x14ac:dyDescent="0.2">
      <c r="A128"/>
      <c r="B128"/>
      <c r="C128"/>
      <c r="D128"/>
      <c r="E128"/>
      <c r="F128"/>
      <c r="G128"/>
      <c r="H128"/>
      <c r="I128"/>
      <c r="J128" s="56"/>
      <c r="K128" s="61"/>
      <c r="L128" s="61"/>
    </row>
    <row r="129" spans="1:12" ht="12.75" x14ac:dyDescent="0.2">
      <c r="A129"/>
      <c r="B129"/>
      <c r="C129"/>
      <c r="D129"/>
      <c r="E129"/>
      <c r="F129"/>
      <c r="G129"/>
      <c r="H129"/>
      <c r="I129"/>
      <c r="J129" s="56"/>
      <c r="K129" s="61"/>
      <c r="L129" s="61"/>
    </row>
    <row r="130" spans="1:12" ht="12.75" x14ac:dyDescent="0.2">
      <c r="A130"/>
      <c r="B130"/>
      <c r="C130"/>
      <c r="D130"/>
      <c r="E130"/>
      <c r="F130"/>
      <c r="G130"/>
      <c r="H130"/>
      <c r="I130"/>
      <c r="J130" s="56"/>
      <c r="K130" s="61"/>
      <c r="L130" s="61"/>
    </row>
    <row r="131" spans="1:12" ht="12.75" x14ac:dyDescent="0.2">
      <c r="A131"/>
      <c r="B131"/>
      <c r="C131"/>
      <c r="D131"/>
      <c r="E131"/>
      <c r="F131"/>
      <c r="G131"/>
      <c r="H131"/>
      <c r="I131"/>
      <c r="J131" s="56"/>
      <c r="K131" s="61"/>
      <c r="L131" s="61"/>
    </row>
    <row r="132" spans="1:12" ht="12.75" x14ac:dyDescent="0.2">
      <c r="A132"/>
      <c r="B132"/>
      <c r="C132"/>
      <c r="D132"/>
      <c r="E132"/>
      <c r="F132"/>
      <c r="G132"/>
      <c r="H132"/>
      <c r="I132"/>
      <c r="J132" s="56"/>
      <c r="K132" s="61"/>
      <c r="L132" s="61"/>
    </row>
    <row r="133" spans="1:12" ht="12.75" x14ac:dyDescent="0.2">
      <c r="A133"/>
      <c r="B133"/>
      <c r="C133"/>
      <c r="D133"/>
      <c r="E133"/>
      <c r="F133"/>
      <c r="G133"/>
      <c r="H133"/>
      <c r="I133"/>
      <c r="J133" s="56"/>
      <c r="K133" s="61"/>
      <c r="L133" s="61"/>
    </row>
    <row r="134" spans="1:12" ht="12.75" x14ac:dyDescent="0.2">
      <c r="A134"/>
      <c r="B134"/>
      <c r="C134"/>
      <c r="D134"/>
      <c r="E134"/>
      <c r="F134"/>
      <c r="G134"/>
      <c r="H134"/>
      <c r="I134"/>
      <c r="J134" s="56"/>
      <c r="K134" s="61"/>
      <c r="L134" s="61"/>
    </row>
    <row r="135" spans="1:12" ht="12.75" x14ac:dyDescent="0.2">
      <c r="A135"/>
      <c r="B135"/>
      <c r="C135"/>
      <c r="D135"/>
      <c r="E135"/>
      <c r="F135"/>
      <c r="G135"/>
      <c r="H135"/>
      <c r="I135"/>
      <c r="J135" s="56"/>
      <c r="K135" s="61"/>
      <c r="L135" s="61"/>
    </row>
    <row r="136" spans="1:12" ht="12.75" x14ac:dyDescent="0.2">
      <c r="A136"/>
      <c r="B136"/>
      <c r="C136"/>
      <c r="D136"/>
      <c r="E136"/>
      <c r="F136"/>
      <c r="G136"/>
      <c r="H136"/>
      <c r="I136"/>
      <c r="J136" s="56"/>
      <c r="K136" s="61"/>
      <c r="L136" s="61"/>
    </row>
    <row r="137" spans="1:12" ht="12.75" x14ac:dyDescent="0.2">
      <c r="A137"/>
      <c r="B137"/>
      <c r="C137"/>
      <c r="D137"/>
      <c r="E137"/>
      <c r="F137"/>
      <c r="G137"/>
      <c r="H137"/>
      <c r="I137"/>
      <c r="J137" s="56"/>
      <c r="K137" s="61"/>
      <c r="L137" s="61"/>
    </row>
    <row r="138" spans="1:12" ht="12.75" x14ac:dyDescent="0.2">
      <c r="A138"/>
      <c r="B138"/>
      <c r="C138"/>
      <c r="D138"/>
      <c r="E138"/>
      <c r="F138"/>
      <c r="G138"/>
      <c r="H138"/>
      <c r="I138"/>
      <c r="J138" s="56"/>
      <c r="K138" s="61"/>
      <c r="L138" s="61"/>
    </row>
    <row r="139" spans="1:12" ht="12.75" x14ac:dyDescent="0.2">
      <c r="A139"/>
      <c r="B139"/>
      <c r="C139"/>
      <c r="D139"/>
      <c r="E139"/>
      <c r="F139"/>
      <c r="G139"/>
      <c r="H139"/>
      <c r="I139"/>
      <c r="J139" s="56"/>
      <c r="K139" s="61"/>
      <c r="L139" s="61"/>
    </row>
    <row r="140" spans="1:12" ht="12.75" x14ac:dyDescent="0.2">
      <c r="A140"/>
      <c r="B140"/>
      <c r="C140"/>
      <c r="D140"/>
      <c r="E140"/>
      <c r="F140"/>
      <c r="G140"/>
      <c r="H140"/>
      <c r="I140"/>
      <c r="J140" s="56"/>
      <c r="K140" s="61"/>
      <c r="L140" s="61"/>
    </row>
    <row r="141" spans="1:12" ht="12.75" x14ac:dyDescent="0.2">
      <c r="A141"/>
      <c r="B141"/>
      <c r="C141"/>
      <c r="D141"/>
      <c r="E141"/>
      <c r="F141"/>
      <c r="G141"/>
      <c r="H141"/>
      <c r="I141"/>
      <c r="J141" s="56"/>
      <c r="K141" s="61"/>
      <c r="L141" s="61"/>
    </row>
    <row r="142" spans="1:12" ht="12.75" x14ac:dyDescent="0.2">
      <c r="A142"/>
      <c r="B142"/>
      <c r="C142"/>
      <c r="D142"/>
      <c r="E142"/>
      <c r="F142"/>
      <c r="G142"/>
      <c r="H142"/>
      <c r="I142"/>
      <c r="J142" s="56"/>
      <c r="K142" s="61"/>
      <c r="L142" s="61"/>
    </row>
    <row r="143" spans="1:12" ht="12.75" x14ac:dyDescent="0.2">
      <c r="A143"/>
      <c r="B143"/>
      <c r="C143"/>
      <c r="D143"/>
      <c r="E143"/>
      <c r="F143"/>
      <c r="G143"/>
      <c r="H143"/>
      <c r="I143"/>
      <c r="J143" s="56"/>
      <c r="K143" s="61"/>
      <c r="L143" s="61"/>
    </row>
    <row r="144" spans="1:12" ht="12.75" x14ac:dyDescent="0.2">
      <c r="A144"/>
      <c r="B144"/>
      <c r="C144"/>
      <c r="D144"/>
      <c r="E144"/>
      <c r="F144"/>
      <c r="G144"/>
      <c r="H144"/>
      <c r="I144"/>
      <c r="J144" s="56"/>
      <c r="K144" s="61"/>
      <c r="L144" s="61"/>
    </row>
    <row r="145" spans="1:12" ht="12.75" x14ac:dyDescent="0.2">
      <c r="A145"/>
      <c r="B145"/>
      <c r="C145"/>
      <c r="D145"/>
      <c r="E145"/>
      <c r="F145"/>
      <c r="G145"/>
      <c r="H145"/>
      <c r="I145"/>
      <c r="J145" s="56"/>
      <c r="K145" s="61"/>
      <c r="L145" s="61"/>
    </row>
    <row r="146" spans="1:12" ht="12.75" x14ac:dyDescent="0.2">
      <c r="A146"/>
      <c r="B146"/>
      <c r="C146"/>
      <c r="D146"/>
      <c r="E146"/>
      <c r="F146"/>
      <c r="G146"/>
      <c r="H146"/>
      <c r="I146"/>
      <c r="J146" s="56"/>
      <c r="K146" s="61"/>
      <c r="L146" s="61"/>
    </row>
    <row r="147" spans="1:12" ht="12.75" x14ac:dyDescent="0.2">
      <c r="A147"/>
      <c r="B147"/>
      <c r="C147"/>
      <c r="D147"/>
      <c r="E147"/>
      <c r="F147"/>
      <c r="G147"/>
      <c r="H147"/>
      <c r="I147"/>
      <c r="J147" s="56"/>
      <c r="K147" s="61"/>
      <c r="L147" s="61"/>
    </row>
    <row r="148" spans="1:12" ht="12.75" x14ac:dyDescent="0.2">
      <c r="A148"/>
      <c r="B148"/>
      <c r="C148"/>
      <c r="D148"/>
      <c r="E148"/>
      <c r="F148"/>
      <c r="G148"/>
      <c r="H148"/>
      <c r="I148"/>
      <c r="J148" s="56"/>
      <c r="K148" s="61"/>
      <c r="L148" s="61"/>
    </row>
    <row r="149" spans="1:12" ht="12.75" x14ac:dyDescent="0.2">
      <c r="A149"/>
      <c r="B149"/>
      <c r="C149"/>
      <c r="D149"/>
      <c r="E149"/>
      <c r="F149"/>
      <c r="G149"/>
      <c r="H149"/>
      <c r="I149"/>
      <c r="J149" s="56"/>
      <c r="K149" s="61"/>
      <c r="L149" s="61"/>
    </row>
    <row r="150" spans="1:12" ht="12.75" x14ac:dyDescent="0.2">
      <c r="A150"/>
      <c r="B150"/>
      <c r="C150"/>
      <c r="D150"/>
      <c r="E150"/>
      <c r="F150"/>
      <c r="G150"/>
      <c r="H150"/>
      <c r="I150"/>
      <c r="J150" s="56"/>
      <c r="K150" s="61"/>
      <c r="L150" s="61"/>
    </row>
    <row r="151" spans="1:12" ht="12.75" x14ac:dyDescent="0.2">
      <c r="A151"/>
      <c r="B151"/>
      <c r="C151"/>
      <c r="D151"/>
      <c r="E151"/>
      <c r="F151"/>
      <c r="G151"/>
      <c r="H151"/>
      <c r="I151"/>
      <c r="J151" s="56"/>
      <c r="K151" s="61"/>
      <c r="L151" s="61"/>
    </row>
    <row r="152" spans="1:12" ht="12.75" x14ac:dyDescent="0.2">
      <c r="A152"/>
      <c r="B152"/>
      <c r="C152"/>
      <c r="D152"/>
      <c r="E152"/>
      <c r="F152"/>
      <c r="G152"/>
      <c r="H152"/>
      <c r="I152"/>
      <c r="J152" s="56"/>
      <c r="K152" s="61"/>
      <c r="L152" s="61"/>
    </row>
    <row r="153" spans="1:12" ht="12.75" x14ac:dyDescent="0.2">
      <c r="A153"/>
      <c r="B153"/>
      <c r="C153"/>
      <c r="D153"/>
      <c r="E153"/>
      <c r="F153"/>
      <c r="G153"/>
      <c r="H153"/>
      <c r="I153"/>
      <c r="J153" s="56"/>
      <c r="K153" s="61"/>
      <c r="L153" s="61"/>
    </row>
    <row r="154" spans="1:12" ht="12.75" x14ac:dyDescent="0.2">
      <c r="A154"/>
      <c r="B154"/>
      <c r="C154"/>
      <c r="D154"/>
      <c r="E154"/>
      <c r="F154"/>
      <c r="G154"/>
      <c r="H154"/>
      <c r="I154"/>
      <c r="J154" s="56"/>
      <c r="K154" s="61"/>
      <c r="L154" s="61"/>
    </row>
    <row r="155" spans="1:12" ht="12.75" x14ac:dyDescent="0.2">
      <c r="A155"/>
      <c r="B155"/>
      <c r="C155"/>
      <c r="D155"/>
      <c r="E155"/>
      <c r="F155"/>
      <c r="G155"/>
      <c r="H155"/>
      <c r="I155"/>
      <c r="J155" s="56"/>
      <c r="K155" s="61"/>
      <c r="L155" s="61"/>
    </row>
    <row r="156" spans="1:12" ht="12.75" x14ac:dyDescent="0.2">
      <c r="A156"/>
      <c r="B156"/>
      <c r="C156"/>
      <c r="D156"/>
      <c r="E156"/>
      <c r="F156"/>
      <c r="G156"/>
      <c r="H156"/>
      <c r="I156"/>
      <c r="J156" s="56"/>
      <c r="K156" s="61"/>
      <c r="L156" s="61"/>
    </row>
    <row r="157" spans="1:12" ht="12.75" x14ac:dyDescent="0.2">
      <c r="A157"/>
      <c r="B157"/>
      <c r="C157"/>
      <c r="D157"/>
      <c r="E157"/>
      <c r="F157"/>
      <c r="G157"/>
      <c r="H157"/>
      <c r="I157"/>
      <c r="J157" s="56"/>
      <c r="K157" s="61"/>
      <c r="L157" s="61"/>
    </row>
    <row r="158" spans="1:12" ht="12.75" x14ac:dyDescent="0.2">
      <c r="A158"/>
      <c r="B158"/>
      <c r="C158"/>
      <c r="D158"/>
      <c r="E158"/>
      <c r="F158"/>
      <c r="G158"/>
      <c r="H158"/>
      <c r="I158"/>
      <c r="J158" s="56"/>
      <c r="K158" s="61"/>
      <c r="L158" s="61"/>
    </row>
    <row r="159" spans="1:12" ht="12.75" x14ac:dyDescent="0.2">
      <c r="A159"/>
      <c r="B159"/>
      <c r="C159"/>
      <c r="D159"/>
      <c r="E159"/>
      <c r="F159"/>
      <c r="G159"/>
      <c r="H159"/>
      <c r="I159"/>
      <c r="J159" s="56"/>
      <c r="K159" s="61"/>
      <c r="L159" s="61"/>
    </row>
    <row r="160" spans="1:12" ht="12.75" x14ac:dyDescent="0.2">
      <c r="A160"/>
      <c r="B160"/>
      <c r="C160"/>
      <c r="D160"/>
      <c r="E160"/>
      <c r="F160"/>
      <c r="G160"/>
      <c r="H160"/>
      <c r="I160"/>
      <c r="J160" s="56"/>
      <c r="K160" s="61"/>
      <c r="L160" s="61"/>
    </row>
    <row r="161" spans="1:12" ht="12.75" x14ac:dyDescent="0.2">
      <c r="A161"/>
      <c r="B161"/>
      <c r="C161"/>
      <c r="D161"/>
      <c r="E161"/>
      <c r="F161"/>
      <c r="G161"/>
      <c r="H161"/>
      <c r="I161"/>
      <c r="J161" s="56"/>
      <c r="K161" s="61"/>
      <c r="L161" s="61"/>
    </row>
    <row r="162" spans="1:12" ht="12.75" x14ac:dyDescent="0.2">
      <c r="A162"/>
      <c r="B162"/>
      <c r="C162"/>
      <c r="D162"/>
      <c r="E162"/>
      <c r="F162"/>
      <c r="G162"/>
      <c r="H162"/>
      <c r="I162"/>
      <c r="J162" s="56"/>
      <c r="K162" s="61"/>
      <c r="L162" s="61"/>
    </row>
    <row r="163" spans="1:12" ht="12.75" x14ac:dyDescent="0.2">
      <c r="A163"/>
      <c r="B163"/>
      <c r="C163"/>
      <c r="D163"/>
      <c r="E163"/>
      <c r="F163"/>
      <c r="G163"/>
      <c r="H163"/>
      <c r="I163"/>
      <c r="J163" s="56"/>
      <c r="K163" s="61"/>
      <c r="L163" s="61"/>
    </row>
    <row r="164" spans="1:12" ht="12.75" x14ac:dyDescent="0.2">
      <c r="A164"/>
      <c r="B164"/>
      <c r="C164"/>
      <c r="D164"/>
      <c r="E164"/>
      <c r="F164"/>
      <c r="G164"/>
      <c r="H164"/>
      <c r="I164"/>
      <c r="J164" s="56"/>
      <c r="K164" s="61"/>
      <c r="L164" s="61"/>
    </row>
    <row r="165" spans="1:12" ht="12.75" x14ac:dyDescent="0.2">
      <c r="A165"/>
      <c r="B165"/>
      <c r="C165"/>
      <c r="D165"/>
      <c r="E165"/>
      <c r="F165"/>
      <c r="G165"/>
      <c r="H165"/>
      <c r="I165"/>
      <c r="J165" s="56"/>
      <c r="K165" s="61"/>
      <c r="L165" s="61"/>
    </row>
    <row r="166" spans="1:12" ht="12.75" x14ac:dyDescent="0.2">
      <c r="A166"/>
      <c r="B166"/>
      <c r="C166"/>
      <c r="D166"/>
      <c r="E166"/>
      <c r="F166"/>
      <c r="G166"/>
      <c r="H166"/>
      <c r="I166"/>
      <c r="J166" s="56"/>
      <c r="K166" s="61"/>
      <c r="L166" s="61"/>
    </row>
    <row r="167" spans="1:12" ht="12.75" x14ac:dyDescent="0.2">
      <c r="A167"/>
      <c r="B167"/>
      <c r="C167"/>
      <c r="D167"/>
      <c r="E167"/>
      <c r="F167"/>
      <c r="G167"/>
      <c r="H167"/>
      <c r="I167"/>
      <c r="J167" s="56"/>
      <c r="K167" s="61"/>
      <c r="L167" s="61"/>
    </row>
    <row r="168" spans="1:12" ht="12.75" x14ac:dyDescent="0.2">
      <c r="A168"/>
      <c r="B168"/>
      <c r="C168"/>
      <c r="D168"/>
      <c r="E168"/>
      <c r="F168"/>
      <c r="G168"/>
      <c r="H168"/>
      <c r="I168"/>
      <c r="J168" s="56"/>
      <c r="K168" s="61"/>
      <c r="L168" s="61"/>
    </row>
    <row r="169" spans="1:12" ht="12.75" x14ac:dyDescent="0.2">
      <c r="A169"/>
      <c r="B169"/>
      <c r="C169"/>
      <c r="D169"/>
      <c r="E169"/>
      <c r="F169"/>
      <c r="G169"/>
      <c r="H169"/>
      <c r="I169"/>
      <c r="J169" s="56"/>
      <c r="K169" s="61"/>
      <c r="L169" s="61"/>
    </row>
    <row r="170" spans="1:12" ht="12.75" x14ac:dyDescent="0.2">
      <c r="A170"/>
      <c r="B170"/>
      <c r="C170"/>
      <c r="D170"/>
      <c r="E170"/>
      <c r="F170"/>
      <c r="G170"/>
      <c r="H170"/>
      <c r="I170"/>
      <c r="J170" s="56"/>
      <c r="K170" s="61"/>
      <c r="L170" s="61"/>
    </row>
    <row r="171" spans="1:12" ht="12.75" x14ac:dyDescent="0.2">
      <c r="A171"/>
      <c r="B171"/>
      <c r="C171"/>
      <c r="D171"/>
      <c r="E171"/>
      <c r="F171"/>
      <c r="G171"/>
      <c r="H171"/>
      <c r="I171"/>
      <c r="J171" s="56"/>
      <c r="K171" s="61"/>
      <c r="L171" s="61"/>
    </row>
    <row r="172" spans="1:12" ht="12.75" x14ac:dyDescent="0.2">
      <c r="A172"/>
      <c r="B172"/>
      <c r="C172"/>
      <c r="D172"/>
      <c r="E172"/>
      <c r="F172"/>
      <c r="G172"/>
      <c r="H172"/>
      <c r="I172"/>
      <c r="J172" s="56"/>
      <c r="K172" s="61"/>
      <c r="L172" s="61"/>
    </row>
    <row r="173" spans="1:12" ht="12.75" x14ac:dyDescent="0.2">
      <c r="A173"/>
      <c r="B173"/>
      <c r="C173"/>
      <c r="D173"/>
      <c r="E173"/>
      <c r="F173"/>
      <c r="G173"/>
      <c r="H173"/>
      <c r="I173"/>
      <c r="J173" s="56"/>
      <c r="K173" s="61"/>
      <c r="L173" s="61"/>
    </row>
    <row r="174" spans="1:12" ht="12.75" x14ac:dyDescent="0.2">
      <c r="A174"/>
      <c r="B174"/>
      <c r="C174"/>
      <c r="D174"/>
      <c r="E174"/>
      <c r="F174"/>
      <c r="G174"/>
      <c r="H174"/>
      <c r="I174"/>
      <c r="J174" s="56"/>
      <c r="K174" s="61"/>
      <c r="L174" s="61"/>
    </row>
    <row r="175" spans="1:12" ht="12.75" x14ac:dyDescent="0.2">
      <c r="A175"/>
      <c r="B175"/>
      <c r="C175"/>
      <c r="D175"/>
      <c r="E175"/>
      <c r="F175"/>
      <c r="G175"/>
      <c r="H175"/>
      <c r="I175"/>
      <c r="J175" s="56"/>
      <c r="K175" s="61"/>
      <c r="L175" s="61"/>
    </row>
    <row r="176" spans="1:12" ht="12.75" x14ac:dyDescent="0.2">
      <c r="A176"/>
      <c r="B176"/>
      <c r="C176"/>
      <c r="D176"/>
      <c r="E176"/>
      <c r="F176"/>
      <c r="G176"/>
      <c r="H176"/>
      <c r="I176"/>
      <c r="J176" s="56"/>
      <c r="K176" s="61"/>
      <c r="L176" s="61"/>
    </row>
    <row r="177" spans="1:12" ht="12.75" x14ac:dyDescent="0.2">
      <c r="A177"/>
      <c r="B177"/>
      <c r="C177"/>
      <c r="D177"/>
      <c r="E177"/>
      <c r="F177"/>
      <c r="G177"/>
      <c r="H177"/>
      <c r="I177"/>
      <c r="J177" s="56"/>
      <c r="K177" s="61"/>
      <c r="L177" s="61"/>
    </row>
    <row r="178" spans="1:12" ht="12.75" x14ac:dyDescent="0.2">
      <c r="A178"/>
      <c r="B178"/>
      <c r="C178"/>
      <c r="D178"/>
      <c r="E178"/>
      <c r="F178"/>
      <c r="G178"/>
      <c r="H178"/>
      <c r="I178"/>
      <c r="J178" s="56"/>
      <c r="K178" s="61"/>
      <c r="L178" s="61"/>
    </row>
    <row r="179" spans="1:12" ht="12.75" x14ac:dyDescent="0.2">
      <c r="A179"/>
      <c r="B179"/>
      <c r="C179"/>
      <c r="D179"/>
      <c r="E179"/>
      <c r="F179"/>
      <c r="G179"/>
      <c r="H179"/>
      <c r="I179"/>
      <c r="J179" s="56"/>
      <c r="K179" s="61"/>
      <c r="L179" s="61"/>
    </row>
    <row r="180" spans="1:12" ht="12.75" x14ac:dyDescent="0.2">
      <c r="A180"/>
      <c r="B180"/>
      <c r="C180"/>
      <c r="D180"/>
      <c r="E180"/>
      <c r="F180"/>
      <c r="G180"/>
      <c r="H180"/>
      <c r="I180"/>
      <c r="J180" s="56"/>
      <c r="K180" s="61"/>
      <c r="L180" s="61"/>
    </row>
    <row r="181" spans="1:12" ht="12.75" x14ac:dyDescent="0.2">
      <c r="A181"/>
      <c r="B181"/>
      <c r="C181"/>
      <c r="D181"/>
      <c r="E181"/>
      <c r="F181"/>
      <c r="G181"/>
      <c r="H181"/>
      <c r="I181"/>
      <c r="J181" s="56"/>
      <c r="K181" s="61"/>
      <c r="L181" s="61"/>
    </row>
    <row r="182" spans="1:12" ht="12.75" x14ac:dyDescent="0.2">
      <c r="A182"/>
      <c r="B182"/>
      <c r="C182"/>
      <c r="D182"/>
      <c r="E182"/>
      <c r="F182"/>
      <c r="G182"/>
      <c r="H182"/>
      <c r="I182"/>
      <c r="J182" s="56"/>
      <c r="K182" s="61"/>
      <c r="L182" s="61"/>
    </row>
    <row r="183" spans="1:12" ht="12.75" x14ac:dyDescent="0.2">
      <c r="A183"/>
      <c r="B183"/>
      <c r="C183"/>
      <c r="D183"/>
      <c r="E183"/>
      <c r="F183"/>
      <c r="G183"/>
      <c r="H183"/>
      <c r="I183"/>
      <c r="J183" s="56"/>
      <c r="K183" s="61"/>
      <c r="L183" s="61"/>
    </row>
    <row r="184" spans="1:12" ht="12.75" x14ac:dyDescent="0.2">
      <c r="A184"/>
      <c r="B184"/>
      <c r="C184"/>
      <c r="D184"/>
      <c r="E184"/>
      <c r="F184"/>
      <c r="G184"/>
      <c r="H184"/>
      <c r="I184"/>
      <c r="J184" s="56"/>
      <c r="K184" s="61"/>
      <c r="L184" s="61"/>
    </row>
    <row r="185" spans="1:12" ht="12.75" x14ac:dyDescent="0.2">
      <c r="A185"/>
      <c r="B185"/>
      <c r="C185"/>
      <c r="D185"/>
      <c r="E185"/>
      <c r="F185"/>
      <c r="G185"/>
      <c r="H185"/>
      <c r="I185"/>
      <c r="J185" s="56"/>
      <c r="K185" s="61"/>
      <c r="L185" s="61"/>
    </row>
    <row r="186" spans="1:12" ht="12.75" x14ac:dyDescent="0.2">
      <c r="A186"/>
      <c r="B186"/>
      <c r="C186"/>
      <c r="D186"/>
      <c r="E186"/>
      <c r="F186"/>
      <c r="G186"/>
      <c r="H186"/>
      <c r="I186"/>
      <c r="J186" s="56"/>
      <c r="K186" s="61"/>
      <c r="L186" s="61"/>
    </row>
    <row r="187" spans="1:12" ht="12.75" x14ac:dyDescent="0.2">
      <c r="A187"/>
      <c r="B187"/>
      <c r="C187"/>
      <c r="D187"/>
      <c r="E187"/>
      <c r="F187"/>
      <c r="G187"/>
      <c r="H187"/>
      <c r="I187"/>
      <c r="J187" s="56"/>
      <c r="K187" s="61"/>
      <c r="L187" s="61"/>
    </row>
    <row r="188" spans="1:12" ht="12.75" x14ac:dyDescent="0.2">
      <c r="A188"/>
      <c r="B188"/>
      <c r="C188"/>
      <c r="D188"/>
      <c r="E188"/>
      <c r="F188"/>
      <c r="G188"/>
      <c r="H188"/>
      <c r="I188"/>
      <c r="J188" s="56"/>
      <c r="K188" s="61"/>
      <c r="L188" s="61"/>
    </row>
    <row r="189" spans="1:12" ht="12.75" x14ac:dyDescent="0.2">
      <c r="A189"/>
      <c r="B189"/>
      <c r="C189"/>
      <c r="D189"/>
      <c r="E189"/>
      <c r="F189"/>
      <c r="G189"/>
      <c r="H189"/>
      <c r="I189"/>
      <c r="J189" s="56"/>
      <c r="K189" s="61"/>
      <c r="L189" s="61"/>
    </row>
    <row r="190" spans="1:12" ht="12.75" x14ac:dyDescent="0.2">
      <c r="A190"/>
      <c r="B190"/>
      <c r="C190"/>
      <c r="D190"/>
      <c r="E190"/>
      <c r="F190"/>
      <c r="G190"/>
      <c r="H190"/>
      <c r="I190"/>
      <c r="J190" s="56"/>
      <c r="K190" s="61"/>
      <c r="L190" s="61"/>
    </row>
    <row r="191" spans="1:12" ht="12.75" x14ac:dyDescent="0.2">
      <c r="A191"/>
      <c r="B191"/>
      <c r="C191"/>
      <c r="D191"/>
      <c r="E191"/>
      <c r="F191"/>
      <c r="G191"/>
      <c r="H191"/>
      <c r="I191"/>
      <c r="J191" s="56"/>
      <c r="K191" s="61"/>
      <c r="L191" s="61"/>
    </row>
    <row r="192" spans="1:12" ht="12.75" x14ac:dyDescent="0.2">
      <c r="A192"/>
      <c r="B192"/>
      <c r="C192"/>
      <c r="D192"/>
      <c r="E192"/>
      <c r="F192"/>
      <c r="G192"/>
      <c r="H192"/>
      <c r="I192"/>
      <c r="J192" s="56"/>
      <c r="K192" s="61"/>
      <c r="L192" s="61"/>
    </row>
    <row r="193" spans="1:12" ht="12.75" x14ac:dyDescent="0.2">
      <c r="A193"/>
      <c r="B193"/>
      <c r="C193"/>
      <c r="D193"/>
      <c r="E193"/>
      <c r="F193"/>
      <c r="G193"/>
      <c r="H193"/>
      <c r="I193"/>
      <c r="J193" s="56"/>
      <c r="K193" s="61"/>
      <c r="L193" s="61"/>
    </row>
    <row r="194" spans="1:12" ht="12.75" x14ac:dyDescent="0.2">
      <c r="A194"/>
      <c r="B194"/>
      <c r="C194"/>
      <c r="D194"/>
      <c r="E194"/>
      <c r="F194"/>
      <c r="G194"/>
      <c r="H194"/>
      <c r="I194"/>
      <c r="J194" s="56"/>
      <c r="K194" s="61"/>
      <c r="L194" s="61"/>
    </row>
    <row r="195" spans="1:12" ht="12.75" x14ac:dyDescent="0.2">
      <c r="A195"/>
      <c r="B195"/>
      <c r="C195"/>
      <c r="D195"/>
      <c r="E195"/>
      <c r="F195"/>
      <c r="G195"/>
      <c r="H195"/>
      <c r="I195"/>
      <c r="J195" s="56"/>
      <c r="K195" s="61"/>
      <c r="L195" s="61"/>
    </row>
    <row r="196" spans="1:12" ht="12.75" x14ac:dyDescent="0.2">
      <c r="A196"/>
      <c r="B196"/>
      <c r="C196"/>
      <c r="D196"/>
      <c r="E196"/>
      <c r="F196"/>
      <c r="G196"/>
      <c r="H196"/>
      <c r="I196"/>
      <c r="J196" s="56"/>
      <c r="K196" s="61"/>
      <c r="L196" s="61"/>
    </row>
    <row r="197" spans="1:12" ht="12.75" x14ac:dyDescent="0.2">
      <c r="A197"/>
      <c r="B197"/>
      <c r="C197"/>
      <c r="D197"/>
      <c r="E197"/>
      <c r="F197"/>
      <c r="G197"/>
      <c r="H197"/>
      <c r="I197"/>
      <c r="J197" s="56"/>
      <c r="K197" s="61"/>
      <c r="L197" s="61"/>
    </row>
    <row r="198" spans="1:12" ht="12.75" x14ac:dyDescent="0.2">
      <c r="A198"/>
      <c r="B198"/>
      <c r="C198"/>
      <c r="D198"/>
      <c r="E198"/>
      <c r="F198"/>
      <c r="G198"/>
      <c r="H198"/>
      <c r="I198"/>
      <c r="J198" s="56"/>
      <c r="K198" s="61"/>
      <c r="L198" s="61"/>
    </row>
    <row r="199" spans="1:12" ht="12.75" x14ac:dyDescent="0.2">
      <c r="A199"/>
      <c r="B199"/>
      <c r="C199"/>
      <c r="D199"/>
      <c r="E199"/>
      <c r="F199"/>
      <c r="G199"/>
      <c r="H199"/>
      <c r="I199"/>
      <c r="J199" s="56"/>
      <c r="K199" s="61"/>
      <c r="L199" s="61"/>
    </row>
    <row r="200" spans="1:12" ht="12.75" x14ac:dyDescent="0.2">
      <c r="A200"/>
      <c r="B200"/>
      <c r="C200"/>
      <c r="D200"/>
      <c r="E200"/>
      <c r="F200"/>
      <c r="G200"/>
      <c r="H200"/>
      <c r="I200"/>
      <c r="J200" s="56"/>
      <c r="K200" s="61"/>
      <c r="L200" s="61"/>
    </row>
    <row r="201" spans="1:12" ht="12.75" x14ac:dyDescent="0.2">
      <c r="A201"/>
      <c r="B201"/>
      <c r="C201"/>
      <c r="D201"/>
      <c r="E201"/>
      <c r="F201"/>
      <c r="G201"/>
      <c r="H201"/>
      <c r="I201"/>
      <c r="J201" s="56"/>
      <c r="K201" s="61"/>
      <c r="L201" s="61"/>
    </row>
    <row r="202" spans="1:12" ht="12.75" x14ac:dyDescent="0.2">
      <c r="A202"/>
      <c r="B202"/>
      <c r="C202"/>
      <c r="D202"/>
      <c r="E202"/>
      <c r="F202"/>
      <c r="G202"/>
      <c r="H202"/>
      <c r="I202"/>
      <c r="J202" s="56"/>
      <c r="K202" s="61"/>
      <c r="L202" s="61"/>
    </row>
    <row r="203" spans="1:12" ht="12.75" x14ac:dyDescent="0.2">
      <c r="A203"/>
      <c r="B203"/>
      <c r="C203"/>
      <c r="D203"/>
      <c r="E203"/>
      <c r="F203"/>
      <c r="G203"/>
      <c r="H203"/>
      <c r="I203"/>
      <c r="J203" s="56"/>
      <c r="K203" s="61"/>
      <c r="L203" s="61"/>
    </row>
    <row r="204" spans="1:12" ht="12.75" x14ac:dyDescent="0.2">
      <c r="A204"/>
      <c r="B204"/>
      <c r="C204"/>
      <c r="D204"/>
      <c r="E204"/>
      <c r="F204"/>
      <c r="G204"/>
      <c r="H204"/>
      <c r="I204"/>
      <c r="J204" s="56"/>
      <c r="K204" s="61"/>
      <c r="L204" s="61"/>
    </row>
    <row r="205" spans="1:12" ht="12.75" x14ac:dyDescent="0.2">
      <c r="A205"/>
      <c r="B205"/>
      <c r="C205"/>
      <c r="D205"/>
      <c r="E205"/>
      <c r="F205"/>
      <c r="G205"/>
      <c r="H205"/>
      <c r="I205"/>
      <c r="J205" s="56"/>
      <c r="K205" s="61"/>
      <c r="L205" s="61"/>
    </row>
    <row r="206" spans="1:12" ht="12.75" x14ac:dyDescent="0.2">
      <c r="A206"/>
      <c r="B206"/>
      <c r="C206"/>
      <c r="D206"/>
      <c r="E206"/>
      <c r="F206"/>
      <c r="G206"/>
      <c r="H206"/>
      <c r="I206"/>
      <c r="J206" s="56"/>
      <c r="K206" s="61"/>
      <c r="L206" s="61"/>
    </row>
    <row r="207" spans="1:12" ht="12.75" x14ac:dyDescent="0.2">
      <c r="A207"/>
      <c r="B207"/>
      <c r="C207"/>
      <c r="D207"/>
      <c r="E207"/>
      <c r="F207"/>
      <c r="G207"/>
      <c r="H207"/>
      <c r="I207"/>
      <c r="J207" s="56"/>
      <c r="K207" s="61"/>
      <c r="L207" s="61"/>
    </row>
    <row r="208" spans="1:12" ht="12.75" x14ac:dyDescent="0.2">
      <c r="A208"/>
      <c r="B208"/>
      <c r="C208"/>
      <c r="D208"/>
      <c r="E208"/>
      <c r="F208"/>
      <c r="G208"/>
      <c r="H208"/>
      <c r="I208"/>
      <c r="J208" s="56"/>
      <c r="K208" s="61"/>
      <c r="L208" s="61"/>
    </row>
    <row r="209" spans="1:12" ht="12.75" x14ac:dyDescent="0.2">
      <c r="A209"/>
      <c r="B209"/>
      <c r="C209"/>
      <c r="D209"/>
      <c r="E209"/>
      <c r="F209"/>
      <c r="G209"/>
      <c r="H209"/>
      <c r="I209"/>
      <c r="J209" s="56"/>
      <c r="K209" s="61"/>
      <c r="L209" s="61"/>
    </row>
    <row r="210" spans="1:12" ht="12.75" x14ac:dyDescent="0.2">
      <c r="A210"/>
      <c r="B210"/>
      <c r="C210"/>
      <c r="D210"/>
      <c r="E210"/>
      <c r="F210"/>
      <c r="G210"/>
      <c r="H210"/>
      <c r="I210"/>
      <c r="J210" s="56"/>
      <c r="K210" s="61"/>
      <c r="L210" s="61"/>
    </row>
    <row r="211" spans="1:12" ht="12.75" x14ac:dyDescent="0.2">
      <c r="A211"/>
      <c r="B211"/>
      <c r="C211"/>
      <c r="D211"/>
      <c r="E211"/>
      <c r="F211"/>
      <c r="G211"/>
      <c r="H211"/>
      <c r="I211"/>
      <c r="J211" s="56"/>
      <c r="K211" s="61"/>
      <c r="L211" s="61"/>
    </row>
    <row r="212" spans="1:12" ht="12.75" x14ac:dyDescent="0.2">
      <c r="A212"/>
      <c r="B212"/>
      <c r="C212"/>
      <c r="D212"/>
      <c r="E212"/>
      <c r="F212"/>
      <c r="G212"/>
      <c r="H212"/>
      <c r="I212"/>
      <c r="J212" s="56"/>
      <c r="K212" s="61"/>
      <c r="L212" s="61"/>
    </row>
    <row r="213" spans="1:12" ht="12.75" x14ac:dyDescent="0.2">
      <c r="A213"/>
      <c r="B213"/>
      <c r="C213"/>
      <c r="D213"/>
      <c r="E213"/>
      <c r="F213"/>
      <c r="G213"/>
      <c r="H213"/>
      <c r="I213"/>
      <c r="J213" s="56"/>
      <c r="K213" s="61"/>
      <c r="L213" s="61"/>
    </row>
    <row r="214" spans="1:12" ht="12.75" x14ac:dyDescent="0.2">
      <c r="A214"/>
      <c r="B214"/>
      <c r="C214"/>
      <c r="D214"/>
      <c r="E214"/>
      <c r="F214"/>
      <c r="G214"/>
      <c r="H214"/>
      <c r="I214"/>
      <c r="J214" s="56"/>
      <c r="K214" s="61"/>
      <c r="L214" s="61"/>
    </row>
    <row r="215" spans="1:12" ht="12.75" x14ac:dyDescent="0.2">
      <c r="A215"/>
      <c r="B215"/>
      <c r="C215"/>
      <c r="D215"/>
      <c r="E215"/>
      <c r="F215"/>
      <c r="G215"/>
      <c r="H215"/>
      <c r="I215"/>
      <c r="J215" s="56"/>
      <c r="K215" s="61"/>
      <c r="L215" s="61"/>
    </row>
    <row r="216" spans="1:12" ht="12.75" x14ac:dyDescent="0.2">
      <c r="A216"/>
      <c r="B216"/>
      <c r="C216"/>
      <c r="D216"/>
      <c r="E216"/>
      <c r="F216"/>
      <c r="G216"/>
      <c r="H216"/>
      <c r="I216"/>
      <c r="J216" s="56"/>
      <c r="K216" s="61"/>
      <c r="L216" s="61"/>
    </row>
    <row r="217" spans="1:12" ht="12.75" x14ac:dyDescent="0.2">
      <c r="A217"/>
      <c r="B217"/>
      <c r="C217"/>
      <c r="D217"/>
      <c r="E217"/>
      <c r="F217"/>
      <c r="G217"/>
      <c r="H217"/>
      <c r="I217"/>
      <c r="J217" s="56"/>
      <c r="K217" s="61"/>
      <c r="L217" s="61"/>
    </row>
    <row r="218" spans="1:12" ht="12.75" x14ac:dyDescent="0.2">
      <c r="A218"/>
      <c r="B218"/>
      <c r="C218"/>
      <c r="D218"/>
      <c r="E218"/>
      <c r="F218"/>
      <c r="G218"/>
      <c r="H218"/>
      <c r="I218"/>
      <c r="J218" s="56"/>
      <c r="K218" s="61"/>
      <c r="L218" s="61"/>
    </row>
    <row r="219" spans="1:12" ht="12.75" x14ac:dyDescent="0.2">
      <c r="A219"/>
      <c r="B219"/>
      <c r="C219"/>
      <c r="D219"/>
      <c r="E219"/>
      <c r="F219"/>
      <c r="G219"/>
      <c r="H219"/>
      <c r="I219"/>
      <c r="J219" s="56"/>
      <c r="K219" s="61"/>
      <c r="L219" s="61"/>
    </row>
    <row r="220" spans="1:12" ht="12.75" x14ac:dyDescent="0.2">
      <c r="A220"/>
      <c r="B220"/>
      <c r="C220"/>
      <c r="D220"/>
      <c r="E220"/>
      <c r="F220"/>
      <c r="G220"/>
      <c r="H220"/>
      <c r="I220"/>
      <c r="J220" s="56"/>
      <c r="K220" s="61"/>
      <c r="L220" s="61"/>
    </row>
    <row r="221" spans="1:12" ht="12.75" x14ac:dyDescent="0.2">
      <c r="A221"/>
      <c r="B221"/>
      <c r="C221"/>
      <c r="D221"/>
      <c r="E221"/>
      <c r="F221"/>
      <c r="G221"/>
      <c r="H221"/>
      <c r="I221"/>
      <c r="J221" s="56"/>
      <c r="K221" s="61"/>
      <c r="L221" s="61"/>
    </row>
    <row r="222" spans="1:12" ht="12.75" x14ac:dyDescent="0.2">
      <c r="A222"/>
      <c r="B222"/>
      <c r="C222"/>
      <c r="D222"/>
      <c r="E222"/>
      <c r="F222"/>
      <c r="G222"/>
      <c r="H222"/>
      <c r="I222"/>
      <c r="J222" s="56"/>
      <c r="K222" s="61"/>
      <c r="L222" s="61"/>
    </row>
    <row r="223" spans="1:12" ht="12.75" x14ac:dyDescent="0.2">
      <c r="A223"/>
      <c r="B223"/>
      <c r="C223"/>
      <c r="D223"/>
      <c r="E223"/>
      <c r="F223"/>
      <c r="G223"/>
      <c r="H223"/>
      <c r="I223"/>
      <c r="J223" s="56"/>
      <c r="K223" s="61"/>
      <c r="L223" s="61"/>
    </row>
    <row r="224" spans="1:12" ht="12.75" x14ac:dyDescent="0.2">
      <c r="A224"/>
      <c r="B224"/>
      <c r="C224"/>
      <c r="D224"/>
      <c r="E224"/>
      <c r="F224"/>
      <c r="G224"/>
      <c r="H224"/>
      <c r="I224"/>
      <c r="J224" s="56"/>
      <c r="K224" s="61"/>
      <c r="L224" s="61"/>
    </row>
    <row r="225" spans="1:12" ht="12.75" x14ac:dyDescent="0.2">
      <c r="A225"/>
      <c r="B225"/>
      <c r="C225"/>
      <c r="D225"/>
      <c r="E225"/>
      <c r="F225"/>
      <c r="G225"/>
      <c r="H225"/>
      <c r="I225"/>
      <c r="J225" s="56"/>
      <c r="K225" s="61"/>
      <c r="L225" s="61"/>
    </row>
    <row r="226" spans="1:12" ht="12.75" x14ac:dyDescent="0.2">
      <c r="A226"/>
      <c r="B226"/>
      <c r="C226"/>
      <c r="D226"/>
      <c r="E226"/>
      <c r="F226"/>
      <c r="G226"/>
      <c r="H226"/>
      <c r="I226"/>
      <c r="J226" s="56"/>
      <c r="K226" s="61"/>
      <c r="L226" s="61"/>
    </row>
    <row r="227" spans="1:12" ht="12.75" x14ac:dyDescent="0.2">
      <c r="A227"/>
      <c r="B227"/>
      <c r="C227"/>
      <c r="D227"/>
      <c r="E227"/>
      <c r="F227"/>
      <c r="G227"/>
      <c r="H227"/>
      <c r="I227"/>
      <c r="J227" s="56"/>
      <c r="K227" s="61"/>
      <c r="L227" s="61"/>
    </row>
    <row r="228" spans="1:12" ht="12.75" x14ac:dyDescent="0.2">
      <c r="A228"/>
      <c r="B228"/>
      <c r="C228"/>
      <c r="D228"/>
      <c r="E228"/>
      <c r="F228"/>
      <c r="G228"/>
      <c r="H228"/>
      <c r="I228"/>
      <c r="J228" s="56"/>
      <c r="K228" s="61"/>
      <c r="L228" s="61"/>
    </row>
    <row r="229" spans="1:12" ht="12.75" x14ac:dyDescent="0.2">
      <c r="A229"/>
      <c r="B229"/>
      <c r="C229"/>
      <c r="D229"/>
      <c r="E229"/>
      <c r="F229"/>
      <c r="G229"/>
      <c r="H229"/>
      <c r="I229"/>
      <c r="J229" s="56"/>
      <c r="K229" s="61"/>
      <c r="L229" s="61"/>
    </row>
    <row r="230" spans="1:12" ht="12.75" x14ac:dyDescent="0.2">
      <c r="A230"/>
      <c r="B230"/>
      <c r="C230"/>
      <c r="D230"/>
      <c r="E230"/>
      <c r="F230"/>
      <c r="G230"/>
      <c r="H230"/>
      <c r="I230"/>
      <c r="J230" s="56"/>
      <c r="K230" s="61"/>
      <c r="L230" s="61"/>
    </row>
    <row r="231" spans="1:12" ht="12.75" x14ac:dyDescent="0.2">
      <c r="A231"/>
      <c r="B231"/>
      <c r="C231"/>
      <c r="D231"/>
      <c r="E231"/>
      <c r="F231"/>
      <c r="G231"/>
      <c r="H231"/>
      <c r="I231"/>
      <c r="J231" s="56"/>
      <c r="K231" s="61"/>
      <c r="L231" s="61"/>
    </row>
    <row r="232" spans="1:12" ht="12.75" x14ac:dyDescent="0.2">
      <c r="A232"/>
      <c r="B232"/>
      <c r="C232"/>
      <c r="D232"/>
      <c r="E232"/>
      <c r="F232"/>
      <c r="G232"/>
      <c r="H232"/>
      <c r="I232"/>
      <c r="J232" s="56"/>
      <c r="K232" s="61"/>
      <c r="L232" s="61"/>
    </row>
    <row r="233" spans="1:12" ht="12.75" x14ac:dyDescent="0.2">
      <c r="A233"/>
      <c r="B233"/>
      <c r="C233"/>
      <c r="D233"/>
      <c r="E233"/>
      <c r="F233"/>
      <c r="G233"/>
      <c r="H233"/>
      <c r="I233"/>
      <c r="J233" s="56"/>
      <c r="K233" s="61"/>
      <c r="L233" s="61"/>
    </row>
    <row r="234" spans="1:12" ht="12.75" x14ac:dyDescent="0.2">
      <c r="A234"/>
      <c r="B234"/>
      <c r="C234"/>
      <c r="D234"/>
      <c r="E234"/>
      <c r="F234"/>
      <c r="G234"/>
      <c r="H234"/>
      <c r="I234"/>
      <c r="J234" s="56"/>
      <c r="K234" s="61"/>
      <c r="L234" s="61"/>
    </row>
    <row r="235" spans="1:12" ht="12.75" x14ac:dyDescent="0.2">
      <c r="A235"/>
      <c r="B235"/>
      <c r="C235"/>
      <c r="D235"/>
      <c r="E235"/>
      <c r="F235"/>
      <c r="G235"/>
      <c r="H235"/>
      <c r="I235"/>
      <c r="J235" s="56"/>
      <c r="K235" s="61"/>
      <c r="L235" s="61"/>
    </row>
    <row r="236" spans="1:12" ht="12.75" x14ac:dyDescent="0.2">
      <c r="A236"/>
      <c r="B236"/>
      <c r="C236"/>
      <c r="D236"/>
      <c r="E236"/>
      <c r="F236"/>
      <c r="G236"/>
      <c r="H236"/>
      <c r="I236"/>
      <c r="J236" s="56"/>
      <c r="K236" s="61"/>
      <c r="L236" s="61"/>
    </row>
    <row r="237" spans="1:12" ht="12.75" x14ac:dyDescent="0.2">
      <c r="A237"/>
      <c r="B237"/>
      <c r="C237"/>
      <c r="D237"/>
      <c r="E237"/>
      <c r="F237"/>
      <c r="G237"/>
      <c r="H237"/>
      <c r="I237"/>
      <c r="J237" s="56"/>
      <c r="K237" s="61"/>
      <c r="L237" s="61"/>
    </row>
    <row r="238" spans="1:12" ht="12.75" x14ac:dyDescent="0.2">
      <c r="A238"/>
      <c r="B238"/>
      <c r="C238"/>
      <c r="D238"/>
      <c r="E238"/>
      <c r="F238"/>
      <c r="G238"/>
      <c r="H238"/>
      <c r="I238"/>
      <c r="J238" s="56"/>
      <c r="K238" s="61"/>
      <c r="L238" s="61"/>
    </row>
    <row r="239" spans="1:12" ht="12.75" x14ac:dyDescent="0.2">
      <c r="A239"/>
      <c r="B239"/>
      <c r="C239"/>
      <c r="D239"/>
      <c r="E239"/>
      <c r="F239"/>
      <c r="G239"/>
      <c r="H239"/>
      <c r="I239"/>
      <c r="J239" s="56"/>
      <c r="K239" s="61"/>
      <c r="L239" s="61"/>
    </row>
    <row r="240" spans="1:12" ht="12.75" x14ac:dyDescent="0.2">
      <c r="A240"/>
      <c r="B240"/>
      <c r="C240"/>
      <c r="D240"/>
      <c r="E240"/>
      <c r="F240"/>
      <c r="G240"/>
      <c r="H240"/>
      <c r="I240"/>
      <c r="J240" s="56"/>
      <c r="K240" s="61"/>
      <c r="L240" s="61"/>
    </row>
    <row r="241" spans="1:12" ht="12.75" x14ac:dyDescent="0.2">
      <c r="A241"/>
      <c r="B241"/>
      <c r="C241"/>
      <c r="D241"/>
      <c r="E241"/>
      <c r="F241"/>
      <c r="G241"/>
      <c r="H241"/>
      <c r="I241"/>
      <c r="J241" s="56"/>
      <c r="K241" s="61"/>
      <c r="L241" s="61"/>
    </row>
    <row r="242" spans="1:12" ht="12.75" x14ac:dyDescent="0.2">
      <c r="A242"/>
      <c r="B242"/>
      <c r="C242"/>
      <c r="D242"/>
      <c r="E242"/>
      <c r="F242"/>
      <c r="G242"/>
      <c r="H242"/>
      <c r="I242"/>
      <c r="J242" s="56"/>
      <c r="K242" s="61"/>
      <c r="L242" s="61"/>
    </row>
    <row r="243" spans="1:12" ht="12.75" x14ac:dyDescent="0.2">
      <c r="A243"/>
      <c r="B243"/>
      <c r="C243"/>
      <c r="D243"/>
      <c r="E243"/>
      <c r="F243"/>
      <c r="G243"/>
      <c r="H243"/>
      <c r="I243"/>
      <c r="J243" s="56"/>
      <c r="K243" s="61"/>
      <c r="L243" s="61"/>
    </row>
    <row r="244" spans="1:12" ht="12.75" x14ac:dyDescent="0.2">
      <c r="A244"/>
      <c r="B244"/>
      <c r="C244"/>
      <c r="D244"/>
      <c r="E244"/>
      <c r="F244"/>
      <c r="G244"/>
      <c r="H244"/>
      <c r="I244"/>
      <c r="J244" s="56"/>
      <c r="K244" s="61"/>
      <c r="L244" s="61"/>
    </row>
    <row r="245" spans="1:12" ht="12.75" x14ac:dyDescent="0.2">
      <c r="A245"/>
      <c r="B245"/>
      <c r="C245"/>
      <c r="D245"/>
      <c r="E245"/>
      <c r="F245"/>
      <c r="G245"/>
      <c r="H245"/>
      <c r="I245"/>
      <c r="J245" s="56"/>
      <c r="K245" s="61"/>
      <c r="L245" s="61"/>
    </row>
    <row r="246" spans="1:12" ht="12.75" x14ac:dyDescent="0.2">
      <c r="A246"/>
      <c r="B246"/>
      <c r="C246"/>
      <c r="D246"/>
      <c r="E246"/>
      <c r="F246"/>
      <c r="G246"/>
      <c r="H246"/>
      <c r="I246"/>
      <c r="J246" s="56"/>
      <c r="K246" s="61"/>
      <c r="L246" s="61"/>
    </row>
    <row r="247" spans="1:12" ht="12.75" x14ac:dyDescent="0.2">
      <c r="A247"/>
      <c r="B247"/>
      <c r="C247"/>
      <c r="D247"/>
      <c r="E247"/>
      <c r="F247"/>
      <c r="G247"/>
      <c r="H247"/>
      <c r="I247"/>
      <c r="J247" s="56"/>
      <c r="K247" s="61"/>
      <c r="L247" s="61"/>
    </row>
    <row r="248" spans="1:12" ht="12.75" x14ac:dyDescent="0.2">
      <c r="A248"/>
      <c r="B248"/>
      <c r="C248"/>
      <c r="D248"/>
      <c r="E248"/>
      <c r="F248"/>
      <c r="G248"/>
      <c r="H248"/>
      <c r="I248"/>
      <c r="J248" s="56"/>
      <c r="K248" s="61"/>
      <c r="L248" s="61"/>
    </row>
    <row r="249" spans="1:12" ht="12.75" x14ac:dyDescent="0.2">
      <c r="A249"/>
      <c r="B249"/>
      <c r="C249"/>
      <c r="D249"/>
      <c r="E249"/>
      <c r="F249"/>
      <c r="G249"/>
      <c r="H249"/>
      <c r="I249"/>
      <c r="J249" s="56"/>
      <c r="K249" s="61"/>
      <c r="L249" s="61"/>
    </row>
    <row r="250" spans="1:12" ht="12.75" x14ac:dyDescent="0.2">
      <c r="A250"/>
      <c r="B250"/>
      <c r="C250"/>
      <c r="D250"/>
      <c r="E250"/>
      <c r="F250"/>
      <c r="G250"/>
      <c r="H250"/>
      <c r="I250"/>
      <c r="J250" s="56"/>
      <c r="K250" s="61"/>
      <c r="L250" s="61"/>
    </row>
    <row r="251" spans="1:12" ht="12.75" x14ac:dyDescent="0.2">
      <c r="A251"/>
      <c r="B251"/>
      <c r="C251"/>
      <c r="D251"/>
      <c r="E251"/>
      <c r="F251"/>
      <c r="G251"/>
      <c r="H251"/>
      <c r="I251"/>
      <c r="J251" s="56"/>
      <c r="K251" s="61"/>
      <c r="L251" s="61"/>
    </row>
    <row r="252" spans="1:12" ht="12.75" x14ac:dyDescent="0.2">
      <c r="A252"/>
      <c r="B252"/>
      <c r="C252"/>
      <c r="D252"/>
      <c r="E252"/>
      <c r="F252"/>
      <c r="G252"/>
      <c r="H252"/>
      <c r="I252"/>
      <c r="J252" s="56"/>
      <c r="K252" s="61"/>
      <c r="L252" s="61"/>
    </row>
    <row r="253" spans="1:12" ht="12.75" x14ac:dyDescent="0.2">
      <c r="A253"/>
      <c r="B253"/>
      <c r="C253"/>
      <c r="D253"/>
      <c r="E253"/>
      <c r="F253"/>
      <c r="G253"/>
      <c r="H253"/>
      <c r="I253"/>
      <c r="J253" s="56"/>
      <c r="K253" s="61"/>
      <c r="L253" s="61"/>
    </row>
    <row r="254" spans="1:12" ht="12.75" x14ac:dyDescent="0.2">
      <c r="A254"/>
      <c r="B254"/>
      <c r="C254"/>
      <c r="D254"/>
      <c r="E254"/>
      <c r="F254"/>
      <c r="G254"/>
      <c r="H254"/>
      <c r="I254"/>
      <c r="J254" s="56"/>
      <c r="K254" s="61"/>
      <c r="L254" s="61"/>
    </row>
    <row r="255" spans="1:12" ht="12.75" x14ac:dyDescent="0.2">
      <c r="A255"/>
      <c r="B255"/>
      <c r="C255"/>
      <c r="D255"/>
      <c r="E255"/>
      <c r="F255"/>
      <c r="G255"/>
      <c r="H255"/>
      <c r="I255"/>
      <c r="J255" s="56"/>
      <c r="K255" s="61"/>
      <c r="L255" s="61"/>
    </row>
    <row r="256" spans="1:12" ht="12.75" x14ac:dyDescent="0.2">
      <c r="A256"/>
      <c r="B256"/>
      <c r="C256"/>
      <c r="D256"/>
      <c r="E256"/>
      <c r="F256"/>
      <c r="G256"/>
      <c r="H256"/>
      <c r="I256"/>
      <c r="J256" s="56"/>
      <c r="K256" s="61"/>
      <c r="L256" s="61"/>
    </row>
    <row r="257" spans="1:12" ht="12.75" x14ac:dyDescent="0.2">
      <c r="A257"/>
      <c r="B257"/>
      <c r="C257"/>
      <c r="D257"/>
      <c r="E257"/>
      <c r="F257"/>
      <c r="G257"/>
      <c r="H257"/>
      <c r="I257"/>
      <c r="J257" s="56"/>
      <c r="K257" s="61"/>
      <c r="L257" s="61"/>
    </row>
    <row r="258" spans="1:12" ht="12.75" x14ac:dyDescent="0.2">
      <c r="A258"/>
      <c r="B258"/>
      <c r="C258"/>
      <c r="D258"/>
      <c r="E258"/>
      <c r="F258"/>
      <c r="G258"/>
      <c r="H258"/>
      <c r="I258"/>
      <c r="J258" s="56"/>
      <c r="K258" s="61"/>
      <c r="L258" s="61"/>
    </row>
    <row r="259" spans="1:12" ht="12.75" x14ac:dyDescent="0.2">
      <c r="A259"/>
      <c r="B259"/>
      <c r="C259"/>
      <c r="D259"/>
      <c r="E259"/>
      <c r="F259"/>
      <c r="G259"/>
      <c r="H259"/>
      <c r="I259"/>
      <c r="J259" s="56"/>
      <c r="K259" s="61"/>
      <c r="L259" s="61"/>
    </row>
    <row r="260" spans="1:12" ht="12.75" x14ac:dyDescent="0.2">
      <c r="A260"/>
      <c r="B260"/>
      <c r="C260"/>
      <c r="D260"/>
      <c r="E260"/>
      <c r="F260"/>
      <c r="G260"/>
      <c r="H260"/>
      <c r="I260"/>
      <c r="J260" s="56"/>
      <c r="K260" s="61"/>
      <c r="L260" s="61"/>
    </row>
    <row r="261" spans="1:12" ht="12.75" x14ac:dyDescent="0.2">
      <c r="A261"/>
      <c r="B261"/>
      <c r="C261"/>
      <c r="D261"/>
      <c r="E261"/>
      <c r="F261"/>
      <c r="G261"/>
      <c r="H261"/>
      <c r="I261"/>
      <c r="J261" s="56"/>
      <c r="K261" s="61"/>
      <c r="L261" s="61"/>
    </row>
    <row r="262" spans="1:12" ht="12.75" x14ac:dyDescent="0.2">
      <c r="A262"/>
      <c r="B262"/>
      <c r="C262"/>
      <c r="D262"/>
      <c r="E262"/>
      <c r="F262"/>
      <c r="G262"/>
      <c r="H262"/>
      <c r="I262"/>
      <c r="J262" s="56"/>
      <c r="K262" s="61"/>
      <c r="L262" s="61"/>
    </row>
    <row r="263" spans="1:12" ht="12.75" x14ac:dyDescent="0.2">
      <c r="A263"/>
      <c r="B263"/>
      <c r="C263"/>
      <c r="D263"/>
      <c r="E263"/>
      <c r="F263"/>
      <c r="G263"/>
      <c r="H263"/>
      <c r="I263"/>
      <c r="J263" s="56"/>
      <c r="K263" s="61"/>
      <c r="L263" s="61"/>
    </row>
    <row r="264" spans="1:12" ht="12.75" x14ac:dyDescent="0.2">
      <c r="A264"/>
      <c r="B264"/>
      <c r="C264"/>
      <c r="D264"/>
      <c r="E264"/>
      <c r="F264"/>
      <c r="G264"/>
      <c r="H264"/>
      <c r="I264"/>
      <c r="J264" s="56"/>
      <c r="K264" s="61"/>
      <c r="L264" s="61"/>
    </row>
    <row r="265" spans="1:12" ht="12.75" x14ac:dyDescent="0.2">
      <c r="A265"/>
      <c r="B265"/>
      <c r="C265"/>
      <c r="D265"/>
      <c r="E265"/>
      <c r="F265"/>
      <c r="G265"/>
      <c r="H265"/>
      <c r="I265"/>
      <c r="J265" s="56"/>
      <c r="K265" s="61"/>
      <c r="L265" s="61"/>
    </row>
    <row r="266" spans="1:12" ht="12.75" x14ac:dyDescent="0.2">
      <c r="A266"/>
      <c r="B266"/>
      <c r="C266"/>
      <c r="D266"/>
      <c r="E266"/>
      <c r="F266"/>
      <c r="G266"/>
      <c r="H266"/>
      <c r="I266"/>
      <c r="J266" s="56"/>
      <c r="K266" s="61"/>
      <c r="L266" s="61"/>
    </row>
    <row r="267" spans="1:12" ht="12.75" x14ac:dyDescent="0.2">
      <c r="A267"/>
      <c r="B267"/>
      <c r="C267"/>
      <c r="D267"/>
      <c r="E267"/>
      <c r="F267"/>
      <c r="G267"/>
      <c r="H267"/>
      <c r="I267"/>
      <c r="J267" s="56"/>
      <c r="K267" s="61"/>
      <c r="L267" s="61"/>
    </row>
    <row r="268" spans="1:12" ht="12.75" x14ac:dyDescent="0.2">
      <c r="A268"/>
      <c r="B268"/>
      <c r="C268"/>
      <c r="D268"/>
      <c r="E268"/>
      <c r="F268"/>
      <c r="G268"/>
      <c r="H268"/>
      <c r="I268"/>
      <c r="J268" s="56"/>
      <c r="K268" s="61"/>
      <c r="L268" s="61"/>
    </row>
    <row r="269" spans="1:12" ht="12.75" x14ac:dyDescent="0.2">
      <c r="A269"/>
      <c r="B269"/>
      <c r="C269"/>
      <c r="D269"/>
      <c r="E269"/>
      <c r="F269"/>
      <c r="G269"/>
      <c r="H269"/>
      <c r="I269"/>
      <c r="J269" s="56"/>
      <c r="K269" s="61"/>
      <c r="L269" s="61"/>
    </row>
    <row r="270" spans="1:12" ht="12.75" x14ac:dyDescent="0.2">
      <c r="A270"/>
      <c r="B270"/>
      <c r="C270"/>
      <c r="D270"/>
      <c r="E270"/>
      <c r="F270"/>
      <c r="G270"/>
      <c r="H270"/>
      <c r="I270"/>
      <c r="J270" s="56"/>
      <c r="K270" s="61"/>
      <c r="L270" s="61"/>
    </row>
    <row r="271" spans="1:12" ht="12.75" x14ac:dyDescent="0.2">
      <c r="A271"/>
      <c r="B271"/>
      <c r="C271"/>
      <c r="D271"/>
      <c r="E271"/>
      <c r="F271"/>
      <c r="G271"/>
      <c r="H271"/>
      <c r="I271"/>
      <c r="J271" s="56"/>
      <c r="K271" s="61"/>
      <c r="L271" s="61"/>
    </row>
    <row r="272" spans="1:12" ht="12.75" x14ac:dyDescent="0.2">
      <c r="A272"/>
      <c r="B272"/>
      <c r="C272"/>
      <c r="D272"/>
      <c r="E272"/>
      <c r="F272"/>
      <c r="G272"/>
      <c r="H272"/>
      <c r="I272"/>
      <c r="J272" s="56"/>
      <c r="K272" s="61"/>
      <c r="L272" s="61"/>
    </row>
    <row r="273" spans="1:12" ht="12.75" x14ac:dyDescent="0.2">
      <c r="A273"/>
      <c r="B273"/>
      <c r="C273"/>
      <c r="D273"/>
      <c r="E273"/>
      <c r="F273"/>
      <c r="G273"/>
      <c r="H273"/>
      <c r="I273"/>
      <c r="J273" s="56"/>
      <c r="K273" s="61"/>
      <c r="L273" s="61"/>
    </row>
    <row r="274" spans="1:12" ht="12.75" x14ac:dyDescent="0.2">
      <c r="A274"/>
      <c r="B274"/>
      <c r="C274"/>
      <c r="D274"/>
      <c r="E274"/>
      <c r="F274"/>
      <c r="G274"/>
      <c r="H274"/>
      <c r="I274"/>
      <c r="J274" s="56"/>
      <c r="K274" s="61"/>
      <c r="L274" s="61"/>
    </row>
    <row r="275" spans="1:12" ht="12.75" x14ac:dyDescent="0.2">
      <c r="A275"/>
      <c r="B275"/>
      <c r="C275"/>
      <c r="D275"/>
      <c r="E275"/>
      <c r="F275"/>
      <c r="G275"/>
      <c r="H275"/>
      <c r="I275"/>
      <c r="J275" s="56"/>
      <c r="K275" s="61"/>
      <c r="L275" s="61"/>
    </row>
    <row r="276" spans="1:12" ht="12.75" x14ac:dyDescent="0.2">
      <c r="A276"/>
      <c r="B276"/>
      <c r="C276"/>
      <c r="D276"/>
      <c r="E276"/>
      <c r="F276"/>
      <c r="G276"/>
      <c r="H276"/>
      <c r="I276"/>
      <c r="J276" s="56"/>
      <c r="K276" s="61"/>
      <c r="L276" s="61"/>
    </row>
    <row r="277" spans="1:12" ht="12.75" x14ac:dyDescent="0.2">
      <c r="A277"/>
      <c r="B277"/>
      <c r="C277"/>
      <c r="D277"/>
      <c r="E277"/>
      <c r="F277"/>
      <c r="G277"/>
      <c r="H277"/>
      <c r="I277"/>
      <c r="J277" s="56"/>
      <c r="K277" s="61"/>
      <c r="L277" s="61"/>
    </row>
    <row r="278" spans="1:12" ht="12.75" x14ac:dyDescent="0.2">
      <c r="A278"/>
      <c r="B278"/>
      <c r="C278"/>
      <c r="D278"/>
      <c r="E278"/>
      <c r="F278"/>
      <c r="G278"/>
      <c r="H278"/>
      <c r="I278"/>
      <c r="J278" s="56"/>
      <c r="K278" s="61"/>
      <c r="L278" s="61"/>
    </row>
    <row r="279" spans="1:12" ht="12.75" x14ac:dyDescent="0.2">
      <c r="A279"/>
      <c r="B279"/>
      <c r="C279"/>
      <c r="D279"/>
      <c r="E279"/>
      <c r="F279"/>
      <c r="G279"/>
      <c r="H279"/>
      <c r="I279"/>
      <c r="J279" s="56"/>
      <c r="K279" s="61"/>
      <c r="L279" s="61"/>
    </row>
    <row r="280" spans="1:12" ht="12.75" x14ac:dyDescent="0.2">
      <c r="A280"/>
      <c r="B280"/>
      <c r="C280"/>
      <c r="D280"/>
      <c r="E280"/>
      <c r="F280"/>
      <c r="G280"/>
      <c r="H280"/>
      <c r="I280"/>
      <c r="J280" s="56"/>
      <c r="K280" s="61"/>
      <c r="L280" s="61"/>
    </row>
    <row r="281" spans="1:12" ht="12.75" x14ac:dyDescent="0.2">
      <c r="A281"/>
      <c r="B281"/>
      <c r="C281"/>
      <c r="D281"/>
      <c r="E281"/>
      <c r="F281"/>
      <c r="G281"/>
      <c r="H281"/>
      <c r="I281"/>
      <c r="J281" s="56"/>
      <c r="K281" s="61"/>
      <c r="L281" s="61"/>
    </row>
    <row r="282" spans="1:12" ht="12.75" x14ac:dyDescent="0.2">
      <c r="A282"/>
      <c r="B282"/>
      <c r="C282"/>
      <c r="D282"/>
      <c r="E282"/>
      <c r="F282"/>
      <c r="G282"/>
      <c r="H282"/>
      <c r="I282"/>
      <c r="J282" s="56"/>
      <c r="K282" s="61"/>
      <c r="L282" s="61"/>
    </row>
    <row r="283" spans="1:12" ht="12.75" x14ac:dyDescent="0.2">
      <c r="A283"/>
      <c r="B283"/>
      <c r="C283"/>
      <c r="D283"/>
      <c r="E283"/>
      <c r="F283"/>
      <c r="G283"/>
      <c r="H283"/>
      <c r="I283"/>
      <c r="J283" s="56"/>
      <c r="K283" s="61"/>
      <c r="L283" s="61"/>
    </row>
    <row r="284" spans="1:12" ht="12.75" x14ac:dyDescent="0.2">
      <c r="A284"/>
      <c r="B284"/>
      <c r="C284"/>
      <c r="D284"/>
      <c r="E284"/>
      <c r="F284"/>
      <c r="G284"/>
      <c r="H284"/>
      <c r="I284"/>
      <c r="J284" s="56"/>
      <c r="K284" s="61"/>
      <c r="L284" s="61"/>
    </row>
    <row r="285" spans="1:12" ht="12.75" x14ac:dyDescent="0.2">
      <c r="A285"/>
      <c r="B285"/>
      <c r="C285"/>
      <c r="D285"/>
      <c r="E285"/>
      <c r="F285"/>
      <c r="G285"/>
      <c r="H285"/>
      <c r="I285"/>
      <c r="J285" s="56"/>
      <c r="K285" s="61"/>
      <c r="L285" s="61"/>
    </row>
    <row r="286" spans="1:12" ht="12.75" x14ac:dyDescent="0.2">
      <c r="A286"/>
      <c r="B286"/>
      <c r="C286"/>
      <c r="D286"/>
      <c r="E286"/>
      <c r="F286"/>
      <c r="G286"/>
      <c r="H286"/>
      <c r="I286"/>
      <c r="J286" s="56"/>
      <c r="K286" s="61"/>
      <c r="L286" s="61"/>
    </row>
    <row r="287" spans="1:12" ht="12.75" x14ac:dyDescent="0.2">
      <c r="A287"/>
      <c r="B287"/>
      <c r="C287"/>
      <c r="D287"/>
      <c r="E287"/>
      <c r="F287"/>
      <c r="G287"/>
      <c r="H287"/>
      <c r="I287"/>
      <c r="J287" s="56"/>
      <c r="K287" s="61"/>
      <c r="L287" s="61"/>
    </row>
    <row r="288" spans="1:12" ht="12.75" x14ac:dyDescent="0.2">
      <c r="A288"/>
      <c r="B288"/>
      <c r="C288"/>
      <c r="D288"/>
      <c r="E288"/>
      <c r="F288"/>
      <c r="G288"/>
      <c r="H288"/>
      <c r="I288"/>
      <c r="J288" s="56"/>
      <c r="K288" s="61"/>
      <c r="L288" s="61"/>
    </row>
    <row r="289" spans="1:12" ht="12.75" x14ac:dyDescent="0.2">
      <c r="A289"/>
      <c r="B289"/>
      <c r="C289"/>
      <c r="D289"/>
      <c r="E289"/>
      <c r="F289"/>
      <c r="G289"/>
      <c r="H289"/>
      <c r="I289"/>
      <c r="J289" s="56"/>
      <c r="K289" s="61"/>
      <c r="L289" s="61"/>
    </row>
    <row r="290" spans="1:12" ht="12.75" x14ac:dyDescent="0.2">
      <c r="A290"/>
      <c r="B290"/>
      <c r="C290"/>
      <c r="D290"/>
      <c r="E290"/>
      <c r="F290"/>
      <c r="G290"/>
      <c r="H290"/>
      <c r="I290"/>
      <c r="J290" s="56"/>
      <c r="K290" s="61"/>
      <c r="L290" s="61"/>
    </row>
    <row r="291" spans="1:12" ht="12.75" x14ac:dyDescent="0.2">
      <c r="A291"/>
      <c r="B291"/>
      <c r="C291"/>
      <c r="D291"/>
      <c r="E291"/>
      <c r="F291"/>
      <c r="G291"/>
      <c r="H291"/>
      <c r="I291"/>
      <c r="J291" s="56"/>
      <c r="K291" s="61"/>
      <c r="L291" s="61"/>
    </row>
    <row r="292" spans="1:12" ht="12.75" x14ac:dyDescent="0.2">
      <c r="A292"/>
      <c r="B292"/>
      <c r="C292"/>
      <c r="D292"/>
      <c r="E292"/>
      <c r="F292"/>
      <c r="G292"/>
      <c r="H292"/>
      <c r="I292"/>
      <c r="J292" s="56"/>
      <c r="K292" s="61"/>
      <c r="L292" s="61"/>
    </row>
    <row r="293" spans="1:12" ht="12.75" x14ac:dyDescent="0.2">
      <c r="A293"/>
      <c r="B293"/>
      <c r="C293"/>
      <c r="D293"/>
      <c r="E293"/>
      <c r="F293"/>
      <c r="G293"/>
      <c r="H293"/>
      <c r="I293"/>
      <c r="J293" s="56"/>
      <c r="K293" s="61"/>
      <c r="L293" s="61"/>
    </row>
    <row r="294" spans="1:12" ht="12.75" x14ac:dyDescent="0.2">
      <c r="A294"/>
      <c r="B294"/>
      <c r="C294"/>
      <c r="D294"/>
      <c r="E294"/>
      <c r="F294"/>
      <c r="G294"/>
      <c r="H294"/>
      <c r="I294"/>
      <c r="J294" s="56"/>
      <c r="K294" s="61"/>
      <c r="L294" s="61"/>
    </row>
    <row r="295" spans="1:12" ht="12.75" x14ac:dyDescent="0.2">
      <c r="A295"/>
      <c r="B295"/>
      <c r="C295"/>
      <c r="D295"/>
      <c r="E295"/>
      <c r="F295"/>
      <c r="G295"/>
      <c r="H295"/>
      <c r="I295"/>
      <c r="J295" s="56"/>
      <c r="K295" s="61"/>
      <c r="L295" s="61"/>
    </row>
    <row r="296" spans="1:12" ht="12.75" x14ac:dyDescent="0.2">
      <c r="A296"/>
      <c r="B296"/>
      <c r="C296"/>
      <c r="D296"/>
      <c r="E296"/>
      <c r="F296"/>
      <c r="G296"/>
      <c r="H296"/>
      <c r="I296"/>
      <c r="J296" s="56"/>
      <c r="K296" s="61"/>
      <c r="L296" s="61"/>
    </row>
    <row r="297" spans="1:12" ht="12.75" x14ac:dyDescent="0.2">
      <c r="A297"/>
      <c r="B297"/>
      <c r="C297"/>
      <c r="D297"/>
      <c r="E297"/>
      <c r="F297"/>
      <c r="G297"/>
      <c r="H297"/>
      <c r="I297"/>
      <c r="J297" s="56"/>
      <c r="K297" s="61"/>
      <c r="L297" s="61"/>
    </row>
    <row r="298" spans="1:12" ht="12.75" x14ac:dyDescent="0.2">
      <c r="A298"/>
      <c r="B298"/>
      <c r="C298"/>
      <c r="D298"/>
      <c r="E298"/>
      <c r="F298"/>
      <c r="G298"/>
      <c r="H298"/>
      <c r="I298"/>
      <c r="J298" s="56"/>
      <c r="K298" s="61"/>
      <c r="L298" s="61"/>
    </row>
    <row r="299" spans="1:12" ht="12.75" x14ac:dyDescent="0.2">
      <c r="A299"/>
      <c r="B299"/>
      <c r="C299"/>
      <c r="D299"/>
      <c r="E299"/>
      <c r="F299"/>
      <c r="G299"/>
      <c r="H299"/>
      <c r="I299"/>
      <c r="J299" s="56"/>
      <c r="K299" s="61"/>
      <c r="L299" s="61"/>
    </row>
    <row r="300" spans="1:12" ht="12.75" x14ac:dyDescent="0.2">
      <c r="A300"/>
      <c r="B300"/>
      <c r="C300"/>
      <c r="D300"/>
      <c r="E300"/>
      <c r="F300"/>
      <c r="G300"/>
      <c r="H300"/>
      <c r="I300"/>
      <c r="J300" s="56"/>
      <c r="K300" s="61"/>
      <c r="L300" s="61"/>
    </row>
    <row r="301" spans="1:12" ht="12.75" x14ac:dyDescent="0.2">
      <c r="A301"/>
      <c r="B301"/>
      <c r="C301"/>
      <c r="D301"/>
      <c r="E301"/>
      <c r="F301"/>
      <c r="G301"/>
      <c r="H301"/>
      <c r="I301"/>
      <c r="J301" s="56"/>
      <c r="K301" s="61"/>
      <c r="L301" s="61"/>
    </row>
    <row r="302" spans="1:12" ht="12.75" x14ac:dyDescent="0.2">
      <c r="A302"/>
      <c r="B302"/>
      <c r="C302"/>
      <c r="D302"/>
      <c r="E302"/>
      <c r="F302"/>
      <c r="G302"/>
      <c r="H302"/>
      <c r="I302"/>
      <c r="J302" s="56"/>
      <c r="K302" s="61"/>
      <c r="L302" s="61"/>
    </row>
    <row r="303" spans="1:12" ht="12.75" x14ac:dyDescent="0.2">
      <c r="A303"/>
      <c r="B303"/>
      <c r="C303"/>
      <c r="D303"/>
      <c r="E303"/>
      <c r="F303"/>
      <c r="G303"/>
      <c r="H303"/>
      <c r="I303"/>
      <c r="J303" s="56"/>
      <c r="K303" s="61"/>
      <c r="L303" s="61"/>
    </row>
    <row r="304" spans="1:12" ht="12.75" x14ac:dyDescent="0.2">
      <c r="A304"/>
      <c r="B304"/>
      <c r="C304"/>
      <c r="D304"/>
      <c r="E304"/>
      <c r="F304"/>
      <c r="G304"/>
      <c r="H304"/>
      <c r="I304"/>
      <c r="J304" s="56"/>
      <c r="K304" s="61"/>
      <c r="L304" s="61"/>
    </row>
    <row r="305" spans="1:12" ht="12.75" x14ac:dyDescent="0.2">
      <c r="A305"/>
      <c r="B305"/>
      <c r="C305"/>
      <c r="D305"/>
      <c r="E305"/>
      <c r="F305"/>
      <c r="G305"/>
      <c r="H305"/>
      <c r="I305"/>
      <c r="J305" s="56"/>
      <c r="K305" s="61"/>
      <c r="L305" s="61"/>
    </row>
    <row r="306" spans="1:12" ht="12.75" x14ac:dyDescent="0.2">
      <c r="A306"/>
      <c r="B306"/>
      <c r="C306"/>
      <c r="D306"/>
      <c r="E306"/>
      <c r="F306"/>
      <c r="G306"/>
      <c r="H306"/>
      <c r="I306"/>
      <c r="J306" s="56"/>
      <c r="K306" s="61"/>
      <c r="L306" s="61"/>
    </row>
    <row r="307" spans="1:12" ht="12.75" x14ac:dyDescent="0.2">
      <c r="A307"/>
      <c r="B307"/>
      <c r="C307"/>
      <c r="D307"/>
      <c r="E307"/>
      <c r="F307"/>
      <c r="G307"/>
      <c r="H307"/>
      <c r="I307"/>
      <c r="J307" s="56"/>
      <c r="K307" s="61"/>
      <c r="L307" s="61"/>
    </row>
    <row r="308" spans="1:12" ht="12.75" x14ac:dyDescent="0.2">
      <c r="A308"/>
      <c r="B308"/>
      <c r="C308"/>
      <c r="D308"/>
      <c r="E308"/>
      <c r="F308"/>
      <c r="G308"/>
      <c r="H308"/>
      <c r="I308"/>
      <c r="J308" s="56"/>
      <c r="K308" s="61"/>
      <c r="L308" s="61"/>
    </row>
    <row r="309" spans="1:12" ht="12.75" x14ac:dyDescent="0.2">
      <c r="A309"/>
      <c r="B309"/>
      <c r="C309"/>
      <c r="D309"/>
      <c r="E309"/>
      <c r="F309"/>
      <c r="G309"/>
      <c r="H309"/>
      <c r="I309"/>
      <c r="J309" s="56"/>
      <c r="K309" s="61"/>
      <c r="L309" s="61"/>
    </row>
    <row r="310" spans="1:12" ht="12.75" x14ac:dyDescent="0.2">
      <c r="A310"/>
      <c r="B310"/>
      <c r="C310"/>
      <c r="D310"/>
      <c r="E310"/>
      <c r="F310"/>
      <c r="G310"/>
      <c r="H310"/>
      <c r="I310"/>
      <c r="J310" s="56"/>
      <c r="K310" s="61"/>
      <c r="L310" s="61"/>
    </row>
    <row r="311" spans="1:12" ht="12.75" x14ac:dyDescent="0.2">
      <c r="A311"/>
      <c r="B311"/>
      <c r="C311"/>
      <c r="D311"/>
      <c r="E311"/>
      <c r="F311"/>
      <c r="G311"/>
      <c r="H311"/>
      <c r="I311"/>
      <c r="J311" s="56"/>
      <c r="K311" s="61"/>
      <c r="L311" s="61"/>
    </row>
    <row r="312" spans="1:12" ht="12.75" x14ac:dyDescent="0.2">
      <c r="A312"/>
      <c r="B312"/>
      <c r="C312"/>
      <c r="D312"/>
      <c r="E312"/>
      <c r="F312"/>
      <c r="G312"/>
      <c r="H312"/>
      <c r="I312"/>
      <c r="J312" s="56"/>
      <c r="K312" s="61"/>
      <c r="L312" s="61"/>
    </row>
    <row r="313" spans="1:12" ht="12.75" x14ac:dyDescent="0.2">
      <c r="A313"/>
      <c r="B313"/>
      <c r="C313"/>
      <c r="D313"/>
      <c r="E313"/>
      <c r="F313"/>
      <c r="G313"/>
      <c r="H313"/>
      <c r="I313"/>
      <c r="J313" s="56"/>
      <c r="K313" s="61"/>
      <c r="L313" s="61"/>
    </row>
    <row r="314" spans="1:12" ht="12.75" x14ac:dyDescent="0.2">
      <c r="A314"/>
      <c r="B314"/>
      <c r="C314"/>
      <c r="D314"/>
      <c r="E314"/>
      <c r="F314"/>
      <c r="G314"/>
      <c r="H314"/>
      <c r="I314"/>
      <c r="J314" s="56"/>
      <c r="K314" s="61"/>
      <c r="L314" s="61"/>
    </row>
    <row r="315" spans="1:12" ht="12.75" x14ac:dyDescent="0.2">
      <c r="A315"/>
      <c r="B315"/>
      <c r="C315"/>
      <c r="D315"/>
      <c r="E315"/>
      <c r="F315"/>
      <c r="G315"/>
      <c r="H315"/>
      <c r="I315"/>
      <c r="J315" s="56"/>
      <c r="K315" s="61"/>
      <c r="L315" s="61"/>
    </row>
    <row r="316" spans="1:12" ht="12.75" x14ac:dyDescent="0.2">
      <c r="A316"/>
      <c r="B316"/>
      <c r="C316"/>
      <c r="D316"/>
      <c r="E316"/>
      <c r="F316"/>
      <c r="G316"/>
      <c r="H316"/>
      <c r="I316"/>
      <c r="J316" s="56"/>
      <c r="K316" s="61"/>
      <c r="L316" s="61"/>
    </row>
    <row r="317" spans="1:12" ht="12.75" x14ac:dyDescent="0.2">
      <c r="A317"/>
      <c r="B317"/>
      <c r="C317"/>
      <c r="D317"/>
      <c r="E317"/>
      <c r="F317"/>
      <c r="G317"/>
      <c r="H317"/>
      <c r="I317"/>
      <c r="J317" s="56"/>
      <c r="K317" s="61"/>
      <c r="L317" s="61"/>
    </row>
    <row r="318" spans="1:12" ht="12.75" x14ac:dyDescent="0.2">
      <c r="A318"/>
      <c r="B318"/>
      <c r="C318"/>
      <c r="D318"/>
      <c r="E318"/>
      <c r="F318"/>
      <c r="G318"/>
      <c r="H318"/>
      <c r="I318"/>
      <c r="J318" s="56"/>
      <c r="K318" s="61"/>
      <c r="L318" s="61"/>
    </row>
    <row r="319" spans="1:12" ht="12.75" x14ac:dyDescent="0.2">
      <c r="A319"/>
      <c r="B319"/>
      <c r="C319"/>
      <c r="D319"/>
      <c r="E319"/>
      <c r="F319"/>
      <c r="G319"/>
      <c r="H319"/>
      <c r="I319"/>
      <c r="J319" s="56"/>
      <c r="K319" s="61"/>
      <c r="L319" s="61"/>
    </row>
    <row r="320" spans="1:12" ht="12.75" x14ac:dyDescent="0.2">
      <c r="A320"/>
      <c r="B320"/>
      <c r="C320"/>
      <c r="D320"/>
      <c r="E320"/>
      <c r="F320"/>
      <c r="G320"/>
      <c r="H320"/>
      <c r="I320"/>
      <c r="J320" s="56"/>
      <c r="K320" s="61"/>
      <c r="L320" s="61"/>
    </row>
    <row r="321" spans="1:12" ht="12.75" x14ac:dyDescent="0.2">
      <c r="A321"/>
      <c r="B321"/>
      <c r="C321"/>
      <c r="D321"/>
      <c r="E321"/>
      <c r="F321"/>
      <c r="G321"/>
      <c r="H321"/>
      <c r="I321"/>
      <c r="J321" s="56"/>
      <c r="K321" s="61"/>
      <c r="L321" s="61"/>
    </row>
    <row r="322" spans="1:12" ht="12.75" x14ac:dyDescent="0.2">
      <c r="A322"/>
      <c r="B322"/>
      <c r="C322"/>
      <c r="D322"/>
      <c r="E322"/>
      <c r="F322"/>
      <c r="G322"/>
      <c r="H322"/>
      <c r="I322"/>
      <c r="J322" s="56"/>
      <c r="K322" s="61"/>
      <c r="L322" s="61"/>
    </row>
    <row r="323" spans="1:12" ht="12.75" x14ac:dyDescent="0.2">
      <c r="A323"/>
      <c r="B323"/>
      <c r="C323"/>
      <c r="D323"/>
      <c r="E323"/>
      <c r="F323"/>
      <c r="G323"/>
      <c r="H323"/>
      <c r="I323"/>
      <c r="J323" s="56"/>
      <c r="K323" s="61"/>
      <c r="L323" s="61"/>
    </row>
    <row r="324" spans="1:12" ht="12.75" x14ac:dyDescent="0.2">
      <c r="A324"/>
      <c r="B324"/>
      <c r="C324"/>
      <c r="D324"/>
      <c r="E324"/>
      <c r="F324"/>
      <c r="G324"/>
      <c r="H324"/>
      <c r="I324"/>
      <c r="J324" s="56"/>
      <c r="K324" s="61"/>
      <c r="L324" s="61"/>
    </row>
    <row r="325" spans="1:12" ht="12.75" x14ac:dyDescent="0.2">
      <c r="A325"/>
      <c r="B325"/>
      <c r="C325"/>
      <c r="D325"/>
      <c r="E325"/>
      <c r="F325"/>
      <c r="G325"/>
      <c r="H325"/>
      <c r="I325"/>
      <c r="J325" s="56"/>
      <c r="K325" s="61"/>
      <c r="L325" s="61"/>
    </row>
    <row r="326" spans="1:12" ht="12.75" x14ac:dyDescent="0.2">
      <c r="A326"/>
      <c r="B326"/>
      <c r="C326"/>
      <c r="D326"/>
      <c r="E326"/>
      <c r="F326"/>
      <c r="G326"/>
      <c r="H326"/>
      <c r="I326"/>
      <c r="J326" s="56"/>
      <c r="K326" s="61"/>
      <c r="L326" s="61"/>
    </row>
    <row r="327" spans="1:12" ht="12.75" x14ac:dyDescent="0.2">
      <c r="A327"/>
      <c r="B327"/>
      <c r="C327"/>
      <c r="D327"/>
      <c r="E327"/>
      <c r="F327"/>
      <c r="G327"/>
      <c r="H327"/>
      <c r="I327"/>
      <c r="J327" s="56"/>
      <c r="K327" s="61"/>
      <c r="L327" s="61"/>
    </row>
    <row r="328" spans="1:12" ht="12.75" x14ac:dyDescent="0.2">
      <c r="A328"/>
      <c r="B328"/>
      <c r="C328"/>
      <c r="D328"/>
      <c r="E328"/>
      <c r="F328"/>
      <c r="G328"/>
      <c r="H328"/>
      <c r="I328"/>
      <c r="J328" s="56"/>
      <c r="K328" s="61"/>
      <c r="L328" s="61"/>
    </row>
    <row r="329" spans="1:12" ht="12.75" x14ac:dyDescent="0.2">
      <c r="A329"/>
      <c r="B329"/>
      <c r="C329"/>
      <c r="D329"/>
      <c r="E329"/>
      <c r="F329"/>
      <c r="G329"/>
      <c r="H329"/>
      <c r="I329"/>
      <c r="J329" s="56"/>
      <c r="K329" s="61"/>
      <c r="L329" s="61"/>
    </row>
    <row r="330" spans="1:12" ht="12.75" x14ac:dyDescent="0.2">
      <c r="A330"/>
      <c r="B330"/>
      <c r="C330"/>
      <c r="D330"/>
      <c r="E330"/>
      <c r="F330"/>
      <c r="G330"/>
      <c r="H330"/>
      <c r="I330"/>
      <c r="J330" s="56"/>
      <c r="K330" s="61"/>
      <c r="L330" s="61"/>
    </row>
    <row r="331" spans="1:12" ht="12.75" x14ac:dyDescent="0.2">
      <c r="A331"/>
      <c r="B331"/>
      <c r="C331"/>
      <c r="D331"/>
      <c r="E331"/>
      <c r="F331"/>
      <c r="G331"/>
      <c r="H331"/>
      <c r="I331"/>
      <c r="J331" s="56"/>
      <c r="K331" s="61"/>
      <c r="L331" s="61"/>
    </row>
    <row r="332" spans="1:12" ht="12.75" x14ac:dyDescent="0.2">
      <c r="A332"/>
      <c r="B332"/>
      <c r="C332"/>
      <c r="D332"/>
      <c r="E332"/>
      <c r="F332"/>
      <c r="G332"/>
      <c r="H332"/>
      <c r="I332"/>
      <c r="J332" s="56"/>
      <c r="K332" s="61"/>
      <c r="L332" s="61"/>
    </row>
    <row r="333" spans="1:12" ht="12.75" x14ac:dyDescent="0.2">
      <c r="A333"/>
      <c r="B333"/>
      <c r="C333"/>
      <c r="D333"/>
      <c r="E333"/>
      <c r="F333"/>
      <c r="G333"/>
      <c r="H333"/>
      <c r="I333"/>
      <c r="J333" s="56"/>
      <c r="K333" s="61"/>
      <c r="L333" s="61"/>
    </row>
    <row r="334" spans="1:12" ht="12.75" x14ac:dyDescent="0.2">
      <c r="A334"/>
      <c r="B334"/>
      <c r="C334"/>
      <c r="D334"/>
      <c r="E334"/>
      <c r="F334"/>
      <c r="G334"/>
      <c r="H334"/>
      <c r="I334"/>
      <c r="J334" s="56"/>
      <c r="K334" s="61"/>
      <c r="L334" s="61"/>
    </row>
    <row r="335" spans="1:12" ht="12.75" x14ac:dyDescent="0.2">
      <c r="A335"/>
      <c r="B335"/>
      <c r="C335"/>
      <c r="D335"/>
      <c r="E335"/>
      <c r="F335"/>
      <c r="G335"/>
      <c r="H335"/>
      <c r="I335"/>
      <c r="J335" s="56"/>
      <c r="K335" s="61"/>
      <c r="L335" s="61"/>
    </row>
    <row r="336" spans="1:12" ht="12.75" x14ac:dyDescent="0.2">
      <c r="A336"/>
      <c r="B336"/>
      <c r="C336"/>
      <c r="D336"/>
      <c r="E336"/>
      <c r="F336"/>
      <c r="G336"/>
      <c r="H336"/>
      <c r="I336"/>
      <c r="J336" s="56"/>
      <c r="K336" s="61"/>
      <c r="L336" s="61"/>
    </row>
    <row r="337" spans="1:12" ht="12.75" x14ac:dyDescent="0.2">
      <c r="A337"/>
      <c r="B337"/>
      <c r="C337"/>
      <c r="D337"/>
      <c r="E337"/>
      <c r="F337"/>
      <c r="G337"/>
      <c r="H337"/>
      <c r="I337"/>
      <c r="J337" s="56"/>
      <c r="K337" s="61"/>
      <c r="L337" s="61"/>
    </row>
    <row r="338" spans="1:12" ht="12.75" x14ac:dyDescent="0.2">
      <c r="A338"/>
      <c r="B338"/>
      <c r="C338"/>
      <c r="D338"/>
      <c r="E338"/>
      <c r="F338"/>
      <c r="G338"/>
      <c r="H338"/>
      <c r="I338"/>
      <c r="J338" s="56"/>
      <c r="K338" s="61"/>
      <c r="L338" s="61"/>
    </row>
    <row r="339" spans="1:12" ht="12.75" x14ac:dyDescent="0.2">
      <c r="A339"/>
      <c r="B339"/>
      <c r="C339"/>
      <c r="D339"/>
      <c r="E339"/>
      <c r="F339"/>
      <c r="G339"/>
      <c r="H339"/>
      <c r="I339"/>
      <c r="J339" s="56"/>
      <c r="K339" s="61"/>
      <c r="L339" s="61"/>
    </row>
    <row r="340" spans="1:12" ht="12.75" x14ac:dyDescent="0.2">
      <c r="A340"/>
      <c r="B340"/>
      <c r="C340"/>
      <c r="D340"/>
      <c r="E340"/>
      <c r="F340"/>
      <c r="G340"/>
      <c r="H340"/>
      <c r="I340"/>
      <c r="J340" s="56"/>
      <c r="K340" s="61"/>
      <c r="L340" s="61"/>
    </row>
    <row r="341" spans="1:12" ht="12.75" x14ac:dyDescent="0.2">
      <c r="A341"/>
      <c r="B341"/>
      <c r="C341"/>
      <c r="D341"/>
      <c r="E341"/>
      <c r="F341"/>
      <c r="G341"/>
      <c r="H341"/>
      <c r="I341"/>
      <c r="J341" s="56"/>
      <c r="K341" s="61"/>
      <c r="L341" s="61"/>
    </row>
    <row r="342" spans="1:12" ht="12.75" x14ac:dyDescent="0.2">
      <c r="A342"/>
      <c r="B342"/>
      <c r="C342"/>
      <c r="D342"/>
      <c r="E342"/>
      <c r="F342"/>
      <c r="G342"/>
      <c r="H342"/>
      <c r="I342"/>
      <c r="J342" s="56"/>
      <c r="K342" s="61"/>
      <c r="L342" s="61"/>
    </row>
    <row r="343" spans="1:12" ht="12.75" x14ac:dyDescent="0.2">
      <c r="A343"/>
      <c r="B343"/>
      <c r="C343"/>
      <c r="D343"/>
      <c r="E343"/>
      <c r="F343"/>
      <c r="G343"/>
      <c r="H343"/>
      <c r="I343"/>
      <c r="J343" s="56"/>
      <c r="K343" s="61"/>
      <c r="L343" s="61"/>
    </row>
    <row r="344" spans="1:12" ht="12.75" x14ac:dyDescent="0.2">
      <c r="A344"/>
      <c r="B344"/>
      <c r="C344"/>
      <c r="D344"/>
      <c r="E344"/>
      <c r="F344"/>
      <c r="G344"/>
      <c r="H344"/>
      <c r="I344"/>
      <c r="J344" s="56"/>
      <c r="K344" s="61"/>
      <c r="L344" s="61"/>
    </row>
    <row r="345" spans="1:12" ht="12.75" x14ac:dyDescent="0.2">
      <c r="A345"/>
      <c r="B345"/>
      <c r="C345"/>
      <c r="D345"/>
      <c r="E345"/>
      <c r="F345"/>
      <c r="G345"/>
      <c r="H345"/>
      <c r="I345"/>
      <c r="J345" s="56"/>
      <c r="K345" s="61"/>
      <c r="L345" s="61"/>
    </row>
    <row r="346" spans="1:12" ht="12.75" x14ac:dyDescent="0.2">
      <c r="A346"/>
      <c r="B346"/>
      <c r="C346"/>
      <c r="D346"/>
      <c r="E346"/>
      <c r="F346"/>
      <c r="G346"/>
      <c r="H346"/>
      <c r="I346"/>
      <c r="J346" s="56"/>
      <c r="K346" s="61"/>
      <c r="L346" s="61"/>
    </row>
    <row r="347" spans="1:12" ht="12.75" x14ac:dyDescent="0.2">
      <c r="A347"/>
      <c r="B347"/>
      <c r="C347"/>
      <c r="D347"/>
      <c r="E347"/>
      <c r="F347"/>
      <c r="G347"/>
      <c r="H347"/>
      <c r="I347"/>
      <c r="J347" s="56"/>
      <c r="K347" s="61"/>
      <c r="L347" s="61"/>
    </row>
    <row r="348" spans="1:12" ht="12.75" x14ac:dyDescent="0.2">
      <c r="A348"/>
      <c r="B348"/>
      <c r="C348"/>
      <c r="D348"/>
      <c r="E348"/>
      <c r="F348"/>
      <c r="G348"/>
      <c r="H348"/>
      <c r="I348"/>
      <c r="J348" s="56"/>
      <c r="K348" s="61"/>
      <c r="L348" s="61"/>
    </row>
    <row r="349" spans="1:12" ht="12.75" x14ac:dyDescent="0.2">
      <c r="A349"/>
      <c r="B349"/>
      <c r="C349"/>
      <c r="D349"/>
      <c r="E349"/>
      <c r="F349"/>
      <c r="G349"/>
      <c r="H349"/>
      <c r="I349"/>
      <c r="J349" s="56"/>
      <c r="K349" s="61"/>
      <c r="L349" s="61"/>
    </row>
    <row r="350" spans="1:12" ht="12.75" x14ac:dyDescent="0.2">
      <c r="A350"/>
      <c r="B350"/>
      <c r="C350"/>
      <c r="D350"/>
      <c r="E350"/>
      <c r="F350"/>
      <c r="G350"/>
      <c r="H350"/>
      <c r="I350"/>
      <c r="J350" s="56"/>
      <c r="K350" s="61"/>
      <c r="L350" s="61"/>
    </row>
    <row r="351" spans="1:12" ht="12.75" x14ac:dyDescent="0.2">
      <c r="A351"/>
      <c r="B351"/>
      <c r="C351"/>
      <c r="D351"/>
      <c r="E351"/>
      <c r="F351"/>
      <c r="G351"/>
      <c r="H351"/>
      <c r="I351"/>
      <c r="J351" s="56"/>
      <c r="K351" s="61"/>
      <c r="L351" s="61"/>
    </row>
    <row r="352" spans="1:12" ht="12.75" x14ac:dyDescent="0.2">
      <c r="A352"/>
      <c r="B352"/>
      <c r="C352"/>
      <c r="D352"/>
      <c r="E352"/>
      <c r="F352"/>
      <c r="G352"/>
      <c r="H352"/>
      <c r="I352"/>
      <c r="J352" s="56"/>
      <c r="K352" s="61"/>
      <c r="L352" s="61"/>
    </row>
    <row r="353" spans="1:12" ht="12.75" x14ac:dyDescent="0.2">
      <c r="A353"/>
      <c r="B353"/>
      <c r="C353"/>
      <c r="D353"/>
      <c r="E353"/>
      <c r="F353"/>
      <c r="G353"/>
      <c r="H353"/>
      <c r="I353"/>
      <c r="J353" s="56"/>
      <c r="K353" s="61"/>
      <c r="L353" s="61"/>
    </row>
    <row r="354" spans="1:12" ht="12.75" x14ac:dyDescent="0.2">
      <c r="A354"/>
      <c r="B354"/>
      <c r="C354"/>
      <c r="D354"/>
      <c r="E354"/>
      <c r="F354"/>
      <c r="G354"/>
      <c r="H354"/>
      <c r="I354"/>
      <c r="J354" s="56"/>
      <c r="K354" s="61"/>
      <c r="L354" s="61"/>
    </row>
    <row r="355" spans="1:12" ht="12.75" x14ac:dyDescent="0.2">
      <c r="A355"/>
      <c r="B355"/>
      <c r="C355"/>
      <c r="D355"/>
      <c r="E355"/>
      <c r="F355"/>
      <c r="G355"/>
      <c r="H355"/>
      <c r="I355"/>
      <c r="J355" s="56"/>
      <c r="K355" s="61"/>
      <c r="L355" s="61"/>
    </row>
    <row r="356" spans="1:12" ht="12.75" x14ac:dyDescent="0.2">
      <c r="A356"/>
      <c r="B356"/>
      <c r="C356"/>
      <c r="D356"/>
      <c r="E356"/>
      <c r="F356"/>
      <c r="G356"/>
      <c r="H356"/>
      <c r="I356"/>
      <c r="J356" s="56"/>
      <c r="K356" s="61"/>
      <c r="L356" s="61"/>
    </row>
    <row r="357" spans="1:12" ht="12.75" x14ac:dyDescent="0.2">
      <c r="A357"/>
      <c r="B357"/>
      <c r="C357"/>
      <c r="D357"/>
      <c r="E357"/>
      <c r="F357"/>
      <c r="G357"/>
      <c r="H357"/>
      <c r="I357"/>
      <c r="J357" s="56"/>
      <c r="K357" s="61"/>
      <c r="L357" s="61"/>
    </row>
    <row r="358" spans="1:12" ht="12.75" x14ac:dyDescent="0.2">
      <c r="A358"/>
      <c r="B358"/>
      <c r="C358"/>
      <c r="D358"/>
      <c r="E358"/>
      <c r="F358"/>
      <c r="G358"/>
      <c r="H358"/>
      <c r="I358"/>
      <c r="J358" s="56"/>
      <c r="K358" s="61"/>
      <c r="L358" s="61"/>
    </row>
    <row r="359" spans="1:12" ht="12.75" x14ac:dyDescent="0.2">
      <c r="A359"/>
      <c r="B359"/>
      <c r="C359"/>
      <c r="D359"/>
      <c r="E359"/>
      <c r="F359"/>
      <c r="G359"/>
      <c r="H359"/>
      <c r="I359"/>
      <c r="J359" s="56"/>
      <c r="K359" s="61"/>
      <c r="L359" s="61"/>
    </row>
    <row r="360" spans="1:12" ht="12.75" x14ac:dyDescent="0.2">
      <c r="A360"/>
      <c r="B360"/>
      <c r="C360"/>
      <c r="D360"/>
      <c r="E360"/>
      <c r="F360"/>
      <c r="G360"/>
      <c r="H360"/>
      <c r="I360"/>
      <c r="J360" s="56"/>
      <c r="K360" s="61"/>
      <c r="L360" s="61"/>
    </row>
    <row r="361" spans="1:12" ht="12.75" x14ac:dyDescent="0.2">
      <c r="A361"/>
      <c r="B361"/>
      <c r="C361"/>
      <c r="D361"/>
      <c r="E361"/>
      <c r="F361"/>
      <c r="G361"/>
      <c r="H361"/>
      <c r="I361"/>
      <c r="J361" s="56"/>
      <c r="K361" s="61"/>
      <c r="L361" s="61"/>
    </row>
    <row r="362" spans="1:12" ht="12.75" x14ac:dyDescent="0.2">
      <c r="A362"/>
      <c r="B362"/>
      <c r="C362"/>
      <c r="D362"/>
      <c r="E362"/>
      <c r="F362"/>
      <c r="G362"/>
      <c r="H362"/>
      <c r="I362"/>
      <c r="J362" s="56"/>
      <c r="K362" s="61"/>
      <c r="L362" s="61"/>
    </row>
    <row r="363" spans="1:12" ht="12.75" x14ac:dyDescent="0.2">
      <c r="A363"/>
      <c r="B363"/>
      <c r="C363"/>
      <c r="D363"/>
      <c r="E363"/>
      <c r="F363"/>
      <c r="G363"/>
      <c r="H363"/>
      <c r="I363"/>
      <c r="J363" s="56"/>
      <c r="K363" s="61"/>
      <c r="L363" s="61"/>
    </row>
    <row r="364" spans="1:12" ht="12.75" x14ac:dyDescent="0.2">
      <c r="A364"/>
      <c r="B364"/>
      <c r="C364"/>
      <c r="D364"/>
      <c r="E364"/>
      <c r="F364"/>
      <c r="G364"/>
      <c r="H364"/>
      <c r="I364"/>
      <c r="J364" s="56"/>
      <c r="K364" s="61"/>
      <c r="L364" s="61"/>
    </row>
    <row r="365" spans="1:12" ht="12.75" x14ac:dyDescent="0.2">
      <c r="A365"/>
      <c r="B365"/>
      <c r="C365"/>
      <c r="D365"/>
      <c r="E365"/>
      <c r="F365"/>
      <c r="G365"/>
      <c r="H365"/>
      <c r="I365"/>
      <c r="J365" s="56"/>
      <c r="K365" s="61"/>
      <c r="L365" s="61"/>
    </row>
    <row r="366" spans="1:12" ht="12.75" x14ac:dyDescent="0.2">
      <c r="A366"/>
      <c r="B366"/>
      <c r="C366"/>
      <c r="D366"/>
      <c r="E366"/>
      <c r="F366"/>
      <c r="G366"/>
      <c r="H366"/>
      <c r="I366"/>
      <c r="J366" s="56"/>
      <c r="K366" s="61"/>
      <c r="L366" s="61"/>
    </row>
    <row r="367" spans="1:12" ht="12.75" x14ac:dyDescent="0.2">
      <c r="A367"/>
      <c r="B367"/>
      <c r="C367"/>
      <c r="D367"/>
      <c r="E367"/>
      <c r="F367"/>
      <c r="G367"/>
      <c r="H367"/>
      <c r="I367"/>
      <c r="J367" s="56"/>
      <c r="K367" s="61"/>
      <c r="L367" s="61"/>
    </row>
    <row r="368" spans="1:12" ht="12.75" x14ac:dyDescent="0.2">
      <c r="A368"/>
      <c r="B368"/>
      <c r="C368"/>
      <c r="D368"/>
      <c r="E368"/>
      <c r="F368"/>
      <c r="G368"/>
      <c r="H368"/>
      <c r="I368"/>
      <c r="J368" s="56"/>
      <c r="K368" s="61"/>
      <c r="L368" s="61"/>
    </row>
    <row r="369" spans="1:12" ht="12.75" x14ac:dyDescent="0.2">
      <c r="A369"/>
      <c r="B369"/>
      <c r="C369"/>
      <c r="D369"/>
      <c r="E369"/>
      <c r="F369"/>
      <c r="G369"/>
      <c r="H369"/>
      <c r="I369"/>
      <c r="J369" s="56"/>
      <c r="K369" s="61"/>
      <c r="L369" s="61"/>
    </row>
    <row r="370" spans="1:12" ht="12.75" x14ac:dyDescent="0.2">
      <c r="A370"/>
      <c r="B370"/>
      <c r="C370"/>
      <c r="D370"/>
      <c r="E370"/>
      <c r="F370"/>
      <c r="G370"/>
      <c r="H370"/>
      <c r="I370"/>
      <c r="J370" s="56"/>
      <c r="K370" s="61"/>
      <c r="L370" s="61"/>
    </row>
    <row r="371" spans="1:12" ht="12.75" x14ac:dyDescent="0.2">
      <c r="A371"/>
      <c r="B371"/>
      <c r="C371"/>
      <c r="D371"/>
      <c r="E371"/>
      <c r="F371"/>
      <c r="G371"/>
      <c r="H371"/>
      <c r="I371"/>
      <c r="J371" s="56"/>
      <c r="K371" s="61"/>
      <c r="L371" s="61"/>
    </row>
    <row r="372" spans="1:12" ht="12.75" x14ac:dyDescent="0.2">
      <c r="A372"/>
      <c r="B372"/>
      <c r="C372"/>
      <c r="D372"/>
      <c r="E372"/>
      <c r="F372"/>
      <c r="G372"/>
      <c r="H372"/>
      <c r="I372"/>
      <c r="J372" s="56"/>
      <c r="K372" s="61"/>
      <c r="L372" s="61"/>
    </row>
    <row r="373" spans="1:12" ht="12.75" x14ac:dyDescent="0.2">
      <c r="A373"/>
      <c r="B373"/>
      <c r="C373"/>
      <c r="D373"/>
      <c r="E373"/>
      <c r="F373"/>
      <c r="G373"/>
      <c r="H373"/>
      <c r="I373"/>
      <c r="J373" s="56"/>
      <c r="K373" s="61"/>
      <c r="L373" s="61"/>
    </row>
    <row r="374" spans="1:12" ht="12.75" x14ac:dyDescent="0.2">
      <c r="A374"/>
      <c r="B374"/>
      <c r="C374"/>
      <c r="D374"/>
      <c r="E374"/>
      <c r="F374"/>
      <c r="G374"/>
      <c r="H374"/>
      <c r="I374"/>
      <c r="J374" s="56"/>
      <c r="K374" s="61"/>
      <c r="L374" s="61"/>
    </row>
    <row r="375" spans="1:12" ht="12.75" x14ac:dyDescent="0.2">
      <c r="A375"/>
      <c r="B375"/>
      <c r="C375"/>
      <c r="D375"/>
      <c r="E375"/>
      <c r="F375"/>
      <c r="G375"/>
      <c r="H375"/>
      <c r="I375"/>
      <c r="J375" s="56"/>
      <c r="K375" s="61"/>
      <c r="L375" s="61"/>
    </row>
    <row r="376" spans="1:12" ht="12.75" x14ac:dyDescent="0.2">
      <c r="A376"/>
      <c r="B376"/>
      <c r="C376"/>
      <c r="D376"/>
      <c r="E376"/>
      <c r="F376"/>
      <c r="G376"/>
      <c r="H376"/>
      <c r="I376"/>
      <c r="J376" s="56"/>
      <c r="K376" s="61"/>
      <c r="L376" s="61"/>
    </row>
    <row r="377" spans="1:12" ht="12.75" x14ac:dyDescent="0.2">
      <c r="A377"/>
      <c r="B377"/>
      <c r="C377"/>
      <c r="D377"/>
      <c r="E377"/>
      <c r="F377"/>
      <c r="G377"/>
      <c r="H377"/>
      <c r="I377"/>
      <c r="J377" s="56"/>
      <c r="K377" s="61"/>
      <c r="L377" s="61"/>
    </row>
    <row r="378" spans="1:12" ht="12.75" x14ac:dyDescent="0.2">
      <c r="A378"/>
      <c r="B378"/>
      <c r="C378"/>
      <c r="D378"/>
      <c r="E378"/>
      <c r="F378"/>
      <c r="G378"/>
      <c r="H378"/>
      <c r="I378"/>
      <c r="J378" s="56"/>
      <c r="K378" s="61"/>
      <c r="L378" s="61"/>
    </row>
    <row r="379" spans="1:12" ht="12.75" x14ac:dyDescent="0.2">
      <c r="A379"/>
      <c r="B379"/>
      <c r="C379"/>
      <c r="D379"/>
      <c r="E379"/>
      <c r="F379"/>
      <c r="G379"/>
      <c r="H379"/>
      <c r="I379"/>
      <c r="J379" s="56"/>
      <c r="K379" s="61"/>
      <c r="L379" s="61"/>
    </row>
    <row r="380" spans="1:12" ht="12.75" x14ac:dyDescent="0.2">
      <c r="A380"/>
      <c r="B380"/>
      <c r="C380"/>
      <c r="D380"/>
      <c r="E380"/>
      <c r="F380"/>
      <c r="G380"/>
      <c r="H380"/>
      <c r="I380"/>
      <c r="J380" s="56"/>
      <c r="K380" s="61"/>
      <c r="L380" s="61"/>
    </row>
    <row r="381" spans="1:12" ht="12.75" x14ac:dyDescent="0.2">
      <c r="A381"/>
      <c r="B381"/>
      <c r="C381"/>
      <c r="D381"/>
      <c r="E381"/>
      <c r="F381"/>
      <c r="G381"/>
      <c r="H381"/>
      <c r="I381"/>
      <c r="J381" s="56"/>
      <c r="K381" s="61"/>
      <c r="L381" s="61"/>
    </row>
    <row r="382" spans="1:12" ht="12.75" x14ac:dyDescent="0.2">
      <c r="A382"/>
      <c r="B382"/>
      <c r="C382"/>
      <c r="D382"/>
      <c r="E382"/>
      <c r="F382"/>
      <c r="G382"/>
      <c r="H382"/>
      <c r="I382"/>
      <c r="J382" s="56"/>
      <c r="K382" s="61"/>
      <c r="L382" s="61"/>
    </row>
    <row r="383" spans="1:12" ht="12.75" x14ac:dyDescent="0.2">
      <c r="A383"/>
      <c r="B383"/>
      <c r="C383"/>
      <c r="D383"/>
      <c r="E383"/>
      <c r="F383"/>
      <c r="G383"/>
      <c r="H383"/>
      <c r="I383"/>
      <c r="J383" s="56"/>
      <c r="K383" s="61"/>
      <c r="L383" s="61"/>
    </row>
    <row r="384" spans="1:12" ht="12.75" x14ac:dyDescent="0.2">
      <c r="A384"/>
      <c r="B384"/>
      <c r="C384"/>
      <c r="D384"/>
      <c r="E384"/>
      <c r="F384"/>
      <c r="G384"/>
      <c r="H384"/>
      <c r="I384"/>
      <c r="J384" s="56"/>
      <c r="K384" s="61"/>
      <c r="L384" s="61"/>
    </row>
    <row r="385" spans="1:12" ht="12.75" x14ac:dyDescent="0.2">
      <c r="A385"/>
      <c r="B385"/>
      <c r="C385"/>
      <c r="D385"/>
      <c r="E385"/>
      <c r="F385"/>
      <c r="G385"/>
      <c r="H385"/>
      <c r="I385"/>
      <c r="J385" s="56"/>
      <c r="K385" s="61"/>
      <c r="L385" s="61"/>
    </row>
    <row r="386" spans="1:12" ht="12.75" x14ac:dyDescent="0.2">
      <c r="A386"/>
      <c r="B386"/>
      <c r="C386"/>
      <c r="D386"/>
      <c r="E386"/>
      <c r="F386"/>
      <c r="G386"/>
      <c r="H386"/>
      <c r="I386"/>
      <c r="J386" s="56"/>
      <c r="K386" s="61"/>
      <c r="L386" s="61"/>
    </row>
    <row r="387" spans="1:12" ht="12.75" x14ac:dyDescent="0.2">
      <c r="A387"/>
      <c r="B387"/>
      <c r="C387"/>
      <c r="D387"/>
      <c r="E387"/>
      <c r="F387"/>
      <c r="G387"/>
      <c r="H387"/>
      <c r="I387"/>
      <c r="J387" s="56"/>
      <c r="K387" s="61"/>
      <c r="L387" s="61"/>
    </row>
    <row r="388" spans="1:12" ht="12.75" x14ac:dyDescent="0.2">
      <c r="A388"/>
      <c r="B388"/>
      <c r="C388"/>
      <c r="D388"/>
      <c r="E388"/>
      <c r="F388"/>
      <c r="G388"/>
      <c r="H388"/>
      <c r="I388"/>
      <c r="J388" s="56"/>
      <c r="K388" s="61"/>
      <c r="L388" s="61"/>
    </row>
    <row r="389" spans="1:12" ht="12.75" x14ac:dyDescent="0.2">
      <c r="A389"/>
      <c r="B389"/>
      <c r="C389"/>
      <c r="D389"/>
      <c r="E389"/>
      <c r="F389"/>
      <c r="G389"/>
      <c r="H389"/>
      <c r="I389"/>
      <c r="J389" s="56"/>
      <c r="K389" s="61"/>
      <c r="L389" s="61"/>
    </row>
    <row r="390" spans="1:12" ht="12.75" x14ac:dyDescent="0.2">
      <c r="A390"/>
      <c r="B390"/>
      <c r="C390"/>
      <c r="D390"/>
      <c r="E390"/>
      <c r="F390"/>
      <c r="G390"/>
      <c r="H390"/>
      <c r="I390"/>
      <c r="J390" s="56"/>
      <c r="K390" s="61"/>
      <c r="L390" s="61"/>
    </row>
    <row r="391" spans="1:12" ht="12.75" x14ac:dyDescent="0.2">
      <c r="A391"/>
      <c r="B391"/>
      <c r="C391"/>
      <c r="D391"/>
      <c r="E391"/>
      <c r="F391"/>
      <c r="G391"/>
      <c r="H391"/>
      <c r="I391"/>
      <c r="J391" s="56"/>
      <c r="K391" s="61"/>
      <c r="L391" s="61"/>
    </row>
    <row r="392" spans="1:12" ht="12.75" x14ac:dyDescent="0.2">
      <c r="A392"/>
      <c r="B392"/>
      <c r="C392"/>
      <c r="D392"/>
      <c r="E392"/>
      <c r="F392"/>
      <c r="G392"/>
      <c r="H392"/>
      <c r="I392"/>
      <c r="J392" s="56"/>
      <c r="K392" s="61"/>
      <c r="L392" s="61"/>
    </row>
    <row r="393" spans="1:12" ht="12.75" x14ac:dyDescent="0.2">
      <c r="A393"/>
      <c r="B393"/>
      <c r="C393"/>
      <c r="D393"/>
      <c r="E393"/>
      <c r="F393"/>
      <c r="G393"/>
      <c r="H393"/>
      <c r="I393"/>
      <c r="J393" s="56"/>
      <c r="K393" s="61"/>
      <c r="L393" s="61"/>
    </row>
    <row r="394" spans="1:12" ht="12.75" x14ac:dyDescent="0.2">
      <c r="A394"/>
      <c r="B394"/>
      <c r="C394"/>
      <c r="D394"/>
      <c r="E394"/>
      <c r="F394"/>
      <c r="G394"/>
      <c r="H394"/>
      <c r="I394"/>
      <c r="J394" s="56"/>
      <c r="K394" s="61"/>
      <c r="L394" s="61"/>
    </row>
    <row r="395" spans="1:12" ht="12.75" x14ac:dyDescent="0.2">
      <c r="A395"/>
      <c r="B395"/>
      <c r="C395"/>
      <c r="D395"/>
      <c r="E395"/>
      <c r="F395"/>
      <c r="G395"/>
      <c r="H395"/>
      <c r="I395"/>
      <c r="J395" s="56"/>
      <c r="K395" s="61"/>
      <c r="L395" s="61"/>
    </row>
    <row r="396" spans="1:12" ht="12.75" x14ac:dyDescent="0.2">
      <c r="A396"/>
      <c r="B396"/>
      <c r="C396"/>
      <c r="D396"/>
      <c r="E396"/>
      <c r="F396"/>
      <c r="G396"/>
      <c r="H396"/>
      <c r="I396"/>
      <c r="J396" s="56"/>
      <c r="K396" s="61"/>
      <c r="L396" s="61"/>
    </row>
    <row r="397" spans="1:12" ht="12.75" x14ac:dyDescent="0.2">
      <c r="A397"/>
      <c r="B397"/>
      <c r="C397"/>
      <c r="D397"/>
      <c r="E397"/>
      <c r="F397"/>
      <c r="G397"/>
      <c r="H397"/>
      <c r="I397"/>
      <c r="J397" s="56"/>
      <c r="K397" s="61"/>
      <c r="L397" s="61"/>
    </row>
    <row r="398" spans="1:12" ht="12.75" x14ac:dyDescent="0.2">
      <c r="A398"/>
      <c r="B398"/>
      <c r="C398"/>
      <c r="D398"/>
      <c r="E398"/>
      <c r="F398"/>
      <c r="G398"/>
      <c r="H398"/>
      <c r="I398"/>
      <c r="J398" s="56"/>
      <c r="K398" s="61"/>
      <c r="L398" s="61"/>
    </row>
    <row r="399" spans="1:12" ht="12.75" x14ac:dyDescent="0.2">
      <c r="A399"/>
      <c r="B399"/>
      <c r="C399"/>
      <c r="D399"/>
      <c r="E399"/>
      <c r="F399"/>
      <c r="G399"/>
      <c r="H399"/>
      <c r="I399"/>
      <c r="J399" s="56"/>
      <c r="K399" s="61"/>
      <c r="L399" s="61"/>
    </row>
    <row r="400" spans="1:12" ht="12.75" x14ac:dyDescent="0.2">
      <c r="A400"/>
      <c r="B400"/>
      <c r="C400"/>
      <c r="D400"/>
      <c r="E400"/>
      <c r="F400"/>
      <c r="G400"/>
      <c r="H400"/>
      <c r="I400"/>
      <c r="J400" s="56"/>
      <c r="K400" s="61"/>
      <c r="L400" s="61"/>
    </row>
    <row r="401" spans="1:12" ht="12.75" x14ac:dyDescent="0.2">
      <c r="A401"/>
      <c r="B401"/>
      <c r="C401"/>
      <c r="D401"/>
      <c r="E401"/>
      <c r="F401"/>
      <c r="G401"/>
      <c r="H401"/>
      <c r="I401"/>
      <c r="J401" s="56"/>
      <c r="K401" s="61"/>
      <c r="L401" s="61"/>
    </row>
    <row r="402" spans="1:12" ht="12.75" x14ac:dyDescent="0.2">
      <c r="A402"/>
      <c r="B402"/>
      <c r="C402"/>
      <c r="D402"/>
      <c r="E402"/>
      <c r="F402"/>
      <c r="G402"/>
      <c r="H402"/>
      <c r="I402"/>
      <c r="J402" s="56"/>
      <c r="K402" s="61"/>
      <c r="L402" s="61"/>
    </row>
    <row r="403" spans="1:12" ht="12.75" x14ac:dyDescent="0.2">
      <c r="A403"/>
      <c r="B403"/>
      <c r="C403"/>
      <c r="D403"/>
      <c r="E403"/>
      <c r="F403"/>
      <c r="G403"/>
      <c r="H403"/>
      <c r="I403"/>
      <c r="J403" s="56"/>
      <c r="K403" s="61"/>
      <c r="L403" s="61"/>
    </row>
    <row r="404" spans="1:12" ht="12.75" x14ac:dyDescent="0.2">
      <c r="A404"/>
      <c r="B404"/>
      <c r="C404"/>
      <c r="D404"/>
      <c r="E404"/>
      <c r="F404"/>
      <c r="G404"/>
      <c r="H404"/>
      <c r="I404"/>
      <c r="J404" s="56"/>
      <c r="K404" s="61"/>
      <c r="L404" s="61"/>
    </row>
    <row r="405" spans="1:12" ht="12.75" x14ac:dyDescent="0.2">
      <c r="A405"/>
      <c r="B405"/>
      <c r="C405"/>
      <c r="D405"/>
      <c r="E405"/>
      <c r="F405"/>
      <c r="G405"/>
      <c r="H405"/>
      <c r="I405"/>
      <c r="J405" s="56"/>
      <c r="K405" s="61"/>
      <c r="L405" s="61"/>
    </row>
    <row r="406" spans="1:12" ht="12.75" x14ac:dyDescent="0.2">
      <c r="A406"/>
      <c r="B406"/>
      <c r="C406"/>
      <c r="D406"/>
      <c r="E406"/>
      <c r="F406"/>
      <c r="G406"/>
      <c r="H406"/>
      <c r="I406"/>
      <c r="J406" s="56"/>
      <c r="K406" s="61"/>
      <c r="L406" s="61"/>
    </row>
    <row r="407" spans="1:12" ht="12.75" x14ac:dyDescent="0.2">
      <c r="A407"/>
      <c r="B407"/>
      <c r="C407"/>
      <c r="D407"/>
      <c r="E407"/>
      <c r="F407"/>
      <c r="G407"/>
      <c r="H407"/>
      <c r="I407"/>
      <c r="J407" s="56"/>
      <c r="K407" s="61"/>
      <c r="L407" s="61"/>
    </row>
    <row r="408" spans="1:12" ht="12.75" x14ac:dyDescent="0.2">
      <c r="A408"/>
      <c r="B408"/>
      <c r="C408"/>
      <c r="D408"/>
      <c r="E408"/>
      <c r="F408"/>
      <c r="G408"/>
      <c r="H408"/>
      <c r="I408"/>
      <c r="J408" s="56"/>
      <c r="K408" s="61"/>
      <c r="L408" s="61"/>
    </row>
    <row r="409" spans="1:12" ht="12.75" x14ac:dyDescent="0.2">
      <c r="A409"/>
      <c r="B409"/>
      <c r="C409"/>
      <c r="D409"/>
      <c r="E409"/>
      <c r="F409"/>
      <c r="G409"/>
      <c r="H409"/>
      <c r="I409"/>
      <c r="J409" s="56"/>
      <c r="K409" s="61"/>
      <c r="L409" s="61"/>
    </row>
    <row r="410" spans="1:12" ht="12.75" x14ac:dyDescent="0.2">
      <c r="A410"/>
      <c r="B410"/>
      <c r="C410"/>
      <c r="D410"/>
      <c r="E410"/>
      <c r="F410"/>
      <c r="G410"/>
      <c r="H410"/>
      <c r="I410"/>
      <c r="J410" s="56"/>
      <c r="K410" s="61"/>
      <c r="L410" s="61"/>
    </row>
    <row r="411" spans="1:12" ht="12.75" x14ac:dyDescent="0.2">
      <c r="A411"/>
      <c r="B411"/>
      <c r="C411"/>
      <c r="D411"/>
      <c r="E411"/>
      <c r="F411"/>
      <c r="G411"/>
      <c r="H411"/>
      <c r="I411"/>
      <c r="J411" s="56"/>
      <c r="K411" s="61"/>
      <c r="L411" s="61"/>
    </row>
    <row r="412" spans="1:12" ht="12.75" x14ac:dyDescent="0.2">
      <c r="A412"/>
      <c r="B412"/>
      <c r="C412"/>
      <c r="D412"/>
      <c r="E412"/>
      <c r="F412"/>
      <c r="G412"/>
      <c r="H412"/>
      <c r="I412"/>
      <c r="J412" s="56"/>
      <c r="K412" s="61"/>
      <c r="L412" s="61"/>
    </row>
    <row r="413" spans="1:12" ht="12.75" x14ac:dyDescent="0.2">
      <c r="A413"/>
      <c r="B413"/>
      <c r="C413"/>
      <c r="D413"/>
      <c r="E413"/>
      <c r="F413"/>
      <c r="G413"/>
      <c r="H413"/>
      <c r="I413"/>
      <c r="J413" s="56"/>
      <c r="K413" s="61"/>
      <c r="L413" s="61"/>
    </row>
    <row r="414" spans="1:12" ht="12.75" x14ac:dyDescent="0.2">
      <c r="A414"/>
      <c r="B414"/>
      <c r="C414"/>
      <c r="D414"/>
      <c r="E414"/>
      <c r="F414"/>
      <c r="G414"/>
      <c r="H414"/>
      <c r="I414"/>
      <c r="J414" s="56"/>
      <c r="K414" s="61"/>
      <c r="L414" s="61"/>
    </row>
    <row r="415" spans="1:12" ht="12.75" x14ac:dyDescent="0.2">
      <c r="A415"/>
      <c r="B415"/>
      <c r="C415"/>
      <c r="D415"/>
      <c r="E415"/>
      <c r="F415"/>
      <c r="G415"/>
      <c r="H415"/>
      <c r="I415"/>
      <c r="J415" s="56"/>
      <c r="K415" s="61"/>
      <c r="L415" s="61"/>
    </row>
    <row r="416" spans="1:12" ht="12.75" x14ac:dyDescent="0.2">
      <c r="A416"/>
      <c r="B416"/>
      <c r="C416"/>
      <c r="D416"/>
      <c r="E416"/>
      <c r="F416"/>
      <c r="G416"/>
      <c r="H416"/>
      <c r="I416"/>
      <c r="J416" s="56"/>
      <c r="K416" s="61"/>
      <c r="L416" s="61"/>
    </row>
    <row r="417" spans="1:12" ht="12.75" x14ac:dyDescent="0.2">
      <c r="A417"/>
      <c r="B417"/>
      <c r="C417"/>
      <c r="D417"/>
      <c r="E417"/>
      <c r="F417"/>
      <c r="G417"/>
      <c r="H417"/>
      <c r="I417"/>
      <c r="J417" s="56"/>
      <c r="K417" s="61"/>
      <c r="L417" s="61"/>
    </row>
    <row r="418" spans="1:12" ht="12.75" x14ac:dyDescent="0.2">
      <c r="A418"/>
      <c r="B418"/>
      <c r="C418"/>
      <c r="D418"/>
      <c r="E418"/>
      <c r="F418"/>
      <c r="G418"/>
      <c r="H418"/>
      <c r="I418"/>
      <c r="J418" s="56"/>
      <c r="K418" s="61"/>
      <c r="L418" s="61"/>
    </row>
    <row r="419" spans="1:12" ht="12.75" x14ac:dyDescent="0.2">
      <c r="A419"/>
      <c r="B419"/>
      <c r="C419"/>
      <c r="D419"/>
      <c r="E419"/>
      <c r="F419"/>
      <c r="G419"/>
      <c r="H419"/>
      <c r="I419"/>
      <c r="J419" s="56"/>
      <c r="K419" s="61"/>
      <c r="L419" s="61"/>
    </row>
    <row r="420" spans="1:12" ht="12.75" x14ac:dyDescent="0.2">
      <c r="A420"/>
      <c r="B420"/>
      <c r="C420"/>
      <c r="D420"/>
      <c r="E420"/>
      <c r="F420"/>
      <c r="G420"/>
      <c r="H420"/>
      <c r="I420"/>
      <c r="J420" s="56"/>
      <c r="K420" s="61"/>
      <c r="L420" s="61"/>
    </row>
    <row r="421" spans="1:12" ht="12.75" x14ac:dyDescent="0.2">
      <c r="A421"/>
      <c r="B421"/>
      <c r="C421"/>
      <c r="D421"/>
      <c r="E421"/>
      <c r="F421"/>
      <c r="G421"/>
      <c r="H421"/>
      <c r="I421"/>
      <c r="J421" s="56"/>
      <c r="K421" s="61"/>
      <c r="L421" s="61"/>
    </row>
    <row r="422" spans="1:12" ht="12.75" x14ac:dyDescent="0.2">
      <c r="A422"/>
      <c r="B422"/>
      <c r="C422"/>
      <c r="D422"/>
      <c r="E422"/>
      <c r="F422"/>
      <c r="G422"/>
      <c r="H422"/>
      <c r="I422"/>
      <c r="J422" s="56"/>
      <c r="K422" s="61"/>
      <c r="L422" s="61"/>
    </row>
    <row r="423" spans="1:12" ht="12.75" x14ac:dyDescent="0.2">
      <c r="A423"/>
      <c r="B423"/>
      <c r="C423"/>
      <c r="D423"/>
      <c r="E423"/>
      <c r="F423"/>
      <c r="G423"/>
      <c r="H423"/>
      <c r="I423"/>
      <c r="J423" s="56"/>
      <c r="K423" s="61"/>
      <c r="L423" s="61"/>
    </row>
    <row r="424" spans="1:12" ht="12.75" x14ac:dyDescent="0.2">
      <c r="A424"/>
      <c r="B424"/>
      <c r="C424"/>
      <c r="D424"/>
      <c r="E424"/>
      <c r="F424"/>
      <c r="G424"/>
      <c r="H424"/>
      <c r="I424"/>
      <c r="J424" s="56"/>
      <c r="K424" s="61"/>
      <c r="L424" s="61"/>
    </row>
    <row r="425" spans="1:12" ht="12.75" x14ac:dyDescent="0.2">
      <c r="A425"/>
      <c r="B425"/>
      <c r="C425"/>
      <c r="D425"/>
      <c r="E425"/>
      <c r="F425"/>
      <c r="G425"/>
      <c r="H425"/>
      <c r="I425"/>
      <c r="J425" s="56"/>
      <c r="K425" s="61"/>
      <c r="L425" s="61"/>
    </row>
    <row r="426" spans="1:12" ht="12.75" x14ac:dyDescent="0.2">
      <c r="A426"/>
      <c r="B426"/>
      <c r="C426"/>
      <c r="D426"/>
      <c r="E426"/>
      <c r="F426"/>
      <c r="G426"/>
      <c r="H426"/>
      <c r="I426"/>
      <c r="J426" s="56"/>
      <c r="K426" s="61"/>
      <c r="L426" s="61"/>
    </row>
    <row r="427" spans="1:12" ht="12.75" x14ac:dyDescent="0.2">
      <c r="A427"/>
      <c r="B427"/>
      <c r="C427"/>
      <c r="D427"/>
      <c r="E427"/>
      <c r="F427"/>
      <c r="G427"/>
      <c r="H427"/>
      <c r="I427"/>
      <c r="J427" s="56"/>
      <c r="K427" s="61"/>
      <c r="L427" s="61"/>
    </row>
    <row r="428" spans="1:12" ht="12.75" x14ac:dyDescent="0.2">
      <c r="A428"/>
      <c r="B428"/>
      <c r="C428"/>
      <c r="D428"/>
      <c r="E428"/>
      <c r="F428"/>
      <c r="G428"/>
      <c r="H428"/>
      <c r="I428"/>
      <c r="J428" s="56"/>
      <c r="K428" s="61"/>
      <c r="L428" s="61"/>
    </row>
    <row r="429" spans="1:12" ht="12.75" x14ac:dyDescent="0.2">
      <c r="A429"/>
      <c r="B429"/>
      <c r="C429"/>
      <c r="D429"/>
      <c r="E429"/>
      <c r="F429"/>
      <c r="G429"/>
      <c r="H429"/>
      <c r="I429"/>
      <c r="J429" s="56"/>
      <c r="K429" s="61"/>
      <c r="L429" s="61"/>
    </row>
    <row r="430" spans="1:12" ht="12.75" x14ac:dyDescent="0.2">
      <c r="A430"/>
      <c r="B430"/>
      <c r="C430"/>
      <c r="D430"/>
      <c r="E430"/>
      <c r="F430"/>
      <c r="G430"/>
      <c r="H430"/>
      <c r="I430"/>
      <c r="J430" s="56"/>
      <c r="K430" s="61"/>
      <c r="L430" s="61"/>
    </row>
    <row r="431" spans="1:12" ht="12.75" x14ac:dyDescent="0.2">
      <c r="A431"/>
      <c r="B431"/>
      <c r="C431"/>
      <c r="D431"/>
      <c r="E431"/>
      <c r="F431"/>
      <c r="G431"/>
      <c r="H431"/>
      <c r="I431"/>
      <c r="J431" s="56"/>
      <c r="K431" s="61"/>
      <c r="L431" s="61"/>
    </row>
    <row r="432" spans="1:12" ht="12.75" x14ac:dyDescent="0.2">
      <c r="A432"/>
      <c r="B432"/>
      <c r="C432"/>
      <c r="D432"/>
      <c r="E432"/>
      <c r="F432"/>
      <c r="G432"/>
      <c r="H432"/>
      <c r="I432"/>
      <c r="J432" s="56"/>
      <c r="K432" s="61"/>
      <c r="L432" s="61"/>
    </row>
    <row r="433" spans="1:12" ht="12.75" x14ac:dyDescent="0.2">
      <c r="A433"/>
      <c r="B433"/>
      <c r="C433"/>
      <c r="D433"/>
      <c r="E433"/>
      <c r="F433"/>
      <c r="G433"/>
      <c r="H433"/>
      <c r="I433"/>
      <c r="J433" s="56"/>
      <c r="K433" s="61"/>
      <c r="L433" s="61"/>
    </row>
    <row r="434" spans="1:12" ht="12.75" x14ac:dyDescent="0.2">
      <c r="A434"/>
      <c r="B434"/>
      <c r="C434"/>
      <c r="D434"/>
      <c r="E434"/>
      <c r="F434"/>
      <c r="G434"/>
      <c r="H434"/>
      <c r="I434"/>
      <c r="J434" s="56"/>
      <c r="K434" s="61"/>
      <c r="L434" s="61"/>
    </row>
    <row r="435" spans="1:12" ht="12.75" x14ac:dyDescent="0.2">
      <c r="A435"/>
      <c r="B435"/>
      <c r="C435"/>
      <c r="D435"/>
      <c r="E435"/>
      <c r="F435"/>
      <c r="G435"/>
      <c r="H435"/>
      <c r="I435"/>
      <c r="J435" s="56"/>
      <c r="K435" s="61"/>
      <c r="L435" s="61"/>
    </row>
    <row r="436" spans="1:12" ht="12.75" x14ac:dyDescent="0.2">
      <c r="A436"/>
      <c r="B436"/>
      <c r="C436"/>
      <c r="D436"/>
      <c r="E436"/>
      <c r="F436"/>
      <c r="G436"/>
      <c r="H436"/>
      <c r="I436"/>
      <c r="J436" s="56"/>
      <c r="K436" s="61"/>
      <c r="L436" s="61"/>
    </row>
    <row r="437" spans="1:12" ht="12.75" x14ac:dyDescent="0.2">
      <c r="A437"/>
      <c r="B437"/>
      <c r="C437"/>
      <c r="D437"/>
      <c r="E437"/>
      <c r="F437"/>
      <c r="G437"/>
      <c r="H437"/>
      <c r="I437"/>
      <c r="J437" s="56"/>
      <c r="K437" s="61"/>
      <c r="L437" s="61"/>
    </row>
    <row r="438" spans="1:12" ht="12.75" x14ac:dyDescent="0.2">
      <c r="A438"/>
      <c r="B438"/>
      <c r="C438"/>
      <c r="D438"/>
      <c r="E438"/>
      <c r="F438"/>
      <c r="G438"/>
      <c r="H438"/>
      <c r="I438"/>
      <c r="J438" s="56"/>
      <c r="K438" s="61"/>
      <c r="L438" s="61"/>
    </row>
    <row r="439" spans="1:12" ht="12.75" x14ac:dyDescent="0.2">
      <c r="A439"/>
      <c r="B439"/>
      <c r="C439"/>
      <c r="D439"/>
      <c r="E439"/>
      <c r="F439"/>
      <c r="G439"/>
      <c r="H439"/>
      <c r="I439"/>
      <c r="J439" s="56"/>
      <c r="K439" s="61"/>
      <c r="L439" s="61"/>
    </row>
    <row r="440" spans="1:12" ht="12.75" x14ac:dyDescent="0.2">
      <c r="A440"/>
      <c r="B440"/>
      <c r="C440"/>
      <c r="D440"/>
      <c r="E440"/>
      <c r="F440"/>
      <c r="G440"/>
      <c r="H440"/>
      <c r="I440"/>
      <c r="J440" s="56"/>
      <c r="K440" s="61"/>
      <c r="L440" s="61"/>
    </row>
    <row r="441" spans="1:12" ht="12.75" x14ac:dyDescent="0.2">
      <c r="A441"/>
      <c r="B441"/>
      <c r="C441"/>
      <c r="D441"/>
      <c r="E441"/>
      <c r="F441"/>
      <c r="G441"/>
      <c r="H441"/>
      <c r="I441"/>
      <c r="J441" s="56"/>
      <c r="K441" s="61"/>
      <c r="L441" s="61"/>
    </row>
    <row r="442" spans="1:12" ht="12.75" x14ac:dyDescent="0.2">
      <c r="A442"/>
      <c r="B442"/>
      <c r="C442"/>
      <c r="D442"/>
      <c r="E442"/>
      <c r="F442"/>
      <c r="G442"/>
      <c r="H442"/>
      <c r="I442"/>
      <c r="J442" s="56"/>
      <c r="K442" s="61"/>
      <c r="L442" s="61"/>
    </row>
    <row r="443" spans="1:12" ht="12.75" x14ac:dyDescent="0.2">
      <c r="A443"/>
      <c r="B443"/>
      <c r="C443"/>
      <c r="D443"/>
      <c r="E443"/>
      <c r="F443"/>
      <c r="G443"/>
      <c r="H443"/>
      <c r="I443"/>
      <c r="J443" s="56"/>
      <c r="K443" s="61"/>
      <c r="L443" s="61"/>
    </row>
    <row r="444" spans="1:12" ht="12.75" x14ac:dyDescent="0.2">
      <c r="A444"/>
      <c r="B444"/>
      <c r="C444"/>
      <c r="D444"/>
      <c r="E444"/>
      <c r="F444"/>
      <c r="G444"/>
      <c r="H444"/>
      <c r="I444"/>
      <c r="J444" s="56"/>
      <c r="K444" s="61"/>
      <c r="L444" s="61"/>
    </row>
    <row r="445" spans="1:12" ht="12.75" x14ac:dyDescent="0.2">
      <c r="A445"/>
      <c r="B445"/>
      <c r="C445"/>
      <c r="D445"/>
      <c r="E445"/>
      <c r="F445"/>
      <c r="G445"/>
      <c r="H445"/>
      <c r="I445"/>
      <c r="J445" s="56"/>
      <c r="K445" s="61"/>
      <c r="L445" s="61"/>
    </row>
    <row r="446" spans="1:12" ht="12.75" x14ac:dyDescent="0.2">
      <c r="A446"/>
      <c r="B446"/>
      <c r="C446"/>
      <c r="D446"/>
      <c r="E446"/>
      <c r="F446"/>
      <c r="G446"/>
      <c r="H446"/>
      <c r="I446"/>
      <c r="J446" s="56"/>
      <c r="K446" s="61"/>
      <c r="L446" s="61"/>
    </row>
    <row r="447" spans="1:12" ht="12.75" x14ac:dyDescent="0.2">
      <c r="A447"/>
      <c r="B447"/>
      <c r="C447"/>
      <c r="D447"/>
      <c r="E447"/>
      <c r="F447"/>
      <c r="G447"/>
      <c r="H447"/>
      <c r="I447"/>
      <c r="J447" s="56"/>
      <c r="K447" s="61"/>
      <c r="L447" s="61"/>
    </row>
    <row r="448" spans="1:12" ht="12.75" x14ac:dyDescent="0.2">
      <c r="A448"/>
      <c r="B448"/>
      <c r="C448"/>
      <c r="D448"/>
      <c r="E448"/>
      <c r="F448"/>
      <c r="G448"/>
      <c r="H448"/>
      <c r="I448"/>
      <c r="J448" s="56"/>
      <c r="K448" s="61"/>
      <c r="L448" s="61"/>
    </row>
    <row r="449" spans="1:12" ht="12.75" x14ac:dyDescent="0.2">
      <c r="A449"/>
      <c r="B449"/>
      <c r="C449"/>
      <c r="D449"/>
      <c r="E449"/>
      <c r="F449"/>
      <c r="G449"/>
      <c r="H449"/>
      <c r="I449"/>
      <c r="J449" s="56"/>
      <c r="K449" s="61"/>
      <c r="L449" s="61"/>
    </row>
    <row r="450" spans="1:12" ht="12.75" x14ac:dyDescent="0.2">
      <c r="A450"/>
      <c r="B450"/>
      <c r="C450"/>
      <c r="D450"/>
      <c r="E450"/>
      <c r="F450"/>
      <c r="G450"/>
      <c r="H450"/>
      <c r="I450"/>
      <c r="J450" s="56"/>
      <c r="K450" s="61"/>
      <c r="L450" s="61"/>
    </row>
    <row r="451" spans="1:12" ht="12.75" x14ac:dyDescent="0.2">
      <c r="A451"/>
      <c r="B451"/>
      <c r="C451"/>
      <c r="D451"/>
      <c r="E451"/>
      <c r="F451"/>
      <c r="G451"/>
      <c r="H451"/>
      <c r="I451"/>
      <c r="J451" s="56"/>
      <c r="K451" s="61"/>
      <c r="L451" s="61"/>
    </row>
    <row r="452" spans="1:12" ht="12.75" x14ac:dyDescent="0.2">
      <c r="A452"/>
      <c r="B452"/>
      <c r="C452"/>
      <c r="D452"/>
      <c r="E452"/>
      <c r="F452"/>
      <c r="G452"/>
      <c r="H452"/>
      <c r="I452"/>
      <c r="J452" s="56"/>
      <c r="K452" s="61"/>
      <c r="L452" s="61"/>
    </row>
    <row r="453" spans="1:12" ht="12.75" x14ac:dyDescent="0.2">
      <c r="A453"/>
      <c r="B453"/>
      <c r="C453"/>
      <c r="D453"/>
      <c r="E453"/>
      <c r="F453"/>
      <c r="G453"/>
      <c r="H453"/>
      <c r="I453"/>
      <c r="J453" s="56"/>
      <c r="K453" s="61"/>
      <c r="L453" s="61"/>
    </row>
    <row r="454" spans="1:12" ht="12.75" x14ac:dyDescent="0.2">
      <c r="A454"/>
      <c r="B454"/>
      <c r="C454"/>
      <c r="D454"/>
      <c r="E454"/>
      <c r="F454"/>
      <c r="G454"/>
      <c r="H454"/>
      <c r="I454"/>
      <c r="J454" s="56"/>
      <c r="K454" s="61"/>
      <c r="L454" s="61"/>
    </row>
    <row r="455" spans="1:12" ht="12.75" x14ac:dyDescent="0.2">
      <c r="A455"/>
      <c r="B455"/>
      <c r="C455"/>
      <c r="D455"/>
      <c r="E455"/>
      <c r="F455"/>
      <c r="G455"/>
      <c r="H455"/>
      <c r="I455"/>
      <c r="J455" s="56"/>
      <c r="K455" s="61"/>
      <c r="L455" s="61"/>
    </row>
    <row r="456" spans="1:12" ht="12.75" x14ac:dyDescent="0.2">
      <c r="A456"/>
      <c r="B456"/>
      <c r="C456"/>
      <c r="D456"/>
      <c r="E456"/>
      <c r="F456"/>
      <c r="G456"/>
      <c r="H456"/>
      <c r="I456"/>
      <c r="J456" s="56"/>
      <c r="K456" s="61"/>
      <c r="L456" s="61"/>
    </row>
    <row r="457" spans="1:12" ht="12.75" x14ac:dyDescent="0.2">
      <c r="A457"/>
      <c r="B457"/>
      <c r="C457"/>
      <c r="D457"/>
      <c r="E457"/>
      <c r="F457"/>
      <c r="G457"/>
      <c r="H457"/>
      <c r="I457"/>
      <c r="J457" s="56"/>
      <c r="K457" s="61"/>
      <c r="L457" s="61"/>
    </row>
    <row r="458" spans="1:12" ht="12.75" x14ac:dyDescent="0.2">
      <c r="A458"/>
      <c r="B458"/>
      <c r="C458"/>
      <c r="D458"/>
      <c r="E458"/>
      <c r="F458"/>
      <c r="G458"/>
      <c r="H458"/>
      <c r="I458"/>
      <c r="J458" s="56"/>
      <c r="K458" s="61"/>
      <c r="L458" s="61"/>
    </row>
    <row r="459" spans="1:12" ht="12.75" x14ac:dyDescent="0.2">
      <c r="A459"/>
      <c r="B459"/>
      <c r="C459"/>
      <c r="D459"/>
      <c r="E459"/>
      <c r="F459"/>
      <c r="G459"/>
      <c r="H459"/>
      <c r="I459"/>
      <c r="J459" s="56"/>
      <c r="K459" s="61"/>
      <c r="L459" s="61"/>
    </row>
    <row r="460" spans="1:12" ht="12.75" x14ac:dyDescent="0.2">
      <c r="A460"/>
      <c r="B460"/>
      <c r="C460"/>
      <c r="D460"/>
      <c r="E460"/>
      <c r="F460"/>
      <c r="G460"/>
      <c r="H460"/>
      <c r="I460"/>
      <c r="J460" s="56"/>
      <c r="K460" s="61"/>
      <c r="L460" s="61"/>
    </row>
    <row r="461" spans="1:12" ht="12.75" x14ac:dyDescent="0.2">
      <c r="A461"/>
      <c r="B461"/>
      <c r="C461"/>
      <c r="D461"/>
      <c r="E461"/>
      <c r="F461"/>
      <c r="G461"/>
      <c r="H461"/>
      <c r="I461"/>
      <c r="J461" s="56"/>
      <c r="K461" s="61"/>
      <c r="L461" s="61"/>
    </row>
    <row r="462" spans="1:12" ht="12.75" x14ac:dyDescent="0.2">
      <c r="A462"/>
      <c r="B462"/>
      <c r="C462"/>
      <c r="D462"/>
      <c r="E462"/>
      <c r="F462"/>
      <c r="G462"/>
      <c r="H462"/>
      <c r="I462"/>
      <c r="J462" s="56"/>
      <c r="K462" s="61"/>
      <c r="L462" s="61"/>
    </row>
    <row r="463" spans="1:12" ht="12.75" x14ac:dyDescent="0.2">
      <c r="A463"/>
      <c r="B463"/>
      <c r="C463"/>
      <c r="D463"/>
      <c r="E463"/>
      <c r="F463"/>
      <c r="G463"/>
      <c r="H463"/>
      <c r="I463"/>
      <c r="J463" s="56"/>
      <c r="K463" s="61"/>
      <c r="L463" s="61"/>
    </row>
  </sheetData>
  <phoneticPr fontId="0" type="noConversion"/>
  <printOptions gridLines="1"/>
  <pageMargins left="0.24" right="0.15748031496062992" top="0.59055118110236227" bottom="0.78740157480314965" header="0.31496062992125984" footer="0.51181102362204722"/>
  <pageSetup paperSize="9" scale="82" orientation="portrait" verticalDpi="300" r:id="rId1"/>
  <headerFooter alignWithMargins="0">
    <oddFooter>&amp;L&amp;"Arial,Italic"&amp;9&amp;D, &amp;T&amp;R&amp;9&amp;P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214</vt:i4>
      </vt:variant>
    </vt:vector>
  </HeadingPairs>
  <TitlesOfParts>
    <vt:vector size="287" baseType="lpstr">
      <vt:lpstr>Sheet1</vt:lpstr>
      <vt:lpstr>Sheet2</vt:lpstr>
      <vt:lpstr>Transactions</vt:lpstr>
      <vt:lpstr>Date_Lup</vt:lpstr>
      <vt:lpstr>GLCat</vt:lpstr>
      <vt:lpstr>GLCatPivot</vt:lpstr>
      <vt:lpstr>Categories</vt:lpstr>
      <vt:lpstr>Lookup</vt:lpstr>
      <vt:lpstr>Ledger Transaction Details</vt:lpstr>
      <vt:lpstr>Instructions</vt:lpstr>
      <vt:lpstr>MENU</vt:lpstr>
      <vt:lpstr>Date_Lup2</vt:lpstr>
      <vt:lpstr>admin exp</vt:lpstr>
      <vt:lpstr>Detail Income</vt:lpstr>
      <vt:lpstr>Summ Income</vt:lpstr>
      <vt:lpstr>BS Acct 01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Sheet3</vt:lpstr>
      <vt:lpstr>33</vt:lpstr>
      <vt:lpstr>IS Acct 01</vt:lpstr>
      <vt:lpstr>Sheet5</vt:lpstr>
      <vt:lpstr>Sheet6</vt:lpstr>
      <vt:lpstr>Sheet7</vt:lpstr>
      <vt:lpstr>Accpac BS</vt:lpstr>
      <vt:lpstr>Sheet8</vt:lpstr>
      <vt:lpstr>Sheet9</vt:lpstr>
      <vt:lpstr>IS Acct 02</vt:lpstr>
      <vt:lpstr>IS Acct 03</vt:lpstr>
      <vt:lpstr>IS Acct 04</vt:lpstr>
      <vt:lpstr>IS Acct 05</vt:lpstr>
      <vt:lpstr>IS Acct 06</vt:lpstr>
      <vt:lpstr>IS Acct 07</vt:lpstr>
      <vt:lpstr>IS Acct 08</vt:lpstr>
      <vt:lpstr>IS Acct 09</vt:lpstr>
      <vt:lpstr>IS Acct 10</vt:lpstr>
      <vt:lpstr>IS Acct 11</vt:lpstr>
      <vt:lpstr>IS Acct 12</vt:lpstr>
      <vt:lpstr>IS Acct 13</vt:lpstr>
      <vt:lpstr>IS Acct 14</vt:lpstr>
      <vt:lpstr>IS Acct 15</vt:lpstr>
      <vt:lpstr>Sheet18</vt:lpstr>
      <vt:lpstr>IS Acct 16</vt:lpstr>
      <vt:lpstr>Balance Summary</vt:lpstr>
      <vt:lpstr>Sheet1!ACCOUNTEXSEG</vt:lpstr>
      <vt:lpstr>Transactions!ACCOUNTEXSEG</vt:lpstr>
      <vt:lpstr>AccountGroupCode</vt:lpstr>
      <vt:lpstr>Sheet1!ACCOUNTNAME</vt:lpstr>
      <vt:lpstr>Transactions!ACCOUNTNAME</vt:lpstr>
      <vt:lpstr>Sheet1!ACCOUNTNO</vt:lpstr>
      <vt:lpstr>Transactions!ACCOUNTNO</vt:lpstr>
      <vt:lpstr>Sheet1!ACCTBAL</vt:lpstr>
      <vt:lpstr>'IS Acct 01'!ACCTDESC</vt:lpstr>
      <vt:lpstr>Sheet5!ACCTDESC</vt:lpstr>
      <vt:lpstr>'IS Acct 01'!ACCTFMTTD</vt:lpstr>
      <vt:lpstr>Sheet5!ACCTFMTTD</vt:lpstr>
      <vt:lpstr>GLCat!ACCTGRPCOD</vt:lpstr>
      <vt:lpstr>GLCat!ACCTGRPDES</vt:lpstr>
      <vt:lpstr>Sheet6!ACCTID</vt:lpstr>
      <vt:lpstr>Sheet1!ACCTTYPE</vt:lpstr>
      <vt:lpstr>Transactions!ACCTTYPE</vt:lpstr>
      <vt:lpstr>Actual_1</vt:lpstr>
      <vt:lpstr>Actual_10</vt:lpstr>
      <vt:lpstr>Actual_11</vt:lpstr>
      <vt:lpstr>Actual_12</vt:lpstr>
      <vt:lpstr>Actual_2</vt:lpstr>
      <vt:lpstr>Actual_3</vt:lpstr>
      <vt:lpstr>Actual_4</vt:lpstr>
      <vt:lpstr>Actual_5</vt:lpstr>
      <vt:lpstr>Actual_6</vt:lpstr>
      <vt:lpstr>Actual_7</vt:lpstr>
      <vt:lpstr>Actual_8</vt:lpstr>
      <vt:lpstr>Actual_9</vt:lpstr>
      <vt:lpstr>Actual_Mnth</vt:lpstr>
      <vt:lpstr>Actual_Qtr1</vt:lpstr>
      <vt:lpstr>Actual_Qtr2</vt:lpstr>
      <vt:lpstr>Actual_Qtr3</vt:lpstr>
      <vt:lpstr>Actual_Qtr4</vt:lpstr>
      <vt:lpstr>Actual_YTD</vt:lpstr>
      <vt:lpstr>Sheet1!ACTUAL01</vt:lpstr>
      <vt:lpstr>Sheet1!ACTUAL02</vt:lpstr>
      <vt:lpstr>Sheet1!ACTUAL03</vt:lpstr>
      <vt:lpstr>Sheet1!ACTUAL04</vt:lpstr>
      <vt:lpstr>Sheet1!ACTUAL05</vt:lpstr>
      <vt:lpstr>Sheet1!ACTUAL06</vt:lpstr>
      <vt:lpstr>Sheet1!ACTUAL07</vt:lpstr>
      <vt:lpstr>Sheet1!ACTUAL08</vt:lpstr>
      <vt:lpstr>Sheet1!ACTUAL09</vt:lpstr>
      <vt:lpstr>Sheet1!ACTUAL10</vt:lpstr>
      <vt:lpstr>Sheet1!ACTUAL11</vt:lpstr>
      <vt:lpstr>Sheet1!ACTUAL12</vt:lpstr>
      <vt:lpstr>Sheet1!ACTUAL13</vt:lpstr>
      <vt:lpstr>AllocationsRequired</vt:lpstr>
      <vt:lpstr>Transactions!AUDITDATE</vt:lpstr>
      <vt:lpstr>Transactions!AUDITUSER</vt:lpstr>
      <vt:lpstr>Sheet1!AUDTORG</vt:lpstr>
      <vt:lpstr>Sheet7!Bal</vt:lpstr>
      <vt:lpstr>Transactions!BATCHNO</vt:lpstr>
      <vt:lpstr>Budget_1</vt:lpstr>
      <vt:lpstr>Budget_10</vt:lpstr>
      <vt:lpstr>Budget_11</vt:lpstr>
      <vt:lpstr>Budget_12</vt:lpstr>
      <vt:lpstr>Budget_2</vt:lpstr>
      <vt:lpstr>Budget_3</vt:lpstr>
      <vt:lpstr>Budget_4</vt:lpstr>
      <vt:lpstr>Budget_5</vt:lpstr>
      <vt:lpstr>Budget_6</vt:lpstr>
      <vt:lpstr>Budget_7</vt:lpstr>
      <vt:lpstr>Budget_8</vt:lpstr>
      <vt:lpstr>Budget_9</vt:lpstr>
      <vt:lpstr>Budget_Mnth</vt:lpstr>
      <vt:lpstr>Budget_YTD</vt:lpstr>
      <vt:lpstr>Sheet1!BUDGET01</vt:lpstr>
      <vt:lpstr>Sheet1!BUDGET02</vt:lpstr>
      <vt:lpstr>Sheet1!BUDGET03</vt:lpstr>
      <vt:lpstr>Sheet1!BUDGET04</vt:lpstr>
      <vt:lpstr>Sheet1!BUDGET05</vt:lpstr>
      <vt:lpstr>Sheet1!BUDGET06</vt:lpstr>
      <vt:lpstr>Sheet1!BUDGET07</vt:lpstr>
      <vt:lpstr>Sheet1!BUDGET08</vt:lpstr>
      <vt:lpstr>Sheet1!BUDGET09</vt:lpstr>
      <vt:lpstr>Sheet1!BUDGET10</vt:lpstr>
      <vt:lpstr>Sheet1!BUDGET11</vt:lpstr>
      <vt:lpstr>Sheet1!BUDGET12</vt:lpstr>
      <vt:lpstr>Sheet1!BUDGET13</vt:lpstr>
      <vt:lpstr>Sheet1!CLyear</vt:lpstr>
      <vt:lpstr>Sheet6!CLyearB</vt:lpstr>
      <vt:lpstr>Sheet1!COMPANYNAME</vt:lpstr>
      <vt:lpstr>Consol_YN</vt:lpstr>
      <vt:lpstr>Transactions!CREDIT</vt:lpstr>
      <vt:lpstr>'Ledger Transaction Details'!Criteria</vt:lpstr>
      <vt:lpstr>CriteriaValue</vt:lpstr>
      <vt:lpstr>Transactions!DATE</vt:lpstr>
      <vt:lpstr>Transactions!DEBIT</vt:lpstr>
      <vt:lpstr>Transactions!DESCRIPTION</vt:lpstr>
      <vt:lpstr>'Ledger Transaction Details'!Extract</vt:lpstr>
      <vt:lpstr>Transactions!FC_AMOUNT</vt:lpstr>
      <vt:lpstr>Transactions!FC_CODE</vt:lpstr>
      <vt:lpstr>Sheet1!FIRSTPERIOD</vt:lpstr>
      <vt:lpstr>Sheet7!FSCSYR</vt:lpstr>
      <vt:lpstr>GL_Account_Description</vt:lpstr>
      <vt:lpstr>GL_Cat_Code</vt:lpstr>
      <vt:lpstr>GL_Cat_Description</vt:lpstr>
      <vt:lpstr>Sheet1!GLCATCODE</vt:lpstr>
      <vt:lpstr>Sheet1!GLCATDESC</vt:lpstr>
      <vt:lpstr>'IS Acct 01'!Group</vt:lpstr>
      <vt:lpstr>Sheet1!GROUP</vt:lpstr>
      <vt:lpstr>Sheet5!Group</vt:lpstr>
      <vt:lpstr>Sheet1!GROUPTYPE</vt:lpstr>
      <vt:lpstr>Transactions!HC_CODE</vt:lpstr>
      <vt:lpstr>Sheet1!LASTYR01</vt:lpstr>
      <vt:lpstr>Sheet1!LASTYR02</vt:lpstr>
      <vt:lpstr>Sheet1!LASTYR03</vt:lpstr>
      <vt:lpstr>Sheet1!LASTYR04</vt:lpstr>
      <vt:lpstr>Sheet1!LASTYR05</vt:lpstr>
      <vt:lpstr>Sheet1!LASTYR06</vt:lpstr>
      <vt:lpstr>Sheet1!LASTYR07</vt:lpstr>
      <vt:lpstr>Sheet1!LASTYR08</vt:lpstr>
      <vt:lpstr>Sheet1!LASTYR09</vt:lpstr>
      <vt:lpstr>Sheet1!LASTYR10</vt:lpstr>
      <vt:lpstr>Sheet1!LASTYR11</vt:lpstr>
      <vt:lpstr>Sheet1!LASTYR12</vt:lpstr>
      <vt:lpstr>Sheet1!LASTYR13</vt:lpstr>
      <vt:lpstr>Lookup_Formulae2</vt:lpstr>
      <vt:lpstr>Lookup_GL_Account</vt:lpstr>
      <vt:lpstr>LookupFormulae</vt:lpstr>
      <vt:lpstr>Date_Lup2!Months</vt:lpstr>
      <vt:lpstr>MENU!Months</vt:lpstr>
      <vt:lpstr>Months</vt:lpstr>
      <vt:lpstr>Sheet1!N_OpenBal</vt:lpstr>
      <vt:lpstr>Sheet6!N_OpenBal</vt:lpstr>
      <vt:lpstr>Sheet1!OpenBal</vt:lpstr>
      <vt:lpstr>Sheet1!OPENBAL_LAST</vt:lpstr>
      <vt:lpstr>Sheet1!OPENBAL_THIS</vt:lpstr>
      <vt:lpstr>Sheet1!OPENBALN</vt:lpstr>
      <vt:lpstr>Opening_Bal</vt:lpstr>
      <vt:lpstr>Sheet2!PARAM_DATA_CATALOG</vt:lpstr>
      <vt:lpstr>Sheet2!PARAM_EXE_PATH</vt:lpstr>
      <vt:lpstr>Sheet2!PARAM_INSTANCE_ID</vt:lpstr>
      <vt:lpstr>Sheet2!PARAM_INSTANCE_NAME</vt:lpstr>
      <vt:lpstr>Sheet2!PARAM_REPORT_ID</vt:lpstr>
      <vt:lpstr>Sheet2!PARAM_REPORT_NAME</vt:lpstr>
      <vt:lpstr>Sheet2!PARAM_RUN_ON</vt:lpstr>
      <vt:lpstr>Param_Year</vt:lpstr>
      <vt:lpstr>Date_Lup2!Period</vt:lpstr>
      <vt:lpstr>Transactions!PERIOD</vt:lpstr>
      <vt:lpstr>Period</vt:lpstr>
      <vt:lpstr>Transactions!POSTINGSEQ</vt:lpstr>
      <vt:lpstr>'Accpac BS'!Print_Area</vt:lpstr>
      <vt:lpstr>Instructions!Print_Area</vt:lpstr>
      <vt:lpstr>Instructions!Print_Titles</vt:lpstr>
      <vt:lpstr>'Ledger Transaction Details'!Print_Titles</vt:lpstr>
      <vt:lpstr>Prior_1</vt:lpstr>
      <vt:lpstr>Prior_10</vt:lpstr>
      <vt:lpstr>Prior_11</vt:lpstr>
      <vt:lpstr>Prior_12</vt:lpstr>
      <vt:lpstr>Prior_2</vt:lpstr>
      <vt:lpstr>Prior_3</vt:lpstr>
      <vt:lpstr>Prior_4</vt:lpstr>
      <vt:lpstr>Prior_5</vt:lpstr>
      <vt:lpstr>Prior_6</vt:lpstr>
      <vt:lpstr>Prior_7</vt:lpstr>
      <vt:lpstr>Prior_8</vt:lpstr>
      <vt:lpstr>Prior_9</vt:lpstr>
      <vt:lpstr>Prior_Mnth</vt:lpstr>
      <vt:lpstr>Prior_YTD</vt:lpstr>
      <vt:lpstr>GLCat!RawData</vt:lpstr>
      <vt:lpstr>'IS Acct 01'!RawData</vt:lpstr>
      <vt:lpstr>Sheet1!RawData</vt:lpstr>
      <vt:lpstr>Sheet5!RawData</vt:lpstr>
      <vt:lpstr>Sheet6!RawData</vt:lpstr>
      <vt:lpstr>Sheet7!RawData</vt:lpstr>
      <vt:lpstr>Transactions!RawData</vt:lpstr>
      <vt:lpstr>GLCat!RawDataCols</vt:lpstr>
      <vt:lpstr>'IS Acct 01'!RawDataCols</vt:lpstr>
      <vt:lpstr>Sheet1!RawDataCols</vt:lpstr>
      <vt:lpstr>Sheet5!RawDataCols</vt:lpstr>
      <vt:lpstr>Sheet6!RawDataCols</vt:lpstr>
      <vt:lpstr>Sheet7!RawDataCols</vt:lpstr>
      <vt:lpstr>Transactions!RawDataCols</vt:lpstr>
      <vt:lpstr>Transactions!REFERENCE</vt:lpstr>
      <vt:lpstr>Sheet2!REP_REPORT_CODE</vt:lpstr>
      <vt:lpstr>Sheet2!REP_SYSTEM_CODE</vt:lpstr>
      <vt:lpstr>Sheet2!REP_SYSTEM_MODULE</vt:lpstr>
      <vt:lpstr>Date_Lup2!Retained_Earnings</vt:lpstr>
      <vt:lpstr>Retained_Earnings</vt:lpstr>
      <vt:lpstr>Sheet2!ROW_MASK_FILTER</vt:lpstr>
      <vt:lpstr>Sheet1!SEGMENT01</vt:lpstr>
      <vt:lpstr>Sheet1!SEGMENT02</vt:lpstr>
      <vt:lpstr>Sheet1!SEGMENT03</vt:lpstr>
      <vt:lpstr>Sheet1!SEGMENT04</vt:lpstr>
      <vt:lpstr>Sheet1!SEGMENT05</vt:lpstr>
      <vt:lpstr>Sheet1!SEGMENT06</vt:lpstr>
      <vt:lpstr>Sheet1!SEGMENT07</vt:lpstr>
      <vt:lpstr>Sheet1!SEGMENT08</vt:lpstr>
      <vt:lpstr>Sheet1!SEGMENT09</vt:lpstr>
      <vt:lpstr>MENU!SelectedDate</vt:lpstr>
      <vt:lpstr>SelectedDate</vt:lpstr>
      <vt:lpstr>SelectedPeriod</vt:lpstr>
      <vt:lpstr>SignCtrl</vt:lpstr>
      <vt:lpstr>Transactions!SRCE_CODE</vt:lpstr>
      <vt:lpstr>Start_Row2</vt:lpstr>
      <vt:lpstr>StartRow</vt:lpstr>
      <vt:lpstr>TransactionFilterHeadings</vt:lpstr>
      <vt:lpstr>Sheet1!TYPE</vt:lpstr>
      <vt:lpstr>Type</vt:lpstr>
      <vt:lpstr>VarianceSign</vt:lpstr>
      <vt:lpstr>Transactions!YEAR</vt:lpstr>
      <vt:lpstr>YTD_1</vt:lpstr>
      <vt:lpstr>YTD_2</vt:lpstr>
      <vt:lpstr>YTD_3</vt:lpstr>
      <vt:lpstr>YTD_4</vt:lpstr>
      <vt:lpstr>YTD_B1</vt:lpstr>
      <vt:lpstr>Sheet1!YTD1YRAGO</vt:lpstr>
      <vt:lpstr>Sheet1!YTD2YRSAGO</vt:lpstr>
      <vt:lpstr>Sheet1!YTD3YRSAGO</vt:lpstr>
      <vt:lpstr>Sheet1!YTD4YRSAGO</vt:lpstr>
      <vt:lpstr>Sheet1!YTDBUDGET</vt:lpstr>
    </vt:vector>
  </TitlesOfParts>
  <Company>Personal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Calander Year Financial Report F012_20210118_13_59_07_5959.xls</dc:title>
  <dc:creator>Sage 300 Intelligence Reporting</dc:creator>
  <dc:description>Report Parameters_x000d_
Financial Year : 2020</dc:description>
  <cp:lastModifiedBy>Evan Rickards</cp:lastModifiedBy>
  <cp:lastPrinted>2015-01-20T05:01:33Z</cp:lastPrinted>
  <dcterms:created xsi:type="dcterms:W3CDTF">2004-03-31T14:41:27Z</dcterms:created>
  <dcterms:modified xsi:type="dcterms:W3CDTF">2021-01-18T03:30:10Z</dcterms:modified>
</cp:coreProperties>
</file>